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mcentral\DATADIRS\DSM\DSM Targeted\Brooklyn Queens Demand Management\Semi-Annual Cost Benefit Analysis\2019 Summer Submission\Scenarios for PSC Staff\"/>
    </mc:Choice>
  </mc:AlternateContent>
  <bookViews>
    <workbookView xWindow="0" yWindow="0" windowWidth="18645" windowHeight="7245" tabRatio="773"/>
  </bookViews>
  <sheets>
    <sheet name="Cost Benefit Summary" sheetId="154" r:id="rId1"/>
    <sheet name="Rev Reqt Summary" sheetId="112" r:id="rId2"/>
    <sheet name="100 Basis Point Incentive Value" sheetId="152" r:id="rId3"/>
    <sheet name="Assumptions (Inputs)" sheetId="3" r:id="rId4"/>
    <sheet name="CapEx (Original Dollars)" sheetId="111" r:id="rId5"/>
    <sheet name="CapEx (2014 Dollars discount)" sheetId="162" state="hidden" r:id="rId6"/>
    <sheet name="CapEx (Escalated)" sheetId="113" r:id="rId7"/>
    <sheet name="1-2017 - No scenario" sheetId="114" state="hidden" r:id="rId8"/>
    <sheet name="1-2026" sheetId="2" r:id="rId9"/>
    <sheet name="1 (w 100pt incentive)" sheetId="149" r:id="rId10"/>
    <sheet name="2a-2017" sheetId="116" state="hidden" r:id="rId11"/>
    <sheet name="2a-2026" sheetId="117" r:id="rId12"/>
    <sheet name="2a (w 100pt incentive)" sheetId="150" r:id="rId13"/>
    <sheet name="2b-2017" sheetId="119" state="hidden" r:id="rId14"/>
    <sheet name="2b-2026" sheetId="159" r:id="rId15"/>
    <sheet name="2b-2026 (w 100pt incentive)" sheetId="160" r:id="rId16"/>
    <sheet name="2c-2026" sheetId="120" r:id="rId17"/>
    <sheet name="2c-2026 (w 100pt incentive)" sheetId="161" r:id="rId18"/>
    <sheet name="3a-2017" sheetId="122" r:id="rId19"/>
    <sheet name="3a-2026" sheetId="123" r:id="rId20"/>
    <sheet name="5" sheetId="106" state="hidden" r:id="rId21"/>
    <sheet name="3b-2017" sheetId="125" r:id="rId22"/>
    <sheet name="3b-2026" sheetId="126" r:id="rId23"/>
    <sheet name="3c-2017" sheetId="128" r:id="rId24"/>
    <sheet name="3c-2026" sheetId="129" r:id="rId25"/>
    <sheet name="3d-2017" sheetId="130" r:id="rId26"/>
    <sheet name="3d-2026" sheetId="131" r:id="rId27"/>
    <sheet name="4a-2017" sheetId="133" r:id="rId28"/>
    <sheet name="4a-2026" sheetId="134" r:id="rId29"/>
    <sheet name="4b-2017" sheetId="136" r:id="rId30"/>
    <sheet name="4b-2026" sheetId="137" r:id="rId31"/>
    <sheet name="4c-2017" sheetId="139" r:id="rId32"/>
    <sheet name="4c-2026" sheetId="140" r:id="rId33"/>
    <sheet name="4d-2017" sheetId="142" r:id="rId34"/>
    <sheet name="4d-2026" sheetId="143" r:id="rId35"/>
    <sheet name="4e-2017" sheetId="145" state="hidden" r:id="rId36"/>
    <sheet name="4e-2026" sheetId="146" r:id="rId37"/>
    <sheet name="4f-2017" sheetId="155" state="hidden" r:id="rId38"/>
    <sheet name="4f-2026" sheetId="156" state="hidden" r:id="rId39"/>
    <sheet name="4g-2017" sheetId="157" state="hidden" r:id="rId40"/>
    <sheet name="4g-2026" sheetId="158" state="hidden" r:id="rId41"/>
    <sheet name="Capital Structure" sheetId="8" r:id="rId42"/>
    <sheet name="TaxDepr" sheetId="7" r:id="rId43"/>
    <sheet name="Book Depreciation Rate" sheetId="96" r:id="rId44"/>
    <sheet name="Tax Rates" sheetId="101" r:id="rId45"/>
  </sheets>
  <definedNames>
    <definedName name="_Fill" localSheetId="9" hidden="1">#REF!</definedName>
    <definedName name="_Fill" localSheetId="2" hidden="1">#REF!</definedName>
    <definedName name="_Fill" localSheetId="7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20" hidden="1">#REF!</definedName>
    <definedName name="_Fill" localSheetId="5" hidden="1">#REF!</definedName>
    <definedName name="_Fill" localSheetId="6" hidden="1">#REF!</definedName>
    <definedName name="_Fill" localSheetId="1" hidden="1">#REF!</definedName>
    <definedName name="_Fill" hidden="1">#REF!</definedName>
    <definedName name="_Key1" localSheetId="9" hidden="1">#REF!</definedName>
    <definedName name="_Key1" localSheetId="2" hidden="1">#REF!</definedName>
    <definedName name="_Key1" localSheetId="7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20" hidden="1">#REF!</definedName>
    <definedName name="_Key1" localSheetId="5" hidden="1">#REF!</definedName>
    <definedName name="_Key1" localSheetId="6" hidden="1">#REF!</definedName>
    <definedName name="_Key1" localSheetId="1" hidden="1">#REF!</definedName>
    <definedName name="_Key1" hidden="1">#REF!</definedName>
    <definedName name="_Key2" localSheetId="9" hidden="1">#REF!</definedName>
    <definedName name="_Key2" localSheetId="2" hidden="1">#REF!</definedName>
    <definedName name="_Key2" localSheetId="7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39" hidden="1">#REF!</definedName>
    <definedName name="_Key2" localSheetId="40" hidden="1">#REF!</definedName>
    <definedName name="_Key2" localSheetId="20" hidden="1">#REF!</definedName>
    <definedName name="_Key2" localSheetId="5" hidden="1">#REF!</definedName>
    <definedName name="_Key2" localSheetId="6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9" hidden="1">#REF!</definedName>
    <definedName name="_Sort" localSheetId="2" hidden="1">#REF!</definedName>
    <definedName name="_Sort" localSheetId="7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20" hidden="1">#REF!</definedName>
    <definedName name="_Sort" localSheetId="5" hidden="1">#REF!</definedName>
    <definedName name="_Sort" localSheetId="6" hidden="1">#REF!</definedName>
    <definedName name="_Sort" localSheetId="1" hidden="1">#REF!</definedName>
    <definedName name="_Sort" hidden="1">#REF!</definedName>
    <definedName name="Acct" localSheetId="20">#REF!</definedName>
    <definedName name="_xlnm.Database" localSheetId="20">#REF!</definedName>
    <definedName name="Dates" localSheetId="20">#REF!</definedName>
    <definedName name="FIT_21">'Assumptions (Inputs)'!$F$29</definedName>
    <definedName name="FIT_35">'Assumptions (Inputs)'!$D$29</definedName>
    <definedName name="FIT_Tax_Change">'Assumptions (Inputs)'!$H$29</definedName>
    <definedName name="INDIRECTS" localSheetId="20">#REF!</definedName>
    <definedName name="_xlnm.Print_Area" localSheetId="2">'100 Basis Point Incentive Value'!$A$1:$BR$47</definedName>
    <definedName name="_xlnm.Print_Area" localSheetId="20">'5'!$A$1:$L$76</definedName>
    <definedName name="_xlnm.Print_Area" localSheetId="4">'CapEx (Original Dollars)'!$A$1:$AF$50</definedName>
    <definedName name="_xlnm.Print_Area" localSheetId="1">'Rev Reqt Summary'!$A$1:$BR$55</definedName>
    <definedName name="_xlnm.Print_Titles" localSheetId="2">'100 Basis Point Incentive Value'!$A:$D</definedName>
    <definedName name="_xlnm.Print_Titles" localSheetId="20">'5'!$A:$A,'5'!$1:$7</definedName>
    <definedName name="_xlnm.Print_Titles" localSheetId="1">'Rev Reqt Summary'!$A:$D</definedName>
  </definedNames>
  <calcPr calcId="162913"/>
</workbook>
</file>

<file path=xl/calcChain.xml><?xml version="1.0" encoding="utf-8"?>
<calcChain xmlns="http://schemas.openxmlformats.org/spreadsheetml/2006/main">
  <c r="L57" i="154" l="1"/>
  <c r="E55" i="154"/>
  <c r="E14" i="8" l="1"/>
  <c r="C67" i="2" l="1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T8" i="113"/>
  <c r="J9" i="113"/>
  <c r="I9" i="113"/>
  <c r="H9" i="113"/>
  <c r="G9" i="113"/>
  <c r="F9" i="113"/>
  <c r="E8" i="113"/>
  <c r="E9" i="113"/>
  <c r="K8" i="113"/>
  <c r="R21" i="2" l="1"/>
  <c r="K12" i="113"/>
  <c r="X50" i="111"/>
  <c r="X49" i="111"/>
  <c r="Q37" i="113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A34" i="2"/>
  <c r="AB34" i="2"/>
  <c r="BP12" i="152"/>
  <c r="AF8" i="113"/>
  <c r="AC58" i="2"/>
  <c r="AA57" i="2"/>
  <c r="AA59" i="2" s="1"/>
  <c r="AA65" i="2" s="1"/>
  <c r="AB57" i="2"/>
  <c r="AB59" i="2" s="1"/>
  <c r="AB65" i="2" s="1"/>
  <c r="U14" i="2" l="1"/>
  <c r="U15" i="2" s="1"/>
  <c r="U21" i="2" s="1"/>
  <c r="V14" i="2"/>
  <c r="V15" i="2" s="1"/>
  <c r="V21" i="2" s="1"/>
  <c r="W14" i="2"/>
  <c r="X14" i="2"/>
  <c r="X15" i="2" s="1"/>
  <c r="X21" i="2" s="1"/>
  <c r="Y14" i="2"/>
  <c r="Y15" i="2" s="1"/>
  <c r="Y21" i="2" s="1"/>
  <c r="Z14" i="2"/>
  <c r="Z15" i="2" s="1"/>
  <c r="Z21" i="2" s="1"/>
  <c r="AA14" i="2"/>
  <c r="AA15" i="2" s="1"/>
  <c r="AA21" i="2" s="1"/>
  <c r="AB14" i="2"/>
  <c r="AB15" i="2" s="1"/>
  <c r="AB21" i="2" s="1"/>
  <c r="U12" i="113"/>
  <c r="U15" i="113"/>
  <c r="U16" i="113"/>
  <c r="R11" i="113"/>
  <c r="S11" i="113"/>
  <c r="T11" i="113"/>
  <c r="U11" i="113"/>
  <c r="V11" i="113"/>
  <c r="W11" i="113"/>
  <c r="X11" i="113"/>
  <c r="Y11" i="113"/>
  <c r="U8" i="113"/>
  <c r="V8" i="113"/>
  <c r="W8" i="113"/>
  <c r="X8" i="113"/>
  <c r="Y8" i="113"/>
  <c r="Z8" i="113"/>
  <c r="AA8" i="113"/>
  <c r="AB8" i="113"/>
  <c r="AB51" i="113" s="1"/>
  <c r="AC8" i="113"/>
  <c r="AD8" i="113"/>
  <c r="AE8" i="113"/>
  <c r="U9" i="113"/>
  <c r="V9" i="113"/>
  <c r="W9" i="113"/>
  <c r="X9" i="113"/>
  <c r="Y9" i="113"/>
  <c r="Y52" i="113" s="1"/>
  <c r="Z9" i="113"/>
  <c r="AA9" i="113"/>
  <c r="AB9" i="113"/>
  <c r="AC9" i="113"/>
  <c r="AC52" i="113" s="1"/>
  <c r="AD9" i="113"/>
  <c r="AE9" i="113"/>
  <c r="Z11" i="113"/>
  <c r="AA11" i="113"/>
  <c r="AA51" i="113" s="1"/>
  <c r="AB11" i="113"/>
  <c r="AC11" i="113"/>
  <c r="AD11" i="113"/>
  <c r="AE11" i="113"/>
  <c r="AE51" i="113" s="1"/>
  <c r="V12" i="113"/>
  <c r="W12" i="113"/>
  <c r="X12" i="113"/>
  <c r="Y12" i="113"/>
  <c r="Z12" i="113"/>
  <c r="AA12" i="113"/>
  <c r="AB12" i="113"/>
  <c r="AC12" i="113"/>
  <c r="AD12" i="113"/>
  <c r="AE12" i="113"/>
  <c r="Z14" i="113"/>
  <c r="AA14" i="113"/>
  <c r="AB14" i="113"/>
  <c r="AC14" i="113"/>
  <c r="AD14" i="113"/>
  <c r="AE14" i="113"/>
  <c r="V15" i="113"/>
  <c r="W15" i="113"/>
  <c r="X15" i="113"/>
  <c r="Y15" i="113"/>
  <c r="Z15" i="113"/>
  <c r="AA15" i="113"/>
  <c r="AB15" i="113"/>
  <c r="AC15" i="113"/>
  <c r="AD15" i="113"/>
  <c r="AE15" i="113"/>
  <c r="V16" i="113"/>
  <c r="W16" i="113"/>
  <c r="X16" i="113"/>
  <c r="Y16" i="113"/>
  <c r="Z16" i="113"/>
  <c r="AA16" i="113"/>
  <c r="AB16" i="113"/>
  <c r="AC16" i="113"/>
  <c r="AD16" i="113"/>
  <c r="AE16" i="113"/>
  <c r="U18" i="113"/>
  <c r="V18" i="113"/>
  <c r="W18" i="113"/>
  <c r="X18" i="113"/>
  <c r="Y18" i="113"/>
  <c r="Z18" i="113"/>
  <c r="AA18" i="113"/>
  <c r="AB18" i="113"/>
  <c r="AC18" i="113"/>
  <c r="AD18" i="113"/>
  <c r="AE18" i="113"/>
  <c r="U19" i="113"/>
  <c r="V19" i="113"/>
  <c r="W19" i="113"/>
  <c r="X19" i="113"/>
  <c r="Y19" i="113"/>
  <c r="Z19" i="113"/>
  <c r="AA19" i="113"/>
  <c r="AB19" i="113"/>
  <c r="AC19" i="113"/>
  <c r="AD19" i="113"/>
  <c r="AE19" i="113"/>
  <c r="U21" i="113"/>
  <c r="V21" i="113"/>
  <c r="W21" i="113"/>
  <c r="X21" i="113"/>
  <c r="Y21" i="113"/>
  <c r="Z21" i="113"/>
  <c r="AA21" i="113"/>
  <c r="AB21" i="113"/>
  <c r="AC21" i="113"/>
  <c r="AD21" i="113"/>
  <c r="AE21" i="113"/>
  <c r="U22" i="113"/>
  <c r="V22" i="113"/>
  <c r="W22" i="113"/>
  <c r="X22" i="113"/>
  <c r="Y22" i="113"/>
  <c r="Z22" i="113"/>
  <c r="AA22" i="113"/>
  <c r="AB22" i="113"/>
  <c r="AC22" i="113"/>
  <c r="AD22" i="113"/>
  <c r="AE22" i="113"/>
  <c r="U24" i="113"/>
  <c r="V24" i="113"/>
  <c r="W24" i="113"/>
  <c r="X24" i="113"/>
  <c r="Y24" i="113"/>
  <c r="Z24" i="113"/>
  <c r="AA24" i="113"/>
  <c r="AB24" i="113"/>
  <c r="AC24" i="113"/>
  <c r="AD24" i="113"/>
  <c r="AE24" i="113"/>
  <c r="U25" i="113"/>
  <c r="V25" i="113"/>
  <c r="W25" i="113"/>
  <c r="X25" i="113"/>
  <c r="Y25" i="113"/>
  <c r="Z25" i="113"/>
  <c r="AA25" i="113"/>
  <c r="AB25" i="113"/>
  <c r="AC25" i="113"/>
  <c r="AD25" i="113"/>
  <c r="AE25" i="113"/>
  <c r="U27" i="113"/>
  <c r="V27" i="113"/>
  <c r="W27" i="113"/>
  <c r="X27" i="113"/>
  <c r="Y27" i="113"/>
  <c r="Z27" i="113"/>
  <c r="AA27" i="113"/>
  <c r="AB27" i="113"/>
  <c r="AC27" i="113"/>
  <c r="AD27" i="113"/>
  <c r="AE27" i="113"/>
  <c r="U28" i="113"/>
  <c r="V28" i="113"/>
  <c r="W28" i="113"/>
  <c r="X28" i="113"/>
  <c r="Y28" i="113"/>
  <c r="Z28" i="113"/>
  <c r="AA28" i="113"/>
  <c r="AB28" i="113"/>
  <c r="AC28" i="113"/>
  <c r="AD28" i="113"/>
  <c r="AE28" i="113"/>
  <c r="U30" i="113"/>
  <c r="V30" i="113"/>
  <c r="W30" i="113"/>
  <c r="X30" i="113"/>
  <c r="Y30" i="113"/>
  <c r="Z30" i="113"/>
  <c r="AA30" i="113"/>
  <c r="AB30" i="113"/>
  <c r="AC30" i="113"/>
  <c r="AD30" i="113"/>
  <c r="AE30" i="113"/>
  <c r="U31" i="113"/>
  <c r="V31" i="113"/>
  <c r="W31" i="113"/>
  <c r="X31" i="113"/>
  <c r="Y31" i="113"/>
  <c r="Z31" i="113"/>
  <c r="AA31" i="113"/>
  <c r="AB31" i="113"/>
  <c r="AC31" i="113"/>
  <c r="AD31" i="113"/>
  <c r="AE31" i="113"/>
  <c r="U33" i="113"/>
  <c r="V33" i="113"/>
  <c r="W33" i="113"/>
  <c r="X33" i="113"/>
  <c r="Y33" i="113"/>
  <c r="Z33" i="113"/>
  <c r="AA33" i="113"/>
  <c r="AB33" i="113"/>
  <c r="AC33" i="113"/>
  <c r="AD33" i="113"/>
  <c r="AE33" i="113"/>
  <c r="U34" i="113"/>
  <c r="V34" i="113"/>
  <c r="W34" i="113"/>
  <c r="X34" i="113"/>
  <c r="Y34" i="113"/>
  <c r="Z34" i="113"/>
  <c r="AA34" i="113"/>
  <c r="AB34" i="113"/>
  <c r="AC34" i="113"/>
  <c r="AD34" i="113"/>
  <c r="AE34" i="113"/>
  <c r="U36" i="113"/>
  <c r="V36" i="113"/>
  <c r="W36" i="113"/>
  <c r="X36" i="113"/>
  <c r="Y36" i="113"/>
  <c r="Z36" i="113"/>
  <c r="AA36" i="113"/>
  <c r="AB36" i="113"/>
  <c r="AC36" i="113"/>
  <c r="AD36" i="113"/>
  <c r="AE36" i="113"/>
  <c r="U37" i="113"/>
  <c r="V37" i="113"/>
  <c r="W37" i="113"/>
  <c r="X37" i="113"/>
  <c r="Y37" i="113"/>
  <c r="Z37" i="113"/>
  <c r="AA37" i="113"/>
  <c r="AB37" i="113"/>
  <c r="AC37" i="113"/>
  <c r="AD37" i="113"/>
  <c r="AE37" i="113"/>
  <c r="U39" i="113"/>
  <c r="V39" i="113"/>
  <c r="W39" i="113"/>
  <c r="X39" i="113"/>
  <c r="Y39" i="113"/>
  <c r="Z39" i="113"/>
  <c r="AA39" i="113"/>
  <c r="AB39" i="113"/>
  <c r="AC39" i="113"/>
  <c r="AD39" i="113"/>
  <c r="AE39" i="113"/>
  <c r="U40" i="113"/>
  <c r="V40" i="113"/>
  <c r="W40" i="113"/>
  <c r="X40" i="113"/>
  <c r="Y40" i="113"/>
  <c r="Z40" i="113"/>
  <c r="AA40" i="113"/>
  <c r="AB40" i="113"/>
  <c r="AC40" i="113"/>
  <c r="AD40" i="113"/>
  <c r="AE40" i="113"/>
  <c r="U42" i="113"/>
  <c r="V42" i="113"/>
  <c r="W42" i="113"/>
  <c r="X42" i="113"/>
  <c r="Y42" i="113"/>
  <c r="Z42" i="113"/>
  <c r="AA42" i="113"/>
  <c r="AB42" i="113"/>
  <c r="AC42" i="113"/>
  <c r="AD42" i="113"/>
  <c r="AE42" i="113"/>
  <c r="U43" i="113"/>
  <c r="V43" i="113"/>
  <c r="W43" i="113"/>
  <c r="X43" i="113"/>
  <c r="Y43" i="113"/>
  <c r="Z43" i="113"/>
  <c r="AA43" i="113"/>
  <c r="AB43" i="113"/>
  <c r="AC43" i="113"/>
  <c r="AD43" i="113"/>
  <c r="AE43" i="113"/>
  <c r="U45" i="113"/>
  <c r="V45" i="113"/>
  <c r="AF45" i="113" s="1"/>
  <c r="W45" i="113"/>
  <c r="X45" i="113"/>
  <c r="Y45" i="113"/>
  <c r="Z45" i="113"/>
  <c r="AA45" i="113"/>
  <c r="AB45" i="113"/>
  <c r="AC45" i="113"/>
  <c r="AD45" i="113"/>
  <c r="AE45" i="113"/>
  <c r="U46" i="113"/>
  <c r="V46" i="113"/>
  <c r="W46" i="113"/>
  <c r="X46" i="113"/>
  <c r="Y46" i="113"/>
  <c r="Z46" i="113"/>
  <c r="AA46" i="113"/>
  <c r="AB46" i="113"/>
  <c r="AC46" i="113"/>
  <c r="AD46" i="113"/>
  <c r="AE46" i="113"/>
  <c r="U48" i="113"/>
  <c r="V48" i="113"/>
  <c r="W48" i="113"/>
  <c r="X48" i="113"/>
  <c r="AF48" i="113" s="1"/>
  <c r="Y48" i="113"/>
  <c r="Z48" i="113"/>
  <c r="AA48" i="113"/>
  <c r="AB48" i="113"/>
  <c r="AC48" i="113"/>
  <c r="AD48" i="113"/>
  <c r="AE48" i="113"/>
  <c r="U49" i="113"/>
  <c r="AF49" i="113" s="1"/>
  <c r="V49" i="113"/>
  <c r="W49" i="113"/>
  <c r="X49" i="113"/>
  <c r="Y49" i="113"/>
  <c r="Z49" i="113"/>
  <c r="AA49" i="113"/>
  <c r="AB49" i="113"/>
  <c r="AC49" i="113"/>
  <c r="AD49" i="113"/>
  <c r="AE49" i="113"/>
  <c r="V51" i="113"/>
  <c r="W51" i="113"/>
  <c r="Z51" i="113"/>
  <c r="AC51" i="113"/>
  <c r="AD51" i="113"/>
  <c r="V52" i="113"/>
  <c r="W52" i="113"/>
  <c r="X52" i="113"/>
  <c r="Z52" i="113"/>
  <c r="AA52" i="113"/>
  <c r="AB52" i="113"/>
  <c r="AD52" i="113"/>
  <c r="AE52" i="113"/>
  <c r="AF9" i="162"/>
  <c r="AF10" i="162"/>
  <c r="AF12" i="162"/>
  <c r="AF13" i="162"/>
  <c r="AF14" i="162"/>
  <c r="AF16" i="162"/>
  <c r="AF17" i="162"/>
  <c r="AF19" i="162"/>
  <c r="AF20" i="162"/>
  <c r="AF22" i="162"/>
  <c r="AF23" i="162"/>
  <c r="AF25" i="162"/>
  <c r="AF26" i="162"/>
  <c r="AF28" i="162"/>
  <c r="AF29" i="162"/>
  <c r="AF31" i="162"/>
  <c r="AF32" i="162"/>
  <c r="AF34" i="162"/>
  <c r="AF35" i="162"/>
  <c r="AF37" i="162"/>
  <c r="AF38" i="162"/>
  <c r="AF40" i="162"/>
  <c r="AF41" i="162"/>
  <c r="AF42" i="162"/>
  <c r="AF43" i="162"/>
  <c r="AF44" i="162"/>
  <c r="AF45" i="162"/>
  <c r="AF46" i="162"/>
  <c r="AF47" i="162"/>
  <c r="AF49" i="162"/>
  <c r="AF6" i="162"/>
  <c r="R6" i="162"/>
  <c r="S6" i="162"/>
  <c r="T6" i="162"/>
  <c r="U6" i="162"/>
  <c r="U49" i="162" s="1"/>
  <c r="V6" i="162"/>
  <c r="W6" i="162"/>
  <c r="X6" i="162"/>
  <c r="Y6" i="162"/>
  <c r="Y49" i="162" s="1"/>
  <c r="Z6" i="162"/>
  <c r="AA6" i="162"/>
  <c r="AB6" i="162"/>
  <c r="AC6" i="162"/>
  <c r="AC49" i="162" s="1"/>
  <c r="AD6" i="162"/>
  <c r="AE6" i="162"/>
  <c r="R7" i="162"/>
  <c r="R9" i="113" s="1"/>
  <c r="S7" i="162"/>
  <c r="T7" i="162"/>
  <c r="T9" i="113" s="1"/>
  <c r="U7" i="162"/>
  <c r="V7" i="162"/>
  <c r="W7" i="162"/>
  <c r="W50" i="162" s="1"/>
  <c r="X7" i="162"/>
  <c r="Y7" i="162"/>
  <c r="Z7" i="162"/>
  <c r="AA7" i="162"/>
  <c r="AA50" i="162" s="1"/>
  <c r="AB7" i="162"/>
  <c r="AC7" i="162"/>
  <c r="AD7" i="162"/>
  <c r="AE7" i="162"/>
  <c r="AE50" i="162" s="1"/>
  <c r="R9" i="162"/>
  <c r="S9" i="162"/>
  <c r="T9" i="162"/>
  <c r="U9" i="162"/>
  <c r="V9" i="162"/>
  <c r="W9" i="162"/>
  <c r="X9" i="162"/>
  <c r="Y9" i="162"/>
  <c r="Z9" i="162"/>
  <c r="AA9" i="162"/>
  <c r="AB9" i="162"/>
  <c r="AC9" i="162"/>
  <c r="AD9" i="162"/>
  <c r="AE9" i="162"/>
  <c r="R10" i="162"/>
  <c r="S10" i="162"/>
  <c r="T10" i="162"/>
  <c r="U10" i="162"/>
  <c r="V10" i="162"/>
  <c r="W10" i="162"/>
  <c r="X10" i="162"/>
  <c r="Y10" i="162"/>
  <c r="Z10" i="162"/>
  <c r="AA10" i="162"/>
  <c r="AB10" i="162"/>
  <c r="AC10" i="162"/>
  <c r="AD10" i="162"/>
  <c r="AE10" i="162"/>
  <c r="R12" i="162"/>
  <c r="S12" i="162"/>
  <c r="T12" i="162"/>
  <c r="U12" i="162"/>
  <c r="V12" i="162"/>
  <c r="W12" i="162"/>
  <c r="X12" i="162"/>
  <c r="Y12" i="162"/>
  <c r="Z12" i="162"/>
  <c r="AA12" i="162"/>
  <c r="AB12" i="162"/>
  <c r="AC12" i="162"/>
  <c r="AD12" i="162"/>
  <c r="AE12" i="162"/>
  <c r="R13" i="162"/>
  <c r="S13" i="162"/>
  <c r="T13" i="162"/>
  <c r="U13" i="162"/>
  <c r="V13" i="162"/>
  <c r="W13" i="162"/>
  <c r="X13" i="162"/>
  <c r="Y13" i="162"/>
  <c r="Z13" i="162"/>
  <c r="AA13" i="162"/>
  <c r="AB13" i="162"/>
  <c r="AC13" i="162"/>
  <c r="AD13" i="162"/>
  <c r="AE13" i="162"/>
  <c r="R14" i="162"/>
  <c r="S14" i="162"/>
  <c r="T14" i="162"/>
  <c r="U14" i="162"/>
  <c r="V14" i="162"/>
  <c r="W14" i="162"/>
  <c r="X14" i="162"/>
  <c r="Y14" i="162"/>
  <c r="Z14" i="162"/>
  <c r="AA14" i="162"/>
  <c r="AB14" i="162"/>
  <c r="AC14" i="162"/>
  <c r="AD14" i="162"/>
  <c r="AE14" i="162"/>
  <c r="R16" i="162"/>
  <c r="S16" i="162"/>
  <c r="T16" i="162"/>
  <c r="U16" i="162"/>
  <c r="V16" i="162"/>
  <c r="W16" i="162"/>
  <c r="X16" i="162"/>
  <c r="Y16" i="162"/>
  <c r="Z16" i="162"/>
  <c r="AA16" i="162"/>
  <c r="AB16" i="162"/>
  <c r="AC16" i="162"/>
  <c r="AD16" i="162"/>
  <c r="AE16" i="162"/>
  <c r="R17" i="162"/>
  <c r="S17" i="162"/>
  <c r="T17" i="162"/>
  <c r="U17" i="162"/>
  <c r="V17" i="162"/>
  <c r="W17" i="162"/>
  <c r="X17" i="162"/>
  <c r="Y17" i="162"/>
  <c r="Z17" i="162"/>
  <c r="AA17" i="162"/>
  <c r="AB17" i="162"/>
  <c r="AC17" i="162"/>
  <c r="AD17" i="162"/>
  <c r="AE17" i="162"/>
  <c r="R19" i="162"/>
  <c r="S19" i="162"/>
  <c r="S21" i="113" s="1"/>
  <c r="T19" i="162"/>
  <c r="U19" i="162"/>
  <c r="V19" i="162"/>
  <c r="W19" i="162"/>
  <c r="X19" i="162"/>
  <c r="Y19" i="162"/>
  <c r="Z19" i="162"/>
  <c r="AA19" i="162"/>
  <c r="AB19" i="162"/>
  <c r="AC19" i="162"/>
  <c r="AD19" i="162"/>
  <c r="AE19" i="162"/>
  <c r="R20" i="162"/>
  <c r="S20" i="162"/>
  <c r="T20" i="162"/>
  <c r="U20" i="162"/>
  <c r="V20" i="162"/>
  <c r="W20" i="162"/>
  <c r="X20" i="162"/>
  <c r="Y20" i="162"/>
  <c r="Z20" i="162"/>
  <c r="AA20" i="162"/>
  <c r="AB20" i="162"/>
  <c r="AC20" i="162"/>
  <c r="AD20" i="162"/>
  <c r="AE20" i="162"/>
  <c r="R22" i="162"/>
  <c r="S22" i="162"/>
  <c r="T22" i="162"/>
  <c r="U22" i="162"/>
  <c r="V22" i="162"/>
  <c r="W22" i="162"/>
  <c r="X22" i="162"/>
  <c r="Y22" i="162"/>
  <c r="Z22" i="162"/>
  <c r="AA22" i="162"/>
  <c r="AB22" i="162"/>
  <c r="AC22" i="162"/>
  <c r="AD22" i="162"/>
  <c r="AE22" i="162"/>
  <c r="R23" i="162"/>
  <c r="S23" i="162"/>
  <c r="T23" i="162"/>
  <c r="U23" i="162"/>
  <c r="V23" i="162"/>
  <c r="W23" i="162"/>
  <c r="X23" i="162"/>
  <c r="Y23" i="162"/>
  <c r="Z23" i="162"/>
  <c r="AA23" i="162"/>
  <c r="AB23" i="162"/>
  <c r="AC23" i="162"/>
  <c r="AD23" i="162"/>
  <c r="AE23" i="162"/>
  <c r="R25" i="162"/>
  <c r="S25" i="162"/>
  <c r="S27" i="113" s="1"/>
  <c r="T25" i="162"/>
  <c r="U25" i="162"/>
  <c r="V25" i="162"/>
  <c r="W25" i="162"/>
  <c r="X25" i="162"/>
  <c r="Y25" i="162"/>
  <c r="Z25" i="162"/>
  <c r="AA25" i="162"/>
  <c r="AB25" i="162"/>
  <c r="AC25" i="162"/>
  <c r="AD25" i="162"/>
  <c r="AE25" i="162"/>
  <c r="R26" i="162"/>
  <c r="S26" i="162"/>
  <c r="T26" i="162"/>
  <c r="U26" i="162"/>
  <c r="V26" i="162"/>
  <c r="W26" i="162"/>
  <c r="X26" i="162"/>
  <c r="Y26" i="162"/>
  <c r="Z26" i="162"/>
  <c r="AA26" i="162"/>
  <c r="AB26" i="162"/>
  <c r="AC26" i="162"/>
  <c r="AD26" i="162"/>
  <c r="AE26" i="162"/>
  <c r="R28" i="162"/>
  <c r="S28" i="162"/>
  <c r="T28" i="162"/>
  <c r="U28" i="162"/>
  <c r="V28" i="162"/>
  <c r="W28" i="162"/>
  <c r="X28" i="162"/>
  <c r="Y28" i="162"/>
  <c r="Z28" i="162"/>
  <c r="AA28" i="162"/>
  <c r="AB28" i="162"/>
  <c r="AC28" i="162"/>
  <c r="AD28" i="162"/>
  <c r="AE28" i="162"/>
  <c r="R29" i="162"/>
  <c r="S29" i="162"/>
  <c r="T29" i="162"/>
  <c r="U29" i="162"/>
  <c r="V29" i="162"/>
  <c r="W29" i="162"/>
  <c r="X29" i="162"/>
  <c r="Y29" i="162"/>
  <c r="Z29" i="162"/>
  <c r="AA29" i="162"/>
  <c r="AB29" i="162"/>
  <c r="AC29" i="162"/>
  <c r="AD29" i="162"/>
  <c r="AE29" i="162"/>
  <c r="R31" i="162"/>
  <c r="S31" i="162"/>
  <c r="S33" i="113" s="1"/>
  <c r="T31" i="162"/>
  <c r="U31" i="162"/>
  <c r="V31" i="162"/>
  <c r="W31" i="162"/>
  <c r="X31" i="162"/>
  <c r="Y31" i="162"/>
  <c r="Z31" i="162"/>
  <c r="AA31" i="162"/>
  <c r="AB31" i="162"/>
  <c r="AC31" i="162"/>
  <c r="AD31" i="162"/>
  <c r="AE31" i="162"/>
  <c r="R32" i="162"/>
  <c r="S32" i="162"/>
  <c r="T32" i="162"/>
  <c r="U32" i="162"/>
  <c r="V32" i="162"/>
  <c r="W32" i="162"/>
  <c r="X32" i="162"/>
  <c r="Y32" i="162"/>
  <c r="Z32" i="162"/>
  <c r="AA32" i="162"/>
  <c r="AB32" i="162"/>
  <c r="AC32" i="162"/>
  <c r="AD32" i="162"/>
  <c r="AE32" i="162"/>
  <c r="R34" i="162"/>
  <c r="S34" i="162"/>
  <c r="T34" i="162"/>
  <c r="U34" i="162"/>
  <c r="V34" i="162"/>
  <c r="W34" i="162"/>
  <c r="X34" i="162"/>
  <c r="Y34" i="162"/>
  <c r="Z34" i="162"/>
  <c r="AA34" i="162"/>
  <c r="AB34" i="162"/>
  <c r="AC34" i="162"/>
  <c r="AD34" i="162"/>
  <c r="AE34" i="162"/>
  <c r="R35" i="162"/>
  <c r="S35" i="162"/>
  <c r="T35" i="162"/>
  <c r="U35" i="162"/>
  <c r="V35" i="162"/>
  <c r="W35" i="162"/>
  <c r="X35" i="162"/>
  <c r="Y35" i="162"/>
  <c r="Z35" i="162"/>
  <c r="AA35" i="162"/>
  <c r="AB35" i="162"/>
  <c r="AC35" i="162"/>
  <c r="AD35" i="162"/>
  <c r="AE35" i="162"/>
  <c r="R37" i="162"/>
  <c r="S37" i="162"/>
  <c r="S39" i="113" s="1"/>
  <c r="T37" i="162"/>
  <c r="U37" i="162"/>
  <c r="V37" i="162"/>
  <c r="W37" i="162"/>
  <c r="X37" i="162"/>
  <c r="Y37" i="162"/>
  <c r="Z37" i="162"/>
  <c r="AA37" i="162"/>
  <c r="AB37" i="162"/>
  <c r="AC37" i="162"/>
  <c r="AD37" i="162"/>
  <c r="AE37" i="162"/>
  <c r="R38" i="162"/>
  <c r="S38" i="162"/>
  <c r="T38" i="162"/>
  <c r="U38" i="162"/>
  <c r="V38" i="162"/>
  <c r="W38" i="162"/>
  <c r="X38" i="162"/>
  <c r="Y38" i="162"/>
  <c r="Z38" i="162"/>
  <c r="AA38" i="162"/>
  <c r="AB38" i="162"/>
  <c r="AC38" i="162"/>
  <c r="AD38" i="162"/>
  <c r="AE38" i="162"/>
  <c r="R40" i="162"/>
  <c r="S40" i="162"/>
  <c r="S42" i="113" s="1"/>
  <c r="T40" i="162"/>
  <c r="U40" i="162"/>
  <c r="V40" i="162"/>
  <c r="W40" i="162"/>
  <c r="X40" i="162"/>
  <c r="Y40" i="162"/>
  <c r="Z40" i="162"/>
  <c r="AA40" i="162"/>
  <c r="AB40" i="162"/>
  <c r="AC40" i="162"/>
  <c r="AD40" i="162"/>
  <c r="AE40" i="162"/>
  <c r="R41" i="162"/>
  <c r="S41" i="162"/>
  <c r="T41" i="162"/>
  <c r="U41" i="162"/>
  <c r="V41" i="162"/>
  <c r="W41" i="162"/>
  <c r="X41" i="162"/>
  <c r="Y41" i="162"/>
  <c r="Z41" i="162"/>
  <c r="AA41" i="162"/>
  <c r="AB41" i="162"/>
  <c r="AC41" i="162"/>
  <c r="AD41" i="162"/>
  <c r="AE41" i="162"/>
  <c r="R43" i="162"/>
  <c r="S43" i="162"/>
  <c r="T43" i="162"/>
  <c r="U43" i="162"/>
  <c r="V43" i="162"/>
  <c r="W43" i="162"/>
  <c r="X43" i="162"/>
  <c r="Y43" i="162"/>
  <c r="Z43" i="162"/>
  <c r="AA43" i="162"/>
  <c r="AB43" i="162"/>
  <c r="AC43" i="162"/>
  <c r="AD43" i="162"/>
  <c r="AE43" i="162"/>
  <c r="R44" i="162"/>
  <c r="S44" i="162"/>
  <c r="T44" i="162"/>
  <c r="U44" i="162"/>
  <c r="V44" i="162"/>
  <c r="W44" i="162"/>
  <c r="X44" i="162"/>
  <c r="Y44" i="162"/>
  <c r="Z44" i="162"/>
  <c r="AA44" i="162"/>
  <c r="AB44" i="162"/>
  <c r="AC44" i="162"/>
  <c r="AD44" i="162"/>
  <c r="AE44" i="162"/>
  <c r="R46" i="162"/>
  <c r="S46" i="162"/>
  <c r="T46" i="162"/>
  <c r="U46" i="162"/>
  <c r="V46" i="162"/>
  <c r="W46" i="162"/>
  <c r="X46" i="162"/>
  <c r="Y46" i="162"/>
  <c r="Z46" i="162"/>
  <c r="AA46" i="162"/>
  <c r="AB46" i="162"/>
  <c r="AC46" i="162"/>
  <c r="AD46" i="162"/>
  <c r="AE46" i="162"/>
  <c r="R47" i="162"/>
  <c r="S47" i="162"/>
  <c r="T47" i="162"/>
  <c r="U47" i="162"/>
  <c r="V47" i="162"/>
  <c r="W47" i="162"/>
  <c r="X47" i="162"/>
  <c r="Y47" i="162"/>
  <c r="Z47" i="162"/>
  <c r="AA47" i="162"/>
  <c r="AB47" i="162"/>
  <c r="AC47" i="162"/>
  <c r="AD47" i="162"/>
  <c r="AE47" i="162"/>
  <c r="R49" i="162"/>
  <c r="S49" i="162"/>
  <c r="T49" i="162"/>
  <c r="V49" i="162"/>
  <c r="W49" i="162"/>
  <c r="X49" i="162"/>
  <c r="Z49" i="162"/>
  <c r="AA49" i="162"/>
  <c r="AB49" i="162"/>
  <c r="AD49" i="162"/>
  <c r="AE49" i="162"/>
  <c r="T50" i="162"/>
  <c r="U50" i="162"/>
  <c r="V50" i="162"/>
  <c r="X50" i="162"/>
  <c r="Y50" i="162"/>
  <c r="Z50" i="162"/>
  <c r="AB50" i="162"/>
  <c r="AC50" i="162"/>
  <c r="AD50" i="162"/>
  <c r="Y5" i="162"/>
  <c r="Z5" i="162" s="1"/>
  <c r="AA5" i="162" s="1"/>
  <c r="AB5" i="162" s="1"/>
  <c r="AC5" i="162" s="1"/>
  <c r="AD5" i="162" s="1"/>
  <c r="AE5" i="162" s="1"/>
  <c r="S29" i="152"/>
  <c r="U29" i="152"/>
  <c r="V29" i="152"/>
  <c r="W29" i="152"/>
  <c r="X29" i="152"/>
  <c r="Y29" i="152"/>
  <c r="Z29" i="152"/>
  <c r="AA29" i="152"/>
  <c r="AB29" i="152"/>
  <c r="AC29" i="152"/>
  <c r="AD29" i="152"/>
  <c r="AE29" i="152"/>
  <c r="AF29" i="152"/>
  <c r="AG29" i="152"/>
  <c r="AH29" i="152"/>
  <c r="AI29" i="152"/>
  <c r="AJ29" i="152"/>
  <c r="AK29" i="152"/>
  <c r="AL29" i="152"/>
  <c r="AM29" i="152"/>
  <c r="AN29" i="152"/>
  <c r="AO29" i="152"/>
  <c r="AP29" i="152"/>
  <c r="AQ29" i="152"/>
  <c r="AR29" i="152"/>
  <c r="AS29" i="152"/>
  <c r="AT29" i="152"/>
  <c r="AU29" i="152"/>
  <c r="AV29" i="152"/>
  <c r="AW29" i="152"/>
  <c r="AX29" i="152"/>
  <c r="AY29" i="152"/>
  <c r="AZ29" i="152"/>
  <c r="BA29" i="152"/>
  <c r="BB29" i="152"/>
  <c r="BC29" i="152"/>
  <c r="BD29" i="152"/>
  <c r="BE29" i="152"/>
  <c r="BF29" i="152"/>
  <c r="BG29" i="152"/>
  <c r="BH29" i="152"/>
  <c r="BI29" i="152"/>
  <c r="BJ29" i="152"/>
  <c r="BK29" i="152"/>
  <c r="BL29" i="152"/>
  <c r="BM29" i="152"/>
  <c r="BN29" i="152"/>
  <c r="BO29" i="152"/>
  <c r="BP29" i="152"/>
  <c r="BP30" i="152"/>
  <c r="BP26" i="152"/>
  <c r="U23" i="152"/>
  <c r="V23" i="152"/>
  <c r="W23" i="152"/>
  <c r="X23" i="152"/>
  <c r="Y23" i="152"/>
  <c r="Z23" i="152"/>
  <c r="AA23" i="152"/>
  <c r="AB23" i="152"/>
  <c r="AC23" i="152"/>
  <c r="AD23" i="152"/>
  <c r="AE23" i="152"/>
  <c r="AF23" i="152"/>
  <c r="AG23" i="152"/>
  <c r="AH23" i="152"/>
  <c r="AI23" i="152"/>
  <c r="AJ23" i="152"/>
  <c r="AK23" i="152"/>
  <c r="AL23" i="152"/>
  <c r="AM23" i="152"/>
  <c r="AN23" i="152"/>
  <c r="AO23" i="152"/>
  <c r="AP23" i="152"/>
  <c r="AQ23" i="152"/>
  <c r="AR23" i="152"/>
  <c r="AS23" i="152"/>
  <c r="AT23" i="152"/>
  <c r="AU23" i="152"/>
  <c r="AV23" i="152"/>
  <c r="AW23" i="152"/>
  <c r="AX23" i="152"/>
  <c r="AY23" i="152"/>
  <c r="AZ23" i="152"/>
  <c r="BA23" i="152"/>
  <c r="BB23" i="152"/>
  <c r="BC23" i="152"/>
  <c r="BD23" i="152"/>
  <c r="BE23" i="152"/>
  <c r="BF23" i="152"/>
  <c r="BG23" i="152"/>
  <c r="BH23" i="152"/>
  <c r="BI23" i="152"/>
  <c r="BJ23" i="152"/>
  <c r="BK23" i="152"/>
  <c r="BL23" i="152"/>
  <c r="BM23" i="152"/>
  <c r="BN23" i="152"/>
  <c r="BO23" i="152"/>
  <c r="BP23" i="152"/>
  <c r="R14" i="152"/>
  <c r="S14" i="152"/>
  <c r="T14" i="152"/>
  <c r="U14" i="152"/>
  <c r="V14" i="152"/>
  <c r="W14" i="152"/>
  <c r="X14" i="152"/>
  <c r="Y14" i="152"/>
  <c r="Z14" i="152"/>
  <c r="AA14" i="152"/>
  <c r="AB14" i="152"/>
  <c r="AC14" i="152"/>
  <c r="AD14" i="152"/>
  <c r="AE14" i="152"/>
  <c r="AF14" i="152"/>
  <c r="AG14" i="152"/>
  <c r="AH14" i="152"/>
  <c r="AI14" i="152"/>
  <c r="AJ14" i="152"/>
  <c r="AK14" i="152"/>
  <c r="AL14" i="152"/>
  <c r="AM14" i="152"/>
  <c r="AN14" i="152"/>
  <c r="AO14" i="152"/>
  <c r="AP14" i="152"/>
  <c r="AQ14" i="152"/>
  <c r="AR14" i="152"/>
  <c r="AS14" i="152"/>
  <c r="AT14" i="152"/>
  <c r="AU14" i="152"/>
  <c r="AV14" i="152"/>
  <c r="AW14" i="152"/>
  <c r="AX14" i="152"/>
  <c r="AY14" i="152"/>
  <c r="AZ14" i="152"/>
  <c r="BA14" i="152"/>
  <c r="BB14" i="152"/>
  <c r="BC14" i="152"/>
  <c r="BD14" i="152"/>
  <c r="BE14" i="152"/>
  <c r="BF14" i="152"/>
  <c r="BG14" i="152"/>
  <c r="BH14" i="152"/>
  <c r="BI14" i="152"/>
  <c r="BJ14" i="152"/>
  <c r="BK14" i="152"/>
  <c r="BL14" i="152"/>
  <c r="BM14" i="152"/>
  <c r="BN14" i="152"/>
  <c r="BO14" i="152"/>
  <c r="BP14" i="152"/>
  <c r="T11" i="152"/>
  <c r="U11" i="152"/>
  <c r="V11" i="152"/>
  <c r="W11" i="152"/>
  <c r="X11" i="152"/>
  <c r="Y11" i="152"/>
  <c r="Z11" i="152"/>
  <c r="AA11" i="152"/>
  <c r="AB11" i="152"/>
  <c r="AC11" i="152"/>
  <c r="AD11" i="152"/>
  <c r="AE11" i="152"/>
  <c r="AF11" i="152"/>
  <c r="AG11" i="152"/>
  <c r="AH11" i="152"/>
  <c r="AI11" i="152"/>
  <c r="AJ11" i="152"/>
  <c r="AK11" i="152"/>
  <c r="AL11" i="152"/>
  <c r="AM11" i="152"/>
  <c r="AN11" i="152"/>
  <c r="AO11" i="152"/>
  <c r="AP11" i="152"/>
  <c r="AQ11" i="152"/>
  <c r="AR11" i="152"/>
  <c r="AS11" i="152"/>
  <c r="AT11" i="152"/>
  <c r="AU11" i="152"/>
  <c r="AV11" i="152"/>
  <c r="AW11" i="152"/>
  <c r="AX11" i="152"/>
  <c r="AY11" i="152"/>
  <c r="AZ11" i="152"/>
  <c r="BA11" i="152"/>
  <c r="BB11" i="152"/>
  <c r="BC11" i="152"/>
  <c r="BD11" i="152"/>
  <c r="BE11" i="152"/>
  <c r="BF11" i="152"/>
  <c r="BG11" i="152"/>
  <c r="BH11" i="152"/>
  <c r="BI11" i="152"/>
  <c r="BJ11" i="152"/>
  <c r="BK11" i="152"/>
  <c r="BL11" i="152"/>
  <c r="BM11" i="152"/>
  <c r="BN11" i="152"/>
  <c r="BO11" i="152"/>
  <c r="BP11" i="152"/>
  <c r="R11" i="112"/>
  <c r="T11" i="112"/>
  <c r="U11" i="112"/>
  <c r="V11" i="112"/>
  <c r="W11" i="112"/>
  <c r="X11" i="112"/>
  <c r="Y11" i="112"/>
  <c r="Z11" i="112"/>
  <c r="AA11" i="112"/>
  <c r="AB11" i="112"/>
  <c r="AC11" i="112"/>
  <c r="AD11" i="112"/>
  <c r="AE11" i="112"/>
  <c r="AF11" i="112"/>
  <c r="AG11" i="112"/>
  <c r="AH11" i="112"/>
  <c r="AI11" i="112"/>
  <c r="AJ11" i="112"/>
  <c r="AK11" i="112"/>
  <c r="AL11" i="112"/>
  <c r="AM11" i="112"/>
  <c r="AN11" i="112"/>
  <c r="AO11" i="112"/>
  <c r="AP11" i="112"/>
  <c r="AQ11" i="112"/>
  <c r="AR11" i="112"/>
  <c r="AS11" i="112"/>
  <c r="AT11" i="112"/>
  <c r="AU11" i="112"/>
  <c r="AV11" i="112"/>
  <c r="AW11" i="112"/>
  <c r="AX11" i="112"/>
  <c r="AY11" i="112"/>
  <c r="AZ11" i="112"/>
  <c r="BA11" i="112"/>
  <c r="BB11" i="112"/>
  <c r="BC11" i="112"/>
  <c r="BD11" i="112"/>
  <c r="BE11" i="112"/>
  <c r="BF11" i="112"/>
  <c r="BG11" i="112"/>
  <c r="BH11" i="112"/>
  <c r="BI11" i="112"/>
  <c r="BJ11" i="112"/>
  <c r="BK11" i="112"/>
  <c r="BL11" i="112"/>
  <c r="BM11" i="112"/>
  <c r="BN11" i="112"/>
  <c r="BO11" i="112"/>
  <c r="AF44" i="113"/>
  <c r="AF46" i="113"/>
  <c r="AF47" i="113"/>
  <c r="R12" i="113"/>
  <c r="S12" i="113"/>
  <c r="T12" i="113"/>
  <c r="R15" i="113"/>
  <c r="S15" i="113"/>
  <c r="T15" i="113"/>
  <c r="R16" i="113"/>
  <c r="S16" i="113"/>
  <c r="T16" i="113"/>
  <c r="R18" i="113"/>
  <c r="S18" i="113"/>
  <c r="T18" i="113"/>
  <c r="R19" i="113"/>
  <c r="S19" i="113"/>
  <c r="T19" i="113"/>
  <c r="R21" i="113"/>
  <c r="T21" i="113"/>
  <c r="R22" i="113"/>
  <c r="S22" i="113"/>
  <c r="T22" i="113"/>
  <c r="R24" i="113"/>
  <c r="S24" i="113"/>
  <c r="T24" i="113"/>
  <c r="R25" i="113"/>
  <c r="S25" i="113"/>
  <c r="T25" i="113"/>
  <c r="R27" i="113"/>
  <c r="T27" i="113"/>
  <c r="R28" i="113"/>
  <c r="S28" i="113"/>
  <c r="T28" i="113"/>
  <c r="R30" i="113"/>
  <c r="S30" i="113"/>
  <c r="T30" i="113"/>
  <c r="R31" i="113"/>
  <c r="S31" i="113"/>
  <c r="T31" i="113"/>
  <c r="R33" i="113"/>
  <c r="T33" i="113"/>
  <c r="R34" i="113"/>
  <c r="S34" i="113"/>
  <c r="T34" i="113"/>
  <c r="R36" i="113"/>
  <c r="S36" i="113"/>
  <c r="T36" i="113"/>
  <c r="R39" i="113"/>
  <c r="T39" i="113"/>
  <c r="R42" i="113"/>
  <c r="T42" i="113"/>
  <c r="S43" i="113"/>
  <c r="T43" i="113"/>
  <c r="R45" i="113"/>
  <c r="S45" i="113"/>
  <c r="T45" i="113"/>
  <c r="R46" i="113"/>
  <c r="S46" i="113"/>
  <c r="T46" i="113"/>
  <c r="R48" i="113"/>
  <c r="S48" i="113"/>
  <c r="T48" i="113"/>
  <c r="R49" i="113"/>
  <c r="S49" i="113"/>
  <c r="T49" i="113"/>
  <c r="AF49" i="111"/>
  <c r="AF41" i="111"/>
  <c r="AF40" i="111"/>
  <c r="AF38" i="111"/>
  <c r="AF37" i="111"/>
  <c r="AF35" i="111"/>
  <c r="AF34" i="111"/>
  <c r="AF32" i="111"/>
  <c r="AF31" i="111"/>
  <c r="AF29" i="111"/>
  <c r="AF28" i="111"/>
  <c r="AF26" i="111"/>
  <c r="AF25" i="111"/>
  <c r="AF23" i="111"/>
  <c r="AF22" i="111"/>
  <c r="AF20" i="111"/>
  <c r="AF19" i="111"/>
  <c r="AF17" i="111"/>
  <c r="AF16" i="111"/>
  <c r="AF13" i="111"/>
  <c r="AF14" i="111"/>
  <c r="AF12" i="111"/>
  <c r="AF10" i="111"/>
  <c r="AF9" i="111"/>
  <c r="AF6" i="111"/>
  <c r="AF7" i="111"/>
  <c r="AF50" i="111" s="1"/>
  <c r="R50" i="162" l="1"/>
  <c r="S50" i="162"/>
  <c r="S9" i="113"/>
  <c r="W15" i="2"/>
  <c r="W21" i="2" s="1"/>
  <c r="U52" i="113"/>
  <c r="Y51" i="113"/>
  <c r="U51" i="113"/>
  <c r="X51" i="113"/>
  <c r="BR6" i="112" l="1"/>
  <c r="S14" i="2" l="1"/>
  <c r="S15" i="2" s="1"/>
  <c r="S21" i="2" s="1"/>
  <c r="R14" i="2"/>
  <c r="R15" i="2" s="1"/>
  <c r="Q14" i="2"/>
  <c r="Q15" i="2" s="1"/>
  <c r="Q21" i="2" s="1"/>
  <c r="P14" i="2"/>
  <c r="P15" i="2" s="1"/>
  <c r="P21" i="2" s="1"/>
  <c r="T103" i="2" l="1"/>
  <c r="X103" i="2"/>
  <c r="W103" i="2"/>
  <c r="U103" i="2"/>
  <c r="Y103" i="2"/>
  <c r="R103" i="2"/>
  <c r="V103" i="2"/>
  <c r="Z103" i="2"/>
  <c r="Z127" i="2" s="1"/>
  <c r="Z34" i="2" s="1"/>
  <c r="Z57" i="2" s="1"/>
  <c r="Z59" i="2" s="1"/>
  <c r="Z65" i="2" s="1"/>
  <c r="S103" i="2"/>
  <c r="Q103" i="2"/>
  <c r="R102" i="2"/>
  <c r="V102" i="2"/>
  <c r="P102" i="2"/>
  <c r="T102" i="2"/>
  <c r="S102" i="2"/>
  <c r="W102" i="2"/>
  <c r="X102" i="2"/>
  <c r="Q102" i="2"/>
  <c r="U102" i="2"/>
  <c r="Y102" i="2"/>
  <c r="Y127" i="2" s="1"/>
  <c r="Y34" i="2" s="1"/>
  <c r="Y57" i="2" s="1"/>
  <c r="Y59" i="2" s="1"/>
  <c r="Y65" i="2" s="1"/>
  <c r="L55" i="154"/>
  <c r="AC103" i="2" l="1"/>
  <c r="AC102" i="2"/>
  <c r="E52" i="154"/>
  <c r="I15" i="113" l="1"/>
  <c r="I12" i="113"/>
  <c r="O14" i="2" l="1"/>
  <c r="O15" i="2" s="1"/>
  <c r="O21" i="2" s="1"/>
  <c r="S101" i="2" l="1"/>
  <c r="W101" i="2"/>
  <c r="P101" i="2"/>
  <c r="T101" i="2"/>
  <c r="X101" i="2"/>
  <c r="X127" i="2" s="1"/>
  <c r="X34" i="2" s="1"/>
  <c r="X57" i="2" s="1"/>
  <c r="X59" i="2" s="1"/>
  <c r="X65" i="2" s="1"/>
  <c r="Q101" i="2"/>
  <c r="U101" i="2"/>
  <c r="O101" i="2"/>
  <c r="AC101" i="2" s="1"/>
  <c r="R101" i="2"/>
  <c r="V101" i="2"/>
  <c r="I16" i="113" l="1"/>
  <c r="H16" i="113"/>
  <c r="H15" i="113"/>
  <c r="BM42" i="133" l="1"/>
  <c r="BM42" i="129" l="1"/>
  <c r="BM40" i="161" l="1"/>
  <c r="BM41" i="161" s="1"/>
  <c r="BM42" i="120"/>
  <c r="BM42" i="117" l="1"/>
  <c r="H29" i="3"/>
  <c r="BM40" i="117"/>
  <c r="BM51" i="117" l="1"/>
  <c r="BM40" i="150" l="1"/>
  <c r="W50" i="111" l="1"/>
  <c r="V50" i="111"/>
  <c r="U50" i="111"/>
  <c r="T50" i="111"/>
  <c r="S50" i="111"/>
  <c r="R50" i="111"/>
  <c r="W49" i="111"/>
  <c r="V49" i="111"/>
  <c r="U49" i="111"/>
  <c r="T49" i="111"/>
  <c r="S49" i="111"/>
  <c r="R49" i="111"/>
  <c r="I23" i="8" l="1"/>
  <c r="I22" i="8"/>
  <c r="G16" i="113" l="1"/>
  <c r="F16" i="113"/>
  <c r="G15" i="113"/>
  <c r="G12" i="113"/>
  <c r="H12" i="113"/>
  <c r="F12" i="113"/>
  <c r="I13" i="140"/>
  <c r="J13" i="140"/>
  <c r="K13" i="140"/>
  <c r="L13" i="140"/>
  <c r="M13" i="140"/>
  <c r="H20" i="137"/>
  <c r="M20" i="123" l="1"/>
  <c r="BO105" i="128" l="1"/>
  <c r="A11" i="159" l="1"/>
  <c r="B13" i="120" l="1"/>
  <c r="O141" i="2" l="1"/>
  <c r="N141" i="2"/>
  <c r="E14" i="2"/>
  <c r="E15" i="2" s="1"/>
  <c r="D14" i="2"/>
  <c r="D15" i="2" s="1"/>
  <c r="C14" i="2"/>
  <c r="C15" i="2" s="1"/>
  <c r="B14" i="2"/>
  <c r="B15" i="2" l="1"/>
  <c r="B16" i="2" s="1"/>
  <c r="M141" i="2"/>
  <c r="E41" i="3" l="1"/>
  <c r="D45" i="3"/>
  <c r="E45" i="3" l="1"/>
  <c r="E44" i="3"/>
  <c r="E43" i="3"/>
  <c r="E42" i="3"/>
  <c r="AA25" i="8"/>
  <c r="AB25" i="8" s="1"/>
  <c r="AC25" i="8" s="1"/>
  <c r="Z24" i="8"/>
  <c r="Z26" i="8" s="1"/>
  <c r="AB23" i="8"/>
  <c r="AC23" i="8" s="1"/>
  <c r="AB22" i="8"/>
  <c r="AB13" i="8"/>
  <c r="AC13" i="8" s="1"/>
  <c r="Z12" i="8"/>
  <c r="Z14" i="8" s="1"/>
  <c r="AB11" i="8"/>
  <c r="AC11" i="8" s="1"/>
  <c r="AB10" i="8"/>
  <c r="AC10" i="8" s="1"/>
  <c r="U25" i="8"/>
  <c r="V25" i="8" s="1"/>
  <c r="W25" i="8" s="1"/>
  <c r="T24" i="8"/>
  <c r="T26" i="8" s="1"/>
  <c r="V23" i="8"/>
  <c r="W23" i="8" s="1"/>
  <c r="V22" i="8"/>
  <c r="V13" i="8"/>
  <c r="W13" i="8" s="1"/>
  <c r="T12" i="8"/>
  <c r="T14" i="8" s="1"/>
  <c r="V11" i="8"/>
  <c r="W11" i="8" s="1"/>
  <c r="V10" i="8"/>
  <c r="W10" i="8" s="1"/>
  <c r="V24" i="8" l="1"/>
  <c r="V26" i="8" s="1"/>
  <c r="AB24" i="8"/>
  <c r="AB26" i="8" s="1"/>
  <c r="E64" i="146"/>
  <c r="F64" i="146" s="1"/>
  <c r="G64" i="146" s="1"/>
  <c r="H64" i="146" s="1"/>
  <c r="I64" i="146" s="1"/>
  <c r="J64" i="146" s="1"/>
  <c r="K64" i="146" s="1"/>
  <c r="L64" i="146" s="1"/>
  <c r="M64" i="146" s="1"/>
  <c r="N64" i="146" s="1"/>
  <c r="O64" i="146" s="1"/>
  <c r="P64" i="146" s="1"/>
  <c r="Q64" i="146" s="1"/>
  <c r="R64" i="146" s="1"/>
  <c r="S64" i="146" s="1"/>
  <c r="T64" i="146" s="1"/>
  <c r="U64" i="146" s="1"/>
  <c r="V64" i="146" s="1"/>
  <c r="W64" i="146" s="1"/>
  <c r="X64" i="146" s="1"/>
  <c r="Y64" i="146" s="1"/>
  <c r="Z64" i="146" s="1"/>
  <c r="AA64" i="146" s="1"/>
  <c r="AB64" i="146" s="1"/>
  <c r="AC64" i="146" s="1"/>
  <c r="AD64" i="146" s="1"/>
  <c r="AE64" i="146" s="1"/>
  <c r="AF64" i="146" s="1"/>
  <c r="AG64" i="146" s="1"/>
  <c r="AH64" i="146" s="1"/>
  <c r="AI64" i="146" s="1"/>
  <c r="AJ64" i="146" s="1"/>
  <c r="AK64" i="146" s="1"/>
  <c r="AL64" i="146" s="1"/>
  <c r="AM64" i="146" s="1"/>
  <c r="AN64" i="146" s="1"/>
  <c r="AO64" i="146" s="1"/>
  <c r="AP64" i="146" s="1"/>
  <c r="AQ64" i="146" s="1"/>
  <c r="AR64" i="146" s="1"/>
  <c r="AS64" i="146" s="1"/>
  <c r="AT64" i="146" s="1"/>
  <c r="AU64" i="146" s="1"/>
  <c r="AV64" i="146" s="1"/>
  <c r="AW64" i="146" s="1"/>
  <c r="AX64" i="146" s="1"/>
  <c r="AY64" i="146" s="1"/>
  <c r="AZ64" i="146" s="1"/>
  <c r="BA64" i="146" s="1"/>
  <c r="BB64" i="146" s="1"/>
  <c r="BC64" i="146" s="1"/>
  <c r="BD64" i="146" s="1"/>
  <c r="BE64" i="146" s="1"/>
  <c r="BF64" i="146" s="1"/>
  <c r="BG64" i="146" s="1"/>
  <c r="BH64" i="146" s="1"/>
  <c r="BI64" i="146" s="1"/>
  <c r="BJ64" i="146" s="1"/>
  <c r="BK64" i="146" s="1"/>
  <c r="BL64" i="146" s="1"/>
  <c r="E64" i="140"/>
  <c r="F64" i="140" s="1"/>
  <c r="G64" i="140" s="1"/>
  <c r="H64" i="140" s="1"/>
  <c r="I64" i="140" s="1"/>
  <c r="J64" i="140" s="1"/>
  <c r="K64" i="140" s="1"/>
  <c r="L64" i="140" s="1"/>
  <c r="M64" i="140" s="1"/>
  <c r="N64" i="140" s="1"/>
  <c r="O64" i="140" s="1"/>
  <c r="P64" i="140" s="1"/>
  <c r="Q64" i="140" s="1"/>
  <c r="R64" i="140" s="1"/>
  <c r="S64" i="140" s="1"/>
  <c r="T64" i="140" s="1"/>
  <c r="U64" i="140" s="1"/>
  <c r="V64" i="140" s="1"/>
  <c r="W64" i="140" s="1"/>
  <c r="X64" i="140" s="1"/>
  <c r="Y64" i="140" s="1"/>
  <c r="Z64" i="140" s="1"/>
  <c r="AA64" i="140" s="1"/>
  <c r="AB64" i="140" s="1"/>
  <c r="AC64" i="140" s="1"/>
  <c r="AD64" i="140" s="1"/>
  <c r="AE64" i="140" s="1"/>
  <c r="AF64" i="140" s="1"/>
  <c r="AG64" i="140" s="1"/>
  <c r="AH64" i="140" s="1"/>
  <c r="AI64" i="140" s="1"/>
  <c r="AJ64" i="140" s="1"/>
  <c r="AK64" i="140" s="1"/>
  <c r="AL64" i="140" s="1"/>
  <c r="AM64" i="140" s="1"/>
  <c r="AN64" i="140" s="1"/>
  <c r="AO64" i="140" s="1"/>
  <c r="AP64" i="140" s="1"/>
  <c r="AQ64" i="140" s="1"/>
  <c r="AR64" i="140" s="1"/>
  <c r="AS64" i="140" s="1"/>
  <c r="AT64" i="140" s="1"/>
  <c r="AU64" i="140" s="1"/>
  <c r="AV64" i="140" s="1"/>
  <c r="AW64" i="140" s="1"/>
  <c r="AX64" i="140" s="1"/>
  <c r="AY64" i="140" s="1"/>
  <c r="AZ64" i="140" s="1"/>
  <c r="BA64" i="140" s="1"/>
  <c r="BB64" i="140" s="1"/>
  <c r="BC64" i="140" s="1"/>
  <c r="BD64" i="140" s="1"/>
  <c r="BE64" i="140" s="1"/>
  <c r="BF64" i="140" s="1"/>
  <c r="BG64" i="140" s="1"/>
  <c r="BH64" i="140" s="1"/>
  <c r="BI64" i="140" s="1"/>
  <c r="BJ64" i="140" s="1"/>
  <c r="BK64" i="140" s="1"/>
  <c r="BL64" i="140" s="1"/>
  <c r="E65" i="134"/>
  <c r="F65" i="134" s="1"/>
  <c r="G65" i="134" s="1"/>
  <c r="H65" i="134" s="1"/>
  <c r="I65" i="134" s="1"/>
  <c r="J65" i="134" s="1"/>
  <c r="K65" i="134" s="1"/>
  <c r="L65" i="134" s="1"/>
  <c r="M65" i="134" s="1"/>
  <c r="N65" i="134" s="1"/>
  <c r="O65" i="134" s="1"/>
  <c r="P65" i="134" s="1"/>
  <c r="Q65" i="134" s="1"/>
  <c r="R65" i="134" s="1"/>
  <c r="S65" i="134" s="1"/>
  <c r="T65" i="134" s="1"/>
  <c r="U65" i="134" s="1"/>
  <c r="V65" i="134" s="1"/>
  <c r="W65" i="134" s="1"/>
  <c r="X65" i="134" s="1"/>
  <c r="Y65" i="134" s="1"/>
  <c r="Z65" i="134" s="1"/>
  <c r="AA65" i="134" s="1"/>
  <c r="AB65" i="134" s="1"/>
  <c r="AC65" i="134" s="1"/>
  <c r="AD65" i="134" s="1"/>
  <c r="AE65" i="134" s="1"/>
  <c r="AF65" i="134" s="1"/>
  <c r="AG65" i="134" s="1"/>
  <c r="AH65" i="134" s="1"/>
  <c r="AI65" i="134" s="1"/>
  <c r="AJ65" i="134" s="1"/>
  <c r="AK65" i="134" s="1"/>
  <c r="AL65" i="134" s="1"/>
  <c r="AM65" i="134" s="1"/>
  <c r="AN65" i="134" s="1"/>
  <c r="AO65" i="134" s="1"/>
  <c r="AP65" i="134" s="1"/>
  <c r="AQ65" i="134" s="1"/>
  <c r="AR65" i="134" s="1"/>
  <c r="AS65" i="134" s="1"/>
  <c r="AT65" i="134" s="1"/>
  <c r="AU65" i="134" s="1"/>
  <c r="AV65" i="134" s="1"/>
  <c r="AW65" i="134" s="1"/>
  <c r="AX65" i="134" s="1"/>
  <c r="AY65" i="134" s="1"/>
  <c r="AZ65" i="134" s="1"/>
  <c r="BA65" i="134" s="1"/>
  <c r="BB65" i="134" s="1"/>
  <c r="BC65" i="134" s="1"/>
  <c r="BD65" i="134" s="1"/>
  <c r="BE65" i="134" s="1"/>
  <c r="BF65" i="134" s="1"/>
  <c r="BG65" i="134" s="1"/>
  <c r="BH65" i="134" s="1"/>
  <c r="BI65" i="134" s="1"/>
  <c r="BJ65" i="134" s="1"/>
  <c r="BK65" i="134" s="1"/>
  <c r="BL65" i="134" s="1"/>
  <c r="E65" i="129"/>
  <c r="F65" i="129" s="1"/>
  <c r="G65" i="129" s="1"/>
  <c r="H65" i="129" s="1"/>
  <c r="I65" i="129" s="1"/>
  <c r="J65" i="129" s="1"/>
  <c r="K65" i="129" s="1"/>
  <c r="L65" i="129" s="1"/>
  <c r="M65" i="129" s="1"/>
  <c r="N65" i="129" s="1"/>
  <c r="O65" i="129" s="1"/>
  <c r="P65" i="129" s="1"/>
  <c r="Q65" i="129" s="1"/>
  <c r="R65" i="129" s="1"/>
  <c r="S65" i="129" s="1"/>
  <c r="T65" i="129" s="1"/>
  <c r="U65" i="129" s="1"/>
  <c r="V65" i="129" s="1"/>
  <c r="W65" i="129" s="1"/>
  <c r="X65" i="129" s="1"/>
  <c r="Y65" i="129" s="1"/>
  <c r="Z65" i="129" s="1"/>
  <c r="AA65" i="129" s="1"/>
  <c r="AB65" i="129" s="1"/>
  <c r="AC65" i="129" s="1"/>
  <c r="AD65" i="129" s="1"/>
  <c r="AE65" i="129" s="1"/>
  <c r="AF65" i="129" s="1"/>
  <c r="AG65" i="129" s="1"/>
  <c r="AH65" i="129" s="1"/>
  <c r="AI65" i="129" s="1"/>
  <c r="AJ65" i="129" s="1"/>
  <c r="AK65" i="129" s="1"/>
  <c r="AL65" i="129" s="1"/>
  <c r="AM65" i="129" s="1"/>
  <c r="AN65" i="129" s="1"/>
  <c r="AO65" i="129" s="1"/>
  <c r="AP65" i="129" s="1"/>
  <c r="AQ65" i="129" s="1"/>
  <c r="AR65" i="129" s="1"/>
  <c r="AS65" i="129" s="1"/>
  <c r="AT65" i="129" s="1"/>
  <c r="AU65" i="129" s="1"/>
  <c r="AV65" i="129" s="1"/>
  <c r="AW65" i="129" s="1"/>
  <c r="AX65" i="129" s="1"/>
  <c r="AY65" i="129" s="1"/>
  <c r="AZ65" i="129" s="1"/>
  <c r="BA65" i="129" s="1"/>
  <c r="BB65" i="129" s="1"/>
  <c r="BC65" i="129" s="1"/>
  <c r="BD65" i="129" s="1"/>
  <c r="BE65" i="129" s="1"/>
  <c r="BF65" i="129" s="1"/>
  <c r="BG65" i="129" s="1"/>
  <c r="BH65" i="129" s="1"/>
  <c r="BI65" i="129" s="1"/>
  <c r="BJ65" i="129" s="1"/>
  <c r="BK65" i="129" s="1"/>
  <c r="BL65" i="129" s="1"/>
  <c r="E64" i="123"/>
  <c r="F64" i="123" s="1"/>
  <c r="G64" i="123" s="1"/>
  <c r="H64" i="123" s="1"/>
  <c r="I64" i="123" s="1"/>
  <c r="J64" i="123" s="1"/>
  <c r="K64" i="123" s="1"/>
  <c r="L64" i="123" s="1"/>
  <c r="M64" i="123" s="1"/>
  <c r="N64" i="123" s="1"/>
  <c r="O64" i="123" s="1"/>
  <c r="P64" i="123" s="1"/>
  <c r="Q64" i="123" s="1"/>
  <c r="R64" i="123" s="1"/>
  <c r="S64" i="123" s="1"/>
  <c r="T64" i="123" s="1"/>
  <c r="U64" i="123" s="1"/>
  <c r="V64" i="123" s="1"/>
  <c r="W64" i="123" s="1"/>
  <c r="X64" i="123" s="1"/>
  <c r="Y64" i="123" s="1"/>
  <c r="Z64" i="123" s="1"/>
  <c r="AA64" i="123" s="1"/>
  <c r="AB64" i="123" s="1"/>
  <c r="AC64" i="123" s="1"/>
  <c r="AD64" i="123" s="1"/>
  <c r="AE64" i="123" s="1"/>
  <c r="AF64" i="123" s="1"/>
  <c r="AG64" i="123" s="1"/>
  <c r="AH64" i="123" s="1"/>
  <c r="AI64" i="123" s="1"/>
  <c r="AJ64" i="123" s="1"/>
  <c r="AK64" i="123" s="1"/>
  <c r="AL64" i="123" s="1"/>
  <c r="AM64" i="123" s="1"/>
  <c r="AN64" i="123" s="1"/>
  <c r="AO64" i="123" s="1"/>
  <c r="AP64" i="123" s="1"/>
  <c r="AQ64" i="123" s="1"/>
  <c r="AR64" i="123" s="1"/>
  <c r="AS64" i="123" s="1"/>
  <c r="AT64" i="123" s="1"/>
  <c r="AU64" i="123" s="1"/>
  <c r="AV64" i="123" s="1"/>
  <c r="AW64" i="123" s="1"/>
  <c r="AX64" i="123" s="1"/>
  <c r="AY64" i="123" s="1"/>
  <c r="AZ64" i="123" s="1"/>
  <c r="BA64" i="123" s="1"/>
  <c r="BB64" i="123" s="1"/>
  <c r="BC64" i="123" s="1"/>
  <c r="BD64" i="123" s="1"/>
  <c r="BE64" i="123" s="1"/>
  <c r="BF64" i="123" s="1"/>
  <c r="BG64" i="123" s="1"/>
  <c r="BH64" i="123" s="1"/>
  <c r="BI64" i="123" s="1"/>
  <c r="BJ64" i="123" s="1"/>
  <c r="BK64" i="123" s="1"/>
  <c r="BL64" i="123" s="1"/>
  <c r="E67" i="160"/>
  <c r="F67" i="160" s="1"/>
  <c r="G67" i="160" s="1"/>
  <c r="H67" i="160" s="1"/>
  <c r="I67" i="160" s="1"/>
  <c r="J67" i="160" s="1"/>
  <c r="K67" i="160" s="1"/>
  <c r="L67" i="160" s="1"/>
  <c r="M67" i="160" s="1"/>
  <c r="N67" i="160" s="1"/>
  <c r="O67" i="160" s="1"/>
  <c r="E65" i="117"/>
  <c r="F65" i="117" s="1"/>
  <c r="G65" i="117" s="1"/>
  <c r="H65" i="117" s="1"/>
  <c r="I65" i="117" s="1"/>
  <c r="J65" i="117" s="1"/>
  <c r="K65" i="117" s="1"/>
  <c r="L65" i="117" s="1"/>
  <c r="E67" i="114"/>
  <c r="F67" i="114" s="1"/>
  <c r="G67" i="114" s="1"/>
  <c r="H67" i="114" s="1"/>
  <c r="I67" i="114" s="1"/>
  <c r="J67" i="114" s="1"/>
  <c r="K67" i="114" s="1"/>
  <c r="L67" i="114" s="1"/>
  <c r="M67" i="114" s="1"/>
  <c r="N67" i="114" s="1"/>
  <c r="E64" i="130"/>
  <c r="F64" i="130" s="1"/>
  <c r="G64" i="130" s="1"/>
  <c r="H64" i="130" s="1"/>
  <c r="I64" i="130" s="1"/>
  <c r="J64" i="130" s="1"/>
  <c r="K64" i="130" s="1"/>
  <c r="L64" i="130" s="1"/>
  <c r="M64" i="130" s="1"/>
  <c r="N64" i="130" s="1"/>
  <c r="O64" i="130" s="1"/>
  <c r="P64" i="130" s="1"/>
  <c r="Q64" i="130" s="1"/>
  <c r="R64" i="130" s="1"/>
  <c r="S64" i="130" s="1"/>
  <c r="T64" i="130" s="1"/>
  <c r="U64" i="130" s="1"/>
  <c r="V64" i="130" s="1"/>
  <c r="W64" i="130" s="1"/>
  <c r="X64" i="130" s="1"/>
  <c r="Y64" i="130" s="1"/>
  <c r="Z64" i="130" s="1"/>
  <c r="AA64" i="130" s="1"/>
  <c r="AB64" i="130" s="1"/>
  <c r="AC64" i="130" s="1"/>
  <c r="AD64" i="130" s="1"/>
  <c r="AE64" i="130" s="1"/>
  <c r="AF64" i="130" s="1"/>
  <c r="AG64" i="130" s="1"/>
  <c r="AH64" i="130" s="1"/>
  <c r="AI64" i="130" s="1"/>
  <c r="AJ64" i="130" s="1"/>
  <c r="AK64" i="130" s="1"/>
  <c r="AL64" i="130" s="1"/>
  <c r="AM64" i="130" s="1"/>
  <c r="AN64" i="130" s="1"/>
  <c r="AO64" i="130" s="1"/>
  <c r="AP64" i="130" s="1"/>
  <c r="AQ64" i="130" s="1"/>
  <c r="AR64" i="130" s="1"/>
  <c r="AS64" i="130" s="1"/>
  <c r="AT64" i="130" s="1"/>
  <c r="AU64" i="130" s="1"/>
  <c r="AV64" i="130" s="1"/>
  <c r="AW64" i="130" s="1"/>
  <c r="AX64" i="130" s="1"/>
  <c r="AY64" i="130" s="1"/>
  <c r="AZ64" i="130" s="1"/>
  <c r="BA64" i="130" s="1"/>
  <c r="BB64" i="130" s="1"/>
  <c r="BC64" i="130" s="1"/>
  <c r="BD64" i="130" s="1"/>
  <c r="BE64" i="130" s="1"/>
  <c r="BF64" i="130" s="1"/>
  <c r="BG64" i="130" s="1"/>
  <c r="BH64" i="130" s="1"/>
  <c r="BI64" i="130" s="1"/>
  <c r="BJ64" i="130" s="1"/>
  <c r="BK64" i="130" s="1"/>
  <c r="BL64" i="130" s="1"/>
  <c r="E65" i="150"/>
  <c r="F65" i="150" s="1"/>
  <c r="G65" i="150" s="1"/>
  <c r="H65" i="150" s="1"/>
  <c r="I65" i="150" s="1"/>
  <c r="J65" i="150" s="1"/>
  <c r="K65" i="150" s="1"/>
  <c r="L65" i="150" s="1"/>
  <c r="M65" i="150" s="1"/>
  <c r="N65" i="150" s="1"/>
  <c r="O65" i="150" s="1"/>
  <c r="P65" i="150" s="1"/>
  <c r="Q65" i="150" s="1"/>
  <c r="R65" i="150" s="1"/>
  <c r="S65" i="150" s="1"/>
  <c r="T65" i="150" s="1"/>
  <c r="U65" i="150" s="1"/>
  <c r="V65" i="150" s="1"/>
  <c r="W65" i="150" s="1"/>
  <c r="X65" i="150" s="1"/>
  <c r="Y65" i="150" s="1"/>
  <c r="Z65" i="150" s="1"/>
  <c r="AA65" i="150" s="1"/>
  <c r="AB65" i="150" s="1"/>
  <c r="AC65" i="150" s="1"/>
  <c r="AD65" i="150" s="1"/>
  <c r="AE65" i="150" s="1"/>
  <c r="AF65" i="150" s="1"/>
  <c r="AG65" i="150" s="1"/>
  <c r="AH65" i="150" s="1"/>
  <c r="AI65" i="150" s="1"/>
  <c r="AJ65" i="150" s="1"/>
  <c r="AK65" i="150" s="1"/>
  <c r="AL65" i="150" s="1"/>
  <c r="AM65" i="150" s="1"/>
  <c r="AN65" i="150" s="1"/>
  <c r="AO65" i="150" s="1"/>
  <c r="AP65" i="150" s="1"/>
  <c r="AQ65" i="150" s="1"/>
  <c r="AR65" i="150" s="1"/>
  <c r="AS65" i="150" s="1"/>
  <c r="AT65" i="150" s="1"/>
  <c r="AU65" i="150" s="1"/>
  <c r="AV65" i="150" s="1"/>
  <c r="AW65" i="150" s="1"/>
  <c r="AX65" i="150" s="1"/>
  <c r="AY65" i="150" s="1"/>
  <c r="AZ65" i="150" s="1"/>
  <c r="BA65" i="150" s="1"/>
  <c r="BB65" i="150" s="1"/>
  <c r="BC65" i="150" s="1"/>
  <c r="BD65" i="150" s="1"/>
  <c r="BE65" i="150" s="1"/>
  <c r="BF65" i="150" s="1"/>
  <c r="BG65" i="150" s="1"/>
  <c r="BH65" i="150" s="1"/>
  <c r="BI65" i="150" s="1"/>
  <c r="BJ65" i="150" s="1"/>
  <c r="BK65" i="150" s="1"/>
  <c r="BL65" i="150" s="1"/>
  <c r="E64" i="145"/>
  <c r="F64" i="145" s="1"/>
  <c r="G64" i="145" s="1"/>
  <c r="H64" i="145" s="1"/>
  <c r="I64" i="145" s="1"/>
  <c r="J64" i="145" s="1"/>
  <c r="K64" i="145" s="1"/>
  <c r="L64" i="145" s="1"/>
  <c r="M64" i="145" s="1"/>
  <c r="N64" i="145" s="1"/>
  <c r="O64" i="145" s="1"/>
  <c r="P64" i="145" s="1"/>
  <c r="Q64" i="145" s="1"/>
  <c r="R64" i="145" s="1"/>
  <c r="S64" i="145" s="1"/>
  <c r="T64" i="145" s="1"/>
  <c r="U64" i="145" s="1"/>
  <c r="V64" i="145" s="1"/>
  <c r="W64" i="145" s="1"/>
  <c r="X64" i="145" s="1"/>
  <c r="Y64" i="145" s="1"/>
  <c r="Z64" i="145" s="1"/>
  <c r="AA64" i="145" s="1"/>
  <c r="AB64" i="145" s="1"/>
  <c r="AC64" i="145" s="1"/>
  <c r="AD64" i="145" s="1"/>
  <c r="AE64" i="145" s="1"/>
  <c r="AF64" i="145" s="1"/>
  <c r="AG64" i="145" s="1"/>
  <c r="AH64" i="145" s="1"/>
  <c r="AI64" i="145" s="1"/>
  <c r="AJ64" i="145" s="1"/>
  <c r="AK64" i="145" s="1"/>
  <c r="AL64" i="145" s="1"/>
  <c r="AM64" i="145" s="1"/>
  <c r="AN64" i="145" s="1"/>
  <c r="AO64" i="145" s="1"/>
  <c r="AP64" i="145" s="1"/>
  <c r="AQ64" i="145" s="1"/>
  <c r="AR64" i="145" s="1"/>
  <c r="AS64" i="145" s="1"/>
  <c r="AT64" i="145" s="1"/>
  <c r="AU64" i="145" s="1"/>
  <c r="AV64" i="145" s="1"/>
  <c r="AW64" i="145" s="1"/>
  <c r="AX64" i="145" s="1"/>
  <c r="AY64" i="145" s="1"/>
  <c r="AZ64" i="145" s="1"/>
  <c r="BA64" i="145" s="1"/>
  <c r="BB64" i="145" s="1"/>
  <c r="BC64" i="145" s="1"/>
  <c r="BD64" i="145" s="1"/>
  <c r="BE64" i="145" s="1"/>
  <c r="BF64" i="145" s="1"/>
  <c r="BG64" i="145" s="1"/>
  <c r="BH64" i="145" s="1"/>
  <c r="BI64" i="145" s="1"/>
  <c r="BJ64" i="145" s="1"/>
  <c r="BK64" i="145" s="1"/>
  <c r="BL64" i="145" s="1"/>
  <c r="E65" i="139"/>
  <c r="F65" i="139" s="1"/>
  <c r="G65" i="139" s="1"/>
  <c r="H65" i="139" s="1"/>
  <c r="I65" i="139" s="1"/>
  <c r="J65" i="139" s="1"/>
  <c r="K65" i="139" s="1"/>
  <c r="L65" i="139" s="1"/>
  <c r="M65" i="139" s="1"/>
  <c r="N65" i="139" s="1"/>
  <c r="O65" i="139" s="1"/>
  <c r="P65" i="139" s="1"/>
  <c r="Q65" i="139" s="1"/>
  <c r="R65" i="139" s="1"/>
  <c r="S65" i="139" s="1"/>
  <c r="T65" i="139" s="1"/>
  <c r="U65" i="139" s="1"/>
  <c r="V65" i="139" s="1"/>
  <c r="W65" i="139" s="1"/>
  <c r="X65" i="139" s="1"/>
  <c r="Y65" i="139" s="1"/>
  <c r="Z65" i="139" s="1"/>
  <c r="AA65" i="139" s="1"/>
  <c r="AB65" i="139" s="1"/>
  <c r="AC65" i="139" s="1"/>
  <c r="AD65" i="139" s="1"/>
  <c r="AE65" i="139" s="1"/>
  <c r="AF65" i="139" s="1"/>
  <c r="AG65" i="139" s="1"/>
  <c r="AH65" i="139" s="1"/>
  <c r="AI65" i="139" s="1"/>
  <c r="AJ65" i="139" s="1"/>
  <c r="AK65" i="139" s="1"/>
  <c r="AL65" i="139" s="1"/>
  <c r="AM65" i="139" s="1"/>
  <c r="AN65" i="139" s="1"/>
  <c r="AO65" i="139" s="1"/>
  <c r="AP65" i="139" s="1"/>
  <c r="AQ65" i="139" s="1"/>
  <c r="AR65" i="139" s="1"/>
  <c r="AS65" i="139" s="1"/>
  <c r="AT65" i="139" s="1"/>
  <c r="AU65" i="139" s="1"/>
  <c r="AV65" i="139" s="1"/>
  <c r="AW65" i="139" s="1"/>
  <c r="AX65" i="139" s="1"/>
  <c r="AY65" i="139" s="1"/>
  <c r="AZ65" i="139" s="1"/>
  <c r="BA65" i="139" s="1"/>
  <c r="BB65" i="139" s="1"/>
  <c r="BC65" i="139" s="1"/>
  <c r="BD65" i="139" s="1"/>
  <c r="BE65" i="139" s="1"/>
  <c r="BF65" i="139" s="1"/>
  <c r="BG65" i="139" s="1"/>
  <c r="BH65" i="139" s="1"/>
  <c r="BI65" i="139" s="1"/>
  <c r="BJ65" i="139" s="1"/>
  <c r="BK65" i="139" s="1"/>
  <c r="BL65" i="139" s="1"/>
  <c r="E65" i="133"/>
  <c r="F65" i="133" s="1"/>
  <c r="G65" i="133" s="1"/>
  <c r="H65" i="133" s="1"/>
  <c r="I65" i="133" s="1"/>
  <c r="J65" i="133" s="1"/>
  <c r="K65" i="133" s="1"/>
  <c r="L65" i="133" s="1"/>
  <c r="M65" i="133" s="1"/>
  <c r="N65" i="133" s="1"/>
  <c r="O65" i="133" s="1"/>
  <c r="P65" i="133" s="1"/>
  <c r="Q65" i="133" s="1"/>
  <c r="R65" i="133" s="1"/>
  <c r="S65" i="133" s="1"/>
  <c r="T65" i="133" s="1"/>
  <c r="U65" i="133" s="1"/>
  <c r="V65" i="133" s="1"/>
  <c r="W65" i="133" s="1"/>
  <c r="X65" i="133" s="1"/>
  <c r="Y65" i="133" s="1"/>
  <c r="Z65" i="133" s="1"/>
  <c r="AA65" i="133" s="1"/>
  <c r="AB65" i="133" s="1"/>
  <c r="AC65" i="133" s="1"/>
  <c r="AD65" i="133" s="1"/>
  <c r="AE65" i="133" s="1"/>
  <c r="AF65" i="133" s="1"/>
  <c r="AG65" i="133" s="1"/>
  <c r="AH65" i="133" s="1"/>
  <c r="AI65" i="133" s="1"/>
  <c r="AJ65" i="133" s="1"/>
  <c r="AK65" i="133" s="1"/>
  <c r="AL65" i="133" s="1"/>
  <c r="AM65" i="133" s="1"/>
  <c r="AN65" i="133" s="1"/>
  <c r="AO65" i="133" s="1"/>
  <c r="AP65" i="133" s="1"/>
  <c r="AQ65" i="133" s="1"/>
  <c r="AR65" i="133" s="1"/>
  <c r="AS65" i="133" s="1"/>
  <c r="AT65" i="133" s="1"/>
  <c r="AU65" i="133" s="1"/>
  <c r="AV65" i="133" s="1"/>
  <c r="AW65" i="133" s="1"/>
  <c r="AX65" i="133" s="1"/>
  <c r="AY65" i="133" s="1"/>
  <c r="AZ65" i="133" s="1"/>
  <c r="BA65" i="133" s="1"/>
  <c r="BB65" i="133" s="1"/>
  <c r="BC65" i="133" s="1"/>
  <c r="BD65" i="133" s="1"/>
  <c r="BE65" i="133" s="1"/>
  <c r="BF65" i="133" s="1"/>
  <c r="BG65" i="133" s="1"/>
  <c r="BH65" i="133" s="1"/>
  <c r="BI65" i="133" s="1"/>
  <c r="BJ65" i="133" s="1"/>
  <c r="BK65" i="133" s="1"/>
  <c r="BL65" i="133" s="1"/>
  <c r="E65" i="128"/>
  <c r="F65" i="128" s="1"/>
  <c r="G65" i="128" s="1"/>
  <c r="H65" i="128" s="1"/>
  <c r="I65" i="128" s="1"/>
  <c r="J65" i="128" s="1"/>
  <c r="K65" i="128" s="1"/>
  <c r="L65" i="128" s="1"/>
  <c r="M65" i="128" s="1"/>
  <c r="N65" i="128" s="1"/>
  <c r="O65" i="128" s="1"/>
  <c r="P65" i="128" s="1"/>
  <c r="Q65" i="128" s="1"/>
  <c r="R65" i="128" s="1"/>
  <c r="S65" i="128" s="1"/>
  <c r="T65" i="128" s="1"/>
  <c r="U65" i="128" s="1"/>
  <c r="V65" i="128" s="1"/>
  <c r="W65" i="128" s="1"/>
  <c r="X65" i="128" s="1"/>
  <c r="Y65" i="128" s="1"/>
  <c r="Z65" i="128" s="1"/>
  <c r="AA65" i="128" s="1"/>
  <c r="AB65" i="128" s="1"/>
  <c r="AC65" i="128" s="1"/>
  <c r="AD65" i="128" s="1"/>
  <c r="AE65" i="128" s="1"/>
  <c r="AF65" i="128" s="1"/>
  <c r="AG65" i="128" s="1"/>
  <c r="AH65" i="128" s="1"/>
  <c r="AI65" i="128" s="1"/>
  <c r="AJ65" i="128" s="1"/>
  <c r="AK65" i="128" s="1"/>
  <c r="AL65" i="128" s="1"/>
  <c r="AM65" i="128" s="1"/>
  <c r="AN65" i="128" s="1"/>
  <c r="AO65" i="128" s="1"/>
  <c r="AP65" i="128" s="1"/>
  <c r="AQ65" i="128" s="1"/>
  <c r="AR65" i="128" s="1"/>
  <c r="AS65" i="128" s="1"/>
  <c r="AT65" i="128" s="1"/>
  <c r="AU65" i="128" s="1"/>
  <c r="AV65" i="128" s="1"/>
  <c r="AW65" i="128" s="1"/>
  <c r="AX65" i="128" s="1"/>
  <c r="AY65" i="128" s="1"/>
  <c r="AZ65" i="128" s="1"/>
  <c r="BA65" i="128" s="1"/>
  <c r="BB65" i="128" s="1"/>
  <c r="BC65" i="128" s="1"/>
  <c r="BD65" i="128" s="1"/>
  <c r="BE65" i="128" s="1"/>
  <c r="BF65" i="128" s="1"/>
  <c r="BG65" i="128" s="1"/>
  <c r="BH65" i="128" s="1"/>
  <c r="BI65" i="128" s="1"/>
  <c r="BJ65" i="128" s="1"/>
  <c r="BK65" i="128" s="1"/>
  <c r="BL65" i="128" s="1"/>
  <c r="E64" i="122"/>
  <c r="F64" i="122" s="1"/>
  <c r="G64" i="122" s="1"/>
  <c r="H64" i="122" s="1"/>
  <c r="I64" i="122" s="1"/>
  <c r="J64" i="122" s="1"/>
  <c r="K64" i="122" s="1"/>
  <c r="L64" i="122" s="1"/>
  <c r="M64" i="122" s="1"/>
  <c r="N64" i="122" s="1"/>
  <c r="O64" i="122" s="1"/>
  <c r="P64" i="122" s="1"/>
  <c r="Q64" i="122" s="1"/>
  <c r="R64" i="122" s="1"/>
  <c r="S64" i="122" s="1"/>
  <c r="T64" i="122" s="1"/>
  <c r="U64" i="122" s="1"/>
  <c r="V64" i="122" s="1"/>
  <c r="W64" i="122" s="1"/>
  <c r="X64" i="122" s="1"/>
  <c r="Y64" i="122" s="1"/>
  <c r="Z64" i="122" s="1"/>
  <c r="AA64" i="122" s="1"/>
  <c r="AB64" i="122" s="1"/>
  <c r="AC64" i="122" s="1"/>
  <c r="AD64" i="122" s="1"/>
  <c r="AE64" i="122" s="1"/>
  <c r="AF64" i="122" s="1"/>
  <c r="AG64" i="122" s="1"/>
  <c r="AH64" i="122" s="1"/>
  <c r="AI64" i="122" s="1"/>
  <c r="AJ64" i="122" s="1"/>
  <c r="AK64" i="122" s="1"/>
  <c r="AL64" i="122" s="1"/>
  <c r="AM64" i="122" s="1"/>
  <c r="AN64" i="122" s="1"/>
  <c r="AO64" i="122" s="1"/>
  <c r="AP64" i="122" s="1"/>
  <c r="AQ64" i="122" s="1"/>
  <c r="AR64" i="122" s="1"/>
  <c r="AS64" i="122" s="1"/>
  <c r="AT64" i="122" s="1"/>
  <c r="AU64" i="122" s="1"/>
  <c r="AV64" i="122" s="1"/>
  <c r="AW64" i="122" s="1"/>
  <c r="AX64" i="122" s="1"/>
  <c r="AY64" i="122" s="1"/>
  <c r="AZ64" i="122" s="1"/>
  <c r="BA64" i="122" s="1"/>
  <c r="BB64" i="122" s="1"/>
  <c r="BC64" i="122" s="1"/>
  <c r="BD64" i="122" s="1"/>
  <c r="BE64" i="122" s="1"/>
  <c r="BF64" i="122" s="1"/>
  <c r="BG64" i="122" s="1"/>
  <c r="BH64" i="122" s="1"/>
  <c r="BI64" i="122" s="1"/>
  <c r="BJ64" i="122" s="1"/>
  <c r="BK64" i="122" s="1"/>
  <c r="BL64" i="122" s="1"/>
  <c r="E67" i="159"/>
  <c r="F67" i="159" s="1"/>
  <c r="G67" i="159" s="1"/>
  <c r="H67" i="159" s="1"/>
  <c r="I67" i="159" s="1"/>
  <c r="J67" i="159" s="1"/>
  <c r="K67" i="159" s="1"/>
  <c r="L67" i="159" s="1"/>
  <c r="M67" i="159" s="1"/>
  <c r="N67" i="159" s="1"/>
  <c r="O67" i="159" s="1"/>
  <c r="E64" i="116"/>
  <c r="F64" i="116" s="1"/>
  <c r="G64" i="116" s="1"/>
  <c r="H64" i="116" s="1"/>
  <c r="I64" i="116" s="1"/>
  <c r="J64" i="116" s="1"/>
  <c r="K64" i="116" s="1"/>
  <c r="L64" i="116" s="1"/>
  <c r="M64" i="116" s="1"/>
  <c r="N64" i="116" s="1"/>
  <c r="O64" i="116" s="1"/>
  <c r="P64" i="116" s="1"/>
  <c r="Q64" i="116" s="1"/>
  <c r="R64" i="116" s="1"/>
  <c r="S64" i="116" s="1"/>
  <c r="T64" i="116" s="1"/>
  <c r="U64" i="116" s="1"/>
  <c r="V64" i="116" s="1"/>
  <c r="W64" i="116" s="1"/>
  <c r="X64" i="116" s="1"/>
  <c r="Y64" i="116" s="1"/>
  <c r="Z64" i="116" s="1"/>
  <c r="AA64" i="116" s="1"/>
  <c r="AB64" i="116" s="1"/>
  <c r="AC64" i="116" s="1"/>
  <c r="AD64" i="116" s="1"/>
  <c r="AE64" i="116" s="1"/>
  <c r="AF64" i="116" s="1"/>
  <c r="AG64" i="116" s="1"/>
  <c r="AH64" i="116" s="1"/>
  <c r="AI64" i="116" s="1"/>
  <c r="AJ64" i="116" s="1"/>
  <c r="AK64" i="116" s="1"/>
  <c r="AL64" i="116" s="1"/>
  <c r="AM64" i="116" s="1"/>
  <c r="AN64" i="116" s="1"/>
  <c r="AO64" i="116" s="1"/>
  <c r="AP64" i="116" s="1"/>
  <c r="AQ64" i="116" s="1"/>
  <c r="AR64" i="116" s="1"/>
  <c r="AS64" i="116" s="1"/>
  <c r="AT64" i="116" s="1"/>
  <c r="AU64" i="116" s="1"/>
  <c r="AV64" i="116" s="1"/>
  <c r="AW64" i="116" s="1"/>
  <c r="AX64" i="116" s="1"/>
  <c r="AY64" i="116" s="1"/>
  <c r="AZ64" i="116" s="1"/>
  <c r="BA64" i="116" s="1"/>
  <c r="BB64" i="116" s="1"/>
  <c r="BC64" i="116" s="1"/>
  <c r="BD64" i="116" s="1"/>
  <c r="BE64" i="116" s="1"/>
  <c r="BF64" i="116" s="1"/>
  <c r="BG64" i="116" s="1"/>
  <c r="BH64" i="116" s="1"/>
  <c r="BI64" i="116" s="1"/>
  <c r="BJ64" i="116" s="1"/>
  <c r="BK64" i="116" s="1"/>
  <c r="BL64" i="116" s="1"/>
  <c r="E64" i="136"/>
  <c r="F64" i="136" s="1"/>
  <c r="G64" i="136" s="1"/>
  <c r="H64" i="136" s="1"/>
  <c r="I64" i="136" s="1"/>
  <c r="J64" i="136" s="1"/>
  <c r="K64" i="136" s="1"/>
  <c r="L64" i="136" s="1"/>
  <c r="M64" i="136" s="1"/>
  <c r="N64" i="136" s="1"/>
  <c r="O64" i="136" s="1"/>
  <c r="P64" i="136" s="1"/>
  <c r="Q64" i="136" s="1"/>
  <c r="R64" i="136" s="1"/>
  <c r="S64" i="136" s="1"/>
  <c r="T64" i="136" s="1"/>
  <c r="U64" i="136" s="1"/>
  <c r="V64" i="136" s="1"/>
  <c r="W64" i="136" s="1"/>
  <c r="X64" i="136" s="1"/>
  <c r="Y64" i="136" s="1"/>
  <c r="Z64" i="136" s="1"/>
  <c r="AA64" i="136" s="1"/>
  <c r="AB64" i="136" s="1"/>
  <c r="AC64" i="136" s="1"/>
  <c r="AD64" i="136" s="1"/>
  <c r="AE64" i="136" s="1"/>
  <c r="AF64" i="136" s="1"/>
  <c r="AG64" i="136" s="1"/>
  <c r="AH64" i="136" s="1"/>
  <c r="AI64" i="136" s="1"/>
  <c r="AJ64" i="136" s="1"/>
  <c r="AK64" i="136" s="1"/>
  <c r="AL64" i="136" s="1"/>
  <c r="AM64" i="136" s="1"/>
  <c r="AN64" i="136" s="1"/>
  <c r="AO64" i="136" s="1"/>
  <c r="AP64" i="136" s="1"/>
  <c r="AQ64" i="136" s="1"/>
  <c r="AR64" i="136" s="1"/>
  <c r="AS64" i="136" s="1"/>
  <c r="AT64" i="136" s="1"/>
  <c r="AU64" i="136" s="1"/>
  <c r="AV64" i="136" s="1"/>
  <c r="AW64" i="136" s="1"/>
  <c r="AX64" i="136" s="1"/>
  <c r="AY64" i="136" s="1"/>
  <c r="AZ64" i="136" s="1"/>
  <c r="BA64" i="136" s="1"/>
  <c r="BB64" i="136" s="1"/>
  <c r="BC64" i="136" s="1"/>
  <c r="BD64" i="136" s="1"/>
  <c r="BE64" i="136" s="1"/>
  <c r="BF64" i="136" s="1"/>
  <c r="BG64" i="136" s="1"/>
  <c r="BH64" i="136" s="1"/>
  <c r="BI64" i="136" s="1"/>
  <c r="BJ64" i="136" s="1"/>
  <c r="BK64" i="136" s="1"/>
  <c r="BL64" i="136" s="1"/>
  <c r="E65" i="120"/>
  <c r="F65" i="120" s="1"/>
  <c r="G65" i="120" s="1"/>
  <c r="H65" i="120" s="1"/>
  <c r="I65" i="120" s="1"/>
  <c r="J65" i="120" s="1"/>
  <c r="K65" i="120" s="1"/>
  <c r="L65" i="120" s="1"/>
  <c r="M65" i="120" s="1"/>
  <c r="N65" i="120" s="1"/>
  <c r="O65" i="120" s="1"/>
  <c r="P65" i="120" s="1"/>
  <c r="Q65" i="120" s="1"/>
  <c r="R65" i="120" s="1"/>
  <c r="S65" i="120" s="1"/>
  <c r="T65" i="120" s="1"/>
  <c r="U65" i="120" s="1"/>
  <c r="V65" i="120" s="1"/>
  <c r="W65" i="120" s="1"/>
  <c r="X65" i="120" s="1"/>
  <c r="Y65" i="120" s="1"/>
  <c r="Z65" i="120" s="1"/>
  <c r="AA65" i="120" s="1"/>
  <c r="AB65" i="120" s="1"/>
  <c r="AC65" i="120" s="1"/>
  <c r="AD65" i="120" s="1"/>
  <c r="AE65" i="120" s="1"/>
  <c r="AF65" i="120" s="1"/>
  <c r="AG65" i="120" s="1"/>
  <c r="AH65" i="120" s="1"/>
  <c r="AI65" i="120" s="1"/>
  <c r="AJ65" i="120" s="1"/>
  <c r="AK65" i="120" s="1"/>
  <c r="AL65" i="120" s="1"/>
  <c r="AM65" i="120" s="1"/>
  <c r="AN65" i="120" s="1"/>
  <c r="AO65" i="120" s="1"/>
  <c r="AP65" i="120" s="1"/>
  <c r="AQ65" i="120" s="1"/>
  <c r="AR65" i="120" s="1"/>
  <c r="AS65" i="120" s="1"/>
  <c r="AT65" i="120" s="1"/>
  <c r="AU65" i="120" s="1"/>
  <c r="AV65" i="120" s="1"/>
  <c r="AW65" i="120" s="1"/>
  <c r="AX65" i="120" s="1"/>
  <c r="AY65" i="120" s="1"/>
  <c r="AZ65" i="120" s="1"/>
  <c r="BA65" i="120" s="1"/>
  <c r="BB65" i="120" s="1"/>
  <c r="BC65" i="120" s="1"/>
  <c r="BD65" i="120" s="1"/>
  <c r="BE65" i="120" s="1"/>
  <c r="BF65" i="120" s="1"/>
  <c r="BG65" i="120" s="1"/>
  <c r="BH65" i="120" s="1"/>
  <c r="BI65" i="120" s="1"/>
  <c r="BJ65" i="120" s="1"/>
  <c r="BK65" i="120" s="1"/>
  <c r="BL65" i="120" s="1"/>
  <c r="E64" i="143"/>
  <c r="F64" i="143" s="1"/>
  <c r="G64" i="143" s="1"/>
  <c r="H64" i="143" s="1"/>
  <c r="I64" i="143" s="1"/>
  <c r="J64" i="143" s="1"/>
  <c r="K64" i="143" s="1"/>
  <c r="L64" i="143" s="1"/>
  <c r="M64" i="143" s="1"/>
  <c r="N64" i="143" s="1"/>
  <c r="O64" i="143" s="1"/>
  <c r="P64" i="143" s="1"/>
  <c r="Q64" i="143" s="1"/>
  <c r="R64" i="143" s="1"/>
  <c r="S64" i="143" s="1"/>
  <c r="T64" i="143" s="1"/>
  <c r="U64" i="143" s="1"/>
  <c r="V64" i="143" s="1"/>
  <c r="W64" i="143" s="1"/>
  <c r="X64" i="143" s="1"/>
  <c r="Y64" i="143" s="1"/>
  <c r="Z64" i="143" s="1"/>
  <c r="AA64" i="143" s="1"/>
  <c r="AB64" i="143" s="1"/>
  <c r="AC64" i="143" s="1"/>
  <c r="AD64" i="143" s="1"/>
  <c r="AE64" i="143" s="1"/>
  <c r="AF64" i="143" s="1"/>
  <c r="AG64" i="143" s="1"/>
  <c r="AH64" i="143" s="1"/>
  <c r="AI64" i="143" s="1"/>
  <c r="AJ64" i="143" s="1"/>
  <c r="AK64" i="143" s="1"/>
  <c r="AL64" i="143" s="1"/>
  <c r="AM64" i="143" s="1"/>
  <c r="AN64" i="143" s="1"/>
  <c r="AO64" i="143" s="1"/>
  <c r="AP64" i="143" s="1"/>
  <c r="AQ64" i="143" s="1"/>
  <c r="AR64" i="143" s="1"/>
  <c r="AS64" i="143" s="1"/>
  <c r="AT64" i="143" s="1"/>
  <c r="AU64" i="143" s="1"/>
  <c r="AV64" i="143" s="1"/>
  <c r="AW64" i="143" s="1"/>
  <c r="AX64" i="143" s="1"/>
  <c r="AY64" i="143" s="1"/>
  <c r="AZ64" i="143" s="1"/>
  <c r="BA64" i="143" s="1"/>
  <c r="BB64" i="143" s="1"/>
  <c r="BC64" i="143" s="1"/>
  <c r="BD64" i="143" s="1"/>
  <c r="BE64" i="143" s="1"/>
  <c r="BF64" i="143" s="1"/>
  <c r="BG64" i="143" s="1"/>
  <c r="BH64" i="143" s="1"/>
  <c r="BI64" i="143" s="1"/>
  <c r="BJ64" i="143" s="1"/>
  <c r="BK64" i="143" s="1"/>
  <c r="BL64" i="143" s="1"/>
  <c r="E64" i="137"/>
  <c r="F64" i="137" s="1"/>
  <c r="G64" i="137" s="1"/>
  <c r="H64" i="137" s="1"/>
  <c r="I64" i="137" s="1"/>
  <c r="J64" i="137" s="1"/>
  <c r="K64" i="137" s="1"/>
  <c r="L64" i="137" s="1"/>
  <c r="M64" i="137" s="1"/>
  <c r="N64" i="137" s="1"/>
  <c r="O64" i="137" s="1"/>
  <c r="P64" i="137" s="1"/>
  <c r="Q64" i="137" s="1"/>
  <c r="R64" i="137" s="1"/>
  <c r="S64" i="137" s="1"/>
  <c r="T64" i="137" s="1"/>
  <c r="U64" i="137" s="1"/>
  <c r="V64" i="137" s="1"/>
  <c r="W64" i="137" s="1"/>
  <c r="X64" i="137" s="1"/>
  <c r="Y64" i="137" s="1"/>
  <c r="Z64" i="137" s="1"/>
  <c r="AA64" i="137" s="1"/>
  <c r="AB64" i="137" s="1"/>
  <c r="AC64" i="137" s="1"/>
  <c r="AD64" i="137" s="1"/>
  <c r="AE64" i="137" s="1"/>
  <c r="AF64" i="137" s="1"/>
  <c r="AG64" i="137" s="1"/>
  <c r="AH64" i="137" s="1"/>
  <c r="AI64" i="137" s="1"/>
  <c r="AJ64" i="137" s="1"/>
  <c r="AK64" i="137" s="1"/>
  <c r="AL64" i="137" s="1"/>
  <c r="AM64" i="137" s="1"/>
  <c r="AN64" i="137" s="1"/>
  <c r="AO64" i="137" s="1"/>
  <c r="AP64" i="137" s="1"/>
  <c r="AQ64" i="137" s="1"/>
  <c r="AR64" i="137" s="1"/>
  <c r="AS64" i="137" s="1"/>
  <c r="AT64" i="137" s="1"/>
  <c r="AU64" i="137" s="1"/>
  <c r="AV64" i="137" s="1"/>
  <c r="AW64" i="137" s="1"/>
  <c r="AX64" i="137" s="1"/>
  <c r="AY64" i="137" s="1"/>
  <c r="AZ64" i="137" s="1"/>
  <c r="BA64" i="137" s="1"/>
  <c r="BB64" i="137" s="1"/>
  <c r="BC64" i="137" s="1"/>
  <c r="BD64" i="137" s="1"/>
  <c r="BE64" i="137" s="1"/>
  <c r="BF64" i="137" s="1"/>
  <c r="BG64" i="137" s="1"/>
  <c r="BH64" i="137" s="1"/>
  <c r="BI64" i="137" s="1"/>
  <c r="BJ64" i="137" s="1"/>
  <c r="BK64" i="137" s="1"/>
  <c r="BL64" i="137" s="1"/>
  <c r="E64" i="131"/>
  <c r="E65" i="126"/>
  <c r="F65" i="126" s="1"/>
  <c r="G65" i="126" s="1"/>
  <c r="H65" i="126" s="1"/>
  <c r="I65" i="126" s="1"/>
  <c r="J65" i="126" s="1"/>
  <c r="K65" i="126" s="1"/>
  <c r="L65" i="126" s="1"/>
  <c r="M65" i="126" s="1"/>
  <c r="N65" i="126" s="1"/>
  <c r="O65" i="126" s="1"/>
  <c r="P65" i="126" s="1"/>
  <c r="Q65" i="126" s="1"/>
  <c r="R65" i="126" s="1"/>
  <c r="S65" i="126" s="1"/>
  <c r="T65" i="126" s="1"/>
  <c r="U65" i="126" s="1"/>
  <c r="V65" i="126" s="1"/>
  <c r="W65" i="126" s="1"/>
  <c r="X65" i="126" s="1"/>
  <c r="Y65" i="126" s="1"/>
  <c r="Z65" i="126" s="1"/>
  <c r="AA65" i="126" s="1"/>
  <c r="AB65" i="126" s="1"/>
  <c r="AC65" i="126" s="1"/>
  <c r="AD65" i="126" s="1"/>
  <c r="AE65" i="126" s="1"/>
  <c r="AF65" i="126" s="1"/>
  <c r="AG65" i="126" s="1"/>
  <c r="AH65" i="126" s="1"/>
  <c r="AI65" i="126" s="1"/>
  <c r="AJ65" i="126" s="1"/>
  <c r="AK65" i="126" s="1"/>
  <c r="AL65" i="126" s="1"/>
  <c r="AM65" i="126" s="1"/>
  <c r="AN65" i="126" s="1"/>
  <c r="AO65" i="126" s="1"/>
  <c r="AP65" i="126" s="1"/>
  <c r="AQ65" i="126" s="1"/>
  <c r="AR65" i="126" s="1"/>
  <c r="AS65" i="126" s="1"/>
  <c r="AT65" i="126" s="1"/>
  <c r="AU65" i="126" s="1"/>
  <c r="AV65" i="126" s="1"/>
  <c r="AW65" i="126" s="1"/>
  <c r="AX65" i="126" s="1"/>
  <c r="AY65" i="126" s="1"/>
  <c r="AZ65" i="126" s="1"/>
  <c r="BA65" i="126" s="1"/>
  <c r="BB65" i="126" s="1"/>
  <c r="BC65" i="126" s="1"/>
  <c r="BD65" i="126" s="1"/>
  <c r="BE65" i="126" s="1"/>
  <c r="BF65" i="126" s="1"/>
  <c r="BG65" i="126" s="1"/>
  <c r="BH65" i="126" s="1"/>
  <c r="BI65" i="126" s="1"/>
  <c r="BJ65" i="126" s="1"/>
  <c r="BK65" i="126" s="1"/>
  <c r="BL65" i="126" s="1"/>
  <c r="E65" i="161"/>
  <c r="F65" i="161" s="1"/>
  <c r="G65" i="161" s="1"/>
  <c r="H65" i="161" s="1"/>
  <c r="I65" i="161" s="1"/>
  <c r="J65" i="161" s="1"/>
  <c r="K65" i="161" s="1"/>
  <c r="L65" i="161" s="1"/>
  <c r="M65" i="161" s="1"/>
  <c r="N65" i="161" s="1"/>
  <c r="O65" i="161" s="1"/>
  <c r="P65" i="161" s="1"/>
  <c r="Q65" i="161" s="1"/>
  <c r="R65" i="161" s="1"/>
  <c r="S65" i="161" s="1"/>
  <c r="T65" i="161" s="1"/>
  <c r="U65" i="161" s="1"/>
  <c r="V65" i="161" s="1"/>
  <c r="W65" i="161" s="1"/>
  <c r="X65" i="161" s="1"/>
  <c r="Y65" i="161" s="1"/>
  <c r="Z65" i="161" s="1"/>
  <c r="AA65" i="161" s="1"/>
  <c r="AB65" i="161" s="1"/>
  <c r="AC65" i="161" s="1"/>
  <c r="AD65" i="161" s="1"/>
  <c r="AE65" i="161" s="1"/>
  <c r="AF65" i="161" s="1"/>
  <c r="AG65" i="161" s="1"/>
  <c r="AH65" i="161" s="1"/>
  <c r="AI65" i="161" s="1"/>
  <c r="AJ65" i="161" s="1"/>
  <c r="AK65" i="161" s="1"/>
  <c r="AL65" i="161" s="1"/>
  <c r="AM65" i="161" s="1"/>
  <c r="AN65" i="161" s="1"/>
  <c r="AO65" i="161" s="1"/>
  <c r="AP65" i="161" s="1"/>
  <c r="AQ65" i="161" s="1"/>
  <c r="AR65" i="161" s="1"/>
  <c r="AS65" i="161" s="1"/>
  <c r="AT65" i="161" s="1"/>
  <c r="AU65" i="161" s="1"/>
  <c r="AV65" i="161" s="1"/>
  <c r="AW65" i="161" s="1"/>
  <c r="AX65" i="161" s="1"/>
  <c r="AY65" i="161" s="1"/>
  <c r="AZ65" i="161" s="1"/>
  <c r="BA65" i="161" s="1"/>
  <c r="BB65" i="161" s="1"/>
  <c r="BC65" i="161" s="1"/>
  <c r="BD65" i="161" s="1"/>
  <c r="BE65" i="161" s="1"/>
  <c r="BF65" i="161" s="1"/>
  <c r="BG65" i="161" s="1"/>
  <c r="BH65" i="161" s="1"/>
  <c r="BI65" i="161" s="1"/>
  <c r="BJ65" i="161" s="1"/>
  <c r="BK65" i="161" s="1"/>
  <c r="BL65" i="161" s="1"/>
  <c r="E64" i="119"/>
  <c r="F64" i="119" s="1"/>
  <c r="G64" i="119" s="1"/>
  <c r="H64" i="119" s="1"/>
  <c r="I64" i="119" s="1"/>
  <c r="J64" i="119" s="1"/>
  <c r="K64" i="119" s="1"/>
  <c r="L64" i="119" s="1"/>
  <c r="M64" i="119" s="1"/>
  <c r="N64" i="119" s="1"/>
  <c r="O64" i="119" s="1"/>
  <c r="P64" i="119" s="1"/>
  <c r="Q64" i="119" s="1"/>
  <c r="R64" i="119" s="1"/>
  <c r="S64" i="119" s="1"/>
  <c r="T64" i="119" s="1"/>
  <c r="U64" i="119" s="1"/>
  <c r="V64" i="119" s="1"/>
  <c r="W64" i="119" s="1"/>
  <c r="X64" i="119" s="1"/>
  <c r="Y64" i="119" s="1"/>
  <c r="Z64" i="119" s="1"/>
  <c r="AA64" i="119" s="1"/>
  <c r="AB64" i="119" s="1"/>
  <c r="AC64" i="119" s="1"/>
  <c r="AD64" i="119" s="1"/>
  <c r="AE64" i="119" s="1"/>
  <c r="AF64" i="119" s="1"/>
  <c r="AG64" i="119" s="1"/>
  <c r="AH64" i="119" s="1"/>
  <c r="AI64" i="119" s="1"/>
  <c r="AJ64" i="119" s="1"/>
  <c r="AK64" i="119" s="1"/>
  <c r="AL64" i="119" s="1"/>
  <c r="AM64" i="119" s="1"/>
  <c r="AN64" i="119" s="1"/>
  <c r="AO64" i="119" s="1"/>
  <c r="AP64" i="119" s="1"/>
  <c r="AQ64" i="119" s="1"/>
  <c r="AR64" i="119" s="1"/>
  <c r="AS64" i="119" s="1"/>
  <c r="AT64" i="119" s="1"/>
  <c r="AU64" i="119" s="1"/>
  <c r="AV64" i="119" s="1"/>
  <c r="AW64" i="119" s="1"/>
  <c r="AX64" i="119" s="1"/>
  <c r="AY64" i="119" s="1"/>
  <c r="AZ64" i="119" s="1"/>
  <c r="BA64" i="119" s="1"/>
  <c r="BB64" i="119" s="1"/>
  <c r="BC64" i="119" s="1"/>
  <c r="BD64" i="119" s="1"/>
  <c r="BE64" i="119" s="1"/>
  <c r="BF64" i="119" s="1"/>
  <c r="BG64" i="119" s="1"/>
  <c r="BH64" i="119" s="1"/>
  <c r="BI64" i="119" s="1"/>
  <c r="BJ64" i="119" s="1"/>
  <c r="BK64" i="119" s="1"/>
  <c r="BL64" i="119" s="1"/>
  <c r="E67" i="149"/>
  <c r="F67" i="149" s="1"/>
  <c r="G67" i="149" s="1"/>
  <c r="H67" i="149" s="1"/>
  <c r="I67" i="149" s="1"/>
  <c r="J67" i="149" s="1"/>
  <c r="K67" i="149" s="1"/>
  <c r="L67" i="149" s="1"/>
  <c r="M67" i="149" s="1"/>
  <c r="N67" i="149" s="1"/>
  <c r="O67" i="149" s="1"/>
  <c r="P67" i="149" s="1"/>
  <c r="E65" i="142"/>
  <c r="F65" i="142" s="1"/>
  <c r="G65" i="142" s="1"/>
  <c r="H65" i="142" s="1"/>
  <c r="I65" i="142" s="1"/>
  <c r="J65" i="142" s="1"/>
  <c r="K65" i="142" s="1"/>
  <c r="L65" i="142" s="1"/>
  <c r="M65" i="142" s="1"/>
  <c r="N65" i="142" s="1"/>
  <c r="O65" i="142" s="1"/>
  <c r="P65" i="142" s="1"/>
  <c r="Q65" i="142" s="1"/>
  <c r="R65" i="142" s="1"/>
  <c r="S65" i="142" s="1"/>
  <c r="T65" i="142" s="1"/>
  <c r="U65" i="142" s="1"/>
  <c r="V65" i="142" s="1"/>
  <c r="W65" i="142" s="1"/>
  <c r="X65" i="142" s="1"/>
  <c r="Y65" i="142" s="1"/>
  <c r="Z65" i="142" s="1"/>
  <c r="AA65" i="142" s="1"/>
  <c r="AB65" i="142" s="1"/>
  <c r="AC65" i="142" s="1"/>
  <c r="AD65" i="142" s="1"/>
  <c r="AE65" i="142" s="1"/>
  <c r="AF65" i="142" s="1"/>
  <c r="AG65" i="142" s="1"/>
  <c r="AH65" i="142" s="1"/>
  <c r="AI65" i="142" s="1"/>
  <c r="AJ65" i="142" s="1"/>
  <c r="AK65" i="142" s="1"/>
  <c r="AL65" i="142" s="1"/>
  <c r="AM65" i="142" s="1"/>
  <c r="AN65" i="142" s="1"/>
  <c r="AO65" i="142" s="1"/>
  <c r="AP65" i="142" s="1"/>
  <c r="AQ65" i="142" s="1"/>
  <c r="AR65" i="142" s="1"/>
  <c r="AS65" i="142" s="1"/>
  <c r="AT65" i="142" s="1"/>
  <c r="AU65" i="142" s="1"/>
  <c r="AV65" i="142" s="1"/>
  <c r="AW65" i="142" s="1"/>
  <c r="AX65" i="142" s="1"/>
  <c r="AY65" i="142" s="1"/>
  <c r="AZ65" i="142" s="1"/>
  <c r="BA65" i="142" s="1"/>
  <c r="BB65" i="142" s="1"/>
  <c r="BC65" i="142" s="1"/>
  <c r="BD65" i="142" s="1"/>
  <c r="BE65" i="142" s="1"/>
  <c r="BF65" i="142" s="1"/>
  <c r="BG65" i="142" s="1"/>
  <c r="BH65" i="142" s="1"/>
  <c r="BI65" i="142" s="1"/>
  <c r="BJ65" i="142" s="1"/>
  <c r="BK65" i="142" s="1"/>
  <c r="BL65" i="142" s="1"/>
  <c r="E65" i="125"/>
  <c r="F65" i="125" s="1"/>
  <c r="G65" i="125" s="1"/>
  <c r="H65" i="125" s="1"/>
  <c r="I65" i="125" s="1"/>
  <c r="J65" i="125" s="1"/>
  <c r="K65" i="125" s="1"/>
  <c r="L65" i="125" s="1"/>
  <c r="M65" i="125" s="1"/>
  <c r="N65" i="125" s="1"/>
  <c r="O65" i="125" s="1"/>
  <c r="P65" i="125" s="1"/>
  <c r="Q65" i="125" s="1"/>
  <c r="R65" i="125" s="1"/>
  <c r="S65" i="125" s="1"/>
  <c r="T65" i="125" s="1"/>
  <c r="U65" i="125" s="1"/>
  <c r="V65" i="125" s="1"/>
  <c r="W65" i="125" s="1"/>
  <c r="X65" i="125" s="1"/>
  <c r="Y65" i="125" s="1"/>
  <c r="Z65" i="125" s="1"/>
  <c r="AA65" i="125" s="1"/>
  <c r="AB65" i="125" s="1"/>
  <c r="AC65" i="125" s="1"/>
  <c r="AD65" i="125" s="1"/>
  <c r="AE65" i="125" s="1"/>
  <c r="AF65" i="125" s="1"/>
  <c r="AG65" i="125" s="1"/>
  <c r="AH65" i="125" s="1"/>
  <c r="AI65" i="125" s="1"/>
  <c r="AJ65" i="125" s="1"/>
  <c r="AK65" i="125" s="1"/>
  <c r="AL65" i="125" s="1"/>
  <c r="AM65" i="125" s="1"/>
  <c r="AN65" i="125" s="1"/>
  <c r="AO65" i="125" s="1"/>
  <c r="AP65" i="125" s="1"/>
  <c r="AQ65" i="125" s="1"/>
  <c r="AR65" i="125" s="1"/>
  <c r="AS65" i="125" s="1"/>
  <c r="AT65" i="125" s="1"/>
  <c r="AU65" i="125" s="1"/>
  <c r="AV65" i="125" s="1"/>
  <c r="AW65" i="125" s="1"/>
  <c r="AX65" i="125" s="1"/>
  <c r="AY65" i="125" s="1"/>
  <c r="AZ65" i="125" s="1"/>
  <c r="BA65" i="125" s="1"/>
  <c r="BB65" i="125" s="1"/>
  <c r="BC65" i="125" s="1"/>
  <c r="BD65" i="125" s="1"/>
  <c r="BE65" i="125" s="1"/>
  <c r="BF65" i="125" s="1"/>
  <c r="BG65" i="125" s="1"/>
  <c r="BH65" i="125" s="1"/>
  <c r="BI65" i="125" s="1"/>
  <c r="BJ65" i="125" s="1"/>
  <c r="BK65" i="125" s="1"/>
  <c r="BL65" i="125" s="1"/>
  <c r="AB12" i="8"/>
  <c r="AB14" i="8" s="1"/>
  <c r="AB16" i="8" s="1"/>
  <c r="AC12" i="8"/>
  <c r="AC14" i="8" s="1"/>
  <c r="AC22" i="8"/>
  <c r="AC24" i="8" s="1"/>
  <c r="AC26" i="8" s="1"/>
  <c r="V12" i="8"/>
  <c r="V14" i="8" s="1"/>
  <c r="V16" i="8" s="1"/>
  <c r="W12" i="8"/>
  <c r="W14" i="8" s="1"/>
  <c r="W16" i="8" s="1"/>
  <c r="W22" i="8"/>
  <c r="W24" i="8" s="1"/>
  <c r="W26" i="8" s="1"/>
  <c r="D60" i="146" l="1"/>
  <c r="F60" i="143"/>
  <c r="M65" i="117"/>
  <c r="N65" i="117" s="1"/>
  <c r="O65" i="117" s="1"/>
  <c r="P65" i="117" s="1"/>
  <c r="Q65" i="117" s="1"/>
  <c r="R65" i="117" s="1"/>
  <c r="S65" i="117" s="1"/>
  <c r="T65" i="117" s="1"/>
  <c r="U65" i="117" s="1"/>
  <c r="V65" i="117" s="1"/>
  <c r="W65" i="117" s="1"/>
  <c r="X65" i="117" s="1"/>
  <c r="Y65" i="117" s="1"/>
  <c r="Z65" i="117" s="1"/>
  <c r="AA65" i="117" s="1"/>
  <c r="AB65" i="117" s="1"/>
  <c r="AC65" i="117" s="1"/>
  <c r="AD65" i="117" s="1"/>
  <c r="AE65" i="117" s="1"/>
  <c r="AF65" i="117" s="1"/>
  <c r="AG65" i="117" s="1"/>
  <c r="AH65" i="117" s="1"/>
  <c r="AI65" i="117" s="1"/>
  <c r="AJ65" i="117" s="1"/>
  <c r="AK65" i="117" s="1"/>
  <c r="AL65" i="117" s="1"/>
  <c r="AM65" i="117" s="1"/>
  <c r="AN65" i="117" s="1"/>
  <c r="AO65" i="117" s="1"/>
  <c r="AP65" i="117" s="1"/>
  <c r="AQ65" i="117" s="1"/>
  <c r="AR65" i="117" s="1"/>
  <c r="AS65" i="117" s="1"/>
  <c r="AT65" i="117" s="1"/>
  <c r="AU65" i="117" s="1"/>
  <c r="AV65" i="117" s="1"/>
  <c r="AW65" i="117" s="1"/>
  <c r="AX65" i="117" s="1"/>
  <c r="AY65" i="117" s="1"/>
  <c r="AZ65" i="117" s="1"/>
  <c r="BA65" i="117" s="1"/>
  <c r="BB65" i="117" s="1"/>
  <c r="BC65" i="117" s="1"/>
  <c r="BD65" i="117" s="1"/>
  <c r="BE65" i="117" s="1"/>
  <c r="BF65" i="117" s="1"/>
  <c r="BG65" i="117" s="1"/>
  <c r="BH65" i="117" s="1"/>
  <c r="BI65" i="117" s="1"/>
  <c r="BJ65" i="117" s="1"/>
  <c r="BK65" i="117" s="1"/>
  <c r="BL65" i="117" s="1"/>
  <c r="F61" i="139"/>
  <c r="F61" i="142"/>
  <c r="F61" i="134"/>
  <c r="F60" i="137"/>
  <c r="F61" i="129"/>
  <c r="F61" i="126"/>
  <c r="F61" i="133"/>
  <c r="F61" i="125"/>
  <c r="F61" i="128"/>
  <c r="F60" i="123"/>
  <c r="F60" i="122"/>
  <c r="F61" i="120"/>
  <c r="F63" i="159"/>
  <c r="F61" i="117"/>
  <c r="F63" i="2"/>
  <c r="G61" i="161"/>
  <c r="G63" i="160"/>
  <c r="G61" i="150"/>
  <c r="G63" i="149"/>
  <c r="F61" i="161"/>
  <c r="F63" i="160"/>
  <c r="F61" i="150"/>
  <c r="F63" i="149"/>
  <c r="AC16" i="8"/>
  <c r="G61" i="139"/>
  <c r="G60" i="122"/>
  <c r="N24" i="8"/>
  <c r="N26" i="8" s="1"/>
  <c r="O25" i="8"/>
  <c r="P25" i="8" s="1"/>
  <c r="Q25" i="8" s="1"/>
  <c r="P23" i="8"/>
  <c r="Q23" i="8" s="1"/>
  <c r="P22" i="8"/>
  <c r="P13" i="8"/>
  <c r="Q13" i="8" s="1"/>
  <c r="N12" i="8"/>
  <c r="N14" i="8" s="1"/>
  <c r="P11" i="8"/>
  <c r="Q11" i="8" s="1"/>
  <c r="P10" i="8"/>
  <c r="E60" i="146" l="1"/>
  <c r="G60" i="143"/>
  <c r="P12" i="8"/>
  <c r="P14" i="8" s="1"/>
  <c r="P16" i="8" s="1"/>
  <c r="S60" i="140"/>
  <c r="W60" i="140"/>
  <c r="AA60" i="140"/>
  <c r="AE60" i="140"/>
  <c r="AI60" i="140"/>
  <c r="AM60" i="140"/>
  <c r="AQ60" i="140"/>
  <c r="AU60" i="140"/>
  <c r="AY60" i="140"/>
  <c r="BC60" i="140"/>
  <c r="BG60" i="140"/>
  <c r="BK60" i="140"/>
  <c r="F60" i="140"/>
  <c r="J60" i="140"/>
  <c r="N60" i="140"/>
  <c r="G61" i="134"/>
  <c r="Q60" i="140"/>
  <c r="AG60" i="140"/>
  <c r="AW60" i="140"/>
  <c r="BI60" i="140"/>
  <c r="L60" i="140"/>
  <c r="AD60" i="140"/>
  <c r="AT60" i="140"/>
  <c r="BF60" i="140"/>
  <c r="I60" i="140"/>
  <c r="P60" i="140"/>
  <c r="T60" i="140"/>
  <c r="X60" i="140"/>
  <c r="AB60" i="140"/>
  <c r="AF60" i="140"/>
  <c r="AJ60" i="140"/>
  <c r="AN60" i="140"/>
  <c r="AR60" i="140"/>
  <c r="AV60" i="140"/>
  <c r="AZ60" i="140"/>
  <c r="BD60" i="140"/>
  <c r="BH60" i="140"/>
  <c r="BL60" i="140"/>
  <c r="G60" i="140"/>
  <c r="K60" i="140"/>
  <c r="O60" i="140"/>
  <c r="G60" i="137"/>
  <c r="Y60" i="140"/>
  <c r="AK60" i="140"/>
  <c r="AS60" i="140"/>
  <c r="BE60" i="140"/>
  <c r="D60" i="140"/>
  <c r="C60" i="140"/>
  <c r="R60" i="140"/>
  <c r="Z60" i="140"/>
  <c r="AL60" i="140"/>
  <c r="AX60" i="140"/>
  <c r="BJ60" i="140"/>
  <c r="M60" i="140"/>
  <c r="G61" i="142"/>
  <c r="U60" i="140"/>
  <c r="AC60" i="140"/>
  <c r="AO60" i="140"/>
  <c r="BA60" i="140"/>
  <c r="H60" i="140"/>
  <c r="V60" i="140"/>
  <c r="AH60" i="140"/>
  <c r="AP60" i="140"/>
  <c r="BB60" i="140"/>
  <c r="E60" i="140"/>
  <c r="B60" i="140"/>
  <c r="G61" i="129"/>
  <c r="G61" i="126"/>
  <c r="G61" i="125"/>
  <c r="G60" i="131"/>
  <c r="G61" i="128"/>
  <c r="G60" i="123"/>
  <c r="G61" i="133"/>
  <c r="G61" i="120"/>
  <c r="G61" i="117"/>
  <c r="G63" i="159"/>
  <c r="G63" i="2"/>
  <c r="P24" i="8"/>
  <c r="P26" i="8" s="1"/>
  <c r="Q10" i="8"/>
  <c r="Q12" i="8" s="1"/>
  <c r="Q14" i="8" s="1"/>
  <c r="Q16" i="8" s="1"/>
  <c r="C60" i="146" s="1"/>
  <c r="Q22" i="8"/>
  <c r="Q24" i="8" s="1"/>
  <c r="Q26" i="8" s="1"/>
  <c r="I5" i="162"/>
  <c r="D2" i="162"/>
  <c r="E61" i="142" l="1"/>
  <c r="E63" i="2"/>
  <c r="E60" i="145"/>
  <c r="E60" i="136"/>
  <c r="E60" i="130"/>
  <c r="E61" i="125"/>
  <c r="E63" i="159"/>
  <c r="E63" i="114"/>
  <c r="E61" i="129"/>
  <c r="E60" i="119"/>
  <c r="E60" i="137"/>
  <c r="E61" i="126"/>
  <c r="E60" i="143"/>
  <c r="E61" i="134"/>
  <c r="E60" i="123"/>
  <c r="E61" i="120"/>
  <c r="E61" i="139"/>
  <c r="E61" i="133"/>
  <c r="E61" i="128"/>
  <c r="E60" i="122"/>
  <c r="E61" i="117"/>
  <c r="E60" i="131"/>
  <c r="E60" i="116"/>
  <c r="E63" i="149"/>
  <c r="E61" i="161"/>
  <c r="E61" i="150"/>
  <c r="E63" i="160"/>
  <c r="F6" i="162"/>
  <c r="F20" i="162"/>
  <c r="F12" i="162"/>
  <c r="H17" i="162"/>
  <c r="E19" i="162"/>
  <c r="E31" i="162"/>
  <c r="G25" i="162"/>
  <c r="J5" i="162"/>
  <c r="J34" i="162" s="1"/>
  <c r="I23" i="162"/>
  <c r="I10" i="162"/>
  <c r="I6" i="162"/>
  <c r="K5" i="162"/>
  <c r="K32" i="162" s="1"/>
  <c r="I41" i="162"/>
  <c r="E41" i="162"/>
  <c r="F40" i="162"/>
  <c r="G38" i="162"/>
  <c r="H37" i="162"/>
  <c r="I35" i="162"/>
  <c r="E35" i="162"/>
  <c r="F34" i="162"/>
  <c r="G32" i="162"/>
  <c r="H31" i="162"/>
  <c r="I29" i="162"/>
  <c r="E29" i="162"/>
  <c r="F28" i="162"/>
  <c r="H41" i="162"/>
  <c r="I40" i="162"/>
  <c r="E40" i="162"/>
  <c r="F38" i="162"/>
  <c r="G37" i="162"/>
  <c r="H35" i="162"/>
  <c r="I34" i="162"/>
  <c r="E34" i="162"/>
  <c r="F32" i="162"/>
  <c r="G31" i="162"/>
  <c r="H29" i="162"/>
  <c r="I28" i="162"/>
  <c r="E28" i="162"/>
  <c r="G41" i="162"/>
  <c r="H40" i="162"/>
  <c r="I38" i="162"/>
  <c r="E38" i="162"/>
  <c r="F37" i="162"/>
  <c r="G35" i="162"/>
  <c r="H34" i="162"/>
  <c r="I32" i="162"/>
  <c r="E32" i="162"/>
  <c r="F31" i="162"/>
  <c r="G29" i="162"/>
  <c r="H28" i="162"/>
  <c r="I26" i="162"/>
  <c r="E26" i="162"/>
  <c r="F25" i="162"/>
  <c r="G23" i="162"/>
  <c r="H22" i="162"/>
  <c r="I20" i="162"/>
  <c r="E20" i="162"/>
  <c r="F19" i="162"/>
  <c r="G17" i="162"/>
  <c r="H16" i="162"/>
  <c r="G14" i="162"/>
  <c r="E14" i="162"/>
  <c r="F13" i="162"/>
  <c r="G12" i="162"/>
  <c r="H10" i="162"/>
  <c r="I9" i="162"/>
  <c r="E9" i="162"/>
  <c r="F7" i="162"/>
  <c r="G6" i="162"/>
  <c r="F41" i="162"/>
  <c r="I37" i="162"/>
  <c r="F35" i="162"/>
  <c r="G28" i="162"/>
  <c r="G26" i="162"/>
  <c r="I25" i="162"/>
  <c r="F23" i="162"/>
  <c r="I22" i="162"/>
  <c r="H19" i="162"/>
  <c r="E17" i="162"/>
  <c r="G16" i="162"/>
  <c r="G13" i="162"/>
  <c r="I12" i="162"/>
  <c r="F10" i="162"/>
  <c r="H9" i="162"/>
  <c r="E7" i="162"/>
  <c r="H6" i="162"/>
  <c r="H38" i="162"/>
  <c r="E37" i="162"/>
  <c r="I31" i="162"/>
  <c r="F29" i="162"/>
  <c r="F26" i="162"/>
  <c r="H25" i="162"/>
  <c r="E23" i="162"/>
  <c r="G22" i="162"/>
  <c r="G19" i="162"/>
  <c r="I17" i="162"/>
  <c r="F16" i="162"/>
  <c r="I14" i="162"/>
  <c r="E13" i="162"/>
  <c r="H12" i="162"/>
  <c r="E10" i="162"/>
  <c r="G9" i="162"/>
  <c r="H7" i="162"/>
  <c r="G7" i="162"/>
  <c r="H13" i="162"/>
  <c r="F14" i="162"/>
  <c r="I19" i="162"/>
  <c r="G20" i="162"/>
  <c r="E22" i="162"/>
  <c r="H26" i="162"/>
  <c r="E6" i="162"/>
  <c r="I7" i="162"/>
  <c r="F9" i="162"/>
  <c r="I13" i="162"/>
  <c r="H14" i="162"/>
  <c r="E16" i="162"/>
  <c r="H20" i="162"/>
  <c r="F22" i="162"/>
  <c r="H32" i="162"/>
  <c r="G40" i="162"/>
  <c r="G10" i="162"/>
  <c r="E12" i="162"/>
  <c r="I16" i="162"/>
  <c r="F17" i="162"/>
  <c r="H23" i="162"/>
  <c r="E25" i="162"/>
  <c r="G34" i="162"/>
  <c r="F47" i="162"/>
  <c r="H46" i="162"/>
  <c r="F44" i="162"/>
  <c r="H43" i="162"/>
  <c r="I47" i="162"/>
  <c r="E47" i="162"/>
  <c r="G46" i="162"/>
  <c r="I44" i="162"/>
  <c r="E44" i="162"/>
  <c r="G43" i="162"/>
  <c r="H47" i="162"/>
  <c r="F46" i="162"/>
  <c r="H44" i="162"/>
  <c r="F43" i="162"/>
  <c r="G47" i="162"/>
  <c r="I46" i="162"/>
  <c r="E46" i="162"/>
  <c r="G44" i="162"/>
  <c r="I43" i="162"/>
  <c r="E43" i="162"/>
  <c r="K43" i="162" l="1"/>
  <c r="K46" i="162"/>
  <c r="J6" i="162"/>
  <c r="K47" i="162"/>
  <c r="K12" i="162"/>
  <c r="J14" i="162"/>
  <c r="K17" i="162"/>
  <c r="J25" i="162"/>
  <c r="J37" i="162"/>
  <c r="J28" i="162"/>
  <c r="J40" i="162"/>
  <c r="J26" i="162"/>
  <c r="J20" i="162"/>
  <c r="K14" i="162"/>
  <c r="J43" i="162"/>
  <c r="J47" i="162"/>
  <c r="J22" i="162"/>
  <c r="J35" i="162"/>
  <c r="J10" i="162"/>
  <c r="J12" i="113" s="1"/>
  <c r="K26" i="162"/>
  <c r="J13" i="162"/>
  <c r="J19" i="162"/>
  <c r="K35" i="162"/>
  <c r="J32" i="162"/>
  <c r="K38" i="162"/>
  <c r="K44" i="162"/>
  <c r="K19" i="162"/>
  <c r="K28" i="162"/>
  <c r="J12" i="162"/>
  <c r="J7" i="162"/>
  <c r="J29" i="162"/>
  <c r="J41" i="162"/>
  <c r="J38" i="162"/>
  <c r="J16" i="162"/>
  <c r="J46" i="162"/>
  <c r="J44" i="162"/>
  <c r="J9" i="162"/>
  <c r="K25" i="162"/>
  <c r="K13" i="162"/>
  <c r="J23" i="162"/>
  <c r="K40" i="162"/>
  <c r="K20" i="162"/>
  <c r="K37" i="162"/>
  <c r="K16" i="162"/>
  <c r="J17" i="162"/>
  <c r="K7" i="162"/>
  <c r="K9" i="113" s="1"/>
  <c r="K23" i="162"/>
  <c r="J31" i="162"/>
  <c r="K41" i="162"/>
  <c r="K10" i="162"/>
  <c r="K6" i="162"/>
  <c r="K29" i="162"/>
  <c r="K31" i="162"/>
  <c r="L5" i="162"/>
  <c r="K34" i="162"/>
  <c r="K9" i="162"/>
  <c r="K22" i="162"/>
  <c r="I49" i="162"/>
  <c r="G50" i="162"/>
  <c r="F50" i="162"/>
  <c r="H50" i="162"/>
  <c r="I50" i="162"/>
  <c r="G49" i="162"/>
  <c r="H49" i="162"/>
  <c r="E50" i="162"/>
  <c r="F49" i="162"/>
  <c r="E49" i="162"/>
  <c r="J49" i="162" l="1"/>
  <c r="J50" i="162"/>
  <c r="K50" i="162"/>
  <c r="M5" i="162"/>
  <c r="L40" i="162"/>
  <c r="L7" i="162"/>
  <c r="L9" i="113" s="1"/>
  <c r="L32" i="162"/>
  <c r="L19" i="162"/>
  <c r="L44" i="162"/>
  <c r="L37" i="162"/>
  <c r="L35" i="162"/>
  <c r="L34" i="162"/>
  <c r="L10" i="162"/>
  <c r="L38" i="162"/>
  <c r="L23" i="162"/>
  <c r="L9" i="162"/>
  <c r="L31" i="162"/>
  <c r="L29" i="162"/>
  <c r="L28" i="162"/>
  <c r="L13" i="162"/>
  <c r="L12" i="162"/>
  <c r="L22" i="162"/>
  <c r="L14" i="162"/>
  <c r="L43" i="162"/>
  <c r="L41" i="162"/>
  <c r="L16" i="162"/>
  <c r="L26" i="162"/>
  <c r="L17" i="162"/>
  <c r="L20" i="162"/>
  <c r="L47" i="162"/>
  <c r="L6" i="162"/>
  <c r="L25" i="162"/>
  <c r="L46" i="162"/>
  <c r="K49" i="162"/>
  <c r="B5" i="161"/>
  <c r="B5" i="120"/>
  <c r="B5" i="160"/>
  <c r="B5" i="159"/>
  <c r="B5" i="119"/>
  <c r="B5" i="150"/>
  <c r="B5" i="117"/>
  <c r="B5" i="116"/>
  <c r="B5" i="149"/>
  <c r="B5" i="2"/>
  <c r="B5" i="114"/>
  <c r="M14" i="162" l="1"/>
  <c r="N5" i="162"/>
  <c r="M34" i="162"/>
  <c r="M32" i="162"/>
  <c r="M19" i="162"/>
  <c r="M12" i="162"/>
  <c r="M37" i="162"/>
  <c r="M44" i="162"/>
  <c r="M47" i="162"/>
  <c r="M29" i="162"/>
  <c r="M28" i="162"/>
  <c r="M26" i="162"/>
  <c r="M31" i="162"/>
  <c r="M16" i="162"/>
  <c r="M7" i="162"/>
  <c r="M9" i="113" s="1"/>
  <c r="M13" i="162"/>
  <c r="M20" i="162"/>
  <c r="M6" i="162"/>
  <c r="M25" i="162"/>
  <c r="M10" i="162"/>
  <c r="M41" i="162"/>
  <c r="M40" i="162"/>
  <c r="M38" i="162"/>
  <c r="M40" i="113" s="1"/>
  <c r="M22" i="162"/>
  <c r="M17" i="162"/>
  <c r="M46" i="162"/>
  <c r="M35" i="162"/>
  <c r="M37" i="113" s="1"/>
  <c r="M9" i="162"/>
  <c r="M23" i="162"/>
  <c r="M43" i="162"/>
  <c r="L49" i="162"/>
  <c r="L50" i="162"/>
  <c r="D2" i="113"/>
  <c r="F18" i="113" l="1"/>
  <c r="F21" i="113"/>
  <c r="K40" i="113"/>
  <c r="M28" i="113"/>
  <c r="L40" i="113"/>
  <c r="L37" i="113"/>
  <c r="F22" i="113"/>
  <c r="M42" i="113"/>
  <c r="M18" i="113"/>
  <c r="F14" i="2"/>
  <c r="L25" i="113"/>
  <c r="L36" i="113"/>
  <c r="M31" i="113"/>
  <c r="L33" i="113"/>
  <c r="F15" i="113"/>
  <c r="G36" i="113"/>
  <c r="G43" i="113"/>
  <c r="B13" i="146" s="1"/>
  <c r="F19" i="113"/>
  <c r="H27" i="113"/>
  <c r="F37" i="113"/>
  <c r="F33" i="113"/>
  <c r="I36" i="113"/>
  <c r="G40" i="113"/>
  <c r="H34" i="113"/>
  <c r="G19" i="113"/>
  <c r="E27" i="113"/>
  <c r="F31" i="113"/>
  <c r="E40" i="113"/>
  <c r="H43" i="113"/>
  <c r="C13" i="146" s="1"/>
  <c r="E33" i="113"/>
  <c r="E19" i="113"/>
  <c r="F42" i="113"/>
  <c r="E25" i="113"/>
  <c r="E22" i="113"/>
  <c r="I40" i="113"/>
  <c r="F30" i="113"/>
  <c r="I25" i="113"/>
  <c r="I19" i="113"/>
  <c r="E28" i="113"/>
  <c r="H19" i="113"/>
  <c r="G24" i="113"/>
  <c r="G39" i="113"/>
  <c r="H37" i="113"/>
  <c r="F40" i="113"/>
  <c r="G21" i="113"/>
  <c r="I42" i="113"/>
  <c r="G42" i="113"/>
  <c r="E39" i="113"/>
  <c r="H18" i="113"/>
  <c r="G37" i="113"/>
  <c r="E42" i="113"/>
  <c r="K34" i="113"/>
  <c r="I21" i="113"/>
  <c r="E34" i="113"/>
  <c r="F24" i="113"/>
  <c r="H21" i="113"/>
  <c r="G25" i="113"/>
  <c r="E30" i="113"/>
  <c r="H33" i="113"/>
  <c r="H24" i="113"/>
  <c r="H25" i="113"/>
  <c r="I33" i="113"/>
  <c r="F27" i="113"/>
  <c r="I30" i="113"/>
  <c r="G34" i="113"/>
  <c r="E21" i="113"/>
  <c r="G27" i="113"/>
  <c r="F25" i="113"/>
  <c r="F36" i="113"/>
  <c r="C13" i="139" s="1"/>
  <c r="I31" i="113"/>
  <c r="I34" i="113"/>
  <c r="E43" i="113"/>
  <c r="G30" i="113"/>
  <c r="I43" i="113"/>
  <c r="D13" i="146" s="1"/>
  <c r="I39" i="113"/>
  <c r="E37" i="113"/>
  <c r="G22" i="113"/>
  <c r="G18" i="113"/>
  <c r="I22" i="113"/>
  <c r="H42" i="113"/>
  <c r="E31" i="113"/>
  <c r="J36" i="113"/>
  <c r="H40" i="113"/>
  <c r="G33" i="113"/>
  <c r="H28" i="113"/>
  <c r="G28" i="113"/>
  <c r="H30" i="113"/>
  <c r="F34" i="113"/>
  <c r="I37" i="113"/>
  <c r="I18" i="113"/>
  <c r="F13" i="122" s="1"/>
  <c r="F39" i="113"/>
  <c r="H22" i="113"/>
  <c r="I24" i="113"/>
  <c r="G31" i="113"/>
  <c r="E36" i="113"/>
  <c r="H39" i="113"/>
  <c r="I28" i="113"/>
  <c r="H31" i="113"/>
  <c r="I27" i="113"/>
  <c r="F43" i="113"/>
  <c r="F28" i="113"/>
  <c r="H36" i="113"/>
  <c r="J18" i="113"/>
  <c r="G13" i="122" s="1"/>
  <c r="J19" i="113"/>
  <c r="J24" i="113"/>
  <c r="J21" i="113"/>
  <c r="K18" i="113"/>
  <c r="H13" i="122" s="1"/>
  <c r="J34" i="113"/>
  <c r="K22" i="113"/>
  <c r="K39" i="113"/>
  <c r="J42" i="113"/>
  <c r="K24" i="113"/>
  <c r="K42" i="113"/>
  <c r="J22" i="113"/>
  <c r="J30" i="113"/>
  <c r="J25" i="113"/>
  <c r="K28" i="113"/>
  <c r="J37" i="113"/>
  <c r="J31" i="113"/>
  <c r="K19" i="113"/>
  <c r="K33" i="113"/>
  <c r="J40" i="113"/>
  <c r="J39" i="113"/>
  <c r="K31" i="113"/>
  <c r="J43" i="113"/>
  <c r="E13" i="146" s="1"/>
  <c r="J28" i="113"/>
  <c r="K36" i="113"/>
  <c r="K21" i="113"/>
  <c r="K43" i="113"/>
  <c r="F13" i="146" s="1"/>
  <c r="K27" i="113"/>
  <c r="J33" i="113"/>
  <c r="K30" i="113"/>
  <c r="J27" i="113"/>
  <c r="K25" i="113"/>
  <c r="K37" i="113"/>
  <c r="M19" i="113"/>
  <c r="M43" i="113"/>
  <c r="H13" i="146" s="1"/>
  <c r="M22" i="113"/>
  <c r="M33" i="113"/>
  <c r="M21" i="113"/>
  <c r="L30" i="113"/>
  <c r="L19" i="113"/>
  <c r="L43" i="113"/>
  <c r="G13" i="146" s="1"/>
  <c r="L31" i="113"/>
  <c r="M25" i="113"/>
  <c r="M24" i="113"/>
  <c r="M34" i="113"/>
  <c r="L34" i="113"/>
  <c r="L28" i="113"/>
  <c r="L27" i="113"/>
  <c r="L22" i="113"/>
  <c r="L24" i="113"/>
  <c r="C13" i="140"/>
  <c r="M27" i="113"/>
  <c r="M30" i="113"/>
  <c r="M39" i="113"/>
  <c r="M36" i="113"/>
  <c r="B13" i="140"/>
  <c r="L21" i="113"/>
  <c r="L42" i="113"/>
  <c r="L39" i="113"/>
  <c r="L18" i="113"/>
  <c r="I13" i="122" s="1"/>
  <c r="M16" i="113"/>
  <c r="F8" i="113"/>
  <c r="E18" i="113"/>
  <c r="J15" i="113"/>
  <c r="I8" i="113"/>
  <c r="K14" i="113"/>
  <c r="K15" i="113"/>
  <c r="E24" i="113"/>
  <c r="J16" i="113"/>
  <c r="J14" i="113"/>
  <c r="K16" i="113"/>
  <c r="G8" i="113"/>
  <c r="J8" i="113"/>
  <c r="H8" i="113"/>
  <c r="J11" i="113"/>
  <c r="K11" i="113"/>
  <c r="L14" i="113"/>
  <c r="M11" i="113"/>
  <c r="M12" i="113"/>
  <c r="M15" i="113"/>
  <c r="L8" i="113"/>
  <c r="L15" i="113"/>
  <c r="L11" i="113"/>
  <c r="L12" i="113"/>
  <c r="L16" i="113"/>
  <c r="J13" i="122"/>
  <c r="M14" i="113"/>
  <c r="M8" i="113"/>
  <c r="M49" i="162"/>
  <c r="O5" i="162"/>
  <c r="N7" i="162"/>
  <c r="N9" i="113" s="1"/>
  <c r="N20" i="162"/>
  <c r="N22" i="113" s="1"/>
  <c r="N23" i="162"/>
  <c r="N25" i="113" s="1"/>
  <c r="N6" i="162"/>
  <c r="N10" i="162"/>
  <c r="N35" i="162"/>
  <c r="N19" i="162"/>
  <c r="N21" i="113" s="1"/>
  <c r="N41" i="162"/>
  <c r="N43" i="113" s="1"/>
  <c r="I13" i="146" s="1"/>
  <c r="N9" i="162"/>
  <c r="N47" i="162"/>
  <c r="N29" i="162"/>
  <c r="N31" i="113" s="1"/>
  <c r="N40" i="162"/>
  <c r="N42" i="113" s="1"/>
  <c r="N38" i="162"/>
  <c r="N40" i="113" s="1"/>
  <c r="N37" i="162"/>
  <c r="N39" i="113" s="1"/>
  <c r="N13" i="162"/>
  <c r="N17" i="162"/>
  <c r="N19" i="113" s="1"/>
  <c r="N46" i="162"/>
  <c r="N34" i="162"/>
  <c r="N36" i="113" s="1"/>
  <c r="N32" i="162"/>
  <c r="N34" i="113" s="1"/>
  <c r="N31" i="162"/>
  <c r="N33" i="113" s="1"/>
  <c r="N14" i="162"/>
  <c r="N22" i="162"/>
  <c r="N24" i="113" s="1"/>
  <c r="N16" i="162"/>
  <c r="N44" i="162"/>
  <c r="N28" i="162"/>
  <c r="N30" i="113" s="1"/>
  <c r="N25" i="162"/>
  <c r="N27" i="113" s="1"/>
  <c r="N12" i="162"/>
  <c r="N14" i="113" s="1"/>
  <c r="N43" i="162"/>
  <c r="N26" i="162"/>
  <c r="N28" i="113" s="1"/>
  <c r="M50" i="162"/>
  <c r="Q50" i="111"/>
  <c r="P50" i="111"/>
  <c r="O50" i="111"/>
  <c r="N50" i="111"/>
  <c r="M50" i="111"/>
  <c r="L50" i="111"/>
  <c r="K50" i="111"/>
  <c r="J50" i="111"/>
  <c r="I50" i="111"/>
  <c r="H50" i="111"/>
  <c r="G50" i="111"/>
  <c r="E50" i="111"/>
  <c r="F50" i="111"/>
  <c r="E14" i="146" l="1"/>
  <c r="N37" i="113"/>
  <c r="D13" i="140" s="1"/>
  <c r="F15" i="2"/>
  <c r="N18" i="113"/>
  <c r="K13" i="122" s="1"/>
  <c r="N16" i="113"/>
  <c r="N11" i="113"/>
  <c r="N12" i="113"/>
  <c r="N50" i="162"/>
  <c r="N8" i="113"/>
  <c r="N49" i="162"/>
  <c r="P5" i="162"/>
  <c r="O13" i="162"/>
  <c r="O15" i="113" s="1"/>
  <c r="O26" i="162"/>
  <c r="O40" i="162"/>
  <c r="O42" i="113" s="1"/>
  <c r="O22" i="162"/>
  <c r="O24" i="113" s="1"/>
  <c r="O43" i="162"/>
  <c r="O9" i="162"/>
  <c r="O11" i="113" s="1"/>
  <c r="O38" i="162"/>
  <c r="O40" i="113" s="1"/>
  <c r="O37" i="162"/>
  <c r="O39" i="113" s="1"/>
  <c r="O35" i="162"/>
  <c r="O12" i="162"/>
  <c r="O20" i="162"/>
  <c r="O22" i="113" s="1"/>
  <c r="O16" i="162"/>
  <c r="O18" i="113" s="1"/>
  <c r="O44" i="162"/>
  <c r="O32" i="162"/>
  <c r="O34" i="113" s="1"/>
  <c r="O31" i="162"/>
  <c r="O33" i="113" s="1"/>
  <c r="O29" i="162"/>
  <c r="O31" i="113" s="1"/>
  <c r="O6" i="162"/>
  <c r="O25" i="162"/>
  <c r="O27" i="113" s="1"/>
  <c r="O10" i="162"/>
  <c r="O12" i="113" s="1"/>
  <c r="O23" i="162"/>
  <c r="O25" i="113" s="1"/>
  <c r="O7" i="162"/>
  <c r="O9" i="113" s="1"/>
  <c r="O34" i="162"/>
  <c r="O36" i="113" s="1"/>
  <c r="O14" i="162"/>
  <c r="O16" i="113" s="1"/>
  <c r="O28" i="162"/>
  <c r="O30" i="113" s="1"/>
  <c r="O19" i="162"/>
  <c r="O21" i="113" s="1"/>
  <c r="O47" i="162"/>
  <c r="O41" i="162"/>
  <c r="O43" i="113" s="1"/>
  <c r="J13" i="146" s="1"/>
  <c r="O17" i="162"/>
  <c r="O19" i="113" s="1"/>
  <c r="O46" i="162"/>
  <c r="N15" i="113"/>
  <c r="BL115" i="161"/>
  <c r="BK115" i="161"/>
  <c r="BN114" i="161"/>
  <c r="BN113" i="161"/>
  <c r="BO112" i="161"/>
  <c r="BN112" i="161"/>
  <c r="BO96" i="161" s="1"/>
  <c r="BL99" i="161"/>
  <c r="BL33" i="161" s="1"/>
  <c r="BK99" i="161"/>
  <c r="BK33" i="161" s="1"/>
  <c r="BN98" i="161"/>
  <c r="BK34" i="161" s="1"/>
  <c r="BN97" i="161"/>
  <c r="BN96" i="161"/>
  <c r="B83" i="161"/>
  <c r="B27" i="161" s="1"/>
  <c r="BL82" i="161"/>
  <c r="BL83" i="161" s="1"/>
  <c r="BL27" i="161" s="1"/>
  <c r="BK82" i="161"/>
  <c r="BK83" i="161" s="1"/>
  <c r="BK27" i="161" s="1"/>
  <c r="BJ82" i="161"/>
  <c r="BJ83" i="161" s="1"/>
  <c r="BJ27" i="161" s="1"/>
  <c r="BI82" i="161"/>
  <c r="BI83" i="161" s="1"/>
  <c r="BI27" i="161" s="1"/>
  <c r="BH82" i="161"/>
  <c r="BH83" i="161" s="1"/>
  <c r="BH27" i="161" s="1"/>
  <c r="BG82" i="161"/>
  <c r="BG83" i="161" s="1"/>
  <c r="BG27" i="161" s="1"/>
  <c r="BF82" i="161"/>
  <c r="BF83" i="161" s="1"/>
  <c r="BF27" i="161" s="1"/>
  <c r="BE82" i="161"/>
  <c r="BE83" i="161" s="1"/>
  <c r="BE27" i="161" s="1"/>
  <c r="BD82" i="161"/>
  <c r="BD83" i="161" s="1"/>
  <c r="BC82" i="161"/>
  <c r="BC83" i="161" s="1"/>
  <c r="BC27" i="161" s="1"/>
  <c r="BB82" i="161"/>
  <c r="BB83" i="161" s="1"/>
  <c r="BB27" i="161" s="1"/>
  <c r="BA82" i="161"/>
  <c r="BA83" i="161" s="1"/>
  <c r="BA27" i="161" s="1"/>
  <c r="AZ82" i="161"/>
  <c r="AZ83" i="161" s="1"/>
  <c r="AZ27" i="161" s="1"/>
  <c r="AY82" i="161"/>
  <c r="AY83" i="161" s="1"/>
  <c r="AY27" i="161" s="1"/>
  <c r="AX82" i="161"/>
  <c r="AX83" i="161" s="1"/>
  <c r="AX27" i="161" s="1"/>
  <c r="AW82" i="161"/>
  <c r="AW83" i="161" s="1"/>
  <c r="AW27" i="161" s="1"/>
  <c r="AV82" i="161"/>
  <c r="AV83" i="161" s="1"/>
  <c r="AV27" i="161" s="1"/>
  <c r="AU82" i="161"/>
  <c r="AU83" i="161" s="1"/>
  <c r="AU27" i="161" s="1"/>
  <c r="AT82" i="161"/>
  <c r="AT83" i="161" s="1"/>
  <c r="AT27" i="161" s="1"/>
  <c r="AS82" i="161"/>
  <c r="AS83" i="161" s="1"/>
  <c r="AS27" i="161" s="1"/>
  <c r="AR82" i="161"/>
  <c r="AR83" i="161" s="1"/>
  <c r="AR27" i="161" s="1"/>
  <c r="Z82" i="161"/>
  <c r="Z83" i="161" s="1"/>
  <c r="Z27" i="161" s="1"/>
  <c r="BL79" i="161"/>
  <c r="BK79" i="161"/>
  <c r="BJ79" i="161"/>
  <c r="BI79" i="161"/>
  <c r="BH79" i="161"/>
  <c r="BG79" i="161"/>
  <c r="BF79" i="161"/>
  <c r="BE79" i="161"/>
  <c r="BC79" i="161"/>
  <c r="L79" i="161"/>
  <c r="BJ76" i="161"/>
  <c r="BJ26" i="161" s="1"/>
  <c r="BI76" i="161"/>
  <c r="BI26" i="161" s="1"/>
  <c r="BH76" i="161"/>
  <c r="BH26" i="161" s="1"/>
  <c r="BG76" i="161"/>
  <c r="BG26" i="161" s="1"/>
  <c r="BF76" i="161"/>
  <c r="BF26" i="161" s="1"/>
  <c r="BE76" i="161"/>
  <c r="BE26" i="161" s="1"/>
  <c r="BD76" i="161"/>
  <c r="BD26" i="161" s="1"/>
  <c r="BC76" i="161"/>
  <c r="BC26" i="161" s="1"/>
  <c r="BB76" i="161"/>
  <c r="BA76" i="161"/>
  <c r="BA26" i="161" s="1"/>
  <c r="AZ76" i="161"/>
  <c r="AZ26" i="161" s="1"/>
  <c r="AY76" i="161"/>
  <c r="AY26" i="161" s="1"/>
  <c r="AX76" i="161"/>
  <c r="AX26" i="161" s="1"/>
  <c r="AW76" i="161"/>
  <c r="AW26" i="161" s="1"/>
  <c r="AV76" i="161"/>
  <c r="AV26" i="161" s="1"/>
  <c r="AU76" i="161"/>
  <c r="AU26" i="161" s="1"/>
  <c r="AT76" i="161"/>
  <c r="AT26" i="161" s="1"/>
  <c r="AS76" i="161"/>
  <c r="AS26" i="161" s="1"/>
  <c r="AR76" i="161"/>
  <c r="AR26" i="161" s="1"/>
  <c r="Z76" i="161"/>
  <c r="Z26" i="161" s="1"/>
  <c r="B76" i="161"/>
  <c r="B26" i="161" s="1"/>
  <c r="BJ72" i="161"/>
  <c r="BI72" i="161"/>
  <c r="BH72" i="161"/>
  <c r="BG72" i="161"/>
  <c r="BF72" i="161"/>
  <c r="BE72" i="161"/>
  <c r="BC72" i="161"/>
  <c r="L72" i="161"/>
  <c r="BD27" i="161"/>
  <c r="BL26" i="161"/>
  <c r="BL40" i="161" s="1"/>
  <c r="BL41" i="161" s="1"/>
  <c r="BK26" i="161"/>
  <c r="BK40" i="161" s="1"/>
  <c r="BK41" i="161" s="1"/>
  <c r="BB26" i="161"/>
  <c r="AY20" i="161"/>
  <c r="AX20" i="161"/>
  <c r="AW20" i="161"/>
  <c r="AV20" i="161"/>
  <c r="AU20" i="161"/>
  <c r="AT20" i="161"/>
  <c r="AS20" i="161"/>
  <c r="AR20" i="161"/>
  <c r="AQ20" i="161"/>
  <c r="AP20" i="161"/>
  <c r="AO20" i="161"/>
  <c r="AN20" i="161"/>
  <c r="AM20" i="161"/>
  <c r="AL20" i="161"/>
  <c r="AK20" i="161"/>
  <c r="AJ20" i="161"/>
  <c r="AI20" i="161"/>
  <c r="AH20" i="161"/>
  <c r="AG20" i="161"/>
  <c r="AF20" i="161"/>
  <c r="AE20" i="161"/>
  <c r="AD20" i="161"/>
  <c r="AC20" i="161"/>
  <c r="AB20" i="161"/>
  <c r="AA20" i="161"/>
  <c r="Z20" i="161"/>
  <c r="Y20" i="161"/>
  <c r="X20" i="161"/>
  <c r="W20" i="161"/>
  <c r="V20" i="161"/>
  <c r="U20" i="161"/>
  <c r="T20" i="161"/>
  <c r="S20" i="161"/>
  <c r="R20" i="161"/>
  <c r="Q20" i="161"/>
  <c r="P20" i="161"/>
  <c r="K20" i="161"/>
  <c r="J20" i="161"/>
  <c r="I20" i="161"/>
  <c r="H20" i="161"/>
  <c r="G20" i="161"/>
  <c r="F20" i="161"/>
  <c r="B20" i="161"/>
  <c r="O15" i="161"/>
  <c r="P11" i="161" s="1"/>
  <c r="L8" i="161"/>
  <c r="J8" i="161"/>
  <c r="I8" i="161"/>
  <c r="H8" i="161"/>
  <c r="G8" i="161"/>
  <c r="F8" i="161"/>
  <c r="E8" i="161"/>
  <c r="D8" i="161"/>
  <c r="C8" i="161"/>
  <c r="B8" i="161"/>
  <c r="B4" i="161"/>
  <c r="B3" i="161"/>
  <c r="B2" i="161"/>
  <c r="E85" i="160"/>
  <c r="E28" i="160" s="1"/>
  <c r="D85" i="160"/>
  <c r="C85" i="160"/>
  <c r="C28" i="160" s="1"/>
  <c r="B85" i="160"/>
  <c r="B28" i="160" s="1"/>
  <c r="E78" i="160"/>
  <c r="E27" i="160" s="1"/>
  <c r="D78" i="160"/>
  <c r="D27" i="160" s="1"/>
  <c r="C78" i="160"/>
  <c r="C27" i="160" s="1"/>
  <c r="B78" i="160"/>
  <c r="B27" i="160" s="1"/>
  <c r="Q58" i="160"/>
  <c r="D28" i="160"/>
  <c r="L21" i="160"/>
  <c r="K21" i="160"/>
  <c r="J21" i="160"/>
  <c r="I21" i="160"/>
  <c r="H21" i="160"/>
  <c r="G21" i="160"/>
  <c r="L9" i="160"/>
  <c r="J9" i="160"/>
  <c r="I9" i="160"/>
  <c r="H9" i="160"/>
  <c r="G9" i="160"/>
  <c r="E9" i="160"/>
  <c r="D9" i="160"/>
  <c r="C9" i="160"/>
  <c r="B9" i="160"/>
  <c r="B4" i="160"/>
  <c r="B3" i="160"/>
  <c r="B2" i="160"/>
  <c r="BP41" i="152"/>
  <c r="BP44" i="152" s="1"/>
  <c r="O28" i="113" l="1"/>
  <c r="O37" i="113"/>
  <c r="E13" i="140" s="1"/>
  <c r="O16" i="161"/>
  <c r="B28" i="161"/>
  <c r="B29" i="161" s="1"/>
  <c r="P15" i="161"/>
  <c r="Q11" i="161" s="1"/>
  <c r="Q15" i="161" s="1"/>
  <c r="R11" i="161" s="1"/>
  <c r="O50" i="162"/>
  <c r="O8" i="113"/>
  <c r="O49" i="162"/>
  <c r="L13" i="122"/>
  <c r="Q5" i="162"/>
  <c r="R5" i="162" s="1"/>
  <c r="P6" i="162"/>
  <c r="P19" i="162"/>
  <c r="P21" i="113" s="1"/>
  <c r="P37" i="162"/>
  <c r="P39" i="113" s="1"/>
  <c r="P34" i="162"/>
  <c r="P36" i="113" s="1"/>
  <c r="P10" i="162"/>
  <c r="P32" i="162"/>
  <c r="P34" i="113" s="1"/>
  <c r="P23" i="162"/>
  <c r="P25" i="113" s="1"/>
  <c r="P9" i="162"/>
  <c r="P11" i="113" s="1"/>
  <c r="P31" i="162"/>
  <c r="P33" i="113" s="1"/>
  <c r="P29" i="162"/>
  <c r="P31" i="113" s="1"/>
  <c r="P28" i="162"/>
  <c r="P30" i="113" s="1"/>
  <c r="P20" i="162"/>
  <c r="P22" i="113" s="1"/>
  <c r="P43" i="162"/>
  <c r="P22" i="162"/>
  <c r="P24" i="113" s="1"/>
  <c r="P17" i="162"/>
  <c r="P19" i="113" s="1"/>
  <c r="P41" i="162"/>
  <c r="P43" i="113" s="1"/>
  <c r="P40" i="162"/>
  <c r="P42" i="113" s="1"/>
  <c r="P16" i="162"/>
  <c r="P14" i="162"/>
  <c r="P26" i="162"/>
  <c r="P28" i="113" s="1"/>
  <c r="M13" i="131" s="1"/>
  <c r="P7" i="162"/>
  <c r="P9" i="113" s="1"/>
  <c r="P38" i="162"/>
  <c r="P40" i="113" s="1"/>
  <c r="P47" i="162"/>
  <c r="P35" i="162"/>
  <c r="P25" i="162"/>
  <c r="P27" i="113" s="1"/>
  <c r="P46" i="162"/>
  <c r="P13" i="162"/>
  <c r="P12" i="162"/>
  <c r="P14" i="113" s="1"/>
  <c r="P44" i="162"/>
  <c r="O14" i="113"/>
  <c r="BH106" i="161"/>
  <c r="BD106" i="161"/>
  <c r="BF106" i="161"/>
  <c r="BA106" i="161"/>
  <c r="AW106" i="161"/>
  <c r="AS106" i="161"/>
  <c r="AO106" i="161"/>
  <c r="AK106" i="161"/>
  <c r="AG106" i="161"/>
  <c r="AC106" i="161"/>
  <c r="Y106" i="161"/>
  <c r="U106" i="161"/>
  <c r="Q106" i="161"/>
  <c r="M106" i="161"/>
  <c r="I106" i="161"/>
  <c r="BI106" i="161"/>
  <c r="BC106" i="161"/>
  <c r="AY106" i="161"/>
  <c r="AU106" i="161"/>
  <c r="AQ106" i="161"/>
  <c r="AM106" i="161"/>
  <c r="AI106" i="161"/>
  <c r="AE106" i="161"/>
  <c r="AA106" i="161"/>
  <c r="W106" i="161"/>
  <c r="S106" i="161"/>
  <c r="O106" i="161"/>
  <c r="K106" i="161"/>
  <c r="G106" i="161"/>
  <c r="BG106" i="161"/>
  <c r="AX106" i="161"/>
  <c r="AP106" i="161"/>
  <c r="AH106" i="161"/>
  <c r="Z106" i="161"/>
  <c r="R106" i="161"/>
  <c r="J106" i="161"/>
  <c r="BE106" i="161"/>
  <c r="AV106" i="161"/>
  <c r="AN106" i="161"/>
  <c r="AF106" i="161"/>
  <c r="X106" i="161"/>
  <c r="P106" i="161"/>
  <c r="H106" i="161"/>
  <c r="BB106" i="161"/>
  <c r="AT106" i="161"/>
  <c r="AL106" i="161"/>
  <c r="AD106" i="161"/>
  <c r="V106" i="161"/>
  <c r="N106" i="161"/>
  <c r="F106" i="161"/>
  <c r="BJ90" i="161"/>
  <c r="BF90" i="161"/>
  <c r="BB90" i="161"/>
  <c r="AX90" i="161"/>
  <c r="AT90" i="161"/>
  <c r="BJ106" i="161"/>
  <c r="AB106" i="161"/>
  <c r="AZ106" i="161"/>
  <c r="T106" i="161"/>
  <c r="AJ106" i="161"/>
  <c r="BH90" i="161"/>
  <c r="BC90" i="161"/>
  <c r="AW90" i="161"/>
  <c r="AR90" i="161"/>
  <c r="AN90" i="161"/>
  <c r="AJ90" i="161"/>
  <c r="AF90" i="161"/>
  <c r="AB90" i="161"/>
  <c r="X90" i="161"/>
  <c r="T90" i="161"/>
  <c r="P90" i="161"/>
  <c r="L90" i="161"/>
  <c r="H90" i="161"/>
  <c r="BI90" i="161"/>
  <c r="BA90" i="161"/>
  <c r="AU90" i="161"/>
  <c r="AO90" i="161"/>
  <c r="AI90" i="161"/>
  <c r="AD90" i="161"/>
  <c r="Y90" i="161"/>
  <c r="S90" i="161"/>
  <c r="N90" i="161"/>
  <c r="I90" i="161"/>
  <c r="BG90" i="161"/>
  <c r="AZ90" i="161"/>
  <c r="AS90" i="161"/>
  <c r="AM90" i="161"/>
  <c r="AH90" i="161"/>
  <c r="AC90" i="161"/>
  <c r="W90" i="161"/>
  <c r="R90" i="161"/>
  <c r="M90" i="161"/>
  <c r="G90" i="161"/>
  <c r="AR106" i="161"/>
  <c r="BE90" i="161"/>
  <c r="AY90" i="161"/>
  <c r="AQ90" i="161"/>
  <c r="AL90" i="161"/>
  <c r="AG90" i="161"/>
  <c r="AA90" i="161"/>
  <c r="V90" i="161"/>
  <c r="Q90" i="161"/>
  <c r="K90" i="161"/>
  <c r="F90" i="161"/>
  <c r="L106" i="161"/>
  <c r="BD90" i="161"/>
  <c r="AE90" i="161"/>
  <c r="J90" i="161"/>
  <c r="F72" i="161"/>
  <c r="AV90" i="161"/>
  <c r="Z90" i="161"/>
  <c r="AP90" i="161"/>
  <c r="U90" i="161"/>
  <c r="F79" i="161"/>
  <c r="AK90" i="161"/>
  <c r="O90" i="161"/>
  <c r="BG110" i="161"/>
  <c r="BC110" i="161"/>
  <c r="AY110" i="161"/>
  <c r="AU110" i="161"/>
  <c r="AQ110" i="161"/>
  <c r="AM110" i="161"/>
  <c r="AI110" i="161"/>
  <c r="AE110" i="161"/>
  <c r="AA110" i="161"/>
  <c r="W110" i="161"/>
  <c r="S110" i="161"/>
  <c r="O110" i="161"/>
  <c r="K110" i="161"/>
  <c r="BH110" i="161"/>
  <c r="BB110" i="161"/>
  <c r="AW110" i="161"/>
  <c r="AR110" i="161"/>
  <c r="AL110" i="161"/>
  <c r="AG110" i="161"/>
  <c r="AB110" i="161"/>
  <c r="V110" i="161"/>
  <c r="Q110" i="161"/>
  <c r="L110" i="161"/>
  <c r="BJ110" i="161"/>
  <c r="BE110" i="161"/>
  <c r="AZ110" i="161"/>
  <c r="AT110" i="161"/>
  <c r="AO110" i="161"/>
  <c r="AJ110" i="161"/>
  <c r="AD110" i="161"/>
  <c r="Y110" i="161"/>
  <c r="T110" i="161"/>
  <c r="N110" i="161"/>
  <c r="BH94" i="161"/>
  <c r="BD110" i="161"/>
  <c r="AS110" i="161"/>
  <c r="AH110" i="161"/>
  <c r="X110" i="161"/>
  <c r="M110" i="161"/>
  <c r="BG94" i="161"/>
  <c r="BC94" i="161"/>
  <c r="BA110" i="161"/>
  <c r="AP110" i="161"/>
  <c r="AF110" i="161"/>
  <c r="U110" i="161"/>
  <c r="J110" i="161"/>
  <c r="BI110" i="161"/>
  <c r="AX110" i="161"/>
  <c r="AN110" i="161"/>
  <c r="AC110" i="161"/>
  <c r="R110" i="161"/>
  <c r="BJ94" i="161"/>
  <c r="BE94" i="161"/>
  <c r="BA94" i="161"/>
  <c r="AW94" i="161"/>
  <c r="AS94" i="161"/>
  <c r="AO94" i="161"/>
  <c r="AK94" i="161"/>
  <c r="AG94" i="161"/>
  <c r="AC94" i="161"/>
  <c r="Y94" i="161"/>
  <c r="U94" i="161"/>
  <c r="Q94" i="161"/>
  <c r="M94" i="161"/>
  <c r="BF110" i="161"/>
  <c r="P110" i="161"/>
  <c r="AV110" i="161"/>
  <c r="Z110" i="161"/>
  <c r="BF94" i="161"/>
  <c r="AY94" i="161"/>
  <c r="AT94" i="161"/>
  <c r="AN94" i="161"/>
  <c r="AI94" i="161"/>
  <c r="AD94" i="161"/>
  <c r="X94" i="161"/>
  <c r="S94" i="161"/>
  <c r="N94" i="161"/>
  <c r="BI94" i="161"/>
  <c r="AX94" i="161"/>
  <c r="AQ94" i="161"/>
  <c r="AJ94" i="161"/>
  <c r="AB94" i="161"/>
  <c r="V94" i="161"/>
  <c r="O94" i="161"/>
  <c r="AK110" i="161"/>
  <c r="BD94" i="161"/>
  <c r="AV94" i="161"/>
  <c r="AP94" i="161"/>
  <c r="AH94" i="161"/>
  <c r="AA94" i="161"/>
  <c r="T94" i="161"/>
  <c r="L94" i="161"/>
  <c r="BB94" i="161"/>
  <c r="AU94" i="161"/>
  <c r="AM94" i="161"/>
  <c r="AF94" i="161"/>
  <c r="Z94" i="161"/>
  <c r="R94" i="161"/>
  <c r="K94" i="161"/>
  <c r="AL94" i="161"/>
  <c r="J94" i="161"/>
  <c r="J72" i="161"/>
  <c r="AE94" i="161"/>
  <c r="AZ94" i="161"/>
  <c r="W94" i="161"/>
  <c r="AR94" i="161"/>
  <c r="P94" i="161"/>
  <c r="J79" i="161"/>
  <c r="Q72" i="161"/>
  <c r="Q79" i="161"/>
  <c r="U72" i="161"/>
  <c r="U79" i="161"/>
  <c r="Y79" i="161"/>
  <c r="Y72" i="161"/>
  <c r="AC79" i="161"/>
  <c r="AC72" i="161"/>
  <c r="AG72" i="161"/>
  <c r="AG79" i="161"/>
  <c r="AK72" i="161"/>
  <c r="AK79" i="161"/>
  <c r="AO79" i="161"/>
  <c r="AO72" i="161"/>
  <c r="AS79" i="161"/>
  <c r="AS72" i="161"/>
  <c r="AW72" i="161"/>
  <c r="AW79" i="161"/>
  <c r="BI102" i="161"/>
  <c r="BE102" i="161"/>
  <c r="BA102" i="161"/>
  <c r="AW102" i="161"/>
  <c r="AS102" i="161"/>
  <c r="AO102" i="161"/>
  <c r="AK102" i="161"/>
  <c r="AG102" i="161"/>
  <c r="AC102" i="161"/>
  <c r="Y102" i="161"/>
  <c r="U102" i="161"/>
  <c r="Q102" i="161"/>
  <c r="M102" i="161"/>
  <c r="I102" i="161"/>
  <c r="E102" i="161"/>
  <c r="BJ102" i="161"/>
  <c r="BD102" i="161"/>
  <c r="AY102" i="161"/>
  <c r="AT102" i="161"/>
  <c r="AN102" i="161"/>
  <c r="AI102" i="161"/>
  <c r="AD102" i="161"/>
  <c r="X102" i="161"/>
  <c r="S102" i="161"/>
  <c r="N102" i="161"/>
  <c r="H102" i="161"/>
  <c r="C102" i="161"/>
  <c r="BH102" i="161"/>
  <c r="BC102" i="161"/>
  <c r="AX102" i="161"/>
  <c r="AR102" i="161"/>
  <c r="AM102" i="161"/>
  <c r="AH102" i="161"/>
  <c r="AB102" i="161"/>
  <c r="W102" i="161"/>
  <c r="R102" i="161"/>
  <c r="L102" i="161"/>
  <c r="G102" i="161"/>
  <c r="B102" i="161"/>
  <c r="BG102" i="161"/>
  <c r="BB102" i="161"/>
  <c r="AV102" i="161"/>
  <c r="AQ102" i="161"/>
  <c r="AL102" i="161"/>
  <c r="AF102" i="161"/>
  <c r="AA102" i="161"/>
  <c r="V102" i="161"/>
  <c r="P102" i="161"/>
  <c r="K102" i="161"/>
  <c r="F102" i="161"/>
  <c r="AU102" i="161"/>
  <c r="Z102" i="161"/>
  <c r="D102" i="161"/>
  <c r="AP102" i="161"/>
  <c r="T102" i="161"/>
  <c r="AZ102" i="161"/>
  <c r="AE102" i="161"/>
  <c r="J102" i="161"/>
  <c r="O102" i="161"/>
  <c r="BI86" i="161"/>
  <c r="BE86" i="161"/>
  <c r="BA86" i="161"/>
  <c r="AW86" i="161"/>
  <c r="AS86" i="161"/>
  <c r="AO86" i="161"/>
  <c r="AK86" i="161"/>
  <c r="AG86" i="161"/>
  <c r="AC86" i="161"/>
  <c r="Y86" i="161"/>
  <c r="U86" i="161"/>
  <c r="Q86" i="161"/>
  <c r="M86" i="161"/>
  <c r="I86" i="161"/>
  <c r="E86" i="161"/>
  <c r="BH86" i="161"/>
  <c r="BD86" i="161"/>
  <c r="AZ86" i="161"/>
  <c r="AV86" i="161"/>
  <c r="AR86" i="161"/>
  <c r="AN86" i="161"/>
  <c r="AJ86" i="161"/>
  <c r="AF86" i="161"/>
  <c r="AB86" i="161"/>
  <c r="X86" i="161"/>
  <c r="T86" i="161"/>
  <c r="P86" i="161"/>
  <c r="L86" i="161"/>
  <c r="H86" i="161"/>
  <c r="D86" i="161"/>
  <c r="BF102" i="161"/>
  <c r="BG86" i="161"/>
  <c r="BC86" i="161"/>
  <c r="AY86" i="161"/>
  <c r="AU86" i="161"/>
  <c r="AQ86" i="161"/>
  <c r="AM86" i="161"/>
  <c r="AI86" i="161"/>
  <c r="AE86" i="161"/>
  <c r="AA86" i="161"/>
  <c r="W86" i="161"/>
  <c r="S86" i="161"/>
  <c r="O86" i="161"/>
  <c r="K86" i="161"/>
  <c r="G86" i="161"/>
  <c r="C86" i="161"/>
  <c r="BF86" i="161"/>
  <c r="AP86" i="161"/>
  <c r="Z86" i="161"/>
  <c r="J86" i="161"/>
  <c r="B72" i="161"/>
  <c r="BB86" i="161"/>
  <c r="AL86" i="161"/>
  <c r="V86" i="161"/>
  <c r="F86" i="161"/>
  <c r="B79" i="161"/>
  <c r="AJ102" i="161"/>
  <c r="AX86" i="161"/>
  <c r="AH86" i="161"/>
  <c r="R86" i="161"/>
  <c r="B86" i="161"/>
  <c r="BJ86" i="161"/>
  <c r="AT86" i="161"/>
  <c r="AD86" i="161"/>
  <c r="N86" i="161"/>
  <c r="BC107" i="161"/>
  <c r="AY107" i="161"/>
  <c r="AU107" i="161"/>
  <c r="AQ107" i="161"/>
  <c r="AM107" i="161"/>
  <c r="AI107" i="161"/>
  <c r="AE107" i="161"/>
  <c r="AA107" i="161"/>
  <c r="W107" i="161"/>
  <c r="S107" i="161"/>
  <c r="O107" i="161"/>
  <c r="K107" i="161"/>
  <c r="G107" i="161"/>
  <c r="BB107" i="161"/>
  <c r="AW107" i="161"/>
  <c r="AR107" i="161"/>
  <c r="AL107" i="161"/>
  <c r="AG107" i="161"/>
  <c r="AB107" i="161"/>
  <c r="V107" i="161"/>
  <c r="Q107" i="161"/>
  <c r="L107" i="161"/>
  <c r="AZ107" i="161"/>
  <c r="AT107" i="161"/>
  <c r="AO107" i="161"/>
  <c r="AJ107" i="161"/>
  <c r="AD107" i="161"/>
  <c r="Y107" i="161"/>
  <c r="T107" i="161"/>
  <c r="N107" i="161"/>
  <c r="I107" i="161"/>
  <c r="BD107" i="161"/>
  <c r="AS107" i="161"/>
  <c r="AH107" i="161"/>
  <c r="X107" i="161"/>
  <c r="M107" i="161"/>
  <c r="BA107" i="161"/>
  <c r="AP107" i="161"/>
  <c r="AF107" i="161"/>
  <c r="U107" i="161"/>
  <c r="J107" i="161"/>
  <c r="AX107" i="161"/>
  <c r="AN107" i="161"/>
  <c r="AC107" i="161"/>
  <c r="R107" i="161"/>
  <c r="H107" i="161"/>
  <c r="BA91" i="161"/>
  <c r="AW91" i="161"/>
  <c r="AS91" i="161"/>
  <c r="AO91" i="161"/>
  <c r="AK91" i="161"/>
  <c r="AG91" i="161"/>
  <c r="AC91" i="161"/>
  <c r="Y91" i="161"/>
  <c r="U91" i="161"/>
  <c r="Q91" i="161"/>
  <c r="M91" i="161"/>
  <c r="I91" i="161"/>
  <c r="AV107" i="161"/>
  <c r="AK107" i="161"/>
  <c r="BO107" i="161"/>
  <c r="P107" i="161"/>
  <c r="BD91" i="161"/>
  <c r="AY91" i="161"/>
  <c r="AT91" i="161"/>
  <c r="AN91" i="161"/>
  <c r="AI91" i="161"/>
  <c r="AD91" i="161"/>
  <c r="X91" i="161"/>
  <c r="S91" i="161"/>
  <c r="N91" i="161"/>
  <c r="H91" i="161"/>
  <c r="BB91" i="161"/>
  <c r="AU91" i="161"/>
  <c r="AM91" i="161"/>
  <c r="AF91" i="161"/>
  <c r="Z91" i="161"/>
  <c r="R91" i="161"/>
  <c r="K91" i="161"/>
  <c r="Z107" i="161"/>
  <c r="AZ91" i="161"/>
  <c r="AR91" i="161"/>
  <c r="AL91" i="161"/>
  <c r="AE91" i="161"/>
  <c r="W91" i="161"/>
  <c r="P91" i="161"/>
  <c r="J91" i="161"/>
  <c r="AX91" i="161"/>
  <c r="AQ91" i="161"/>
  <c r="AJ91" i="161"/>
  <c r="AB91" i="161"/>
  <c r="V91" i="161"/>
  <c r="O91" i="161"/>
  <c r="G91" i="161"/>
  <c r="G79" i="161"/>
  <c r="BC91" i="161"/>
  <c r="AA91" i="161"/>
  <c r="AV91" i="161"/>
  <c r="T91" i="161"/>
  <c r="AP91" i="161"/>
  <c r="L91" i="161"/>
  <c r="AH91" i="161"/>
  <c r="G72" i="161"/>
  <c r="BJ111" i="161"/>
  <c r="BF111" i="161"/>
  <c r="BB111" i="161"/>
  <c r="AX111" i="161"/>
  <c r="AT111" i="161"/>
  <c r="AP111" i="161"/>
  <c r="AL111" i="161"/>
  <c r="AH111" i="161"/>
  <c r="AD111" i="161"/>
  <c r="Z111" i="161"/>
  <c r="V111" i="161"/>
  <c r="R111" i="161"/>
  <c r="N111" i="161"/>
  <c r="BH111" i="161"/>
  <c r="BC111" i="161"/>
  <c r="AW111" i="161"/>
  <c r="AR111" i="161"/>
  <c r="AM111" i="161"/>
  <c r="AG111" i="161"/>
  <c r="AB111" i="161"/>
  <c r="W111" i="161"/>
  <c r="Q111" i="161"/>
  <c r="L111" i="161"/>
  <c r="BE111" i="161"/>
  <c r="AZ111" i="161"/>
  <c r="AU111" i="161"/>
  <c r="AO111" i="161"/>
  <c r="AJ111" i="161"/>
  <c r="AE111" i="161"/>
  <c r="Y111" i="161"/>
  <c r="T111" i="161"/>
  <c r="O111" i="161"/>
  <c r="BG95" i="161"/>
  <c r="BC95" i="161"/>
  <c r="AY95" i="161"/>
  <c r="AU95" i="161"/>
  <c r="AQ95" i="161"/>
  <c r="AM95" i="161"/>
  <c r="AI95" i="161"/>
  <c r="AE95" i="161"/>
  <c r="AA95" i="161"/>
  <c r="W95" i="161"/>
  <c r="S95" i="161"/>
  <c r="O95" i="161"/>
  <c r="K95" i="161"/>
  <c r="BD111" i="161"/>
  <c r="AS111" i="161"/>
  <c r="AI111" i="161"/>
  <c r="X111" i="161"/>
  <c r="M111" i="161"/>
  <c r="BH95" i="161"/>
  <c r="BB95" i="161"/>
  <c r="AW95" i="161"/>
  <c r="AR95" i="161"/>
  <c r="AL95" i="161"/>
  <c r="AG95" i="161"/>
  <c r="AB95" i="161"/>
  <c r="V95" i="161"/>
  <c r="Q95" i="161"/>
  <c r="L95" i="161"/>
  <c r="BA111" i="161"/>
  <c r="AQ111" i="161"/>
  <c r="AF111" i="161"/>
  <c r="U111" i="161"/>
  <c r="K111" i="161"/>
  <c r="BI111" i="161"/>
  <c r="AY111" i="161"/>
  <c r="AN111" i="161"/>
  <c r="AC111" i="161"/>
  <c r="S111" i="161"/>
  <c r="BJ95" i="161"/>
  <c r="BE95" i="161"/>
  <c r="AZ95" i="161"/>
  <c r="AT95" i="161"/>
  <c r="AO95" i="161"/>
  <c r="AJ95" i="161"/>
  <c r="AD95" i="161"/>
  <c r="Y95" i="161"/>
  <c r="T95" i="161"/>
  <c r="N95" i="161"/>
  <c r="AV111" i="161"/>
  <c r="AK111" i="161"/>
  <c r="BG111" i="161"/>
  <c r="P111" i="161"/>
  <c r="BF95" i="161"/>
  <c r="AV95" i="161"/>
  <c r="AK95" i="161"/>
  <c r="Z95" i="161"/>
  <c r="P95" i="161"/>
  <c r="AA111" i="161"/>
  <c r="AX95" i="161"/>
  <c r="AH95" i="161"/>
  <c r="U95" i="161"/>
  <c r="BI95" i="161"/>
  <c r="AS95" i="161"/>
  <c r="AF95" i="161"/>
  <c r="R95" i="161"/>
  <c r="BD95" i="161"/>
  <c r="AP95" i="161"/>
  <c r="AC95" i="161"/>
  <c r="M95" i="161"/>
  <c r="K79" i="161"/>
  <c r="X95" i="161"/>
  <c r="BA95" i="161"/>
  <c r="AN95" i="161"/>
  <c r="K72" i="161"/>
  <c r="R72" i="161"/>
  <c r="R79" i="161"/>
  <c r="V72" i="161"/>
  <c r="V79" i="161"/>
  <c r="Z72" i="161"/>
  <c r="Z79" i="161"/>
  <c r="AD79" i="161"/>
  <c r="AD72" i="161"/>
  <c r="AH72" i="161"/>
  <c r="AH79" i="161"/>
  <c r="AL72" i="161"/>
  <c r="AL79" i="161"/>
  <c r="AP72" i="161"/>
  <c r="AP79" i="161"/>
  <c r="AT79" i="161"/>
  <c r="AT72" i="161"/>
  <c r="AX72" i="161"/>
  <c r="AX79" i="161"/>
  <c r="BD20" i="161"/>
  <c r="BH108" i="161"/>
  <c r="BD108" i="161"/>
  <c r="AZ108" i="161"/>
  <c r="AV108" i="161"/>
  <c r="AR108" i="161"/>
  <c r="AN108" i="161"/>
  <c r="AJ108" i="161"/>
  <c r="AF108" i="161"/>
  <c r="AB108" i="161"/>
  <c r="X108" i="161"/>
  <c r="T108" i="161"/>
  <c r="P108" i="161"/>
  <c r="L108" i="161"/>
  <c r="H108" i="161"/>
  <c r="BJ108" i="161"/>
  <c r="BE108" i="161"/>
  <c r="AY108" i="161"/>
  <c r="AT108" i="161"/>
  <c r="AO108" i="161"/>
  <c r="AI108" i="161"/>
  <c r="AD108" i="161"/>
  <c r="Y108" i="161"/>
  <c r="S108" i="161"/>
  <c r="N108" i="161"/>
  <c r="I108" i="161"/>
  <c r="BG108" i="161"/>
  <c r="BB108" i="161"/>
  <c r="AW108" i="161"/>
  <c r="AQ108" i="161"/>
  <c r="AL108" i="161"/>
  <c r="AG108" i="161"/>
  <c r="AA108" i="161"/>
  <c r="V108" i="161"/>
  <c r="Q108" i="161"/>
  <c r="K108" i="161"/>
  <c r="BF108" i="161"/>
  <c r="AU108" i="161"/>
  <c r="AK108" i="161"/>
  <c r="Z108" i="161"/>
  <c r="O108" i="161"/>
  <c r="BC108" i="161"/>
  <c r="AS108" i="161"/>
  <c r="AH108" i="161"/>
  <c r="W108" i="161"/>
  <c r="M108" i="161"/>
  <c r="BA108" i="161"/>
  <c r="AP108" i="161"/>
  <c r="AE108" i="161"/>
  <c r="U108" i="161"/>
  <c r="J108" i="161"/>
  <c r="BJ92" i="161"/>
  <c r="BF92" i="161"/>
  <c r="BB92" i="161"/>
  <c r="AX92" i="161"/>
  <c r="AT92" i="161"/>
  <c r="AP92" i="161"/>
  <c r="AL92" i="161"/>
  <c r="AH92" i="161"/>
  <c r="AD92" i="161"/>
  <c r="Z92" i="161"/>
  <c r="V92" i="161"/>
  <c r="R92" i="161"/>
  <c r="N92" i="161"/>
  <c r="J92" i="161"/>
  <c r="AM108" i="161"/>
  <c r="AC108" i="161"/>
  <c r="AX108" i="161"/>
  <c r="BG92" i="161"/>
  <c r="BA92" i="161"/>
  <c r="AV92" i="161"/>
  <c r="AQ92" i="161"/>
  <c r="AK92" i="161"/>
  <c r="AF92" i="161"/>
  <c r="AA92" i="161"/>
  <c r="U92" i="161"/>
  <c r="P92" i="161"/>
  <c r="K92" i="161"/>
  <c r="R108" i="161"/>
  <c r="BH92" i="161"/>
  <c r="AZ92" i="161"/>
  <c r="AS92" i="161"/>
  <c r="AM92" i="161"/>
  <c r="AE92" i="161"/>
  <c r="X92" i="161"/>
  <c r="Q92" i="161"/>
  <c r="I92" i="161"/>
  <c r="BE92" i="161"/>
  <c r="AY92" i="161"/>
  <c r="AR92" i="161"/>
  <c r="AJ92" i="161"/>
  <c r="AC92" i="161"/>
  <c r="W92" i="161"/>
  <c r="O92" i="161"/>
  <c r="H92" i="161"/>
  <c r="BD92" i="161"/>
  <c r="AW92" i="161"/>
  <c r="AO92" i="161"/>
  <c r="AI92" i="161"/>
  <c r="AB92" i="161"/>
  <c r="T92" i="161"/>
  <c r="M92" i="161"/>
  <c r="BI92" i="161"/>
  <c r="AG92" i="161"/>
  <c r="BC92" i="161"/>
  <c r="Y92" i="161"/>
  <c r="H79" i="161"/>
  <c r="AU92" i="161"/>
  <c r="S92" i="161"/>
  <c r="BI108" i="161"/>
  <c r="AN92" i="161"/>
  <c r="L92" i="161"/>
  <c r="H72" i="161"/>
  <c r="S79" i="161"/>
  <c r="S72" i="161"/>
  <c r="W79" i="161"/>
  <c r="W72" i="161"/>
  <c r="AA79" i="161"/>
  <c r="AA72" i="161"/>
  <c r="AE79" i="161"/>
  <c r="AE72" i="161"/>
  <c r="AI79" i="161"/>
  <c r="AI72" i="161"/>
  <c r="AM79" i="161"/>
  <c r="AM72" i="161"/>
  <c r="AQ79" i="161"/>
  <c r="AQ72" i="161"/>
  <c r="AU79" i="161"/>
  <c r="AU72" i="161"/>
  <c r="AY79" i="161"/>
  <c r="AY72" i="161"/>
  <c r="B21" i="161"/>
  <c r="BK55" i="161"/>
  <c r="BI109" i="161"/>
  <c r="BE109" i="161"/>
  <c r="BA109" i="161"/>
  <c r="AW109" i="161"/>
  <c r="AS109" i="161"/>
  <c r="AO109" i="161"/>
  <c r="AK109" i="161"/>
  <c r="AG109" i="161"/>
  <c r="AC109" i="161"/>
  <c r="Y109" i="161"/>
  <c r="U109" i="161"/>
  <c r="Q109" i="161"/>
  <c r="M109" i="161"/>
  <c r="I109" i="161"/>
  <c r="BH109" i="161"/>
  <c r="BC109" i="161"/>
  <c r="AX109" i="161"/>
  <c r="AR109" i="161"/>
  <c r="AM109" i="161"/>
  <c r="AH109" i="161"/>
  <c r="AB109" i="161"/>
  <c r="W109" i="161"/>
  <c r="R109" i="161"/>
  <c r="L109" i="161"/>
  <c r="BF109" i="161"/>
  <c r="AZ109" i="161"/>
  <c r="AU109" i="161"/>
  <c r="AP109" i="161"/>
  <c r="AJ109" i="161"/>
  <c r="AE109" i="161"/>
  <c r="Z109" i="161"/>
  <c r="T109" i="161"/>
  <c r="O109" i="161"/>
  <c r="J109" i="161"/>
  <c r="BD109" i="161"/>
  <c r="AT109" i="161"/>
  <c r="AI109" i="161"/>
  <c r="X109" i="161"/>
  <c r="N109" i="161"/>
  <c r="BB109" i="161"/>
  <c r="AQ109" i="161"/>
  <c r="AF109" i="161"/>
  <c r="V109" i="161"/>
  <c r="K109" i="161"/>
  <c r="BJ109" i="161"/>
  <c r="AY109" i="161"/>
  <c r="AN109" i="161"/>
  <c r="AD109" i="161"/>
  <c r="S109" i="161"/>
  <c r="BG93" i="161"/>
  <c r="BC93" i="161"/>
  <c r="AY93" i="161"/>
  <c r="AU93" i="161"/>
  <c r="AQ93" i="161"/>
  <c r="AM93" i="161"/>
  <c r="AI93" i="161"/>
  <c r="AE93" i="161"/>
  <c r="AA93" i="161"/>
  <c r="W93" i="161"/>
  <c r="S93" i="161"/>
  <c r="O93" i="161"/>
  <c r="K93" i="161"/>
  <c r="AA109" i="161"/>
  <c r="BG109" i="161"/>
  <c r="P109" i="161"/>
  <c r="AL109" i="161"/>
  <c r="BJ93" i="161"/>
  <c r="BE93" i="161"/>
  <c r="AZ93" i="161"/>
  <c r="AT93" i="161"/>
  <c r="AO93" i="161"/>
  <c r="AJ93" i="161"/>
  <c r="AD93" i="161"/>
  <c r="Y93" i="161"/>
  <c r="T93" i="161"/>
  <c r="N93" i="161"/>
  <c r="I93" i="161"/>
  <c r="BI93" i="161"/>
  <c r="BB93" i="161"/>
  <c r="AV93" i="161"/>
  <c r="AN93" i="161"/>
  <c r="AG93" i="161"/>
  <c r="Z93" i="161"/>
  <c r="R93" i="161"/>
  <c r="L93" i="161"/>
  <c r="BH93" i="161"/>
  <c r="BA93" i="161"/>
  <c r="AS93" i="161"/>
  <c r="AL93" i="161"/>
  <c r="AF93" i="161"/>
  <c r="X93" i="161"/>
  <c r="Q93" i="161"/>
  <c r="J93" i="161"/>
  <c r="AV109" i="161"/>
  <c r="BF93" i="161"/>
  <c r="AX93" i="161"/>
  <c r="AR93" i="161"/>
  <c r="AK93" i="161"/>
  <c r="AC93" i="161"/>
  <c r="V93" i="161"/>
  <c r="P93" i="161"/>
  <c r="AH93" i="161"/>
  <c r="I79" i="161"/>
  <c r="BD93" i="161"/>
  <c r="AB93" i="161"/>
  <c r="I72" i="161"/>
  <c r="AW93" i="161"/>
  <c r="U93" i="161"/>
  <c r="AP93" i="161"/>
  <c r="M93" i="161"/>
  <c r="P79" i="161"/>
  <c r="P72" i="161"/>
  <c r="T79" i="161"/>
  <c r="T72" i="161"/>
  <c r="X79" i="161"/>
  <c r="X72" i="161"/>
  <c r="AB79" i="161"/>
  <c r="AB72" i="161"/>
  <c r="AF79" i="161"/>
  <c r="AF72" i="161"/>
  <c r="AJ79" i="161"/>
  <c r="AJ72" i="161"/>
  <c r="AN79" i="161"/>
  <c r="AN72" i="161"/>
  <c r="AR79" i="161"/>
  <c r="AR72" i="161"/>
  <c r="AV79" i="161"/>
  <c r="AV72" i="161"/>
  <c r="BL55" i="161"/>
  <c r="J109" i="160"/>
  <c r="J95" i="160"/>
  <c r="I109" i="160"/>
  <c r="I95" i="160"/>
  <c r="L109" i="160"/>
  <c r="L95" i="160"/>
  <c r="I81" i="160"/>
  <c r="I74" i="160"/>
  <c r="K95" i="160"/>
  <c r="K109" i="160"/>
  <c r="J110" i="160"/>
  <c r="J96" i="160"/>
  <c r="J81" i="160"/>
  <c r="J74" i="160"/>
  <c r="L110" i="160"/>
  <c r="L96" i="160"/>
  <c r="K110" i="160"/>
  <c r="K96" i="160"/>
  <c r="B29" i="160"/>
  <c r="I107" i="160"/>
  <c r="I93" i="160"/>
  <c r="G81" i="160"/>
  <c r="G74" i="160"/>
  <c r="L107" i="160"/>
  <c r="H107" i="160"/>
  <c r="L93" i="160"/>
  <c r="H93" i="160"/>
  <c r="K107" i="160"/>
  <c r="G107" i="160"/>
  <c r="K93" i="160"/>
  <c r="G93" i="160"/>
  <c r="J107" i="160"/>
  <c r="J93" i="160"/>
  <c r="K111" i="160"/>
  <c r="K97" i="160"/>
  <c r="K81" i="160"/>
  <c r="K74" i="160"/>
  <c r="L97" i="160"/>
  <c r="L111" i="160"/>
  <c r="K108" i="160"/>
  <c r="K94" i="160"/>
  <c r="J108" i="160"/>
  <c r="J94" i="160"/>
  <c r="I108" i="160"/>
  <c r="I94" i="160"/>
  <c r="L94" i="160"/>
  <c r="H81" i="160"/>
  <c r="L108" i="160"/>
  <c r="H94" i="160"/>
  <c r="H74" i="160"/>
  <c r="H108" i="160"/>
  <c r="L112" i="160"/>
  <c r="Q112" i="160" s="1"/>
  <c r="L98" i="160"/>
  <c r="Q98" i="160" s="1"/>
  <c r="L81" i="160"/>
  <c r="L74" i="160"/>
  <c r="B14" i="160"/>
  <c r="B15" i="160" s="1"/>
  <c r="E85" i="159"/>
  <c r="E28" i="159" s="1"/>
  <c r="D85" i="159"/>
  <c r="D28" i="159" s="1"/>
  <c r="C85" i="159"/>
  <c r="C28" i="159" s="1"/>
  <c r="B85" i="159"/>
  <c r="B28" i="159" s="1"/>
  <c r="E78" i="159"/>
  <c r="E27" i="159" s="1"/>
  <c r="D78" i="159"/>
  <c r="D27" i="159" s="1"/>
  <c r="C78" i="159"/>
  <c r="C27" i="159" s="1"/>
  <c r="B78" i="159"/>
  <c r="B27" i="159" s="1"/>
  <c r="H63" i="159"/>
  <c r="I63" i="159" s="1"/>
  <c r="J63" i="159" s="1"/>
  <c r="K63" i="159" s="1"/>
  <c r="L63" i="159" s="1"/>
  <c r="M63" i="159" s="1"/>
  <c r="N63" i="159" s="1"/>
  <c r="O63" i="159" s="1"/>
  <c r="Q58" i="159"/>
  <c r="L21" i="159"/>
  <c r="K21" i="159"/>
  <c r="K74" i="159" s="1"/>
  <c r="J21" i="159"/>
  <c r="I21" i="159"/>
  <c r="I81" i="159" s="1"/>
  <c r="H21" i="159"/>
  <c r="G21" i="159"/>
  <c r="G74" i="159" s="1"/>
  <c r="L9" i="159"/>
  <c r="J9" i="159"/>
  <c r="I9" i="159"/>
  <c r="H9" i="159"/>
  <c r="G9" i="159"/>
  <c r="E9" i="159"/>
  <c r="D9" i="159"/>
  <c r="C9" i="159"/>
  <c r="B9" i="159"/>
  <c r="B4" i="159"/>
  <c r="B3" i="159"/>
  <c r="B2" i="159"/>
  <c r="R8" i="113" l="1"/>
  <c r="R51" i="113" s="1"/>
  <c r="L13" i="131"/>
  <c r="P37" i="113"/>
  <c r="F13" i="140" s="1"/>
  <c r="C25" i="161"/>
  <c r="Q16" i="161"/>
  <c r="P16" i="161"/>
  <c r="P18" i="113"/>
  <c r="B29" i="159"/>
  <c r="B30" i="159" s="1"/>
  <c r="G81" i="159"/>
  <c r="S5" i="162"/>
  <c r="R40" i="113"/>
  <c r="R43" i="113"/>
  <c r="L107" i="159"/>
  <c r="Q111" i="160"/>
  <c r="P50" i="162"/>
  <c r="Q25" i="162"/>
  <c r="Q27" i="113" s="1"/>
  <c r="Q12" i="162"/>
  <c r="Q37" i="162"/>
  <c r="Q28" i="162"/>
  <c r="Q30" i="113" s="1"/>
  <c r="Q23" i="162"/>
  <c r="Q16" i="162"/>
  <c r="Q31" i="162"/>
  <c r="Q33" i="113" s="1"/>
  <c r="Q17" i="162"/>
  <c r="Q19" i="113" s="1"/>
  <c r="Q46" i="162"/>
  <c r="Q20" i="162"/>
  <c r="Q22" i="113" s="1"/>
  <c r="Q13" i="162"/>
  <c r="Q15" i="113" s="1"/>
  <c r="Q6" i="162"/>
  <c r="Q43" i="162"/>
  <c r="Q41" i="162"/>
  <c r="Q43" i="113" s="1"/>
  <c r="Q40" i="162"/>
  <c r="Q42" i="113" s="1"/>
  <c r="Q38" i="162"/>
  <c r="Q40" i="113" s="1"/>
  <c r="Q10" i="162"/>
  <c r="Q12" i="113" s="1"/>
  <c r="Q14" i="162"/>
  <c r="Q16" i="113" s="1"/>
  <c r="N13" i="161" s="1"/>
  <c r="Q35" i="162"/>
  <c r="Q34" i="162"/>
  <c r="Q36" i="113" s="1"/>
  <c r="Q32" i="162"/>
  <c r="Q34" i="113" s="1"/>
  <c r="Q9" i="162"/>
  <c r="Q7" i="162"/>
  <c r="Q9" i="113" s="1"/>
  <c r="AF9" i="113" s="1"/>
  <c r="Q19" i="162"/>
  <c r="Q22" i="162"/>
  <c r="Q24" i="113" s="1"/>
  <c r="Q29" i="162"/>
  <c r="Q26" i="162"/>
  <c r="Q28" i="113" s="1"/>
  <c r="N13" i="131" s="1"/>
  <c r="Q44" i="162"/>
  <c r="Q47" i="162"/>
  <c r="P15" i="113"/>
  <c r="P16" i="113"/>
  <c r="P12" i="113"/>
  <c r="P8" i="113"/>
  <c r="P49" i="162"/>
  <c r="Q108" i="160"/>
  <c r="Q109" i="160"/>
  <c r="G13" i="120"/>
  <c r="G13" i="161"/>
  <c r="K13" i="120"/>
  <c r="K13" i="161"/>
  <c r="H13" i="161"/>
  <c r="H13" i="120"/>
  <c r="L13" i="161"/>
  <c r="L13" i="120"/>
  <c r="I13" i="161"/>
  <c r="I13" i="120"/>
  <c r="J13" i="120"/>
  <c r="J13" i="161"/>
  <c r="B13" i="161"/>
  <c r="B15" i="161" s="1"/>
  <c r="C11" i="161" s="1"/>
  <c r="F13" i="161"/>
  <c r="F13" i="120"/>
  <c r="E13" i="161"/>
  <c r="E14" i="161" s="1"/>
  <c r="E13" i="120"/>
  <c r="D13" i="161"/>
  <c r="D14" i="161" s="1"/>
  <c r="D20" i="161" s="1"/>
  <c r="N20" i="161" s="1"/>
  <c r="D13" i="120"/>
  <c r="C13" i="161"/>
  <c r="C13" i="120"/>
  <c r="BN92" i="161"/>
  <c r="BN108" i="161"/>
  <c r="BD79" i="161"/>
  <c r="BD72" i="161"/>
  <c r="BN111" i="161"/>
  <c r="BN95" i="161"/>
  <c r="BJ99" i="161"/>
  <c r="BJ33" i="161" s="1"/>
  <c r="BE99" i="161"/>
  <c r="BE33" i="161" s="1"/>
  <c r="BC115" i="161"/>
  <c r="BC40" i="161" s="1"/>
  <c r="BC41" i="161" s="1"/>
  <c r="BD115" i="161"/>
  <c r="BD40" i="161" s="1"/>
  <c r="BD41" i="161" s="1"/>
  <c r="BI115" i="161"/>
  <c r="BI40" i="161" s="1"/>
  <c r="BI41" i="161" s="1"/>
  <c r="BN110" i="161"/>
  <c r="BN106" i="161"/>
  <c r="BN109" i="161"/>
  <c r="B56" i="161"/>
  <c r="B22" i="161"/>
  <c r="C19" i="161"/>
  <c r="B99" i="161"/>
  <c r="B33" i="161" s="1"/>
  <c r="BN86" i="161"/>
  <c r="BC99" i="161"/>
  <c r="BC33" i="161" s="1"/>
  <c r="BD99" i="161"/>
  <c r="BD33" i="161" s="1"/>
  <c r="BI99" i="161"/>
  <c r="BI33" i="161" s="1"/>
  <c r="BG115" i="161"/>
  <c r="BG40" i="161" s="1"/>
  <c r="BG41" i="161" s="1"/>
  <c r="BH115" i="161"/>
  <c r="BH40" i="161" s="1"/>
  <c r="BH41" i="161" s="1"/>
  <c r="BJ115" i="161"/>
  <c r="BJ40" i="161" s="1"/>
  <c r="BJ41" i="161" s="1"/>
  <c r="BN94" i="161"/>
  <c r="BN93" i="161"/>
  <c r="BN91" i="161"/>
  <c r="BD34" i="161" s="1"/>
  <c r="B81" i="161"/>
  <c r="BG99" i="161"/>
  <c r="BG33" i="161" s="1"/>
  <c r="BH99" i="161"/>
  <c r="BH33" i="161" s="1"/>
  <c r="B115" i="161"/>
  <c r="BN102" i="161"/>
  <c r="BN90" i="161"/>
  <c r="BN107" i="161"/>
  <c r="BO91" i="161" s="1"/>
  <c r="B74" i="161"/>
  <c r="BF99" i="161"/>
  <c r="BF33" i="161" s="1"/>
  <c r="BF115" i="161"/>
  <c r="BF40" i="161" s="1"/>
  <c r="BF41" i="161" s="1"/>
  <c r="BE115" i="161"/>
  <c r="BE40" i="161" s="1"/>
  <c r="BE41" i="161" s="1"/>
  <c r="R15" i="161"/>
  <c r="S11" i="161" s="1"/>
  <c r="B21" i="160"/>
  <c r="Q96" i="160"/>
  <c r="Q107" i="160"/>
  <c r="Q110" i="160"/>
  <c r="B16" i="160"/>
  <c r="Q94" i="160"/>
  <c r="Q97" i="160"/>
  <c r="Q93" i="160"/>
  <c r="C26" i="160"/>
  <c r="B30" i="160"/>
  <c r="Q95" i="160"/>
  <c r="C26" i="159"/>
  <c r="K97" i="159"/>
  <c r="H93" i="159"/>
  <c r="K110" i="159"/>
  <c r="K96" i="159"/>
  <c r="J96" i="159"/>
  <c r="J81" i="159"/>
  <c r="L110" i="159"/>
  <c r="J110" i="159"/>
  <c r="L96" i="159"/>
  <c r="J74" i="159"/>
  <c r="L108" i="159"/>
  <c r="H108" i="159"/>
  <c r="L94" i="159"/>
  <c r="H94" i="159"/>
  <c r="H81" i="159"/>
  <c r="H74" i="159"/>
  <c r="I94" i="159"/>
  <c r="K108" i="159"/>
  <c r="J108" i="159"/>
  <c r="K94" i="159"/>
  <c r="I108" i="159"/>
  <c r="J94" i="159"/>
  <c r="L81" i="159"/>
  <c r="L74" i="159"/>
  <c r="L112" i="159"/>
  <c r="Q112" i="159" s="1"/>
  <c r="L98" i="159"/>
  <c r="Q98" i="159" s="1"/>
  <c r="K109" i="159"/>
  <c r="K95" i="159"/>
  <c r="I95" i="159"/>
  <c r="I74" i="159"/>
  <c r="L109" i="159"/>
  <c r="J109" i="159"/>
  <c r="L95" i="159"/>
  <c r="I109" i="159"/>
  <c r="J95" i="159"/>
  <c r="G107" i="159"/>
  <c r="J107" i="159"/>
  <c r="J93" i="159"/>
  <c r="L111" i="159"/>
  <c r="L97" i="159"/>
  <c r="K81" i="159"/>
  <c r="K93" i="159"/>
  <c r="I107" i="159"/>
  <c r="G93" i="159"/>
  <c r="L93" i="159"/>
  <c r="K107" i="159"/>
  <c r="I93" i="159"/>
  <c r="H107" i="159"/>
  <c r="K111" i="159"/>
  <c r="H10" i="3"/>
  <c r="AF7" i="162" l="1"/>
  <c r="S8" i="113"/>
  <c r="S51" i="113" s="1"/>
  <c r="R37" i="113"/>
  <c r="R52" i="113" s="1"/>
  <c r="AF15" i="113"/>
  <c r="M13" i="122"/>
  <c r="Q21" i="113"/>
  <c r="Q39" i="113"/>
  <c r="Q31" i="113"/>
  <c r="Q18" i="113"/>
  <c r="Q25" i="113"/>
  <c r="R16" i="161"/>
  <c r="T5" i="162"/>
  <c r="S37" i="113"/>
  <c r="S40" i="113"/>
  <c r="AF43" i="113"/>
  <c r="AF24" i="113"/>
  <c r="M13" i="161"/>
  <c r="BN13" i="161" s="1"/>
  <c r="N72" i="161"/>
  <c r="N79" i="161"/>
  <c r="AF19" i="113"/>
  <c r="N13" i="120"/>
  <c r="AF16" i="113"/>
  <c r="M13" i="120"/>
  <c r="AF36" i="113"/>
  <c r="Q8" i="113"/>
  <c r="Q49" i="162"/>
  <c r="AF30" i="113"/>
  <c r="AF28" i="113"/>
  <c r="Q50" i="162"/>
  <c r="AF50" i="162" s="1"/>
  <c r="AF42" i="113"/>
  <c r="AF33" i="113"/>
  <c r="AF12" i="113"/>
  <c r="AF21" i="113"/>
  <c r="Q11" i="113"/>
  <c r="AF22" i="113"/>
  <c r="Q14" i="113"/>
  <c r="AF25" i="113"/>
  <c r="AF34" i="113"/>
  <c r="AF27" i="113"/>
  <c r="B16" i="161"/>
  <c r="Q110" i="159"/>
  <c r="BO105" i="161"/>
  <c r="E20" i="161"/>
  <c r="O20" i="161" s="1"/>
  <c r="M104" i="161"/>
  <c r="BO104" i="161"/>
  <c r="L104" i="161"/>
  <c r="M88" i="161"/>
  <c r="D88" i="161"/>
  <c r="K88" i="161"/>
  <c r="J88" i="161"/>
  <c r="D72" i="161"/>
  <c r="I104" i="161"/>
  <c r="G104" i="161"/>
  <c r="K104" i="161"/>
  <c r="D104" i="161"/>
  <c r="I88" i="161"/>
  <c r="G88" i="161"/>
  <c r="D79" i="161"/>
  <c r="F88" i="161"/>
  <c r="E104" i="161"/>
  <c r="F104" i="161"/>
  <c r="E88" i="161"/>
  <c r="L88" i="161"/>
  <c r="J104" i="161"/>
  <c r="H104" i="161"/>
  <c r="H88" i="161"/>
  <c r="C14" i="161"/>
  <c r="C15" i="161" s="1"/>
  <c r="D11" i="161" s="1"/>
  <c r="S15" i="161"/>
  <c r="T11" i="161" s="1"/>
  <c r="B40" i="161"/>
  <c r="BJ55" i="161"/>
  <c r="BG55" i="161"/>
  <c r="BI55" i="161"/>
  <c r="BD55" i="161"/>
  <c r="BC55" i="161"/>
  <c r="B55" i="161"/>
  <c r="B35" i="161"/>
  <c r="BE55" i="161"/>
  <c r="BH55" i="161"/>
  <c r="BF55" i="161"/>
  <c r="C29" i="160"/>
  <c r="D26" i="160" s="1"/>
  <c r="B17" i="160"/>
  <c r="C12" i="160"/>
  <c r="J102" i="160"/>
  <c r="F102" i="160"/>
  <c r="B102" i="160"/>
  <c r="K88" i="160"/>
  <c r="G88" i="160"/>
  <c r="C88" i="160"/>
  <c r="I102" i="160"/>
  <c r="E102" i="160"/>
  <c r="J88" i="160"/>
  <c r="F88" i="160"/>
  <c r="B88" i="160"/>
  <c r="B81" i="160"/>
  <c r="B74" i="160"/>
  <c r="L102" i="160"/>
  <c r="H102" i="160"/>
  <c r="D102" i="160"/>
  <c r="I88" i="160"/>
  <c r="E88" i="160"/>
  <c r="G102" i="160"/>
  <c r="H88" i="160"/>
  <c r="C102" i="160"/>
  <c r="D88" i="160"/>
  <c r="K102" i="160"/>
  <c r="B22" i="160"/>
  <c r="Q109" i="159"/>
  <c r="Q95" i="159"/>
  <c r="Q94" i="159"/>
  <c r="Q111" i="159"/>
  <c r="C29" i="159"/>
  <c r="D26" i="159" s="1"/>
  <c r="Q93" i="159"/>
  <c r="Q107" i="159"/>
  <c r="Q108" i="159"/>
  <c r="Q96" i="159"/>
  <c r="Q97" i="159"/>
  <c r="R11" i="152"/>
  <c r="BL114" i="158"/>
  <c r="BO104" i="158"/>
  <c r="BL98" i="158"/>
  <c r="BL33" i="158" s="1"/>
  <c r="BL54" i="158" s="1"/>
  <c r="C82" i="158"/>
  <c r="C27" i="158" s="1"/>
  <c r="B82" i="158"/>
  <c r="B27" i="158" s="1"/>
  <c r="BL81" i="158"/>
  <c r="BL82" i="158" s="1"/>
  <c r="BL27" i="158" s="1"/>
  <c r="BK81" i="158"/>
  <c r="BK82" i="158" s="1"/>
  <c r="BK27" i="158" s="1"/>
  <c r="BJ81" i="158"/>
  <c r="BJ82" i="158" s="1"/>
  <c r="BJ27" i="158" s="1"/>
  <c r="BI81" i="158"/>
  <c r="BI82" i="158" s="1"/>
  <c r="BI27" i="158" s="1"/>
  <c r="BH81" i="158"/>
  <c r="BH82" i="158" s="1"/>
  <c r="BH27" i="158" s="1"/>
  <c r="BG81" i="158"/>
  <c r="BG82" i="158" s="1"/>
  <c r="BG27" i="158" s="1"/>
  <c r="BF81" i="158"/>
  <c r="BF82" i="158" s="1"/>
  <c r="BF27" i="158" s="1"/>
  <c r="BE81" i="158"/>
  <c r="BE82" i="158" s="1"/>
  <c r="BE27" i="158" s="1"/>
  <c r="BD81" i="158"/>
  <c r="BD82" i="158" s="1"/>
  <c r="BD27" i="158" s="1"/>
  <c r="BC81" i="158"/>
  <c r="BC82" i="158" s="1"/>
  <c r="BC27" i="158" s="1"/>
  <c r="BB81" i="158"/>
  <c r="BB82" i="158" s="1"/>
  <c r="BB27" i="158" s="1"/>
  <c r="BA81" i="158"/>
  <c r="BA82" i="158" s="1"/>
  <c r="AZ81" i="158"/>
  <c r="AZ82" i="158" s="1"/>
  <c r="AZ27" i="158" s="1"/>
  <c r="AY81" i="158"/>
  <c r="AY82" i="158" s="1"/>
  <c r="AY27" i="158" s="1"/>
  <c r="AX81" i="158"/>
  <c r="AX82" i="158" s="1"/>
  <c r="AX27" i="158" s="1"/>
  <c r="AW81" i="158"/>
  <c r="AW82" i="158" s="1"/>
  <c r="AW27" i="158" s="1"/>
  <c r="AV81" i="158"/>
  <c r="AV82" i="158" s="1"/>
  <c r="AV27" i="158" s="1"/>
  <c r="AU81" i="158"/>
  <c r="AU82" i="158" s="1"/>
  <c r="AU27" i="158" s="1"/>
  <c r="AT81" i="158"/>
  <c r="AT82" i="158" s="1"/>
  <c r="AT27" i="158" s="1"/>
  <c r="AS81" i="158"/>
  <c r="AS82" i="158" s="1"/>
  <c r="AS27" i="158" s="1"/>
  <c r="AR81" i="158"/>
  <c r="AR82" i="158" s="1"/>
  <c r="AR27" i="158" s="1"/>
  <c r="AQ81" i="158"/>
  <c r="AQ82" i="158" s="1"/>
  <c r="AQ27" i="158" s="1"/>
  <c r="AP81" i="158"/>
  <c r="AP82" i="158" s="1"/>
  <c r="AP27" i="158" s="1"/>
  <c r="AE81" i="158"/>
  <c r="AE82" i="158" s="1"/>
  <c r="AE27" i="158" s="1"/>
  <c r="AA81" i="158"/>
  <c r="AA82" i="158" s="1"/>
  <c r="AA27" i="158" s="1"/>
  <c r="E81" i="158"/>
  <c r="E82" i="158" s="1"/>
  <c r="E27" i="158" s="1"/>
  <c r="D81" i="158"/>
  <c r="BJ75" i="158"/>
  <c r="BJ26" i="158" s="1"/>
  <c r="BI75" i="158"/>
  <c r="BI26" i="158" s="1"/>
  <c r="BH75" i="158"/>
  <c r="BH26" i="158" s="1"/>
  <c r="BG75" i="158"/>
  <c r="BG26" i="158" s="1"/>
  <c r="BF75" i="158"/>
  <c r="BF26" i="158" s="1"/>
  <c r="BE75" i="158"/>
  <c r="BE26" i="158" s="1"/>
  <c r="BD75" i="158"/>
  <c r="BD26" i="158" s="1"/>
  <c r="BC75" i="158"/>
  <c r="BC26" i="158" s="1"/>
  <c r="BB75" i="158"/>
  <c r="BA75" i="158"/>
  <c r="BA26" i="158" s="1"/>
  <c r="AZ75" i="158"/>
  <c r="AZ26" i="158" s="1"/>
  <c r="AY75" i="158"/>
  <c r="AY26" i="158" s="1"/>
  <c r="AX75" i="158"/>
  <c r="AX26" i="158" s="1"/>
  <c r="AW75" i="158"/>
  <c r="AW26" i="158" s="1"/>
  <c r="AV75" i="158"/>
  <c r="AV26" i="158" s="1"/>
  <c r="AU75" i="158"/>
  <c r="AU26" i="158" s="1"/>
  <c r="AT75" i="158"/>
  <c r="AT26" i="158" s="1"/>
  <c r="AS75" i="158"/>
  <c r="AS26" i="158" s="1"/>
  <c r="AR75" i="158"/>
  <c r="AR26" i="158" s="1"/>
  <c r="AQ75" i="158"/>
  <c r="AQ26" i="158" s="1"/>
  <c r="AP75" i="158"/>
  <c r="AP26" i="158" s="1"/>
  <c r="AE75" i="158"/>
  <c r="AE26" i="158" s="1"/>
  <c r="AA75" i="158"/>
  <c r="AA26" i="158" s="1"/>
  <c r="E75" i="158"/>
  <c r="E26" i="158" s="1"/>
  <c r="D75" i="158"/>
  <c r="D26" i="158" s="1"/>
  <c r="C75" i="158"/>
  <c r="C26" i="158" s="1"/>
  <c r="B75" i="158"/>
  <c r="B26" i="158" s="1"/>
  <c r="BA27" i="158"/>
  <c r="BL26" i="158"/>
  <c r="BK26" i="158"/>
  <c r="BB26" i="158"/>
  <c r="AX20" i="158"/>
  <c r="AW20" i="158"/>
  <c r="AV20" i="158"/>
  <c r="AU20" i="158"/>
  <c r="AT20" i="158"/>
  <c r="AS20" i="158"/>
  <c r="AR20" i="158"/>
  <c r="AQ20" i="158"/>
  <c r="AP20" i="158"/>
  <c r="AO20" i="158"/>
  <c r="AN20" i="158"/>
  <c r="AM20" i="158"/>
  <c r="AL20" i="158"/>
  <c r="AK20" i="158"/>
  <c r="AJ20" i="158"/>
  <c r="AI20" i="158"/>
  <c r="AH20" i="158"/>
  <c r="AG20" i="158"/>
  <c r="AF20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S20" i="158"/>
  <c r="R20" i="158"/>
  <c r="Q20" i="158"/>
  <c r="P20" i="158"/>
  <c r="O20" i="158"/>
  <c r="N20" i="158"/>
  <c r="M20" i="158"/>
  <c r="BJ20" i="158" s="1"/>
  <c r="L20" i="158"/>
  <c r="BI20" i="158" s="1"/>
  <c r="K20" i="158"/>
  <c r="J20" i="158"/>
  <c r="I20" i="158"/>
  <c r="BF20" i="158" s="1"/>
  <c r="H20" i="158"/>
  <c r="BE20" i="158" s="1"/>
  <c r="G20" i="158"/>
  <c r="E20" i="158"/>
  <c r="BB20" i="158" s="1"/>
  <c r="D20" i="158"/>
  <c r="BA20" i="158" s="1"/>
  <c r="C20" i="158"/>
  <c r="B20" i="158"/>
  <c r="L8" i="158"/>
  <c r="J8" i="158"/>
  <c r="I8" i="158"/>
  <c r="H8" i="158"/>
  <c r="G8" i="158"/>
  <c r="F8" i="158"/>
  <c r="E8" i="158"/>
  <c r="D8" i="158"/>
  <c r="C8" i="158"/>
  <c r="B8" i="158"/>
  <c r="B4" i="158"/>
  <c r="B2" i="158"/>
  <c r="BL114" i="157"/>
  <c r="BO104" i="157"/>
  <c r="BL98" i="157"/>
  <c r="BL33" i="157" s="1"/>
  <c r="C82" i="157"/>
  <c r="C27" i="157" s="1"/>
  <c r="B82" i="157"/>
  <c r="B27" i="157" s="1"/>
  <c r="BL81" i="157"/>
  <c r="BL82" i="157" s="1"/>
  <c r="BL27" i="157" s="1"/>
  <c r="BK81" i="157"/>
  <c r="BK82" i="157" s="1"/>
  <c r="BK27" i="157" s="1"/>
  <c r="BJ81" i="157"/>
  <c r="BJ82" i="157" s="1"/>
  <c r="BI81" i="157"/>
  <c r="BI82" i="157" s="1"/>
  <c r="BI27" i="157" s="1"/>
  <c r="BH81" i="157"/>
  <c r="BH82" i="157" s="1"/>
  <c r="BH27" i="157" s="1"/>
  <c r="BG81" i="157"/>
  <c r="BG82" i="157" s="1"/>
  <c r="BG27" i="157" s="1"/>
  <c r="BF81" i="157"/>
  <c r="BF82" i="157" s="1"/>
  <c r="BF27" i="157" s="1"/>
  <c r="BE81" i="157"/>
  <c r="BE82" i="157" s="1"/>
  <c r="BE27" i="157" s="1"/>
  <c r="BD81" i="157"/>
  <c r="BD82" i="157" s="1"/>
  <c r="BD27" i="157" s="1"/>
  <c r="BC81" i="157"/>
  <c r="BC82" i="157" s="1"/>
  <c r="BC27" i="157" s="1"/>
  <c r="BB81" i="157"/>
  <c r="BB82" i="157" s="1"/>
  <c r="BB27" i="157" s="1"/>
  <c r="BA81" i="157"/>
  <c r="BA82" i="157" s="1"/>
  <c r="BA27" i="157" s="1"/>
  <c r="AZ81" i="157"/>
  <c r="AZ82" i="157" s="1"/>
  <c r="AZ27" i="157" s="1"/>
  <c r="AY81" i="157"/>
  <c r="AY82" i="157" s="1"/>
  <c r="AY27" i="157" s="1"/>
  <c r="AX81" i="157"/>
  <c r="AX82" i="157" s="1"/>
  <c r="AX27" i="157" s="1"/>
  <c r="AW81" i="157"/>
  <c r="AW82" i="157" s="1"/>
  <c r="AW27" i="157" s="1"/>
  <c r="AV81" i="157"/>
  <c r="AV82" i="157" s="1"/>
  <c r="AV27" i="157" s="1"/>
  <c r="AU81" i="157"/>
  <c r="AU82" i="157" s="1"/>
  <c r="AU27" i="157" s="1"/>
  <c r="AT81" i="157"/>
  <c r="AT82" i="157" s="1"/>
  <c r="AT27" i="157" s="1"/>
  <c r="AS81" i="157"/>
  <c r="AS82" i="157" s="1"/>
  <c r="AR81" i="157"/>
  <c r="AR82" i="157" s="1"/>
  <c r="AR27" i="157" s="1"/>
  <c r="AQ81" i="157"/>
  <c r="AQ82" i="157" s="1"/>
  <c r="AQ27" i="157" s="1"/>
  <c r="AP81" i="157"/>
  <c r="AP82" i="157" s="1"/>
  <c r="AP27" i="157" s="1"/>
  <c r="AE81" i="157"/>
  <c r="AE82" i="157" s="1"/>
  <c r="AE27" i="157" s="1"/>
  <c r="AA81" i="157"/>
  <c r="AA82" i="157" s="1"/>
  <c r="AA27" i="157" s="1"/>
  <c r="E81" i="157"/>
  <c r="E82" i="157" s="1"/>
  <c r="E27" i="157" s="1"/>
  <c r="D81" i="157"/>
  <c r="D82" i="157" s="1"/>
  <c r="D27" i="157" s="1"/>
  <c r="BJ75" i="157"/>
  <c r="BJ26" i="157" s="1"/>
  <c r="BI75" i="157"/>
  <c r="BI26" i="157" s="1"/>
  <c r="BH75" i="157"/>
  <c r="BH26" i="157" s="1"/>
  <c r="BG75" i="157"/>
  <c r="BG26" i="157" s="1"/>
  <c r="BF75" i="157"/>
  <c r="BF26" i="157" s="1"/>
  <c r="BE75" i="157"/>
  <c r="BE26" i="157" s="1"/>
  <c r="BD75" i="157"/>
  <c r="BD26" i="157" s="1"/>
  <c r="BC75" i="157"/>
  <c r="BC26" i="157" s="1"/>
  <c r="BB75" i="157"/>
  <c r="BB26" i="157" s="1"/>
  <c r="BA75" i="157"/>
  <c r="BA26" i="157" s="1"/>
  <c r="AZ75" i="157"/>
  <c r="AZ26" i="157" s="1"/>
  <c r="AY75" i="157"/>
  <c r="AY26" i="157" s="1"/>
  <c r="AX75" i="157"/>
  <c r="AX26" i="157" s="1"/>
  <c r="AW75" i="157"/>
  <c r="AW26" i="157" s="1"/>
  <c r="AV75" i="157"/>
  <c r="AV26" i="157" s="1"/>
  <c r="AU75" i="157"/>
  <c r="AU26" i="157" s="1"/>
  <c r="AT75" i="157"/>
  <c r="AT26" i="157" s="1"/>
  <c r="AS75" i="157"/>
  <c r="AS26" i="157" s="1"/>
  <c r="AR75" i="157"/>
  <c r="AR26" i="157" s="1"/>
  <c r="AQ75" i="157"/>
  <c r="AQ26" i="157" s="1"/>
  <c r="AP75" i="157"/>
  <c r="AP26" i="157" s="1"/>
  <c r="AE75" i="157"/>
  <c r="AE26" i="157" s="1"/>
  <c r="AA75" i="157"/>
  <c r="AA26" i="157" s="1"/>
  <c r="E75" i="157"/>
  <c r="E26" i="157" s="1"/>
  <c r="D75" i="157"/>
  <c r="D26" i="157" s="1"/>
  <c r="C75" i="157"/>
  <c r="C26" i="157" s="1"/>
  <c r="B75" i="157"/>
  <c r="B26" i="157" s="1"/>
  <c r="BJ27" i="157"/>
  <c r="AS27" i="157"/>
  <c r="BL26" i="157"/>
  <c r="BK26" i="157"/>
  <c r="AX20" i="157"/>
  <c r="AW20" i="157"/>
  <c r="AV20" i="157"/>
  <c r="AU20" i="157"/>
  <c r="AT20" i="157"/>
  <c r="AS20" i="157"/>
  <c r="AR20" i="157"/>
  <c r="AQ20" i="157"/>
  <c r="AP20" i="157"/>
  <c r="AO20" i="157"/>
  <c r="AN20" i="157"/>
  <c r="AM20" i="157"/>
  <c r="AL20" i="157"/>
  <c r="AK20" i="157"/>
  <c r="AJ20" i="157"/>
  <c r="AI20" i="157"/>
  <c r="AH20" i="157"/>
  <c r="AG20" i="157"/>
  <c r="AF20" i="157"/>
  <c r="AE20" i="157"/>
  <c r="AD20" i="157"/>
  <c r="AD78" i="157" s="1"/>
  <c r="AC20" i="157"/>
  <c r="AB20" i="157"/>
  <c r="AA20" i="157"/>
  <c r="Z20" i="157"/>
  <c r="Y20" i="157"/>
  <c r="X20" i="157"/>
  <c r="W20" i="157"/>
  <c r="W71" i="157" s="1"/>
  <c r="V20" i="157"/>
  <c r="U20" i="157"/>
  <c r="T20" i="157"/>
  <c r="S20" i="157"/>
  <c r="R20" i="157"/>
  <c r="Q20" i="157"/>
  <c r="P20" i="157"/>
  <c r="O20" i="157"/>
  <c r="BL20" i="157" s="1"/>
  <c r="BL78" i="157" s="1"/>
  <c r="N20" i="157"/>
  <c r="BK20" i="157" s="1"/>
  <c r="BK78" i="157" s="1"/>
  <c r="M20" i="157"/>
  <c r="L20" i="157"/>
  <c r="BI20" i="157" s="1"/>
  <c r="K20" i="157"/>
  <c r="BH20" i="157" s="1"/>
  <c r="J20" i="157"/>
  <c r="BG20" i="157" s="1"/>
  <c r="I20" i="157"/>
  <c r="I71" i="157" s="1"/>
  <c r="H20" i="157"/>
  <c r="BE20" i="157" s="1"/>
  <c r="G20" i="157"/>
  <c r="BD20" i="157" s="1"/>
  <c r="E20" i="157"/>
  <c r="D20" i="157"/>
  <c r="BA20" i="157" s="1"/>
  <c r="C20" i="157"/>
  <c r="B20" i="157"/>
  <c r="AY20" i="157" s="1"/>
  <c r="AY78" i="157" s="1"/>
  <c r="O15" i="157"/>
  <c r="O16" i="157" s="1"/>
  <c r="L8" i="157"/>
  <c r="J8" i="157"/>
  <c r="I8" i="157"/>
  <c r="H8" i="157"/>
  <c r="G8" i="157"/>
  <c r="F8" i="157"/>
  <c r="E8" i="157"/>
  <c r="D8" i="157"/>
  <c r="C8" i="157"/>
  <c r="B8" i="157"/>
  <c r="B4" i="157"/>
  <c r="B2" i="157"/>
  <c r="BL114" i="156"/>
  <c r="BO104" i="156"/>
  <c r="BL98" i="156"/>
  <c r="BL33" i="156" s="1"/>
  <c r="C82" i="156"/>
  <c r="C27" i="156" s="1"/>
  <c r="B82" i="156"/>
  <c r="BL81" i="156"/>
  <c r="BL82" i="156" s="1"/>
  <c r="BL27" i="156" s="1"/>
  <c r="BK81" i="156"/>
  <c r="BK82" i="156" s="1"/>
  <c r="BK27" i="156" s="1"/>
  <c r="BJ81" i="156"/>
  <c r="BJ82" i="156" s="1"/>
  <c r="BJ27" i="156" s="1"/>
  <c r="BI81" i="156"/>
  <c r="BI82" i="156" s="1"/>
  <c r="BI27" i="156" s="1"/>
  <c r="BH81" i="156"/>
  <c r="BH82" i="156" s="1"/>
  <c r="BH27" i="156" s="1"/>
  <c r="BG81" i="156"/>
  <c r="BG82" i="156" s="1"/>
  <c r="BG27" i="156" s="1"/>
  <c r="BF81" i="156"/>
  <c r="BF82" i="156" s="1"/>
  <c r="BF27" i="156" s="1"/>
  <c r="BE81" i="156"/>
  <c r="BE82" i="156" s="1"/>
  <c r="BE27" i="156" s="1"/>
  <c r="BD81" i="156"/>
  <c r="BD82" i="156" s="1"/>
  <c r="BD27" i="156" s="1"/>
  <c r="BC81" i="156"/>
  <c r="BC82" i="156" s="1"/>
  <c r="BC27" i="156" s="1"/>
  <c r="BB81" i="156"/>
  <c r="BB82" i="156" s="1"/>
  <c r="BB27" i="156" s="1"/>
  <c r="BA81" i="156"/>
  <c r="BA82" i="156" s="1"/>
  <c r="BA27" i="156" s="1"/>
  <c r="AZ81" i="156"/>
  <c r="AZ82" i="156" s="1"/>
  <c r="AZ27" i="156" s="1"/>
  <c r="AY81" i="156"/>
  <c r="AY82" i="156" s="1"/>
  <c r="AY27" i="156" s="1"/>
  <c r="AX81" i="156"/>
  <c r="AX82" i="156" s="1"/>
  <c r="AX27" i="156" s="1"/>
  <c r="AW81" i="156"/>
  <c r="AW82" i="156" s="1"/>
  <c r="AW27" i="156" s="1"/>
  <c r="AV81" i="156"/>
  <c r="AV82" i="156" s="1"/>
  <c r="AV27" i="156" s="1"/>
  <c r="AU81" i="156"/>
  <c r="AU82" i="156" s="1"/>
  <c r="AU27" i="156" s="1"/>
  <c r="AT81" i="156"/>
  <c r="AT82" i="156" s="1"/>
  <c r="AT27" i="156" s="1"/>
  <c r="AS81" i="156"/>
  <c r="AS82" i="156" s="1"/>
  <c r="AS27" i="156" s="1"/>
  <c r="AR81" i="156"/>
  <c r="AR82" i="156" s="1"/>
  <c r="AR27" i="156" s="1"/>
  <c r="AQ81" i="156"/>
  <c r="AQ82" i="156" s="1"/>
  <c r="AQ27" i="156" s="1"/>
  <c r="AP81" i="156"/>
  <c r="AP82" i="156" s="1"/>
  <c r="AP27" i="156" s="1"/>
  <c r="AE81" i="156"/>
  <c r="AE82" i="156" s="1"/>
  <c r="AE27" i="156" s="1"/>
  <c r="AA81" i="156"/>
  <c r="AA82" i="156" s="1"/>
  <c r="AA27" i="156" s="1"/>
  <c r="E81" i="156"/>
  <c r="E82" i="156" s="1"/>
  <c r="E27" i="156" s="1"/>
  <c r="D81" i="156"/>
  <c r="D82" i="156" s="1"/>
  <c r="D27" i="156" s="1"/>
  <c r="BJ75" i="156"/>
  <c r="BJ26" i="156" s="1"/>
  <c r="BI75" i="156"/>
  <c r="BI26" i="156" s="1"/>
  <c r="BH75" i="156"/>
  <c r="BH26" i="156" s="1"/>
  <c r="BG75" i="156"/>
  <c r="BG26" i="156" s="1"/>
  <c r="BF75" i="156"/>
  <c r="BF26" i="156" s="1"/>
  <c r="BE75" i="156"/>
  <c r="BE26" i="156" s="1"/>
  <c r="BD75" i="156"/>
  <c r="BD26" i="156" s="1"/>
  <c r="BC75" i="156"/>
  <c r="BC26" i="156" s="1"/>
  <c r="BB75" i="156"/>
  <c r="BB26" i="156" s="1"/>
  <c r="BA75" i="156"/>
  <c r="BA26" i="156" s="1"/>
  <c r="AZ75" i="156"/>
  <c r="AZ26" i="156" s="1"/>
  <c r="AY75" i="156"/>
  <c r="AY26" i="156" s="1"/>
  <c r="AX75" i="156"/>
  <c r="AX26" i="156" s="1"/>
  <c r="AW75" i="156"/>
  <c r="AW26" i="156" s="1"/>
  <c r="AV75" i="156"/>
  <c r="AV26" i="156" s="1"/>
  <c r="AU75" i="156"/>
  <c r="AU26" i="156" s="1"/>
  <c r="AT75" i="156"/>
  <c r="AS75" i="156"/>
  <c r="AS26" i="156" s="1"/>
  <c r="AR75" i="156"/>
  <c r="AR26" i="156" s="1"/>
  <c r="AQ75" i="156"/>
  <c r="AQ26" i="156" s="1"/>
  <c r="AP75" i="156"/>
  <c r="AP26" i="156" s="1"/>
  <c r="AE75" i="156"/>
  <c r="AE26" i="156" s="1"/>
  <c r="AA75" i="156"/>
  <c r="AA26" i="156" s="1"/>
  <c r="E75" i="156"/>
  <c r="E26" i="156" s="1"/>
  <c r="D75" i="156"/>
  <c r="D26" i="156" s="1"/>
  <c r="C75" i="156"/>
  <c r="C26" i="156" s="1"/>
  <c r="B75" i="156"/>
  <c r="B26" i="156" s="1"/>
  <c r="B27" i="156"/>
  <c r="BL26" i="156"/>
  <c r="BK26" i="156"/>
  <c r="AT26" i="156"/>
  <c r="AX20" i="156"/>
  <c r="AW20" i="156"/>
  <c r="AV20" i="156"/>
  <c r="AU20" i="156"/>
  <c r="AT20" i="156"/>
  <c r="AS20" i="156"/>
  <c r="AR20" i="156"/>
  <c r="AQ20" i="156"/>
  <c r="AP20" i="156"/>
  <c r="AO20" i="156"/>
  <c r="AN20" i="156"/>
  <c r="AM20" i="156"/>
  <c r="AL20" i="156"/>
  <c r="AK20" i="156"/>
  <c r="AJ20" i="156"/>
  <c r="AI20" i="156"/>
  <c r="AH20" i="156"/>
  <c r="AG20" i="156"/>
  <c r="AF20" i="156"/>
  <c r="AE20" i="156"/>
  <c r="AD20" i="156"/>
  <c r="AC20" i="156"/>
  <c r="AB20" i="156"/>
  <c r="AA20" i="156"/>
  <c r="Z20" i="156"/>
  <c r="Y20" i="156"/>
  <c r="X20" i="156"/>
  <c r="W20" i="156"/>
  <c r="V20" i="156"/>
  <c r="U20" i="156"/>
  <c r="T20" i="156"/>
  <c r="S20" i="156"/>
  <c r="R20" i="156"/>
  <c r="Q20" i="156"/>
  <c r="P20" i="156"/>
  <c r="O20" i="156"/>
  <c r="BL20" i="156" s="1"/>
  <c r="BL78" i="156" s="1"/>
  <c r="N20" i="156"/>
  <c r="M20" i="156"/>
  <c r="L20" i="156"/>
  <c r="BI20" i="156" s="1"/>
  <c r="K20" i="156"/>
  <c r="BH20" i="156" s="1"/>
  <c r="J20" i="156"/>
  <c r="I20" i="156"/>
  <c r="H20" i="156"/>
  <c r="BE20" i="156" s="1"/>
  <c r="G20" i="156"/>
  <c r="BD20" i="156" s="1"/>
  <c r="E20" i="156"/>
  <c r="D20" i="156"/>
  <c r="BA20" i="156" s="1"/>
  <c r="C20" i="156"/>
  <c r="AZ20" i="156" s="1"/>
  <c r="B20" i="156"/>
  <c r="L8" i="156"/>
  <c r="J8" i="156"/>
  <c r="I8" i="156"/>
  <c r="H8" i="156"/>
  <c r="G8" i="156"/>
  <c r="F8" i="156"/>
  <c r="E8" i="156"/>
  <c r="D8" i="156"/>
  <c r="C8" i="156"/>
  <c r="B8" i="156"/>
  <c r="B4" i="156"/>
  <c r="B2" i="156"/>
  <c r="BL114" i="155"/>
  <c r="BO104" i="155"/>
  <c r="BL98" i="155"/>
  <c r="BL33" i="155" s="1"/>
  <c r="C82" i="155"/>
  <c r="C27" i="155" s="1"/>
  <c r="B82" i="155"/>
  <c r="B27" i="155" s="1"/>
  <c r="BL81" i="155"/>
  <c r="BL82" i="155" s="1"/>
  <c r="BK81" i="155"/>
  <c r="BK82" i="155" s="1"/>
  <c r="BK27" i="155" s="1"/>
  <c r="BJ81" i="155"/>
  <c r="BJ82" i="155" s="1"/>
  <c r="BJ27" i="155" s="1"/>
  <c r="BI81" i="155"/>
  <c r="BI82" i="155" s="1"/>
  <c r="BI27" i="155" s="1"/>
  <c r="BH81" i="155"/>
  <c r="BH82" i="155" s="1"/>
  <c r="BH27" i="155" s="1"/>
  <c r="BG81" i="155"/>
  <c r="BG82" i="155" s="1"/>
  <c r="BG27" i="155" s="1"/>
  <c r="BF81" i="155"/>
  <c r="BF82" i="155" s="1"/>
  <c r="BF27" i="155" s="1"/>
  <c r="BE81" i="155"/>
  <c r="BE82" i="155" s="1"/>
  <c r="BE27" i="155" s="1"/>
  <c r="BD81" i="155"/>
  <c r="BD82" i="155" s="1"/>
  <c r="BD27" i="155" s="1"/>
  <c r="BC81" i="155"/>
  <c r="BC82" i="155" s="1"/>
  <c r="BC27" i="155" s="1"/>
  <c r="BB81" i="155"/>
  <c r="BB82" i="155" s="1"/>
  <c r="BB27" i="155" s="1"/>
  <c r="BA81" i="155"/>
  <c r="BA82" i="155" s="1"/>
  <c r="BA27" i="155" s="1"/>
  <c r="AZ81" i="155"/>
  <c r="AZ82" i="155" s="1"/>
  <c r="AZ27" i="155" s="1"/>
  <c r="AY81" i="155"/>
  <c r="AY82" i="155" s="1"/>
  <c r="AY27" i="155" s="1"/>
  <c r="AX81" i="155"/>
  <c r="AX82" i="155" s="1"/>
  <c r="AX27" i="155" s="1"/>
  <c r="AW81" i="155"/>
  <c r="AW82" i="155" s="1"/>
  <c r="AW27" i="155" s="1"/>
  <c r="AV81" i="155"/>
  <c r="AV82" i="155" s="1"/>
  <c r="AV27" i="155" s="1"/>
  <c r="AU81" i="155"/>
  <c r="AU82" i="155" s="1"/>
  <c r="AU27" i="155" s="1"/>
  <c r="AT81" i="155"/>
  <c r="AT82" i="155" s="1"/>
  <c r="AT27" i="155" s="1"/>
  <c r="AS81" i="155"/>
  <c r="AS82" i="155" s="1"/>
  <c r="AS27" i="155" s="1"/>
  <c r="AR81" i="155"/>
  <c r="AR82" i="155" s="1"/>
  <c r="AR27" i="155" s="1"/>
  <c r="AQ81" i="155"/>
  <c r="AQ82" i="155" s="1"/>
  <c r="AQ27" i="155" s="1"/>
  <c r="AP81" i="155"/>
  <c r="AP82" i="155" s="1"/>
  <c r="AP27" i="155" s="1"/>
  <c r="AE81" i="155"/>
  <c r="AE82" i="155" s="1"/>
  <c r="AE27" i="155" s="1"/>
  <c r="E81" i="155"/>
  <c r="E82" i="155" s="1"/>
  <c r="E27" i="155" s="1"/>
  <c r="D81" i="155"/>
  <c r="BJ75" i="155"/>
  <c r="BJ26" i="155" s="1"/>
  <c r="BI75" i="155"/>
  <c r="BI26" i="155" s="1"/>
  <c r="BH75" i="155"/>
  <c r="BH26" i="155" s="1"/>
  <c r="BG75" i="155"/>
  <c r="BG26" i="155" s="1"/>
  <c r="BF75" i="155"/>
  <c r="BF26" i="155" s="1"/>
  <c r="BE75" i="155"/>
  <c r="BE26" i="155" s="1"/>
  <c r="BD75" i="155"/>
  <c r="BD26" i="155" s="1"/>
  <c r="BC75" i="155"/>
  <c r="BC26" i="155" s="1"/>
  <c r="BB75" i="155"/>
  <c r="BB26" i="155" s="1"/>
  <c r="BA75" i="155"/>
  <c r="BA26" i="155" s="1"/>
  <c r="AZ75" i="155"/>
  <c r="AZ26" i="155" s="1"/>
  <c r="AY75" i="155"/>
  <c r="AY26" i="155" s="1"/>
  <c r="AX75" i="155"/>
  <c r="AX26" i="155" s="1"/>
  <c r="AW75" i="155"/>
  <c r="AW26" i="155" s="1"/>
  <c r="AV75" i="155"/>
  <c r="AV26" i="155" s="1"/>
  <c r="AU75" i="155"/>
  <c r="AU26" i="155" s="1"/>
  <c r="AT75" i="155"/>
  <c r="AT26" i="155" s="1"/>
  <c r="AS75" i="155"/>
  <c r="AS26" i="155" s="1"/>
  <c r="AR75" i="155"/>
  <c r="AQ75" i="155"/>
  <c r="AQ26" i="155" s="1"/>
  <c r="AP75" i="155"/>
  <c r="AP26" i="155" s="1"/>
  <c r="AE75" i="155"/>
  <c r="AE26" i="155" s="1"/>
  <c r="E75" i="155"/>
  <c r="E26" i="155" s="1"/>
  <c r="D75" i="155"/>
  <c r="D26" i="155" s="1"/>
  <c r="C75" i="155"/>
  <c r="C26" i="155" s="1"/>
  <c r="B75" i="155"/>
  <c r="B26" i="155" s="1"/>
  <c r="BL27" i="155"/>
  <c r="BL26" i="155"/>
  <c r="BL40" i="155" s="1"/>
  <c r="BK26" i="155"/>
  <c r="AR26" i="155"/>
  <c r="AX20" i="155"/>
  <c r="AW20" i="155"/>
  <c r="AV20" i="155"/>
  <c r="AU20" i="155"/>
  <c r="AT20" i="155"/>
  <c r="AS20" i="155"/>
  <c r="AR20" i="155"/>
  <c r="AQ20" i="155"/>
  <c r="AP20" i="155"/>
  <c r="AO20" i="155"/>
  <c r="AN20" i="155"/>
  <c r="AM20" i="155"/>
  <c r="AL20" i="155"/>
  <c r="AK20" i="155"/>
  <c r="AJ20" i="155"/>
  <c r="AI20" i="155"/>
  <c r="AH20" i="155"/>
  <c r="AG20" i="155"/>
  <c r="AF20" i="155"/>
  <c r="AE20" i="155"/>
  <c r="AD20" i="155"/>
  <c r="AC20" i="155"/>
  <c r="AB20" i="155"/>
  <c r="AA20" i="155"/>
  <c r="Z20" i="155"/>
  <c r="Y20" i="155"/>
  <c r="X20" i="155"/>
  <c r="W20" i="155"/>
  <c r="V20" i="155"/>
  <c r="U20" i="155"/>
  <c r="T20" i="155"/>
  <c r="S20" i="155"/>
  <c r="R20" i="155"/>
  <c r="Q20" i="155"/>
  <c r="P20" i="155"/>
  <c r="O20" i="155"/>
  <c r="N20" i="155"/>
  <c r="BK20" i="155" s="1"/>
  <c r="BK78" i="155" s="1"/>
  <c r="M20" i="155"/>
  <c r="BJ20" i="155" s="1"/>
  <c r="L20" i="155"/>
  <c r="K20" i="155"/>
  <c r="I20" i="155"/>
  <c r="BF20" i="155" s="1"/>
  <c r="H20" i="155"/>
  <c r="G20" i="155"/>
  <c r="E20" i="155"/>
  <c r="BB20" i="155" s="1"/>
  <c r="D20" i="155"/>
  <c r="C20" i="155"/>
  <c r="B20" i="155"/>
  <c r="AY20" i="155" s="1"/>
  <c r="O15" i="155"/>
  <c r="P11" i="155" s="1"/>
  <c r="L8" i="155"/>
  <c r="J8" i="155"/>
  <c r="I8" i="155"/>
  <c r="H8" i="155"/>
  <c r="G8" i="155"/>
  <c r="F8" i="155"/>
  <c r="E8" i="155"/>
  <c r="D8" i="155"/>
  <c r="C8" i="155"/>
  <c r="B8" i="155"/>
  <c r="B4" i="155"/>
  <c r="B2" i="155"/>
  <c r="I21" i="3"/>
  <c r="H21" i="3"/>
  <c r="E21" i="3"/>
  <c r="B3" i="158" s="1"/>
  <c r="I20" i="3"/>
  <c r="H20" i="3"/>
  <c r="E20" i="3"/>
  <c r="B3" i="156" s="1"/>
  <c r="AF47" i="111"/>
  <c r="AF44" i="111"/>
  <c r="Q49" i="111"/>
  <c r="P49" i="111"/>
  <c r="O49" i="111"/>
  <c r="N49" i="111"/>
  <c r="M49" i="111"/>
  <c r="L49" i="111"/>
  <c r="K49" i="111"/>
  <c r="J49" i="111"/>
  <c r="I49" i="111"/>
  <c r="H49" i="111"/>
  <c r="G49" i="111"/>
  <c r="F49" i="111"/>
  <c r="E49" i="111"/>
  <c r="AF46" i="111"/>
  <c r="AF43" i="111"/>
  <c r="T51" i="113" l="1"/>
  <c r="AF31" i="113"/>
  <c r="S52" i="113"/>
  <c r="AF18" i="113"/>
  <c r="AF14" i="113"/>
  <c r="AF39" i="113"/>
  <c r="H13" i="140"/>
  <c r="AF11" i="113"/>
  <c r="G13" i="140"/>
  <c r="G14" i="140" s="1"/>
  <c r="BL40" i="156"/>
  <c r="BL40" i="158"/>
  <c r="BN13" i="120"/>
  <c r="BL40" i="157"/>
  <c r="U5" i="162"/>
  <c r="T40" i="113"/>
  <c r="T37" i="113"/>
  <c r="O79" i="161"/>
  <c r="O72" i="161"/>
  <c r="B5" i="155"/>
  <c r="B5" i="156"/>
  <c r="J21" i="3"/>
  <c r="B5" i="158"/>
  <c r="AY85" i="158" s="1"/>
  <c r="B5" i="157"/>
  <c r="BB115" i="161"/>
  <c r="BB40" i="161" s="1"/>
  <c r="BB41" i="161" s="1"/>
  <c r="F105" i="161"/>
  <c r="J89" i="161"/>
  <c r="I89" i="161"/>
  <c r="H89" i="161"/>
  <c r="K89" i="161"/>
  <c r="K105" i="161"/>
  <c r="E89" i="161"/>
  <c r="E79" i="161"/>
  <c r="M105" i="161"/>
  <c r="BB99" i="161"/>
  <c r="BB33" i="161" s="1"/>
  <c r="E72" i="161"/>
  <c r="H105" i="161"/>
  <c r="J105" i="161"/>
  <c r="E105" i="161"/>
  <c r="I105" i="161"/>
  <c r="G105" i="161"/>
  <c r="N89" i="161"/>
  <c r="M89" i="161"/>
  <c r="L89" i="161"/>
  <c r="G89" i="161"/>
  <c r="BA115" i="161"/>
  <c r="BA40" i="161" s="1"/>
  <c r="BA41" i="161" s="1"/>
  <c r="F89" i="161"/>
  <c r="L105" i="161"/>
  <c r="N105" i="161"/>
  <c r="BA99" i="161"/>
  <c r="BA33" i="161" s="1"/>
  <c r="BN88" i="161"/>
  <c r="N34" i="161" s="1"/>
  <c r="BN104" i="161"/>
  <c r="BO88" i="161" s="1"/>
  <c r="BA72" i="161"/>
  <c r="BA79" i="161"/>
  <c r="C20" i="161"/>
  <c r="BN14" i="161"/>
  <c r="D15" i="161"/>
  <c r="E11" i="161" s="1"/>
  <c r="T15" i="161"/>
  <c r="U11" i="161" s="1"/>
  <c r="C32" i="161"/>
  <c r="B36" i="161"/>
  <c r="C16" i="161"/>
  <c r="S16" i="161"/>
  <c r="B42" i="161"/>
  <c r="C30" i="160"/>
  <c r="B76" i="160"/>
  <c r="D29" i="160"/>
  <c r="E26" i="160" s="1"/>
  <c r="C20" i="160"/>
  <c r="B23" i="160"/>
  <c r="B83" i="160"/>
  <c r="B99" i="160"/>
  <c r="B34" i="160" s="1"/>
  <c r="Q88" i="160"/>
  <c r="Q102" i="160"/>
  <c r="B113" i="160"/>
  <c r="C30" i="159"/>
  <c r="D29" i="159"/>
  <c r="E26" i="159" s="1"/>
  <c r="J20" i="3"/>
  <c r="B3" i="155"/>
  <c r="V103" i="155" s="1"/>
  <c r="B3" i="157"/>
  <c r="BE78" i="158"/>
  <c r="BE71" i="158"/>
  <c r="BA78" i="158"/>
  <c r="BA71" i="158"/>
  <c r="BI78" i="158"/>
  <c r="BI71" i="158"/>
  <c r="BB104" i="158"/>
  <c r="BA104" i="158"/>
  <c r="AW104" i="158"/>
  <c r="AS104" i="158"/>
  <c r="AO104" i="158"/>
  <c r="AK104" i="158"/>
  <c r="AG104" i="158"/>
  <c r="AC104" i="158"/>
  <c r="Y104" i="158"/>
  <c r="U104" i="158"/>
  <c r="Q104" i="158"/>
  <c r="M104" i="158"/>
  <c r="I104" i="158"/>
  <c r="AV104" i="158"/>
  <c r="AQ104" i="158"/>
  <c r="AL104" i="158"/>
  <c r="AF104" i="158"/>
  <c r="AA104" i="158"/>
  <c r="V104" i="158"/>
  <c r="P104" i="158"/>
  <c r="K104" i="158"/>
  <c r="F104" i="158"/>
  <c r="AZ104" i="158"/>
  <c r="AT104" i="158"/>
  <c r="AM104" i="158"/>
  <c r="AE104" i="158"/>
  <c r="X104" i="158"/>
  <c r="R104" i="158"/>
  <c r="J104" i="158"/>
  <c r="AY104" i="158"/>
  <c r="AR104" i="158"/>
  <c r="AJ104" i="158"/>
  <c r="AD104" i="158"/>
  <c r="W104" i="158"/>
  <c r="O104" i="158"/>
  <c r="H104" i="158"/>
  <c r="AX104" i="158"/>
  <c r="AP104" i="158"/>
  <c r="AI104" i="158"/>
  <c r="AB104" i="158"/>
  <c r="T104" i="158"/>
  <c r="N104" i="158"/>
  <c r="G104" i="158"/>
  <c r="AU104" i="158"/>
  <c r="AN104" i="158"/>
  <c r="AH104" i="158"/>
  <c r="Z104" i="158"/>
  <c r="S104" i="158"/>
  <c r="L104" i="158"/>
  <c r="E104" i="158"/>
  <c r="E78" i="158"/>
  <c r="E71" i="158"/>
  <c r="BE108" i="158"/>
  <c r="BA108" i="158"/>
  <c r="AW108" i="158"/>
  <c r="AS108" i="158"/>
  <c r="AO108" i="158"/>
  <c r="BD108" i="158"/>
  <c r="AY108" i="158"/>
  <c r="AT108" i="158"/>
  <c r="AN108" i="158"/>
  <c r="AJ108" i="158"/>
  <c r="AF108" i="158"/>
  <c r="AB108" i="158"/>
  <c r="X108" i="158"/>
  <c r="T108" i="158"/>
  <c r="P108" i="158"/>
  <c r="L108" i="158"/>
  <c r="BC108" i="158"/>
  <c r="AX108" i="158"/>
  <c r="AR108" i="158"/>
  <c r="AM108" i="158"/>
  <c r="AI108" i="158"/>
  <c r="AE108" i="158"/>
  <c r="AA108" i="158"/>
  <c r="W108" i="158"/>
  <c r="S108" i="158"/>
  <c r="O108" i="158"/>
  <c r="K108" i="158"/>
  <c r="BF108" i="158"/>
  <c r="AU108" i="158"/>
  <c r="AK108" i="158"/>
  <c r="AC108" i="158"/>
  <c r="U108" i="158"/>
  <c r="M108" i="158"/>
  <c r="AQ108" i="158"/>
  <c r="AG108" i="158"/>
  <c r="V108" i="158"/>
  <c r="J108" i="158"/>
  <c r="BB108" i="158"/>
  <c r="AP108" i="158"/>
  <c r="AD108" i="158"/>
  <c r="R108" i="158"/>
  <c r="I108" i="158"/>
  <c r="AZ108" i="158"/>
  <c r="AL108" i="158"/>
  <c r="Z108" i="158"/>
  <c r="Q108" i="158"/>
  <c r="AV108" i="158"/>
  <c r="AH108" i="158"/>
  <c r="Y108" i="158"/>
  <c r="N108" i="158"/>
  <c r="I78" i="158"/>
  <c r="I71" i="158"/>
  <c r="BG112" i="158"/>
  <c r="BC112" i="158"/>
  <c r="AY112" i="158"/>
  <c r="AU112" i="158"/>
  <c r="AQ112" i="158"/>
  <c r="AM112" i="158"/>
  <c r="AI112" i="158"/>
  <c r="AE112" i="158"/>
  <c r="AA112" i="158"/>
  <c r="W112" i="158"/>
  <c r="S112" i="158"/>
  <c r="O112" i="158"/>
  <c r="BJ112" i="158"/>
  <c r="BF112" i="158"/>
  <c r="BB112" i="158"/>
  <c r="AX112" i="158"/>
  <c r="AT112" i="158"/>
  <c r="AP112" i="158"/>
  <c r="AL112" i="158"/>
  <c r="AH112" i="158"/>
  <c r="AD112" i="158"/>
  <c r="Z112" i="158"/>
  <c r="V112" i="158"/>
  <c r="R112" i="158"/>
  <c r="N112" i="158"/>
  <c r="BI112" i="158"/>
  <c r="BE112" i="158"/>
  <c r="BA112" i="158"/>
  <c r="AW112" i="158"/>
  <c r="AS112" i="158"/>
  <c r="AO112" i="158"/>
  <c r="AK112" i="158"/>
  <c r="AG112" i="158"/>
  <c r="AC112" i="158"/>
  <c r="Y112" i="158"/>
  <c r="U112" i="158"/>
  <c r="Q112" i="158"/>
  <c r="M112" i="158"/>
  <c r="BH112" i="158"/>
  <c r="BD112" i="158"/>
  <c r="AZ112" i="158"/>
  <c r="AV112" i="158"/>
  <c r="AR112" i="158"/>
  <c r="AN112" i="158"/>
  <c r="AJ112" i="158"/>
  <c r="AF112" i="158"/>
  <c r="AB112" i="158"/>
  <c r="X112" i="158"/>
  <c r="T112" i="158"/>
  <c r="P112" i="158"/>
  <c r="AB96" i="158"/>
  <c r="M78" i="158"/>
  <c r="M71" i="158"/>
  <c r="Q78" i="158"/>
  <c r="Q71" i="158"/>
  <c r="U78" i="158"/>
  <c r="U71" i="158"/>
  <c r="Y78" i="158"/>
  <c r="Y71" i="158"/>
  <c r="AC78" i="158"/>
  <c r="AC71" i="158"/>
  <c r="AG78" i="158"/>
  <c r="AG71" i="158"/>
  <c r="AK78" i="158"/>
  <c r="AK71" i="158"/>
  <c r="AO78" i="158"/>
  <c r="AO71" i="158"/>
  <c r="AS78" i="158"/>
  <c r="AS71" i="158"/>
  <c r="AW78" i="158"/>
  <c r="AW71" i="158"/>
  <c r="AY101" i="158"/>
  <c r="AU101" i="158"/>
  <c r="AQ101" i="158"/>
  <c r="AM101" i="158"/>
  <c r="AI101" i="158"/>
  <c r="AE101" i="158"/>
  <c r="Y101" i="158"/>
  <c r="U101" i="158"/>
  <c r="Q101" i="158"/>
  <c r="M101" i="158"/>
  <c r="I101" i="158"/>
  <c r="E101" i="158"/>
  <c r="AX101" i="158"/>
  <c r="AS101" i="158"/>
  <c r="AN101" i="158"/>
  <c r="AH101" i="158"/>
  <c r="AC101" i="158"/>
  <c r="V101" i="158"/>
  <c r="P101" i="158"/>
  <c r="K101" i="158"/>
  <c r="F101" i="158"/>
  <c r="AW101" i="158"/>
  <c r="AR101" i="158"/>
  <c r="AL101" i="158"/>
  <c r="AG101" i="158"/>
  <c r="Z101" i="158"/>
  <c r="T101" i="158"/>
  <c r="O101" i="158"/>
  <c r="J101" i="158"/>
  <c r="D101" i="158"/>
  <c r="BA101" i="158"/>
  <c r="AV101" i="158"/>
  <c r="AP101" i="158"/>
  <c r="AK101" i="158"/>
  <c r="AF101" i="158"/>
  <c r="X101" i="158"/>
  <c r="S101" i="158"/>
  <c r="N101" i="158"/>
  <c r="H101" i="158"/>
  <c r="C101" i="158"/>
  <c r="AZ101" i="158"/>
  <c r="AT101" i="158"/>
  <c r="AO101" i="158"/>
  <c r="AJ101" i="158"/>
  <c r="AD101" i="158"/>
  <c r="W101" i="158"/>
  <c r="R101" i="158"/>
  <c r="L101" i="158"/>
  <c r="G101" i="158"/>
  <c r="B101" i="158"/>
  <c r="B78" i="158"/>
  <c r="B71" i="158"/>
  <c r="BG109" i="158"/>
  <c r="BC109" i="158"/>
  <c r="AY109" i="158"/>
  <c r="AU109" i="158"/>
  <c r="AQ109" i="158"/>
  <c r="AM109" i="158"/>
  <c r="AI109" i="158"/>
  <c r="AE109" i="158"/>
  <c r="AA109" i="158"/>
  <c r="W109" i="158"/>
  <c r="S109" i="158"/>
  <c r="O109" i="158"/>
  <c r="K109" i="158"/>
  <c r="BB109" i="158"/>
  <c r="AW109" i="158"/>
  <c r="AR109" i="158"/>
  <c r="AL109" i="158"/>
  <c r="AG109" i="158"/>
  <c r="AB109" i="158"/>
  <c r="V109" i="158"/>
  <c r="Q109" i="158"/>
  <c r="L109" i="158"/>
  <c r="BF109" i="158"/>
  <c r="BA109" i="158"/>
  <c r="AV109" i="158"/>
  <c r="AP109" i="158"/>
  <c r="AK109" i="158"/>
  <c r="AF109" i="158"/>
  <c r="Z109" i="158"/>
  <c r="U109" i="158"/>
  <c r="P109" i="158"/>
  <c r="J109" i="158"/>
  <c r="AX109" i="158"/>
  <c r="AN109" i="158"/>
  <c r="AC109" i="158"/>
  <c r="R109" i="158"/>
  <c r="AZ109" i="158"/>
  <c r="AJ109" i="158"/>
  <c r="X109" i="158"/>
  <c r="AT109" i="158"/>
  <c r="AH109" i="158"/>
  <c r="T109" i="158"/>
  <c r="BE109" i="158"/>
  <c r="AS109" i="158"/>
  <c r="AD109" i="158"/>
  <c r="N109" i="158"/>
  <c r="BD109" i="158"/>
  <c r="AO109" i="158"/>
  <c r="Y109" i="158"/>
  <c r="M109" i="158"/>
  <c r="J78" i="158"/>
  <c r="J71" i="158"/>
  <c r="BO113" i="158"/>
  <c r="BI113" i="158"/>
  <c r="BE113" i="158"/>
  <c r="BA113" i="158"/>
  <c r="AW113" i="158"/>
  <c r="AS113" i="158"/>
  <c r="AO113" i="158"/>
  <c r="AK113" i="158"/>
  <c r="AG113" i="158"/>
  <c r="AC113" i="158"/>
  <c r="Y113" i="158"/>
  <c r="U113" i="158"/>
  <c r="Q113" i="158"/>
  <c r="BH113" i="158"/>
  <c r="BD113" i="158"/>
  <c r="AZ113" i="158"/>
  <c r="AV113" i="158"/>
  <c r="AR113" i="158"/>
  <c r="AN113" i="158"/>
  <c r="AJ113" i="158"/>
  <c r="AF113" i="158"/>
  <c r="AB113" i="158"/>
  <c r="X113" i="158"/>
  <c r="T113" i="158"/>
  <c r="P113" i="158"/>
  <c r="BK113" i="158"/>
  <c r="BK114" i="158" s="1"/>
  <c r="BK40" i="158" s="1"/>
  <c r="BG113" i="158"/>
  <c r="BC113" i="158"/>
  <c r="AY113" i="158"/>
  <c r="AU113" i="158"/>
  <c r="AQ113" i="158"/>
  <c r="AM113" i="158"/>
  <c r="AI113" i="158"/>
  <c r="AE113" i="158"/>
  <c r="AA113" i="158"/>
  <c r="W113" i="158"/>
  <c r="S113" i="158"/>
  <c r="O113" i="158"/>
  <c r="BJ113" i="158"/>
  <c r="BF113" i="158"/>
  <c r="BB113" i="158"/>
  <c r="AX113" i="158"/>
  <c r="AT113" i="158"/>
  <c r="AP113" i="158"/>
  <c r="AL113" i="158"/>
  <c r="AH113" i="158"/>
  <c r="AD113" i="158"/>
  <c r="Z113" i="158"/>
  <c r="V113" i="158"/>
  <c r="R113" i="158"/>
  <c r="N113" i="158"/>
  <c r="AN97" i="158"/>
  <c r="N78" i="158"/>
  <c r="N71" i="158"/>
  <c r="R78" i="158"/>
  <c r="R71" i="158"/>
  <c r="V78" i="158"/>
  <c r="V71" i="158"/>
  <c r="Z78" i="158"/>
  <c r="Z71" i="158"/>
  <c r="AD78" i="158"/>
  <c r="AD71" i="158"/>
  <c r="AH78" i="158"/>
  <c r="AH71" i="158"/>
  <c r="AL78" i="158"/>
  <c r="AL71" i="158"/>
  <c r="AP78" i="158"/>
  <c r="AP71" i="158"/>
  <c r="AT78" i="158"/>
  <c r="AT71" i="158"/>
  <c r="AX78" i="158"/>
  <c r="AX71" i="158"/>
  <c r="BB78" i="158"/>
  <c r="BB71" i="158"/>
  <c r="BF78" i="158"/>
  <c r="BF71" i="158"/>
  <c r="BJ78" i="158"/>
  <c r="BJ71" i="158"/>
  <c r="B21" i="158"/>
  <c r="B28" i="158"/>
  <c r="AZ102" i="158"/>
  <c r="AV102" i="158"/>
  <c r="AR102" i="158"/>
  <c r="AN102" i="158"/>
  <c r="AJ102" i="158"/>
  <c r="AF102" i="158"/>
  <c r="AA102" i="158"/>
  <c r="W102" i="158"/>
  <c r="S102" i="158"/>
  <c r="O102" i="158"/>
  <c r="K102" i="158"/>
  <c r="G102" i="158"/>
  <c r="C102" i="158"/>
  <c r="BA102" i="158"/>
  <c r="AU102" i="158"/>
  <c r="AP102" i="158"/>
  <c r="AK102" i="158"/>
  <c r="AE102" i="158"/>
  <c r="Y102" i="158"/>
  <c r="T102" i="158"/>
  <c r="N102" i="158"/>
  <c r="I102" i="158"/>
  <c r="D102" i="158"/>
  <c r="AY102" i="158"/>
  <c r="AT102" i="158"/>
  <c r="AO102" i="158"/>
  <c r="AI102" i="158"/>
  <c r="AD102" i="158"/>
  <c r="X102" i="158"/>
  <c r="R102" i="158"/>
  <c r="M102" i="158"/>
  <c r="H102" i="158"/>
  <c r="AX102" i="158"/>
  <c r="AS102" i="158"/>
  <c r="AM102" i="158"/>
  <c r="AH102" i="158"/>
  <c r="AC102" i="158"/>
  <c r="V102" i="158"/>
  <c r="Q102" i="158"/>
  <c r="L102" i="158"/>
  <c r="F102" i="158"/>
  <c r="AW102" i="158"/>
  <c r="AQ102" i="158"/>
  <c r="AL102" i="158"/>
  <c r="AG102" i="158"/>
  <c r="Z102" i="158"/>
  <c r="U102" i="158"/>
  <c r="P102" i="158"/>
  <c r="J102" i="158"/>
  <c r="E102" i="158"/>
  <c r="C78" i="158"/>
  <c r="C71" i="158"/>
  <c r="BA106" i="158"/>
  <c r="AW106" i="158"/>
  <c r="AS106" i="158"/>
  <c r="AO106" i="158"/>
  <c r="AK106" i="158"/>
  <c r="AG106" i="158"/>
  <c r="AC106" i="158"/>
  <c r="Y106" i="158"/>
  <c r="U106" i="158"/>
  <c r="Q106" i="158"/>
  <c r="M106" i="158"/>
  <c r="I106" i="158"/>
  <c r="BD106" i="158"/>
  <c r="AZ106" i="158"/>
  <c r="AV106" i="158"/>
  <c r="AR106" i="158"/>
  <c r="AN106" i="158"/>
  <c r="AJ106" i="158"/>
  <c r="AF106" i="158"/>
  <c r="AB106" i="158"/>
  <c r="X106" i="158"/>
  <c r="T106" i="158"/>
  <c r="P106" i="158"/>
  <c r="L106" i="158"/>
  <c r="H106" i="158"/>
  <c r="BO106" i="158"/>
  <c r="AX106" i="158"/>
  <c r="AP106" i="158"/>
  <c r="AH106" i="158"/>
  <c r="Z106" i="158"/>
  <c r="R106" i="158"/>
  <c r="J106" i="158"/>
  <c r="AU106" i="158"/>
  <c r="AL106" i="158"/>
  <c r="AA106" i="158"/>
  <c r="O106" i="158"/>
  <c r="BC106" i="158"/>
  <c r="AT106" i="158"/>
  <c r="AI106" i="158"/>
  <c r="W106" i="158"/>
  <c r="N106" i="158"/>
  <c r="BB106" i="158"/>
  <c r="AQ106" i="158"/>
  <c r="AE106" i="158"/>
  <c r="V106" i="158"/>
  <c r="K106" i="158"/>
  <c r="AY106" i="158"/>
  <c r="AM106" i="158"/>
  <c r="AD106" i="158"/>
  <c r="S106" i="158"/>
  <c r="G106" i="158"/>
  <c r="G78" i="158"/>
  <c r="G71" i="158"/>
  <c r="BH110" i="158"/>
  <c r="BD110" i="158"/>
  <c r="AZ110" i="158"/>
  <c r="AV110" i="158"/>
  <c r="BE110" i="158"/>
  <c r="BA110" i="158"/>
  <c r="AW110" i="158"/>
  <c r="AS110" i="158"/>
  <c r="AO110" i="158"/>
  <c r="AK110" i="158"/>
  <c r="AG110" i="158"/>
  <c r="AC110" i="158"/>
  <c r="Y110" i="158"/>
  <c r="U110" i="158"/>
  <c r="Q110" i="158"/>
  <c r="M110" i="158"/>
  <c r="BC110" i="158"/>
  <c r="AU110" i="158"/>
  <c r="AP110" i="158"/>
  <c r="AJ110" i="158"/>
  <c r="AE110" i="158"/>
  <c r="Z110" i="158"/>
  <c r="T110" i="158"/>
  <c r="O110" i="158"/>
  <c r="BB110" i="158"/>
  <c r="AT110" i="158"/>
  <c r="AN110" i="158"/>
  <c r="AI110" i="158"/>
  <c r="AD110" i="158"/>
  <c r="X110" i="158"/>
  <c r="S110" i="158"/>
  <c r="N110" i="158"/>
  <c r="BF110" i="158"/>
  <c r="AQ110" i="158"/>
  <c r="AF110" i="158"/>
  <c r="V110" i="158"/>
  <c r="K110" i="158"/>
  <c r="AR110" i="158"/>
  <c r="AB110" i="158"/>
  <c r="P110" i="158"/>
  <c r="BG110" i="158"/>
  <c r="AM110" i="158"/>
  <c r="AA110" i="158"/>
  <c r="L110" i="158"/>
  <c r="AY110" i="158"/>
  <c r="AL110" i="158"/>
  <c r="W110" i="158"/>
  <c r="AX110" i="158"/>
  <c r="AH110" i="158"/>
  <c r="R110" i="158"/>
  <c r="K78" i="158"/>
  <c r="K71" i="158"/>
  <c r="O78" i="158"/>
  <c r="O71" i="158"/>
  <c r="S78" i="158"/>
  <c r="S71" i="158"/>
  <c r="W78" i="158"/>
  <c r="W71" i="158"/>
  <c r="AA78" i="158"/>
  <c r="AA71" i="158"/>
  <c r="AE78" i="158"/>
  <c r="AE71" i="158"/>
  <c r="AI78" i="158"/>
  <c r="AI71" i="158"/>
  <c r="AM78" i="158"/>
  <c r="AM71" i="158"/>
  <c r="AQ78" i="158"/>
  <c r="AQ71" i="158"/>
  <c r="AU78" i="158"/>
  <c r="AU71" i="158"/>
  <c r="AY20" i="158"/>
  <c r="BG20" i="158"/>
  <c r="BK20" i="158"/>
  <c r="BK78" i="158" s="1"/>
  <c r="BA103" i="158"/>
  <c r="AW103" i="158"/>
  <c r="AS103" i="158"/>
  <c r="AO103" i="158"/>
  <c r="AK103" i="158"/>
  <c r="AG103" i="158"/>
  <c r="AC103" i="158"/>
  <c r="Y103" i="158"/>
  <c r="U103" i="158"/>
  <c r="Q103" i="158"/>
  <c r="M103" i="158"/>
  <c r="I103" i="158"/>
  <c r="E103" i="158"/>
  <c r="BO103" i="158"/>
  <c r="AX103" i="158"/>
  <c r="AR103" i="158"/>
  <c r="AM103" i="158"/>
  <c r="AH103" i="158"/>
  <c r="AB103" i="158"/>
  <c r="W103" i="158"/>
  <c r="R103" i="158"/>
  <c r="L103" i="158"/>
  <c r="G103" i="158"/>
  <c r="AV103" i="158"/>
  <c r="AQ103" i="158"/>
  <c r="AL103" i="158"/>
  <c r="AF103" i="158"/>
  <c r="AA103" i="158"/>
  <c r="V103" i="158"/>
  <c r="P103" i="158"/>
  <c r="K103" i="158"/>
  <c r="F103" i="158"/>
  <c r="AZ103" i="158"/>
  <c r="AU103" i="158"/>
  <c r="AP103" i="158"/>
  <c r="AJ103" i="158"/>
  <c r="AE103" i="158"/>
  <c r="Z103" i="158"/>
  <c r="T103" i="158"/>
  <c r="O103" i="158"/>
  <c r="J103" i="158"/>
  <c r="D103" i="158"/>
  <c r="AY103" i="158"/>
  <c r="AT103" i="158"/>
  <c r="AN103" i="158"/>
  <c r="AI103" i="158"/>
  <c r="AD103" i="158"/>
  <c r="X103" i="158"/>
  <c r="S103" i="158"/>
  <c r="N103" i="158"/>
  <c r="H103" i="158"/>
  <c r="D78" i="158"/>
  <c r="D71" i="158"/>
  <c r="BB107" i="158"/>
  <c r="AX107" i="158"/>
  <c r="AT107" i="158"/>
  <c r="AP107" i="158"/>
  <c r="AL107" i="158"/>
  <c r="AH107" i="158"/>
  <c r="AD107" i="158"/>
  <c r="Z107" i="158"/>
  <c r="V107" i="158"/>
  <c r="R107" i="158"/>
  <c r="N107" i="158"/>
  <c r="J107" i="158"/>
  <c r="BE107" i="158"/>
  <c r="BA107" i="158"/>
  <c r="AW107" i="158"/>
  <c r="AS107" i="158"/>
  <c r="AO107" i="158"/>
  <c r="AK107" i="158"/>
  <c r="AG107" i="158"/>
  <c r="AC107" i="158"/>
  <c r="Y107" i="158"/>
  <c r="U107" i="158"/>
  <c r="Q107" i="158"/>
  <c r="M107" i="158"/>
  <c r="I107" i="158"/>
  <c r="BC107" i="158"/>
  <c r="AU107" i="158"/>
  <c r="AM107" i="158"/>
  <c r="AE107" i="158"/>
  <c r="W107" i="158"/>
  <c r="O107" i="158"/>
  <c r="AY107" i="158"/>
  <c r="AN107" i="158"/>
  <c r="AB107" i="158"/>
  <c r="S107" i="158"/>
  <c r="H107" i="158"/>
  <c r="AV107" i="158"/>
  <c r="AJ107" i="158"/>
  <c r="AA107" i="158"/>
  <c r="P107" i="158"/>
  <c r="BD107" i="158"/>
  <c r="AR107" i="158"/>
  <c r="AI107" i="158"/>
  <c r="X107" i="158"/>
  <c r="L107" i="158"/>
  <c r="AZ107" i="158"/>
  <c r="AQ107" i="158"/>
  <c r="AF107" i="158"/>
  <c r="T107" i="158"/>
  <c r="K107" i="158"/>
  <c r="H78" i="158"/>
  <c r="H71" i="158"/>
  <c r="BF111" i="158"/>
  <c r="BB111" i="158"/>
  <c r="AX111" i="158"/>
  <c r="AT111" i="158"/>
  <c r="AP111" i="158"/>
  <c r="AL111" i="158"/>
  <c r="AH111" i="158"/>
  <c r="AD111" i="158"/>
  <c r="Z111" i="158"/>
  <c r="V111" i="158"/>
  <c r="R111" i="158"/>
  <c r="N111" i="158"/>
  <c r="BI111" i="158"/>
  <c r="BE111" i="158"/>
  <c r="BA111" i="158"/>
  <c r="AW111" i="158"/>
  <c r="AS111" i="158"/>
  <c r="AO111" i="158"/>
  <c r="BH111" i="158"/>
  <c r="BD111" i="158"/>
  <c r="AZ111" i="158"/>
  <c r="BO111" i="158"/>
  <c r="BG111" i="158"/>
  <c r="BC111" i="158"/>
  <c r="AY111" i="158"/>
  <c r="AU111" i="158"/>
  <c r="AQ111" i="158"/>
  <c r="AM111" i="158"/>
  <c r="AI111" i="158"/>
  <c r="AE111" i="158"/>
  <c r="AA111" i="158"/>
  <c r="W111" i="158"/>
  <c r="S111" i="158"/>
  <c r="O111" i="158"/>
  <c r="AK111" i="158"/>
  <c r="AC111" i="158"/>
  <c r="U111" i="158"/>
  <c r="M111" i="158"/>
  <c r="AV111" i="158"/>
  <c r="AJ111" i="158"/>
  <c r="AB111" i="158"/>
  <c r="T111" i="158"/>
  <c r="L111" i="158"/>
  <c r="AF111" i="158"/>
  <c r="AR111" i="158"/>
  <c r="AN111" i="158"/>
  <c r="X111" i="158"/>
  <c r="P111" i="158"/>
  <c r="AG111" i="158"/>
  <c r="Y111" i="158"/>
  <c r="Q111" i="158"/>
  <c r="L78" i="158"/>
  <c r="L71" i="158"/>
  <c r="P78" i="158"/>
  <c r="P71" i="158"/>
  <c r="T78" i="158"/>
  <c r="T71" i="158"/>
  <c r="X78" i="158"/>
  <c r="X71" i="158"/>
  <c r="AB78" i="158"/>
  <c r="AB71" i="158"/>
  <c r="AF78" i="158"/>
  <c r="AF71" i="158"/>
  <c r="AJ78" i="158"/>
  <c r="AJ71" i="158"/>
  <c r="AN78" i="158"/>
  <c r="AN71" i="158"/>
  <c r="AR78" i="158"/>
  <c r="AR71" i="158"/>
  <c r="AV78" i="158"/>
  <c r="AV71" i="158"/>
  <c r="AZ20" i="158"/>
  <c r="BD20" i="158"/>
  <c r="BH20" i="158"/>
  <c r="BL20" i="158"/>
  <c r="BL78" i="158" s="1"/>
  <c r="D82" i="158"/>
  <c r="D27" i="158" s="1"/>
  <c r="BD78" i="157"/>
  <c r="BD71" i="157"/>
  <c r="BH78" i="157"/>
  <c r="BH71" i="157"/>
  <c r="AZ102" i="157"/>
  <c r="AV102" i="157"/>
  <c r="AR102" i="157"/>
  <c r="AN102" i="157"/>
  <c r="AW102" i="157"/>
  <c r="AQ102" i="157"/>
  <c r="AL102" i="157"/>
  <c r="AH102" i="157"/>
  <c r="AD102" i="157"/>
  <c r="Y102" i="157"/>
  <c r="U102" i="157"/>
  <c r="Q102" i="157"/>
  <c r="M102" i="157"/>
  <c r="I102" i="157"/>
  <c r="E102" i="157"/>
  <c r="BA102" i="157"/>
  <c r="AU102" i="157"/>
  <c r="AP102" i="157"/>
  <c r="AK102" i="157"/>
  <c r="AG102" i="157"/>
  <c r="AC102" i="157"/>
  <c r="X102" i="157"/>
  <c r="T102" i="157"/>
  <c r="P102" i="157"/>
  <c r="L102" i="157"/>
  <c r="H102" i="157"/>
  <c r="D102" i="157"/>
  <c r="AY102" i="157"/>
  <c r="AT102" i="157"/>
  <c r="AO102" i="157"/>
  <c r="AJ102" i="157"/>
  <c r="AF102" i="157"/>
  <c r="AA102" i="157"/>
  <c r="W102" i="157"/>
  <c r="S102" i="157"/>
  <c r="O102" i="157"/>
  <c r="K102" i="157"/>
  <c r="G102" i="157"/>
  <c r="C102" i="157"/>
  <c r="AM102" i="157"/>
  <c r="V102" i="157"/>
  <c r="F102" i="157"/>
  <c r="AI102" i="157"/>
  <c r="R102" i="157"/>
  <c r="AX102" i="157"/>
  <c r="AE102" i="157"/>
  <c r="N102" i="157"/>
  <c r="AS102" i="157"/>
  <c r="Z102" i="157"/>
  <c r="J102" i="157"/>
  <c r="C78" i="157"/>
  <c r="C71" i="157"/>
  <c r="AM71" i="157"/>
  <c r="AM78" i="157"/>
  <c r="BA103" i="157"/>
  <c r="AW103" i="157"/>
  <c r="AS103" i="157"/>
  <c r="AO103" i="157"/>
  <c r="AK103" i="157"/>
  <c r="AG103" i="157"/>
  <c r="AC103" i="157"/>
  <c r="Y103" i="157"/>
  <c r="U103" i="157"/>
  <c r="Q103" i="157"/>
  <c r="M103" i="157"/>
  <c r="I103" i="157"/>
  <c r="E103" i="157"/>
  <c r="AY103" i="157"/>
  <c r="AT103" i="157"/>
  <c r="AN103" i="157"/>
  <c r="AI103" i="157"/>
  <c r="AD103" i="157"/>
  <c r="X103" i="157"/>
  <c r="S103" i="157"/>
  <c r="N103" i="157"/>
  <c r="H103" i="157"/>
  <c r="BO103" i="157"/>
  <c r="AX103" i="157"/>
  <c r="AR103" i="157"/>
  <c r="AM103" i="157"/>
  <c r="AH103" i="157"/>
  <c r="AB103" i="157"/>
  <c r="W103" i="157"/>
  <c r="R103" i="157"/>
  <c r="L103" i="157"/>
  <c r="G103" i="157"/>
  <c r="AV103" i="157"/>
  <c r="AQ103" i="157"/>
  <c r="AL103" i="157"/>
  <c r="AF103" i="157"/>
  <c r="AA103" i="157"/>
  <c r="V103" i="157"/>
  <c r="P103" i="157"/>
  <c r="K103" i="157"/>
  <c r="F103" i="157"/>
  <c r="AZ103" i="157"/>
  <c r="AE103" i="157"/>
  <c r="J103" i="157"/>
  <c r="AU103" i="157"/>
  <c r="Z103" i="157"/>
  <c r="D103" i="157"/>
  <c r="AP103" i="157"/>
  <c r="T103" i="157"/>
  <c r="O103" i="157"/>
  <c r="D78" i="157"/>
  <c r="D71" i="157"/>
  <c r="AJ103" i="157"/>
  <c r="BD107" i="157"/>
  <c r="AZ107" i="157"/>
  <c r="AV107" i="157"/>
  <c r="AR107" i="157"/>
  <c r="AN107" i="157"/>
  <c r="AJ107" i="157"/>
  <c r="AF107" i="157"/>
  <c r="AB107" i="157"/>
  <c r="X107" i="157"/>
  <c r="T107" i="157"/>
  <c r="P107" i="157"/>
  <c r="L107" i="157"/>
  <c r="H107" i="157"/>
  <c r="BB107" i="157"/>
  <c r="AX107" i="157"/>
  <c r="AT107" i="157"/>
  <c r="AP107" i="157"/>
  <c r="AL107" i="157"/>
  <c r="AH107" i="157"/>
  <c r="AD107" i="157"/>
  <c r="Z107" i="157"/>
  <c r="V107" i="157"/>
  <c r="R107" i="157"/>
  <c r="N107" i="157"/>
  <c r="J107" i="157"/>
  <c r="AY107" i="157"/>
  <c r="AQ107" i="157"/>
  <c r="AI107" i="157"/>
  <c r="AA107" i="157"/>
  <c r="S107" i="157"/>
  <c r="K107" i="157"/>
  <c r="BE107" i="157"/>
  <c r="AW107" i="157"/>
  <c r="AO107" i="157"/>
  <c r="AG107" i="157"/>
  <c r="Y107" i="157"/>
  <c r="Q107" i="157"/>
  <c r="I107" i="157"/>
  <c r="BC107" i="157"/>
  <c r="AU107" i="157"/>
  <c r="AM107" i="157"/>
  <c r="AE107" i="157"/>
  <c r="W107" i="157"/>
  <c r="O107" i="157"/>
  <c r="BA107" i="157"/>
  <c r="U107" i="157"/>
  <c r="AS107" i="157"/>
  <c r="M107" i="157"/>
  <c r="AK107" i="157"/>
  <c r="AC107" i="157"/>
  <c r="H78" i="157"/>
  <c r="H71" i="157"/>
  <c r="BF111" i="157"/>
  <c r="BB111" i="157"/>
  <c r="AX111" i="157"/>
  <c r="AT111" i="157"/>
  <c r="AP111" i="157"/>
  <c r="AL111" i="157"/>
  <c r="BH111" i="157"/>
  <c r="BD111" i="157"/>
  <c r="AZ111" i="157"/>
  <c r="AV111" i="157"/>
  <c r="AR111" i="157"/>
  <c r="AN111" i="157"/>
  <c r="AJ111" i="157"/>
  <c r="AF111" i="157"/>
  <c r="AB111" i="157"/>
  <c r="X111" i="157"/>
  <c r="T111" i="157"/>
  <c r="P111" i="157"/>
  <c r="L111" i="157"/>
  <c r="BI111" i="157"/>
  <c r="BA111" i="157"/>
  <c r="AS111" i="157"/>
  <c r="AK111" i="157"/>
  <c r="AE111" i="157"/>
  <c r="Z111" i="157"/>
  <c r="U111" i="157"/>
  <c r="O111" i="157"/>
  <c r="BG111" i="157"/>
  <c r="AY111" i="157"/>
  <c r="AQ111" i="157"/>
  <c r="AI111" i="157"/>
  <c r="AD111" i="157"/>
  <c r="Y111" i="157"/>
  <c r="S111" i="157"/>
  <c r="N111" i="157"/>
  <c r="BE111" i="157"/>
  <c r="AW111" i="157"/>
  <c r="AO111" i="157"/>
  <c r="AH111" i="157"/>
  <c r="AC111" i="157"/>
  <c r="W111" i="157"/>
  <c r="R111" i="157"/>
  <c r="M111" i="157"/>
  <c r="AM111" i="157"/>
  <c r="Q111" i="157"/>
  <c r="BO111" i="157"/>
  <c r="AG111" i="157"/>
  <c r="BC111" i="157"/>
  <c r="AA111" i="157"/>
  <c r="AU111" i="157"/>
  <c r="V111" i="157"/>
  <c r="L78" i="157"/>
  <c r="L71" i="157"/>
  <c r="P78" i="157"/>
  <c r="P71" i="157"/>
  <c r="T78" i="157"/>
  <c r="T71" i="157"/>
  <c r="X78" i="157"/>
  <c r="X71" i="157"/>
  <c r="AB78" i="157"/>
  <c r="AB71" i="157"/>
  <c r="AF78" i="157"/>
  <c r="AF71" i="157"/>
  <c r="AJ78" i="157"/>
  <c r="AJ71" i="157"/>
  <c r="AN78" i="157"/>
  <c r="AN71" i="157"/>
  <c r="AR78" i="157"/>
  <c r="AR71" i="157"/>
  <c r="AV78" i="157"/>
  <c r="AV71" i="157"/>
  <c r="AZ20" i="157"/>
  <c r="W78" i="157"/>
  <c r="O71" i="157"/>
  <c r="O78" i="157"/>
  <c r="AA78" i="157"/>
  <c r="AA71" i="157"/>
  <c r="AQ78" i="157"/>
  <c r="AQ71" i="157"/>
  <c r="P11" i="157"/>
  <c r="BB104" i="157"/>
  <c r="AX104" i="157"/>
  <c r="AT104" i="157"/>
  <c r="AP104" i="157"/>
  <c r="AL104" i="157"/>
  <c r="AH104" i="157"/>
  <c r="AD104" i="157"/>
  <c r="Z104" i="157"/>
  <c r="V104" i="157"/>
  <c r="R104" i="157"/>
  <c r="N104" i="157"/>
  <c r="J104" i="157"/>
  <c r="F104" i="157"/>
  <c r="BA104" i="157"/>
  <c r="AV104" i="157"/>
  <c r="AQ104" i="157"/>
  <c r="AK104" i="157"/>
  <c r="AF104" i="157"/>
  <c r="AA104" i="157"/>
  <c r="U104" i="157"/>
  <c r="P104" i="157"/>
  <c r="K104" i="157"/>
  <c r="E104" i="157"/>
  <c r="AZ104" i="157"/>
  <c r="AU104" i="157"/>
  <c r="AO104" i="157"/>
  <c r="AJ104" i="157"/>
  <c r="AE104" i="157"/>
  <c r="Y104" i="157"/>
  <c r="T104" i="157"/>
  <c r="O104" i="157"/>
  <c r="I104" i="157"/>
  <c r="AY104" i="157"/>
  <c r="AS104" i="157"/>
  <c r="AN104" i="157"/>
  <c r="AI104" i="157"/>
  <c r="AC104" i="157"/>
  <c r="X104" i="157"/>
  <c r="S104" i="157"/>
  <c r="M104" i="157"/>
  <c r="H104" i="157"/>
  <c r="AR104" i="157"/>
  <c r="W104" i="157"/>
  <c r="AM104" i="157"/>
  <c r="Q104" i="157"/>
  <c r="AG104" i="157"/>
  <c r="L104" i="157"/>
  <c r="AW104" i="157"/>
  <c r="AB104" i="157"/>
  <c r="G104" i="157"/>
  <c r="E78" i="157"/>
  <c r="E71" i="157"/>
  <c r="BF108" i="157"/>
  <c r="BB108" i="157"/>
  <c r="AX108" i="157"/>
  <c r="AT108" i="157"/>
  <c r="AP108" i="157"/>
  <c r="BA108" i="157"/>
  <c r="AV108" i="157"/>
  <c r="AQ108" i="157"/>
  <c r="AL108" i="157"/>
  <c r="AH108" i="157"/>
  <c r="AD108" i="157"/>
  <c r="Z108" i="157"/>
  <c r="V108" i="157"/>
  <c r="R108" i="157"/>
  <c r="N108" i="157"/>
  <c r="J108" i="157"/>
  <c r="BD108" i="157"/>
  <c r="AY108" i="157"/>
  <c r="AS108" i="157"/>
  <c r="AN108" i="157"/>
  <c r="AJ108" i="157"/>
  <c r="AF108" i="157"/>
  <c r="AB108" i="157"/>
  <c r="X108" i="157"/>
  <c r="T108" i="157"/>
  <c r="P108" i="157"/>
  <c r="L108" i="157"/>
  <c r="AZ108" i="157"/>
  <c r="AO108" i="157"/>
  <c r="AG108" i="157"/>
  <c r="Y108" i="157"/>
  <c r="Q108" i="157"/>
  <c r="I108" i="157"/>
  <c r="AW108" i="157"/>
  <c r="AM108" i="157"/>
  <c r="AE108" i="157"/>
  <c r="W108" i="157"/>
  <c r="O108" i="157"/>
  <c r="BE108" i="157"/>
  <c r="AU108" i="157"/>
  <c r="AK108" i="157"/>
  <c r="AC108" i="157"/>
  <c r="U108" i="157"/>
  <c r="M108" i="157"/>
  <c r="AI108" i="157"/>
  <c r="AA108" i="157"/>
  <c r="BC108" i="157"/>
  <c r="S108" i="157"/>
  <c r="AR108" i="157"/>
  <c r="K108" i="157"/>
  <c r="I78" i="157"/>
  <c r="BG112" i="157"/>
  <c r="BC112" i="157"/>
  <c r="AY112" i="157"/>
  <c r="AU112" i="157"/>
  <c r="AQ112" i="157"/>
  <c r="AM112" i="157"/>
  <c r="AI112" i="157"/>
  <c r="AE112" i="157"/>
  <c r="AA112" i="157"/>
  <c r="W112" i="157"/>
  <c r="S112" i="157"/>
  <c r="O112" i="157"/>
  <c r="BI112" i="157"/>
  <c r="BE112" i="157"/>
  <c r="BA112" i="157"/>
  <c r="AW112" i="157"/>
  <c r="AS112" i="157"/>
  <c r="AO112" i="157"/>
  <c r="AK112" i="157"/>
  <c r="AG112" i="157"/>
  <c r="AC112" i="157"/>
  <c r="Y112" i="157"/>
  <c r="U112" i="157"/>
  <c r="Q112" i="157"/>
  <c r="M112" i="157"/>
  <c r="BF112" i="157"/>
  <c r="AX112" i="157"/>
  <c r="AP112" i="157"/>
  <c r="AH112" i="157"/>
  <c r="Z112" i="157"/>
  <c r="R112" i="157"/>
  <c r="BD112" i="157"/>
  <c r="AV112" i="157"/>
  <c r="AN112" i="157"/>
  <c r="AF112" i="157"/>
  <c r="X112" i="157"/>
  <c r="P112" i="157"/>
  <c r="BJ112" i="157"/>
  <c r="BB112" i="157"/>
  <c r="AT112" i="157"/>
  <c r="AL112" i="157"/>
  <c r="AD112" i="157"/>
  <c r="V112" i="157"/>
  <c r="N112" i="157"/>
  <c r="AZ112" i="157"/>
  <c r="T112" i="157"/>
  <c r="AR112" i="157"/>
  <c r="AJ112" i="157"/>
  <c r="AB112" i="157"/>
  <c r="BH112" i="157"/>
  <c r="M78" i="157"/>
  <c r="M71" i="157"/>
  <c r="Q71" i="157"/>
  <c r="Q78" i="157"/>
  <c r="U78" i="157"/>
  <c r="U71" i="157"/>
  <c r="Y78" i="157"/>
  <c r="Y71" i="157"/>
  <c r="AC78" i="157"/>
  <c r="AC71" i="157"/>
  <c r="AG71" i="157"/>
  <c r="AG78" i="157"/>
  <c r="AK78" i="157"/>
  <c r="AK71" i="157"/>
  <c r="AO78" i="157"/>
  <c r="AO71" i="157"/>
  <c r="AS78" i="157"/>
  <c r="AS71" i="157"/>
  <c r="AW71" i="157"/>
  <c r="AW78" i="157"/>
  <c r="BA78" i="157"/>
  <c r="BA71" i="157"/>
  <c r="BE78" i="157"/>
  <c r="BE71" i="157"/>
  <c r="BI78" i="157"/>
  <c r="BI71" i="157"/>
  <c r="B28" i="157"/>
  <c r="AD71" i="157"/>
  <c r="BC106" i="157"/>
  <c r="AY106" i="157"/>
  <c r="AU106" i="157"/>
  <c r="AQ106" i="157"/>
  <c r="AM106" i="157"/>
  <c r="AI106" i="157"/>
  <c r="AE106" i="157"/>
  <c r="AA106" i="157"/>
  <c r="W106" i="157"/>
  <c r="S106" i="157"/>
  <c r="O106" i="157"/>
  <c r="K106" i="157"/>
  <c r="G106" i="157"/>
  <c r="BA106" i="157"/>
  <c r="AW106" i="157"/>
  <c r="AS106" i="157"/>
  <c r="AO106" i="157"/>
  <c r="AK106" i="157"/>
  <c r="AG106" i="157"/>
  <c r="AC106" i="157"/>
  <c r="Y106" i="157"/>
  <c r="U106" i="157"/>
  <c r="Q106" i="157"/>
  <c r="M106" i="157"/>
  <c r="I106" i="157"/>
  <c r="BB106" i="157"/>
  <c r="AT106" i="157"/>
  <c r="AL106" i="157"/>
  <c r="AD106" i="157"/>
  <c r="V106" i="157"/>
  <c r="N106" i="157"/>
  <c r="AZ106" i="157"/>
  <c r="AR106" i="157"/>
  <c r="AJ106" i="157"/>
  <c r="AB106" i="157"/>
  <c r="T106" i="157"/>
  <c r="L106" i="157"/>
  <c r="BO106" i="157"/>
  <c r="AX106" i="157"/>
  <c r="AP106" i="157"/>
  <c r="AH106" i="157"/>
  <c r="Z106" i="157"/>
  <c r="R106" i="157"/>
  <c r="J106" i="157"/>
  <c r="AN106" i="157"/>
  <c r="H106" i="157"/>
  <c r="AF106" i="157"/>
  <c r="BD106" i="157"/>
  <c r="X106" i="157"/>
  <c r="P106" i="157"/>
  <c r="G71" i="157"/>
  <c r="AV106" i="157"/>
  <c r="G78" i="157"/>
  <c r="BF110" i="157"/>
  <c r="BB110" i="157"/>
  <c r="AX110" i="157"/>
  <c r="AT110" i="157"/>
  <c r="AP110" i="157"/>
  <c r="AL110" i="157"/>
  <c r="AH110" i="157"/>
  <c r="AD110" i="157"/>
  <c r="Z110" i="157"/>
  <c r="V110" i="157"/>
  <c r="R110" i="157"/>
  <c r="N110" i="157"/>
  <c r="BH110" i="157"/>
  <c r="BC110" i="157"/>
  <c r="AW110" i="157"/>
  <c r="AR110" i="157"/>
  <c r="AM110" i="157"/>
  <c r="AG110" i="157"/>
  <c r="AB110" i="157"/>
  <c r="W110" i="157"/>
  <c r="Q110" i="157"/>
  <c r="L110" i="157"/>
  <c r="BG110" i="157"/>
  <c r="BA110" i="157"/>
  <c r="AV110" i="157"/>
  <c r="AQ110" i="157"/>
  <c r="AK110" i="157"/>
  <c r="AF110" i="157"/>
  <c r="AA110" i="157"/>
  <c r="U110" i="157"/>
  <c r="P110" i="157"/>
  <c r="K110" i="157"/>
  <c r="BE110" i="157"/>
  <c r="AZ110" i="157"/>
  <c r="AU110" i="157"/>
  <c r="AO110" i="157"/>
  <c r="AJ110" i="157"/>
  <c r="AE110" i="157"/>
  <c r="Y110" i="157"/>
  <c r="T110" i="157"/>
  <c r="O110" i="157"/>
  <c r="AS110" i="157"/>
  <c r="X110" i="157"/>
  <c r="AN110" i="157"/>
  <c r="S110" i="157"/>
  <c r="BD110" i="157"/>
  <c r="AI110" i="157"/>
  <c r="M110" i="157"/>
  <c r="AC110" i="157"/>
  <c r="AY110" i="157"/>
  <c r="K78" i="157"/>
  <c r="K71" i="157"/>
  <c r="S78" i="157"/>
  <c r="S71" i="157"/>
  <c r="AE71" i="157"/>
  <c r="AE78" i="157"/>
  <c r="AI78" i="157"/>
  <c r="AI71" i="157"/>
  <c r="AU71" i="157"/>
  <c r="AU78" i="157"/>
  <c r="BG78" i="157"/>
  <c r="BG71" i="157"/>
  <c r="BA101" i="157"/>
  <c r="AW101" i="157"/>
  <c r="AS101" i="157"/>
  <c r="AO101" i="157"/>
  <c r="AK101" i="157"/>
  <c r="AG101" i="157"/>
  <c r="AC101" i="157"/>
  <c r="W101" i="157"/>
  <c r="S101" i="157"/>
  <c r="O101" i="157"/>
  <c r="K101" i="157"/>
  <c r="G101" i="157"/>
  <c r="C101" i="157"/>
  <c r="AZ101" i="157"/>
  <c r="AV101" i="157"/>
  <c r="AR101" i="157"/>
  <c r="AN101" i="157"/>
  <c r="AJ101" i="157"/>
  <c r="AF101" i="157"/>
  <c r="Z101" i="157"/>
  <c r="V101" i="157"/>
  <c r="R101" i="157"/>
  <c r="N101" i="157"/>
  <c r="J101" i="157"/>
  <c r="F101" i="157"/>
  <c r="B101" i="157"/>
  <c r="AY101" i="157"/>
  <c r="AU101" i="157"/>
  <c r="AQ101" i="157"/>
  <c r="AM101" i="157"/>
  <c r="AI101" i="157"/>
  <c r="AE101" i="157"/>
  <c r="Y101" i="157"/>
  <c r="U101" i="157"/>
  <c r="Q101" i="157"/>
  <c r="M101" i="157"/>
  <c r="I101" i="157"/>
  <c r="E101" i="157"/>
  <c r="AP101" i="157"/>
  <c r="X101" i="157"/>
  <c r="H101" i="157"/>
  <c r="AL101" i="157"/>
  <c r="T101" i="157"/>
  <c r="D101" i="157"/>
  <c r="AX101" i="157"/>
  <c r="AH101" i="157"/>
  <c r="P101" i="157"/>
  <c r="AT101" i="157"/>
  <c r="AB85" i="157"/>
  <c r="B78" i="157"/>
  <c r="AD101" i="157"/>
  <c r="L101" i="157"/>
  <c r="B71" i="157"/>
  <c r="BD109" i="157"/>
  <c r="AZ109" i="157"/>
  <c r="AV109" i="157"/>
  <c r="AR109" i="157"/>
  <c r="AN109" i="157"/>
  <c r="AJ109" i="157"/>
  <c r="AF109" i="157"/>
  <c r="AB109" i="157"/>
  <c r="X109" i="157"/>
  <c r="T109" i="157"/>
  <c r="P109" i="157"/>
  <c r="L109" i="157"/>
  <c r="BE109" i="157"/>
  <c r="AY109" i="157"/>
  <c r="AT109" i="157"/>
  <c r="AO109" i="157"/>
  <c r="AI109" i="157"/>
  <c r="AD109" i="157"/>
  <c r="Y109" i="157"/>
  <c r="S109" i="157"/>
  <c r="N109" i="157"/>
  <c r="BG109" i="157"/>
  <c r="BB109" i="157"/>
  <c r="AW109" i="157"/>
  <c r="AQ109" i="157"/>
  <c r="AL109" i="157"/>
  <c r="AG109" i="157"/>
  <c r="AA109" i="157"/>
  <c r="V109" i="157"/>
  <c r="Q109" i="157"/>
  <c r="K109" i="157"/>
  <c r="BC109" i="157"/>
  <c r="AS109" i="157"/>
  <c r="AH109" i="157"/>
  <c r="W109" i="157"/>
  <c r="M109" i="157"/>
  <c r="BA109" i="157"/>
  <c r="AP109" i="157"/>
  <c r="AE109" i="157"/>
  <c r="U109" i="157"/>
  <c r="J109" i="157"/>
  <c r="AX109" i="157"/>
  <c r="AM109" i="157"/>
  <c r="AC109" i="157"/>
  <c r="R109" i="157"/>
  <c r="Z109" i="157"/>
  <c r="BF109" i="157"/>
  <c r="O109" i="157"/>
  <c r="AU109" i="157"/>
  <c r="J78" i="157"/>
  <c r="AK109" i="157"/>
  <c r="J71" i="157"/>
  <c r="AN93" i="157"/>
  <c r="BO113" i="157"/>
  <c r="BI113" i="157"/>
  <c r="BE113" i="157"/>
  <c r="BA113" i="157"/>
  <c r="AW113" i="157"/>
  <c r="AS113" i="157"/>
  <c r="AO113" i="157"/>
  <c r="AK113" i="157"/>
  <c r="AG113" i="157"/>
  <c r="AC113" i="157"/>
  <c r="Y113" i="157"/>
  <c r="U113" i="157"/>
  <c r="Q113" i="157"/>
  <c r="BK113" i="157"/>
  <c r="BK114" i="157" s="1"/>
  <c r="BG113" i="157"/>
  <c r="BC113" i="157"/>
  <c r="AY113" i="157"/>
  <c r="AU113" i="157"/>
  <c r="AQ113" i="157"/>
  <c r="AM113" i="157"/>
  <c r="AI113" i="157"/>
  <c r="AE113" i="157"/>
  <c r="AA113" i="157"/>
  <c r="W113" i="157"/>
  <c r="S113" i="157"/>
  <c r="O113" i="157"/>
  <c r="BD113" i="157"/>
  <c r="AV113" i="157"/>
  <c r="AN113" i="157"/>
  <c r="AF113" i="157"/>
  <c r="X113" i="157"/>
  <c r="P113" i="157"/>
  <c r="BJ113" i="157"/>
  <c r="BB113" i="157"/>
  <c r="AT113" i="157"/>
  <c r="AL113" i="157"/>
  <c r="AD113" i="157"/>
  <c r="V113" i="157"/>
  <c r="N113" i="157"/>
  <c r="BH113" i="157"/>
  <c r="AZ113" i="157"/>
  <c r="AR113" i="157"/>
  <c r="AJ113" i="157"/>
  <c r="AB113" i="157"/>
  <c r="T113" i="157"/>
  <c r="AH113" i="157"/>
  <c r="BF113" i="157"/>
  <c r="Z113" i="157"/>
  <c r="AX113" i="157"/>
  <c r="R113" i="157"/>
  <c r="AB97" i="157"/>
  <c r="AP113" i="157"/>
  <c r="N78" i="157"/>
  <c r="U97" i="157"/>
  <c r="N71" i="157"/>
  <c r="R78" i="157"/>
  <c r="R71" i="157"/>
  <c r="V78" i="157"/>
  <c r="V71" i="157"/>
  <c r="Z78" i="157"/>
  <c r="Z71" i="157"/>
  <c r="AH78" i="157"/>
  <c r="AH71" i="157"/>
  <c r="AL78" i="157"/>
  <c r="AL71" i="157"/>
  <c r="AP78" i="157"/>
  <c r="AP71" i="157"/>
  <c r="AT78" i="157"/>
  <c r="AT71" i="157"/>
  <c r="AX78" i="157"/>
  <c r="AX71" i="157"/>
  <c r="BB20" i="157"/>
  <c r="BF20" i="157"/>
  <c r="BJ20" i="157"/>
  <c r="B21" i="157"/>
  <c r="AY71" i="157"/>
  <c r="BL54" i="157"/>
  <c r="BD78" i="156"/>
  <c r="BD71" i="156"/>
  <c r="AZ78" i="156"/>
  <c r="AZ71" i="156"/>
  <c r="BH78" i="156"/>
  <c r="BH71" i="156"/>
  <c r="BO103" i="156"/>
  <c r="AY103" i="156"/>
  <c r="AU103" i="156"/>
  <c r="AQ103" i="156"/>
  <c r="AM103" i="156"/>
  <c r="AI103" i="156"/>
  <c r="AE103" i="156"/>
  <c r="AA103" i="156"/>
  <c r="W103" i="156"/>
  <c r="S103" i="156"/>
  <c r="O103" i="156"/>
  <c r="K103" i="156"/>
  <c r="G103" i="156"/>
  <c r="BA103" i="156"/>
  <c r="AV103" i="156"/>
  <c r="AP103" i="156"/>
  <c r="AK103" i="156"/>
  <c r="AF103" i="156"/>
  <c r="Z103" i="156"/>
  <c r="U103" i="156"/>
  <c r="P103" i="156"/>
  <c r="J103" i="156"/>
  <c r="E103" i="156"/>
  <c r="AZ103" i="156"/>
  <c r="AT103" i="156"/>
  <c r="AO103" i="156"/>
  <c r="AJ103" i="156"/>
  <c r="AD103" i="156"/>
  <c r="Y103" i="156"/>
  <c r="T103" i="156"/>
  <c r="N103" i="156"/>
  <c r="I103" i="156"/>
  <c r="D103" i="156"/>
  <c r="AW103" i="156"/>
  <c r="AR103" i="156"/>
  <c r="AL103" i="156"/>
  <c r="AG103" i="156"/>
  <c r="AB103" i="156"/>
  <c r="V103" i="156"/>
  <c r="Q103" i="156"/>
  <c r="L103" i="156"/>
  <c r="F103" i="156"/>
  <c r="AS103" i="156"/>
  <c r="X103" i="156"/>
  <c r="AN103" i="156"/>
  <c r="R103" i="156"/>
  <c r="AX103" i="156"/>
  <c r="AC103" i="156"/>
  <c r="H103" i="156"/>
  <c r="M103" i="156"/>
  <c r="AH103" i="156"/>
  <c r="D78" i="156"/>
  <c r="D71" i="156"/>
  <c r="BC107" i="156"/>
  <c r="AY107" i="156"/>
  <c r="AU107" i="156"/>
  <c r="AQ107" i="156"/>
  <c r="AM107" i="156"/>
  <c r="AI107" i="156"/>
  <c r="AE107" i="156"/>
  <c r="AA107" i="156"/>
  <c r="W107" i="156"/>
  <c r="S107" i="156"/>
  <c r="O107" i="156"/>
  <c r="K107" i="156"/>
  <c r="BB107" i="156"/>
  <c r="AX107" i="156"/>
  <c r="AT107" i="156"/>
  <c r="AP107" i="156"/>
  <c r="AL107" i="156"/>
  <c r="AH107" i="156"/>
  <c r="AD107" i="156"/>
  <c r="Z107" i="156"/>
  <c r="V107" i="156"/>
  <c r="R107" i="156"/>
  <c r="N107" i="156"/>
  <c r="J107" i="156"/>
  <c r="BD107" i="156"/>
  <c r="AZ107" i="156"/>
  <c r="AV107" i="156"/>
  <c r="AR107" i="156"/>
  <c r="AN107" i="156"/>
  <c r="AJ107" i="156"/>
  <c r="AF107" i="156"/>
  <c r="AB107" i="156"/>
  <c r="X107" i="156"/>
  <c r="T107" i="156"/>
  <c r="P107" i="156"/>
  <c r="L107" i="156"/>
  <c r="H107" i="156"/>
  <c r="AS107" i="156"/>
  <c r="AC107" i="156"/>
  <c r="M107" i="156"/>
  <c r="BE107" i="156"/>
  <c r="AO107" i="156"/>
  <c r="Y107" i="156"/>
  <c r="I107" i="156"/>
  <c r="BA107" i="156"/>
  <c r="AK107" i="156"/>
  <c r="U107" i="156"/>
  <c r="AW107" i="156"/>
  <c r="AG107" i="156"/>
  <c r="Q107" i="156"/>
  <c r="H78" i="156"/>
  <c r="H71" i="156"/>
  <c r="BO111" i="156"/>
  <c r="BG111" i="156"/>
  <c r="BC111" i="156"/>
  <c r="AY111" i="156"/>
  <c r="AU111" i="156"/>
  <c r="AQ111" i="156"/>
  <c r="AM111" i="156"/>
  <c r="AI111" i="156"/>
  <c r="AE111" i="156"/>
  <c r="AA111" i="156"/>
  <c r="W111" i="156"/>
  <c r="S111" i="156"/>
  <c r="O111" i="156"/>
  <c r="BE111" i="156"/>
  <c r="AZ111" i="156"/>
  <c r="AT111" i="156"/>
  <c r="AO111" i="156"/>
  <c r="AJ111" i="156"/>
  <c r="AD111" i="156"/>
  <c r="Y111" i="156"/>
  <c r="T111" i="156"/>
  <c r="N111" i="156"/>
  <c r="BI111" i="156"/>
  <c r="BD111" i="156"/>
  <c r="AX111" i="156"/>
  <c r="AS111" i="156"/>
  <c r="AN111" i="156"/>
  <c r="AH111" i="156"/>
  <c r="AC111" i="156"/>
  <c r="X111" i="156"/>
  <c r="R111" i="156"/>
  <c r="M111" i="156"/>
  <c r="BH111" i="156"/>
  <c r="BB111" i="156"/>
  <c r="AW111" i="156"/>
  <c r="AR111" i="156"/>
  <c r="AL111" i="156"/>
  <c r="AG111" i="156"/>
  <c r="AB111" i="156"/>
  <c r="V111" i="156"/>
  <c r="Q111" i="156"/>
  <c r="L111" i="156"/>
  <c r="BF111" i="156"/>
  <c r="BA111" i="156"/>
  <c r="AV111" i="156"/>
  <c r="AP111" i="156"/>
  <c r="AK111" i="156"/>
  <c r="AF111" i="156"/>
  <c r="Z111" i="156"/>
  <c r="U111" i="156"/>
  <c r="P111" i="156"/>
  <c r="L78" i="156"/>
  <c r="L71" i="156"/>
  <c r="P78" i="156"/>
  <c r="P71" i="156"/>
  <c r="T78" i="156"/>
  <c r="T71" i="156"/>
  <c r="X78" i="156"/>
  <c r="X71" i="156"/>
  <c r="AB78" i="156"/>
  <c r="AB71" i="156"/>
  <c r="AF78" i="156"/>
  <c r="AF71" i="156"/>
  <c r="AJ78" i="156"/>
  <c r="AJ71" i="156"/>
  <c r="AN78" i="156"/>
  <c r="AN71" i="156"/>
  <c r="AR78" i="156"/>
  <c r="AR71" i="156"/>
  <c r="AV78" i="156"/>
  <c r="AV71" i="156"/>
  <c r="BL54" i="156"/>
  <c r="AZ104" i="156"/>
  <c r="AV104" i="156"/>
  <c r="AR104" i="156"/>
  <c r="AN104" i="156"/>
  <c r="AJ104" i="156"/>
  <c r="AF104" i="156"/>
  <c r="AB104" i="156"/>
  <c r="X104" i="156"/>
  <c r="T104" i="156"/>
  <c r="P104" i="156"/>
  <c r="L104" i="156"/>
  <c r="H104" i="156"/>
  <c r="AX104" i="156"/>
  <c r="AS104" i="156"/>
  <c r="AM104" i="156"/>
  <c r="AH104" i="156"/>
  <c r="AC104" i="156"/>
  <c r="W104" i="156"/>
  <c r="R104" i="156"/>
  <c r="M104" i="156"/>
  <c r="G104" i="156"/>
  <c r="BB104" i="156"/>
  <c r="AW104" i="156"/>
  <c r="AQ104" i="156"/>
  <c r="AL104" i="156"/>
  <c r="AG104" i="156"/>
  <c r="AA104" i="156"/>
  <c r="V104" i="156"/>
  <c r="Q104" i="156"/>
  <c r="K104" i="156"/>
  <c r="F104" i="156"/>
  <c r="BA104" i="156"/>
  <c r="AU104" i="156"/>
  <c r="AP104" i="156"/>
  <c r="AK104" i="156"/>
  <c r="AE104" i="156"/>
  <c r="Z104" i="156"/>
  <c r="U104" i="156"/>
  <c r="O104" i="156"/>
  <c r="J104" i="156"/>
  <c r="AY104" i="156"/>
  <c r="AT104" i="156"/>
  <c r="AO104" i="156"/>
  <c r="AI104" i="156"/>
  <c r="AD104" i="156"/>
  <c r="Y104" i="156"/>
  <c r="S104" i="156"/>
  <c r="N104" i="156"/>
  <c r="I104" i="156"/>
  <c r="E104" i="156"/>
  <c r="E78" i="156"/>
  <c r="E71" i="156"/>
  <c r="BE108" i="156"/>
  <c r="BA108" i="156"/>
  <c r="AW108" i="156"/>
  <c r="AS108" i="156"/>
  <c r="AO108" i="156"/>
  <c r="BF108" i="156"/>
  <c r="AZ108" i="156"/>
  <c r="AU108" i="156"/>
  <c r="AP108" i="156"/>
  <c r="AK108" i="156"/>
  <c r="AG108" i="156"/>
  <c r="AC108" i="156"/>
  <c r="Y108" i="156"/>
  <c r="U108" i="156"/>
  <c r="Q108" i="156"/>
  <c r="M108" i="156"/>
  <c r="I108" i="156"/>
  <c r="BD108" i="156"/>
  <c r="AY108" i="156"/>
  <c r="AT108" i="156"/>
  <c r="AN108" i="156"/>
  <c r="AJ108" i="156"/>
  <c r="AF108" i="156"/>
  <c r="AB108" i="156"/>
  <c r="X108" i="156"/>
  <c r="T108" i="156"/>
  <c r="P108" i="156"/>
  <c r="L108" i="156"/>
  <c r="BB108" i="156"/>
  <c r="AV108" i="156"/>
  <c r="AQ108" i="156"/>
  <c r="AL108" i="156"/>
  <c r="AH108" i="156"/>
  <c r="AD108" i="156"/>
  <c r="Z108" i="156"/>
  <c r="V108" i="156"/>
  <c r="R108" i="156"/>
  <c r="N108" i="156"/>
  <c r="J108" i="156"/>
  <c r="AR108" i="156"/>
  <c r="AA108" i="156"/>
  <c r="K108" i="156"/>
  <c r="AM108" i="156"/>
  <c r="W108" i="156"/>
  <c r="BC108" i="156"/>
  <c r="AI108" i="156"/>
  <c r="S108" i="156"/>
  <c r="AX108" i="156"/>
  <c r="AE108" i="156"/>
  <c r="O108" i="156"/>
  <c r="I78" i="156"/>
  <c r="I71" i="156"/>
  <c r="BG112" i="156"/>
  <c r="BC112" i="156"/>
  <c r="AY112" i="156"/>
  <c r="AU112" i="156"/>
  <c r="AQ112" i="156"/>
  <c r="AM112" i="156"/>
  <c r="AI112" i="156"/>
  <c r="AE112" i="156"/>
  <c r="AA112" i="156"/>
  <c r="W112" i="156"/>
  <c r="S112" i="156"/>
  <c r="O112" i="156"/>
  <c r="BJ112" i="156"/>
  <c r="BF112" i="156"/>
  <c r="BB112" i="156"/>
  <c r="AX112" i="156"/>
  <c r="AT112" i="156"/>
  <c r="BH112" i="156"/>
  <c r="BD112" i="156"/>
  <c r="AZ112" i="156"/>
  <c r="AV112" i="156"/>
  <c r="AR112" i="156"/>
  <c r="AN112" i="156"/>
  <c r="AJ112" i="156"/>
  <c r="AF112" i="156"/>
  <c r="AB112" i="156"/>
  <c r="X112" i="156"/>
  <c r="T112" i="156"/>
  <c r="P112" i="156"/>
  <c r="BI112" i="156"/>
  <c r="AS112" i="156"/>
  <c r="AK112" i="156"/>
  <c r="AC112" i="156"/>
  <c r="U112" i="156"/>
  <c r="M112" i="156"/>
  <c r="BE112" i="156"/>
  <c r="AP112" i="156"/>
  <c r="AH112" i="156"/>
  <c r="Z112" i="156"/>
  <c r="R112" i="156"/>
  <c r="BA112" i="156"/>
  <c r="AO112" i="156"/>
  <c r="AG112" i="156"/>
  <c r="Y112" i="156"/>
  <c r="Q112" i="156"/>
  <c r="AW112" i="156"/>
  <c r="AL112" i="156"/>
  <c r="AD112" i="156"/>
  <c r="V112" i="156"/>
  <c r="N112" i="156"/>
  <c r="M78" i="156"/>
  <c r="M71" i="156"/>
  <c r="Q78" i="156"/>
  <c r="Q71" i="156"/>
  <c r="U78" i="156"/>
  <c r="U71" i="156"/>
  <c r="Y78" i="156"/>
  <c r="Y71" i="156"/>
  <c r="AC78" i="156"/>
  <c r="AC71" i="156"/>
  <c r="AG78" i="156"/>
  <c r="AG71" i="156"/>
  <c r="AK78" i="156"/>
  <c r="AK71" i="156"/>
  <c r="AO78" i="156"/>
  <c r="AO71" i="156"/>
  <c r="AS78" i="156"/>
  <c r="AS71" i="156"/>
  <c r="AW78" i="156"/>
  <c r="AW71" i="156"/>
  <c r="BA78" i="156"/>
  <c r="BA71" i="156"/>
  <c r="BE78" i="156"/>
  <c r="BE71" i="156"/>
  <c r="BI78" i="156"/>
  <c r="BI71" i="156"/>
  <c r="BA101" i="156"/>
  <c r="AW101" i="156"/>
  <c r="AS101" i="156"/>
  <c r="AO101" i="156"/>
  <c r="AK101" i="156"/>
  <c r="AG101" i="156"/>
  <c r="AC101" i="156"/>
  <c r="W101" i="156"/>
  <c r="S101" i="156"/>
  <c r="O101" i="156"/>
  <c r="K101" i="156"/>
  <c r="G101" i="156"/>
  <c r="C101" i="156"/>
  <c r="AV101" i="156"/>
  <c r="AQ101" i="156"/>
  <c r="AL101" i="156"/>
  <c r="AF101" i="156"/>
  <c r="Y101" i="156"/>
  <c r="T101" i="156"/>
  <c r="N101" i="156"/>
  <c r="I101" i="156"/>
  <c r="D101" i="156"/>
  <c r="AZ101" i="156"/>
  <c r="AU101" i="156"/>
  <c r="AP101" i="156"/>
  <c r="AJ101" i="156"/>
  <c r="AE101" i="156"/>
  <c r="X101" i="156"/>
  <c r="R101" i="156"/>
  <c r="M101" i="156"/>
  <c r="H101" i="156"/>
  <c r="B101" i="156"/>
  <c r="AX101" i="156"/>
  <c r="AR101" i="156"/>
  <c r="AM101" i="156"/>
  <c r="AH101" i="156"/>
  <c r="Z101" i="156"/>
  <c r="U101" i="156"/>
  <c r="P101" i="156"/>
  <c r="J101" i="156"/>
  <c r="E101" i="156"/>
  <c r="AN101" i="156"/>
  <c r="Q101" i="156"/>
  <c r="AI101" i="156"/>
  <c r="L101" i="156"/>
  <c r="AT101" i="156"/>
  <c r="V101" i="156"/>
  <c r="AD101" i="156"/>
  <c r="AY101" i="156"/>
  <c r="B78" i="156"/>
  <c r="F101" i="156"/>
  <c r="B71" i="156"/>
  <c r="BG109" i="156"/>
  <c r="BC109" i="156"/>
  <c r="AY109" i="156"/>
  <c r="AU109" i="156"/>
  <c r="AQ109" i="156"/>
  <c r="AM109" i="156"/>
  <c r="AI109" i="156"/>
  <c r="AE109" i="156"/>
  <c r="AA109" i="156"/>
  <c r="W109" i="156"/>
  <c r="S109" i="156"/>
  <c r="O109" i="156"/>
  <c r="K109" i="156"/>
  <c r="BD109" i="156"/>
  <c r="AX109" i="156"/>
  <c r="AS109" i="156"/>
  <c r="AN109" i="156"/>
  <c r="AH109" i="156"/>
  <c r="AC109" i="156"/>
  <c r="X109" i="156"/>
  <c r="R109" i="156"/>
  <c r="M109" i="156"/>
  <c r="BB109" i="156"/>
  <c r="AW109" i="156"/>
  <c r="AR109" i="156"/>
  <c r="AL109" i="156"/>
  <c r="AG109" i="156"/>
  <c r="AB109" i="156"/>
  <c r="V109" i="156"/>
  <c r="Q109" i="156"/>
  <c r="L109" i="156"/>
  <c r="BE109" i="156"/>
  <c r="AZ109" i="156"/>
  <c r="AT109" i="156"/>
  <c r="AO109" i="156"/>
  <c r="AJ109" i="156"/>
  <c r="AD109" i="156"/>
  <c r="Y109" i="156"/>
  <c r="T109" i="156"/>
  <c r="N109" i="156"/>
  <c r="BF109" i="156"/>
  <c r="AK109" i="156"/>
  <c r="P109" i="156"/>
  <c r="BA109" i="156"/>
  <c r="AF109" i="156"/>
  <c r="J109" i="156"/>
  <c r="AV109" i="156"/>
  <c r="Z109" i="156"/>
  <c r="AP109" i="156"/>
  <c r="U109" i="156"/>
  <c r="J78" i="156"/>
  <c r="J71" i="156"/>
  <c r="BO113" i="156"/>
  <c r="BI113" i="156"/>
  <c r="BE113" i="156"/>
  <c r="BA113" i="156"/>
  <c r="AW113" i="156"/>
  <c r="AS113" i="156"/>
  <c r="AO113" i="156"/>
  <c r="AK113" i="156"/>
  <c r="AG113" i="156"/>
  <c r="AC113" i="156"/>
  <c r="Y113" i="156"/>
  <c r="U113" i="156"/>
  <c r="Q113" i="156"/>
  <c r="BH113" i="156"/>
  <c r="BD113" i="156"/>
  <c r="AZ113" i="156"/>
  <c r="AV113" i="156"/>
  <c r="AR113" i="156"/>
  <c r="AN113" i="156"/>
  <c r="AJ113" i="156"/>
  <c r="AF113" i="156"/>
  <c r="AB113" i="156"/>
  <c r="X113" i="156"/>
  <c r="T113" i="156"/>
  <c r="P113" i="156"/>
  <c r="BJ113" i="156"/>
  <c r="BF113" i="156"/>
  <c r="BB113" i="156"/>
  <c r="AX113" i="156"/>
  <c r="AT113" i="156"/>
  <c r="AP113" i="156"/>
  <c r="AL113" i="156"/>
  <c r="AH113" i="156"/>
  <c r="AD113" i="156"/>
  <c r="Z113" i="156"/>
  <c r="V113" i="156"/>
  <c r="R113" i="156"/>
  <c r="N113" i="156"/>
  <c r="BG113" i="156"/>
  <c r="AQ113" i="156"/>
  <c r="AA113" i="156"/>
  <c r="BC113" i="156"/>
  <c r="AM113" i="156"/>
  <c r="W113" i="156"/>
  <c r="AY113" i="156"/>
  <c r="AI113" i="156"/>
  <c r="S113" i="156"/>
  <c r="BK113" i="156"/>
  <c r="BK114" i="156" s="1"/>
  <c r="BK40" i="156" s="1"/>
  <c r="AU113" i="156"/>
  <c r="AE113" i="156"/>
  <c r="O113" i="156"/>
  <c r="N78" i="156"/>
  <c r="N71" i="156"/>
  <c r="R78" i="156"/>
  <c r="R71" i="156"/>
  <c r="V78" i="156"/>
  <c r="V71" i="156"/>
  <c r="Z78" i="156"/>
  <c r="Z71" i="156"/>
  <c r="AD78" i="156"/>
  <c r="AD71" i="156"/>
  <c r="AH78" i="156"/>
  <c r="AH71" i="156"/>
  <c r="AL78" i="156"/>
  <c r="AL71" i="156"/>
  <c r="AP78" i="156"/>
  <c r="AP71" i="156"/>
  <c r="AT78" i="156"/>
  <c r="AT71" i="156"/>
  <c r="AX78" i="156"/>
  <c r="AX71" i="156"/>
  <c r="BB20" i="156"/>
  <c r="BF20" i="156"/>
  <c r="BJ20" i="156"/>
  <c r="B21" i="156"/>
  <c r="B28" i="156"/>
  <c r="AX102" i="156"/>
  <c r="AT102" i="156"/>
  <c r="AP102" i="156"/>
  <c r="AL102" i="156"/>
  <c r="AH102" i="156"/>
  <c r="AD102" i="156"/>
  <c r="Y102" i="156"/>
  <c r="U102" i="156"/>
  <c r="Q102" i="156"/>
  <c r="M102" i="156"/>
  <c r="I102" i="156"/>
  <c r="E102" i="156"/>
  <c r="AY102" i="156"/>
  <c r="AS102" i="156"/>
  <c r="AN102" i="156"/>
  <c r="AI102" i="156"/>
  <c r="AC102" i="156"/>
  <c r="W102" i="156"/>
  <c r="R102" i="156"/>
  <c r="L102" i="156"/>
  <c r="G102" i="156"/>
  <c r="AW102" i="156"/>
  <c r="AR102" i="156"/>
  <c r="AM102" i="156"/>
  <c r="AG102" i="156"/>
  <c r="AA102" i="156"/>
  <c r="V102" i="156"/>
  <c r="P102" i="156"/>
  <c r="K102" i="156"/>
  <c r="F102" i="156"/>
  <c r="AZ102" i="156"/>
  <c r="AU102" i="156"/>
  <c r="AO102" i="156"/>
  <c r="AJ102" i="156"/>
  <c r="AE102" i="156"/>
  <c r="X102" i="156"/>
  <c r="S102" i="156"/>
  <c r="N102" i="156"/>
  <c r="H102" i="156"/>
  <c r="C102" i="156"/>
  <c r="BA102" i="156"/>
  <c r="AF102" i="156"/>
  <c r="J102" i="156"/>
  <c r="AV102" i="156"/>
  <c r="Z102" i="156"/>
  <c r="D102" i="156"/>
  <c r="AK102" i="156"/>
  <c r="O102" i="156"/>
  <c r="T102" i="156"/>
  <c r="C71" i="156"/>
  <c r="AQ102" i="156"/>
  <c r="C78" i="156"/>
  <c r="BO106" i="156"/>
  <c r="BB106" i="156"/>
  <c r="AX106" i="156"/>
  <c r="AT106" i="156"/>
  <c r="AP106" i="156"/>
  <c r="AL106" i="156"/>
  <c r="AH106" i="156"/>
  <c r="AD106" i="156"/>
  <c r="Z106" i="156"/>
  <c r="V106" i="156"/>
  <c r="R106" i="156"/>
  <c r="N106" i="156"/>
  <c r="J106" i="156"/>
  <c r="BA106" i="156"/>
  <c r="AW106" i="156"/>
  <c r="AS106" i="156"/>
  <c r="AO106" i="156"/>
  <c r="AK106" i="156"/>
  <c r="AG106" i="156"/>
  <c r="AC106" i="156"/>
  <c r="Y106" i="156"/>
  <c r="U106" i="156"/>
  <c r="Q106" i="156"/>
  <c r="M106" i="156"/>
  <c r="I106" i="156"/>
  <c r="BC106" i="156"/>
  <c r="AY106" i="156"/>
  <c r="AU106" i="156"/>
  <c r="AQ106" i="156"/>
  <c r="AM106" i="156"/>
  <c r="AI106" i="156"/>
  <c r="AE106" i="156"/>
  <c r="AA106" i="156"/>
  <c r="W106" i="156"/>
  <c r="S106" i="156"/>
  <c r="O106" i="156"/>
  <c r="K106" i="156"/>
  <c r="G106" i="156"/>
  <c r="AV106" i="156"/>
  <c r="AF106" i="156"/>
  <c r="P106" i="156"/>
  <c r="AR106" i="156"/>
  <c r="AB106" i="156"/>
  <c r="L106" i="156"/>
  <c r="BD106" i="156"/>
  <c r="AN106" i="156"/>
  <c r="X106" i="156"/>
  <c r="H106" i="156"/>
  <c r="AZ106" i="156"/>
  <c r="AJ106" i="156"/>
  <c r="T106" i="156"/>
  <c r="G78" i="156"/>
  <c r="G71" i="156"/>
  <c r="BE110" i="156"/>
  <c r="BA110" i="156"/>
  <c r="AW110" i="156"/>
  <c r="AS110" i="156"/>
  <c r="AO110" i="156"/>
  <c r="AK110" i="156"/>
  <c r="AG110" i="156"/>
  <c r="AC110" i="156"/>
  <c r="Y110" i="156"/>
  <c r="U110" i="156"/>
  <c r="Q110" i="156"/>
  <c r="M110" i="156"/>
  <c r="BG110" i="156"/>
  <c r="BB110" i="156"/>
  <c r="AV110" i="156"/>
  <c r="AQ110" i="156"/>
  <c r="AL110" i="156"/>
  <c r="AF110" i="156"/>
  <c r="AA110" i="156"/>
  <c r="V110" i="156"/>
  <c r="P110" i="156"/>
  <c r="K110" i="156"/>
  <c r="BF110" i="156"/>
  <c r="AZ110" i="156"/>
  <c r="AU110" i="156"/>
  <c r="AP110" i="156"/>
  <c r="AJ110" i="156"/>
  <c r="AE110" i="156"/>
  <c r="Z110" i="156"/>
  <c r="T110" i="156"/>
  <c r="O110" i="156"/>
  <c r="BD110" i="156"/>
  <c r="AY110" i="156"/>
  <c r="AT110" i="156"/>
  <c r="AN110" i="156"/>
  <c r="AI110" i="156"/>
  <c r="AD110" i="156"/>
  <c r="BH110" i="156"/>
  <c r="BC110" i="156"/>
  <c r="AX110" i="156"/>
  <c r="AR110" i="156"/>
  <c r="AM110" i="156"/>
  <c r="AH110" i="156"/>
  <c r="AB110" i="156"/>
  <c r="W110" i="156"/>
  <c r="R110" i="156"/>
  <c r="L110" i="156"/>
  <c r="X110" i="156"/>
  <c r="S110" i="156"/>
  <c r="N110" i="156"/>
  <c r="K78" i="156"/>
  <c r="K71" i="156"/>
  <c r="O71" i="156"/>
  <c r="O78" i="156"/>
  <c r="S71" i="156"/>
  <c r="S78" i="156"/>
  <c r="W78" i="156"/>
  <c r="W71" i="156"/>
  <c r="AA78" i="156"/>
  <c r="AA71" i="156"/>
  <c r="AE71" i="156"/>
  <c r="AE78" i="156"/>
  <c r="AI78" i="156"/>
  <c r="AI71" i="156"/>
  <c r="AM71" i="156"/>
  <c r="AM78" i="156"/>
  <c r="AQ78" i="156"/>
  <c r="AQ71" i="156"/>
  <c r="AU71" i="156"/>
  <c r="AU78" i="156"/>
  <c r="AY20" i="156"/>
  <c r="BG20" i="156"/>
  <c r="BK20" i="156"/>
  <c r="BK78" i="156" s="1"/>
  <c r="BJ78" i="155"/>
  <c r="BJ71" i="155"/>
  <c r="J20" i="155"/>
  <c r="P15" i="155"/>
  <c r="Q11" i="155" s="1"/>
  <c r="BB78" i="155"/>
  <c r="BB71" i="155"/>
  <c r="BF78" i="155"/>
  <c r="BF71" i="155"/>
  <c r="O16" i="155"/>
  <c r="B78" i="155"/>
  <c r="B71" i="155"/>
  <c r="BO113" i="155"/>
  <c r="N78" i="155"/>
  <c r="N71" i="155"/>
  <c r="R78" i="155"/>
  <c r="R71" i="155"/>
  <c r="V78" i="155"/>
  <c r="V71" i="155"/>
  <c r="Z78" i="155"/>
  <c r="Z71" i="155"/>
  <c r="AD78" i="155"/>
  <c r="AD71" i="155"/>
  <c r="AH78" i="155"/>
  <c r="AH71" i="155"/>
  <c r="AL78" i="155"/>
  <c r="AL71" i="155"/>
  <c r="AP78" i="155"/>
  <c r="AP71" i="155"/>
  <c r="AT78" i="155"/>
  <c r="AT71" i="155"/>
  <c r="AX78" i="155"/>
  <c r="AX71" i="155"/>
  <c r="B21" i="155"/>
  <c r="Z102" i="155"/>
  <c r="C78" i="155"/>
  <c r="C71" i="155"/>
  <c r="BO106" i="155"/>
  <c r="AO106" i="155"/>
  <c r="G78" i="155"/>
  <c r="G71" i="155"/>
  <c r="K78" i="155"/>
  <c r="K71" i="155"/>
  <c r="O78" i="155"/>
  <c r="O71" i="155"/>
  <c r="S78" i="155"/>
  <c r="S71" i="155"/>
  <c r="W78" i="155"/>
  <c r="W71" i="155"/>
  <c r="AA78" i="155"/>
  <c r="AA71" i="155"/>
  <c r="AE78" i="155"/>
  <c r="AE71" i="155"/>
  <c r="AI78" i="155"/>
  <c r="AI71" i="155"/>
  <c r="AM78" i="155"/>
  <c r="AM71" i="155"/>
  <c r="AQ78" i="155"/>
  <c r="AQ71" i="155"/>
  <c r="AU78" i="155"/>
  <c r="AU71" i="155"/>
  <c r="AY78" i="155"/>
  <c r="AY71" i="155"/>
  <c r="B28" i="155"/>
  <c r="BO103" i="155"/>
  <c r="D78" i="155"/>
  <c r="D71" i="155"/>
  <c r="H78" i="155"/>
  <c r="H71" i="155"/>
  <c r="BO111" i="155"/>
  <c r="L78" i="155"/>
  <c r="L71" i="155"/>
  <c r="P78" i="155"/>
  <c r="P71" i="155"/>
  <c r="T78" i="155"/>
  <c r="T71" i="155"/>
  <c r="X78" i="155"/>
  <c r="X71" i="155"/>
  <c r="AB78" i="155"/>
  <c r="AB71" i="155"/>
  <c r="AF78" i="155"/>
  <c r="AF71" i="155"/>
  <c r="AJ78" i="155"/>
  <c r="AJ71" i="155"/>
  <c r="AN78" i="155"/>
  <c r="AN71" i="155"/>
  <c r="AR78" i="155"/>
  <c r="AR71" i="155"/>
  <c r="AV78" i="155"/>
  <c r="AV71" i="155"/>
  <c r="AZ20" i="155"/>
  <c r="BD20" i="155"/>
  <c r="BH20" i="155"/>
  <c r="BL20" i="155"/>
  <c r="BL78" i="155" s="1"/>
  <c r="BL54" i="155"/>
  <c r="AU104" i="155"/>
  <c r="E78" i="155"/>
  <c r="E71" i="155"/>
  <c r="BB108" i="155"/>
  <c r="AC108" i="155"/>
  <c r="I78" i="155"/>
  <c r="I71" i="155"/>
  <c r="AV112" i="155"/>
  <c r="W112" i="155"/>
  <c r="AT112" i="155"/>
  <c r="M78" i="155"/>
  <c r="M71" i="155"/>
  <c r="Q78" i="155"/>
  <c r="Q71" i="155"/>
  <c r="U78" i="155"/>
  <c r="U71" i="155"/>
  <c r="Y78" i="155"/>
  <c r="Y71" i="155"/>
  <c r="AC78" i="155"/>
  <c r="AC71" i="155"/>
  <c r="AG78" i="155"/>
  <c r="AG71" i="155"/>
  <c r="AK78" i="155"/>
  <c r="AK71" i="155"/>
  <c r="AO78" i="155"/>
  <c r="AO71" i="155"/>
  <c r="AS78" i="155"/>
  <c r="AS71" i="155"/>
  <c r="AW78" i="155"/>
  <c r="AW71" i="155"/>
  <c r="BA20" i="155"/>
  <c r="BE20" i="155"/>
  <c r="BI20" i="155"/>
  <c r="D82" i="155"/>
  <c r="D27" i="155" s="1"/>
  <c r="T52" i="113" l="1"/>
  <c r="AS91" i="157"/>
  <c r="R93" i="157"/>
  <c r="AV85" i="157"/>
  <c r="AA95" i="157"/>
  <c r="BC97" i="157"/>
  <c r="AH85" i="157"/>
  <c r="AF95" i="158"/>
  <c r="AP97" i="157"/>
  <c r="AP93" i="157"/>
  <c r="AC85" i="157"/>
  <c r="X93" i="157"/>
  <c r="AO93" i="157"/>
  <c r="AO85" i="157"/>
  <c r="AL94" i="157"/>
  <c r="E88" i="157"/>
  <c r="AN86" i="157"/>
  <c r="AR97" i="157"/>
  <c r="BF97" i="157"/>
  <c r="AM93" i="157"/>
  <c r="BE93" i="157"/>
  <c r="AW85" i="157"/>
  <c r="AX85" i="157"/>
  <c r="N94" i="157"/>
  <c r="AD94" i="157"/>
  <c r="S94" i="157"/>
  <c r="AD90" i="157"/>
  <c r="P96" i="157"/>
  <c r="AB92" i="157"/>
  <c r="AR92" i="157"/>
  <c r="S92" i="157"/>
  <c r="N91" i="157"/>
  <c r="H86" i="157"/>
  <c r="Y97" i="157"/>
  <c r="AA97" i="157"/>
  <c r="BH97" i="157"/>
  <c r="AV93" i="157"/>
  <c r="AI85" i="157"/>
  <c r="F85" i="157"/>
  <c r="BE94" i="157"/>
  <c r="R94" i="157"/>
  <c r="S90" i="157"/>
  <c r="K88" i="157"/>
  <c r="BI97" i="157"/>
  <c r="W97" i="157"/>
  <c r="BG97" i="157"/>
  <c r="Z97" i="157"/>
  <c r="AF93" i="157"/>
  <c r="T93" i="157"/>
  <c r="Y93" i="157"/>
  <c r="D85" i="157"/>
  <c r="T85" i="157"/>
  <c r="AA85" i="157"/>
  <c r="G85" i="157"/>
  <c r="R85" i="157"/>
  <c r="P94" i="157"/>
  <c r="W90" i="157"/>
  <c r="U90" i="157"/>
  <c r="AY96" i="157"/>
  <c r="AD96" i="157"/>
  <c r="AH92" i="157"/>
  <c r="AQ92" i="157"/>
  <c r="R95" i="157"/>
  <c r="N95" i="157"/>
  <c r="AO87" i="157"/>
  <c r="E87" i="157"/>
  <c r="AD93" i="157"/>
  <c r="AQ93" i="157"/>
  <c r="AI93" i="157"/>
  <c r="P93" i="157"/>
  <c r="BG93" i="157"/>
  <c r="Z93" i="157"/>
  <c r="AU93" i="157"/>
  <c r="W93" i="157"/>
  <c r="AR93" i="157"/>
  <c r="M93" i="157"/>
  <c r="AC93" i="157"/>
  <c r="AS93" i="157"/>
  <c r="X85" i="157"/>
  <c r="AY85" i="157"/>
  <c r="E85" i="157"/>
  <c r="Y85" i="157"/>
  <c r="AU85" i="157"/>
  <c r="K85" i="157"/>
  <c r="AF85" i="157"/>
  <c r="L85" i="157"/>
  <c r="AG85" i="157"/>
  <c r="V85" i="157"/>
  <c r="AL85" i="157"/>
  <c r="L94" i="157"/>
  <c r="Y94" i="157"/>
  <c r="AW94" i="157"/>
  <c r="AO94" i="157"/>
  <c r="X94" i="157"/>
  <c r="AK94" i="157"/>
  <c r="AI94" i="157"/>
  <c r="AQ90" i="157"/>
  <c r="AU90" i="157"/>
  <c r="AT90" i="157"/>
  <c r="AR90" i="157"/>
  <c r="AS96" i="157"/>
  <c r="AT96" i="157"/>
  <c r="AB96" i="157"/>
  <c r="AD92" i="157"/>
  <c r="AJ92" i="157"/>
  <c r="Q88" i="157"/>
  <c r="H88" i="157"/>
  <c r="T88" i="157"/>
  <c r="Z88" i="157"/>
  <c r="AA88" i="157"/>
  <c r="O95" i="157"/>
  <c r="BH95" i="157"/>
  <c r="AV95" i="157"/>
  <c r="BD95" i="157"/>
  <c r="L91" i="157"/>
  <c r="AV87" i="157"/>
  <c r="R87" i="157"/>
  <c r="AQ86" i="157"/>
  <c r="AO86" i="157"/>
  <c r="AF86" i="157"/>
  <c r="AU86" i="157"/>
  <c r="E86" i="157"/>
  <c r="AD86" i="157"/>
  <c r="AS86" i="157"/>
  <c r="AW86" i="157"/>
  <c r="AP87" i="157"/>
  <c r="J87" i="157"/>
  <c r="X87" i="157"/>
  <c r="AB87" i="157"/>
  <c r="AK87" i="157"/>
  <c r="AJ87" i="157"/>
  <c r="AK91" i="157"/>
  <c r="AQ91" i="157"/>
  <c r="K91" i="157"/>
  <c r="AP91" i="157"/>
  <c r="BD91" i="157"/>
  <c r="AG95" i="157"/>
  <c r="AT95" i="157"/>
  <c r="AQ95" i="157"/>
  <c r="V95" i="157"/>
  <c r="AH95" i="157"/>
  <c r="AP95" i="157"/>
  <c r="AX95" i="157"/>
  <c r="AU95" i="157"/>
  <c r="AM88" i="157"/>
  <c r="W88" i="157"/>
  <c r="G88" i="157"/>
  <c r="AP88" i="157"/>
  <c r="U88" i="157"/>
  <c r="AJ88" i="157"/>
  <c r="N88" i="157"/>
  <c r="AS88" i="157"/>
  <c r="X88" i="157"/>
  <c r="BB88" i="157"/>
  <c r="AW88" i="157"/>
  <c r="V88" i="157"/>
  <c r="BC92" i="157"/>
  <c r="AM92" i="157"/>
  <c r="AZ92" i="157"/>
  <c r="AE92" i="157"/>
  <c r="O92" i="157"/>
  <c r="AL92" i="157"/>
  <c r="U92" i="157"/>
  <c r="Z92" i="157"/>
  <c r="BA92" i="157"/>
  <c r="P92" i="157"/>
  <c r="V92" i="157"/>
  <c r="BF92" i="157"/>
  <c r="L92" i="157"/>
  <c r="BD96" i="157"/>
  <c r="AN96" i="157"/>
  <c r="X96" i="157"/>
  <c r="BF96" i="157"/>
  <c r="AP96" i="157"/>
  <c r="Z96" i="157"/>
  <c r="AK96" i="157"/>
  <c r="BE96" i="157"/>
  <c r="Y96" i="157"/>
  <c r="AQ96" i="157"/>
  <c r="BC96" i="157"/>
  <c r="AI96" i="157"/>
  <c r="AU96" i="157"/>
  <c r="BD90" i="157"/>
  <c r="AN90" i="157"/>
  <c r="AP90" i="157"/>
  <c r="Z90" i="157"/>
  <c r="J90" i="157"/>
  <c r="AM90" i="157"/>
  <c r="P90" i="157"/>
  <c r="AK90" i="157"/>
  <c r="O90" i="157"/>
  <c r="AI90" i="157"/>
  <c r="M90" i="157"/>
  <c r="AB90" i="157"/>
  <c r="AU94" i="157"/>
  <c r="AE94" i="157"/>
  <c r="O94" i="157"/>
  <c r="BA94" i="157"/>
  <c r="AF94" i="157"/>
  <c r="BD94" i="157"/>
  <c r="AH94" i="157"/>
  <c r="X86" i="157"/>
  <c r="AK86" i="157"/>
  <c r="S86" i="157"/>
  <c r="AH86" i="157"/>
  <c r="F86" i="157"/>
  <c r="Q86" i="157"/>
  <c r="AH87" i="157"/>
  <c r="M87" i="157"/>
  <c r="Q87" i="157"/>
  <c r="AA87" i="157"/>
  <c r="AZ87" i="157"/>
  <c r="AC91" i="157"/>
  <c r="AI91" i="157"/>
  <c r="AR91" i="157"/>
  <c r="Z91" i="157"/>
  <c r="AN91" i="157"/>
  <c r="BE95" i="157"/>
  <c r="Y95" i="157"/>
  <c r="AI95" i="157"/>
  <c r="AL95" i="157"/>
  <c r="P95" i="157"/>
  <c r="W95" i="157"/>
  <c r="AE95" i="157"/>
  <c r="AM95" i="157"/>
  <c r="AJ95" i="157"/>
  <c r="AY88" i="157"/>
  <c r="AI88" i="157"/>
  <c r="S88" i="157"/>
  <c r="AK88" i="157"/>
  <c r="P88" i="157"/>
  <c r="AZ88" i="157"/>
  <c r="AD88" i="157"/>
  <c r="I88" i="157"/>
  <c r="AN88" i="157"/>
  <c r="R88" i="157"/>
  <c r="AG88" i="157"/>
  <c r="AB88" i="157"/>
  <c r="AY92" i="157"/>
  <c r="AI92" i="157"/>
  <c r="AT92" i="157"/>
  <c r="AA92" i="157"/>
  <c r="K92" i="157"/>
  <c r="BB92" i="157"/>
  <c r="AG92" i="157"/>
  <c r="Q92" i="157"/>
  <c r="BD92" i="157"/>
  <c r="R92" i="157"/>
  <c r="AP92" i="157"/>
  <c r="AX92" i="157"/>
  <c r="N92" i="157"/>
  <c r="T92" i="157"/>
  <c r="AZ96" i="157"/>
  <c r="AJ96" i="157"/>
  <c r="BB96" i="157"/>
  <c r="AL96" i="157"/>
  <c r="V96" i="157"/>
  <c r="BI96" i="157"/>
  <c r="AC96" i="157"/>
  <c r="AW96" i="157"/>
  <c r="S96" i="157"/>
  <c r="AA96" i="157"/>
  <c r="AM96" i="157"/>
  <c r="T96" i="157"/>
  <c r="AE96" i="157"/>
  <c r="AD91" i="157"/>
  <c r="AZ90" i="157"/>
  <c r="AJ90" i="157"/>
  <c r="BB90" i="157"/>
  <c r="AL90" i="157"/>
  <c r="V90" i="157"/>
  <c r="AF90" i="157"/>
  <c r="K90" i="157"/>
  <c r="AE90" i="157"/>
  <c r="I90" i="157"/>
  <c r="AC90" i="157"/>
  <c r="H90" i="157"/>
  <c r="AG90" i="157"/>
  <c r="G90" i="157"/>
  <c r="BG94" i="157"/>
  <c r="AQ94" i="157"/>
  <c r="AA94" i="157"/>
  <c r="K94" i="157"/>
  <c r="AV94" i="157"/>
  <c r="Z94" i="157"/>
  <c r="AX94" i="157"/>
  <c r="AV86" i="157"/>
  <c r="P86" i="157"/>
  <c r="Z86" i="157"/>
  <c r="AY86" i="157"/>
  <c r="I86" i="157"/>
  <c r="W86" i="157"/>
  <c r="Z87" i="157"/>
  <c r="AS87" i="157"/>
  <c r="AW87" i="157"/>
  <c r="G87" i="157"/>
  <c r="P87" i="157"/>
  <c r="I87" i="157"/>
  <c r="BA91" i="157"/>
  <c r="U91" i="157"/>
  <c r="AA91" i="157"/>
  <c r="AB91" i="157"/>
  <c r="J91" i="157"/>
  <c r="X91" i="157"/>
  <c r="V91" i="157"/>
  <c r="AW95" i="157"/>
  <c r="Q95" i="157"/>
  <c r="X95" i="157"/>
  <c r="BB95" i="157"/>
  <c r="AF95" i="157"/>
  <c r="BC95" i="157"/>
  <c r="L95" i="157"/>
  <c r="T95" i="157"/>
  <c r="AB95" i="157"/>
  <c r="BF95" i="157"/>
  <c r="Z95" i="157"/>
  <c r="AU88" i="157"/>
  <c r="AE88" i="157"/>
  <c r="O88" i="157"/>
  <c r="BA88" i="157"/>
  <c r="AF88" i="157"/>
  <c r="J88" i="157"/>
  <c r="AT88" i="157"/>
  <c r="Y88" i="157"/>
  <c r="AH88" i="157"/>
  <c r="M88" i="157"/>
  <c r="L88" i="157"/>
  <c r="F88" i="157"/>
  <c r="AL88" i="157"/>
  <c r="AU92" i="157"/>
  <c r="AO92" i="157"/>
  <c r="W92" i="157"/>
  <c r="AW92" i="157"/>
  <c r="AC92" i="157"/>
  <c r="M92" i="157"/>
  <c r="AS92" i="157"/>
  <c r="J92" i="157"/>
  <c r="AF92" i="157"/>
  <c r="AN92" i="157"/>
  <c r="AK92" i="157"/>
  <c r="AV96" i="157"/>
  <c r="AF96" i="157"/>
  <c r="AX96" i="157"/>
  <c r="AH96" i="157"/>
  <c r="R96" i="157"/>
  <c r="BA96" i="157"/>
  <c r="U96" i="157"/>
  <c r="AO96" i="157"/>
  <c r="M96" i="157"/>
  <c r="O96" i="157"/>
  <c r="W96" i="157"/>
  <c r="Q96" i="157"/>
  <c r="AV90" i="157"/>
  <c r="AX90" i="157"/>
  <c r="AH90" i="157"/>
  <c r="R90" i="157"/>
  <c r="BC90" i="157"/>
  <c r="AA90" i="157"/>
  <c r="BA90" i="157"/>
  <c r="Y90" i="157"/>
  <c r="AY90" i="157"/>
  <c r="X90" i="157"/>
  <c r="AO90" i="157"/>
  <c r="L90" i="157"/>
  <c r="AW90" i="157"/>
  <c r="BC94" i="157"/>
  <c r="AM94" i="157"/>
  <c r="W94" i="157"/>
  <c r="AP94" i="157"/>
  <c r="U94" i="157"/>
  <c r="AS94" i="157"/>
  <c r="AK97" i="157"/>
  <c r="AE97" i="157"/>
  <c r="BK97" i="157"/>
  <c r="BK98" i="157" s="1"/>
  <c r="BK33" i="157" s="1"/>
  <c r="BK54" i="157" s="1"/>
  <c r="P97" i="157"/>
  <c r="AV97" i="157"/>
  <c r="AD97" i="157"/>
  <c r="AT97" i="157"/>
  <c r="BJ97" i="157"/>
  <c r="AG94" i="157"/>
  <c r="AC97" i="157"/>
  <c r="AG97" i="157"/>
  <c r="BA97" i="157"/>
  <c r="BE97" i="157"/>
  <c r="AM97" i="157"/>
  <c r="AQ97" i="157"/>
  <c r="T97" i="157"/>
  <c r="AJ97" i="157"/>
  <c r="AZ97" i="157"/>
  <c r="R97" i="157"/>
  <c r="AH97" i="157"/>
  <c r="AX97" i="157"/>
  <c r="AY93" i="157"/>
  <c r="K93" i="157"/>
  <c r="BB93" i="157"/>
  <c r="AT93" i="157"/>
  <c r="AA93" i="157"/>
  <c r="J93" i="157"/>
  <c r="AE93" i="157"/>
  <c r="AZ93" i="157"/>
  <c r="AB93" i="157"/>
  <c r="AX93" i="157"/>
  <c r="Q93" i="157"/>
  <c r="AG93" i="157"/>
  <c r="AW93" i="157"/>
  <c r="S85" i="157"/>
  <c r="AS85" i="157"/>
  <c r="I85" i="157"/>
  <c r="AE85" i="157"/>
  <c r="P85" i="157"/>
  <c r="AK85" i="157"/>
  <c r="Q85" i="157"/>
  <c r="AM85" i="157"/>
  <c r="J85" i="157"/>
  <c r="Z85" i="157"/>
  <c r="AP85" i="157"/>
  <c r="AR94" i="157"/>
  <c r="BB94" i="157"/>
  <c r="AJ94" i="157"/>
  <c r="Q94" i="157"/>
  <c r="BH94" i="157"/>
  <c r="AZ94" i="157"/>
  <c r="AC94" i="157"/>
  <c r="BF94" i="157"/>
  <c r="AY94" i="157"/>
  <c r="T90" i="157"/>
  <c r="BG96" i="157"/>
  <c r="BJ96" i="157"/>
  <c r="AR96" i="157"/>
  <c r="AV92" i="157"/>
  <c r="X92" i="157"/>
  <c r="I92" i="157"/>
  <c r="BE92" i="157"/>
  <c r="AC88" i="157"/>
  <c r="AO88" i="157"/>
  <c r="AV88" i="157"/>
  <c r="AQ88" i="157"/>
  <c r="AZ95" i="157"/>
  <c r="AO95" i="157"/>
  <c r="S91" i="157"/>
  <c r="AM87" i="157"/>
  <c r="AX87" i="157"/>
  <c r="AG86" i="157"/>
  <c r="Q97" i="157"/>
  <c r="AO97" i="157"/>
  <c r="AI97" i="157"/>
  <c r="AF97" i="157"/>
  <c r="N97" i="157"/>
  <c r="K86" i="157"/>
  <c r="AS97" i="157"/>
  <c r="AW97" i="157"/>
  <c r="O97" i="157"/>
  <c r="AU97" i="157"/>
  <c r="S97" i="157"/>
  <c r="AY97" i="157"/>
  <c r="X97" i="157"/>
  <c r="AN97" i="157"/>
  <c r="BD97" i="157"/>
  <c r="V97" i="157"/>
  <c r="AL97" i="157"/>
  <c r="BB97" i="157"/>
  <c r="S93" i="157"/>
  <c r="V93" i="157"/>
  <c r="N93" i="157"/>
  <c r="BD93" i="157"/>
  <c r="AL93" i="157"/>
  <c r="O93" i="157"/>
  <c r="AJ93" i="157"/>
  <c r="BF93" i="157"/>
  <c r="L93" i="157"/>
  <c r="AH93" i="157"/>
  <c r="BC93" i="157"/>
  <c r="U93" i="157"/>
  <c r="AK93" i="157"/>
  <c r="BA93" i="157"/>
  <c r="AN85" i="157"/>
  <c r="H85" i="157"/>
  <c r="M85" i="157"/>
  <c r="O85" i="157"/>
  <c r="AJ85" i="157"/>
  <c r="B85" i="157"/>
  <c r="U85" i="157"/>
  <c r="AQ85" i="157"/>
  <c r="C85" i="157"/>
  <c r="W85" i="157"/>
  <c r="AR85" i="157"/>
  <c r="N85" i="157"/>
  <c r="AD85" i="157"/>
  <c r="AT85" i="157"/>
  <c r="V94" i="157"/>
  <c r="AT94" i="157"/>
  <c r="AB94" i="157"/>
  <c r="T94" i="157"/>
  <c r="M94" i="157"/>
  <c r="AN94" i="157"/>
  <c r="Q90" i="157"/>
  <c r="AS90" i="157"/>
  <c r="N90" i="157"/>
  <c r="AG96" i="157"/>
  <c r="N96" i="157"/>
  <c r="BH96" i="157"/>
  <c r="Y92" i="157"/>
  <c r="AR88" i="157"/>
  <c r="AX88" i="157"/>
  <c r="AR95" i="157"/>
  <c r="H91" i="157"/>
  <c r="AY91" i="157"/>
  <c r="M91" i="157"/>
  <c r="D87" i="157"/>
  <c r="AI87" i="157"/>
  <c r="M86" i="157"/>
  <c r="O86" i="157"/>
  <c r="M20" i="161"/>
  <c r="BN20" i="161" s="1"/>
  <c r="D114" i="157"/>
  <c r="D40" i="157" s="1"/>
  <c r="AX91" i="158"/>
  <c r="W95" i="158"/>
  <c r="P94" i="158"/>
  <c r="AC87" i="158"/>
  <c r="T90" i="158"/>
  <c r="C114" i="157"/>
  <c r="C40" i="157" s="1"/>
  <c r="BE95" i="158"/>
  <c r="BE91" i="158"/>
  <c r="E87" i="158"/>
  <c r="R86" i="158"/>
  <c r="P112" i="155"/>
  <c r="L108" i="155"/>
  <c r="AB104" i="155"/>
  <c r="AK112" i="155"/>
  <c r="AE108" i="155"/>
  <c r="H104" i="155"/>
  <c r="BH111" i="155"/>
  <c r="H107" i="155"/>
  <c r="J103" i="155"/>
  <c r="AH110" i="155"/>
  <c r="AO111" i="155"/>
  <c r="BF113" i="155"/>
  <c r="AE101" i="155"/>
  <c r="AG112" i="155"/>
  <c r="AY108" i="155"/>
  <c r="AW104" i="155"/>
  <c r="AA111" i="155"/>
  <c r="BC107" i="155"/>
  <c r="AL101" i="155"/>
  <c r="T101" i="155"/>
  <c r="D101" i="155"/>
  <c r="AK101" i="155"/>
  <c r="N101" i="155"/>
  <c r="AR101" i="155"/>
  <c r="U101" i="155"/>
  <c r="AU101" i="155"/>
  <c r="B101" i="155"/>
  <c r="B114" i="155" s="1"/>
  <c r="K101" i="155"/>
  <c r="R101" i="155"/>
  <c r="AC101" i="155"/>
  <c r="BA113" i="155"/>
  <c r="AK113" i="155"/>
  <c r="U113" i="155"/>
  <c r="BB113" i="155"/>
  <c r="AL113" i="155"/>
  <c r="V113" i="155"/>
  <c r="AY113" i="155"/>
  <c r="S113" i="155"/>
  <c r="AF113" i="155"/>
  <c r="BC113" i="155"/>
  <c r="W113" i="155"/>
  <c r="AR113" i="155"/>
  <c r="AM102" i="155"/>
  <c r="V102" i="155"/>
  <c r="F102" i="155"/>
  <c r="AH102" i="155"/>
  <c r="L102" i="155"/>
  <c r="AO102" i="155"/>
  <c r="S102" i="155"/>
  <c r="AW102" i="155"/>
  <c r="E102" i="155"/>
  <c r="O102" i="155"/>
  <c r="U102" i="155"/>
  <c r="AF102" i="155"/>
  <c r="AQ106" i="155"/>
  <c r="AA106" i="155"/>
  <c r="K106" i="155"/>
  <c r="AR106" i="155"/>
  <c r="AB106" i="155"/>
  <c r="L106" i="155"/>
  <c r="AL106" i="155"/>
  <c r="G106" i="155"/>
  <c r="AC106" i="155"/>
  <c r="AX106" i="155"/>
  <c r="R106" i="155"/>
  <c r="AG106" i="155"/>
  <c r="AW110" i="155"/>
  <c r="AG110" i="155"/>
  <c r="Q110" i="155"/>
  <c r="AX110" i="155"/>
  <c r="AB110" i="155"/>
  <c r="BG110" i="155"/>
  <c r="AZ110" i="155"/>
  <c r="AN110" i="155"/>
  <c r="S110" i="155"/>
  <c r="P110" i="155"/>
  <c r="O110" i="155"/>
  <c r="K110" i="155"/>
  <c r="AZ103" i="155"/>
  <c r="AJ103" i="155"/>
  <c r="T103" i="155"/>
  <c r="D103" i="155"/>
  <c r="AK103" i="155"/>
  <c r="O103" i="155"/>
  <c r="AT103" i="155"/>
  <c r="Y103" i="155"/>
  <c r="AH103" i="155"/>
  <c r="AL103" i="155"/>
  <c r="Q103" i="155"/>
  <c r="G103" i="155"/>
  <c r="AR107" i="155"/>
  <c r="AB107" i="155"/>
  <c r="L107" i="155"/>
  <c r="AW107" i="155"/>
  <c r="AG107" i="155"/>
  <c r="Q107" i="155"/>
  <c r="AQ107" i="155"/>
  <c r="K107" i="155"/>
  <c r="Z107" i="155"/>
  <c r="AU107" i="155"/>
  <c r="O107" i="155"/>
  <c r="AD107" i="155"/>
  <c r="AX101" i="155"/>
  <c r="AH101" i="155"/>
  <c r="P101" i="155"/>
  <c r="BA101" i="155"/>
  <c r="AF101" i="155"/>
  <c r="I101" i="155"/>
  <c r="AM101" i="155"/>
  <c r="O101" i="155"/>
  <c r="AJ101" i="155"/>
  <c r="AS101" i="155"/>
  <c r="AZ101" i="155"/>
  <c r="G101" i="155"/>
  <c r="Q101" i="155"/>
  <c r="AW113" i="155"/>
  <c r="AG113" i="155"/>
  <c r="Q113" i="155"/>
  <c r="AX113" i="155"/>
  <c r="AH113" i="155"/>
  <c r="R113" i="155"/>
  <c r="AQ113" i="155"/>
  <c r="BD113" i="155"/>
  <c r="X113" i="155"/>
  <c r="AU113" i="155"/>
  <c r="O113" i="155"/>
  <c r="AJ113" i="155"/>
  <c r="AY102" i="155"/>
  <c r="AI102" i="155"/>
  <c r="R102" i="155"/>
  <c r="AX102" i="155"/>
  <c r="AC102" i="155"/>
  <c r="G102" i="155"/>
  <c r="AJ102" i="155"/>
  <c r="M102" i="155"/>
  <c r="AL102" i="155"/>
  <c r="AV102" i="155"/>
  <c r="D102" i="155"/>
  <c r="K102" i="155"/>
  <c r="T102" i="155"/>
  <c r="BC106" i="155"/>
  <c r="AM106" i="155"/>
  <c r="W106" i="155"/>
  <c r="BD106" i="155"/>
  <c r="AN106" i="155"/>
  <c r="X106" i="155"/>
  <c r="H106" i="155"/>
  <c r="AD106" i="155"/>
  <c r="BA106" i="155"/>
  <c r="U106" i="155"/>
  <c r="AP106" i="155"/>
  <c r="J106" i="155"/>
  <c r="Y106" i="155"/>
  <c r="AS110" i="155"/>
  <c r="AC110" i="155"/>
  <c r="M110" i="155"/>
  <c r="AR110" i="155"/>
  <c r="W110" i="155"/>
  <c r="BB110" i="155"/>
  <c r="BD110" i="155"/>
  <c r="AI110" i="155"/>
  <c r="N110" i="155"/>
  <c r="AU110" i="155"/>
  <c r="AQ110" i="155"/>
  <c r="AT101" i="155"/>
  <c r="AD101" i="155"/>
  <c r="L101" i="155"/>
  <c r="AV101" i="155"/>
  <c r="Y101" i="155"/>
  <c r="C101" i="155"/>
  <c r="AG101" i="155"/>
  <c r="J101" i="155"/>
  <c r="W101" i="155"/>
  <c r="AI101" i="155"/>
  <c r="AO101" i="155"/>
  <c r="AY101" i="155"/>
  <c r="F101" i="155"/>
  <c r="BI113" i="155"/>
  <c r="AS113" i="155"/>
  <c r="AC113" i="155"/>
  <c r="BJ113" i="155"/>
  <c r="AT113" i="155"/>
  <c r="AD113" i="155"/>
  <c r="N113" i="155"/>
  <c r="AI113" i="155"/>
  <c r="AV113" i="155"/>
  <c r="P113" i="155"/>
  <c r="AM113" i="155"/>
  <c r="BH113" i="155"/>
  <c r="AB113" i="155"/>
  <c r="AU102" i="155"/>
  <c r="AE102" i="155"/>
  <c r="N102" i="155"/>
  <c r="AS102" i="155"/>
  <c r="W102" i="155"/>
  <c r="AZ102" i="155"/>
  <c r="AD102" i="155"/>
  <c r="H102" i="155"/>
  <c r="AA102" i="155"/>
  <c r="AK102" i="155"/>
  <c r="AR102" i="155"/>
  <c r="BA102" i="155"/>
  <c r="I102" i="155"/>
  <c r="AY106" i="155"/>
  <c r="AI106" i="155"/>
  <c r="S106" i="155"/>
  <c r="AZ106" i="155"/>
  <c r="AJ106" i="155"/>
  <c r="T106" i="155"/>
  <c r="BB106" i="155"/>
  <c r="V106" i="155"/>
  <c r="AS106" i="155"/>
  <c r="M106" i="155"/>
  <c r="AH106" i="155"/>
  <c r="AW106" i="155"/>
  <c r="Q106" i="155"/>
  <c r="BE110" i="155"/>
  <c r="AO110" i="155"/>
  <c r="Y110" i="155"/>
  <c r="BH110" i="155"/>
  <c r="AM110" i="155"/>
  <c r="R110" i="155"/>
  <c r="AV110" i="155"/>
  <c r="AY110" i="155"/>
  <c r="AD110" i="155"/>
  <c r="AL110" i="155"/>
  <c r="AJ110" i="155"/>
  <c r="AF110" i="155"/>
  <c r="AE110" i="155"/>
  <c r="AR103" i="155"/>
  <c r="AB103" i="155"/>
  <c r="L103" i="155"/>
  <c r="AU103" i="155"/>
  <c r="Z103" i="155"/>
  <c r="E103" i="155"/>
  <c r="AI103" i="155"/>
  <c r="N103" i="155"/>
  <c r="AS103" i="155"/>
  <c r="AW103" i="155"/>
  <c r="AA103" i="155"/>
  <c r="F103" i="155"/>
  <c r="R103" i="155"/>
  <c r="AZ107" i="155"/>
  <c r="AJ107" i="155"/>
  <c r="T107" i="155"/>
  <c r="BE107" i="155"/>
  <c r="AO107" i="155"/>
  <c r="Y107" i="155"/>
  <c r="I107" i="155"/>
  <c r="AQ101" i="155"/>
  <c r="E101" i="155"/>
  <c r="AN101" i="155"/>
  <c r="BE113" i="155"/>
  <c r="AP113" i="155"/>
  <c r="AN113" i="155"/>
  <c r="T113" i="155"/>
  <c r="J102" i="155"/>
  <c r="X102" i="155"/>
  <c r="AG102" i="155"/>
  <c r="AU106" i="155"/>
  <c r="AF106" i="155"/>
  <c r="AK106" i="155"/>
  <c r="I106" i="155"/>
  <c r="AK110" i="155"/>
  <c r="L110" i="155"/>
  <c r="AA110" i="155"/>
  <c r="T110" i="155"/>
  <c r="X103" i="155"/>
  <c r="AP103" i="155"/>
  <c r="AY103" i="155"/>
  <c r="I103" i="155"/>
  <c r="AC103" i="155"/>
  <c r="K103" i="155"/>
  <c r="AF107" i="155"/>
  <c r="BA107" i="155"/>
  <c r="U107" i="155"/>
  <c r="AA107" i="155"/>
  <c r="AH107" i="155"/>
  <c r="AM107" i="155"/>
  <c r="AT107" i="155"/>
  <c r="BC111" i="155"/>
  <c r="AM111" i="155"/>
  <c r="W111" i="155"/>
  <c r="BA111" i="155"/>
  <c r="AF111" i="155"/>
  <c r="BE111" i="155"/>
  <c r="AJ111" i="155"/>
  <c r="N111" i="155"/>
  <c r="AS111" i="155"/>
  <c r="X111" i="155"/>
  <c r="BB111" i="155"/>
  <c r="AG111" i="155"/>
  <c r="L111" i="155"/>
  <c r="AS104" i="155"/>
  <c r="AC104" i="155"/>
  <c r="M104" i="155"/>
  <c r="AR104" i="155"/>
  <c r="W104" i="155"/>
  <c r="BB104" i="155"/>
  <c r="AF104" i="155"/>
  <c r="K104" i="155"/>
  <c r="AP104" i="155"/>
  <c r="T104" i="155"/>
  <c r="AT104" i="155"/>
  <c r="X104" i="155"/>
  <c r="AW108" i="155"/>
  <c r="AV108" i="155"/>
  <c r="AD108" i="155"/>
  <c r="N108" i="155"/>
  <c r="AR108" i="155"/>
  <c r="AA108" i="155"/>
  <c r="K108" i="155"/>
  <c r="Y108" i="155"/>
  <c r="AN108" i="155"/>
  <c r="BF108" i="155"/>
  <c r="U108" i="155"/>
  <c r="AJ108" i="155"/>
  <c r="AZ112" i="155"/>
  <c r="AJ112" i="155"/>
  <c r="T112" i="155"/>
  <c r="AX112" i="155"/>
  <c r="AC112" i="155"/>
  <c r="BG112" i="155"/>
  <c r="AL112" i="155"/>
  <c r="Q112" i="155"/>
  <c r="AP112" i="155"/>
  <c r="U112" i="155"/>
  <c r="AY112" i="155"/>
  <c r="AD112" i="155"/>
  <c r="AS108" i="155"/>
  <c r="Z108" i="155"/>
  <c r="AM108" i="155"/>
  <c r="W108" i="155"/>
  <c r="AP101" i="155"/>
  <c r="S101" i="155"/>
  <c r="M101" i="155"/>
  <c r="AO113" i="155"/>
  <c r="Z113" i="155"/>
  <c r="BK113" i="155"/>
  <c r="BK114" i="155" s="1"/>
  <c r="BK40" i="155" s="1"/>
  <c r="AN102" i="155"/>
  <c r="C102" i="155"/>
  <c r="AP102" i="155"/>
  <c r="AE106" i="155"/>
  <c r="P106" i="155"/>
  <c r="U110" i="155"/>
  <c r="BF110" i="155"/>
  <c r="Z110" i="155"/>
  <c r="AV103" i="155"/>
  <c r="P103" i="155"/>
  <c r="AE103" i="155"/>
  <c r="AO103" i="155"/>
  <c r="AQ103" i="155"/>
  <c r="M103" i="155"/>
  <c r="BD107" i="155"/>
  <c r="X107" i="155"/>
  <c r="AS107" i="155"/>
  <c r="M107" i="155"/>
  <c r="S107" i="155"/>
  <c r="R107" i="155"/>
  <c r="AE107" i="155"/>
  <c r="AL107" i="155"/>
  <c r="AY111" i="155"/>
  <c r="AI111" i="155"/>
  <c r="S111" i="155"/>
  <c r="AV111" i="155"/>
  <c r="Z111" i="155"/>
  <c r="AZ111" i="155"/>
  <c r="AD111" i="155"/>
  <c r="BI111" i="155"/>
  <c r="AN111" i="155"/>
  <c r="R111" i="155"/>
  <c r="AW111" i="155"/>
  <c r="AB111" i="155"/>
  <c r="AO104" i="155"/>
  <c r="Y104" i="155"/>
  <c r="I104" i="155"/>
  <c r="AM104" i="155"/>
  <c r="R104" i="155"/>
  <c r="AV104" i="155"/>
  <c r="AA104" i="155"/>
  <c r="F104" i="155"/>
  <c r="AJ104" i="155"/>
  <c r="O104" i="155"/>
  <c r="AN104" i="155"/>
  <c r="S104" i="155"/>
  <c r="AQ108" i="155"/>
  <c r="J108" i="155"/>
  <c r="AZ108" i="155"/>
  <c r="X101" i="155"/>
  <c r="AW101" i="155"/>
  <c r="V101" i="155"/>
  <c r="Y113" i="155"/>
  <c r="BG113" i="155"/>
  <c r="AE113" i="155"/>
  <c r="AQ102" i="155"/>
  <c r="Q102" i="155"/>
  <c r="P102" i="155"/>
  <c r="O106" i="155"/>
  <c r="AT106" i="155"/>
  <c r="Z106" i="155"/>
  <c r="BC110" i="155"/>
  <c r="AT110" i="155"/>
  <c r="V110" i="155"/>
  <c r="AN103" i="155"/>
  <c r="H103" i="155"/>
  <c r="U103" i="155"/>
  <c r="AD103" i="155"/>
  <c r="AX103" i="155"/>
  <c r="AG103" i="155"/>
  <c r="W103" i="155"/>
  <c r="AV107" i="155"/>
  <c r="P107" i="155"/>
  <c r="AK107" i="155"/>
  <c r="AY107" i="155"/>
  <c r="AX107" i="155"/>
  <c r="J107" i="155"/>
  <c r="W107" i="155"/>
  <c r="V107" i="155"/>
  <c r="AU111" i="155"/>
  <c r="AE111" i="155"/>
  <c r="O111" i="155"/>
  <c r="AP111" i="155"/>
  <c r="U111" i="155"/>
  <c r="AT111" i="155"/>
  <c r="Y111" i="155"/>
  <c r="BD111" i="155"/>
  <c r="AH111" i="155"/>
  <c r="M111" i="155"/>
  <c r="AR111" i="155"/>
  <c r="V111" i="155"/>
  <c r="BA104" i="155"/>
  <c r="AK104" i="155"/>
  <c r="U104" i="155"/>
  <c r="E104" i="155"/>
  <c r="AH104" i="155"/>
  <c r="L104" i="155"/>
  <c r="AQ104" i="155"/>
  <c r="V104" i="155"/>
  <c r="AZ104" i="155"/>
  <c r="AE104" i="155"/>
  <c r="J104" i="155"/>
  <c r="AI104" i="155"/>
  <c r="N104" i="155"/>
  <c r="BE108" i="155"/>
  <c r="AO108" i="155"/>
  <c r="AL108" i="155"/>
  <c r="V108" i="155"/>
  <c r="BC108" i="155"/>
  <c r="AI108" i="155"/>
  <c r="S108" i="155"/>
  <c r="AP108" i="155"/>
  <c r="I108" i="155"/>
  <c r="X108" i="155"/>
  <c r="AK108" i="155"/>
  <c r="BD108" i="155"/>
  <c r="T108" i="155"/>
  <c r="BH112" i="155"/>
  <c r="AR112" i="155"/>
  <c r="AB112" i="155"/>
  <c r="BI112" i="155"/>
  <c r="AM112" i="155"/>
  <c r="R112" i="155"/>
  <c r="AW112" i="155"/>
  <c r="AA112" i="155"/>
  <c r="BA112" i="155"/>
  <c r="AE112" i="155"/>
  <c r="BJ112" i="155"/>
  <c r="AO112" i="155"/>
  <c r="S112" i="155"/>
  <c r="N112" i="155"/>
  <c r="BE112" i="155"/>
  <c r="AU112" i="155"/>
  <c r="AQ112" i="155"/>
  <c r="AH112" i="155"/>
  <c r="X112" i="155"/>
  <c r="BD112" i="155"/>
  <c r="AB108" i="155"/>
  <c r="AU108" i="155"/>
  <c r="Q108" i="155"/>
  <c r="AX108" i="155"/>
  <c r="BA108" i="155"/>
  <c r="AD104" i="155"/>
  <c r="P104" i="155"/>
  <c r="AX104" i="155"/>
  <c r="AC111" i="155"/>
  <c r="P111" i="155"/>
  <c r="AQ111" i="155"/>
  <c r="AP107" i="155"/>
  <c r="AN107" i="155"/>
  <c r="AM103" i="155"/>
  <c r="BA103" i="155"/>
  <c r="BA110" i="155"/>
  <c r="Z101" i="155"/>
  <c r="O112" i="155"/>
  <c r="AF112" i="155"/>
  <c r="AG108" i="155"/>
  <c r="Q104" i="155"/>
  <c r="AK111" i="155"/>
  <c r="AI107" i="155"/>
  <c r="AF103" i="155"/>
  <c r="AP110" i="155"/>
  <c r="N106" i="155"/>
  <c r="Y102" i="155"/>
  <c r="AZ113" i="155"/>
  <c r="H101" i="155"/>
  <c r="Y112" i="155"/>
  <c r="BF112" i="155"/>
  <c r="BB112" i="155"/>
  <c r="AS112" i="155"/>
  <c r="AT108" i="155"/>
  <c r="P108" i="155"/>
  <c r="R108" i="155"/>
  <c r="AY104" i="155"/>
  <c r="AL104" i="155"/>
  <c r="Q111" i="155"/>
  <c r="AX111" i="155"/>
  <c r="BG111" i="155"/>
  <c r="N107" i="155"/>
  <c r="AI112" i="155"/>
  <c r="Z112" i="155"/>
  <c r="V112" i="155"/>
  <c r="M112" i="155"/>
  <c r="BC112" i="155"/>
  <c r="AN112" i="155"/>
  <c r="M108" i="155"/>
  <c r="AF108" i="155"/>
  <c r="O108" i="155"/>
  <c r="AH108" i="155"/>
  <c r="Z104" i="155"/>
  <c r="G104" i="155"/>
  <c r="AG104" i="155"/>
  <c r="AL111" i="155"/>
  <c r="T111" i="155"/>
  <c r="BF111" i="155"/>
  <c r="BB107" i="155"/>
  <c r="AC107" i="155"/>
  <c r="S103" i="155"/>
  <c r="X110" i="155"/>
  <c r="AV106" i="155"/>
  <c r="AT102" i="155"/>
  <c r="AA113" i="155"/>
  <c r="BI114" i="158"/>
  <c r="BI40" i="158" s="1"/>
  <c r="V5" i="162"/>
  <c r="X95" i="158"/>
  <c r="AZ95" i="158"/>
  <c r="V95" i="158"/>
  <c r="AQ95" i="158"/>
  <c r="K91" i="158"/>
  <c r="AD91" i="158"/>
  <c r="AU87" i="158"/>
  <c r="Y87" i="158"/>
  <c r="AC94" i="158"/>
  <c r="BC97" i="158"/>
  <c r="AJ85" i="158"/>
  <c r="Y95" i="158"/>
  <c r="AL95" i="158"/>
  <c r="J91" i="158"/>
  <c r="AQ91" i="158"/>
  <c r="BD91" i="158"/>
  <c r="L87" i="158"/>
  <c r="R94" i="158"/>
  <c r="AX90" i="158"/>
  <c r="L86" i="158"/>
  <c r="L95" i="158"/>
  <c r="AO95" i="158"/>
  <c r="BB95" i="158"/>
  <c r="AJ91" i="158"/>
  <c r="W91" i="158"/>
  <c r="Y91" i="158"/>
  <c r="AG87" i="158"/>
  <c r="AR87" i="158"/>
  <c r="S94" i="158"/>
  <c r="AK90" i="158"/>
  <c r="I86" i="158"/>
  <c r="AF97" i="158"/>
  <c r="BA93" i="158"/>
  <c r="D30" i="159"/>
  <c r="AS88" i="158"/>
  <c r="AC88" i="158"/>
  <c r="M88" i="158"/>
  <c r="AV88" i="158"/>
  <c r="AA88" i="158"/>
  <c r="F88" i="158"/>
  <c r="AJ88" i="158"/>
  <c r="O88" i="158"/>
  <c r="AT88" i="158"/>
  <c r="X88" i="158"/>
  <c r="AX88" i="158"/>
  <c r="AB88" i="158"/>
  <c r="G88" i="158"/>
  <c r="BE92" i="158"/>
  <c r="AO92" i="158"/>
  <c r="Y92" i="158"/>
  <c r="I92" i="158"/>
  <c r="AQ92" i="158"/>
  <c r="AA92" i="158"/>
  <c r="K92" i="158"/>
  <c r="AD92" i="158"/>
  <c r="AR92" i="158"/>
  <c r="L92" i="158"/>
  <c r="AP92" i="158"/>
  <c r="J92" i="158"/>
  <c r="AF92" i="158"/>
  <c r="BA96" i="158"/>
  <c r="AK96" i="158"/>
  <c r="U96" i="158"/>
  <c r="BD96" i="158"/>
  <c r="AN96" i="158"/>
  <c r="X96" i="158"/>
  <c r="BC96" i="158"/>
  <c r="AM96" i="158"/>
  <c r="W96" i="158"/>
  <c r="BF96" i="158"/>
  <c r="AP96" i="158"/>
  <c r="Z96" i="158"/>
  <c r="AO88" i="158"/>
  <c r="Y88" i="158"/>
  <c r="I88" i="158"/>
  <c r="AQ88" i="158"/>
  <c r="V88" i="158"/>
  <c r="AZ88" i="158"/>
  <c r="AE88" i="158"/>
  <c r="J88" i="158"/>
  <c r="AN88" i="158"/>
  <c r="S88" i="158"/>
  <c r="AR88" i="158"/>
  <c r="W88" i="158"/>
  <c r="BA92" i="158"/>
  <c r="AK92" i="158"/>
  <c r="U92" i="158"/>
  <c r="BC92" i="158"/>
  <c r="AM92" i="158"/>
  <c r="W92" i="158"/>
  <c r="BB92" i="158"/>
  <c r="V92" i="158"/>
  <c r="AJ92" i="158"/>
  <c r="AH92" i="158"/>
  <c r="BD92" i="158"/>
  <c r="X92" i="158"/>
  <c r="AW96" i="158"/>
  <c r="AG96" i="158"/>
  <c r="Q96" i="158"/>
  <c r="AZ96" i="158"/>
  <c r="AJ96" i="158"/>
  <c r="T96" i="158"/>
  <c r="AY96" i="158"/>
  <c r="AI96" i="158"/>
  <c r="S96" i="158"/>
  <c r="BB96" i="158"/>
  <c r="AL96" i="158"/>
  <c r="V96" i="158"/>
  <c r="BA88" i="158"/>
  <c r="AK88" i="158"/>
  <c r="U88" i="158"/>
  <c r="E88" i="158"/>
  <c r="AL88" i="158"/>
  <c r="P88" i="158"/>
  <c r="AU88" i="158"/>
  <c r="Z88" i="158"/>
  <c r="AI88" i="158"/>
  <c r="N88" i="158"/>
  <c r="AM88" i="158"/>
  <c r="R88" i="158"/>
  <c r="AW92" i="158"/>
  <c r="AG92" i="158"/>
  <c r="Q92" i="158"/>
  <c r="AY92" i="158"/>
  <c r="AI92" i="158"/>
  <c r="S92" i="158"/>
  <c r="AT92" i="158"/>
  <c r="N92" i="158"/>
  <c r="AB92" i="158"/>
  <c r="BF92" i="158"/>
  <c r="Z92" i="158"/>
  <c r="AV92" i="158"/>
  <c r="P92" i="158"/>
  <c r="BI96" i="158"/>
  <c r="AS96" i="158"/>
  <c r="AC96" i="158"/>
  <c r="M96" i="158"/>
  <c r="AV96" i="158"/>
  <c r="AF96" i="158"/>
  <c r="P96" i="158"/>
  <c r="AU96" i="158"/>
  <c r="AE96" i="158"/>
  <c r="O96" i="158"/>
  <c r="AX96" i="158"/>
  <c r="AH96" i="158"/>
  <c r="R96" i="158"/>
  <c r="AV85" i="158"/>
  <c r="AF85" i="158"/>
  <c r="P85" i="158"/>
  <c r="AX85" i="158"/>
  <c r="AC85" i="158"/>
  <c r="G85" i="158"/>
  <c r="AQ85" i="158"/>
  <c r="V85" i="158"/>
  <c r="AU85" i="158"/>
  <c r="Z85" i="158"/>
  <c r="E85" i="158"/>
  <c r="AI85" i="158"/>
  <c r="N85" i="158"/>
  <c r="AY93" i="158"/>
  <c r="AI93" i="158"/>
  <c r="S93" i="158"/>
  <c r="BB93" i="158"/>
  <c r="AW93" i="158"/>
  <c r="AG93" i="158"/>
  <c r="Q93" i="158"/>
  <c r="AJ93" i="158"/>
  <c r="Z93" i="158"/>
  <c r="AN93" i="158"/>
  <c r="AT93" i="158"/>
  <c r="N93" i="158"/>
  <c r="AY97" i="158"/>
  <c r="AI97" i="158"/>
  <c r="BF97" i="158"/>
  <c r="AJ97" i="158"/>
  <c r="S97" i="158"/>
  <c r="AS97" i="158"/>
  <c r="Z97" i="158"/>
  <c r="BB97" i="158"/>
  <c r="AG97" i="158"/>
  <c r="Q97" i="158"/>
  <c r="AP97" i="158"/>
  <c r="X97" i="158"/>
  <c r="AL86" i="158"/>
  <c r="V86" i="158"/>
  <c r="F86" i="158"/>
  <c r="AF86" i="158"/>
  <c r="K86" i="158"/>
  <c r="AO86" i="158"/>
  <c r="T86" i="158"/>
  <c r="AY86" i="158"/>
  <c r="AC86" i="158"/>
  <c r="H86" i="158"/>
  <c r="BB88" i="158"/>
  <c r="T88" i="158"/>
  <c r="H88" i="158"/>
  <c r="M92" i="158"/>
  <c r="AL92" i="158"/>
  <c r="AX92" i="158"/>
  <c r="Y96" i="158"/>
  <c r="BG96" i="158"/>
  <c r="AT96" i="158"/>
  <c r="AB85" i="158"/>
  <c r="H85" i="158"/>
  <c r="AH85" i="158"/>
  <c r="B85" i="158"/>
  <c r="B98" i="158" s="1"/>
  <c r="B33" i="158" s="1"/>
  <c r="AG85" i="158"/>
  <c r="F85" i="158"/>
  <c r="U85" i="158"/>
  <c r="AT85" i="158"/>
  <c r="S85" i="158"/>
  <c r="AU93" i="158"/>
  <c r="AA93" i="158"/>
  <c r="BF93" i="158"/>
  <c r="AS93" i="158"/>
  <c r="Y93" i="158"/>
  <c r="AR93" i="158"/>
  <c r="R93" i="158"/>
  <c r="X93" i="158"/>
  <c r="V93" i="158"/>
  <c r="AU97" i="158"/>
  <c r="BH97" i="158"/>
  <c r="AO97" i="158"/>
  <c r="O97" i="158"/>
  <c r="AH97" i="158"/>
  <c r="N97" i="158"/>
  <c r="AC97" i="158"/>
  <c r="BA97" i="158"/>
  <c r="AB97" i="158"/>
  <c r="AH86" i="158"/>
  <c r="N86" i="158"/>
  <c r="AK86" i="158"/>
  <c r="E86" i="158"/>
  <c r="AE86" i="158"/>
  <c r="D86" i="158"/>
  <c r="X86" i="158"/>
  <c r="AW86" i="158"/>
  <c r="AB86" i="158"/>
  <c r="G86" i="158"/>
  <c r="AV90" i="158"/>
  <c r="AF90" i="158"/>
  <c r="P90" i="158"/>
  <c r="AW90" i="158"/>
  <c r="AA90" i="158"/>
  <c r="BA90" i="158"/>
  <c r="AE90" i="158"/>
  <c r="J90" i="158"/>
  <c r="AI90" i="158"/>
  <c r="N90" i="158"/>
  <c r="AS90" i="158"/>
  <c r="W90" i="158"/>
  <c r="BE94" i="158"/>
  <c r="AO94" i="158"/>
  <c r="Y94" i="158"/>
  <c r="BH94" i="158"/>
  <c r="AR94" i="158"/>
  <c r="AB94" i="158"/>
  <c r="L94" i="158"/>
  <c r="AU94" i="158"/>
  <c r="AE94" i="158"/>
  <c r="O94" i="158"/>
  <c r="V94" i="158"/>
  <c r="AT94" i="158"/>
  <c r="AP94" i="158"/>
  <c r="AN87" i="158"/>
  <c r="X87" i="158"/>
  <c r="H87" i="158"/>
  <c r="AO87" i="158"/>
  <c r="S87" i="158"/>
  <c r="AS87" i="158"/>
  <c r="W87" i="158"/>
  <c r="AW87" i="158"/>
  <c r="AA87" i="158"/>
  <c r="F87" i="158"/>
  <c r="AP87" i="158"/>
  <c r="U87" i="158"/>
  <c r="BA91" i="158"/>
  <c r="AK91" i="158"/>
  <c r="AW88" i="158"/>
  <c r="AF88" i="158"/>
  <c r="AH88" i="158"/>
  <c r="AU92" i="158"/>
  <c r="AZ92" i="158"/>
  <c r="R92" i="158"/>
  <c r="BH96" i="158"/>
  <c r="AQ96" i="158"/>
  <c r="AD96" i="158"/>
  <c r="AR85" i="158"/>
  <c r="X85" i="158"/>
  <c r="D85" i="158"/>
  <c r="W85" i="158"/>
  <c r="AA85" i="158"/>
  <c r="AP85" i="158"/>
  <c r="O85" i="158"/>
  <c r="AO85" i="158"/>
  <c r="I85" i="158"/>
  <c r="AQ93" i="158"/>
  <c r="W93" i="158"/>
  <c r="AX93" i="158"/>
  <c r="AO93" i="158"/>
  <c r="U93" i="158"/>
  <c r="AB93" i="158"/>
  <c r="AZ93" i="158"/>
  <c r="J93" i="158"/>
  <c r="P93" i="158"/>
  <c r="BK97" i="158"/>
  <c r="BK98" i="158" s="1"/>
  <c r="BK33" i="158" s="1"/>
  <c r="AQ97" i="158"/>
  <c r="BD97" i="158"/>
  <c r="AE97" i="158"/>
  <c r="BE97" i="158"/>
  <c r="AD97" i="158"/>
  <c r="AW97" i="158"/>
  <c r="Y97" i="158"/>
  <c r="AV97" i="158"/>
  <c r="T97" i="158"/>
  <c r="AX86" i="158"/>
  <c r="AD86" i="158"/>
  <c r="J86" i="158"/>
  <c r="AA86" i="158"/>
  <c r="AZ86" i="158"/>
  <c r="Y86" i="158"/>
  <c r="AS86" i="158"/>
  <c r="S86" i="158"/>
  <c r="AR86" i="158"/>
  <c r="W86" i="158"/>
  <c r="AR90" i="158"/>
  <c r="AB90" i="158"/>
  <c r="L90" i="158"/>
  <c r="AQ90" i="158"/>
  <c r="V90" i="158"/>
  <c r="AU90" i="158"/>
  <c r="Z90" i="158"/>
  <c r="AY90" i="158"/>
  <c r="AD90" i="158"/>
  <c r="I90" i="158"/>
  <c r="AM90" i="158"/>
  <c r="R90" i="158"/>
  <c r="BA94" i="158"/>
  <c r="AK94" i="158"/>
  <c r="U94" i="158"/>
  <c r="BD94" i="158"/>
  <c r="AN94" i="158"/>
  <c r="X94" i="158"/>
  <c r="BG94" i="158"/>
  <c r="AQ94" i="158"/>
  <c r="AG88" i="158"/>
  <c r="K88" i="158"/>
  <c r="AY88" i="158"/>
  <c r="L88" i="158"/>
  <c r="AS92" i="158"/>
  <c r="AE92" i="158"/>
  <c r="T92" i="158"/>
  <c r="AN92" i="158"/>
  <c r="BE96" i="158"/>
  <c r="AR96" i="158"/>
  <c r="AA96" i="158"/>
  <c r="N96" i="158"/>
  <c r="AN85" i="158"/>
  <c r="T85" i="158"/>
  <c r="AS85" i="158"/>
  <c r="R85" i="158"/>
  <c r="AW85" i="158"/>
  <c r="Q85" i="158"/>
  <c r="AK85" i="158"/>
  <c r="J85" i="158"/>
  <c r="AD85" i="158"/>
  <c r="C85" i="158"/>
  <c r="BG93" i="158"/>
  <c r="AM93" i="158"/>
  <c r="O93" i="158"/>
  <c r="BE93" i="158"/>
  <c r="AK93" i="158"/>
  <c r="M93" i="158"/>
  <c r="T93" i="158"/>
  <c r="AP93" i="158"/>
  <c r="AV93" i="158"/>
  <c r="AL93" i="158"/>
  <c r="BG97" i="158"/>
  <c r="AM97" i="158"/>
  <c r="AZ97" i="158"/>
  <c r="AA97" i="158"/>
  <c r="AX97" i="158"/>
  <c r="V97" i="158"/>
  <c r="AR97" i="158"/>
  <c r="U97" i="158"/>
  <c r="AK97" i="158"/>
  <c r="P97" i="158"/>
  <c r="AT86" i="158"/>
  <c r="Z86" i="158"/>
  <c r="AV86" i="158"/>
  <c r="U86" i="158"/>
  <c r="AU86" i="158"/>
  <c r="O86" i="158"/>
  <c r="AN86" i="158"/>
  <c r="M86" i="158"/>
  <c r="AM86" i="158"/>
  <c r="Q86" i="158"/>
  <c r="BD90" i="158"/>
  <c r="AN90" i="158"/>
  <c r="X90" i="158"/>
  <c r="H90" i="158"/>
  <c r="AL90" i="158"/>
  <c r="Q90" i="158"/>
  <c r="AP90" i="158"/>
  <c r="U90" i="158"/>
  <c r="AT90" i="158"/>
  <c r="Y90" i="158"/>
  <c r="BC90" i="158"/>
  <c r="AH90" i="158"/>
  <c r="M90" i="158"/>
  <c r="AW94" i="158"/>
  <c r="AG94" i="158"/>
  <c r="Q94" i="158"/>
  <c r="AZ94" i="158"/>
  <c r="AJ94" i="158"/>
  <c r="T94" i="158"/>
  <c r="BC94" i="158"/>
  <c r="AM94" i="158"/>
  <c r="W94" i="158"/>
  <c r="BB94" i="158"/>
  <c r="AH94" i="158"/>
  <c r="N94" i="158"/>
  <c r="AV87" i="158"/>
  <c r="AF87" i="158"/>
  <c r="P87" i="158"/>
  <c r="AY87" i="158"/>
  <c r="AD87" i="158"/>
  <c r="I87" i="158"/>
  <c r="AH87" i="158"/>
  <c r="M87" i="158"/>
  <c r="AL87" i="158"/>
  <c r="Q87" i="158"/>
  <c r="BA87" i="158"/>
  <c r="AE87" i="158"/>
  <c r="J87" i="158"/>
  <c r="AS91" i="158"/>
  <c r="AC91" i="158"/>
  <c r="M91" i="158"/>
  <c r="AT91" i="158"/>
  <c r="X91" i="158"/>
  <c r="BC91" i="158"/>
  <c r="AH91" i="158"/>
  <c r="L91" i="158"/>
  <c r="AL91" i="158"/>
  <c r="P91" i="158"/>
  <c r="AU91" i="158"/>
  <c r="Z91" i="158"/>
  <c r="BH95" i="158"/>
  <c r="AU95" i="158"/>
  <c r="AE95" i="158"/>
  <c r="AN95" i="158"/>
  <c r="AB95" i="158"/>
  <c r="AV95" i="158"/>
  <c r="M95" i="158"/>
  <c r="AC95" i="158"/>
  <c r="AS95" i="158"/>
  <c r="BI95" i="158"/>
  <c r="Z95" i="158"/>
  <c r="AP95" i="158"/>
  <c r="BF95" i="158"/>
  <c r="AA95" i="158"/>
  <c r="AY95" i="158"/>
  <c r="O91" i="158"/>
  <c r="AP91" i="158"/>
  <c r="V91" i="158"/>
  <c r="AV91" i="158"/>
  <c r="AB91" i="158"/>
  <c r="H91" i="158"/>
  <c r="AI91" i="158"/>
  <c r="I91" i="158"/>
  <c r="AG91" i="158"/>
  <c r="O87" i="158"/>
  <c r="AQ87" i="158"/>
  <c r="AM87" i="158"/>
  <c r="AI87" i="158"/>
  <c r="T87" i="158"/>
  <c r="AZ87" i="158"/>
  <c r="Z94" i="158"/>
  <c r="AX94" i="158"/>
  <c r="AA94" i="158"/>
  <c r="AF94" i="158"/>
  <c r="AS94" i="158"/>
  <c r="S90" i="158"/>
  <c r="K90" i="158"/>
  <c r="AJ90" i="158"/>
  <c r="AG86" i="158"/>
  <c r="AJ86" i="158"/>
  <c r="AP86" i="158"/>
  <c r="BI97" i="158"/>
  <c r="W97" i="158"/>
  <c r="AD93" i="158"/>
  <c r="L93" i="158"/>
  <c r="K93" i="158"/>
  <c r="AE85" i="158"/>
  <c r="M85" i="158"/>
  <c r="AO96" i="158"/>
  <c r="AP88" i="158"/>
  <c r="BD95" i="158"/>
  <c r="AR95" i="158"/>
  <c r="T95" i="158"/>
  <c r="Q95" i="158"/>
  <c r="AG95" i="158"/>
  <c r="AW95" i="158"/>
  <c r="N95" i="158"/>
  <c r="AD95" i="158"/>
  <c r="AT95" i="158"/>
  <c r="O95" i="158"/>
  <c r="AI95" i="158"/>
  <c r="BC95" i="158"/>
  <c r="T91" i="158"/>
  <c r="AZ91" i="158"/>
  <c r="AA91" i="158"/>
  <c r="BB91" i="158"/>
  <c r="AM91" i="158"/>
  <c r="N91" i="158"/>
  <c r="AN91" i="158"/>
  <c r="Q91" i="158"/>
  <c r="AO91" i="158"/>
  <c r="Z87" i="158"/>
  <c r="K87" i="158"/>
  <c r="G87" i="158"/>
  <c r="AX87" i="158"/>
  <c r="AT87" i="158"/>
  <c r="AB87" i="158"/>
  <c r="BF94" i="158"/>
  <c r="AL94" i="158"/>
  <c r="AI94" i="158"/>
  <c r="AV94" i="158"/>
  <c r="G90" i="158"/>
  <c r="AO90" i="158"/>
  <c r="AG90" i="158"/>
  <c r="AZ90" i="158"/>
  <c r="C86" i="158"/>
  <c r="P86" i="158"/>
  <c r="AL97" i="158"/>
  <c r="AT97" i="158"/>
  <c r="AF93" i="158"/>
  <c r="BD93" i="158"/>
  <c r="AE93" i="158"/>
  <c r="K85" i="158"/>
  <c r="AM85" i="158"/>
  <c r="O92" i="158"/>
  <c r="Q88" i="158"/>
  <c r="P95" i="158"/>
  <c r="AJ95" i="158"/>
  <c r="U95" i="158"/>
  <c r="AK95" i="158"/>
  <c r="BA95" i="158"/>
  <c r="R95" i="158"/>
  <c r="AH95" i="158"/>
  <c r="AX95" i="158"/>
  <c r="S95" i="158"/>
  <c r="AM95" i="158"/>
  <c r="BG95" i="158"/>
  <c r="AE91" i="158"/>
  <c r="AF91" i="158"/>
  <c r="R91" i="158"/>
  <c r="AR91" i="158"/>
  <c r="S91" i="158"/>
  <c r="AY91" i="158"/>
  <c r="U91" i="158"/>
  <c r="AW91" i="158"/>
  <c r="AK87" i="158"/>
  <c r="V87" i="158"/>
  <c r="R87" i="158"/>
  <c r="N87" i="158"/>
  <c r="D87" i="158"/>
  <c r="AJ87" i="158"/>
  <c r="AD94" i="158"/>
  <c r="K94" i="158"/>
  <c r="AY94" i="158"/>
  <c r="M94" i="158"/>
  <c r="AC90" i="158"/>
  <c r="O90" i="158"/>
  <c r="BB90" i="158"/>
  <c r="AI86" i="158"/>
  <c r="AQ86" i="158"/>
  <c r="R97" i="158"/>
  <c r="BJ97" i="158"/>
  <c r="AH93" i="158"/>
  <c r="AC93" i="158"/>
  <c r="BC93" i="158"/>
  <c r="Y85" i="158"/>
  <c r="AL85" i="158"/>
  <c r="L85" i="158"/>
  <c r="BJ96" i="158"/>
  <c r="AC92" i="158"/>
  <c r="AD88" i="158"/>
  <c r="BH114" i="156"/>
  <c r="BH40" i="156" s="1"/>
  <c r="BA55" i="161"/>
  <c r="BN89" i="161"/>
  <c r="O34" i="161" s="1"/>
  <c r="BB55" i="161"/>
  <c r="BB79" i="161"/>
  <c r="BB72" i="161"/>
  <c r="BN105" i="161"/>
  <c r="BO89" i="161" s="1"/>
  <c r="X115" i="161"/>
  <c r="I103" i="161"/>
  <c r="I115" i="161" s="1"/>
  <c r="AB99" i="161"/>
  <c r="AB33" i="161" s="1"/>
  <c r="AI99" i="161"/>
  <c r="AI33" i="161" s="1"/>
  <c r="C87" i="161"/>
  <c r="F87" i="161"/>
  <c r="F99" i="161" s="1"/>
  <c r="F33" i="161" s="1"/>
  <c r="AK99" i="161"/>
  <c r="AK33" i="161" s="1"/>
  <c r="AZ115" i="161"/>
  <c r="AZ40" i="161" s="1"/>
  <c r="AZ41" i="161" s="1"/>
  <c r="AJ115" i="161"/>
  <c r="T115" i="161"/>
  <c r="D103" i="161"/>
  <c r="D115" i="161" s="1"/>
  <c r="AG115" i="161"/>
  <c r="K103" i="161"/>
  <c r="K115" i="161" s="1"/>
  <c r="AK115" i="161"/>
  <c r="O115" i="161"/>
  <c r="AT115" i="161"/>
  <c r="AT40" i="161" s="1"/>
  <c r="AT41" i="161" s="1"/>
  <c r="Y115" i="161"/>
  <c r="C103" i="161"/>
  <c r="AS115" i="161"/>
  <c r="AS40" i="161" s="1"/>
  <c r="AS41" i="161" s="1"/>
  <c r="AM115" i="161"/>
  <c r="AN99" i="161"/>
  <c r="AN33" i="161" s="1"/>
  <c r="X99" i="161"/>
  <c r="X33" i="161" s="1"/>
  <c r="H87" i="161"/>
  <c r="H99" i="161" s="1"/>
  <c r="H33" i="161" s="1"/>
  <c r="AU99" i="161"/>
  <c r="AU33" i="161" s="1"/>
  <c r="AE99" i="161"/>
  <c r="AE33" i="161" s="1"/>
  <c r="O99" i="161"/>
  <c r="O33" i="161" s="1"/>
  <c r="AX99" i="161"/>
  <c r="AX33" i="161" s="1"/>
  <c r="AH99" i="161"/>
  <c r="AH33" i="161" s="1"/>
  <c r="R99" i="161"/>
  <c r="R33" i="161" s="1"/>
  <c r="C79" i="161"/>
  <c r="AO99" i="161"/>
  <c r="AO33" i="161" s="1"/>
  <c r="U99" i="161"/>
  <c r="U33" i="161" s="1"/>
  <c r="Q99" i="161"/>
  <c r="Q33" i="161" s="1"/>
  <c r="AF115" i="161"/>
  <c r="W115" i="161"/>
  <c r="AJ99" i="161"/>
  <c r="AJ33" i="161" s="1"/>
  <c r="T99" i="161"/>
  <c r="T33" i="161" s="1"/>
  <c r="AQ99" i="161"/>
  <c r="AQ33" i="161" s="1"/>
  <c r="K87" i="161"/>
  <c r="K99" i="161" s="1"/>
  <c r="K33" i="161" s="1"/>
  <c r="AD99" i="161"/>
  <c r="AD33" i="161" s="1"/>
  <c r="N99" i="161"/>
  <c r="N33" i="161" s="1"/>
  <c r="Y99" i="161"/>
  <c r="Y33" i="161" s="1"/>
  <c r="C72" i="161"/>
  <c r="AV115" i="161"/>
  <c r="AV40" i="161" s="1"/>
  <c r="AV41" i="161" s="1"/>
  <c r="P115" i="161"/>
  <c r="AW115" i="161"/>
  <c r="AW40" i="161" s="1"/>
  <c r="AW41" i="161" s="1"/>
  <c r="AA115" i="161"/>
  <c r="F103" i="161"/>
  <c r="F115" i="161" s="1"/>
  <c r="AE115" i="161"/>
  <c r="J103" i="161"/>
  <c r="J115" i="161" s="1"/>
  <c r="AO115" i="161"/>
  <c r="S115" i="161"/>
  <c r="AX115" i="161"/>
  <c r="AX40" i="161" s="1"/>
  <c r="AX41" i="161" s="1"/>
  <c r="AZ99" i="161"/>
  <c r="AZ33" i="161" s="1"/>
  <c r="D87" i="161"/>
  <c r="D99" i="161" s="1"/>
  <c r="D33" i="161" s="1"/>
  <c r="AA99" i="161"/>
  <c r="AA33" i="161" s="1"/>
  <c r="AT99" i="161"/>
  <c r="AT33" i="161" s="1"/>
  <c r="AS99" i="161"/>
  <c r="AS33" i="161" s="1"/>
  <c r="E87" i="161"/>
  <c r="E99" i="161" s="1"/>
  <c r="E33" i="161" s="1"/>
  <c r="AR115" i="161"/>
  <c r="AR40" i="161" s="1"/>
  <c r="AR41" i="161" s="1"/>
  <c r="AB115" i="161"/>
  <c r="L103" i="161"/>
  <c r="L115" i="161" s="1"/>
  <c r="AQ115" i="161"/>
  <c r="V115" i="161"/>
  <c r="AU115" i="161"/>
  <c r="AU40" i="161" s="1"/>
  <c r="AU41" i="161" s="1"/>
  <c r="Z115" i="161"/>
  <c r="Z40" i="161" s="1"/>
  <c r="Z41" i="161" s="1"/>
  <c r="E103" i="161"/>
  <c r="E115" i="161" s="1"/>
  <c r="AI115" i="161"/>
  <c r="N115" i="161"/>
  <c r="AC115" i="161"/>
  <c r="AH115" i="161"/>
  <c r="AV99" i="161"/>
  <c r="AV33" i="161" s="1"/>
  <c r="AF99" i="161"/>
  <c r="AF33" i="161" s="1"/>
  <c r="P99" i="161"/>
  <c r="P33" i="161" s="1"/>
  <c r="R115" i="161"/>
  <c r="AM99" i="161"/>
  <c r="AM33" i="161" s="1"/>
  <c r="W99" i="161"/>
  <c r="W33" i="161" s="1"/>
  <c r="G87" i="161"/>
  <c r="G99" i="161" s="1"/>
  <c r="G33" i="161" s="1"/>
  <c r="AP99" i="161"/>
  <c r="AP33" i="161" s="1"/>
  <c r="Z99" i="161"/>
  <c r="Z33" i="161" s="1"/>
  <c r="J87" i="161"/>
  <c r="J99" i="161" s="1"/>
  <c r="J33" i="161" s="1"/>
  <c r="AC99" i="161"/>
  <c r="AC33" i="161" s="1"/>
  <c r="I87" i="161"/>
  <c r="I99" i="161" s="1"/>
  <c r="I33" i="161" s="1"/>
  <c r="AW99" i="161"/>
  <c r="AW33" i="161" s="1"/>
  <c r="AN115" i="161"/>
  <c r="H103" i="161"/>
  <c r="H115" i="161" s="1"/>
  <c r="AL115" i="161"/>
  <c r="Q115" i="161"/>
  <c r="AP115" i="161"/>
  <c r="U115" i="161"/>
  <c r="AY115" i="161"/>
  <c r="AY40" i="161" s="1"/>
  <c r="AY41" i="161" s="1"/>
  <c r="AD115" i="161"/>
  <c r="G103" i="161"/>
  <c r="G115" i="161" s="1"/>
  <c r="M115" i="161"/>
  <c r="AR99" i="161"/>
  <c r="AR33" i="161" s="1"/>
  <c r="L87" i="161"/>
  <c r="L99" i="161" s="1"/>
  <c r="L33" i="161" s="1"/>
  <c r="AY99" i="161"/>
  <c r="AY33" i="161" s="1"/>
  <c r="S99" i="161"/>
  <c r="S33" i="161" s="1"/>
  <c r="AL99" i="161"/>
  <c r="AL33" i="161" s="1"/>
  <c r="V99" i="161"/>
  <c r="V33" i="161" s="1"/>
  <c r="M99" i="161"/>
  <c r="M33" i="161" s="1"/>
  <c r="AG99" i="161"/>
  <c r="AG33" i="161" s="1"/>
  <c r="C21" i="161"/>
  <c r="C39" i="161"/>
  <c r="B43" i="161"/>
  <c r="U15" i="161"/>
  <c r="V11" i="161" s="1"/>
  <c r="E15" i="161"/>
  <c r="F11" i="161" s="1"/>
  <c r="T16" i="161"/>
  <c r="D16" i="161"/>
  <c r="B43" i="160"/>
  <c r="D30" i="160"/>
  <c r="B35" i="160"/>
  <c r="B57" i="160"/>
  <c r="B37" i="160"/>
  <c r="E29" i="160"/>
  <c r="F26" i="160" s="1"/>
  <c r="E29" i="159"/>
  <c r="F26" i="159" s="1"/>
  <c r="AZ86" i="157"/>
  <c r="AR86" i="157"/>
  <c r="AJ86" i="157"/>
  <c r="AB86" i="157"/>
  <c r="T86" i="157"/>
  <c r="L86" i="157"/>
  <c r="D86" i="157"/>
  <c r="D98" i="157" s="1"/>
  <c r="D33" i="157" s="1"/>
  <c r="AP86" i="157"/>
  <c r="AE86" i="157"/>
  <c r="U86" i="157"/>
  <c r="J86" i="157"/>
  <c r="AT86" i="157"/>
  <c r="AI86" i="157"/>
  <c r="Y86" i="157"/>
  <c r="N86" i="157"/>
  <c r="C86" i="157"/>
  <c r="C98" i="157" s="1"/>
  <c r="C33" i="157" s="1"/>
  <c r="C54" i="157" s="1"/>
  <c r="AX86" i="157"/>
  <c r="AM86" i="157"/>
  <c r="AC86" i="157"/>
  <c r="R86" i="157"/>
  <c r="G86" i="157"/>
  <c r="AA86" i="157"/>
  <c r="V86" i="157"/>
  <c r="AL86" i="157"/>
  <c r="AT87" i="157"/>
  <c r="AL87" i="157"/>
  <c r="AD87" i="157"/>
  <c r="V87" i="157"/>
  <c r="N87" i="157"/>
  <c r="F87" i="157"/>
  <c r="AY87" i="157"/>
  <c r="AN87" i="157"/>
  <c r="AC87" i="157"/>
  <c r="S87" i="157"/>
  <c r="H87" i="157"/>
  <c r="AR87" i="157"/>
  <c r="AG87" i="157"/>
  <c r="W87" i="157"/>
  <c r="L87" i="157"/>
  <c r="BA87" i="157"/>
  <c r="AQ87" i="157"/>
  <c r="AF87" i="157"/>
  <c r="U87" i="157"/>
  <c r="K87" i="157"/>
  <c r="T87" i="157"/>
  <c r="O87" i="157"/>
  <c r="AE87" i="157"/>
  <c r="Y87" i="157"/>
  <c r="BE91" i="157"/>
  <c r="AW91" i="157"/>
  <c r="AO91" i="157"/>
  <c r="AG91" i="157"/>
  <c r="Y91" i="157"/>
  <c r="Q91" i="157"/>
  <c r="I91" i="157"/>
  <c r="BC91" i="157"/>
  <c r="AU91" i="157"/>
  <c r="AM91" i="157"/>
  <c r="AE91" i="157"/>
  <c r="W91" i="157"/>
  <c r="O91" i="157"/>
  <c r="AZ91" i="157"/>
  <c r="AJ91" i="157"/>
  <c r="T91" i="157"/>
  <c r="AX91" i="157"/>
  <c r="AH91" i="157"/>
  <c r="R91" i="157"/>
  <c r="AV91" i="157"/>
  <c r="AF91" i="157"/>
  <c r="P91" i="157"/>
  <c r="BB91" i="157"/>
  <c r="AT91" i="157"/>
  <c r="AL91" i="157"/>
  <c r="BI95" i="157"/>
  <c r="BA95" i="157"/>
  <c r="AS95" i="157"/>
  <c r="AK95" i="157"/>
  <c r="AC95" i="157"/>
  <c r="U95" i="157"/>
  <c r="M95" i="157"/>
  <c r="AY95" i="157"/>
  <c r="AN95" i="157"/>
  <c r="AD95" i="157"/>
  <c r="S95" i="157"/>
  <c r="BG95" i="157"/>
  <c r="BN104" i="156"/>
  <c r="BO88" i="156" s="1"/>
  <c r="AU87" i="157"/>
  <c r="BD114" i="156"/>
  <c r="BD40" i="156" s="1"/>
  <c r="BA93" i="155"/>
  <c r="BH114" i="158"/>
  <c r="BD78" i="158"/>
  <c r="BD71" i="158"/>
  <c r="BN111" i="158"/>
  <c r="BO95" i="158" s="1"/>
  <c r="BE114" i="158"/>
  <c r="BD114" i="158"/>
  <c r="BN109" i="158"/>
  <c r="C114" i="158"/>
  <c r="E114" i="158"/>
  <c r="BJ114" i="158"/>
  <c r="AZ78" i="158"/>
  <c r="AZ71" i="158"/>
  <c r="BN107" i="158"/>
  <c r="AY78" i="158"/>
  <c r="AY71" i="158"/>
  <c r="BN110" i="158"/>
  <c r="BN108" i="158"/>
  <c r="BN103" i="158"/>
  <c r="BO87" i="158" s="1"/>
  <c r="BN106" i="158"/>
  <c r="BO90" i="158" s="1"/>
  <c r="BN102" i="158"/>
  <c r="B55" i="158"/>
  <c r="C19" i="158"/>
  <c r="B22" i="158"/>
  <c r="BK54" i="158"/>
  <c r="AN74" i="158"/>
  <c r="AJ74" i="158"/>
  <c r="AF74" i="158"/>
  <c r="AM74" i="158"/>
  <c r="AI74" i="158"/>
  <c r="AD74" i="158"/>
  <c r="AO74" i="158"/>
  <c r="AK74" i="158"/>
  <c r="AG74" i="158"/>
  <c r="AB74" i="158"/>
  <c r="AH74" i="158"/>
  <c r="AC74" i="158"/>
  <c r="AL74" i="158"/>
  <c r="B73" i="158"/>
  <c r="E73" i="158"/>
  <c r="D73" i="158"/>
  <c r="C73" i="158"/>
  <c r="B114" i="158"/>
  <c r="BN101" i="158"/>
  <c r="D114" i="158"/>
  <c r="D40" i="158" s="1"/>
  <c r="BH78" i="158"/>
  <c r="BH71" i="158"/>
  <c r="BG78" i="158"/>
  <c r="BG71" i="158"/>
  <c r="C25" i="158"/>
  <c r="B29" i="158"/>
  <c r="BN113" i="158"/>
  <c r="BG114" i="158"/>
  <c r="C80" i="158"/>
  <c r="B80" i="158"/>
  <c r="E80" i="158"/>
  <c r="D80" i="158"/>
  <c r="BN112" i="158"/>
  <c r="BF114" i="158"/>
  <c r="BN104" i="158"/>
  <c r="BO88" i="158" s="1"/>
  <c r="BK40" i="157"/>
  <c r="BH98" i="157"/>
  <c r="BH33" i="157" s="1"/>
  <c r="BH54" i="157" s="1"/>
  <c r="BH114" i="157"/>
  <c r="BH40" i="157" s="1"/>
  <c r="BF78" i="157"/>
  <c r="BF71" i="157"/>
  <c r="B98" i="157"/>
  <c r="B33" i="157" s="1"/>
  <c r="BN104" i="157"/>
  <c r="BO88" i="157" s="1"/>
  <c r="BN111" i="157"/>
  <c r="BO95" i="157" s="1"/>
  <c r="BB78" i="157"/>
  <c r="BB71" i="157"/>
  <c r="BG114" i="157"/>
  <c r="BN110" i="157"/>
  <c r="BJ98" i="157"/>
  <c r="BJ33" i="157" s="1"/>
  <c r="AZ78" i="157"/>
  <c r="AZ71" i="157"/>
  <c r="BN102" i="157"/>
  <c r="BF98" i="157"/>
  <c r="BF33" i="157" s="1"/>
  <c r="BN108" i="157"/>
  <c r="B55" i="157"/>
  <c r="B22" i="157"/>
  <c r="C19" i="157"/>
  <c r="BN113" i="157"/>
  <c r="AN74" i="157"/>
  <c r="AJ74" i="157"/>
  <c r="AF74" i="157"/>
  <c r="AL74" i="157"/>
  <c r="AH74" i="157"/>
  <c r="AC74" i="157"/>
  <c r="AM74" i="157"/>
  <c r="AD74" i="157"/>
  <c r="AK74" i="157"/>
  <c r="AB74" i="157"/>
  <c r="AI74" i="157"/>
  <c r="AO74" i="157"/>
  <c r="AG74" i="157"/>
  <c r="BN109" i="157"/>
  <c r="BD114" i="157"/>
  <c r="B29" i="157"/>
  <c r="C25" i="157"/>
  <c r="BJ114" i="157"/>
  <c r="BF114" i="157"/>
  <c r="BE114" i="157"/>
  <c r="BJ78" i="157"/>
  <c r="BJ71" i="157"/>
  <c r="C73" i="157"/>
  <c r="E73" i="157"/>
  <c r="D73" i="157"/>
  <c r="B73" i="157"/>
  <c r="C80" i="157"/>
  <c r="E80" i="157"/>
  <c r="D80" i="157"/>
  <c r="B80" i="157"/>
  <c r="E114" i="157"/>
  <c r="B114" i="157"/>
  <c r="BN101" i="157"/>
  <c r="BN106" i="157"/>
  <c r="BO90" i="157" s="1"/>
  <c r="BN112" i="157"/>
  <c r="P15" i="157"/>
  <c r="Q11" i="157" s="1"/>
  <c r="BI114" i="157"/>
  <c r="BN107" i="157"/>
  <c r="BN103" i="157"/>
  <c r="BO87" i="157" s="1"/>
  <c r="B55" i="156"/>
  <c r="B22" i="156"/>
  <c r="C19" i="156"/>
  <c r="E114" i="156"/>
  <c r="C114" i="156"/>
  <c r="BF114" i="156"/>
  <c r="BN111" i="156"/>
  <c r="BO95" i="156" s="1"/>
  <c r="BN106" i="156"/>
  <c r="BO90" i="156" s="1"/>
  <c r="BN102" i="156"/>
  <c r="B29" i="156"/>
  <c r="C25" i="156"/>
  <c r="BJ78" i="156"/>
  <c r="BJ71" i="156"/>
  <c r="BN109" i="156"/>
  <c r="E73" i="156"/>
  <c r="C73" i="156"/>
  <c r="B73" i="156"/>
  <c r="D73" i="156"/>
  <c r="B114" i="156"/>
  <c r="BN101" i="156"/>
  <c r="BN112" i="156"/>
  <c r="BN108" i="156"/>
  <c r="BG78" i="156"/>
  <c r="BG71" i="156"/>
  <c r="BN110" i="156"/>
  <c r="BF78" i="156"/>
  <c r="BF71" i="156"/>
  <c r="AN74" i="156"/>
  <c r="AJ74" i="156"/>
  <c r="AF74" i="156"/>
  <c r="AL74" i="156"/>
  <c r="AH74" i="156"/>
  <c r="AC74" i="156"/>
  <c r="AO74" i="156"/>
  <c r="AG74" i="156"/>
  <c r="AM74" i="156"/>
  <c r="AD74" i="156"/>
  <c r="AK74" i="156"/>
  <c r="AB74" i="156"/>
  <c r="AI74" i="156"/>
  <c r="BG114" i="156"/>
  <c r="BN103" i="156"/>
  <c r="BO87" i="156" s="1"/>
  <c r="AY78" i="156"/>
  <c r="AY71" i="156"/>
  <c r="BB78" i="156"/>
  <c r="BB71" i="156"/>
  <c r="BN113" i="156"/>
  <c r="C80" i="156"/>
  <c r="B80" i="156"/>
  <c r="E80" i="156"/>
  <c r="D80" i="156"/>
  <c r="D114" i="156"/>
  <c r="BJ114" i="156"/>
  <c r="BI114" i="156"/>
  <c r="BE114" i="156"/>
  <c r="BN107" i="156"/>
  <c r="AZ78" i="155"/>
  <c r="AZ71" i="155"/>
  <c r="E73" i="155"/>
  <c r="D73" i="155"/>
  <c r="B73" i="155"/>
  <c r="C73" i="155"/>
  <c r="P16" i="155"/>
  <c r="B55" i="155"/>
  <c r="B22" i="155"/>
  <c r="C19" i="155"/>
  <c r="C80" i="155"/>
  <c r="D80" i="155"/>
  <c r="B80" i="155"/>
  <c r="E80" i="155"/>
  <c r="Q15" i="155"/>
  <c r="R11" i="155" s="1"/>
  <c r="BI78" i="155"/>
  <c r="BI71" i="155"/>
  <c r="BE78" i="155"/>
  <c r="BE71" i="155"/>
  <c r="BH78" i="155"/>
  <c r="BH71" i="155"/>
  <c r="BG109" i="155"/>
  <c r="BC109" i="155"/>
  <c r="AY109" i="155"/>
  <c r="AU109" i="155"/>
  <c r="AQ109" i="155"/>
  <c r="AM109" i="155"/>
  <c r="AI109" i="155"/>
  <c r="AE109" i="155"/>
  <c r="AA109" i="155"/>
  <c r="W109" i="155"/>
  <c r="S109" i="155"/>
  <c r="O109" i="155"/>
  <c r="K109" i="155"/>
  <c r="BE109" i="155"/>
  <c r="AZ109" i="155"/>
  <c r="AT109" i="155"/>
  <c r="AO109" i="155"/>
  <c r="AJ109" i="155"/>
  <c r="AD109" i="155"/>
  <c r="Y109" i="155"/>
  <c r="T109" i="155"/>
  <c r="N109" i="155"/>
  <c r="BF109" i="155"/>
  <c r="BA109" i="155"/>
  <c r="AV109" i="155"/>
  <c r="AP109" i="155"/>
  <c r="AK109" i="155"/>
  <c r="AF109" i="155"/>
  <c r="Z109" i="155"/>
  <c r="U109" i="155"/>
  <c r="P109" i="155"/>
  <c r="J109" i="155"/>
  <c r="BD109" i="155"/>
  <c r="AS109" i="155"/>
  <c r="AH109" i="155"/>
  <c r="X109" i="155"/>
  <c r="M109" i="155"/>
  <c r="BB109" i="155"/>
  <c r="AR109" i="155"/>
  <c r="AG109" i="155"/>
  <c r="V109" i="155"/>
  <c r="L109" i="155"/>
  <c r="AX109" i="155"/>
  <c r="AN109" i="155"/>
  <c r="AC109" i="155"/>
  <c r="R109" i="155"/>
  <c r="AW109" i="155"/>
  <c r="AL109" i="155"/>
  <c r="AB109" i="155"/>
  <c r="Q109" i="155"/>
  <c r="BE93" i="155"/>
  <c r="AW93" i="155"/>
  <c r="AO93" i="155"/>
  <c r="AG93" i="155"/>
  <c r="Y93" i="155"/>
  <c r="Q93" i="155"/>
  <c r="BD93" i="155"/>
  <c r="AT93" i="155"/>
  <c r="AI93" i="155"/>
  <c r="X93" i="155"/>
  <c r="N93" i="155"/>
  <c r="AX93" i="155"/>
  <c r="AM93" i="155"/>
  <c r="AB93" i="155"/>
  <c r="R93" i="155"/>
  <c r="BG93" i="155"/>
  <c r="AV93" i="155"/>
  <c r="AL93" i="155"/>
  <c r="AA93" i="155"/>
  <c r="P93" i="155"/>
  <c r="BF93" i="155"/>
  <c r="AU93" i="155"/>
  <c r="AJ93" i="155"/>
  <c r="Z93" i="155"/>
  <c r="O93" i="155"/>
  <c r="J78" i="155"/>
  <c r="J71" i="155"/>
  <c r="BG20" i="155"/>
  <c r="BA78" i="155"/>
  <c r="BA71" i="155"/>
  <c r="BD78" i="155"/>
  <c r="BD71" i="155"/>
  <c r="B29" i="155"/>
  <c r="C25" i="155"/>
  <c r="M72" i="161" l="1"/>
  <c r="M79" i="161"/>
  <c r="BG98" i="157"/>
  <c r="BG33" i="157" s="1"/>
  <c r="BN88" i="158"/>
  <c r="BB34" i="158" s="1"/>
  <c r="BH114" i="155"/>
  <c r="BE98" i="158"/>
  <c r="BE33" i="158" s="1"/>
  <c r="BN96" i="157"/>
  <c r="BJ34" i="157" s="1"/>
  <c r="BN94" i="157"/>
  <c r="BH34" i="157" s="1"/>
  <c r="E98" i="157"/>
  <c r="E33" i="157" s="1"/>
  <c r="BN97" i="157"/>
  <c r="BK34" i="157" s="1"/>
  <c r="BJ114" i="155"/>
  <c r="BJ40" i="155" s="1"/>
  <c r="BN110" i="155"/>
  <c r="BN90" i="157"/>
  <c r="BD34" i="157" s="1"/>
  <c r="BN85" i="157"/>
  <c r="BN93" i="157"/>
  <c r="BG34" i="157" s="1"/>
  <c r="BN88" i="157"/>
  <c r="BB34" i="157" s="1"/>
  <c r="BN92" i="157"/>
  <c r="BF34" i="157" s="1"/>
  <c r="BD98" i="157"/>
  <c r="BD33" i="157" s="1"/>
  <c r="BI98" i="157"/>
  <c r="BI33" i="157" s="1"/>
  <c r="BE98" i="157"/>
  <c r="BE33" i="157" s="1"/>
  <c r="BN111" i="155"/>
  <c r="BO95" i="155" s="1"/>
  <c r="BN112" i="155"/>
  <c r="E114" i="155"/>
  <c r="BN103" i="155"/>
  <c r="BO87" i="155" s="1"/>
  <c r="BN113" i="155"/>
  <c r="BN106" i="155"/>
  <c r="BO90" i="155" s="1"/>
  <c r="BG114" i="155"/>
  <c r="BJ98" i="158"/>
  <c r="BJ33" i="158" s="1"/>
  <c r="BN108" i="155"/>
  <c r="BN104" i="155"/>
  <c r="BO88" i="155" s="1"/>
  <c r="BI114" i="155"/>
  <c r="C114" i="155"/>
  <c r="BN102" i="155"/>
  <c r="BN107" i="155"/>
  <c r="BN90" i="158"/>
  <c r="BD34" i="158" s="1"/>
  <c r="BG98" i="158"/>
  <c r="BG33" i="158" s="1"/>
  <c r="C13" i="143"/>
  <c r="D114" i="155"/>
  <c r="D40" i="155" s="1"/>
  <c r="BF114" i="155"/>
  <c r="Q16" i="155"/>
  <c r="BN94" i="158"/>
  <c r="BH34" i="158" s="1"/>
  <c r="BN95" i="158"/>
  <c r="BI34" i="158" s="1"/>
  <c r="BN91" i="158"/>
  <c r="BE34" i="158" s="1"/>
  <c r="BF98" i="158"/>
  <c r="BF33" i="158" s="1"/>
  <c r="BN87" i="158"/>
  <c r="BA34" i="158" s="1"/>
  <c r="BN93" i="158"/>
  <c r="BG34" i="158" s="1"/>
  <c r="BN97" i="158"/>
  <c r="BK34" i="158" s="1"/>
  <c r="E98" i="158"/>
  <c r="E33" i="158" s="1"/>
  <c r="E54" i="158" s="1"/>
  <c r="BN101" i="155"/>
  <c r="BE114" i="155"/>
  <c r="BN85" i="158"/>
  <c r="BH98" i="158"/>
  <c r="BH33" i="158" s="1"/>
  <c r="BH54" i="158" s="1"/>
  <c r="BN86" i="158"/>
  <c r="AZ34" i="158" s="1"/>
  <c r="BN96" i="158"/>
  <c r="BJ34" i="158" s="1"/>
  <c r="BD98" i="158"/>
  <c r="BD33" i="158" s="1"/>
  <c r="BN92" i="158"/>
  <c r="BF34" i="158" s="1"/>
  <c r="BD114" i="155"/>
  <c r="BD40" i="155" s="1"/>
  <c r="C98" i="158"/>
  <c r="C33" i="158" s="1"/>
  <c r="D98" i="158"/>
  <c r="D33" i="158" s="1"/>
  <c r="W5" i="162"/>
  <c r="E30" i="160"/>
  <c r="E30" i="159"/>
  <c r="L75" i="161"/>
  <c r="H75" i="161"/>
  <c r="D75" i="161"/>
  <c r="G75" i="161"/>
  <c r="C75" i="161"/>
  <c r="K75" i="161"/>
  <c r="J75" i="161"/>
  <c r="F75" i="161"/>
  <c r="I75" i="161"/>
  <c r="E75" i="161"/>
  <c r="BI98" i="158"/>
  <c r="BI33" i="158" s="1"/>
  <c r="BI54" i="158" s="1"/>
  <c r="X82" i="161"/>
  <c r="X83" i="161" s="1"/>
  <c r="X27" i="161" s="1"/>
  <c r="X76" i="161"/>
  <c r="X26" i="161" s="1"/>
  <c r="X40" i="161" s="1"/>
  <c r="X41" i="161" s="1"/>
  <c r="Y82" i="161"/>
  <c r="Y83" i="161" s="1"/>
  <c r="Y27" i="161" s="1"/>
  <c r="Y76" i="161"/>
  <c r="Y26" i="161" s="1"/>
  <c r="Y40" i="161" s="1"/>
  <c r="Y41" i="161" s="1"/>
  <c r="E16" i="161"/>
  <c r="AG55" i="161"/>
  <c r="S55" i="161"/>
  <c r="I55" i="161"/>
  <c r="AP55" i="161"/>
  <c r="E55" i="161"/>
  <c r="D55" i="161"/>
  <c r="AC74" i="161"/>
  <c r="AT74" i="161"/>
  <c r="AQ74" i="161"/>
  <c r="S74" i="161"/>
  <c r="AO74" i="161"/>
  <c r="Y74" i="161"/>
  <c r="I74" i="161"/>
  <c r="AN74" i="161"/>
  <c r="X74" i="161"/>
  <c r="H74" i="161"/>
  <c r="AP74" i="161"/>
  <c r="Z74" i="161"/>
  <c r="J74" i="161"/>
  <c r="AA74" i="161"/>
  <c r="G74" i="161"/>
  <c r="C74" i="161"/>
  <c r="U74" i="161"/>
  <c r="E74" i="161"/>
  <c r="T74" i="161"/>
  <c r="AK74" i="161"/>
  <c r="AJ74" i="161"/>
  <c r="D74" i="161"/>
  <c r="AW74" i="161"/>
  <c r="AG74" i="161"/>
  <c r="Q74" i="161"/>
  <c r="AV74" i="161"/>
  <c r="AF74" i="161"/>
  <c r="P74" i="161"/>
  <c r="AX74" i="161"/>
  <c r="AH74" i="161"/>
  <c r="R74" i="161"/>
  <c r="AM74" i="161"/>
  <c r="AI74" i="161"/>
  <c r="AE74" i="161"/>
  <c r="AS74" i="161"/>
  <c r="M74" i="161"/>
  <c r="AR74" i="161"/>
  <c r="AB74" i="161"/>
  <c r="L74" i="161"/>
  <c r="AD74" i="161"/>
  <c r="N74" i="161"/>
  <c r="W74" i="161"/>
  <c r="O74" i="161"/>
  <c r="F74" i="161"/>
  <c r="AU74" i="161"/>
  <c r="AL74" i="161"/>
  <c r="K74" i="161"/>
  <c r="V74" i="161"/>
  <c r="AY74" i="161"/>
  <c r="AE75" i="161"/>
  <c r="AG75" i="161"/>
  <c r="AK75" i="161"/>
  <c r="AO75" i="161"/>
  <c r="AQ75" i="161"/>
  <c r="AF75" i="161"/>
  <c r="AJ75" i="161"/>
  <c r="AM75" i="161"/>
  <c r="AN75" i="161"/>
  <c r="AD75" i="161"/>
  <c r="AI75" i="161"/>
  <c r="AH75" i="161"/>
  <c r="AL75" i="161"/>
  <c r="AP75" i="161"/>
  <c r="K55" i="161"/>
  <c r="AO55" i="161"/>
  <c r="AX55" i="161"/>
  <c r="H55" i="161"/>
  <c r="AK55" i="161"/>
  <c r="AB55" i="161"/>
  <c r="M55" i="161"/>
  <c r="AY55" i="161"/>
  <c r="AC55" i="161"/>
  <c r="G55" i="161"/>
  <c r="P55" i="161"/>
  <c r="AS55" i="161"/>
  <c r="AZ55" i="161"/>
  <c r="Y55" i="161"/>
  <c r="AQ55" i="161"/>
  <c r="AX81" i="161"/>
  <c r="AT81" i="161"/>
  <c r="L81" i="161"/>
  <c r="Z81" i="161"/>
  <c r="C81" i="161"/>
  <c r="AD81" i="161"/>
  <c r="D81" i="161"/>
  <c r="AK81" i="161"/>
  <c r="E81" i="161"/>
  <c r="AR81" i="161"/>
  <c r="AY81" i="161"/>
  <c r="AE81" i="161"/>
  <c r="M81" i="161"/>
  <c r="AB81" i="161"/>
  <c r="V81" i="161"/>
  <c r="I81" i="161"/>
  <c r="R81" i="161"/>
  <c r="AO81" i="161"/>
  <c r="AJ81" i="161"/>
  <c r="AC81" i="161"/>
  <c r="AW81" i="161"/>
  <c r="X81" i="161"/>
  <c r="N81" i="161"/>
  <c r="F81" i="161"/>
  <c r="AF81" i="161"/>
  <c r="S81" i="161"/>
  <c r="K81" i="161"/>
  <c r="Y81" i="161"/>
  <c r="Q81" i="161"/>
  <c r="AN81" i="161"/>
  <c r="AM81" i="161"/>
  <c r="AA81" i="161"/>
  <c r="AV81" i="161"/>
  <c r="AU81" i="161"/>
  <c r="AI81" i="161"/>
  <c r="AL81" i="161"/>
  <c r="AQ81" i="161"/>
  <c r="J81" i="161"/>
  <c r="W81" i="161"/>
  <c r="O81" i="161"/>
  <c r="T81" i="161"/>
  <c r="G81" i="161"/>
  <c r="U81" i="161"/>
  <c r="H81" i="161"/>
  <c r="AP81" i="161"/>
  <c r="AS81" i="161"/>
  <c r="AG81" i="161"/>
  <c r="P81" i="161"/>
  <c r="AH81" i="161"/>
  <c r="O55" i="161"/>
  <c r="X55" i="161"/>
  <c r="C115" i="161"/>
  <c r="BN103" i="161"/>
  <c r="F55" i="161"/>
  <c r="C56" i="161"/>
  <c r="C22" i="161"/>
  <c r="D19" i="161"/>
  <c r="V55" i="161"/>
  <c r="L55" i="161"/>
  <c r="AZ72" i="161"/>
  <c r="BC74" i="161" s="1"/>
  <c r="AZ79" i="161"/>
  <c r="BA81" i="161" s="1"/>
  <c r="J55" i="161"/>
  <c r="W55" i="161"/>
  <c r="AF55" i="161"/>
  <c r="AT55" i="161"/>
  <c r="N55" i="161"/>
  <c r="T55" i="161"/>
  <c r="Q55" i="161"/>
  <c r="R55" i="161"/>
  <c r="AE55" i="161"/>
  <c r="AN55" i="161"/>
  <c r="C99" i="161"/>
  <c r="C33" i="161" s="1"/>
  <c r="BN33" i="161" s="1"/>
  <c r="BN87" i="161"/>
  <c r="AL55" i="161"/>
  <c r="AR55" i="161"/>
  <c r="AW55" i="161"/>
  <c r="Z55" i="161"/>
  <c r="AM55" i="161"/>
  <c r="AV55" i="161"/>
  <c r="AA55" i="161"/>
  <c r="AD55" i="161"/>
  <c r="AJ55" i="161"/>
  <c r="U55" i="161"/>
  <c r="AH55" i="161"/>
  <c r="AU55" i="161"/>
  <c r="AI55" i="161"/>
  <c r="F15" i="161"/>
  <c r="G11" i="161" s="1"/>
  <c r="V15" i="161"/>
  <c r="W11" i="161" s="1"/>
  <c r="U16" i="161"/>
  <c r="C33" i="160"/>
  <c r="B36" i="160"/>
  <c r="B44" i="160"/>
  <c r="BN95" i="157"/>
  <c r="BI34" i="157" s="1"/>
  <c r="BN91" i="157"/>
  <c r="BE34" i="157" s="1"/>
  <c r="BN87" i="157"/>
  <c r="BA34" i="157" s="1"/>
  <c r="J93" i="155"/>
  <c r="T93" i="155"/>
  <c r="AE93" i="155"/>
  <c r="AP93" i="155"/>
  <c r="AZ93" i="155"/>
  <c r="K93" i="155"/>
  <c r="V93" i="155"/>
  <c r="AF93" i="155"/>
  <c r="AQ93" i="155"/>
  <c r="BB93" i="155"/>
  <c r="L93" i="155"/>
  <c r="W93" i="155"/>
  <c r="AH93" i="155"/>
  <c r="AR93" i="155"/>
  <c r="BC93" i="155"/>
  <c r="S93" i="155"/>
  <c r="AD93" i="155"/>
  <c r="AN93" i="155"/>
  <c r="AY93" i="155"/>
  <c r="M93" i="155"/>
  <c r="U93" i="155"/>
  <c r="AC93" i="155"/>
  <c r="AK93" i="155"/>
  <c r="AS93" i="155"/>
  <c r="BN86" i="157"/>
  <c r="AZ34" i="157" s="1"/>
  <c r="AT85" i="155"/>
  <c r="AL85" i="155"/>
  <c r="AD85" i="155"/>
  <c r="AU85" i="155"/>
  <c r="AM85" i="155"/>
  <c r="AE85" i="155"/>
  <c r="W85" i="155"/>
  <c r="O85" i="155"/>
  <c r="G85" i="155"/>
  <c r="AS85" i="155"/>
  <c r="AC85" i="155"/>
  <c r="R85" i="155"/>
  <c r="H85" i="155"/>
  <c r="AR85" i="155"/>
  <c r="AB85" i="155"/>
  <c r="Q85" i="155"/>
  <c r="F85" i="155"/>
  <c r="AO85" i="155"/>
  <c r="Z85" i="155"/>
  <c r="P85" i="155"/>
  <c r="E85" i="155"/>
  <c r="AN85" i="155"/>
  <c r="Y85" i="155"/>
  <c r="N85" i="155"/>
  <c r="D85" i="155"/>
  <c r="AX85" i="155"/>
  <c r="AP85" i="155"/>
  <c r="AH85" i="155"/>
  <c r="AY85" i="155"/>
  <c r="AQ85" i="155"/>
  <c r="AI85" i="155"/>
  <c r="AA85" i="155"/>
  <c r="S85" i="155"/>
  <c r="K85" i="155"/>
  <c r="C85" i="155"/>
  <c r="AK85" i="155"/>
  <c r="X85" i="155"/>
  <c r="M85" i="155"/>
  <c r="B85" i="155"/>
  <c r="AJ85" i="155"/>
  <c r="V85" i="155"/>
  <c r="L85" i="155"/>
  <c r="AW85" i="155"/>
  <c r="AG85" i="155"/>
  <c r="U85" i="155"/>
  <c r="J85" i="155"/>
  <c r="AV85" i="155"/>
  <c r="AF85" i="155"/>
  <c r="T85" i="155"/>
  <c r="I85" i="155"/>
  <c r="BG97" i="155"/>
  <c r="AY97" i="155"/>
  <c r="AQ97" i="155"/>
  <c r="AI97" i="155"/>
  <c r="AA97" i="155"/>
  <c r="S97" i="155"/>
  <c r="BH97" i="155"/>
  <c r="AZ97" i="155"/>
  <c r="AR97" i="155"/>
  <c r="AJ97" i="155"/>
  <c r="AB97" i="155"/>
  <c r="T97" i="155"/>
  <c r="BE97" i="155"/>
  <c r="AO97" i="155"/>
  <c r="Y97" i="155"/>
  <c r="BJ97" i="155"/>
  <c r="AT97" i="155"/>
  <c r="AD97" i="155"/>
  <c r="N97" i="155"/>
  <c r="BA97" i="155"/>
  <c r="AK97" i="155"/>
  <c r="U97" i="155"/>
  <c r="AX97" i="155"/>
  <c r="AH97" i="155"/>
  <c r="R97" i="155"/>
  <c r="AZ86" i="155"/>
  <c r="AR86" i="155"/>
  <c r="AJ86" i="155"/>
  <c r="AB86" i="155"/>
  <c r="T86" i="155"/>
  <c r="L86" i="155"/>
  <c r="D86" i="155"/>
  <c r="AS86" i="155"/>
  <c r="AK86" i="155"/>
  <c r="AC86" i="155"/>
  <c r="U86" i="155"/>
  <c r="M86" i="155"/>
  <c r="E86" i="155"/>
  <c r="AQ86" i="155"/>
  <c r="AA86" i="155"/>
  <c r="K86" i="155"/>
  <c r="AX86" i="155"/>
  <c r="AH86" i="155"/>
  <c r="R86" i="155"/>
  <c r="AU86" i="155"/>
  <c r="AE86" i="155"/>
  <c r="O86" i="155"/>
  <c r="AT86" i="155"/>
  <c r="AD86" i="155"/>
  <c r="N86" i="155"/>
  <c r="AX90" i="155"/>
  <c r="AP90" i="155"/>
  <c r="AH90" i="155"/>
  <c r="Z90" i="155"/>
  <c r="R90" i="155"/>
  <c r="J90" i="155"/>
  <c r="BC90" i="155"/>
  <c r="AU90" i="155"/>
  <c r="AM90" i="155"/>
  <c r="AE90" i="155"/>
  <c r="W90" i="155"/>
  <c r="O90" i="155"/>
  <c r="G90" i="155"/>
  <c r="AO90" i="155"/>
  <c r="Y90" i="155"/>
  <c r="I90" i="155"/>
  <c r="AN90" i="155"/>
  <c r="X90" i="155"/>
  <c r="H90" i="155"/>
  <c r="AS90" i="155"/>
  <c r="AC90" i="155"/>
  <c r="M90" i="155"/>
  <c r="AR90" i="155"/>
  <c r="AB90" i="155"/>
  <c r="L90" i="155"/>
  <c r="BC94" i="155"/>
  <c r="AU94" i="155"/>
  <c r="AM94" i="155"/>
  <c r="AE94" i="155"/>
  <c r="W94" i="155"/>
  <c r="O94" i="155"/>
  <c r="BH94" i="155"/>
  <c r="AW94" i="155"/>
  <c r="AL94" i="155"/>
  <c r="AB94" i="155"/>
  <c r="Q94" i="155"/>
  <c r="BF94" i="155"/>
  <c r="AV94" i="155"/>
  <c r="AK94" i="155"/>
  <c r="Z94" i="155"/>
  <c r="P94" i="155"/>
  <c r="AZ94" i="155"/>
  <c r="AO94" i="155"/>
  <c r="AD94" i="155"/>
  <c r="T94" i="155"/>
  <c r="BD94" i="155"/>
  <c r="AS94" i="155"/>
  <c r="AH94" i="155"/>
  <c r="X94" i="155"/>
  <c r="M94" i="155"/>
  <c r="AT87" i="155"/>
  <c r="AL87" i="155"/>
  <c r="AD87" i="155"/>
  <c r="V87" i="155"/>
  <c r="N87" i="155"/>
  <c r="F87" i="155"/>
  <c r="AY87" i="155"/>
  <c r="AQ87" i="155"/>
  <c r="AI87" i="155"/>
  <c r="AA87" i="155"/>
  <c r="S87" i="155"/>
  <c r="K87" i="155"/>
  <c r="AW87" i="155"/>
  <c r="AG87" i="155"/>
  <c r="Q87" i="155"/>
  <c r="AV87" i="155"/>
  <c r="AF87" i="155"/>
  <c r="P87" i="155"/>
  <c r="BA87" i="155"/>
  <c r="AK87" i="155"/>
  <c r="U87" i="155"/>
  <c r="BK97" i="155"/>
  <c r="BK98" i="155" s="1"/>
  <c r="BK33" i="155" s="1"/>
  <c r="BC97" i="155"/>
  <c r="AU97" i="155"/>
  <c r="AM97" i="155"/>
  <c r="AE97" i="155"/>
  <c r="W97" i="155"/>
  <c r="O97" i="155"/>
  <c r="BD97" i="155"/>
  <c r="AV97" i="155"/>
  <c r="AN97" i="155"/>
  <c r="AF97" i="155"/>
  <c r="X97" i="155"/>
  <c r="P97" i="155"/>
  <c r="AW97" i="155"/>
  <c r="AG97" i="155"/>
  <c r="Q97" i="155"/>
  <c r="BB97" i="155"/>
  <c r="AL97" i="155"/>
  <c r="V97" i="155"/>
  <c r="BI97" i="155"/>
  <c r="AS97" i="155"/>
  <c r="AC97" i="155"/>
  <c r="BF97" i="155"/>
  <c r="AP97" i="155"/>
  <c r="Z97" i="155"/>
  <c r="AV86" i="155"/>
  <c r="AN86" i="155"/>
  <c r="AF86" i="155"/>
  <c r="X86" i="155"/>
  <c r="P86" i="155"/>
  <c r="H86" i="155"/>
  <c r="AW86" i="155"/>
  <c r="AO86" i="155"/>
  <c r="AG86" i="155"/>
  <c r="Y86" i="155"/>
  <c r="Q86" i="155"/>
  <c r="I86" i="155"/>
  <c r="AY86" i="155"/>
  <c r="AI86" i="155"/>
  <c r="S86" i="155"/>
  <c r="C86" i="155"/>
  <c r="AP86" i="155"/>
  <c r="Z86" i="155"/>
  <c r="J86" i="155"/>
  <c r="AM86" i="155"/>
  <c r="W86" i="155"/>
  <c r="G86" i="155"/>
  <c r="AL86" i="155"/>
  <c r="V86" i="155"/>
  <c r="F86" i="155"/>
  <c r="BB90" i="155"/>
  <c r="AT90" i="155"/>
  <c r="AL90" i="155"/>
  <c r="AD90" i="155"/>
  <c r="V90" i="155"/>
  <c r="N90" i="155"/>
  <c r="BA90" i="155"/>
  <c r="AY90" i="155"/>
  <c r="AQ90" i="155"/>
  <c r="AI90" i="155"/>
  <c r="AA90" i="155"/>
  <c r="S90" i="155"/>
  <c r="K90" i="155"/>
  <c r="AW90" i="155"/>
  <c r="AG90" i="155"/>
  <c r="Q90" i="155"/>
  <c r="AV90" i="155"/>
  <c r="AF90" i="155"/>
  <c r="P90" i="155"/>
  <c r="BD90" i="155"/>
  <c r="AK90" i="155"/>
  <c r="U90" i="155"/>
  <c r="AZ90" i="155"/>
  <c r="AJ90" i="155"/>
  <c r="T90" i="155"/>
  <c r="BG94" i="155"/>
  <c r="AY94" i="155"/>
  <c r="AQ94" i="155"/>
  <c r="AI94" i="155"/>
  <c r="AA94" i="155"/>
  <c r="S94" i="155"/>
  <c r="K94" i="155"/>
  <c r="BB94" i="155"/>
  <c r="AR94" i="155"/>
  <c r="AG94" i="155"/>
  <c r="V94" i="155"/>
  <c r="L94" i="155"/>
  <c r="BA94" i="155"/>
  <c r="AP94" i="155"/>
  <c r="AF94" i="155"/>
  <c r="U94" i="155"/>
  <c r="BE94" i="155"/>
  <c r="AT94" i="155"/>
  <c r="AJ94" i="155"/>
  <c r="Y94" i="155"/>
  <c r="N94" i="155"/>
  <c r="AX94" i="155"/>
  <c r="AN94" i="155"/>
  <c r="AC94" i="155"/>
  <c r="R94" i="155"/>
  <c r="AX87" i="155"/>
  <c r="AP87" i="155"/>
  <c r="AH87" i="155"/>
  <c r="Z87" i="155"/>
  <c r="R87" i="155"/>
  <c r="J87" i="155"/>
  <c r="AU87" i="155"/>
  <c r="AM87" i="155"/>
  <c r="AE87" i="155"/>
  <c r="W87" i="155"/>
  <c r="O87" i="155"/>
  <c r="G87" i="155"/>
  <c r="AO87" i="155"/>
  <c r="Y87" i="155"/>
  <c r="I87" i="155"/>
  <c r="AN87" i="155"/>
  <c r="X87" i="155"/>
  <c r="H87" i="155"/>
  <c r="AS87" i="155"/>
  <c r="AC87" i="155"/>
  <c r="M87" i="155"/>
  <c r="AR87" i="155"/>
  <c r="AB87" i="155"/>
  <c r="L87" i="155"/>
  <c r="BA91" i="155"/>
  <c r="AS91" i="155"/>
  <c r="BC91" i="155"/>
  <c r="AR91" i="155"/>
  <c r="AI91" i="155"/>
  <c r="AA91" i="155"/>
  <c r="S91" i="155"/>
  <c r="K91" i="155"/>
  <c r="AV91" i="155"/>
  <c r="AL91" i="155"/>
  <c r="AD91" i="155"/>
  <c r="V91" i="155"/>
  <c r="N91" i="155"/>
  <c r="BD91" i="155"/>
  <c r="AT91" i="155"/>
  <c r="AJ91" i="155"/>
  <c r="AB91" i="155"/>
  <c r="T91" i="155"/>
  <c r="L91" i="155"/>
  <c r="AU91" i="155"/>
  <c r="M91" i="155"/>
  <c r="Y91" i="155"/>
  <c r="AK91" i="155"/>
  <c r="AG91" i="155"/>
  <c r="BI95" i="155"/>
  <c r="BA95" i="155"/>
  <c r="AS95" i="155"/>
  <c r="AK95" i="155"/>
  <c r="AC95" i="155"/>
  <c r="U95" i="155"/>
  <c r="M95" i="155"/>
  <c r="AZ95" i="155"/>
  <c r="AP95" i="155"/>
  <c r="AE95" i="155"/>
  <c r="T95" i="155"/>
  <c r="BD95" i="155"/>
  <c r="AT95" i="155"/>
  <c r="AI95" i="155"/>
  <c r="X95" i="155"/>
  <c r="N95" i="155"/>
  <c r="BC95" i="155"/>
  <c r="AR95" i="155"/>
  <c r="AH95" i="155"/>
  <c r="W95" i="155"/>
  <c r="L95" i="155"/>
  <c r="BB95" i="155"/>
  <c r="AQ95" i="155"/>
  <c r="AF95" i="155"/>
  <c r="V95" i="155"/>
  <c r="AY88" i="155"/>
  <c r="AQ88" i="155"/>
  <c r="AI88" i="155"/>
  <c r="AA88" i="155"/>
  <c r="S88" i="155"/>
  <c r="K88" i="155"/>
  <c r="AZ88" i="155"/>
  <c r="AR88" i="155"/>
  <c r="AJ88" i="155"/>
  <c r="AB88" i="155"/>
  <c r="T88" i="155"/>
  <c r="L88" i="155"/>
  <c r="BB88" i="155"/>
  <c r="AL88" i="155"/>
  <c r="V88" i="155"/>
  <c r="F88" i="155"/>
  <c r="AS88" i="155"/>
  <c r="AC88" i="155"/>
  <c r="M88" i="155"/>
  <c r="AP88" i="155"/>
  <c r="Z88" i="155"/>
  <c r="J88" i="155"/>
  <c r="AO88" i="155"/>
  <c r="Y88" i="155"/>
  <c r="I88" i="155"/>
  <c r="BC92" i="155"/>
  <c r="AU92" i="155"/>
  <c r="AM92" i="155"/>
  <c r="AE92" i="155"/>
  <c r="W92" i="155"/>
  <c r="O92" i="155"/>
  <c r="BF92" i="155"/>
  <c r="AV92" i="155"/>
  <c r="AK92" i="155"/>
  <c r="Z92" i="155"/>
  <c r="P92" i="155"/>
  <c r="BE92" i="155"/>
  <c r="AT92" i="155"/>
  <c r="AJ92" i="155"/>
  <c r="Y92" i="155"/>
  <c r="N92" i="155"/>
  <c r="BD92" i="155"/>
  <c r="AS92" i="155"/>
  <c r="AH92" i="155"/>
  <c r="X92" i="155"/>
  <c r="M92" i="155"/>
  <c r="AW92" i="155"/>
  <c r="AL92" i="155"/>
  <c r="AB92" i="155"/>
  <c r="Q92" i="155"/>
  <c r="BI96" i="155"/>
  <c r="BA96" i="155"/>
  <c r="BJ96" i="155"/>
  <c r="BB96" i="155"/>
  <c r="AT96" i="155"/>
  <c r="AL96" i="155"/>
  <c r="AD96" i="155"/>
  <c r="V96" i="155"/>
  <c r="N96" i="155"/>
  <c r="AY96" i="155"/>
  <c r="AM96" i="155"/>
  <c r="AB96" i="155"/>
  <c r="Q96" i="155"/>
  <c r="AV96" i="155"/>
  <c r="AK96" i="155"/>
  <c r="AA96" i="155"/>
  <c r="P96" i="155"/>
  <c r="AU96" i="155"/>
  <c r="AJ96" i="155"/>
  <c r="Y96" i="155"/>
  <c r="O96" i="155"/>
  <c r="AZ96" i="155"/>
  <c r="AN96" i="155"/>
  <c r="AC96" i="155"/>
  <c r="S96" i="155"/>
  <c r="E87" i="155"/>
  <c r="AZ87" i="155"/>
  <c r="AJ87" i="155"/>
  <c r="T87" i="155"/>
  <c r="D87" i="155"/>
  <c r="BE91" i="155"/>
  <c r="AW91" i="155"/>
  <c r="AO91" i="155"/>
  <c r="AX91" i="155"/>
  <c r="AM91" i="155"/>
  <c r="AE91" i="155"/>
  <c r="W91" i="155"/>
  <c r="O91" i="155"/>
  <c r="BB91" i="155"/>
  <c r="AQ91" i="155"/>
  <c r="AH91" i="155"/>
  <c r="Z91" i="155"/>
  <c r="R91" i="155"/>
  <c r="J91" i="155"/>
  <c r="AY91" i="155"/>
  <c r="AN91" i="155"/>
  <c r="AF91" i="155"/>
  <c r="X91" i="155"/>
  <c r="P91" i="155"/>
  <c r="H91" i="155"/>
  <c r="AC91" i="155"/>
  <c r="AP91" i="155"/>
  <c r="I91" i="155"/>
  <c r="U91" i="155"/>
  <c r="AZ91" i="155"/>
  <c r="Q91" i="155"/>
  <c r="BE95" i="155"/>
  <c r="AW95" i="155"/>
  <c r="AO95" i="155"/>
  <c r="AG95" i="155"/>
  <c r="Y95" i="155"/>
  <c r="Q95" i="155"/>
  <c r="BF95" i="155"/>
  <c r="AU95" i="155"/>
  <c r="AJ95" i="155"/>
  <c r="Z95" i="155"/>
  <c r="O95" i="155"/>
  <c r="AY95" i="155"/>
  <c r="AN95" i="155"/>
  <c r="AD95" i="155"/>
  <c r="S95" i="155"/>
  <c r="BH95" i="155"/>
  <c r="AX95" i="155"/>
  <c r="AM95" i="155"/>
  <c r="AB95" i="155"/>
  <c r="R95" i="155"/>
  <c r="BG95" i="155"/>
  <c r="AV95" i="155"/>
  <c r="AL95" i="155"/>
  <c r="AA95" i="155"/>
  <c r="P95" i="155"/>
  <c r="AU88" i="155"/>
  <c r="AM88" i="155"/>
  <c r="AE88" i="155"/>
  <c r="W88" i="155"/>
  <c r="O88" i="155"/>
  <c r="G88" i="155"/>
  <c r="AV88" i="155"/>
  <c r="AN88" i="155"/>
  <c r="AF88" i="155"/>
  <c r="X88" i="155"/>
  <c r="P88" i="155"/>
  <c r="H88" i="155"/>
  <c r="AT88" i="155"/>
  <c r="AD88" i="155"/>
  <c r="N88" i="155"/>
  <c r="BA88" i="155"/>
  <c r="AK88" i="155"/>
  <c r="U88" i="155"/>
  <c r="E88" i="155"/>
  <c r="AX88" i="155"/>
  <c r="AH88" i="155"/>
  <c r="R88" i="155"/>
  <c r="AW88" i="155"/>
  <c r="AG88" i="155"/>
  <c r="Q88" i="155"/>
  <c r="AY92" i="155"/>
  <c r="AQ92" i="155"/>
  <c r="AI92" i="155"/>
  <c r="AA92" i="155"/>
  <c r="S92" i="155"/>
  <c r="K92" i="155"/>
  <c r="BA92" i="155"/>
  <c r="AP92" i="155"/>
  <c r="AF92" i="155"/>
  <c r="U92" i="155"/>
  <c r="J92" i="155"/>
  <c r="AZ92" i="155"/>
  <c r="AO92" i="155"/>
  <c r="AD92" i="155"/>
  <c r="T92" i="155"/>
  <c r="I92" i="155"/>
  <c r="AX92" i="155"/>
  <c r="AN92" i="155"/>
  <c r="AC92" i="155"/>
  <c r="R92" i="155"/>
  <c r="BB92" i="155"/>
  <c r="AR92" i="155"/>
  <c r="AG92" i="155"/>
  <c r="V92" i="155"/>
  <c r="L92" i="155"/>
  <c r="BE96" i="155"/>
  <c r="AW96" i="155"/>
  <c r="BF96" i="155"/>
  <c r="AX96" i="155"/>
  <c r="AP96" i="155"/>
  <c r="AH96" i="155"/>
  <c r="Z96" i="155"/>
  <c r="R96" i="155"/>
  <c r="BG96" i="155"/>
  <c r="AR96" i="155"/>
  <c r="AG96" i="155"/>
  <c r="W96" i="155"/>
  <c r="BD96" i="155"/>
  <c r="AQ96" i="155"/>
  <c r="AF96" i="155"/>
  <c r="U96" i="155"/>
  <c r="BC96" i="155"/>
  <c r="AO96" i="155"/>
  <c r="AE96" i="155"/>
  <c r="T96" i="155"/>
  <c r="BH96" i="155"/>
  <c r="AS96" i="155"/>
  <c r="AI96" i="155"/>
  <c r="X96" i="155"/>
  <c r="M96" i="155"/>
  <c r="AV87" i="156"/>
  <c r="AN87" i="156"/>
  <c r="AF87" i="156"/>
  <c r="X87" i="156"/>
  <c r="P87" i="156"/>
  <c r="H87" i="156"/>
  <c r="AS87" i="156"/>
  <c r="AH87" i="156"/>
  <c r="W87" i="156"/>
  <c r="M87" i="156"/>
  <c r="BA87" i="156"/>
  <c r="AL87" i="156"/>
  <c r="Y87" i="156"/>
  <c r="J87" i="156"/>
  <c r="AQ87" i="156"/>
  <c r="AD87" i="156"/>
  <c r="O87" i="156"/>
  <c r="AP87" i="156"/>
  <c r="AA87" i="156"/>
  <c r="N87" i="156"/>
  <c r="Z87" i="156"/>
  <c r="S87" i="156"/>
  <c r="K87" i="156"/>
  <c r="E87" i="156"/>
  <c r="AY91" i="156"/>
  <c r="AQ91" i="156"/>
  <c r="AI91" i="156"/>
  <c r="AA91" i="156"/>
  <c r="S91" i="156"/>
  <c r="K91" i="156"/>
  <c r="AV91" i="156"/>
  <c r="AK91" i="156"/>
  <c r="Z91" i="156"/>
  <c r="P91" i="156"/>
  <c r="BE91" i="156"/>
  <c r="AT91" i="156"/>
  <c r="AJ91" i="156"/>
  <c r="Y91" i="156"/>
  <c r="N91" i="156"/>
  <c r="BB91" i="156"/>
  <c r="AR91" i="156"/>
  <c r="AG91" i="156"/>
  <c r="V91" i="156"/>
  <c r="L91" i="156"/>
  <c r="AC91" i="156"/>
  <c r="BD91" i="156"/>
  <c r="AS91" i="156"/>
  <c r="AN91" i="156"/>
  <c r="AH91" i="156"/>
  <c r="BG95" i="156"/>
  <c r="AY95" i="156"/>
  <c r="AQ95" i="156"/>
  <c r="AI95" i="156"/>
  <c r="AA95" i="156"/>
  <c r="S95" i="156"/>
  <c r="BI95" i="156"/>
  <c r="AX95" i="156"/>
  <c r="AN95" i="156"/>
  <c r="AC95" i="156"/>
  <c r="R95" i="156"/>
  <c r="BH95" i="156"/>
  <c r="AW95" i="156"/>
  <c r="AL95" i="156"/>
  <c r="AB95" i="156"/>
  <c r="Q95" i="156"/>
  <c r="BE95" i="156"/>
  <c r="AT95" i="156"/>
  <c r="AJ95" i="156"/>
  <c r="Y95" i="156"/>
  <c r="N95" i="156"/>
  <c r="AF95" i="156"/>
  <c r="AZ87" i="156"/>
  <c r="AR87" i="156"/>
  <c r="AJ87" i="156"/>
  <c r="AB87" i="156"/>
  <c r="T87" i="156"/>
  <c r="L87" i="156"/>
  <c r="D87" i="156"/>
  <c r="AX87" i="156"/>
  <c r="AM87" i="156"/>
  <c r="AC87" i="156"/>
  <c r="R87" i="156"/>
  <c r="G87" i="156"/>
  <c r="AT87" i="156"/>
  <c r="AE87" i="156"/>
  <c r="Q87" i="156"/>
  <c r="AY87" i="156"/>
  <c r="AK87" i="156"/>
  <c r="V87" i="156"/>
  <c r="I87" i="156"/>
  <c r="AW87" i="156"/>
  <c r="AI87" i="156"/>
  <c r="U87" i="156"/>
  <c r="F87" i="156"/>
  <c r="AU87" i="156"/>
  <c r="AO87" i="156"/>
  <c r="AG87" i="156"/>
  <c r="BC91" i="156"/>
  <c r="AU91" i="156"/>
  <c r="AM91" i="156"/>
  <c r="AE91" i="156"/>
  <c r="W91" i="156"/>
  <c r="O91" i="156"/>
  <c r="BA91" i="156"/>
  <c r="AP91" i="156"/>
  <c r="AF91" i="156"/>
  <c r="U91" i="156"/>
  <c r="J91" i="156"/>
  <c r="AZ91" i="156"/>
  <c r="AO91" i="156"/>
  <c r="AD91" i="156"/>
  <c r="T91" i="156"/>
  <c r="I91" i="156"/>
  <c r="AW91" i="156"/>
  <c r="AL91" i="156"/>
  <c r="AB91" i="156"/>
  <c r="Q91" i="156"/>
  <c r="AX91" i="156"/>
  <c r="H91" i="156"/>
  <c r="X91" i="156"/>
  <c r="R91" i="156"/>
  <c r="M91" i="156"/>
  <c r="BC95" i="156"/>
  <c r="AU95" i="156"/>
  <c r="AM95" i="156"/>
  <c r="AE95" i="156"/>
  <c r="W95" i="156"/>
  <c r="O95" i="156"/>
  <c r="BD95" i="156"/>
  <c r="AS95" i="156"/>
  <c r="AH95" i="156"/>
  <c r="X95" i="156"/>
  <c r="M95" i="156"/>
  <c r="BB95" i="156"/>
  <c r="AR95" i="156"/>
  <c r="AG95" i="156"/>
  <c r="V95" i="156"/>
  <c r="L95" i="156"/>
  <c r="AZ95" i="156"/>
  <c r="AO95" i="156"/>
  <c r="AD95" i="156"/>
  <c r="T95" i="156"/>
  <c r="BA95" i="156"/>
  <c r="U95" i="156"/>
  <c r="AK95" i="156"/>
  <c r="P95" i="156"/>
  <c r="AW88" i="156"/>
  <c r="AO88" i="156"/>
  <c r="AG88" i="156"/>
  <c r="Y88" i="156"/>
  <c r="Q88" i="156"/>
  <c r="I88" i="156"/>
  <c r="AU88" i="156"/>
  <c r="AJ88" i="156"/>
  <c r="Z88" i="156"/>
  <c r="O88" i="156"/>
  <c r="AY88" i="156"/>
  <c r="AL88" i="156"/>
  <c r="W88" i="156"/>
  <c r="H88" i="156"/>
  <c r="AQ88" i="156"/>
  <c r="AB88" i="156"/>
  <c r="N88" i="156"/>
  <c r="AN88" i="156"/>
  <c r="AA88" i="156"/>
  <c r="L88" i="156"/>
  <c r="AF88" i="156"/>
  <c r="BB88" i="156"/>
  <c r="AT88" i="156"/>
  <c r="AM88" i="156"/>
  <c r="BE92" i="156"/>
  <c r="AW92" i="156"/>
  <c r="AO92" i="156"/>
  <c r="AG92" i="156"/>
  <c r="Y92" i="156"/>
  <c r="Q92" i="156"/>
  <c r="I92" i="156"/>
  <c r="AY92" i="156"/>
  <c r="AN92" i="156"/>
  <c r="AD92" i="156"/>
  <c r="S92" i="156"/>
  <c r="BC92" i="156"/>
  <c r="AR92" i="156"/>
  <c r="AH92" i="156"/>
  <c r="W92" i="156"/>
  <c r="L92" i="156"/>
  <c r="AZ92" i="156"/>
  <c r="AP92" i="156"/>
  <c r="AE92" i="156"/>
  <c r="T92" i="156"/>
  <c r="J92" i="156"/>
  <c r="AQ92" i="156"/>
  <c r="AF92" i="156"/>
  <c r="P92" i="156"/>
  <c r="BH96" i="156"/>
  <c r="AZ96" i="156"/>
  <c r="AR96" i="156"/>
  <c r="AJ96" i="156"/>
  <c r="AB96" i="156"/>
  <c r="T96" i="156"/>
  <c r="BF96" i="156"/>
  <c r="AU96" i="156"/>
  <c r="AK96" i="156"/>
  <c r="Z96" i="156"/>
  <c r="O96" i="156"/>
  <c r="BE96" i="156"/>
  <c r="AT96" i="156"/>
  <c r="AI96" i="156"/>
  <c r="Y96" i="156"/>
  <c r="N96" i="156"/>
  <c r="BB96" i="156"/>
  <c r="AQ96" i="156"/>
  <c r="AG96" i="156"/>
  <c r="V96" i="156"/>
  <c r="AS96" i="156"/>
  <c r="BC96" i="156"/>
  <c r="M96" i="156"/>
  <c r="AC96" i="156"/>
  <c r="BI96" i="156"/>
  <c r="AX96" i="156"/>
  <c r="AV85" i="156"/>
  <c r="AN85" i="156"/>
  <c r="AF85" i="156"/>
  <c r="X85" i="156"/>
  <c r="P85" i="156"/>
  <c r="H85" i="156"/>
  <c r="AP95" i="156"/>
  <c r="AV95" i="156"/>
  <c r="Z95" i="156"/>
  <c r="BF95" i="156"/>
  <c r="BA88" i="156"/>
  <c r="AS88" i="156"/>
  <c r="AK88" i="156"/>
  <c r="AC88" i="156"/>
  <c r="U88" i="156"/>
  <c r="M88" i="156"/>
  <c r="E88" i="156"/>
  <c r="AZ88" i="156"/>
  <c r="AP88" i="156"/>
  <c r="AE88" i="156"/>
  <c r="T88" i="156"/>
  <c r="J88" i="156"/>
  <c r="AR88" i="156"/>
  <c r="AD88" i="156"/>
  <c r="P88" i="156"/>
  <c r="AX88" i="156"/>
  <c r="AI88" i="156"/>
  <c r="V88" i="156"/>
  <c r="G88" i="156"/>
  <c r="AV88" i="156"/>
  <c r="AH88" i="156"/>
  <c r="S88" i="156"/>
  <c r="F88" i="156"/>
  <c r="X88" i="156"/>
  <c r="R88" i="156"/>
  <c r="K88" i="156"/>
  <c r="BA92" i="156"/>
  <c r="AS92" i="156"/>
  <c r="AK92" i="156"/>
  <c r="AC92" i="156"/>
  <c r="U92" i="156"/>
  <c r="M92" i="156"/>
  <c r="BD92" i="156"/>
  <c r="AT92" i="156"/>
  <c r="AI92" i="156"/>
  <c r="X92" i="156"/>
  <c r="N92" i="156"/>
  <c r="AX92" i="156"/>
  <c r="AM92" i="156"/>
  <c r="AB92" i="156"/>
  <c r="R92" i="156"/>
  <c r="BF92" i="156"/>
  <c r="AU92" i="156"/>
  <c r="AJ92" i="156"/>
  <c r="Z92" i="156"/>
  <c r="O92" i="156"/>
  <c r="BB92" i="156"/>
  <c r="V92" i="156"/>
  <c r="AA92" i="156"/>
  <c r="AV92" i="156"/>
  <c r="K92" i="156"/>
  <c r="AL92" i="156"/>
  <c r="BD96" i="156"/>
  <c r="AV96" i="156"/>
  <c r="AN96" i="156"/>
  <c r="AF96" i="156"/>
  <c r="X96" i="156"/>
  <c r="P96" i="156"/>
  <c r="BA96" i="156"/>
  <c r="AP96" i="156"/>
  <c r="AE96" i="156"/>
  <c r="U96" i="156"/>
  <c r="BJ96" i="156"/>
  <c r="AY96" i="156"/>
  <c r="AO96" i="156"/>
  <c r="AD96" i="156"/>
  <c r="S96" i="156"/>
  <c r="BG96" i="156"/>
  <c r="AW96" i="156"/>
  <c r="AL96" i="156"/>
  <c r="AA96" i="156"/>
  <c r="Q96" i="156"/>
  <c r="W96" i="156"/>
  <c r="AH96" i="156"/>
  <c r="AM96" i="156"/>
  <c r="R96" i="156"/>
  <c r="AR85" i="156"/>
  <c r="AJ85" i="156"/>
  <c r="AB85" i="156"/>
  <c r="T85" i="156"/>
  <c r="L85" i="156"/>
  <c r="D85" i="156"/>
  <c r="AW85" i="156"/>
  <c r="AL85" i="156"/>
  <c r="AA85" i="156"/>
  <c r="Q85" i="156"/>
  <c r="F85" i="156"/>
  <c r="AT85" i="156"/>
  <c r="AE85" i="156"/>
  <c r="R85" i="156"/>
  <c r="C85" i="156"/>
  <c r="AS85" i="156"/>
  <c r="AD85" i="156"/>
  <c r="AG85" i="156"/>
  <c r="K85" i="156"/>
  <c r="AM85" i="156"/>
  <c r="J85" i="156"/>
  <c r="AK85" i="156"/>
  <c r="O85" i="156"/>
  <c r="B85" i="156"/>
  <c r="AP85" i="156"/>
  <c r="AC85" i="156"/>
  <c r="N85" i="156"/>
  <c r="AO85" i="156"/>
  <c r="AH85" i="156"/>
  <c r="Z85" i="156"/>
  <c r="AU85" i="156"/>
  <c r="BG93" i="156"/>
  <c r="AY93" i="156"/>
  <c r="AQ93" i="156"/>
  <c r="AI93" i="156"/>
  <c r="AA93" i="156"/>
  <c r="S93" i="156"/>
  <c r="K93" i="156"/>
  <c r="AW93" i="156"/>
  <c r="AL93" i="156"/>
  <c r="AB93" i="156"/>
  <c r="Q93" i="156"/>
  <c r="BF93" i="156"/>
  <c r="AV93" i="156"/>
  <c r="AK93" i="156"/>
  <c r="Z93" i="156"/>
  <c r="P93" i="156"/>
  <c r="BD93" i="156"/>
  <c r="AS93" i="156"/>
  <c r="AH93" i="156"/>
  <c r="X93" i="156"/>
  <c r="M93" i="156"/>
  <c r="Y93" i="156"/>
  <c r="AJ93" i="156"/>
  <c r="T93" i="156"/>
  <c r="AZ93" i="156"/>
  <c r="BF97" i="156"/>
  <c r="AX97" i="156"/>
  <c r="AP97" i="156"/>
  <c r="AH97" i="156"/>
  <c r="Z97" i="156"/>
  <c r="R97" i="156"/>
  <c r="BI97" i="156"/>
  <c r="AY97" i="156"/>
  <c r="AN97" i="156"/>
  <c r="AC97" i="156"/>
  <c r="S97" i="156"/>
  <c r="BC97" i="156"/>
  <c r="AR97" i="156"/>
  <c r="AG97" i="156"/>
  <c r="W97" i="156"/>
  <c r="BK97" i="156"/>
  <c r="BK98" i="156" s="1"/>
  <c r="BK33" i="156" s="1"/>
  <c r="AZ97" i="156"/>
  <c r="AO97" i="156"/>
  <c r="AE97" i="156"/>
  <c r="T97" i="156"/>
  <c r="BG97" i="156"/>
  <c r="P97" i="156"/>
  <c r="AA97" i="156"/>
  <c r="BA97" i="156"/>
  <c r="AX86" i="156"/>
  <c r="AP86" i="156"/>
  <c r="AH86" i="156"/>
  <c r="Z86" i="156"/>
  <c r="R86" i="156"/>
  <c r="J86" i="156"/>
  <c r="AU86" i="156"/>
  <c r="AJ86" i="156"/>
  <c r="Y86" i="156"/>
  <c r="O86" i="156"/>
  <c r="D86" i="156"/>
  <c r="AM86" i="156"/>
  <c r="X86" i="156"/>
  <c r="K86" i="156"/>
  <c r="AY86" i="156"/>
  <c r="AK86" i="156"/>
  <c r="W86" i="156"/>
  <c r="H86" i="156"/>
  <c r="AQ86" i="156"/>
  <c r="AB86" i="156"/>
  <c r="M86" i="156"/>
  <c r="AV86" i="156"/>
  <c r="AN86" i="156"/>
  <c r="AG86" i="156"/>
  <c r="AX90" i="156"/>
  <c r="AP90" i="156"/>
  <c r="AH90" i="156"/>
  <c r="Z90" i="156"/>
  <c r="BD90" i="156"/>
  <c r="AS90" i="156"/>
  <c r="AI90" i="156"/>
  <c r="X90" i="156"/>
  <c r="AW90" i="156"/>
  <c r="AM90" i="156"/>
  <c r="AB90" i="156"/>
  <c r="AU90" i="156"/>
  <c r="AJ90" i="156"/>
  <c r="Y90" i="156"/>
  <c r="P90" i="156"/>
  <c r="H90" i="156"/>
  <c r="U90" i="156"/>
  <c r="J90" i="156"/>
  <c r="W90" i="156"/>
  <c r="G90" i="156"/>
  <c r="S90" i="156"/>
  <c r="AF90" i="156"/>
  <c r="K90" i="156"/>
  <c r="I90" i="156"/>
  <c r="BA90" i="156"/>
  <c r="AA90" i="156"/>
  <c r="BA94" i="156"/>
  <c r="AS94" i="156"/>
  <c r="AK94" i="156"/>
  <c r="AC94" i="156"/>
  <c r="U94" i="156"/>
  <c r="M94" i="156"/>
  <c r="AZ94" i="156"/>
  <c r="AP94" i="156"/>
  <c r="AE94" i="156"/>
  <c r="T94" i="156"/>
  <c r="BD94" i="156"/>
  <c r="AT94" i="156"/>
  <c r="AI94" i="156"/>
  <c r="X94" i="156"/>
  <c r="N94" i="156"/>
  <c r="BB94" i="156"/>
  <c r="AQ94" i="156"/>
  <c r="AF94" i="156"/>
  <c r="V94" i="156"/>
  <c r="K94" i="156"/>
  <c r="AM94" i="156"/>
  <c r="AX94" i="156"/>
  <c r="BC94" i="156"/>
  <c r="AR94" i="156"/>
  <c r="AQ85" i="156"/>
  <c r="V85" i="156"/>
  <c r="Y85" i="156"/>
  <c r="AY85" i="156"/>
  <c r="W85" i="156"/>
  <c r="I85" i="156"/>
  <c r="AX85" i="156"/>
  <c r="AI85" i="156"/>
  <c r="U85" i="156"/>
  <c r="G85" i="156"/>
  <c r="M85" i="156"/>
  <c r="E85" i="156"/>
  <c r="S85" i="156"/>
  <c r="BC93" i="156"/>
  <c r="AU93" i="156"/>
  <c r="AM93" i="156"/>
  <c r="AE93" i="156"/>
  <c r="W93" i="156"/>
  <c r="O93" i="156"/>
  <c r="BB93" i="156"/>
  <c r="AR93" i="156"/>
  <c r="AG93" i="156"/>
  <c r="V93" i="156"/>
  <c r="L93" i="156"/>
  <c r="BA93" i="156"/>
  <c r="AP93" i="156"/>
  <c r="AF93" i="156"/>
  <c r="U93" i="156"/>
  <c r="J93" i="156"/>
  <c r="AX93" i="156"/>
  <c r="AN93" i="156"/>
  <c r="AC93" i="156"/>
  <c r="R93" i="156"/>
  <c r="AT93" i="156"/>
  <c r="BE93" i="156"/>
  <c r="N93" i="156"/>
  <c r="AO93" i="156"/>
  <c r="AD93" i="156"/>
  <c r="BJ97" i="156"/>
  <c r="BB97" i="156"/>
  <c r="AT97" i="156"/>
  <c r="AL97" i="156"/>
  <c r="AD97" i="156"/>
  <c r="V97" i="156"/>
  <c r="N97" i="156"/>
  <c r="BD97" i="156"/>
  <c r="AS97" i="156"/>
  <c r="AI97" i="156"/>
  <c r="X97" i="156"/>
  <c r="BH97" i="156"/>
  <c r="AW97" i="156"/>
  <c r="AM97" i="156"/>
  <c r="AB97" i="156"/>
  <c r="Q97" i="156"/>
  <c r="BE97" i="156"/>
  <c r="AU97" i="156"/>
  <c r="AJ97" i="156"/>
  <c r="Y97" i="156"/>
  <c r="O97" i="156"/>
  <c r="AK97" i="156"/>
  <c r="AV97" i="156"/>
  <c r="AF97" i="156"/>
  <c r="U97" i="156"/>
  <c r="AQ97" i="156"/>
  <c r="AT86" i="156"/>
  <c r="AL86" i="156"/>
  <c r="AD86" i="156"/>
  <c r="V86" i="156"/>
  <c r="N86" i="156"/>
  <c r="F86" i="156"/>
  <c r="AZ86" i="156"/>
  <c r="AO86" i="156"/>
  <c r="AE86" i="156"/>
  <c r="T86" i="156"/>
  <c r="I86" i="156"/>
  <c r="AS86" i="156"/>
  <c r="AF86" i="156"/>
  <c r="Q86" i="156"/>
  <c r="C86" i="156"/>
  <c r="AR86" i="156"/>
  <c r="AC86" i="156"/>
  <c r="P86" i="156"/>
  <c r="AW86" i="156"/>
  <c r="AI86" i="156"/>
  <c r="U86" i="156"/>
  <c r="G86" i="156"/>
  <c r="S86" i="156"/>
  <c r="L86" i="156"/>
  <c r="E86" i="156"/>
  <c r="AA86" i="156"/>
  <c r="BB90" i="156"/>
  <c r="AT90" i="156"/>
  <c r="AL90" i="156"/>
  <c r="AD90" i="156"/>
  <c r="V90" i="156"/>
  <c r="AY90" i="156"/>
  <c r="AN90" i="156"/>
  <c r="AC90" i="156"/>
  <c r="BC90" i="156"/>
  <c r="AR90" i="156"/>
  <c r="AG90" i="156"/>
  <c r="AZ90" i="156"/>
  <c r="AO90" i="156"/>
  <c r="AE90" i="156"/>
  <c r="T90" i="156"/>
  <c r="L90" i="156"/>
  <c r="AK90" i="156"/>
  <c r="O90" i="156"/>
  <c r="AV90" i="156"/>
  <c r="N90" i="156"/>
  <c r="AQ90" i="156"/>
  <c r="M90" i="156"/>
  <c r="R90" i="156"/>
  <c r="Q90" i="156"/>
  <c r="BE94" i="156"/>
  <c r="AW94" i="156"/>
  <c r="AO94" i="156"/>
  <c r="AG94" i="156"/>
  <c r="Y94" i="156"/>
  <c r="Q94" i="156"/>
  <c r="BF94" i="156"/>
  <c r="AU94" i="156"/>
  <c r="AJ94" i="156"/>
  <c r="Z94" i="156"/>
  <c r="O94" i="156"/>
  <c r="AY94" i="156"/>
  <c r="AN94" i="156"/>
  <c r="AD94" i="156"/>
  <c r="S94" i="156"/>
  <c r="BG94" i="156"/>
  <c r="AV94" i="156"/>
  <c r="AL94" i="156"/>
  <c r="AA94" i="156"/>
  <c r="P94" i="156"/>
  <c r="BH94" i="156"/>
  <c r="R94" i="156"/>
  <c r="AB94" i="156"/>
  <c r="L94" i="156"/>
  <c r="AH94" i="156"/>
  <c r="W94" i="156"/>
  <c r="BH40" i="158"/>
  <c r="C54" i="158"/>
  <c r="D54" i="158"/>
  <c r="AB81" i="158"/>
  <c r="AB82" i="158" s="1"/>
  <c r="AB27" i="158" s="1"/>
  <c r="AB75" i="158"/>
  <c r="AB26" i="158" s="1"/>
  <c r="AD81" i="158"/>
  <c r="AD82" i="158" s="1"/>
  <c r="AD27" i="158" s="1"/>
  <c r="AD75" i="158"/>
  <c r="AD26" i="158" s="1"/>
  <c r="AJ81" i="158"/>
  <c r="AJ82" i="158" s="1"/>
  <c r="AJ27" i="158" s="1"/>
  <c r="AJ75" i="158"/>
  <c r="AJ26" i="158" s="1"/>
  <c r="BJ54" i="158"/>
  <c r="BG54" i="158"/>
  <c r="C28" i="158"/>
  <c r="D25" i="158" s="1"/>
  <c r="B40" i="158"/>
  <c r="AL81" i="158"/>
  <c r="AL82" i="158" s="1"/>
  <c r="AL27" i="158" s="1"/>
  <c r="AL75" i="158"/>
  <c r="AL26" i="158" s="1"/>
  <c r="AG81" i="158"/>
  <c r="AG82" i="158" s="1"/>
  <c r="AG27" i="158" s="1"/>
  <c r="AG75" i="158"/>
  <c r="AG26" i="158" s="1"/>
  <c r="AI75" i="158"/>
  <c r="AI26" i="158" s="1"/>
  <c r="AI81" i="158"/>
  <c r="AI82" i="158" s="1"/>
  <c r="AI27" i="158" s="1"/>
  <c r="AN81" i="158"/>
  <c r="AN82" i="158" s="1"/>
  <c r="AN27" i="158" s="1"/>
  <c r="AN75" i="158"/>
  <c r="AN26" i="158" s="1"/>
  <c r="C21" i="158"/>
  <c r="C22" i="158" s="1"/>
  <c r="BJ40" i="158"/>
  <c r="C40" i="158"/>
  <c r="AY34" i="158"/>
  <c r="BD40" i="158"/>
  <c r="BG40" i="158"/>
  <c r="BF54" i="158"/>
  <c r="AC81" i="158"/>
  <c r="AC82" i="158" s="1"/>
  <c r="AC27" i="158" s="1"/>
  <c r="AC75" i="158"/>
  <c r="AC26" i="158" s="1"/>
  <c r="AK81" i="158"/>
  <c r="AK82" i="158" s="1"/>
  <c r="AK27" i="158" s="1"/>
  <c r="AK75" i="158"/>
  <c r="AK26" i="158" s="1"/>
  <c r="AM75" i="158"/>
  <c r="AM26" i="158" s="1"/>
  <c r="AM81" i="158"/>
  <c r="AM82" i="158" s="1"/>
  <c r="AM27" i="158" s="1"/>
  <c r="BD54" i="158"/>
  <c r="E40" i="158"/>
  <c r="B54" i="158"/>
  <c r="B35" i="158"/>
  <c r="BE40" i="158"/>
  <c r="BF40" i="158"/>
  <c r="AH81" i="158"/>
  <c r="AH82" i="158" s="1"/>
  <c r="AH27" i="158" s="1"/>
  <c r="AH75" i="158"/>
  <c r="AH26" i="158" s="1"/>
  <c r="AO81" i="158"/>
  <c r="AO82" i="158" s="1"/>
  <c r="AO27" i="158" s="1"/>
  <c r="AO75" i="158"/>
  <c r="AO26" i="158" s="1"/>
  <c r="AF81" i="158"/>
  <c r="AF82" i="158" s="1"/>
  <c r="AF27" i="158" s="1"/>
  <c r="AF75" i="158"/>
  <c r="AF26" i="158" s="1"/>
  <c r="BE54" i="158"/>
  <c r="Q15" i="157"/>
  <c r="R11" i="157" s="1"/>
  <c r="E54" i="157"/>
  <c r="BG54" i="157"/>
  <c r="AB81" i="157"/>
  <c r="AB82" i="157" s="1"/>
  <c r="AB27" i="157" s="1"/>
  <c r="AB75" i="157"/>
  <c r="AB26" i="157" s="1"/>
  <c r="AJ81" i="157"/>
  <c r="AJ82" i="157" s="1"/>
  <c r="AJ27" i="157" s="1"/>
  <c r="AJ75" i="157"/>
  <c r="AJ26" i="157" s="1"/>
  <c r="BJ54" i="157"/>
  <c r="E40" i="157"/>
  <c r="BE40" i="157"/>
  <c r="BJ40" i="157"/>
  <c r="BD40" i="157"/>
  <c r="AG81" i="157"/>
  <c r="AG82" i="157" s="1"/>
  <c r="AG27" i="157" s="1"/>
  <c r="AG75" i="157"/>
  <c r="AG26" i="157" s="1"/>
  <c r="AK81" i="157"/>
  <c r="AK82" i="157" s="1"/>
  <c r="AK27" i="157" s="1"/>
  <c r="AK75" i="157"/>
  <c r="AK26" i="157" s="1"/>
  <c r="AH81" i="157"/>
  <c r="AH82" i="157" s="1"/>
  <c r="AH27" i="157" s="1"/>
  <c r="AH75" i="157"/>
  <c r="AH26" i="157" s="1"/>
  <c r="AN81" i="157"/>
  <c r="AN82" i="157" s="1"/>
  <c r="AN27" i="157" s="1"/>
  <c r="AN75" i="157"/>
  <c r="AN26" i="157" s="1"/>
  <c r="BE54" i="157"/>
  <c r="BD54" i="157"/>
  <c r="AC81" i="157"/>
  <c r="AC82" i="157" s="1"/>
  <c r="AC27" i="157" s="1"/>
  <c r="AC75" i="157"/>
  <c r="AC26" i="157" s="1"/>
  <c r="BI40" i="157"/>
  <c r="B40" i="157"/>
  <c r="BF40" i="157"/>
  <c r="AO81" i="157"/>
  <c r="AO82" i="157" s="1"/>
  <c r="AO27" i="157" s="1"/>
  <c r="AO75" i="157"/>
  <c r="AO26" i="157" s="1"/>
  <c r="AD81" i="157"/>
  <c r="AD82" i="157" s="1"/>
  <c r="AD27" i="157" s="1"/>
  <c r="AD75" i="157"/>
  <c r="AD26" i="157" s="1"/>
  <c r="AL81" i="157"/>
  <c r="AL82" i="157" s="1"/>
  <c r="AL27" i="157" s="1"/>
  <c r="AL75" i="157"/>
  <c r="AL26" i="157" s="1"/>
  <c r="C21" i="157"/>
  <c r="BI54" i="157"/>
  <c r="D54" i="157"/>
  <c r="AY34" i="157"/>
  <c r="P16" i="157"/>
  <c r="C28" i="157"/>
  <c r="D25" i="157" s="1"/>
  <c r="C29" i="157"/>
  <c r="AI75" i="157"/>
  <c r="AI26" i="157" s="1"/>
  <c r="AI81" i="157"/>
  <c r="AI82" i="157" s="1"/>
  <c r="AI27" i="157" s="1"/>
  <c r="AM75" i="157"/>
  <c r="AM26" i="157" s="1"/>
  <c r="AM81" i="157"/>
  <c r="AM82" i="157" s="1"/>
  <c r="AM27" i="157" s="1"/>
  <c r="AF81" i="157"/>
  <c r="AF82" i="157" s="1"/>
  <c r="AF27" i="157" s="1"/>
  <c r="AF75" i="157"/>
  <c r="AF26" i="157" s="1"/>
  <c r="BF54" i="157"/>
  <c r="BG40" i="157"/>
  <c r="B54" i="157"/>
  <c r="B35" i="157"/>
  <c r="BE40" i="156"/>
  <c r="BG40" i="156"/>
  <c r="AD81" i="156"/>
  <c r="AD82" i="156" s="1"/>
  <c r="AD27" i="156" s="1"/>
  <c r="AD75" i="156"/>
  <c r="AD26" i="156" s="1"/>
  <c r="AC81" i="156"/>
  <c r="AC82" i="156" s="1"/>
  <c r="AC27" i="156" s="1"/>
  <c r="AC75" i="156"/>
  <c r="AC26" i="156" s="1"/>
  <c r="AJ81" i="156"/>
  <c r="AJ82" i="156" s="1"/>
  <c r="AJ27" i="156" s="1"/>
  <c r="AJ75" i="156"/>
  <c r="AJ26" i="156" s="1"/>
  <c r="BF40" i="156"/>
  <c r="D40" i="156"/>
  <c r="AI75" i="156"/>
  <c r="AI26" i="156" s="1"/>
  <c r="AI81" i="156"/>
  <c r="AI82" i="156" s="1"/>
  <c r="AI27" i="156" s="1"/>
  <c r="AM75" i="156"/>
  <c r="AM26" i="156" s="1"/>
  <c r="AM81" i="156"/>
  <c r="AM82" i="156" s="1"/>
  <c r="AM27" i="156" s="1"/>
  <c r="AH81" i="156"/>
  <c r="AH82" i="156" s="1"/>
  <c r="AH27" i="156" s="1"/>
  <c r="AH75" i="156"/>
  <c r="AH26" i="156" s="1"/>
  <c r="AN81" i="156"/>
  <c r="AN82" i="156" s="1"/>
  <c r="AN27" i="156" s="1"/>
  <c r="AN75" i="156"/>
  <c r="AN26" i="156" s="1"/>
  <c r="E40" i="156"/>
  <c r="AB81" i="156"/>
  <c r="AB82" i="156" s="1"/>
  <c r="AB27" i="156" s="1"/>
  <c r="AB75" i="156"/>
  <c r="AB26" i="156" s="1"/>
  <c r="AG81" i="156"/>
  <c r="AG82" i="156" s="1"/>
  <c r="AG27" i="156" s="1"/>
  <c r="AG75" i="156"/>
  <c r="AG26" i="156" s="1"/>
  <c r="AL81" i="156"/>
  <c r="AL82" i="156" s="1"/>
  <c r="AL27" i="156" s="1"/>
  <c r="AL75" i="156"/>
  <c r="AL26" i="156" s="1"/>
  <c r="B40" i="156"/>
  <c r="C40" i="156"/>
  <c r="C21" i="156"/>
  <c r="C22" i="156" s="1"/>
  <c r="BI40" i="156"/>
  <c r="BJ40" i="156"/>
  <c r="AK81" i="156"/>
  <c r="AK82" i="156" s="1"/>
  <c r="AK27" i="156" s="1"/>
  <c r="AK75" i="156"/>
  <c r="AK26" i="156" s="1"/>
  <c r="AO81" i="156"/>
  <c r="AO82" i="156" s="1"/>
  <c r="AO27" i="156" s="1"/>
  <c r="AO75" i="156"/>
  <c r="AO26" i="156" s="1"/>
  <c r="AF81" i="156"/>
  <c r="AF82" i="156" s="1"/>
  <c r="AF27" i="156" s="1"/>
  <c r="AF75" i="156"/>
  <c r="AF26" i="156" s="1"/>
  <c r="C28" i="156"/>
  <c r="D25" i="156" s="1"/>
  <c r="BE40" i="155"/>
  <c r="B40" i="155"/>
  <c r="BF40" i="155"/>
  <c r="BG78" i="155"/>
  <c r="BG71" i="155"/>
  <c r="C28" i="155"/>
  <c r="D25" i="155" s="1"/>
  <c r="AN74" i="155"/>
  <c r="AJ74" i="155"/>
  <c r="AF74" i="155"/>
  <c r="AM74" i="155"/>
  <c r="AI74" i="155"/>
  <c r="AD74" i="155"/>
  <c r="AO74" i="155"/>
  <c r="AK74" i="155"/>
  <c r="AG74" i="155"/>
  <c r="AB74" i="155"/>
  <c r="AH74" i="155"/>
  <c r="AC74" i="155"/>
  <c r="AL74" i="155"/>
  <c r="R15" i="155"/>
  <c r="S11" i="155" s="1"/>
  <c r="E40" i="155"/>
  <c r="BG40" i="155"/>
  <c r="BI40" i="155"/>
  <c r="BH40" i="155"/>
  <c r="BN109" i="155"/>
  <c r="C40" i="155"/>
  <c r="C21" i="155"/>
  <c r="C22" i="155" s="1"/>
  <c r="C29" i="158" l="1"/>
  <c r="R16" i="155"/>
  <c r="BN93" i="155"/>
  <c r="BG34" i="155" s="1"/>
  <c r="D13" i="143"/>
  <c r="X5" i="162"/>
  <c r="Q16" i="157"/>
  <c r="V16" i="161"/>
  <c r="M34" i="161"/>
  <c r="BN34" i="161" s="1"/>
  <c r="BN99" i="161"/>
  <c r="BN75" i="161"/>
  <c r="BE98" i="155"/>
  <c r="BE33" i="155" s="1"/>
  <c r="BE54" i="155" s="1"/>
  <c r="BH81" i="161"/>
  <c r="BJ98" i="155"/>
  <c r="BJ33" i="155" s="1"/>
  <c r="BK81" i="161"/>
  <c r="BI81" i="161"/>
  <c r="BG81" i="161"/>
  <c r="BL81" i="161"/>
  <c r="BC81" i="161"/>
  <c r="BB81" i="161"/>
  <c r="BE81" i="161"/>
  <c r="BF81" i="161"/>
  <c r="BJ81" i="161"/>
  <c r="BH74" i="161"/>
  <c r="BJ74" i="161"/>
  <c r="BL74" i="161"/>
  <c r="D82" i="161"/>
  <c r="D83" i="161" s="1"/>
  <c r="D27" i="161" s="1"/>
  <c r="D76" i="161"/>
  <c r="D26" i="161" s="1"/>
  <c r="D40" i="161" s="1"/>
  <c r="D41" i="161" s="1"/>
  <c r="R82" i="161"/>
  <c r="R83" i="161" s="1"/>
  <c r="R27" i="161" s="1"/>
  <c r="R76" i="161"/>
  <c r="R26" i="161" s="1"/>
  <c r="R40" i="161" s="1"/>
  <c r="R41" i="161" s="1"/>
  <c r="AI82" i="161"/>
  <c r="AI83" i="161" s="1"/>
  <c r="AI27" i="161" s="1"/>
  <c r="AI76" i="161"/>
  <c r="AI26" i="161" s="1"/>
  <c r="AI40" i="161" s="1"/>
  <c r="AI41" i="161" s="1"/>
  <c r="U82" i="161"/>
  <c r="U83" i="161" s="1"/>
  <c r="U27" i="161" s="1"/>
  <c r="U76" i="161"/>
  <c r="U26" i="161" s="1"/>
  <c r="U40" i="161" s="1"/>
  <c r="U41" i="161" s="1"/>
  <c r="S82" i="161"/>
  <c r="S83" i="161" s="1"/>
  <c r="S27" i="161" s="1"/>
  <c r="S76" i="161"/>
  <c r="S26" i="161" s="1"/>
  <c r="S40" i="161" s="1"/>
  <c r="S41" i="161" s="1"/>
  <c r="L82" i="161"/>
  <c r="L83" i="161" s="1"/>
  <c r="L27" i="161" s="1"/>
  <c r="L76" i="161"/>
  <c r="L26" i="161" s="1"/>
  <c r="L40" i="161" s="1"/>
  <c r="L41" i="161" s="1"/>
  <c r="AB82" i="161"/>
  <c r="AB83" i="161" s="1"/>
  <c r="AB27" i="161" s="1"/>
  <c r="AB76" i="161"/>
  <c r="AB26" i="161" s="1"/>
  <c r="AB40" i="161" s="1"/>
  <c r="AB41" i="161" s="1"/>
  <c r="AQ82" i="161"/>
  <c r="AQ83" i="161" s="1"/>
  <c r="AQ27" i="161" s="1"/>
  <c r="AQ76" i="161"/>
  <c r="AQ26" i="161" s="1"/>
  <c r="AQ40" i="161" s="1"/>
  <c r="AQ41" i="161" s="1"/>
  <c r="AK82" i="161"/>
  <c r="AK83" i="161" s="1"/>
  <c r="AK27" i="161" s="1"/>
  <c r="AK76" i="161"/>
  <c r="AK26" i="161" s="1"/>
  <c r="AK40" i="161" s="1"/>
  <c r="AK41" i="161" s="1"/>
  <c r="AC82" i="161"/>
  <c r="AC83" i="161" s="1"/>
  <c r="AC27" i="161" s="1"/>
  <c r="AC76" i="161"/>
  <c r="AC26" i="161" s="1"/>
  <c r="AC40" i="161" s="1"/>
  <c r="AC41" i="161" s="1"/>
  <c r="C55" i="161"/>
  <c r="BN55" i="161" s="1"/>
  <c r="C35" i="161"/>
  <c r="BD81" i="161"/>
  <c r="AZ81" i="161"/>
  <c r="BG74" i="161"/>
  <c r="AZ74" i="161"/>
  <c r="BA74" i="161"/>
  <c r="T76" i="161"/>
  <c r="T26" i="161" s="1"/>
  <c r="T40" i="161" s="1"/>
  <c r="T41" i="161" s="1"/>
  <c r="T82" i="161"/>
  <c r="T83" i="161" s="1"/>
  <c r="T27" i="161" s="1"/>
  <c r="AL76" i="161"/>
  <c r="AL26" i="161" s="1"/>
  <c r="AL40" i="161" s="1"/>
  <c r="AL41" i="161" s="1"/>
  <c r="AL82" i="161"/>
  <c r="AL83" i="161" s="1"/>
  <c r="AL27" i="161" s="1"/>
  <c r="E76" i="161"/>
  <c r="E26" i="161" s="1"/>
  <c r="E40" i="161" s="1"/>
  <c r="E82" i="161"/>
  <c r="E83" i="161" s="1"/>
  <c r="E27" i="161" s="1"/>
  <c r="F82" i="161"/>
  <c r="F83" i="161" s="1"/>
  <c r="F27" i="161" s="1"/>
  <c r="F76" i="161"/>
  <c r="F26" i="161" s="1"/>
  <c r="F40" i="161" s="1"/>
  <c r="F41" i="161" s="1"/>
  <c r="AN82" i="161"/>
  <c r="AN83" i="161" s="1"/>
  <c r="AN27" i="161" s="1"/>
  <c r="AN76" i="161"/>
  <c r="AN26" i="161" s="1"/>
  <c r="AN40" i="161" s="1"/>
  <c r="AN41" i="161" s="1"/>
  <c r="AJ82" i="161"/>
  <c r="AJ83" i="161" s="1"/>
  <c r="AJ27" i="161" s="1"/>
  <c r="AJ76" i="161"/>
  <c r="AJ26" i="161" s="1"/>
  <c r="AJ40" i="161" s="1"/>
  <c r="AJ41" i="161" s="1"/>
  <c r="G82" i="161"/>
  <c r="G83" i="161" s="1"/>
  <c r="G27" i="161" s="1"/>
  <c r="G76" i="161"/>
  <c r="G26" i="161" s="1"/>
  <c r="G40" i="161" s="1"/>
  <c r="G41" i="161" s="1"/>
  <c r="M82" i="161"/>
  <c r="M83" i="161" s="1"/>
  <c r="M27" i="161" s="1"/>
  <c r="M76" i="161"/>
  <c r="M26" i="161" s="1"/>
  <c r="M40" i="161" s="1"/>
  <c r="M41" i="161" s="1"/>
  <c r="N76" i="161"/>
  <c r="N26" i="161" s="1"/>
  <c r="N40" i="161" s="1"/>
  <c r="N41" i="161" s="1"/>
  <c r="N82" i="161"/>
  <c r="N83" i="161" s="1"/>
  <c r="N27" i="161" s="1"/>
  <c r="AE76" i="161"/>
  <c r="AE26" i="161" s="1"/>
  <c r="AE40" i="161" s="1"/>
  <c r="AE41" i="161" s="1"/>
  <c r="AE82" i="161"/>
  <c r="AE83" i="161" s="1"/>
  <c r="AE27" i="161" s="1"/>
  <c r="BO103" i="161"/>
  <c r="D21" i="161"/>
  <c r="BD74" i="161"/>
  <c r="BE74" i="161"/>
  <c r="BF74" i="161"/>
  <c r="Q82" i="161"/>
  <c r="Q83" i="161" s="1"/>
  <c r="Q27" i="161" s="1"/>
  <c r="Q76" i="161"/>
  <c r="Q26" i="161" s="1"/>
  <c r="Q40" i="161" s="1"/>
  <c r="Q41" i="161" s="1"/>
  <c r="O82" i="161"/>
  <c r="O83" i="161" s="1"/>
  <c r="O27" i="161" s="1"/>
  <c r="O76" i="161"/>
  <c r="O26" i="161" s="1"/>
  <c r="O40" i="161" s="1"/>
  <c r="O41" i="161" s="1"/>
  <c r="H76" i="161"/>
  <c r="H26" i="161" s="1"/>
  <c r="H40" i="161" s="1"/>
  <c r="H41" i="161" s="1"/>
  <c r="H82" i="161"/>
  <c r="H83" i="161" s="1"/>
  <c r="H27" i="161" s="1"/>
  <c r="V76" i="161"/>
  <c r="V26" i="161" s="1"/>
  <c r="V40" i="161" s="1"/>
  <c r="V41" i="161" s="1"/>
  <c r="V82" i="161"/>
  <c r="V83" i="161" s="1"/>
  <c r="V27" i="161" s="1"/>
  <c r="AM82" i="161"/>
  <c r="AM83" i="161" s="1"/>
  <c r="AM27" i="161" s="1"/>
  <c r="AM76" i="161"/>
  <c r="AM26" i="161" s="1"/>
  <c r="AM40" i="161" s="1"/>
  <c r="AM41" i="161" s="1"/>
  <c r="AF82" i="161"/>
  <c r="AF83" i="161" s="1"/>
  <c r="AF27" i="161" s="1"/>
  <c r="AF76" i="161"/>
  <c r="AF26" i="161" s="1"/>
  <c r="AF40" i="161" s="1"/>
  <c r="AF41" i="161" s="1"/>
  <c r="W82" i="161"/>
  <c r="W83" i="161" s="1"/>
  <c r="W27" i="161" s="1"/>
  <c r="W76" i="161"/>
  <c r="W26" i="161" s="1"/>
  <c r="W40" i="161" s="1"/>
  <c r="W41" i="161" s="1"/>
  <c r="P82" i="161"/>
  <c r="P83" i="161" s="1"/>
  <c r="P27" i="161" s="1"/>
  <c r="P76" i="161"/>
  <c r="P26" i="161" s="1"/>
  <c r="P40" i="161" s="1"/>
  <c r="P41" i="161" s="1"/>
  <c r="AG76" i="161"/>
  <c r="AG26" i="161" s="1"/>
  <c r="AG40" i="161" s="1"/>
  <c r="AG41" i="161" s="1"/>
  <c r="AG82" i="161"/>
  <c r="AG83" i="161" s="1"/>
  <c r="AG27" i="161" s="1"/>
  <c r="BO87" i="161"/>
  <c r="BN115" i="161"/>
  <c r="BB74" i="161"/>
  <c r="BI74" i="161"/>
  <c r="BK74" i="161"/>
  <c r="AP76" i="161"/>
  <c r="AP26" i="161" s="1"/>
  <c r="AP40" i="161" s="1"/>
  <c r="AP41" i="161" s="1"/>
  <c r="AP82" i="161"/>
  <c r="AP83" i="161" s="1"/>
  <c r="AP27" i="161" s="1"/>
  <c r="AH76" i="161"/>
  <c r="AH26" i="161" s="1"/>
  <c r="AH40" i="161" s="1"/>
  <c r="AH41" i="161" s="1"/>
  <c r="AH82" i="161"/>
  <c r="AH83" i="161" s="1"/>
  <c r="AH27" i="161" s="1"/>
  <c r="AD82" i="161"/>
  <c r="AD83" i="161" s="1"/>
  <c r="AD27" i="161" s="1"/>
  <c r="AD76" i="161"/>
  <c r="AD26" i="161" s="1"/>
  <c r="AD40" i="161" s="1"/>
  <c r="AD41" i="161" s="1"/>
  <c r="C82" i="161"/>
  <c r="C76" i="161"/>
  <c r="C26" i="161" s="1"/>
  <c r="I82" i="161"/>
  <c r="I83" i="161" s="1"/>
  <c r="I27" i="161" s="1"/>
  <c r="I76" i="161"/>
  <c r="I26" i="161" s="1"/>
  <c r="I40" i="161" s="1"/>
  <c r="I41" i="161" s="1"/>
  <c r="J82" i="161"/>
  <c r="J83" i="161" s="1"/>
  <c r="J27" i="161" s="1"/>
  <c r="J76" i="161"/>
  <c r="J26" i="161" s="1"/>
  <c r="J40" i="161" s="1"/>
  <c r="J41" i="161" s="1"/>
  <c r="AA82" i="161"/>
  <c r="AA83" i="161" s="1"/>
  <c r="AA27" i="161" s="1"/>
  <c r="AA76" i="161"/>
  <c r="AA26" i="161" s="1"/>
  <c r="AA40" i="161" s="1"/>
  <c r="AA41" i="161" s="1"/>
  <c r="AO76" i="161"/>
  <c r="AO26" i="161" s="1"/>
  <c r="AO40" i="161" s="1"/>
  <c r="AO41" i="161" s="1"/>
  <c r="AO82" i="161"/>
  <c r="AO83" i="161" s="1"/>
  <c r="AO27" i="161" s="1"/>
  <c r="K76" i="161"/>
  <c r="K26" i="161" s="1"/>
  <c r="K40" i="161" s="1"/>
  <c r="K41" i="161" s="1"/>
  <c r="K82" i="161"/>
  <c r="K83" i="161" s="1"/>
  <c r="K27" i="161" s="1"/>
  <c r="W15" i="161"/>
  <c r="X11" i="161" s="1"/>
  <c r="G15" i="161"/>
  <c r="H11" i="161" s="1"/>
  <c r="F16" i="161"/>
  <c r="C42" i="160"/>
  <c r="B45" i="160"/>
  <c r="BH98" i="156"/>
  <c r="BH33" i="156" s="1"/>
  <c r="BH54" i="156" s="1"/>
  <c r="BN96" i="155"/>
  <c r="BJ34" i="155" s="1"/>
  <c r="BG98" i="155"/>
  <c r="BG33" i="155" s="1"/>
  <c r="BG54" i="155" s="1"/>
  <c r="BF98" i="155"/>
  <c r="BF33" i="155" s="1"/>
  <c r="BF54" i="155" s="1"/>
  <c r="BN87" i="155"/>
  <c r="BA34" i="155" s="1"/>
  <c r="E98" i="156"/>
  <c r="E33" i="156" s="1"/>
  <c r="BN94" i="156"/>
  <c r="BH34" i="156" s="1"/>
  <c r="BN90" i="156"/>
  <c r="BD34" i="156" s="1"/>
  <c r="BK54" i="156"/>
  <c r="BG98" i="156"/>
  <c r="BG33" i="156" s="1"/>
  <c r="BN85" i="156"/>
  <c r="AY34" i="156" s="1"/>
  <c r="B98" i="156"/>
  <c r="B33" i="156" s="1"/>
  <c r="D98" i="156"/>
  <c r="D33" i="156" s="1"/>
  <c r="BF98" i="156"/>
  <c r="BF33" i="156" s="1"/>
  <c r="BN95" i="156"/>
  <c r="BI34" i="156" s="1"/>
  <c r="BN87" i="156"/>
  <c r="BA34" i="156" s="1"/>
  <c r="BI98" i="156"/>
  <c r="BI33" i="156" s="1"/>
  <c r="BJ54" i="155"/>
  <c r="BN94" i="155"/>
  <c r="BH34" i="155" s="1"/>
  <c r="BD98" i="155"/>
  <c r="BD33" i="155" s="1"/>
  <c r="BN90" i="155"/>
  <c r="BD34" i="155" s="1"/>
  <c r="BN97" i="155"/>
  <c r="BK34" i="155" s="1"/>
  <c r="B98" i="155"/>
  <c r="B33" i="155" s="1"/>
  <c r="BN85" i="155"/>
  <c r="C98" i="155"/>
  <c r="C33" i="155" s="1"/>
  <c r="D98" i="155"/>
  <c r="D33" i="155" s="1"/>
  <c r="E98" i="155"/>
  <c r="E33" i="155" s="1"/>
  <c r="BN86" i="156"/>
  <c r="AZ34" i="156" s="1"/>
  <c r="BN97" i="156"/>
  <c r="BK34" i="156" s="1"/>
  <c r="BN93" i="156"/>
  <c r="BG34" i="156" s="1"/>
  <c r="BD98" i="156"/>
  <c r="BD33" i="156" s="1"/>
  <c r="C98" i="156"/>
  <c r="C33" i="156" s="1"/>
  <c r="BJ98" i="156"/>
  <c r="BJ33" i="156" s="1"/>
  <c r="BN88" i="156"/>
  <c r="BB34" i="156" s="1"/>
  <c r="BN96" i="156"/>
  <c r="BJ34" i="156" s="1"/>
  <c r="BN92" i="156"/>
  <c r="BF34" i="156" s="1"/>
  <c r="BN91" i="156"/>
  <c r="BE34" i="156" s="1"/>
  <c r="BE98" i="156"/>
  <c r="BE33" i="156" s="1"/>
  <c r="BN92" i="155"/>
  <c r="BF34" i="155" s="1"/>
  <c r="BN88" i="155"/>
  <c r="BB34" i="155" s="1"/>
  <c r="BN91" i="155"/>
  <c r="BE34" i="155" s="1"/>
  <c r="BN95" i="155"/>
  <c r="BI34" i="155" s="1"/>
  <c r="BI98" i="155"/>
  <c r="BI33" i="155" s="1"/>
  <c r="BN86" i="155"/>
  <c r="AZ34" i="155" s="1"/>
  <c r="BK54" i="155"/>
  <c r="BH98" i="155"/>
  <c r="BH33" i="155" s="1"/>
  <c r="C55" i="158"/>
  <c r="D19" i="158"/>
  <c r="D28" i="158"/>
  <c r="E25" i="158" s="1"/>
  <c r="B41" i="158"/>
  <c r="B36" i="158"/>
  <c r="C32" i="158"/>
  <c r="C32" i="157"/>
  <c r="B36" i="157"/>
  <c r="R15" i="157"/>
  <c r="S11" i="157" s="1"/>
  <c r="C55" i="157"/>
  <c r="D19" i="157"/>
  <c r="B41" i="157"/>
  <c r="D28" i="157"/>
  <c r="E25" i="157" s="1"/>
  <c r="C22" i="157"/>
  <c r="C29" i="156"/>
  <c r="C55" i="156"/>
  <c r="D19" i="156"/>
  <c r="B41" i="156"/>
  <c r="D28" i="156"/>
  <c r="E25" i="156" s="1"/>
  <c r="AB81" i="155"/>
  <c r="AB82" i="155" s="1"/>
  <c r="AB27" i="155" s="1"/>
  <c r="AB75" i="155"/>
  <c r="AB26" i="155" s="1"/>
  <c r="AA81" i="155"/>
  <c r="AA82" i="155" s="1"/>
  <c r="AA27" i="155" s="1"/>
  <c r="AA75" i="155"/>
  <c r="AA26" i="155" s="1"/>
  <c r="D28" i="155"/>
  <c r="E25" i="155" s="1"/>
  <c r="AC81" i="155"/>
  <c r="AC82" i="155" s="1"/>
  <c r="AC27" i="155" s="1"/>
  <c r="AC75" i="155"/>
  <c r="AC26" i="155" s="1"/>
  <c r="AG81" i="155"/>
  <c r="AG82" i="155" s="1"/>
  <c r="AG27" i="155" s="1"/>
  <c r="AG75" i="155"/>
  <c r="AG26" i="155" s="1"/>
  <c r="AD81" i="155"/>
  <c r="AD82" i="155" s="1"/>
  <c r="AD27" i="155" s="1"/>
  <c r="AD75" i="155"/>
  <c r="AD26" i="155" s="1"/>
  <c r="AF81" i="155"/>
  <c r="AF82" i="155" s="1"/>
  <c r="AF27" i="155" s="1"/>
  <c r="AF75" i="155"/>
  <c r="AF26" i="155" s="1"/>
  <c r="C29" i="155"/>
  <c r="AL81" i="155"/>
  <c r="AL82" i="155" s="1"/>
  <c r="AL27" i="155" s="1"/>
  <c r="AL75" i="155"/>
  <c r="AL26" i="155" s="1"/>
  <c r="AK81" i="155"/>
  <c r="AK82" i="155" s="1"/>
  <c r="AK27" i="155" s="1"/>
  <c r="AK75" i="155"/>
  <c r="AK26" i="155" s="1"/>
  <c r="AI75" i="155"/>
  <c r="AI26" i="155" s="1"/>
  <c r="AI81" i="155"/>
  <c r="AI82" i="155" s="1"/>
  <c r="AI27" i="155" s="1"/>
  <c r="AJ81" i="155"/>
  <c r="AJ82" i="155" s="1"/>
  <c r="AJ27" i="155" s="1"/>
  <c r="AJ75" i="155"/>
  <c r="AJ26" i="155" s="1"/>
  <c r="B41" i="155"/>
  <c r="C55" i="155"/>
  <c r="D19" i="155"/>
  <c r="S15" i="155"/>
  <c r="T11" i="155" s="1"/>
  <c r="AH81" i="155"/>
  <c r="AH82" i="155" s="1"/>
  <c r="AH27" i="155" s="1"/>
  <c r="AH75" i="155"/>
  <c r="AH26" i="155" s="1"/>
  <c r="AO81" i="155"/>
  <c r="AO82" i="155" s="1"/>
  <c r="AO27" i="155" s="1"/>
  <c r="AO75" i="155"/>
  <c r="AO26" i="155" s="1"/>
  <c r="AM75" i="155"/>
  <c r="AM26" i="155" s="1"/>
  <c r="AM81" i="155"/>
  <c r="AM82" i="155" s="1"/>
  <c r="AM27" i="155" s="1"/>
  <c r="AN81" i="155"/>
  <c r="AN82" i="155" s="1"/>
  <c r="AN27" i="155" s="1"/>
  <c r="AN75" i="155"/>
  <c r="AN26" i="155" s="1"/>
  <c r="T14" i="2" l="1"/>
  <c r="T15" i="2" s="1"/>
  <c r="T21" i="2" s="1"/>
  <c r="D29" i="156"/>
  <c r="C40" i="161"/>
  <c r="BN26" i="161"/>
  <c r="S16" i="155"/>
  <c r="E13" i="143"/>
  <c r="D29" i="157"/>
  <c r="BN82" i="161"/>
  <c r="G16" i="161"/>
  <c r="D32" i="161"/>
  <c r="C36" i="161"/>
  <c r="C83" i="161"/>
  <c r="C27" i="161" s="1"/>
  <c r="C28" i="161" s="1"/>
  <c r="D22" i="161"/>
  <c r="D56" i="161"/>
  <c r="E19" i="161"/>
  <c r="E21" i="161" s="1"/>
  <c r="E22" i="161" s="1"/>
  <c r="X15" i="161"/>
  <c r="Y11" i="161" s="1"/>
  <c r="H15" i="161"/>
  <c r="I11" i="161" s="1"/>
  <c r="W16" i="161"/>
  <c r="BH54" i="155"/>
  <c r="BI54" i="155"/>
  <c r="BJ54" i="156"/>
  <c r="BD54" i="156"/>
  <c r="E54" i="155"/>
  <c r="C54" i="155"/>
  <c r="B54" i="155"/>
  <c r="B35" i="155"/>
  <c r="BF54" i="156"/>
  <c r="BE54" i="156"/>
  <c r="C54" i="156"/>
  <c r="D54" i="155"/>
  <c r="AY34" i="155"/>
  <c r="BD54" i="155"/>
  <c r="BI54" i="156"/>
  <c r="D54" i="156"/>
  <c r="B35" i="156"/>
  <c r="B54" i="156"/>
  <c r="BG54" i="156"/>
  <c r="E54" i="156"/>
  <c r="B42" i="158"/>
  <c r="C39" i="158"/>
  <c r="D29" i="158"/>
  <c r="E28" i="158"/>
  <c r="F25" i="158" s="1"/>
  <c r="D21" i="158"/>
  <c r="D22" i="158" s="1"/>
  <c r="C35" i="158"/>
  <c r="D32" i="158" s="1"/>
  <c r="E28" i="157"/>
  <c r="F25" i="157" s="1"/>
  <c r="C35" i="157"/>
  <c r="D32" i="157" s="1"/>
  <c r="S15" i="157"/>
  <c r="T11" i="157" s="1"/>
  <c r="D21" i="157"/>
  <c r="D22" i="157" s="1"/>
  <c r="B42" i="157"/>
  <c r="C39" i="157"/>
  <c r="R16" i="157"/>
  <c r="D21" i="156"/>
  <c r="D22" i="156" s="1"/>
  <c r="B42" i="156"/>
  <c r="C39" i="156"/>
  <c r="E28" i="156"/>
  <c r="F25" i="156" s="1"/>
  <c r="D29" i="155"/>
  <c r="E28" i="155"/>
  <c r="F25" i="155" s="1"/>
  <c r="T15" i="155"/>
  <c r="U11" i="155" s="1"/>
  <c r="D21" i="155"/>
  <c r="B42" i="155"/>
  <c r="C39" i="155"/>
  <c r="C41" i="161" l="1"/>
  <c r="BN40" i="161"/>
  <c r="E41" i="161"/>
  <c r="E29" i="157"/>
  <c r="S16" i="157"/>
  <c r="X16" i="161"/>
  <c r="T16" i="155"/>
  <c r="AF40" i="113"/>
  <c r="F19" i="161"/>
  <c r="F21" i="161" s="1"/>
  <c r="F22" i="161" s="1"/>
  <c r="E56" i="161"/>
  <c r="H16" i="161"/>
  <c r="D25" i="161"/>
  <c r="C29" i="161"/>
  <c r="D35" i="161"/>
  <c r="E32" i="161" s="1"/>
  <c r="BN27" i="161"/>
  <c r="Y15" i="161"/>
  <c r="Z11" i="161" s="1"/>
  <c r="I15" i="161"/>
  <c r="J11" i="161" s="1"/>
  <c r="C36" i="158"/>
  <c r="B36" i="156"/>
  <c r="C32" i="156"/>
  <c r="B36" i="155"/>
  <c r="C32" i="155"/>
  <c r="D35" i="158"/>
  <c r="E32" i="158" s="1"/>
  <c r="C41" i="158"/>
  <c r="D39" i="158" s="1"/>
  <c r="D55" i="158"/>
  <c r="E19" i="158"/>
  <c r="E29" i="158"/>
  <c r="C41" i="157"/>
  <c r="D39" i="157" s="1"/>
  <c r="D55" i="157"/>
  <c r="E19" i="157"/>
  <c r="T15" i="157"/>
  <c r="U11" i="157" s="1"/>
  <c r="C36" i="157"/>
  <c r="D35" i="157"/>
  <c r="E32" i="157" s="1"/>
  <c r="E29" i="156"/>
  <c r="D55" i="156"/>
  <c r="E19" i="156"/>
  <c r="C41" i="156"/>
  <c r="D39" i="156" s="1"/>
  <c r="D55" i="155"/>
  <c r="E19" i="155"/>
  <c r="U15" i="155"/>
  <c r="V11" i="155" s="1"/>
  <c r="C41" i="155"/>
  <c r="D39" i="155" s="1"/>
  <c r="D22" i="155"/>
  <c r="E29" i="155"/>
  <c r="AF37" i="113" l="1"/>
  <c r="F13" i="143"/>
  <c r="F14" i="143" s="1"/>
  <c r="BN41" i="161"/>
  <c r="C42" i="161"/>
  <c r="C43" i="161" s="1"/>
  <c r="Y16" i="161"/>
  <c r="T16" i="157"/>
  <c r="D36" i="161"/>
  <c r="E35" i="161"/>
  <c r="F32" i="161" s="1"/>
  <c r="D28" i="161"/>
  <c r="E25" i="161" s="1"/>
  <c r="J15" i="161"/>
  <c r="K11" i="161" s="1"/>
  <c r="F56" i="161"/>
  <c r="G19" i="161"/>
  <c r="I16" i="161"/>
  <c r="Z15" i="161"/>
  <c r="AA11" i="161" s="1"/>
  <c r="C42" i="156"/>
  <c r="C35" i="155"/>
  <c r="D32" i="155" s="1"/>
  <c r="D35" i="155" s="1"/>
  <c r="E32" i="155" s="1"/>
  <c r="E35" i="155" s="1"/>
  <c r="F32" i="155" s="1"/>
  <c r="C35" i="156"/>
  <c r="D32" i="156" s="1"/>
  <c r="D35" i="156" s="1"/>
  <c r="E32" i="156" s="1"/>
  <c r="E35" i="156" s="1"/>
  <c r="F32" i="156" s="1"/>
  <c r="C42" i="158"/>
  <c r="D36" i="158"/>
  <c r="E21" i="158"/>
  <c r="D41" i="158"/>
  <c r="E39" i="158" s="1"/>
  <c r="E35" i="158"/>
  <c r="F32" i="158" s="1"/>
  <c r="D36" i="157"/>
  <c r="E21" i="157"/>
  <c r="E22" i="157" s="1"/>
  <c r="C42" i="157"/>
  <c r="D41" i="157"/>
  <c r="E39" i="157" s="1"/>
  <c r="U15" i="157"/>
  <c r="V11" i="157" s="1"/>
  <c r="E35" i="157"/>
  <c r="F32" i="157" s="1"/>
  <c r="D41" i="156"/>
  <c r="E39" i="156" s="1"/>
  <c r="E21" i="156"/>
  <c r="E22" i="156" s="1"/>
  <c r="E21" i="155"/>
  <c r="E22" i="155" s="1"/>
  <c r="C42" i="155"/>
  <c r="U16" i="155"/>
  <c r="D41" i="155"/>
  <c r="E39" i="155" s="1"/>
  <c r="V15" i="155"/>
  <c r="W11" i="155" s="1"/>
  <c r="D39" i="161" l="1"/>
  <c r="D42" i="161" s="1"/>
  <c r="E39" i="161" s="1"/>
  <c r="E42" i="161" s="1"/>
  <c r="U16" i="157"/>
  <c r="D36" i="155"/>
  <c r="E36" i="158"/>
  <c r="J16" i="161"/>
  <c r="E28" i="161"/>
  <c r="F25" i="161" s="1"/>
  <c r="F35" i="161"/>
  <c r="G32" i="161" s="1"/>
  <c r="D29" i="161"/>
  <c r="E36" i="161"/>
  <c r="G21" i="161"/>
  <c r="G22" i="161" s="1"/>
  <c r="AA15" i="161"/>
  <c r="AB11" i="161" s="1"/>
  <c r="Z16" i="161"/>
  <c r="K15" i="161"/>
  <c r="L11" i="161" s="1"/>
  <c r="D42" i="156"/>
  <c r="C36" i="155"/>
  <c r="E36" i="155"/>
  <c r="D36" i="156"/>
  <c r="C36" i="156"/>
  <c r="D42" i="158"/>
  <c r="E41" i="158"/>
  <c r="F39" i="158" s="1"/>
  <c r="E55" i="158"/>
  <c r="F19" i="158"/>
  <c r="E22" i="158"/>
  <c r="E36" i="157"/>
  <c r="E41" i="157"/>
  <c r="F39" i="157" s="1"/>
  <c r="V15" i="157"/>
  <c r="W11" i="157" s="1"/>
  <c r="D42" i="157"/>
  <c r="E55" i="157"/>
  <c r="F19" i="157"/>
  <c r="E41" i="156"/>
  <c r="F39" i="156" s="1"/>
  <c r="E36" i="156"/>
  <c r="E55" i="156"/>
  <c r="F19" i="156"/>
  <c r="D42" i="155"/>
  <c r="V16" i="155"/>
  <c r="E41" i="155"/>
  <c r="F39" i="155" s="1"/>
  <c r="E55" i="155"/>
  <c r="F19" i="155"/>
  <c r="W15" i="155"/>
  <c r="X11" i="155" s="1"/>
  <c r="AA16" i="161" l="1"/>
  <c r="V16" i="157"/>
  <c r="F36" i="161"/>
  <c r="D43" i="161"/>
  <c r="E29" i="161"/>
  <c r="F28" i="161"/>
  <c r="G25" i="161" s="1"/>
  <c r="F39" i="161"/>
  <c r="F42" i="161" s="1"/>
  <c r="G35" i="161"/>
  <c r="H32" i="161" s="1"/>
  <c r="AB15" i="161"/>
  <c r="AC11" i="161" s="1"/>
  <c r="G56" i="161"/>
  <c r="H19" i="161"/>
  <c r="L15" i="161"/>
  <c r="M11" i="161" s="1"/>
  <c r="K16" i="161"/>
  <c r="E42" i="158"/>
  <c r="E42" i="157"/>
  <c r="W15" i="157"/>
  <c r="X11" i="157" s="1"/>
  <c r="E42" i="156"/>
  <c r="X15" i="155"/>
  <c r="Y11" i="155" s="1"/>
  <c r="W16" i="155"/>
  <c r="E42" i="155"/>
  <c r="X16" i="155" l="1"/>
  <c r="AB16" i="161"/>
  <c r="W16" i="157"/>
  <c r="G36" i="161"/>
  <c r="F29" i="161"/>
  <c r="E43" i="161"/>
  <c r="H35" i="161"/>
  <c r="I32" i="161" s="1"/>
  <c r="G39" i="161"/>
  <c r="G42" i="161" s="1"/>
  <c r="L16" i="161"/>
  <c r="G28" i="161"/>
  <c r="H25" i="161" s="1"/>
  <c r="H21" i="161"/>
  <c r="AC15" i="161"/>
  <c r="AD11" i="161" s="1"/>
  <c r="M15" i="161"/>
  <c r="N11" i="161" s="1"/>
  <c r="X15" i="157"/>
  <c r="Y11" i="157" s="1"/>
  <c r="Y15" i="155"/>
  <c r="Z11" i="155" s="1"/>
  <c r="H36" i="161" l="1"/>
  <c r="G29" i="161"/>
  <c r="F43" i="161"/>
  <c r="H28" i="161"/>
  <c r="I25" i="161" s="1"/>
  <c r="H39" i="161"/>
  <c r="H42" i="161" s="1"/>
  <c r="I35" i="161"/>
  <c r="J32" i="161" s="1"/>
  <c r="N15" i="161"/>
  <c r="N16" i="161" s="1"/>
  <c r="AC16" i="161"/>
  <c r="H56" i="161"/>
  <c r="I19" i="161"/>
  <c r="AD15" i="161"/>
  <c r="AE11" i="161" s="1"/>
  <c r="H22" i="161"/>
  <c r="M16" i="161"/>
  <c r="Y15" i="157"/>
  <c r="Z11" i="157" s="1"/>
  <c r="X16" i="157"/>
  <c r="Z15" i="155"/>
  <c r="AA11" i="155" s="1"/>
  <c r="Y16" i="155"/>
  <c r="Y16" i="157" l="1"/>
  <c r="Z16" i="155"/>
  <c r="AD16" i="161"/>
  <c r="I36" i="161"/>
  <c r="H29" i="161"/>
  <c r="J35" i="161"/>
  <c r="K32" i="161" s="1"/>
  <c r="I39" i="161"/>
  <c r="I42" i="161" s="1"/>
  <c r="G43" i="161"/>
  <c r="I28" i="161"/>
  <c r="J25" i="161" s="1"/>
  <c r="AE15" i="161"/>
  <c r="AF11" i="161" s="1"/>
  <c r="I21" i="161"/>
  <c r="I22" i="161" s="1"/>
  <c r="Z15" i="157"/>
  <c r="AA11" i="157" s="1"/>
  <c r="AA15" i="155"/>
  <c r="AB11" i="155" s="1"/>
  <c r="Z16" i="157" l="1"/>
  <c r="AA16" i="155"/>
  <c r="H43" i="161"/>
  <c r="K35" i="161"/>
  <c r="L32" i="161" s="1"/>
  <c r="I29" i="161"/>
  <c r="J39" i="161"/>
  <c r="J42" i="161" s="1"/>
  <c r="J36" i="161"/>
  <c r="J28" i="161"/>
  <c r="K25" i="161" s="1"/>
  <c r="I56" i="161"/>
  <c r="J19" i="161"/>
  <c r="AF15" i="161"/>
  <c r="AG11" i="161" s="1"/>
  <c r="AE16" i="161"/>
  <c r="AA15" i="157"/>
  <c r="AB11" i="157" s="1"/>
  <c r="AB15" i="155"/>
  <c r="AC11" i="155" s="1"/>
  <c r="AF16" i="161" l="1"/>
  <c r="AB16" i="155"/>
  <c r="K36" i="161"/>
  <c r="I43" i="161"/>
  <c r="J29" i="161"/>
  <c r="K39" i="161"/>
  <c r="K42" i="161" s="1"/>
  <c r="L35" i="161"/>
  <c r="M32" i="161" s="1"/>
  <c r="K28" i="161"/>
  <c r="L25" i="161" s="1"/>
  <c r="J21" i="161"/>
  <c r="AG15" i="161"/>
  <c r="AH11" i="161" s="1"/>
  <c r="AA16" i="157"/>
  <c r="AB15" i="157"/>
  <c r="AC11" i="157" s="1"/>
  <c r="AC15" i="155"/>
  <c r="AD11" i="155" s="1"/>
  <c r="AC16" i="155" l="1"/>
  <c r="AG16" i="161"/>
  <c r="L36" i="161"/>
  <c r="K29" i="161"/>
  <c r="J43" i="161"/>
  <c r="L39" i="161"/>
  <c r="L42" i="161" s="1"/>
  <c r="L28" i="161"/>
  <c r="M25" i="161" s="1"/>
  <c r="M35" i="161"/>
  <c r="N32" i="161" s="1"/>
  <c r="AH15" i="161"/>
  <c r="AI11" i="161" s="1"/>
  <c r="J56" i="161"/>
  <c r="K19" i="161"/>
  <c r="J22" i="161"/>
  <c r="AB16" i="157"/>
  <c r="AC15" i="157"/>
  <c r="AD11" i="157" s="1"/>
  <c r="AD15" i="155"/>
  <c r="AE11" i="155" s="1"/>
  <c r="M36" i="161" l="1"/>
  <c r="L29" i="161"/>
  <c r="N35" i="161"/>
  <c r="O32" i="161" s="1"/>
  <c r="K43" i="161"/>
  <c r="M28" i="161"/>
  <c r="N25" i="161" s="1"/>
  <c r="M39" i="161"/>
  <c r="M42" i="161" s="1"/>
  <c r="K21" i="161"/>
  <c r="K22" i="161" s="1"/>
  <c r="AI15" i="161"/>
  <c r="AJ11" i="161" s="1"/>
  <c r="AH16" i="161"/>
  <c r="AC16" i="157"/>
  <c r="AD15" i="157"/>
  <c r="AE11" i="157" s="1"/>
  <c r="AD16" i="155"/>
  <c r="AE15" i="155"/>
  <c r="AF11" i="155" s="1"/>
  <c r="AE16" i="155" l="1"/>
  <c r="L43" i="161"/>
  <c r="M29" i="161"/>
  <c r="O35" i="161"/>
  <c r="P32" i="161" s="1"/>
  <c r="N39" i="161"/>
  <c r="N42" i="161" s="1"/>
  <c r="N28" i="161"/>
  <c r="O25" i="161" s="1"/>
  <c r="N36" i="161"/>
  <c r="AJ15" i="161"/>
  <c r="AK11" i="161" s="1"/>
  <c r="AI16" i="161"/>
  <c r="K56" i="161"/>
  <c r="L19" i="161"/>
  <c r="AD16" i="157"/>
  <c r="AE15" i="157"/>
  <c r="AF11" i="157" s="1"/>
  <c r="AF15" i="155"/>
  <c r="AG11" i="155" s="1"/>
  <c r="AE16" i="157" l="1"/>
  <c r="O39" i="161"/>
  <c r="O42" i="161" s="1"/>
  <c r="M43" i="161"/>
  <c r="P35" i="161"/>
  <c r="Q32" i="161" s="1"/>
  <c r="O28" i="161"/>
  <c r="P25" i="161" s="1"/>
  <c r="N29" i="161"/>
  <c r="O36" i="161"/>
  <c r="AK15" i="161"/>
  <c r="AL11" i="161" s="1"/>
  <c r="L21" i="161"/>
  <c r="L22" i="161" s="1"/>
  <c r="AJ16" i="161"/>
  <c r="AF15" i="157"/>
  <c r="AG11" i="157" s="1"/>
  <c r="AG15" i="155"/>
  <c r="AH11" i="155" s="1"/>
  <c r="AF16" i="155"/>
  <c r="AG16" i="155" l="1"/>
  <c r="P36" i="161"/>
  <c r="N43" i="161"/>
  <c r="O29" i="161"/>
  <c r="P28" i="161"/>
  <c r="Q25" i="161" s="1"/>
  <c r="Q35" i="161"/>
  <c r="R32" i="161" s="1"/>
  <c r="P39" i="161"/>
  <c r="AL15" i="161"/>
  <c r="AM11" i="161" s="1"/>
  <c r="AK16" i="161"/>
  <c r="L56" i="161"/>
  <c r="M19" i="161"/>
  <c r="AG15" i="157"/>
  <c r="AH11" i="157" s="1"/>
  <c r="AF16" i="157"/>
  <c r="AH15" i="155"/>
  <c r="AI11" i="155" s="1"/>
  <c r="O43" i="161" l="1"/>
  <c r="Q36" i="161"/>
  <c r="P42" i="161"/>
  <c r="Q39" i="161" s="1"/>
  <c r="Q28" i="161"/>
  <c r="R25" i="161" s="1"/>
  <c r="R35" i="161"/>
  <c r="S32" i="161" s="1"/>
  <c r="P29" i="161"/>
  <c r="AM15" i="161"/>
  <c r="AN11" i="161" s="1"/>
  <c r="M21" i="161"/>
  <c r="M22" i="161" s="1"/>
  <c r="AL16" i="161"/>
  <c r="AH15" i="157"/>
  <c r="AI11" i="157" s="1"/>
  <c r="AG16" i="157"/>
  <c r="AI15" i="155"/>
  <c r="AJ11" i="155" s="1"/>
  <c r="AH16" i="155"/>
  <c r="AI16" i="155" l="1"/>
  <c r="AH16" i="157"/>
  <c r="AM16" i="161"/>
  <c r="R36" i="161"/>
  <c r="Q29" i="161"/>
  <c r="P43" i="161"/>
  <c r="R28" i="161"/>
  <c r="S25" i="161" s="1"/>
  <c r="Q42" i="161"/>
  <c r="R39" i="161" s="1"/>
  <c r="S35" i="161"/>
  <c r="T32" i="161" s="1"/>
  <c r="M56" i="161"/>
  <c r="N19" i="161"/>
  <c r="AN15" i="161"/>
  <c r="AO11" i="161" s="1"/>
  <c r="AI15" i="157"/>
  <c r="AJ11" i="157" s="1"/>
  <c r="AJ15" i="155"/>
  <c r="AK11" i="155" s="1"/>
  <c r="AJ16" i="155" l="1"/>
  <c r="AN16" i="161"/>
  <c r="Q43" i="161"/>
  <c r="S36" i="161"/>
  <c r="R29" i="161"/>
  <c r="T35" i="161"/>
  <c r="U32" i="161" s="1"/>
  <c r="S28" i="161"/>
  <c r="T25" i="161" s="1"/>
  <c r="R42" i="161"/>
  <c r="S39" i="161" s="1"/>
  <c r="AO15" i="161"/>
  <c r="AP11" i="161" s="1"/>
  <c r="N21" i="161"/>
  <c r="AJ15" i="157"/>
  <c r="AK11" i="157" s="1"/>
  <c r="AI16" i="157"/>
  <c r="AK15" i="155"/>
  <c r="AL11" i="155" s="1"/>
  <c r="AO16" i="161" l="1"/>
  <c r="R43" i="161"/>
  <c r="S29" i="161"/>
  <c r="T36" i="161"/>
  <c r="U35" i="161"/>
  <c r="V32" i="161" s="1"/>
  <c r="S42" i="161"/>
  <c r="T39" i="161" s="1"/>
  <c r="T28" i="161"/>
  <c r="U25" i="161" s="1"/>
  <c r="AP15" i="161"/>
  <c r="AQ11" i="161" s="1"/>
  <c r="N56" i="161"/>
  <c r="O19" i="161"/>
  <c r="N22" i="161"/>
  <c r="AK15" i="157"/>
  <c r="AL11" i="157" s="1"/>
  <c r="AJ16" i="157"/>
  <c r="AL15" i="155"/>
  <c r="AM11" i="155" s="1"/>
  <c r="AK16" i="155"/>
  <c r="AK16" i="157" l="1"/>
  <c r="U28" i="161"/>
  <c r="V25" i="161" s="1"/>
  <c r="U36" i="161"/>
  <c r="V35" i="161"/>
  <c r="W32" i="161" s="1"/>
  <c r="T42" i="161"/>
  <c r="U39" i="161" s="1"/>
  <c r="T29" i="161"/>
  <c r="S43" i="161"/>
  <c r="O21" i="161"/>
  <c r="O22" i="161" s="1"/>
  <c r="AQ15" i="161"/>
  <c r="AR11" i="161" s="1"/>
  <c r="AP16" i="161"/>
  <c r="AL15" i="157"/>
  <c r="AM11" i="157" s="1"/>
  <c r="AM15" i="155"/>
  <c r="AN11" i="155" s="1"/>
  <c r="AL16" i="155"/>
  <c r="AM16" i="155" l="1"/>
  <c r="AL16" i="157"/>
  <c r="U29" i="161"/>
  <c r="V36" i="161"/>
  <c r="U42" i="161"/>
  <c r="V39" i="161" s="1"/>
  <c r="T43" i="161"/>
  <c r="W35" i="161"/>
  <c r="X32" i="161" s="1"/>
  <c r="V28" i="161"/>
  <c r="W25" i="161" s="1"/>
  <c r="O56" i="161"/>
  <c r="P19" i="161"/>
  <c r="AR15" i="161"/>
  <c r="AS11" i="161" s="1"/>
  <c r="AQ16" i="161"/>
  <c r="AM15" i="157"/>
  <c r="AN11" i="157" s="1"/>
  <c r="AN15" i="155"/>
  <c r="AO11" i="155" s="1"/>
  <c r="AN16" i="155"/>
  <c r="U43" i="161" l="1"/>
  <c r="V29" i="161"/>
  <c r="X35" i="161"/>
  <c r="Y32" i="161" s="1"/>
  <c r="V42" i="161"/>
  <c r="W39" i="161" s="1"/>
  <c r="W28" i="161"/>
  <c r="X25" i="161" s="1"/>
  <c r="W36" i="161"/>
  <c r="AS15" i="161"/>
  <c r="AT11" i="161" s="1"/>
  <c r="AR16" i="161"/>
  <c r="P21" i="161"/>
  <c r="P22" i="161" s="1"/>
  <c r="AN15" i="157"/>
  <c r="AO11" i="157" s="1"/>
  <c r="AM16" i="157"/>
  <c r="AO15" i="155"/>
  <c r="AP11" i="155" s="1"/>
  <c r="AN16" i="157" l="1"/>
  <c r="AS16" i="161"/>
  <c r="W29" i="161"/>
  <c r="V43" i="161"/>
  <c r="W42" i="161"/>
  <c r="X39" i="161" s="1"/>
  <c r="Y35" i="161"/>
  <c r="Z32" i="161" s="1"/>
  <c r="X28" i="161"/>
  <c r="Y25" i="161" s="1"/>
  <c r="X36" i="161"/>
  <c r="P56" i="161"/>
  <c r="Q19" i="161"/>
  <c r="AT15" i="161"/>
  <c r="AU11" i="161" s="1"/>
  <c r="AO15" i="157"/>
  <c r="AP11" i="157" s="1"/>
  <c r="AP15" i="155"/>
  <c r="AQ11" i="155" s="1"/>
  <c r="AO16" i="155"/>
  <c r="AT16" i="161" l="1"/>
  <c r="AO16" i="157"/>
  <c r="W43" i="161"/>
  <c r="X29" i="161"/>
  <c r="Y36" i="161"/>
  <c r="Y28" i="161"/>
  <c r="Z25" i="161" s="1"/>
  <c r="Z35" i="161"/>
  <c r="AA32" i="161" s="1"/>
  <c r="X42" i="161"/>
  <c r="Y39" i="161" s="1"/>
  <c r="AU15" i="161"/>
  <c r="AV11" i="161" s="1"/>
  <c r="Q21" i="161"/>
  <c r="Q22" i="161" s="1"/>
  <c r="AP15" i="157"/>
  <c r="AQ11" i="157" s="1"/>
  <c r="AQ15" i="155"/>
  <c r="AR11" i="155" s="1"/>
  <c r="AP16" i="155"/>
  <c r="AU16" i="161" l="1"/>
  <c r="AQ16" i="155"/>
  <c r="Y29" i="161"/>
  <c r="Y42" i="161"/>
  <c r="Z39" i="161" s="1"/>
  <c r="AA35" i="161"/>
  <c r="AB32" i="161" s="1"/>
  <c r="Z28" i="161"/>
  <c r="AA25" i="161" s="1"/>
  <c r="X43" i="161"/>
  <c r="Z36" i="161"/>
  <c r="Q56" i="161"/>
  <c r="R19" i="161"/>
  <c r="AV15" i="161"/>
  <c r="AW11" i="161" s="1"/>
  <c r="AQ15" i="157"/>
  <c r="AR11" i="157" s="1"/>
  <c r="AP16" i="157"/>
  <c r="AR15" i="155"/>
  <c r="AS11" i="155" s="1"/>
  <c r="AR16" i="155" l="1"/>
  <c r="Y43" i="161"/>
  <c r="Z29" i="161"/>
  <c r="AA36" i="161"/>
  <c r="AA28" i="161"/>
  <c r="AB25" i="161" s="1"/>
  <c r="AB35" i="161"/>
  <c r="AC32" i="161" s="1"/>
  <c r="Z42" i="161"/>
  <c r="AA39" i="161" s="1"/>
  <c r="R21" i="161"/>
  <c r="AW15" i="161"/>
  <c r="AX11" i="161" s="1"/>
  <c r="AV16" i="161"/>
  <c r="AR15" i="157"/>
  <c r="AS11" i="157" s="1"/>
  <c r="AQ16" i="157"/>
  <c r="AS15" i="155"/>
  <c r="AT11" i="155" s="1"/>
  <c r="AS16" i="155" l="1"/>
  <c r="AW16" i="161"/>
  <c r="AA42" i="161"/>
  <c r="AB39" i="161" s="1"/>
  <c r="AC35" i="161"/>
  <c r="AD32" i="161" s="1"/>
  <c r="AB28" i="161"/>
  <c r="AC25" i="161" s="1"/>
  <c r="AA29" i="161"/>
  <c r="Z43" i="161"/>
  <c r="AB36" i="161"/>
  <c r="R56" i="161"/>
  <c r="S19" i="161"/>
  <c r="R22" i="161"/>
  <c r="AX15" i="161"/>
  <c r="AY11" i="161" s="1"/>
  <c r="AS15" i="157"/>
  <c r="AT11" i="157" s="1"/>
  <c r="AR16" i="157"/>
  <c r="AT15" i="155"/>
  <c r="AU11" i="155" s="1"/>
  <c r="AS16" i="157" l="1"/>
  <c r="AB29" i="161"/>
  <c r="AA43" i="161"/>
  <c r="AC36" i="161"/>
  <c r="AD35" i="161"/>
  <c r="AE32" i="161" s="1"/>
  <c r="AC28" i="161"/>
  <c r="AD25" i="161" s="1"/>
  <c r="AB42" i="161"/>
  <c r="AC39" i="161" s="1"/>
  <c r="AY15" i="161"/>
  <c r="AZ11" i="161" s="1"/>
  <c r="S21" i="161"/>
  <c r="S22" i="161" s="1"/>
  <c r="AX16" i="161"/>
  <c r="AT15" i="157"/>
  <c r="AU11" i="157" s="1"/>
  <c r="AU15" i="155"/>
  <c r="AV11" i="155" s="1"/>
  <c r="AT16" i="155"/>
  <c r="AU16" i="155" l="1"/>
  <c r="AT16" i="157"/>
  <c r="AY16" i="161"/>
  <c r="AC29" i="161"/>
  <c r="AC42" i="161"/>
  <c r="AD39" i="161" s="1"/>
  <c r="AE35" i="161"/>
  <c r="AF32" i="161" s="1"/>
  <c r="AD36" i="161"/>
  <c r="AD28" i="161"/>
  <c r="AE25" i="161" s="1"/>
  <c r="AB43" i="161"/>
  <c r="AZ15" i="161"/>
  <c r="BA11" i="161" s="1"/>
  <c r="S56" i="161"/>
  <c r="T19" i="161"/>
  <c r="AU15" i="157"/>
  <c r="AV11" i="157" s="1"/>
  <c r="AV15" i="155"/>
  <c r="AW11" i="155" s="1"/>
  <c r="AV16" i="155" l="1"/>
  <c r="AZ16" i="161"/>
  <c r="AD29" i="161"/>
  <c r="AC43" i="161"/>
  <c r="AE36" i="161"/>
  <c r="AF35" i="161"/>
  <c r="AG32" i="161" s="1"/>
  <c r="AE28" i="161"/>
  <c r="AF25" i="161" s="1"/>
  <c r="AD42" i="161"/>
  <c r="AE39" i="161" s="1"/>
  <c r="T21" i="161"/>
  <c r="T22" i="161" s="1"/>
  <c r="BA15" i="161"/>
  <c r="BB11" i="161" s="1"/>
  <c r="AV15" i="157"/>
  <c r="AW11" i="157" s="1"/>
  <c r="AU16" i="157"/>
  <c r="AW15" i="155"/>
  <c r="AX11" i="155" s="1"/>
  <c r="AV16" i="157" l="1"/>
  <c r="BA16" i="161"/>
  <c r="AF36" i="161"/>
  <c r="AE29" i="161"/>
  <c r="AD43" i="161"/>
  <c r="AF28" i="161"/>
  <c r="AG25" i="161" s="1"/>
  <c r="AE42" i="161"/>
  <c r="AF39" i="161" s="1"/>
  <c r="AG35" i="161"/>
  <c r="AH32" i="161" s="1"/>
  <c r="T56" i="161"/>
  <c r="U19" i="161"/>
  <c r="BB15" i="161"/>
  <c r="BC11" i="161" s="1"/>
  <c r="AW15" i="157"/>
  <c r="AX11" i="157" s="1"/>
  <c r="AX15" i="155"/>
  <c r="AY11" i="155" s="1"/>
  <c r="AW16" i="155"/>
  <c r="AW16" i="157" l="1"/>
  <c r="AG36" i="161"/>
  <c r="AE43" i="161"/>
  <c r="AH35" i="161"/>
  <c r="AI32" i="161" s="1"/>
  <c r="AG28" i="161"/>
  <c r="AH25" i="161" s="1"/>
  <c r="AF42" i="161"/>
  <c r="AG39" i="161" s="1"/>
  <c r="AF29" i="161"/>
  <c r="BC15" i="161"/>
  <c r="BD11" i="161" s="1"/>
  <c r="BB16" i="161"/>
  <c r="U21" i="161"/>
  <c r="AX15" i="157"/>
  <c r="AY11" i="157" s="1"/>
  <c r="AY15" i="155"/>
  <c r="AZ11" i="155" s="1"/>
  <c r="AX16" i="155"/>
  <c r="AY16" i="155" l="1"/>
  <c r="AX16" i="157"/>
  <c r="BC16" i="161"/>
  <c r="AF43" i="161"/>
  <c r="AH36" i="161"/>
  <c r="AH28" i="161"/>
  <c r="AI25" i="161" s="1"/>
  <c r="AI35" i="161"/>
  <c r="AJ32" i="161" s="1"/>
  <c r="AG29" i="161"/>
  <c r="AG42" i="161"/>
  <c r="AH39" i="161" s="1"/>
  <c r="U56" i="161"/>
  <c r="V19" i="161"/>
  <c r="BD15" i="161"/>
  <c r="BE11" i="161" s="1"/>
  <c r="U22" i="161"/>
  <c r="AY15" i="157"/>
  <c r="AZ11" i="157" s="1"/>
  <c r="AZ15" i="155"/>
  <c r="BA11" i="155" s="1"/>
  <c r="BD16" i="161" l="1"/>
  <c r="AZ16" i="155"/>
  <c r="AI36" i="161"/>
  <c r="AH29" i="161"/>
  <c r="AG43" i="161"/>
  <c r="AJ35" i="161"/>
  <c r="AK32" i="161" s="1"/>
  <c r="AH42" i="161"/>
  <c r="AI39" i="161" s="1"/>
  <c r="AI28" i="161"/>
  <c r="AJ25" i="161" s="1"/>
  <c r="BE15" i="161"/>
  <c r="BF11" i="161" s="1"/>
  <c r="V21" i="161"/>
  <c r="V22" i="161" s="1"/>
  <c r="AZ15" i="157"/>
  <c r="BA11" i="157" s="1"/>
  <c r="AY16" i="157"/>
  <c r="BA15" i="155"/>
  <c r="BB11" i="155" s="1"/>
  <c r="BA16" i="155" l="1"/>
  <c r="AZ16" i="157"/>
  <c r="AH43" i="161"/>
  <c r="AI29" i="161"/>
  <c r="AJ36" i="161"/>
  <c r="AK35" i="161"/>
  <c r="AL32" i="161" s="1"/>
  <c r="AJ28" i="161"/>
  <c r="AK25" i="161" s="1"/>
  <c r="AI42" i="161"/>
  <c r="AJ39" i="161" s="1"/>
  <c r="BF15" i="161"/>
  <c r="BG11" i="161" s="1"/>
  <c r="V56" i="161"/>
  <c r="W19" i="161"/>
  <c r="BE16" i="161"/>
  <c r="BA15" i="157"/>
  <c r="BB11" i="157" s="1"/>
  <c r="BB15" i="155"/>
  <c r="BC11" i="155" s="1"/>
  <c r="BA16" i="157" l="1"/>
  <c r="AI43" i="161"/>
  <c r="AK36" i="161"/>
  <c r="AK28" i="161"/>
  <c r="AL25" i="161" s="1"/>
  <c r="AJ29" i="161"/>
  <c r="AJ42" i="161"/>
  <c r="AK39" i="161" s="1"/>
  <c r="AL35" i="161"/>
  <c r="AM32" i="161" s="1"/>
  <c r="W21" i="161"/>
  <c r="W22" i="161" s="1"/>
  <c r="BG15" i="161"/>
  <c r="BH11" i="161" s="1"/>
  <c r="BF16" i="161"/>
  <c r="BB15" i="157"/>
  <c r="BC11" i="157" s="1"/>
  <c r="BC15" i="155"/>
  <c r="BD11" i="155" s="1"/>
  <c r="BB16" i="155"/>
  <c r="BC16" i="155" l="1"/>
  <c r="AK29" i="161"/>
  <c r="AL36" i="161"/>
  <c r="AK42" i="161"/>
  <c r="AL39" i="161" s="1"/>
  <c r="AJ43" i="161"/>
  <c r="AM35" i="161"/>
  <c r="AN32" i="161" s="1"/>
  <c r="AL28" i="161"/>
  <c r="AM25" i="161" s="1"/>
  <c r="BH15" i="161"/>
  <c r="BI11" i="161" s="1"/>
  <c r="BG16" i="161"/>
  <c r="W56" i="161"/>
  <c r="X19" i="161"/>
  <c r="BC15" i="157"/>
  <c r="BD11" i="157" s="1"/>
  <c r="BB16" i="157"/>
  <c r="BD15" i="155"/>
  <c r="BE11" i="155" s="1"/>
  <c r="BD16" i="155" l="1"/>
  <c r="AK43" i="161"/>
  <c r="AM36" i="161"/>
  <c r="AM28" i="161"/>
  <c r="AN25" i="161" s="1"/>
  <c r="AN35" i="161"/>
  <c r="AO32" i="161" s="1"/>
  <c r="AL29" i="161"/>
  <c r="AL42" i="161"/>
  <c r="AM39" i="161" s="1"/>
  <c r="BI15" i="161"/>
  <c r="BJ11" i="161" s="1"/>
  <c r="X21" i="161"/>
  <c r="BH16" i="161"/>
  <c r="BD15" i="157"/>
  <c r="BE11" i="157" s="1"/>
  <c r="BC16" i="157"/>
  <c r="BE15" i="155"/>
  <c r="BF11" i="155" s="1"/>
  <c r="BD16" i="157" l="1"/>
  <c r="BI16" i="161"/>
  <c r="AL43" i="161"/>
  <c r="AN36" i="161"/>
  <c r="AM29" i="161"/>
  <c r="AO35" i="161"/>
  <c r="AP32" i="161" s="1"/>
  <c r="AM42" i="161"/>
  <c r="AN39" i="161" s="1"/>
  <c r="AN28" i="161"/>
  <c r="AO25" i="161" s="1"/>
  <c r="X56" i="161"/>
  <c r="Y19" i="161"/>
  <c r="X22" i="161"/>
  <c r="BJ15" i="161"/>
  <c r="BK11" i="161" s="1"/>
  <c r="BE15" i="157"/>
  <c r="BF11" i="157" s="1"/>
  <c r="BF15" i="155"/>
  <c r="BG11" i="155" s="1"/>
  <c r="BE16" i="155"/>
  <c r="BE16" i="157" l="1"/>
  <c r="AM43" i="161"/>
  <c r="AO28" i="161"/>
  <c r="AP25" i="161" s="1"/>
  <c r="AP35" i="161"/>
  <c r="AQ32" i="161" s="1"/>
  <c r="AN42" i="161"/>
  <c r="AO39" i="161" s="1"/>
  <c r="AN29" i="161"/>
  <c r="AO36" i="161"/>
  <c r="BJ16" i="161"/>
  <c r="BK15" i="161"/>
  <c r="BL11" i="161" s="1"/>
  <c r="Y21" i="161"/>
  <c r="BF15" i="157"/>
  <c r="BG11" i="157" s="1"/>
  <c r="BG15" i="155"/>
  <c r="BH11" i="155" s="1"/>
  <c r="BF16" i="155"/>
  <c r="BK16" i="161" l="1"/>
  <c r="AO29" i="161"/>
  <c r="BF16" i="157"/>
  <c r="AN43" i="161"/>
  <c r="AP36" i="161"/>
  <c r="AQ35" i="161"/>
  <c r="AR32" i="161" s="1"/>
  <c r="AO42" i="161"/>
  <c r="AP39" i="161" s="1"/>
  <c r="AP28" i="161"/>
  <c r="AQ25" i="161" s="1"/>
  <c r="Y56" i="161"/>
  <c r="Z19" i="161"/>
  <c r="BL15" i="161"/>
  <c r="BL16" i="161" s="1"/>
  <c r="Y22" i="161"/>
  <c r="BG15" i="157"/>
  <c r="BH11" i="157" s="1"/>
  <c r="BH15" i="155"/>
  <c r="BI11" i="155" s="1"/>
  <c r="BG16" i="155"/>
  <c r="BH16" i="155" l="1"/>
  <c r="AQ36" i="161"/>
  <c r="AO43" i="161"/>
  <c r="AQ28" i="161"/>
  <c r="AR25" i="161" s="1"/>
  <c r="AP42" i="161"/>
  <c r="AQ39" i="161" s="1"/>
  <c r="AR35" i="161"/>
  <c r="AS32" i="161" s="1"/>
  <c r="AP29" i="161"/>
  <c r="Z21" i="161"/>
  <c r="BH15" i="157"/>
  <c r="BI11" i="157" s="1"/>
  <c r="BG16" i="157"/>
  <c r="BI15" i="155"/>
  <c r="BJ11" i="155" s="1"/>
  <c r="BI16" i="155" l="1"/>
  <c r="BH16" i="157"/>
  <c r="AP43" i="161"/>
  <c r="AR36" i="161"/>
  <c r="AS35" i="161"/>
  <c r="AT32" i="161" s="1"/>
  <c r="AR28" i="161"/>
  <c r="AS25" i="161" s="1"/>
  <c r="AQ42" i="161"/>
  <c r="AR39" i="161" s="1"/>
  <c r="AQ29" i="161"/>
  <c r="Z56" i="161"/>
  <c r="AA19" i="161"/>
  <c r="Z22" i="161"/>
  <c r="BI15" i="157"/>
  <c r="BJ11" i="157" s="1"/>
  <c r="BJ15" i="155"/>
  <c r="BK11" i="155" s="1"/>
  <c r="BI16" i="157" l="1"/>
  <c r="AR29" i="161"/>
  <c r="AS36" i="161"/>
  <c r="AQ43" i="161"/>
  <c r="AR42" i="161"/>
  <c r="AS39" i="161" s="1"/>
  <c r="AS28" i="161"/>
  <c r="AT25" i="161" s="1"/>
  <c r="AT35" i="161"/>
  <c r="AU32" i="161" s="1"/>
  <c r="AA21" i="161"/>
  <c r="AA22" i="161" s="1"/>
  <c r="BJ15" i="157"/>
  <c r="BK11" i="157" s="1"/>
  <c r="BK15" i="155"/>
  <c r="BL11" i="155" s="1"/>
  <c r="BJ16" i="155"/>
  <c r="BK16" i="155" l="1"/>
  <c r="BJ16" i="157"/>
  <c r="AS29" i="161"/>
  <c r="AR43" i="161"/>
  <c r="AU35" i="161"/>
  <c r="AV32" i="161" s="1"/>
  <c r="AS42" i="161"/>
  <c r="AT39" i="161" s="1"/>
  <c r="AT28" i="161"/>
  <c r="AU25" i="161" s="1"/>
  <c r="AT36" i="161"/>
  <c r="AA56" i="161"/>
  <c r="AB19" i="161"/>
  <c r="BK15" i="157"/>
  <c r="BL11" i="157" s="1"/>
  <c r="BL15" i="155"/>
  <c r="BL16" i="155" s="1"/>
  <c r="BK16" i="157" l="1"/>
  <c r="AU36" i="161"/>
  <c r="AS43" i="161"/>
  <c r="AU28" i="161"/>
  <c r="AV25" i="161" s="1"/>
  <c r="AT42" i="161"/>
  <c r="AU39" i="161" s="1"/>
  <c r="AT29" i="161"/>
  <c r="AV35" i="161"/>
  <c r="AW32" i="161" s="1"/>
  <c r="AB21" i="161"/>
  <c r="BL15" i="157"/>
  <c r="BL16" i="157" s="1"/>
  <c r="AU29" i="161" l="1"/>
  <c r="AV36" i="161"/>
  <c r="AT43" i="161"/>
  <c r="AV28" i="161"/>
  <c r="AW25" i="161" s="1"/>
  <c r="AW35" i="161"/>
  <c r="AX32" i="161" s="1"/>
  <c r="AU42" i="161"/>
  <c r="AV39" i="161" s="1"/>
  <c r="AB56" i="161"/>
  <c r="AC19" i="161"/>
  <c r="AB22" i="161"/>
  <c r="F60" i="146"/>
  <c r="G60" i="146" s="1"/>
  <c r="H60" i="146" s="1"/>
  <c r="I60" i="146" s="1"/>
  <c r="J60" i="146" s="1"/>
  <c r="K60" i="146" s="1"/>
  <c r="L60" i="146" s="1"/>
  <c r="M60" i="146" s="1"/>
  <c r="N60" i="146" s="1"/>
  <c r="O60" i="146" s="1"/>
  <c r="P60" i="146" s="1"/>
  <c r="Q60" i="146" s="1"/>
  <c r="R60" i="146" s="1"/>
  <c r="S60" i="146" s="1"/>
  <c r="T60" i="146" s="1"/>
  <c r="U60" i="146" s="1"/>
  <c r="V60" i="146" s="1"/>
  <c r="W60" i="146" s="1"/>
  <c r="X60" i="146" s="1"/>
  <c r="Y60" i="146" s="1"/>
  <c r="Z60" i="146" s="1"/>
  <c r="AA60" i="146" s="1"/>
  <c r="AB60" i="146" s="1"/>
  <c r="AC60" i="146" s="1"/>
  <c r="AD60" i="146" s="1"/>
  <c r="AE60" i="146" s="1"/>
  <c r="AF60" i="146" s="1"/>
  <c r="AG60" i="146" s="1"/>
  <c r="AH60" i="146" s="1"/>
  <c r="AI60" i="146" s="1"/>
  <c r="AJ60" i="146" s="1"/>
  <c r="AK60" i="146" s="1"/>
  <c r="AL60" i="146" s="1"/>
  <c r="AM60" i="146" s="1"/>
  <c r="AN60" i="146" s="1"/>
  <c r="AO60" i="146" s="1"/>
  <c r="AP60" i="146" s="1"/>
  <c r="AQ60" i="146" s="1"/>
  <c r="AR60" i="146" s="1"/>
  <c r="AS60" i="146" s="1"/>
  <c r="AT60" i="146" s="1"/>
  <c r="AU60" i="146" s="1"/>
  <c r="AV60" i="146" s="1"/>
  <c r="AW60" i="146" s="1"/>
  <c r="AX60" i="146" s="1"/>
  <c r="AY60" i="146" s="1"/>
  <c r="AZ60" i="146" s="1"/>
  <c r="BA60" i="146" s="1"/>
  <c r="BB60" i="146" s="1"/>
  <c r="BC60" i="146" s="1"/>
  <c r="BD60" i="146" s="1"/>
  <c r="BE60" i="146" s="1"/>
  <c r="BF60" i="146" s="1"/>
  <c r="BG60" i="146" s="1"/>
  <c r="BH60" i="146" s="1"/>
  <c r="BI60" i="146" s="1"/>
  <c r="BJ60" i="146" s="1"/>
  <c r="BK60" i="146" s="1"/>
  <c r="BL60" i="146" s="1"/>
  <c r="F60" i="145"/>
  <c r="G60" i="145" s="1"/>
  <c r="H60" i="145" s="1"/>
  <c r="I60" i="145" s="1"/>
  <c r="J60" i="145" s="1"/>
  <c r="K60" i="145" s="1"/>
  <c r="L60" i="145" s="1"/>
  <c r="M60" i="145" s="1"/>
  <c r="N60" i="145" s="1"/>
  <c r="O60" i="145" s="1"/>
  <c r="P60" i="145" s="1"/>
  <c r="Q60" i="145" s="1"/>
  <c r="R60" i="145" s="1"/>
  <c r="S60" i="145" s="1"/>
  <c r="T60" i="145" s="1"/>
  <c r="U60" i="145" s="1"/>
  <c r="V60" i="145" s="1"/>
  <c r="W60" i="145" s="1"/>
  <c r="X60" i="145" s="1"/>
  <c r="Y60" i="145" s="1"/>
  <c r="Z60" i="145" s="1"/>
  <c r="AA60" i="145" s="1"/>
  <c r="AB60" i="145" s="1"/>
  <c r="AC60" i="145" s="1"/>
  <c r="AD60" i="145" s="1"/>
  <c r="AE60" i="145" s="1"/>
  <c r="AF60" i="145" s="1"/>
  <c r="AG60" i="145" s="1"/>
  <c r="AH60" i="145" s="1"/>
  <c r="AI60" i="145" s="1"/>
  <c r="AJ60" i="145" s="1"/>
  <c r="AK60" i="145" s="1"/>
  <c r="AL60" i="145" s="1"/>
  <c r="AM60" i="145" s="1"/>
  <c r="AN60" i="145" s="1"/>
  <c r="AO60" i="145" s="1"/>
  <c r="AP60" i="145" s="1"/>
  <c r="AQ60" i="145" s="1"/>
  <c r="AR60" i="145" s="1"/>
  <c r="AS60" i="145" s="1"/>
  <c r="AT60" i="145" s="1"/>
  <c r="AU60" i="145" s="1"/>
  <c r="AV60" i="145" s="1"/>
  <c r="AW60" i="145" s="1"/>
  <c r="AX60" i="145" s="1"/>
  <c r="AY60" i="145" s="1"/>
  <c r="AZ60" i="145" s="1"/>
  <c r="BA60" i="145" s="1"/>
  <c r="BB60" i="145" s="1"/>
  <c r="BC60" i="145" s="1"/>
  <c r="BD60" i="145" s="1"/>
  <c r="BE60" i="145" s="1"/>
  <c r="BF60" i="145" s="1"/>
  <c r="BG60" i="145" s="1"/>
  <c r="BH60" i="145" s="1"/>
  <c r="BI60" i="145" s="1"/>
  <c r="BJ60" i="145" s="1"/>
  <c r="BK60" i="145" s="1"/>
  <c r="BL60" i="145" s="1"/>
  <c r="H60" i="143"/>
  <c r="I60" i="143" s="1"/>
  <c r="J60" i="143" s="1"/>
  <c r="K60" i="143" s="1"/>
  <c r="L60" i="143" s="1"/>
  <c r="M60" i="143" s="1"/>
  <c r="N60" i="143" s="1"/>
  <c r="O60" i="143" s="1"/>
  <c r="P60" i="143" s="1"/>
  <c r="Q60" i="143" s="1"/>
  <c r="R60" i="143" s="1"/>
  <c r="S60" i="143" s="1"/>
  <c r="T60" i="143" s="1"/>
  <c r="U60" i="143" s="1"/>
  <c r="V60" i="143" s="1"/>
  <c r="W60" i="143" s="1"/>
  <c r="X60" i="143" s="1"/>
  <c r="Y60" i="143" s="1"/>
  <c r="Z60" i="143" s="1"/>
  <c r="AA60" i="143" s="1"/>
  <c r="AB60" i="143" s="1"/>
  <c r="AC60" i="143" s="1"/>
  <c r="AD60" i="143" s="1"/>
  <c r="AE60" i="143" s="1"/>
  <c r="AF60" i="143" s="1"/>
  <c r="AG60" i="143" s="1"/>
  <c r="AH60" i="143" s="1"/>
  <c r="AI60" i="143" s="1"/>
  <c r="AJ60" i="143" s="1"/>
  <c r="AK60" i="143" s="1"/>
  <c r="AL60" i="143" s="1"/>
  <c r="AM60" i="143" s="1"/>
  <c r="AN60" i="143" s="1"/>
  <c r="AO60" i="143" s="1"/>
  <c r="AP60" i="143" s="1"/>
  <c r="AQ60" i="143" s="1"/>
  <c r="AR60" i="143" s="1"/>
  <c r="AS60" i="143" s="1"/>
  <c r="AT60" i="143" s="1"/>
  <c r="AU60" i="143" s="1"/>
  <c r="AV60" i="143" s="1"/>
  <c r="AW60" i="143" s="1"/>
  <c r="AX60" i="143" s="1"/>
  <c r="AY60" i="143" s="1"/>
  <c r="AZ60" i="143" s="1"/>
  <c r="BA60" i="143" s="1"/>
  <c r="BB60" i="143" s="1"/>
  <c r="BC60" i="143" s="1"/>
  <c r="BD60" i="143" s="1"/>
  <c r="BE60" i="143" s="1"/>
  <c r="BF60" i="143" s="1"/>
  <c r="BG60" i="143" s="1"/>
  <c r="BH60" i="143" s="1"/>
  <c r="BI60" i="143" s="1"/>
  <c r="BJ60" i="143" s="1"/>
  <c r="BK60" i="143" s="1"/>
  <c r="BL60" i="143" s="1"/>
  <c r="H61" i="142"/>
  <c r="I61" i="142" s="1"/>
  <c r="J61" i="142" s="1"/>
  <c r="K61" i="142" s="1"/>
  <c r="L61" i="142" s="1"/>
  <c r="M61" i="142" s="1"/>
  <c r="N61" i="142" s="1"/>
  <c r="O61" i="142" s="1"/>
  <c r="P61" i="142" s="1"/>
  <c r="Q61" i="142" s="1"/>
  <c r="R61" i="142" s="1"/>
  <c r="S61" i="142" s="1"/>
  <c r="T61" i="142" s="1"/>
  <c r="U61" i="142" s="1"/>
  <c r="V61" i="142" s="1"/>
  <c r="W61" i="142" s="1"/>
  <c r="X61" i="142" s="1"/>
  <c r="Y61" i="142" s="1"/>
  <c r="Z61" i="142" s="1"/>
  <c r="AA61" i="142" s="1"/>
  <c r="AB61" i="142" s="1"/>
  <c r="AC61" i="142" s="1"/>
  <c r="AD61" i="142" s="1"/>
  <c r="AE61" i="142" s="1"/>
  <c r="AF61" i="142" s="1"/>
  <c r="AG61" i="142" s="1"/>
  <c r="AH61" i="142" s="1"/>
  <c r="AI61" i="142" s="1"/>
  <c r="AJ61" i="142" s="1"/>
  <c r="AK61" i="142" s="1"/>
  <c r="AL61" i="142" s="1"/>
  <c r="AM61" i="142" s="1"/>
  <c r="AN61" i="142" s="1"/>
  <c r="AO61" i="142" s="1"/>
  <c r="AP61" i="142" s="1"/>
  <c r="AQ61" i="142" s="1"/>
  <c r="AR61" i="142" s="1"/>
  <c r="AS61" i="142" s="1"/>
  <c r="AT61" i="142" s="1"/>
  <c r="AU61" i="142" s="1"/>
  <c r="AV61" i="142" s="1"/>
  <c r="AW61" i="142" s="1"/>
  <c r="AX61" i="142" s="1"/>
  <c r="AY61" i="142" s="1"/>
  <c r="AZ61" i="142" s="1"/>
  <c r="BA61" i="142" s="1"/>
  <c r="BB61" i="142" s="1"/>
  <c r="BC61" i="142" s="1"/>
  <c r="BD61" i="142" s="1"/>
  <c r="BE61" i="142" s="1"/>
  <c r="BF61" i="142" s="1"/>
  <c r="BG61" i="142" s="1"/>
  <c r="BH61" i="142" s="1"/>
  <c r="BI61" i="142" s="1"/>
  <c r="BJ61" i="142" s="1"/>
  <c r="BK61" i="142" s="1"/>
  <c r="BL61" i="142" s="1"/>
  <c r="H61" i="139"/>
  <c r="I61" i="139" s="1"/>
  <c r="J61" i="139" s="1"/>
  <c r="K61" i="139" s="1"/>
  <c r="L61" i="139" s="1"/>
  <c r="M61" i="139" s="1"/>
  <c r="N61" i="139" s="1"/>
  <c r="O61" i="139" s="1"/>
  <c r="P61" i="139" s="1"/>
  <c r="Q61" i="139" s="1"/>
  <c r="R61" i="139" s="1"/>
  <c r="S61" i="139" s="1"/>
  <c r="T61" i="139" s="1"/>
  <c r="U61" i="139" s="1"/>
  <c r="V61" i="139" s="1"/>
  <c r="W61" i="139" s="1"/>
  <c r="X61" i="139" s="1"/>
  <c r="Y61" i="139" s="1"/>
  <c r="Z61" i="139" s="1"/>
  <c r="AA61" i="139" s="1"/>
  <c r="AB61" i="139" s="1"/>
  <c r="AC61" i="139" s="1"/>
  <c r="AD61" i="139" s="1"/>
  <c r="AE61" i="139" s="1"/>
  <c r="AF61" i="139" s="1"/>
  <c r="AG61" i="139" s="1"/>
  <c r="AH61" i="139" s="1"/>
  <c r="AI61" i="139" s="1"/>
  <c r="AJ61" i="139" s="1"/>
  <c r="AK61" i="139" s="1"/>
  <c r="AL61" i="139" s="1"/>
  <c r="AM61" i="139" s="1"/>
  <c r="AN61" i="139" s="1"/>
  <c r="AO61" i="139" s="1"/>
  <c r="AP61" i="139" s="1"/>
  <c r="AQ61" i="139" s="1"/>
  <c r="AR61" i="139" s="1"/>
  <c r="AS61" i="139" s="1"/>
  <c r="AT61" i="139" s="1"/>
  <c r="AU61" i="139" s="1"/>
  <c r="AV61" i="139" s="1"/>
  <c r="AW61" i="139" s="1"/>
  <c r="AX61" i="139" s="1"/>
  <c r="AY61" i="139" s="1"/>
  <c r="AZ61" i="139" s="1"/>
  <c r="BA61" i="139" s="1"/>
  <c r="BB61" i="139" s="1"/>
  <c r="BC61" i="139" s="1"/>
  <c r="BD61" i="139" s="1"/>
  <c r="BE61" i="139" s="1"/>
  <c r="BF61" i="139" s="1"/>
  <c r="BG61" i="139" s="1"/>
  <c r="BH61" i="139" s="1"/>
  <c r="BI61" i="139" s="1"/>
  <c r="BJ61" i="139" s="1"/>
  <c r="BK61" i="139" s="1"/>
  <c r="BL61" i="139" s="1"/>
  <c r="H60" i="137"/>
  <c r="I60" i="137" s="1"/>
  <c r="J60" i="137" s="1"/>
  <c r="K60" i="137" s="1"/>
  <c r="L60" i="137" s="1"/>
  <c r="M60" i="137" s="1"/>
  <c r="N60" i="137" s="1"/>
  <c r="O60" i="137" s="1"/>
  <c r="P60" i="137" s="1"/>
  <c r="Q60" i="137" s="1"/>
  <c r="R60" i="137" s="1"/>
  <c r="S60" i="137" s="1"/>
  <c r="T60" i="137" s="1"/>
  <c r="U60" i="137" s="1"/>
  <c r="V60" i="137" s="1"/>
  <c r="W60" i="137" s="1"/>
  <c r="X60" i="137" s="1"/>
  <c r="Y60" i="137" s="1"/>
  <c r="Z60" i="137" s="1"/>
  <c r="AA60" i="137" s="1"/>
  <c r="AB60" i="137" s="1"/>
  <c r="AC60" i="137" s="1"/>
  <c r="AD60" i="137" s="1"/>
  <c r="AE60" i="137" s="1"/>
  <c r="AF60" i="137" s="1"/>
  <c r="AG60" i="137" s="1"/>
  <c r="AH60" i="137" s="1"/>
  <c r="AI60" i="137" s="1"/>
  <c r="AJ60" i="137" s="1"/>
  <c r="AK60" i="137" s="1"/>
  <c r="AL60" i="137" s="1"/>
  <c r="AM60" i="137" s="1"/>
  <c r="AN60" i="137" s="1"/>
  <c r="AO60" i="137" s="1"/>
  <c r="AP60" i="137" s="1"/>
  <c r="AQ60" i="137" s="1"/>
  <c r="AR60" i="137" s="1"/>
  <c r="AS60" i="137" s="1"/>
  <c r="AT60" i="137" s="1"/>
  <c r="AU60" i="137" s="1"/>
  <c r="AV60" i="137" s="1"/>
  <c r="AW60" i="137" s="1"/>
  <c r="AX60" i="137" s="1"/>
  <c r="AY60" i="137" s="1"/>
  <c r="AZ60" i="137" s="1"/>
  <c r="BA60" i="137" s="1"/>
  <c r="BB60" i="137" s="1"/>
  <c r="BC60" i="137" s="1"/>
  <c r="BD60" i="137" s="1"/>
  <c r="BE60" i="137" s="1"/>
  <c r="BF60" i="137" s="1"/>
  <c r="BG60" i="137" s="1"/>
  <c r="BH60" i="137" s="1"/>
  <c r="BI60" i="137" s="1"/>
  <c r="BJ60" i="137" s="1"/>
  <c r="BK60" i="137" s="1"/>
  <c r="BL60" i="137" s="1"/>
  <c r="F60" i="136"/>
  <c r="G60" i="136" s="1"/>
  <c r="H60" i="136" s="1"/>
  <c r="I60" i="136" s="1"/>
  <c r="J60" i="136" s="1"/>
  <c r="K60" i="136" s="1"/>
  <c r="L60" i="136" s="1"/>
  <c r="M60" i="136" s="1"/>
  <c r="N60" i="136" s="1"/>
  <c r="O60" i="136" s="1"/>
  <c r="P60" i="136" s="1"/>
  <c r="Q60" i="136" s="1"/>
  <c r="R60" i="136" s="1"/>
  <c r="S60" i="136" s="1"/>
  <c r="T60" i="136" s="1"/>
  <c r="U60" i="136" s="1"/>
  <c r="V60" i="136" s="1"/>
  <c r="W60" i="136" s="1"/>
  <c r="X60" i="136" s="1"/>
  <c r="Y60" i="136" s="1"/>
  <c r="Z60" i="136" s="1"/>
  <c r="AA60" i="136" s="1"/>
  <c r="AB60" i="136" s="1"/>
  <c r="AC60" i="136" s="1"/>
  <c r="AD60" i="136" s="1"/>
  <c r="AE60" i="136" s="1"/>
  <c r="AF60" i="136" s="1"/>
  <c r="AG60" i="136" s="1"/>
  <c r="AH60" i="136" s="1"/>
  <c r="AI60" i="136" s="1"/>
  <c r="AJ60" i="136" s="1"/>
  <c r="AK60" i="136" s="1"/>
  <c r="AL60" i="136" s="1"/>
  <c r="AM60" i="136" s="1"/>
  <c r="AN60" i="136" s="1"/>
  <c r="AO60" i="136" s="1"/>
  <c r="AP60" i="136" s="1"/>
  <c r="AQ60" i="136" s="1"/>
  <c r="AR60" i="136" s="1"/>
  <c r="AS60" i="136" s="1"/>
  <c r="AT60" i="136" s="1"/>
  <c r="AU60" i="136" s="1"/>
  <c r="AV60" i="136" s="1"/>
  <c r="AW60" i="136" s="1"/>
  <c r="AX60" i="136" s="1"/>
  <c r="AY60" i="136" s="1"/>
  <c r="AZ60" i="136" s="1"/>
  <c r="BA60" i="136" s="1"/>
  <c r="BB60" i="136" s="1"/>
  <c r="BC60" i="136" s="1"/>
  <c r="BD60" i="136" s="1"/>
  <c r="BE60" i="136" s="1"/>
  <c r="BF60" i="136" s="1"/>
  <c r="BG60" i="136" s="1"/>
  <c r="BH60" i="136" s="1"/>
  <c r="BI60" i="136" s="1"/>
  <c r="BJ60" i="136" s="1"/>
  <c r="BK60" i="136" s="1"/>
  <c r="BL60" i="136" s="1"/>
  <c r="H61" i="134"/>
  <c r="I61" i="134" s="1"/>
  <c r="J61" i="134" s="1"/>
  <c r="K61" i="134" s="1"/>
  <c r="L61" i="134" s="1"/>
  <c r="M61" i="134" s="1"/>
  <c r="N61" i="134" s="1"/>
  <c r="O61" i="134" s="1"/>
  <c r="P61" i="134" s="1"/>
  <c r="Q61" i="134" s="1"/>
  <c r="R61" i="134" s="1"/>
  <c r="S61" i="134" s="1"/>
  <c r="T61" i="134" s="1"/>
  <c r="U61" i="134" s="1"/>
  <c r="V61" i="134" s="1"/>
  <c r="W61" i="134" s="1"/>
  <c r="X61" i="134" s="1"/>
  <c r="Y61" i="134" s="1"/>
  <c r="Z61" i="134" s="1"/>
  <c r="AA61" i="134" s="1"/>
  <c r="AB61" i="134" s="1"/>
  <c r="AC61" i="134" s="1"/>
  <c r="AD61" i="134" s="1"/>
  <c r="AE61" i="134" s="1"/>
  <c r="AF61" i="134" s="1"/>
  <c r="AG61" i="134" s="1"/>
  <c r="AH61" i="134" s="1"/>
  <c r="AI61" i="134" s="1"/>
  <c r="AJ61" i="134" s="1"/>
  <c r="AK61" i="134" s="1"/>
  <c r="AL61" i="134" s="1"/>
  <c r="AM61" i="134" s="1"/>
  <c r="AN61" i="134" s="1"/>
  <c r="AO61" i="134" s="1"/>
  <c r="AP61" i="134" s="1"/>
  <c r="AQ61" i="134" s="1"/>
  <c r="AR61" i="134" s="1"/>
  <c r="AS61" i="134" s="1"/>
  <c r="AT61" i="134" s="1"/>
  <c r="AU61" i="134" s="1"/>
  <c r="AV61" i="134" s="1"/>
  <c r="AW61" i="134" s="1"/>
  <c r="AX61" i="134" s="1"/>
  <c r="AY61" i="134" s="1"/>
  <c r="AZ61" i="134" s="1"/>
  <c r="BA61" i="134" s="1"/>
  <c r="BB61" i="134" s="1"/>
  <c r="BC61" i="134" s="1"/>
  <c r="BD61" i="134" s="1"/>
  <c r="BE61" i="134" s="1"/>
  <c r="BF61" i="134" s="1"/>
  <c r="BG61" i="134" s="1"/>
  <c r="BH61" i="134" s="1"/>
  <c r="BI61" i="134" s="1"/>
  <c r="BJ61" i="134" s="1"/>
  <c r="BK61" i="134" s="1"/>
  <c r="BL61" i="134" s="1"/>
  <c r="H61" i="133"/>
  <c r="I61" i="133" s="1"/>
  <c r="J61" i="133" s="1"/>
  <c r="K61" i="133" s="1"/>
  <c r="L61" i="133" s="1"/>
  <c r="M61" i="133" s="1"/>
  <c r="N61" i="133" s="1"/>
  <c r="O61" i="133" s="1"/>
  <c r="P61" i="133" s="1"/>
  <c r="Q61" i="133" s="1"/>
  <c r="R61" i="133" s="1"/>
  <c r="S61" i="133" s="1"/>
  <c r="T61" i="133" s="1"/>
  <c r="U61" i="133" s="1"/>
  <c r="V61" i="133" s="1"/>
  <c r="W61" i="133" s="1"/>
  <c r="X61" i="133" s="1"/>
  <c r="Y61" i="133" s="1"/>
  <c r="Z61" i="133" s="1"/>
  <c r="AA61" i="133" s="1"/>
  <c r="AB61" i="133" s="1"/>
  <c r="AC61" i="133" s="1"/>
  <c r="AD61" i="133" s="1"/>
  <c r="AE61" i="133" s="1"/>
  <c r="AF61" i="133" s="1"/>
  <c r="AG61" i="133" s="1"/>
  <c r="AH61" i="133" s="1"/>
  <c r="AI61" i="133" s="1"/>
  <c r="AJ61" i="133" s="1"/>
  <c r="AK61" i="133" s="1"/>
  <c r="AL61" i="133" s="1"/>
  <c r="AM61" i="133" s="1"/>
  <c r="AN61" i="133" s="1"/>
  <c r="AO61" i="133" s="1"/>
  <c r="AP61" i="133" s="1"/>
  <c r="AQ61" i="133" s="1"/>
  <c r="AR61" i="133" s="1"/>
  <c r="AS61" i="133" s="1"/>
  <c r="AT61" i="133" s="1"/>
  <c r="AU61" i="133" s="1"/>
  <c r="AV61" i="133" s="1"/>
  <c r="AW61" i="133" s="1"/>
  <c r="AX61" i="133" s="1"/>
  <c r="AY61" i="133" s="1"/>
  <c r="AZ61" i="133" s="1"/>
  <c r="BA61" i="133" s="1"/>
  <c r="BB61" i="133" s="1"/>
  <c r="BC61" i="133" s="1"/>
  <c r="BD61" i="133" s="1"/>
  <c r="BE61" i="133" s="1"/>
  <c r="BF61" i="133" s="1"/>
  <c r="BG61" i="133" s="1"/>
  <c r="BH61" i="133" s="1"/>
  <c r="BI61" i="133" s="1"/>
  <c r="BJ61" i="133" s="1"/>
  <c r="BK61" i="133" s="1"/>
  <c r="BL61" i="133" s="1"/>
  <c r="F60" i="131"/>
  <c r="H60" i="131" s="1"/>
  <c r="I60" i="131" s="1"/>
  <c r="J60" i="131" s="1"/>
  <c r="K60" i="131" s="1"/>
  <c r="L60" i="131" s="1"/>
  <c r="M60" i="131" s="1"/>
  <c r="N60" i="131" s="1"/>
  <c r="O60" i="131" s="1"/>
  <c r="P60" i="131" s="1"/>
  <c r="Q60" i="131" s="1"/>
  <c r="R60" i="131" s="1"/>
  <c r="S60" i="131" s="1"/>
  <c r="T60" i="131" s="1"/>
  <c r="U60" i="131" s="1"/>
  <c r="V60" i="131" s="1"/>
  <c r="W60" i="131" s="1"/>
  <c r="X60" i="131" s="1"/>
  <c r="Y60" i="131" s="1"/>
  <c r="Z60" i="131" s="1"/>
  <c r="AA60" i="131" s="1"/>
  <c r="AB60" i="131" s="1"/>
  <c r="AC60" i="131" s="1"/>
  <c r="AD60" i="131" s="1"/>
  <c r="AE60" i="131" s="1"/>
  <c r="AF60" i="131" s="1"/>
  <c r="AG60" i="131" s="1"/>
  <c r="AH60" i="131" s="1"/>
  <c r="AI60" i="131" s="1"/>
  <c r="AJ60" i="131" s="1"/>
  <c r="AK60" i="131" s="1"/>
  <c r="AL60" i="131" s="1"/>
  <c r="AM60" i="131" s="1"/>
  <c r="AN60" i="131" s="1"/>
  <c r="AO60" i="131" s="1"/>
  <c r="AP60" i="131" s="1"/>
  <c r="AQ60" i="131" s="1"/>
  <c r="AR60" i="131" s="1"/>
  <c r="AS60" i="131" s="1"/>
  <c r="AT60" i="131" s="1"/>
  <c r="AU60" i="131" s="1"/>
  <c r="AV60" i="131" s="1"/>
  <c r="AW60" i="131" s="1"/>
  <c r="AX60" i="131" s="1"/>
  <c r="AY60" i="131" s="1"/>
  <c r="AZ60" i="131" s="1"/>
  <c r="BA60" i="131" s="1"/>
  <c r="BB60" i="131" s="1"/>
  <c r="BC60" i="131" s="1"/>
  <c r="BD60" i="131" s="1"/>
  <c r="BE60" i="131" s="1"/>
  <c r="BF60" i="131" s="1"/>
  <c r="BG60" i="131" s="1"/>
  <c r="BH60" i="131" s="1"/>
  <c r="BI60" i="131" s="1"/>
  <c r="BJ60" i="131" s="1"/>
  <c r="BK60" i="131" s="1"/>
  <c r="BL60" i="131" s="1"/>
  <c r="F60" i="130"/>
  <c r="G60" i="130" s="1"/>
  <c r="H60" i="130" s="1"/>
  <c r="I60" i="130" s="1"/>
  <c r="J60" i="130" s="1"/>
  <c r="K60" i="130" s="1"/>
  <c r="L60" i="130" s="1"/>
  <c r="M60" i="130" s="1"/>
  <c r="N60" i="130" s="1"/>
  <c r="O60" i="130" s="1"/>
  <c r="P60" i="130" s="1"/>
  <c r="Q60" i="130" s="1"/>
  <c r="R60" i="130" s="1"/>
  <c r="S60" i="130" s="1"/>
  <c r="T60" i="130" s="1"/>
  <c r="U60" i="130" s="1"/>
  <c r="V60" i="130" s="1"/>
  <c r="W60" i="130" s="1"/>
  <c r="X60" i="130" s="1"/>
  <c r="Y60" i="130" s="1"/>
  <c r="Z60" i="130" s="1"/>
  <c r="AA60" i="130" s="1"/>
  <c r="AB60" i="130" s="1"/>
  <c r="AC60" i="130" s="1"/>
  <c r="AD60" i="130" s="1"/>
  <c r="AE60" i="130" s="1"/>
  <c r="AF60" i="130" s="1"/>
  <c r="AG60" i="130" s="1"/>
  <c r="AH60" i="130" s="1"/>
  <c r="AI60" i="130" s="1"/>
  <c r="AJ60" i="130" s="1"/>
  <c r="AK60" i="130" s="1"/>
  <c r="AL60" i="130" s="1"/>
  <c r="AM60" i="130" s="1"/>
  <c r="AN60" i="130" s="1"/>
  <c r="AO60" i="130" s="1"/>
  <c r="AP60" i="130" s="1"/>
  <c r="AQ60" i="130" s="1"/>
  <c r="AR60" i="130" s="1"/>
  <c r="AS60" i="130" s="1"/>
  <c r="AT60" i="130" s="1"/>
  <c r="AU60" i="130" s="1"/>
  <c r="AV60" i="130" s="1"/>
  <c r="AW60" i="130" s="1"/>
  <c r="AX60" i="130" s="1"/>
  <c r="AY60" i="130" s="1"/>
  <c r="AZ60" i="130" s="1"/>
  <c r="BA60" i="130" s="1"/>
  <c r="BB60" i="130" s="1"/>
  <c r="BC60" i="130" s="1"/>
  <c r="BD60" i="130" s="1"/>
  <c r="BE60" i="130" s="1"/>
  <c r="BF60" i="130" s="1"/>
  <c r="BG60" i="130" s="1"/>
  <c r="BH60" i="130" s="1"/>
  <c r="BI60" i="130" s="1"/>
  <c r="BJ60" i="130" s="1"/>
  <c r="BK60" i="130" s="1"/>
  <c r="BL60" i="130" s="1"/>
  <c r="H61" i="129"/>
  <c r="I61" i="129" s="1"/>
  <c r="J61" i="129" s="1"/>
  <c r="K61" i="129" s="1"/>
  <c r="L61" i="129" s="1"/>
  <c r="M61" i="129" s="1"/>
  <c r="N61" i="129" s="1"/>
  <c r="O61" i="129" s="1"/>
  <c r="P61" i="129" s="1"/>
  <c r="Q61" i="129" s="1"/>
  <c r="R61" i="129" s="1"/>
  <c r="S61" i="129" s="1"/>
  <c r="T61" i="129" s="1"/>
  <c r="U61" i="129" s="1"/>
  <c r="V61" i="129" s="1"/>
  <c r="W61" i="129" s="1"/>
  <c r="X61" i="129" s="1"/>
  <c r="Y61" i="129" s="1"/>
  <c r="Z61" i="129" s="1"/>
  <c r="AA61" i="129" s="1"/>
  <c r="AB61" i="129" s="1"/>
  <c r="AC61" i="129" s="1"/>
  <c r="AD61" i="129" s="1"/>
  <c r="AE61" i="129" s="1"/>
  <c r="AF61" i="129" s="1"/>
  <c r="AG61" i="129" s="1"/>
  <c r="AH61" i="129" s="1"/>
  <c r="AI61" i="129" s="1"/>
  <c r="AJ61" i="129" s="1"/>
  <c r="AK61" i="129" s="1"/>
  <c r="AL61" i="129" s="1"/>
  <c r="AM61" i="129" s="1"/>
  <c r="AN61" i="129" s="1"/>
  <c r="AO61" i="129" s="1"/>
  <c r="AP61" i="129" s="1"/>
  <c r="AQ61" i="129" s="1"/>
  <c r="AR61" i="129" s="1"/>
  <c r="AS61" i="129" s="1"/>
  <c r="AT61" i="129" s="1"/>
  <c r="AU61" i="129" s="1"/>
  <c r="AV61" i="129" s="1"/>
  <c r="AW61" i="129" s="1"/>
  <c r="AX61" i="129" s="1"/>
  <c r="AY61" i="129" s="1"/>
  <c r="AZ61" i="129" s="1"/>
  <c r="BA61" i="129" s="1"/>
  <c r="BB61" i="129" s="1"/>
  <c r="BC61" i="129" s="1"/>
  <c r="BD61" i="129" s="1"/>
  <c r="BE61" i="129" s="1"/>
  <c r="BF61" i="129" s="1"/>
  <c r="BG61" i="129" s="1"/>
  <c r="BH61" i="129" s="1"/>
  <c r="BI61" i="129" s="1"/>
  <c r="BJ61" i="129" s="1"/>
  <c r="BK61" i="129" s="1"/>
  <c r="BL61" i="129" s="1"/>
  <c r="H61" i="128"/>
  <c r="I61" i="128" s="1"/>
  <c r="J61" i="128" s="1"/>
  <c r="K61" i="128" s="1"/>
  <c r="L61" i="128" s="1"/>
  <c r="M61" i="128" s="1"/>
  <c r="N61" i="128" s="1"/>
  <c r="O61" i="128" s="1"/>
  <c r="P61" i="128" s="1"/>
  <c r="Q61" i="128" s="1"/>
  <c r="R61" i="128" s="1"/>
  <c r="S61" i="128" s="1"/>
  <c r="T61" i="128" s="1"/>
  <c r="U61" i="128" s="1"/>
  <c r="V61" i="128" s="1"/>
  <c r="W61" i="128" s="1"/>
  <c r="X61" i="128" s="1"/>
  <c r="Y61" i="128" s="1"/>
  <c r="Z61" i="128" s="1"/>
  <c r="AA61" i="128" s="1"/>
  <c r="AB61" i="128" s="1"/>
  <c r="AC61" i="128" s="1"/>
  <c r="AD61" i="128" s="1"/>
  <c r="AE61" i="128" s="1"/>
  <c r="AF61" i="128" s="1"/>
  <c r="AG61" i="128" s="1"/>
  <c r="AH61" i="128" s="1"/>
  <c r="AI61" i="128" s="1"/>
  <c r="AJ61" i="128" s="1"/>
  <c r="AK61" i="128" s="1"/>
  <c r="AL61" i="128" s="1"/>
  <c r="AM61" i="128" s="1"/>
  <c r="AN61" i="128" s="1"/>
  <c r="AO61" i="128" s="1"/>
  <c r="AP61" i="128" s="1"/>
  <c r="AQ61" i="128" s="1"/>
  <c r="AR61" i="128" s="1"/>
  <c r="AS61" i="128" s="1"/>
  <c r="AT61" i="128" s="1"/>
  <c r="AU61" i="128" s="1"/>
  <c r="AV61" i="128" s="1"/>
  <c r="AW61" i="128" s="1"/>
  <c r="AX61" i="128" s="1"/>
  <c r="AY61" i="128" s="1"/>
  <c r="AZ61" i="128" s="1"/>
  <c r="BA61" i="128" s="1"/>
  <c r="BB61" i="128" s="1"/>
  <c r="BC61" i="128" s="1"/>
  <c r="BD61" i="128" s="1"/>
  <c r="BE61" i="128" s="1"/>
  <c r="BF61" i="128" s="1"/>
  <c r="BG61" i="128" s="1"/>
  <c r="BH61" i="128" s="1"/>
  <c r="BI61" i="128" s="1"/>
  <c r="BJ61" i="128" s="1"/>
  <c r="BK61" i="128" s="1"/>
  <c r="BL61" i="128" s="1"/>
  <c r="H61" i="126"/>
  <c r="I61" i="126" s="1"/>
  <c r="J61" i="126" s="1"/>
  <c r="K61" i="126" s="1"/>
  <c r="L61" i="126" s="1"/>
  <c r="M61" i="126" s="1"/>
  <c r="N61" i="126" s="1"/>
  <c r="O61" i="126" s="1"/>
  <c r="P61" i="126" s="1"/>
  <c r="Q61" i="126" s="1"/>
  <c r="R61" i="126" s="1"/>
  <c r="S61" i="126" s="1"/>
  <c r="T61" i="126" s="1"/>
  <c r="U61" i="126" s="1"/>
  <c r="V61" i="126" s="1"/>
  <c r="W61" i="126" s="1"/>
  <c r="X61" i="126" s="1"/>
  <c r="Y61" i="126" s="1"/>
  <c r="Z61" i="126" s="1"/>
  <c r="AA61" i="126" s="1"/>
  <c r="AB61" i="126" s="1"/>
  <c r="AC61" i="126" s="1"/>
  <c r="AD61" i="126" s="1"/>
  <c r="AE61" i="126" s="1"/>
  <c r="AF61" i="126" s="1"/>
  <c r="AG61" i="126" s="1"/>
  <c r="AH61" i="126" s="1"/>
  <c r="AI61" i="126" s="1"/>
  <c r="AJ61" i="126" s="1"/>
  <c r="AK61" i="126" s="1"/>
  <c r="AL61" i="126" s="1"/>
  <c r="AM61" i="126" s="1"/>
  <c r="AN61" i="126" s="1"/>
  <c r="AO61" i="126" s="1"/>
  <c r="AP61" i="126" s="1"/>
  <c r="AQ61" i="126" s="1"/>
  <c r="AR61" i="126" s="1"/>
  <c r="AS61" i="126" s="1"/>
  <c r="AT61" i="126" s="1"/>
  <c r="AU61" i="126" s="1"/>
  <c r="AV61" i="126" s="1"/>
  <c r="AW61" i="126" s="1"/>
  <c r="AX61" i="126" s="1"/>
  <c r="AY61" i="126" s="1"/>
  <c r="AZ61" i="126" s="1"/>
  <c r="BA61" i="126" s="1"/>
  <c r="BB61" i="126" s="1"/>
  <c r="BC61" i="126" s="1"/>
  <c r="BD61" i="126" s="1"/>
  <c r="BE61" i="126" s="1"/>
  <c r="BF61" i="126" s="1"/>
  <c r="BG61" i="126" s="1"/>
  <c r="BH61" i="126" s="1"/>
  <c r="BI61" i="126" s="1"/>
  <c r="BJ61" i="126" s="1"/>
  <c r="BK61" i="126" s="1"/>
  <c r="BL61" i="126" s="1"/>
  <c r="H61" i="125"/>
  <c r="I61" i="125" s="1"/>
  <c r="J61" i="125" s="1"/>
  <c r="K61" i="125" s="1"/>
  <c r="L61" i="125" s="1"/>
  <c r="M61" i="125" s="1"/>
  <c r="N61" i="125" s="1"/>
  <c r="O61" i="125" s="1"/>
  <c r="P61" i="125" s="1"/>
  <c r="Q61" i="125" s="1"/>
  <c r="R61" i="125" s="1"/>
  <c r="S61" i="125" s="1"/>
  <c r="T61" i="125" s="1"/>
  <c r="U61" i="125" s="1"/>
  <c r="V61" i="125" s="1"/>
  <c r="W61" i="125" s="1"/>
  <c r="X61" i="125" s="1"/>
  <c r="Y61" i="125" s="1"/>
  <c r="Z61" i="125" s="1"/>
  <c r="AA61" i="125" s="1"/>
  <c r="AB61" i="125" s="1"/>
  <c r="AC61" i="125" s="1"/>
  <c r="AD61" i="125" s="1"/>
  <c r="AE61" i="125" s="1"/>
  <c r="AF61" i="125" s="1"/>
  <c r="AG61" i="125" s="1"/>
  <c r="AH61" i="125" s="1"/>
  <c r="AI61" i="125" s="1"/>
  <c r="AJ61" i="125" s="1"/>
  <c r="AK61" i="125" s="1"/>
  <c r="AL61" i="125" s="1"/>
  <c r="AM61" i="125" s="1"/>
  <c r="AN61" i="125" s="1"/>
  <c r="AO61" i="125" s="1"/>
  <c r="AP61" i="125" s="1"/>
  <c r="AQ61" i="125" s="1"/>
  <c r="AR61" i="125" s="1"/>
  <c r="AS61" i="125" s="1"/>
  <c r="AT61" i="125" s="1"/>
  <c r="AU61" i="125" s="1"/>
  <c r="AV61" i="125" s="1"/>
  <c r="AW61" i="125" s="1"/>
  <c r="AX61" i="125" s="1"/>
  <c r="AY61" i="125" s="1"/>
  <c r="AZ61" i="125" s="1"/>
  <c r="BA61" i="125" s="1"/>
  <c r="BB61" i="125" s="1"/>
  <c r="BC61" i="125" s="1"/>
  <c r="BD61" i="125" s="1"/>
  <c r="BE61" i="125" s="1"/>
  <c r="BF61" i="125" s="1"/>
  <c r="BG61" i="125" s="1"/>
  <c r="BH61" i="125" s="1"/>
  <c r="BI61" i="125" s="1"/>
  <c r="BJ61" i="125" s="1"/>
  <c r="BK61" i="125" s="1"/>
  <c r="BL61" i="125" s="1"/>
  <c r="H60" i="123"/>
  <c r="I60" i="123" s="1"/>
  <c r="J60" i="123" s="1"/>
  <c r="K60" i="123" s="1"/>
  <c r="L60" i="123" s="1"/>
  <c r="M60" i="123" s="1"/>
  <c r="N60" i="123" s="1"/>
  <c r="O60" i="123" s="1"/>
  <c r="P60" i="123" s="1"/>
  <c r="Q60" i="123" s="1"/>
  <c r="R60" i="123" s="1"/>
  <c r="S60" i="123" s="1"/>
  <c r="T60" i="123" s="1"/>
  <c r="U60" i="123" s="1"/>
  <c r="V60" i="123" s="1"/>
  <c r="W60" i="123" s="1"/>
  <c r="X60" i="123" s="1"/>
  <c r="Y60" i="123" s="1"/>
  <c r="Z60" i="123" s="1"/>
  <c r="AA60" i="123" s="1"/>
  <c r="AB60" i="123" s="1"/>
  <c r="AC60" i="123" s="1"/>
  <c r="AD60" i="123" s="1"/>
  <c r="AE60" i="123" s="1"/>
  <c r="AF60" i="123" s="1"/>
  <c r="AG60" i="123" s="1"/>
  <c r="AH60" i="123" s="1"/>
  <c r="AI60" i="123" s="1"/>
  <c r="AJ60" i="123" s="1"/>
  <c r="AK60" i="123" s="1"/>
  <c r="AL60" i="123" s="1"/>
  <c r="AM60" i="123" s="1"/>
  <c r="AN60" i="123" s="1"/>
  <c r="AO60" i="123" s="1"/>
  <c r="AP60" i="123" s="1"/>
  <c r="AQ60" i="123" s="1"/>
  <c r="AR60" i="123" s="1"/>
  <c r="AS60" i="123" s="1"/>
  <c r="AT60" i="123" s="1"/>
  <c r="AU60" i="123" s="1"/>
  <c r="AV60" i="123" s="1"/>
  <c r="AW60" i="123" s="1"/>
  <c r="AX60" i="123" s="1"/>
  <c r="AY60" i="123" s="1"/>
  <c r="AZ60" i="123" s="1"/>
  <c r="BA60" i="123" s="1"/>
  <c r="BB60" i="123" s="1"/>
  <c r="BC60" i="123" s="1"/>
  <c r="BD60" i="123" s="1"/>
  <c r="BE60" i="123" s="1"/>
  <c r="BF60" i="123" s="1"/>
  <c r="BG60" i="123" s="1"/>
  <c r="BH60" i="123" s="1"/>
  <c r="BI60" i="123" s="1"/>
  <c r="BJ60" i="123" s="1"/>
  <c r="BK60" i="123" s="1"/>
  <c r="BL60" i="123" s="1"/>
  <c r="H60" i="122"/>
  <c r="I60" i="122" s="1"/>
  <c r="J60" i="122" s="1"/>
  <c r="K60" i="122" s="1"/>
  <c r="L60" i="122" s="1"/>
  <c r="M60" i="122" s="1"/>
  <c r="N60" i="122" s="1"/>
  <c r="O60" i="122" s="1"/>
  <c r="P60" i="122" s="1"/>
  <c r="Q60" i="122" s="1"/>
  <c r="R60" i="122" s="1"/>
  <c r="S60" i="122" s="1"/>
  <c r="T60" i="122" s="1"/>
  <c r="U60" i="122" s="1"/>
  <c r="V60" i="122" s="1"/>
  <c r="W60" i="122" s="1"/>
  <c r="X60" i="122" s="1"/>
  <c r="Y60" i="122" s="1"/>
  <c r="Z60" i="122" s="1"/>
  <c r="AA60" i="122" s="1"/>
  <c r="AB60" i="122" s="1"/>
  <c r="AC60" i="122" s="1"/>
  <c r="AD60" i="122" s="1"/>
  <c r="AE60" i="122" s="1"/>
  <c r="AF60" i="122" s="1"/>
  <c r="AG60" i="122" s="1"/>
  <c r="AH60" i="122" s="1"/>
  <c r="AI60" i="122" s="1"/>
  <c r="AJ60" i="122" s="1"/>
  <c r="AK60" i="122" s="1"/>
  <c r="AL60" i="122" s="1"/>
  <c r="AM60" i="122" s="1"/>
  <c r="AN60" i="122" s="1"/>
  <c r="AO60" i="122" s="1"/>
  <c r="AP60" i="122" s="1"/>
  <c r="AQ60" i="122" s="1"/>
  <c r="AR60" i="122" s="1"/>
  <c r="AS60" i="122" s="1"/>
  <c r="AT60" i="122" s="1"/>
  <c r="AU60" i="122" s="1"/>
  <c r="AV60" i="122" s="1"/>
  <c r="AW60" i="122" s="1"/>
  <c r="AX60" i="122" s="1"/>
  <c r="AY60" i="122" s="1"/>
  <c r="AZ60" i="122" s="1"/>
  <c r="BA60" i="122" s="1"/>
  <c r="BB60" i="122" s="1"/>
  <c r="BC60" i="122" s="1"/>
  <c r="BD60" i="122" s="1"/>
  <c r="BE60" i="122" s="1"/>
  <c r="BF60" i="122" s="1"/>
  <c r="BG60" i="122" s="1"/>
  <c r="BH60" i="122" s="1"/>
  <c r="BI60" i="122" s="1"/>
  <c r="BJ60" i="122" s="1"/>
  <c r="BK60" i="122" s="1"/>
  <c r="BL60" i="122" s="1"/>
  <c r="H61" i="120"/>
  <c r="I61" i="120" s="1"/>
  <c r="J61" i="120" s="1"/>
  <c r="K61" i="120" s="1"/>
  <c r="L61" i="120" s="1"/>
  <c r="M61" i="120" s="1"/>
  <c r="N61" i="120" s="1"/>
  <c r="O61" i="120" s="1"/>
  <c r="P61" i="120" s="1"/>
  <c r="Q61" i="120" s="1"/>
  <c r="R61" i="120" s="1"/>
  <c r="S61" i="120" s="1"/>
  <c r="T61" i="120" s="1"/>
  <c r="U61" i="120" s="1"/>
  <c r="V61" i="120" s="1"/>
  <c r="W61" i="120" s="1"/>
  <c r="X61" i="120" s="1"/>
  <c r="Y61" i="120" s="1"/>
  <c r="Z61" i="120" s="1"/>
  <c r="AA61" i="120" s="1"/>
  <c r="AB61" i="120" s="1"/>
  <c r="AC61" i="120" s="1"/>
  <c r="AD61" i="120" s="1"/>
  <c r="AE61" i="120" s="1"/>
  <c r="AF61" i="120" s="1"/>
  <c r="AG61" i="120" s="1"/>
  <c r="AH61" i="120" s="1"/>
  <c r="AI61" i="120" s="1"/>
  <c r="AJ61" i="120" s="1"/>
  <c r="AK61" i="120" s="1"/>
  <c r="AL61" i="120" s="1"/>
  <c r="AM61" i="120" s="1"/>
  <c r="AN61" i="120" s="1"/>
  <c r="AO61" i="120" s="1"/>
  <c r="AP61" i="120" s="1"/>
  <c r="AQ61" i="120" s="1"/>
  <c r="AR61" i="120" s="1"/>
  <c r="AS61" i="120" s="1"/>
  <c r="AT61" i="120" s="1"/>
  <c r="AU61" i="120" s="1"/>
  <c r="AV61" i="120" s="1"/>
  <c r="AW61" i="120" s="1"/>
  <c r="AX61" i="120" s="1"/>
  <c r="AY61" i="120" s="1"/>
  <c r="AZ61" i="120" s="1"/>
  <c r="BA61" i="120" s="1"/>
  <c r="BB61" i="120" s="1"/>
  <c r="BC61" i="120" s="1"/>
  <c r="BD61" i="120" s="1"/>
  <c r="BE61" i="120" s="1"/>
  <c r="BF61" i="120" s="1"/>
  <c r="BG61" i="120" s="1"/>
  <c r="BH61" i="120" s="1"/>
  <c r="BI61" i="120" s="1"/>
  <c r="BJ61" i="120" s="1"/>
  <c r="BK61" i="120" s="1"/>
  <c r="BL61" i="120" s="1"/>
  <c r="F60" i="119"/>
  <c r="G60" i="119" s="1"/>
  <c r="H60" i="119" s="1"/>
  <c r="I60" i="119" s="1"/>
  <c r="J60" i="119" s="1"/>
  <c r="K60" i="119" s="1"/>
  <c r="L60" i="119" s="1"/>
  <c r="M60" i="119" s="1"/>
  <c r="N60" i="119" s="1"/>
  <c r="O60" i="119" s="1"/>
  <c r="P60" i="119" s="1"/>
  <c r="Q60" i="119" s="1"/>
  <c r="R60" i="119" s="1"/>
  <c r="S60" i="119" s="1"/>
  <c r="T60" i="119" s="1"/>
  <c r="U60" i="119" s="1"/>
  <c r="V60" i="119" s="1"/>
  <c r="W60" i="119" s="1"/>
  <c r="X60" i="119" s="1"/>
  <c r="Y60" i="119" s="1"/>
  <c r="Z60" i="119" s="1"/>
  <c r="AA60" i="119" s="1"/>
  <c r="AB60" i="119" s="1"/>
  <c r="AC60" i="119" s="1"/>
  <c r="AD60" i="119" s="1"/>
  <c r="AE60" i="119" s="1"/>
  <c r="AF60" i="119" s="1"/>
  <c r="AG60" i="119" s="1"/>
  <c r="AH60" i="119" s="1"/>
  <c r="AI60" i="119" s="1"/>
  <c r="AJ60" i="119" s="1"/>
  <c r="AK60" i="119" s="1"/>
  <c r="AL60" i="119" s="1"/>
  <c r="AM60" i="119" s="1"/>
  <c r="AN60" i="119" s="1"/>
  <c r="AO60" i="119" s="1"/>
  <c r="AP60" i="119" s="1"/>
  <c r="AQ60" i="119" s="1"/>
  <c r="AR60" i="119" s="1"/>
  <c r="AS60" i="119" s="1"/>
  <c r="AT60" i="119" s="1"/>
  <c r="AU60" i="119" s="1"/>
  <c r="AV60" i="119" s="1"/>
  <c r="AW60" i="119" s="1"/>
  <c r="AX60" i="119" s="1"/>
  <c r="AY60" i="119" s="1"/>
  <c r="AZ60" i="119" s="1"/>
  <c r="BA60" i="119" s="1"/>
  <c r="BB60" i="119" s="1"/>
  <c r="BC60" i="119" s="1"/>
  <c r="BD60" i="119" s="1"/>
  <c r="BE60" i="119" s="1"/>
  <c r="BF60" i="119" s="1"/>
  <c r="BG60" i="119" s="1"/>
  <c r="BH60" i="119" s="1"/>
  <c r="BI60" i="119" s="1"/>
  <c r="BJ60" i="119" s="1"/>
  <c r="BK60" i="119" s="1"/>
  <c r="BL60" i="119" s="1"/>
  <c r="H61" i="117"/>
  <c r="I61" i="117" s="1"/>
  <c r="J61" i="117" s="1"/>
  <c r="K61" i="117" s="1"/>
  <c r="L61" i="117" s="1"/>
  <c r="F60" i="116"/>
  <c r="G60" i="116" s="1"/>
  <c r="H60" i="116" s="1"/>
  <c r="I60" i="116" s="1"/>
  <c r="J60" i="116" s="1"/>
  <c r="K60" i="116" s="1"/>
  <c r="L60" i="116" s="1"/>
  <c r="M60" i="116" s="1"/>
  <c r="N60" i="116" s="1"/>
  <c r="O60" i="116" s="1"/>
  <c r="P60" i="116" s="1"/>
  <c r="Q60" i="116" s="1"/>
  <c r="R60" i="116" s="1"/>
  <c r="S60" i="116" s="1"/>
  <c r="T60" i="116" s="1"/>
  <c r="U60" i="116" s="1"/>
  <c r="V60" i="116" s="1"/>
  <c r="W60" i="116" s="1"/>
  <c r="X60" i="116" s="1"/>
  <c r="Y60" i="116" s="1"/>
  <c r="Z60" i="116" s="1"/>
  <c r="AA60" i="116" s="1"/>
  <c r="AB60" i="116" s="1"/>
  <c r="AC60" i="116" s="1"/>
  <c r="AD60" i="116" s="1"/>
  <c r="AE60" i="116" s="1"/>
  <c r="AF60" i="116" s="1"/>
  <c r="AG60" i="116" s="1"/>
  <c r="AH60" i="116" s="1"/>
  <c r="AI60" i="116" s="1"/>
  <c r="AJ60" i="116" s="1"/>
  <c r="AK60" i="116" s="1"/>
  <c r="AL60" i="116" s="1"/>
  <c r="AM60" i="116" s="1"/>
  <c r="AN60" i="116" s="1"/>
  <c r="AO60" i="116" s="1"/>
  <c r="AP60" i="116" s="1"/>
  <c r="AQ60" i="116" s="1"/>
  <c r="AR60" i="116" s="1"/>
  <c r="AS60" i="116" s="1"/>
  <c r="AT60" i="116" s="1"/>
  <c r="AU60" i="116" s="1"/>
  <c r="AV60" i="116" s="1"/>
  <c r="AW60" i="116" s="1"/>
  <c r="AX60" i="116" s="1"/>
  <c r="AY60" i="116" s="1"/>
  <c r="AZ60" i="116" s="1"/>
  <c r="BA60" i="116" s="1"/>
  <c r="BB60" i="116" s="1"/>
  <c r="BC60" i="116" s="1"/>
  <c r="BD60" i="116" s="1"/>
  <c r="BE60" i="116" s="1"/>
  <c r="BF60" i="116" s="1"/>
  <c r="BG60" i="116" s="1"/>
  <c r="BH60" i="116" s="1"/>
  <c r="BI60" i="116" s="1"/>
  <c r="BJ60" i="116" s="1"/>
  <c r="BK60" i="116" s="1"/>
  <c r="BL60" i="116" s="1"/>
  <c r="I25" i="8"/>
  <c r="J25" i="8" s="1"/>
  <c r="K25" i="8" s="1"/>
  <c r="H24" i="8"/>
  <c r="H26" i="8" s="1"/>
  <c r="J23" i="8"/>
  <c r="K23" i="8" s="1"/>
  <c r="J22" i="8"/>
  <c r="J13" i="8"/>
  <c r="K13" i="8" s="1"/>
  <c r="H12" i="8"/>
  <c r="H14" i="8" s="1"/>
  <c r="J11" i="8"/>
  <c r="K11" i="8" s="1"/>
  <c r="J10" i="8"/>
  <c r="M61" i="117" l="1"/>
  <c r="N61" i="117" s="1"/>
  <c r="O61" i="117" s="1"/>
  <c r="P61" i="117" s="1"/>
  <c r="Q61" i="117" s="1"/>
  <c r="R61" i="117" s="1"/>
  <c r="S61" i="117" s="1"/>
  <c r="T61" i="117" s="1"/>
  <c r="U61" i="117" s="1"/>
  <c r="V61" i="117" s="1"/>
  <c r="W61" i="117" s="1"/>
  <c r="X61" i="117" s="1"/>
  <c r="Y61" i="117" s="1"/>
  <c r="Z61" i="117" s="1"/>
  <c r="AA61" i="117" s="1"/>
  <c r="AB61" i="117" s="1"/>
  <c r="AC61" i="117" s="1"/>
  <c r="AD61" i="117" s="1"/>
  <c r="AE61" i="117" s="1"/>
  <c r="AF61" i="117" s="1"/>
  <c r="AG61" i="117" s="1"/>
  <c r="AH61" i="117" s="1"/>
  <c r="AI61" i="117" s="1"/>
  <c r="AJ61" i="117" s="1"/>
  <c r="AK61" i="117" s="1"/>
  <c r="AL61" i="117" s="1"/>
  <c r="AM61" i="117" s="1"/>
  <c r="AN61" i="117" s="1"/>
  <c r="AO61" i="117" s="1"/>
  <c r="AP61" i="117" s="1"/>
  <c r="AQ61" i="117" s="1"/>
  <c r="AR61" i="117" s="1"/>
  <c r="AS61" i="117" s="1"/>
  <c r="AT61" i="117" s="1"/>
  <c r="AU61" i="117" s="1"/>
  <c r="AV61" i="117" s="1"/>
  <c r="AW61" i="117" s="1"/>
  <c r="AX61" i="117" s="1"/>
  <c r="AY61" i="117" s="1"/>
  <c r="AZ61" i="117" s="1"/>
  <c r="BA61" i="117" s="1"/>
  <c r="BB61" i="117" s="1"/>
  <c r="BC61" i="117" s="1"/>
  <c r="BD61" i="117" s="1"/>
  <c r="BE61" i="117" s="1"/>
  <c r="BF61" i="117" s="1"/>
  <c r="BG61" i="117" s="1"/>
  <c r="BH61" i="117" s="1"/>
  <c r="BI61" i="117" s="1"/>
  <c r="BJ61" i="117" s="1"/>
  <c r="BK61" i="117" s="1"/>
  <c r="BL61" i="117" s="1"/>
  <c r="J12" i="8"/>
  <c r="J14" i="8" s="1"/>
  <c r="J16" i="8" s="1"/>
  <c r="J24" i="8"/>
  <c r="J26" i="8" s="1"/>
  <c r="AW36" i="161"/>
  <c r="AV42" i="161"/>
  <c r="AW39" i="161" s="1"/>
  <c r="AW28" i="161"/>
  <c r="AX25" i="161" s="1"/>
  <c r="AV29" i="161"/>
  <c r="AU43" i="161"/>
  <c r="AX35" i="161"/>
  <c r="AY32" i="161" s="1"/>
  <c r="AC21" i="161"/>
  <c r="AC22" i="161" s="1"/>
  <c r="K10" i="8"/>
  <c r="K12" i="8" s="1"/>
  <c r="K14" i="8" s="1"/>
  <c r="K16" i="8" s="1"/>
  <c r="B60" i="146" s="1"/>
  <c r="K22" i="8"/>
  <c r="K24" i="8" s="1"/>
  <c r="K26" i="8" s="1"/>
  <c r="D63" i="159" l="1"/>
  <c r="D60" i="157"/>
  <c r="E60" i="157" s="1"/>
  <c r="F60" i="157" s="1"/>
  <c r="G60" i="157" s="1"/>
  <c r="H60" i="157" s="1"/>
  <c r="I60" i="157" s="1"/>
  <c r="J60" i="157" s="1"/>
  <c r="K60" i="157" s="1"/>
  <c r="L60" i="157" s="1"/>
  <c r="M60" i="157" s="1"/>
  <c r="N60" i="157" s="1"/>
  <c r="O60" i="157" s="1"/>
  <c r="P60" i="157" s="1"/>
  <c r="Q60" i="157" s="1"/>
  <c r="R60" i="157" s="1"/>
  <c r="S60" i="157" s="1"/>
  <c r="T60" i="157" s="1"/>
  <c r="U60" i="157" s="1"/>
  <c r="V60" i="157" s="1"/>
  <c r="W60" i="157" s="1"/>
  <c r="X60" i="157" s="1"/>
  <c r="Y60" i="157" s="1"/>
  <c r="Z60" i="157" s="1"/>
  <c r="AA60" i="157" s="1"/>
  <c r="AB60" i="157" s="1"/>
  <c r="AC60" i="157" s="1"/>
  <c r="AD60" i="157" s="1"/>
  <c r="AE60" i="157" s="1"/>
  <c r="AF60" i="157" s="1"/>
  <c r="AG60" i="157" s="1"/>
  <c r="AH60" i="157" s="1"/>
  <c r="AI60" i="157" s="1"/>
  <c r="AJ60" i="157" s="1"/>
  <c r="AK60" i="157" s="1"/>
  <c r="AL60" i="157" s="1"/>
  <c r="AM60" i="157" s="1"/>
  <c r="AN60" i="157" s="1"/>
  <c r="AO60" i="157" s="1"/>
  <c r="AP60" i="157" s="1"/>
  <c r="AQ60" i="157" s="1"/>
  <c r="AR60" i="157" s="1"/>
  <c r="AS60" i="157" s="1"/>
  <c r="AT60" i="157" s="1"/>
  <c r="AU60" i="157" s="1"/>
  <c r="AV60" i="157" s="1"/>
  <c r="AW60" i="157" s="1"/>
  <c r="AX60" i="157" s="1"/>
  <c r="AY60" i="157" s="1"/>
  <c r="AZ60" i="157" s="1"/>
  <c r="BA60" i="157" s="1"/>
  <c r="BB60" i="157" s="1"/>
  <c r="BC60" i="157" s="1"/>
  <c r="BD60" i="157" s="1"/>
  <c r="BE60" i="157" s="1"/>
  <c r="BF60" i="157" s="1"/>
  <c r="BG60" i="157" s="1"/>
  <c r="BH60" i="157" s="1"/>
  <c r="BI60" i="157" s="1"/>
  <c r="BJ60" i="157" s="1"/>
  <c r="BK60" i="157" s="1"/>
  <c r="BL60" i="157" s="1"/>
  <c r="D60" i="155"/>
  <c r="E60" i="155" s="1"/>
  <c r="F60" i="155" s="1"/>
  <c r="G60" i="155" s="1"/>
  <c r="H60" i="155" s="1"/>
  <c r="I60" i="155" s="1"/>
  <c r="J60" i="155" s="1"/>
  <c r="K60" i="155" s="1"/>
  <c r="L60" i="155" s="1"/>
  <c r="M60" i="155" s="1"/>
  <c r="N60" i="155" s="1"/>
  <c r="O60" i="155" s="1"/>
  <c r="P60" i="155" s="1"/>
  <c r="Q60" i="155" s="1"/>
  <c r="R60" i="155" s="1"/>
  <c r="S60" i="155" s="1"/>
  <c r="T60" i="155" s="1"/>
  <c r="U60" i="155" s="1"/>
  <c r="V60" i="155" s="1"/>
  <c r="W60" i="155" s="1"/>
  <c r="X60" i="155" s="1"/>
  <c r="Y60" i="155" s="1"/>
  <c r="Z60" i="155" s="1"/>
  <c r="AA60" i="155" s="1"/>
  <c r="AB60" i="155" s="1"/>
  <c r="AC60" i="155" s="1"/>
  <c r="AD60" i="155" s="1"/>
  <c r="AE60" i="155" s="1"/>
  <c r="AF60" i="155" s="1"/>
  <c r="AG60" i="155" s="1"/>
  <c r="AH60" i="155" s="1"/>
  <c r="AI60" i="155" s="1"/>
  <c r="AJ60" i="155" s="1"/>
  <c r="AK60" i="155" s="1"/>
  <c r="AL60" i="155" s="1"/>
  <c r="AM60" i="155" s="1"/>
  <c r="AN60" i="155" s="1"/>
  <c r="AO60" i="155" s="1"/>
  <c r="AP60" i="155" s="1"/>
  <c r="AQ60" i="155" s="1"/>
  <c r="AR60" i="155" s="1"/>
  <c r="AS60" i="155" s="1"/>
  <c r="AT60" i="155" s="1"/>
  <c r="AU60" i="155" s="1"/>
  <c r="AV60" i="155" s="1"/>
  <c r="AW60" i="155" s="1"/>
  <c r="AX60" i="155" s="1"/>
  <c r="AY60" i="155" s="1"/>
  <c r="AZ60" i="155" s="1"/>
  <c r="BA60" i="155" s="1"/>
  <c r="BB60" i="155" s="1"/>
  <c r="BC60" i="155" s="1"/>
  <c r="BD60" i="155" s="1"/>
  <c r="BE60" i="155" s="1"/>
  <c r="BF60" i="155" s="1"/>
  <c r="BG60" i="155" s="1"/>
  <c r="BH60" i="155" s="1"/>
  <c r="BI60" i="155" s="1"/>
  <c r="BJ60" i="155" s="1"/>
  <c r="BK60" i="155" s="1"/>
  <c r="BL60" i="155" s="1"/>
  <c r="D60" i="158"/>
  <c r="E60" i="158" s="1"/>
  <c r="F60" i="158" s="1"/>
  <c r="G60" i="158" s="1"/>
  <c r="H60" i="158" s="1"/>
  <c r="I60" i="158" s="1"/>
  <c r="J60" i="158" s="1"/>
  <c r="K60" i="158" s="1"/>
  <c r="L60" i="158" s="1"/>
  <c r="M60" i="158" s="1"/>
  <c r="N60" i="158" s="1"/>
  <c r="O60" i="158" s="1"/>
  <c r="P60" i="158" s="1"/>
  <c r="Q60" i="158" s="1"/>
  <c r="R60" i="158" s="1"/>
  <c r="S60" i="158" s="1"/>
  <c r="T60" i="158" s="1"/>
  <c r="U60" i="158" s="1"/>
  <c r="V60" i="158" s="1"/>
  <c r="W60" i="158" s="1"/>
  <c r="X60" i="158" s="1"/>
  <c r="Y60" i="158" s="1"/>
  <c r="Z60" i="158" s="1"/>
  <c r="AA60" i="158" s="1"/>
  <c r="AB60" i="158" s="1"/>
  <c r="AC60" i="158" s="1"/>
  <c r="AD60" i="158" s="1"/>
  <c r="AE60" i="158" s="1"/>
  <c r="AF60" i="158" s="1"/>
  <c r="AG60" i="158" s="1"/>
  <c r="AH60" i="158" s="1"/>
  <c r="AI60" i="158" s="1"/>
  <c r="AJ60" i="158" s="1"/>
  <c r="AK60" i="158" s="1"/>
  <c r="AL60" i="158" s="1"/>
  <c r="AM60" i="158" s="1"/>
  <c r="AN60" i="158" s="1"/>
  <c r="AO60" i="158" s="1"/>
  <c r="AP60" i="158" s="1"/>
  <c r="AQ60" i="158" s="1"/>
  <c r="AR60" i="158" s="1"/>
  <c r="AS60" i="158" s="1"/>
  <c r="AT60" i="158" s="1"/>
  <c r="AU60" i="158" s="1"/>
  <c r="AV60" i="158" s="1"/>
  <c r="AW60" i="158" s="1"/>
  <c r="AX60" i="158" s="1"/>
  <c r="AY60" i="158" s="1"/>
  <c r="AZ60" i="158" s="1"/>
  <c r="BA60" i="158" s="1"/>
  <c r="BB60" i="158" s="1"/>
  <c r="BC60" i="158" s="1"/>
  <c r="BD60" i="158" s="1"/>
  <c r="BE60" i="158" s="1"/>
  <c r="BF60" i="158" s="1"/>
  <c r="BG60" i="158" s="1"/>
  <c r="BH60" i="158" s="1"/>
  <c r="BI60" i="158" s="1"/>
  <c r="BJ60" i="158" s="1"/>
  <c r="BK60" i="158" s="1"/>
  <c r="BL60" i="158" s="1"/>
  <c r="D60" i="156"/>
  <c r="E60" i="156" s="1"/>
  <c r="F60" i="156" s="1"/>
  <c r="G60" i="156" s="1"/>
  <c r="H60" i="156" s="1"/>
  <c r="I60" i="156" s="1"/>
  <c r="J60" i="156" s="1"/>
  <c r="K60" i="156" s="1"/>
  <c r="L60" i="156" s="1"/>
  <c r="M60" i="156" s="1"/>
  <c r="N60" i="156" s="1"/>
  <c r="O60" i="156" s="1"/>
  <c r="P60" i="156" s="1"/>
  <c r="Q60" i="156" s="1"/>
  <c r="R60" i="156" s="1"/>
  <c r="S60" i="156" s="1"/>
  <c r="T60" i="156" s="1"/>
  <c r="U60" i="156" s="1"/>
  <c r="V60" i="156" s="1"/>
  <c r="W60" i="156" s="1"/>
  <c r="X60" i="156" s="1"/>
  <c r="Y60" i="156" s="1"/>
  <c r="Z60" i="156" s="1"/>
  <c r="AA60" i="156" s="1"/>
  <c r="AB60" i="156" s="1"/>
  <c r="AC60" i="156" s="1"/>
  <c r="AD60" i="156" s="1"/>
  <c r="AE60" i="156" s="1"/>
  <c r="AF60" i="156" s="1"/>
  <c r="AG60" i="156" s="1"/>
  <c r="AH60" i="156" s="1"/>
  <c r="AI60" i="156" s="1"/>
  <c r="AJ60" i="156" s="1"/>
  <c r="AK60" i="156" s="1"/>
  <c r="AL60" i="156" s="1"/>
  <c r="AM60" i="156" s="1"/>
  <c r="AN60" i="156" s="1"/>
  <c r="AO60" i="156" s="1"/>
  <c r="AP60" i="156" s="1"/>
  <c r="AQ60" i="156" s="1"/>
  <c r="AR60" i="156" s="1"/>
  <c r="AS60" i="156" s="1"/>
  <c r="AT60" i="156" s="1"/>
  <c r="AU60" i="156" s="1"/>
  <c r="AV60" i="156" s="1"/>
  <c r="AW60" i="156" s="1"/>
  <c r="AX60" i="156" s="1"/>
  <c r="AY60" i="156" s="1"/>
  <c r="AZ60" i="156" s="1"/>
  <c r="BA60" i="156" s="1"/>
  <c r="BB60" i="156" s="1"/>
  <c r="BC60" i="156" s="1"/>
  <c r="BD60" i="156" s="1"/>
  <c r="BE60" i="156" s="1"/>
  <c r="BF60" i="156" s="1"/>
  <c r="BG60" i="156" s="1"/>
  <c r="BH60" i="156" s="1"/>
  <c r="BI60" i="156" s="1"/>
  <c r="BJ60" i="156" s="1"/>
  <c r="BK60" i="156" s="1"/>
  <c r="BL60" i="156" s="1"/>
  <c r="D60" i="145"/>
  <c r="D61" i="142"/>
  <c r="D60" i="137"/>
  <c r="D61" i="134"/>
  <c r="D60" i="131"/>
  <c r="D61" i="129"/>
  <c r="D61" i="126"/>
  <c r="D60" i="123"/>
  <c r="D61" i="120"/>
  <c r="D61" i="117"/>
  <c r="D63" i="114"/>
  <c r="D60" i="143"/>
  <c r="D61" i="139"/>
  <c r="D60" i="136"/>
  <c r="D61" i="133"/>
  <c r="D60" i="130"/>
  <c r="D61" i="128"/>
  <c r="D61" i="125"/>
  <c r="D60" i="122"/>
  <c r="D60" i="119"/>
  <c r="D60" i="116"/>
  <c r="D63" i="2"/>
  <c r="D61" i="161"/>
  <c r="H61" i="161" s="1"/>
  <c r="I61" i="161" s="1"/>
  <c r="J61" i="161" s="1"/>
  <c r="K61" i="161" s="1"/>
  <c r="L61" i="161" s="1"/>
  <c r="M61" i="161" s="1"/>
  <c r="N61" i="161" s="1"/>
  <c r="O61" i="161" s="1"/>
  <c r="P61" i="161" s="1"/>
  <c r="Q61" i="161" s="1"/>
  <c r="R61" i="161" s="1"/>
  <c r="S61" i="161" s="1"/>
  <c r="T61" i="161" s="1"/>
  <c r="U61" i="161" s="1"/>
  <c r="V61" i="161" s="1"/>
  <c r="W61" i="161" s="1"/>
  <c r="X61" i="161" s="1"/>
  <c r="Y61" i="161" s="1"/>
  <c r="Z61" i="161" s="1"/>
  <c r="AA61" i="161" s="1"/>
  <c r="AB61" i="161" s="1"/>
  <c r="AC61" i="161" s="1"/>
  <c r="AD61" i="161" s="1"/>
  <c r="AE61" i="161" s="1"/>
  <c r="AF61" i="161" s="1"/>
  <c r="AG61" i="161" s="1"/>
  <c r="AH61" i="161" s="1"/>
  <c r="AI61" i="161" s="1"/>
  <c r="AJ61" i="161" s="1"/>
  <c r="AK61" i="161" s="1"/>
  <c r="AL61" i="161" s="1"/>
  <c r="AM61" i="161" s="1"/>
  <c r="AN61" i="161" s="1"/>
  <c r="AO61" i="161" s="1"/>
  <c r="AP61" i="161" s="1"/>
  <c r="AQ61" i="161" s="1"/>
  <c r="AR61" i="161" s="1"/>
  <c r="AS61" i="161" s="1"/>
  <c r="AT61" i="161" s="1"/>
  <c r="AU61" i="161" s="1"/>
  <c r="AV61" i="161" s="1"/>
  <c r="AW61" i="161" s="1"/>
  <c r="AX61" i="161" s="1"/>
  <c r="AY61" i="161" s="1"/>
  <c r="AZ61" i="161" s="1"/>
  <c r="BA61" i="161" s="1"/>
  <c r="BB61" i="161" s="1"/>
  <c r="BC61" i="161" s="1"/>
  <c r="BD61" i="161" s="1"/>
  <c r="BE61" i="161" s="1"/>
  <c r="BF61" i="161" s="1"/>
  <c r="BG61" i="161" s="1"/>
  <c r="BH61" i="161" s="1"/>
  <c r="BI61" i="161" s="1"/>
  <c r="BJ61" i="161" s="1"/>
  <c r="BK61" i="161" s="1"/>
  <c r="BL61" i="161" s="1"/>
  <c r="D63" i="160"/>
  <c r="H63" i="160" s="1"/>
  <c r="I63" i="160" s="1"/>
  <c r="J63" i="160" s="1"/>
  <c r="K63" i="160" s="1"/>
  <c r="L63" i="160" s="1"/>
  <c r="M63" i="160" s="1"/>
  <c r="N63" i="160" s="1"/>
  <c r="O63" i="160" s="1"/>
  <c r="D61" i="150"/>
  <c r="D63" i="149"/>
  <c r="AW29" i="161"/>
  <c r="AV43" i="161"/>
  <c r="AX36" i="161"/>
  <c r="AX28" i="161"/>
  <c r="AY25" i="161" s="1"/>
  <c r="AY35" i="161"/>
  <c r="AZ32" i="161" s="1"/>
  <c r="AW42" i="161"/>
  <c r="AX39" i="161" s="1"/>
  <c r="AC56" i="161"/>
  <c r="AD19" i="161"/>
  <c r="AY36" i="161" l="1"/>
  <c r="AX29" i="161"/>
  <c r="AW43" i="161"/>
  <c r="AX42" i="161"/>
  <c r="AY39" i="161" s="1"/>
  <c r="AZ35" i="161"/>
  <c r="BA32" i="161" s="1"/>
  <c r="AY28" i="161"/>
  <c r="AZ25" i="161" s="1"/>
  <c r="AD21" i="161"/>
  <c r="AZ36" i="161" l="1"/>
  <c r="AX43" i="161"/>
  <c r="AZ28" i="161"/>
  <c r="BA25" i="161" s="1"/>
  <c r="BA35" i="161"/>
  <c r="BB32" i="161" s="1"/>
  <c r="AY29" i="161"/>
  <c r="AY42" i="161"/>
  <c r="AZ39" i="161" s="1"/>
  <c r="AD56" i="161"/>
  <c r="AE19" i="161"/>
  <c r="AD22" i="161"/>
  <c r="BP43" i="152"/>
  <c r="AZ29" i="161" l="1"/>
  <c r="BA36" i="161"/>
  <c r="AZ42" i="161"/>
  <c r="BA39" i="161" s="1"/>
  <c r="AY43" i="161"/>
  <c r="BB35" i="161"/>
  <c r="BC32" i="161" s="1"/>
  <c r="BA28" i="161"/>
  <c r="BB25" i="161" s="1"/>
  <c r="AE21" i="161"/>
  <c r="AE22" i="161" s="1"/>
  <c r="F44" i="96"/>
  <c r="BO36" i="152"/>
  <c r="BN36" i="152"/>
  <c r="BM36" i="152"/>
  <c r="BL36" i="152"/>
  <c r="BK36" i="152"/>
  <c r="BJ36" i="152"/>
  <c r="BI36" i="152"/>
  <c r="BH36" i="152"/>
  <c r="BG36" i="152"/>
  <c r="BF36" i="152"/>
  <c r="BE36" i="152"/>
  <c r="BD36" i="152"/>
  <c r="BC36" i="152"/>
  <c r="BB36" i="152"/>
  <c r="BA36" i="152"/>
  <c r="AZ36" i="152"/>
  <c r="AY36" i="152"/>
  <c r="AX36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BO34" i="152"/>
  <c r="BN34" i="152"/>
  <c r="BM34" i="152"/>
  <c r="BL34" i="152"/>
  <c r="BK34" i="152"/>
  <c r="BJ34" i="152"/>
  <c r="BI34" i="152"/>
  <c r="BH34" i="152"/>
  <c r="BG34" i="152"/>
  <c r="BF34" i="152"/>
  <c r="BE34" i="152"/>
  <c r="BD34" i="152"/>
  <c r="BC34" i="152"/>
  <c r="BB34" i="152"/>
  <c r="BA34" i="152"/>
  <c r="AZ34" i="152"/>
  <c r="AY34" i="152"/>
  <c r="AX34" i="152"/>
  <c r="AW34" i="152"/>
  <c r="AV34" i="152"/>
  <c r="AU34" i="152"/>
  <c r="AT34" i="152"/>
  <c r="AS34" i="152"/>
  <c r="AR34" i="152"/>
  <c r="AQ34" i="152"/>
  <c r="AP34" i="152"/>
  <c r="AO34" i="152"/>
  <c r="AN34" i="152"/>
  <c r="AM34" i="152"/>
  <c r="AL34" i="152"/>
  <c r="AK34" i="152"/>
  <c r="AJ34" i="152"/>
  <c r="AI34" i="152"/>
  <c r="AH34" i="152"/>
  <c r="AG34" i="152"/>
  <c r="AF34" i="152"/>
  <c r="BO33" i="152"/>
  <c r="BN33" i="152"/>
  <c r="BM33" i="152"/>
  <c r="BL33" i="152"/>
  <c r="BK33" i="152"/>
  <c r="BJ33" i="152"/>
  <c r="BI33" i="152"/>
  <c r="BH33" i="152"/>
  <c r="BG33" i="152"/>
  <c r="BF33" i="152"/>
  <c r="BE33" i="152"/>
  <c r="BD33" i="152"/>
  <c r="BC33" i="152"/>
  <c r="BB33" i="152"/>
  <c r="BA33" i="152"/>
  <c r="AZ33" i="152"/>
  <c r="AY33" i="152"/>
  <c r="AX33" i="152"/>
  <c r="AW33" i="152"/>
  <c r="AV33" i="152"/>
  <c r="AU33" i="152"/>
  <c r="AT33" i="152"/>
  <c r="AS33" i="152"/>
  <c r="AR33" i="152"/>
  <c r="AQ33" i="152"/>
  <c r="AP33" i="152"/>
  <c r="AO33" i="152"/>
  <c r="AN33" i="152"/>
  <c r="AM33" i="152"/>
  <c r="AL33" i="152"/>
  <c r="AK33" i="152"/>
  <c r="AJ33" i="152"/>
  <c r="AI33" i="152"/>
  <c r="AH33" i="152"/>
  <c r="AG33" i="152"/>
  <c r="AF33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R33" i="152"/>
  <c r="BQ28" i="152"/>
  <c r="BQ25" i="152"/>
  <c r="BQ22" i="152"/>
  <c r="BP18" i="152"/>
  <c r="BP17" i="152"/>
  <c r="BP15" i="152"/>
  <c r="H61" i="150"/>
  <c r="I61" i="150" s="1"/>
  <c r="J61" i="150" s="1"/>
  <c r="K61" i="150" s="1"/>
  <c r="L61" i="150" s="1"/>
  <c r="M61" i="150" s="1"/>
  <c r="N61" i="150" s="1"/>
  <c r="O61" i="150" s="1"/>
  <c r="P61" i="150" s="1"/>
  <c r="Q61" i="150" s="1"/>
  <c r="R61" i="150" s="1"/>
  <c r="S61" i="150" s="1"/>
  <c r="T61" i="150" s="1"/>
  <c r="U61" i="150" s="1"/>
  <c r="V61" i="150" s="1"/>
  <c r="W61" i="150" s="1"/>
  <c r="X61" i="150" s="1"/>
  <c r="Y61" i="150" s="1"/>
  <c r="Z61" i="150" s="1"/>
  <c r="AA61" i="150" s="1"/>
  <c r="AB61" i="150" s="1"/>
  <c r="AC61" i="150" s="1"/>
  <c r="AD61" i="150" s="1"/>
  <c r="AE61" i="150" s="1"/>
  <c r="AF61" i="150" s="1"/>
  <c r="AG61" i="150" s="1"/>
  <c r="AH61" i="150" s="1"/>
  <c r="AI61" i="150" s="1"/>
  <c r="AJ61" i="150" s="1"/>
  <c r="AK61" i="150" s="1"/>
  <c r="AL61" i="150" s="1"/>
  <c r="AM61" i="150" s="1"/>
  <c r="AN61" i="150" s="1"/>
  <c r="AO61" i="150" s="1"/>
  <c r="AP61" i="150" s="1"/>
  <c r="AQ61" i="150" s="1"/>
  <c r="AR61" i="150" s="1"/>
  <c r="AS61" i="150" s="1"/>
  <c r="AT61" i="150" s="1"/>
  <c r="AU61" i="150" s="1"/>
  <c r="AV61" i="150" s="1"/>
  <c r="AW61" i="150" s="1"/>
  <c r="AX61" i="150" s="1"/>
  <c r="AY61" i="150" s="1"/>
  <c r="AZ61" i="150" s="1"/>
  <c r="BA61" i="150" s="1"/>
  <c r="BB61" i="150" s="1"/>
  <c r="BC61" i="150" s="1"/>
  <c r="BD61" i="150" s="1"/>
  <c r="BE61" i="150" s="1"/>
  <c r="BF61" i="150" s="1"/>
  <c r="BG61" i="150" s="1"/>
  <c r="BH61" i="150" s="1"/>
  <c r="BI61" i="150" s="1"/>
  <c r="BJ61" i="150" s="1"/>
  <c r="BK61" i="150" s="1"/>
  <c r="BL61" i="150" s="1"/>
  <c r="BL115" i="150"/>
  <c r="BK115" i="150"/>
  <c r="BN114" i="150"/>
  <c r="BN113" i="150"/>
  <c r="BL99" i="150"/>
  <c r="BL33" i="150" s="1"/>
  <c r="BK99" i="150"/>
  <c r="BK33" i="150" s="1"/>
  <c r="BN98" i="150"/>
  <c r="BN97" i="150"/>
  <c r="B83" i="150"/>
  <c r="B27" i="150" s="1"/>
  <c r="BL82" i="150"/>
  <c r="BL83" i="150" s="1"/>
  <c r="BL27" i="150" s="1"/>
  <c r="BK82" i="150"/>
  <c r="BK83" i="150" s="1"/>
  <c r="BJ82" i="150"/>
  <c r="BJ83" i="150" s="1"/>
  <c r="BJ27" i="150" s="1"/>
  <c r="BI82" i="150"/>
  <c r="BI83" i="150" s="1"/>
  <c r="BI27" i="150" s="1"/>
  <c r="BH82" i="150"/>
  <c r="BH83" i="150" s="1"/>
  <c r="BG82" i="150"/>
  <c r="BG83" i="150" s="1"/>
  <c r="BF82" i="150"/>
  <c r="BF83" i="150" s="1"/>
  <c r="BF27" i="150" s="1"/>
  <c r="BE82" i="150"/>
  <c r="BE83" i="150" s="1"/>
  <c r="BE27" i="150" s="1"/>
  <c r="BD82" i="150"/>
  <c r="BD83" i="150" s="1"/>
  <c r="BD27" i="150" s="1"/>
  <c r="BC82" i="150"/>
  <c r="BC83" i="150" s="1"/>
  <c r="BB82" i="150"/>
  <c r="BB83" i="150" s="1"/>
  <c r="BB27" i="150" s="1"/>
  <c r="BA82" i="150"/>
  <c r="BA83" i="150" s="1"/>
  <c r="BA27" i="150" s="1"/>
  <c r="AZ82" i="150"/>
  <c r="AZ83" i="150" s="1"/>
  <c r="AY82" i="150"/>
  <c r="AY83" i="150" s="1"/>
  <c r="AX82" i="150"/>
  <c r="AX83" i="150" s="1"/>
  <c r="AX27" i="150" s="1"/>
  <c r="AW82" i="150"/>
  <c r="AW83" i="150" s="1"/>
  <c r="AW27" i="150" s="1"/>
  <c r="AV82" i="150"/>
  <c r="AV83" i="150" s="1"/>
  <c r="AV27" i="150" s="1"/>
  <c r="AU82" i="150"/>
  <c r="AU83" i="150" s="1"/>
  <c r="AT82" i="150"/>
  <c r="AT83" i="150" s="1"/>
  <c r="AT27" i="150" s="1"/>
  <c r="AS82" i="150"/>
  <c r="AS83" i="150" s="1"/>
  <c r="AS27" i="150" s="1"/>
  <c r="AR82" i="150"/>
  <c r="AR83" i="150" s="1"/>
  <c r="AQ82" i="150"/>
  <c r="AQ83" i="150" s="1"/>
  <c r="AP82" i="150"/>
  <c r="AP83" i="150" s="1"/>
  <c r="AP27" i="150" s="1"/>
  <c r="AO82" i="150"/>
  <c r="AO83" i="150" s="1"/>
  <c r="AO27" i="150" s="1"/>
  <c r="AN82" i="150"/>
  <c r="AN83" i="150" s="1"/>
  <c r="AN27" i="150" s="1"/>
  <c r="AM82" i="150"/>
  <c r="AM83" i="150" s="1"/>
  <c r="AL82" i="150"/>
  <c r="AL83" i="150" s="1"/>
  <c r="AL27" i="150" s="1"/>
  <c r="AK82" i="150"/>
  <c r="AK83" i="150" s="1"/>
  <c r="AK27" i="150" s="1"/>
  <c r="AJ82" i="150"/>
  <c r="AJ83" i="150" s="1"/>
  <c r="AI82" i="150"/>
  <c r="AI83" i="150" s="1"/>
  <c r="AH82" i="150"/>
  <c r="AH83" i="150" s="1"/>
  <c r="AH27" i="150" s="1"/>
  <c r="AG82" i="150"/>
  <c r="AG83" i="150" s="1"/>
  <c r="AG27" i="150" s="1"/>
  <c r="AF82" i="150"/>
  <c r="AF83" i="150" s="1"/>
  <c r="AF27" i="150" s="1"/>
  <c r="AE82" i="150"/>
  <c r="AE83" i="150" s="1"/>
  <c r="AD82" i="150"/>
  <c r="AD83" i="150" s="1"/>
  <c r="AD27" i="150" s="1"/>
  <c r="AC82" i="150"/>
  <c r="AC83" i="150" s="1"/>
  <c r="AB82" i="150"/>
  <c r="AB83" i="150" s="1"/>
  <c r="AB27" i="150" s="1"/>
  <c r="AA82" i="150"/>
  <c r="AA83" i="150" s="1"/>
  <c r="Z82" i="150"/>
  <c r="Z83" i="150" s="1"/>
  <c r="Z27" i="150" s="1"/>
  <c r="Y82" i="150"/>
  <c r="Y83" i="150" s="1"/>
  <c r="Y27" i="150" s="1"/>
  <c r="X82" i="150"/>
  <c r="X83" i="150" s="1"/>
  <c r="X27" i="150" s="1"/>
  <c r="W82" i="150"/>
  <c r="W83" i="150" s="1"/>
  <c r="V82" i="150"/>
  <c r="V83" i="150" s="1"/>
  <c r="V27" i="150" s="1"/>
  <c r="U82" i="150"/>
  <c r="U83" i="150" s="1"/>
  <c r="U27" i="150" s="1"/>
  <c r="T82" i="150"/>
  <c r="T83" i="150" s="1"/>
  <c r="T27" i="150" s="1"/>
  <c r="S82" i="150"/>
  <c r="S83" i="150" s="1"/>
  <c r="R82" i="150"/>
  <c r="R83" i="150" s="1"/>
  <c r="R27" i="150" s="1"/>
  <c r="Q82" i="150"/>
  <c r="Q83" i="150" s="1"/>
  <c r="Q27" i="150" s="1"/>
  <c r="P82" i="150"/>
  <c r="P83" i="150" s="1"/>
  <c r="P27" i="150" s="1"/>
  <c r="BL79" i="150"/>
  <c r="BK79" i="150"/>
  <c r="BJ79" i="150"/>
  <c r="BI79" i="150"/>
  <c r="BH79" i="150"/>
  <c r="BG79" i="150"/>
  <c r="BF79" i="150"/>
  <c r="BE79" i="150"/>
  <c r="BC79" i="150"/>
  <c r="BB79" i="150"/>
  <c r="BA79" i="150"/>
  <c r="BJ76" i="150"/>
  <c r="BJ26" i="150" s="1"/>
  <c r="BI76" i="150"/>
  <c r="BH76" i="150"/>
  <c r="BG76" i="150"/>
  <c r="BG26" i="150" s="1"/>
  <c r="BF76" i="150"/>
  <c r="BF26" i="150" s="1"/>
  <c r="BE76" i="150"/>
  <c r="BD76" i="150"/>
  <c r="BD26" i="150" s="1"/>
  <c r="BC76" i="150"/>
  <c r="BC26" i="150" s="1"/>
  <c r="BB76" i="150"/>
  <c r="BB26" i="150" s="1"/>
  <c r="BA76" i="150"/>
  <c r="AZ76" i="150"/>
  <c r="AZ26" i="150" s="1"/>
  <c r="AY76" i="150"/>
  <c r="AY26" i="150" s="1"/>
  <c r="AX76" i="150"/>
  <c r="AX26" i="150" s="1"/>
  <c r="AW76" i="150"/>
  <c r="AV76" i="150"/>
  <c r="AV26" i="150" s="1"/>
  <c r="AU76" i="150"/>
  <c r="AU26" i="150" s="1"/>
  <c r="AT76" i="150"/>
  <c r="AT26" i="150" s="1"/>
  <c r="AS76" i="150"/>
  <c r="AR76" i="150"/>
  <c r="AR26" i="150" s="1"/>
  <c r="AQ76" i="150"/>
  <c r="AQ26" i="150" s="1"/>
  <c r="AP76" i="150"/>
  <c r="AP26" i="150" s="1"/>
  <c r="AO76" i="150"/>
  <c r="AN76" i="150"/>
  <c r="AM76" i="150"/>
  <c r="AM26" i="150" s="1"/>
  <c r="AL76" i="150"/>
  <c r="AL26" i="150" s="1"/>
  <c r="AK76" i="150"/>
  <c r="AJ76" i="150"/>
  <c r="AJ26" i="150" s="1"/>
  <c r="AI76" i="150"/>
  <c r="AI26" i="150" s="1"/>
  <c r="AH76" i="150"/>
  <c r="AH26" i="150" s="1"/>
  <c r="AG76" i="150"/>
  <c r="AF76" i="150"/>
  <c r="AF26" i="150" s="1"/>
  <c r="AE76" i="150"/>
  <c r="AE26" i="150" s="1"/>
  <c r="AD76" i="150"/>
  <c r="AD26" i="150" s="1"/>
  <c r="AC76" i="150"/>
  <c r="AB76" i="150"/>
  <c r="AB26" i="150" s="1"/>
  <c r="AA76" i="150"/>
  <c r="AA26" i="150" s="1"/>
  <c r="Z76" i="150"/>
  <c r="Z26" i="150" s="1"/>
  <c r="Y76" i="150"/>
  <c r="X76" i="150"/>
  <c r="X26" i="150" s="1"/>
  <c r="W76" i="150"/>
  <c r="W26" i="150" s="1"/>
  <c r="V76" i="150"/>
  <c r="V26" i="150" s="1"/>
  <c r="U76" i="150"/>
  <c r="T76" i="150"/>
  <c r="T26" i="150" s="1"/>
  <c r="S76" i="150"/>
  <c r="S26" i="150" s="1"/>
  <c r="R76" i="150"/>
  <c r="R26" i="150" s="1"/>
  <c r="Q76" i="150"/>
  <c r="P76" i="150"/>
  <c r="P26" i="150" s="1"/>
  <c r="B76" i="150"/>
  <c r="B26" i="150" s="1"/>
  <c r="BJ72" i="150"/>
  <c r="BI72" i="150"/>
  <c r="BH72" i="150"/>
  <c r="BG72" i="150"/>
  <c r="BF72" i="150"/>
  <c r="BE72" i="150"/>
  <c r="BC72" i="150"/>
  <c r="BB72" i="150"/>
  <c r="BA72" i="150"/>
  <c r="BK34" i="150"/>
  <c r="BK27" i="150"/>
  <c r="BH27" i="150"/>
  <c r="BG27" i="150"/>
  <c r="BC27" i="150"/>
  <c r="AZ27" i="150"/>
  <c r="AY27" i="150"/>
  <c r="AU27" i="150"/>
  <c r="AR27" i="150"/>
  <c r="AQ27" i="150"/>
  <c r="AM27" i="150"/>
  <c r="AJ27" i="150"/>
  <c r="AI27" i="150"/>
  <c r="AE27" i="150"/>
  <c r="AC27" i="150"/>
  <c r="AA27" i="150"/>
  <c r="W27" i="150"/>
  <c r="S27" i="150"/>
  <c r="BL26" i="150"/>
  <c r="BK26" i="150"/>
  <c r="BI26" i="150"/>
  <c r="BH26" i="150"/>
  <c r="BE26" i="150"/>
  <c r="BA26" i="150"/>
  <c r="AW26" i="150"/>
  <c r="AS26" i="150"/>
  <c r="AO26" i="150"/>
  <c r="AN26" i="150"/>
  <c r="AK26" i="150"/>
  <c r="AG26" i="150"/>
  <c r="AC26" i="150"/>
  <c r="Y26" i="150"/>
  <c r="U26" i="150"/>
  <c r="Q26" i="150"/>
  <c r="AZ20" i="150"/>
  <c r="AY20" i="150"/>
  <c r="AX20" i="150"/>
  <c r="AW20" i="150"/>
  <c r="AV20" i="150"/>
  <c r="AU20" i="150"/>
  <c r="AT20" i="150"/>
  <c r="AS20" i="150"/>
  <c r="AR20" i="150"/>
  <c r="AQ20" i="150"/>
  <c r="AP20" i="150"/>
  <c r="AO20" i="150"/>
  <c r="AN20" i="150"/>
  <c r="AM20" i="150"/>
  <c r="AL20" i="150"/>
  <c r="AK20" i="150"/>
  <c r="AJ20" i="150"/>
  <c r="AI20" i="150"/>
  <c r="AH20" i="150"/>
  <c r="AG20" i="150"/>
  <c r="AF20" i="150"/>
  <c r="AE20" i="150"/>
  <c r="AD20" i="150"/>
  <c r="AC20" i="150"/>
  <c r="AB20" i="150"/>
  <c r="AA20" i="150"/>
  <c r="Z20" i="150"/>
  <c r="Y20" i="150"/>
  <c r="X20" i="150"/>
  <c r="W20" i="150"/>
  <c r="V20" i="150"/>
  <c r="U20" i="150"/>
  <c r="T20" i="150"/>
  <c r="S20" i="150"/>
  <c r="R20" i="150"/>
  <c r="Q20" i="150"/>
  <c r="P20" i="150"/>
  <c r="K20" i="150"/>
  <c r="J20" i="150"/>
  <c r="I20" i="150"/>
  <c r="H20" i="150"/>
  <c r="G20" i="150"/>
  <c r="BD20" i="150" s="1"/>
  <c r="B20" i="150"/>
  <c r="B21" i="150" s="1"/>
  <c r="O15" i="150"/>
  <c r="L8" i="150"/>
  <c r="J8" i="150"/>
  <c r="I8" i="150"/>
  <c r="H8" i="150"/>
  <c r="G8" i="150"/>
  <c r="F8" i="150"/>
  <c r="E8" i="150"/>
  <c r="D8" i="150"/>
  <c r="C8" i="150"/>
  <c r="B8" i="150"/>
  <c r="B4" i="150"/>
  <c r="B3" i="150"/>
  <c r="B2" i="150"/>
  <c r="E85" i="149"/>
  <c r="E28" i="149" s="1"/>
  <c r="D85" i="149"/>
  <c r="C85" i="149"/>
  <c r="C28" i="149" s="1"/>
  <c r="B85" i="149"/>
  <c r="B28" i="149" s="1"/>
  <c r="E78" i="149"/>
  <c r="E27" i="149" s="1"/>
  <c r="D78" i="149"/>
  <c r="D27" i="149" s="1"/>
  <c r="C78" i="149"/>
  <c r="C27" i="149" s="1"/>
  <c r="B78" i="149"/>
  <c r="B27" i="149" s="1"/>
  <c r="Q58" i="149"/>
  <c r="D28" i="149"/>
  <c r="L21" i="149"/>
  <c r="K21" i="149"/>
  <c r="J21" i="149"/>
  <c r="I21" i="149"/>
  <c r="H21" i="149"/>
  <c r="L9" i="149"/>
  <c r="J9" i="149"/>
  <c r="I9" i="149"/>
  <c r="H9" i="149"/>
  <c r="G9" i="149"/>
  <c r="E9" i="149"/>
  <c r="D9" i="149"/>
  <c r="C9" i="149"/>
  <c r="B9" i="149"/>
  <c r="B4" i="149"/>
  <c r="B3" i="149"/>
  <c r="B2" i="149"/>
  <c r="BL114" i="146"/>
  <c r="BL98" i="146"/>
  <c r="C82" i="146"/>
  <c r="C27" i="146" s="1"/>
  <c r="B82" i="146"/>
  <c r="B27" i="146" s="1"/>
  <c r="BL81" i="146"/>
  <c r="BL82" i="146" s="1"/>
  <c r="BL27" i="146" s="1"/>
  <c r="BL33" i="146"/>
  <c r="BL26" i="146"/>
  <c r="BL40" i="146" s="1"/>
  <c r="BK26" i="146"/>
  <c r="AX20" i="146"/>
  <c r="AW20" i="146"/>
  <c r="AV20" i="146"/>
  <c r="AU20" i="146"/>
  <c r="AT20" i="146"/>
  <c r="AS20" i="146"/>
  <c r="AR20" i="146"/>
  <c r="AQ20" i="146"/>
  <c r="AP20" i="146"/>
  <c r="AO20" i="146"/>
  <c r="AN20" i="146"/>
  <c r="AM20" i="146"/>
  <c r="AL20" i="146"/>
  <c r="AK20" i="146"/>
  <c r="AJ20" i="146"/>
  <c r="AI20" i="146"/>
  <c r="AH20" i="146"/>
  <c r="AG20" i="146"/>
  <c r="AF20" i="146"/>
  <c r="AE20" i="146"/>
  <c r="AD20" i="146"/>
  <c r="AC20" i="146"/>
  <c r="AB20" i="146"/>
  <c r="AA20" i="146"/>
  <c r="Z20" i="146"/>
  <c r="Y20" i="146"/>
  <c r="X20" i="146"/>
  <c r="W20" i="146"/>
  <c r="V20" i="146"/>
  <c r="U20" i="146"/>
  <c r="T20" i="146"/>
  <c r="S20" i="146"/>
  <c r="R20" i="146"/>
  <c r="Q20" i="146"/>
  <c r="P20" i="146"/>
  <c r="O20" i="146"/>
  <c r="BL20" i="146" s="1"/>
  <c r="BL78" i="146" s="1"/>
  <c r="N20" i="146"/>
  <c r="BK20" i="146" s="1"/>
  <c r="BK78" i="146" s="1"/>
  <c r="M20" i="146"/>
  <c r="K20" i="146"/>
  <c r="BH20" i="146" s="1"/>
  <c r="I20" i="146"/>
  <c r="H20" i="146"/>
  <c r="F20" i="146"/>
  <c r="BC20" i="146" s="1"/>
  <c r="D20" i="146"/>
  <c r="C20" i="146"/>
  <c r="AZ20" i="146" s="1"/>
  <c r="B20" i="146"/>
  <c r="O15" i="146"/>
  <c r="O16" i="146" s="1"/>
  <c r="L8" i="146"/>
  <c r="J8" i="146"/>
  <c r="I8" i="146"/>
  <c r="H8" i="146"/>
  <c r="G8" i="146"/>
  <c r="F8" i="146"/>
  <c r="E8" i="146"/>
  <c r="D8" i="146"/>
  <c r="C8" i="146"/>
  <c r="B8" i="146"/>
  <c r="B4" i="146"/>
  <c r="B2" i="146"/>
  <c r="AP75" i="145"/>
  <c r="AP26" i="145" s="1"/>
  <c r="AO81" i="145"/>
  <c r="AO82" i="145" s="1"/>
  <c r="AO27" i="145" s="1"/>
  <c r="AL75" i="145"/>
  <c r="AL26" i="145" s="1"/>
  <c r="AK81" i="145"/>
  <c r="AK82" i="145" s="1"/>
  <c r="AK27" i="145" s="1"/>
  <c r="BL114" i="145"/>
  <c r="BL98" i="145"/>
  <c r="BL33" i="145" s="1"/>
  <c r="C82" i="145"/>
  <c r="C27" i="145" s="1"/>
  <c r="B82" i="145"/>
  <c r="BL81" i="145"/>
  <c r="BL82" i="145" s="1"/>
  <c r="BL27" i="145" s="1"/>
  <c r="BK81" i="145"/>
  <c r="BK82" i="145" s="1"/>
  <c r="BK27" i="145" s="1"/>
  <c r="BJ81" i="145"/>
  <c r="BJ82" i="145" s="1"/>
  <c r="BJ27" i="145" s="1"/>
  <c r="BI81" i="145"/>
  <c r="BI82" i="145" s="1"/>
  <c r="BH81" i="145"/>
  <c r="BH82" i="145" s="1"/>
  <c r="BH27" i="145" s="1"/>
  <c r="BG81" i="145"/>
  <c r="BG82" i="145" s="1"/>
  <c r="BG27" i="145" s="1"/>
  <c r="BF81" i="145"/>
  <c r="BF82" i="145" s="1"/>
  <c r="BF27" i="145" s="1"/>
  <c r="BE81" i="145"/>
  <c r="BE82" i="145" s="1"/>
  <c r="BD81" i="145"/>
  <c r="BD82" i="145" s="1"/>
  <c r="BD27" i="145" s="1"/>
  <c r="BC81" i="145"/>
  <c r="BC82" i="145" s="1"/>
  <c r="BC27" i="145" s="1"/>
  <c r="BB81" i="145"/>
  <c r="BB82" i="145" s="1"/>
  <c r="BB27" i="145" s="1"/>
  <c r="BA81" i="145"/>
  <c r="BA82" i="145" s="1"/>
  <c r="AZ81" i="145"/>
  <c r="AZ82" i="145" s="1"/>
  <c r="AZ27" i="145" s="1"/>
  <c r="AY81" i="145"/>
  <c r="AY82" i="145" s="1"/>
  <c r="AY27" i="145" s="1"/>
  <c r="AX81" i="145"/>
  <c r="AX82" i="145" s="1"/>
  <c r="AX27" i="145" s="1"/>
  <c r="AW81" i="145"/>
  <c r="AW82" i="145" s="1"/>
  <c r="AV81" i="145"/>
  <c r="AV82" i="145" s="1"/>
  <c r="AV27" i="145" s="1"/>
  <c r="AU81" i="145"/>
  <c r="AU82" i="145" s="1"/>
  <c r="AU27" i="145" s="1"/>
  <c r="AT81" i="145"/>
  <c r="AT82" i="145" s="1"/>
  <c r="AT27" i="145" s="1"/>
  <c r="AS81" i="145"/>
  <c r="AS82" i="145" s="1"/>
  <c r="AR81" i="145"/>
  <c r="AR82" i="145" s="1"/>
  <c r="AR27" i="145" s="1"/>
  <c r="AQ81" i="145"/>
  <c r="AQ82" i="145" s="1"/>
  <c r="AQ27" i="145" s="1"/>
  <c r="AP81" i="145"/>
  <c r="AP82" i="145" s="1"/>
  <c r="AP27" i="145" s="1"/>
  <c r="AN81" i="145"/>
  <c r="AN82" i="145" s="1"/>
  <c r="AN27" i="145" s="1"/>
  <c r="AM81" i="145"/>
  <c r="AM82" i="145" s="1"/>
  <c r="AM27" i="145" s="1"/>
  <c r="AL81" i="145"/>
  <c r="AL82" i="145" s="1"/>
  <c r="AL27" i="145" s="1"/>
  <c r="AJ81" i="145"/>
  <c r="AJ82" i="145" s="1"/>
  <c r="AJ27" i="145" s="1"/>
  <c r="AI81" i="145"/>
  <c r="AI82" i="145" s="1"/>
  <c r="K81" i="145"/>
  <c r="K82" i="145" s="1"/>
  <c r="J81" i="145"/>
  <c r="J82" i="145" s="1"/>
  <c r="J27" i="145" s="1"/>
  <c r="I81" i="145"/>
  <c r="I82" i="145" s="1"/>
  <c r="I27" i="145" s="1"/>
  <c r="H81" i="145"/>
  <c r="H82" i="145" s="1"/>
  <c r="G81" i="145"/>
  <c r="G82" i="145" s="1"/>
  <c r="G27" i="145" s="1"/>
  <c r="F81" i="145"/>
  <c r="F82" i="145" s="1"/>
  <c r="F27" i="145" s="1"/>
  <c r="E81" i="145"/>
  <c r="E82" i="145" s="1"/>
  <c r="E27" i="145" s="1"/>
  <c r="D81" i="145"/>
  <c r="D82" i="145" s="1"/>
  <c r="BJ75" i="145"/>
  <c r="BJ26" i="145" s="1"/>
  <c r="BI75" i="145"/>
  <c r="BI26" i="145" s="1"/>
  <c r="BH75" i="145"/>
  <c r="BH26" i="145" s="1"/>
  <c r="BG75" i="145"/>
  <c r="BF75" i="145"/>
  <c r="BF26" i="145" s="1"/>
  <c r="BE75" i="145"/>
  <c r="BE26" i="145" s="1"/>
  <c r="BD75" i="145"/>
  <c r="BD26" i="145" s="1"/>
  <c r="BC75" i="145"/>
  <c r="BB75" i="145"/>
  <c r="BB26" i="145" s="1"/>
  <c r="BA75" i="145"/>
  <c r="BA26" i="145" s="1"/>
  <c r="AZ75" i="145"/>
  <c r="AZ26" i="145" s="1"/>
  <c r="AY75" i="145"/>
  <c r="AX75" i="145"/>
  <c r="AX26" i="145" s="1"/>
  <c r="AW75" i="145"/>
  <c r="AW26" i="145" s="1"/>
  <c r="AV75" i="145"/>
  <c r="AV26" i="145" s="1"/>
  <c r="AU75" i="145"/>
  <c r="AT75" i="145"/>
  <c r="AT26" i="145" s="1"/>
  <c r="AS75" i="145"/>
  <c r="AS26" i="145" s="1"/>
  <c r="AR75" i="145"/>
  <c r="AR26" i="145" s="1"/>
  <c r="AQ75" i="145"/>
  <c r="AQ26" i="145" s="1"/>
  <c r="AO75" i="145"/>
  <c r="AN75" i="145"/>
  <c r="AN26" i="145" s="1"/>
  <c r="AM75" i="145"/>
  <c r="AM26" i="145" s="1"/>
  <c r="AK75" i="145"/>
  <c r="AK26" i="145" s="1"/>
  <c r="AJ75" i="145"/>
  <c r="AJ26" i="145" s="1"/>
  <c r="AI75" i="145"/>
  <c r="AI26" i="145" s="1"/>
  <c r="K75" i="145"/>
  <c r="K26" i="145" s="1"/>
  <c r="J75" i="145"/>
  <c r="J26" i="145" s="1"/>
  <c r="I75" i="145"/>
  <c r="I26" i="145" s="1"/>
  <c r="H75" i="145"/>
  <c r="H26" i="145" s="1"/>
  <c r="G75" i="145"/>
  <c r="G26" i="145" s="1"/>
  <c r="F75" i="145"/>
  <c r="E75" i="145"/>
  <c r="E26" i="145" s="1"/>
  <c r="D75" i="145"/>
  <c r="D26" i="145" s="1"/>
  <c r="C75" i="145"/>
  <c r="C26" i="145" s="1"/>
  <c r="B75" i="145"/>
  <c r="BI27" i="145"/>
  <c r="BE27" i="145"/>
  <c r="BA27" i="145"/>
  <c r="AW27" i="145"/>
  <c r="AS27" i="145"/>
  <c r="AI27" i="145"/>
  <c r="K27" i="145"/>
  <c r="H27" i="145"/>
  <c r="D27" i="145"/>
  <c r="B27" i="145"/>
  <c r="BL26" i="145"/>
  <c r="BL40" i="145" s="1"/>
  <c r="BK26" i="145"/>
  <c r="BG26" i="145"/>
  <c r="BC26" i="145"/>
  <c r="AY26" i="145"/>
  <c r="AU26" i="145"/>
  <c r="AO26" i="145"/>
  <c r="F26" i="145"/>
  <c r="B26" i="145"/>
  <c r="AX20" i="145"/>
  <c r="AW20" i="145"/>
  <c r="AV20" i="145"/>
  <c r="AU20" i="145"/>
  <c r="AT20" i="145"/>
  <c r="AS20" i="145"/>
  <c r="AR20" i="145"/>
  <c r="AQ20" i="145"/>
  <c r="AP20" i="145"/>
  <c r="AO20" i="145"/>
  <c r="AN20" i="145"/>
  <c r="AN78" i="145" s="1"/>
  <c r="AM20" i="145"/>
  <c r="AL20" i="145"/>
  <c r="AK20" i="145"/>
  <c r="AJ20" i="145"/>
  <c r="AI20" i="145"/>
  <c r="AH20" i="145"/>
  <c r="AG20" i="145"/>
  <c r="AF20" i="145"/>
  <c r="AE20" i="145"/>
  <c r="AD20" i="145"/>
  <c r="AC20" i="145"/>
  <c r="AB20" i="145"/>
  <c r="AA20" i="145"/>
  <c r="Z20" i="145"/>
  <c r="Y20" i="145"/>
  <c r="X20" i="145"/>
  <c r="W20" i="145"/>
  <c r="V20" i="145"/>
  <c r="U20" i="145"/>
  <c r="T20" i="145"/>
  <c r="S20" i="145"/>
  <c r="R20" i="145"/>
  <c r="Q20" i="145"/>
  <c r="P20" i="145"/>
  <c r="O20" i="145"/>
  <c r="M20" i="145"/>
  <c r="K20" i="145"/>
  <c r="J20" i="145"/>
  <c r="BG20" i="145" s="1"/>
  <c r="I20" i="145"/>
  <c r="H20" i="145"/>
  <c r="BE20" i="145" s="1"/>
  <c r="G20" i="145"/>
  <c r="F20" i="145"/>
  <c r="BC20" i="145" s="1"/>
  <c r="D20" i="145"/>
  <c r="BA20" i="145" s="1"/>
  <c r="C20" i="145"/>
  <c r="B20" i="145"/>
  <c r="AY20" i="145" s="1"/>
  <c r="O15" i="145"/>
  <c r="L8" i="145"/>
  <c r="J8" i="145"/>
  <c r="I8" i="145"/>
  <c r="H8" i="145"/>
  <c r="G8" i="145"/>
  <c r="F8" i="145"/>
  <c r="E8" i="145"/>
  <c r="D8" i="145"/>
  <c r="C8" i="145"/>
  <c r="B8" i="145"/>
  <c r="B4" i="145"/>
  <c r="B2" i="145"/>
  <c r="BL114" i="143"/>
  <c r="BL98" i="143"/>
  <c r="BL33" i="143" s="1"/>
  <c r="C82" i="143"/>
  <c r="C27" i="143" s="1"/>
  <c r="B82" i="143"/>
  <c r="B27" i="143" s="1"/>
  <c r="D81" i="143"/>
  <c r="D82" i="143" s="1"/>
  <c r="D27" i="143" s="1"/>
  <c r="D75" i="143"/>
  <c r="D26" i="143" s="1"/>
  <c r="C75" i="143"/>
  <c r="C26" i="143" s="1"/>
  <c r="B75" i="143"/>
  <c r="B26" i="143" s="1"/>
  <c r="BL26" i="143"/>
  <c r="BL40" i="143" s="1"/>
  <c r="BK26" i="143"/>
  <c r="AX20" i="143"/>
  <c r="AW20" i="143"/>
  <c r="AV20" i="143"/>
  <c r="AU20" i="143"/>
  <c r="AT20" i="143"/>
  <c r="AS20" i="143"/>
  <c r="AR20" i="143"/>
  <c r="AQ20" i="143"/>
  <c r="AP20" i="143"/>
  <c r="AO20" i="143"/>
  <c r="AN20" i="143"/>
  <c r="AM20" i="143"/>
  <c r="AL20" i="143"/>
  <c r="AK20" i="143"/>
  <c r="AJ20" i="143"/>
  <c r="AI20" i="143"/>
  <c r="AH20" i="143"/>
  <c r="AG20" i="143"/>
  <c r="AF20" i="143"/>
  <c r="AE20" i="143"/>
  <c r="AD20" i="143"/>
  <c r="AC20" i="143"/>
  <c r="AB20" i="143"/>
  <c r="AA20" i="143"/>
  <c r="AA78" i="143" s="1"/>
  <c r="Z20" i="143"/>
  <c r="Y20" i="143"/>
  <c r="X20" i="143"/>
  <c r="W20" i="143"/>
  <c r="V20" i="143"/>
  <c r="U20" i="143"/>
  <c r="T20" i="143"/>
  <c r="S20" i="143"/>
  <c r="R20" i="143"/>
  <c r="Q20" i="143"/>
  <c r="P20" i="143"/>
  <c r="O20" i="143"/>
  <c r="K20" i="143"/>
  <c r="J20" i="143"/>
  <c r="BG20" i="143" s="1"/>
  <c r="I20" i="143"/>
  <c r="H20" i="143"/>
  <c r="BE20" i="143" s="1"/>
  <c r="G20" i="143"/>
  <c r="F20" i="143"/>
  <c r="BC20" i="143" s="1"/>
  <c r="D20" i="143"/>
  <c r="BA20" i="143" s="1"/>
  <c r="C20" i="143"/>
  <c r="B20" i="143"/>
  <c r="AY20" i="143" s="1"/>
  <c r="O15" i="143"/>
  <c r="O16" i="143" s="1"/>
  <c r="L8" i="143"/>
  <c r="J8" i="143"/>
  <c r="I8" i="143"/>
  <c r="H8" i="143"/>
  <c r="G8" i="143"/>
  <c r="F8" i="143"/>
  <c r="E8" i="143"/>
  <c r="D8" i="143"/>
  <c r="C8" i="143"/>
  <c r="B8" i="143"/>
  <c r="B4" i="143"/>
  <c r="B2" i="143"/>
  <c r="AM76" i="142"/>
  <c r="AM26" i="142" s="1"/>
  <c r="AI76" i="142"/>
  <c r="AI26" i="142" s="1"/>
  <c r="BL115" i="142"/>
  <c r="BL99" i="142"/>
  <c r="C83" i="142"/>
  <c r="C27" i="142" s="1"/>
  <c r="B83" i="142"/>
  <c r="B27" i="142" s="1"/>
  <c r="BL82" i="142"/>
  <c r="BL83" i="142" s="1"/>
  <c r="BL27" i="142" s="1"/>
  <c r="BK82" i="142"/>
  <c r="BK83" i="142" s="1"/>
  <c r="BK27" i="142" s="1"/>
  <c r="BJ82" i="142"/>
  <c r="BJ83" i="142" s="1"/>
  <c r="BI82" i="142"/>
  <c r="BI83" i="142" s="1"/>
  <c r="BI27" i="142" s="1"/>
  <c r="BH82" i="142"/>
  <c r="BH83" i="142" s="1"/>
  <c r="BG82" i="142"/>
  <c r="BG83" i="142" s="1"/>
  <c r="BF82" i="142"/>
  <c r="BF83" i="142" s="1"/>
  <c r="BE82" i="142"/>
  <c r="BE83" i="142" s="1"/>
  <c r="BE27" i="142" s="1"/>
  <c r="BD82" i="142"/>
  <c r="BD83" i="142" s="1"/>
  <c r="BD27" i="142" s="1"/>
  <c r="BC82" i="142"/>
  <c r="BC83" i="142" s="1"/>
  <c r="BB82" i="142"/>
  <c r="BB83" i="142" s="1"/>
  <c r="BB27" i="142" s="1"/>
  <c r="BA82" i="142"/>
  <c r="BA83" i="142" s="1"/>
  <c r="BA27" i="142" s="1"/>
  <c r="AZ82" i="142"/>
  <c r="AZ83" i="142" s="1"/>
  <c r="AZ27" i="142" s="1"/>
  <c r="AY82" i="142"/>
  <c r="AY83" i="142" s="1"/>
  <c r="AY27" i="142" s="1"/>
  <c r="AX82" i="142"/>
  <c r="AX83" i="142" s="1"/>
  <c r="AX27" i="142" s="1"/>
  <c r="AW82" i="142"/>
  <c r="AW83" i="142" s="1"/>
  <c r="AW27" i="142" s="1"/>
  <c r="AV82" i="142"/>
  <c r="AV83" i="142" s="1"/>
  <c r="AV27" i="142" s="1"/>
  <c r="AU82" i="142"/>
  <c r="AU83" i="142" s="1"/>
  <c r="AU27" i="142" s="1"/>
  <c r="AT82" i="142"/>
  <c r="AT83" i="142" s="1"/>
  <c r="AS82" i="142"/>
  <c r="AS83" i="142" s="1"/>
  <c r="AS27" i="142" s="1"/>
  <c r="AR82" i="142"/>
  <c r="AR83" i="142" s="1"/>
  <c r="AR27" i="142" s="1"/>
  <c r="AQ82" i="142"/>
  <c r="AQ83" i="142" s="1"/>
  <c r="AQ27" i="142" s="1"/>
  <c r="AP82" i="142"/>
  <c r="AP83" i="142" s="1"/>
  <c r="AP27" i="142" s="1"/>
  <c r="AO82" i="142"/>
  <c r="AO83" i="142" s="1"/>
  <c r="AO27" i="142" s="1"/>
  <c r="AN82" i="142"/>
  <c r="AN83" i="142" s="1"/>
  <c r="AN27" i="142" s="1"/>
  <c r="AM82" i="142"/>
  <c r="AM83" i="142" s="1"/>
  <c r="AM27" i="142" s="1"/>
  <c r="AL82" i="142"/>
  <c r="AL83" i="142" s="1"/>
  <c r="AK82" i="142"/>
  <c r="AK83" i="142" s="1"/>
  <c r="AK27" i="142" s="1"/>
  <c r="AJ82" i="142"/>
  <c r="AJ83" i="142" s="1"/>
  <c r="AJ27" i="142" s="1"/>
  <c r="AI82" i="142"/>
  <c r="AI83" i="142" s="1"/>
  <c r="AI27" i="142" s="1"/>
  <c r="D82" i="142"/>
  <c r="BJ76" i="142"/>
  <c r="BJ26" i="142" s="1"/>
  <c r="BI76" i="142"/>
  <c r="BH76" i="142"/>
  <c r="BH26" i="142" s="1"/>
  <c r="BG76" i="142"/>
  <c r="BG26" i="142" s="1"/>
  <c r="BF76" i="142"/>
  <c r="BF26" i="142" s="1"/>
  <c r="BE76" i="142"/>
  <c r="BE26" i="142" s="1"/>
  <c r="BD76" i="142"/>
  <c r="BD26" i="142" s="1"/>
  <c r="BC76" i="142"/>
  <c r="BC26" i="142" s="1"/>
  <c r="BB76" i="142"/>
  <c r="BB26" i="142" s="1"/>
  <c r="BA76" i="142"/>
  <c r="BA26" i="142" s="1"/>
  <c r="AZ76" i="142"/>
  <c r="AZ26" i="142" s="1"/>
  <c r="AY76" i="142"/>
  <c r="AX76" i="142"/>
  <c r="AX26" i="142" s="1"/>
  <c r="AW76" i="142"/>
  <c r="AW26" i="142" s="1"/>
  <c r="AV76" i="142"/>
  <c r="AV26" i="142" s="1"/>
  <c r="AU76" i="142"/>
  <c r="AU26" i="142" s="1"/>
  <c r="AT76" i="142"/>
  <c r="AT26" i="142" s="1"/>
  <c r="AS76" i="142"/>
  <c r="AS26" i="142" s="1"/>
  <c r="AR76" i="142"/>
  <c r="AR26" i="142" s="1"/>
  <c r="AQ76" i="142"/>
  <c r="AQ26" i="142" s="1"/>
  <c r="AP76" i="142"/>
  <c r="AP26" i="142" s="1"/>
  <c r="AO76" i="142"/>
  <c r="AO26" i="142" s="1"/>
  <c r="AN76" i="142"/>
  <c r="AN26" i="142" s="1"/>
  <c r="AL76" i="142"/>
  <c r="AL26" i="142" s="1"/>
  <c r="AK76" i="142"/>
  <c r="AK26" i="142" s="1"/>
  <c r="AJ76" i="142"/>
  <c r="AJ26" i="142" s="1"/>
  <c r="D76" i="142"/>
  <c r="D26" i="142" s="1"/>
  <c r="C76" i="142"/>
  <c r="C26" i="142" s="1"/>
  <c r="B76" i="142"/>
  <c r="B26" i="142" s="1"/>
  <c r="B28" i="142" s="1"/>
  <c r="BL33" i="142"/>
  <c r="BJ27" i="142"/>
  <c r="BH27" i="142"/>
  <c r="BG27" i="142"/>
  <c r="BF27" i="142"/>
  <c r="BC27" i="142"/>
  <c r="AT27" i="142"/>
  <c r="AL27" i="142"/>
  <c r="BL26" i="142"/>
  <c r="BK26" i="142"/>
  <c r="BI26" i="142"/>
  <c r="AY26" i="142"/>
  <c r="AX20" i="142"/>
  <c r="AW20" i="142"/>
  <c r="AV20" i="142"/>
  <c r="AU20" i="142"/>
  <c r="AT20" i="142"/>
  <c r="AS20" i="142"/>
  <c r="AR20" i="142"/>
  <c r="AQ20" i="142"/>
  <c r="AP20" i="142"/>
  <c r="AO20" i="142"/>
  <c r="AN20" i="142"/>
  <c r="AM20" i="142"/>
  <c r="AL20" i="142"/>
  <c r="AK20" i="142"/>
  <c r="AJ20" i="142"/>
  <c r="AI20" i="142"/>
  <c r="AH20" i="142"/>
  <c r="AG20" i="142"/>
  <c r="AF20" i="142"/>
  <c r="AE20" i="142"/>
  <c r="AD20" i="142"/>
  <c r="AC20" i="142"/>
  <c r="AB20" i="142"/>
  <c r="AA20" i="142"/>
  <c r="Z20" i="142"/>
  <c r="Y20" i="142"/>
  <c r="X20" i="142"/>
  <c r="W20" i="142"/>
  <c r="V20" i="142"/>
  <c r="U20" i="142"/>
  <c r="T20" i="142"/>
  <c r="S20" i="142"/>
  <c r="R20" i="142"/>
  <c r="Q20" i="142"/>
  <c r="P20" i="142"/>
  <c r="O20" i="142"/>
  <c r="BL20" i="142" s="1"/>
  <c r="BL79" i="142" s="1"/>
  <c r="M20" i="142"/>
  <c r="L20" i="142"/>
  <c r="K20" i="142"/>
  <c r="BH20" i="142" s="1"/>
  <c r="J20" i="142"/>
  <c r="BG20" i="142" s="1"/>
  <c r="I20" i="142"/>
  <c r="H20" i="142"/>
  <c r="G20" i="142"/>
  <c r="BD20" i="142" s="1"/>
  <c r="F20" i="142"/>
  <c r="BC20" i="142" s="1"/>
  <c r="D20" i="142"/>
  <c r="C20" i="142"/>
  <c r="AZ20" i="142" s="1"/>
  <c r="B20" i="142"/>
  <c r="AY20" i="142" s="1"/>
  <c r="O15" i="142"/>
  <c r="P11" i="142" s="1"/>
  <c r="P15" i="142" s="1"/>
  <c r="Q11" i="142" s="1"/>
  <c r="L8" i="142"/>
  <c r="J8" i="142"/>
  <c r="I8" i="142"/>
  <c r="H8" i="142"/>
  <c r="G8" i="142"/>
  <c r="F8" i="142"/>
  <c r="E8" i="142"/>
  <c r="D8" i="142"/>
  <c r="C8" i="142"/>
  <c r="B8" i="142"/>
  <c r="B4" i="142"/>
  <c r="B2" i="142"/>
  <c r="BL114" i="140"/>
  <c r="BL98" i="140"/>
  <c r="BL33" i="140" s="1"/>
  <c r="B82" i="140"/>
  <c r="BL81" i="140"/>
  <c r="BL82" i="140" s="1"/>
  <c r="BK81" i="140"/>
  <c r="BK82" i="140" s="1"/>
  <c r="BK27" i="140" s="1"/>
  <c r="BJ81" i="140"/>
  <c r="BJ82" i="140" s="1"/>
  <c r="BJ27" i="140" s="1"/>
  <c r="BI81" i="140"/>
  <c r="BI82" i="140" s="1"/>
  <c r="BH81" i="140"/>
  <c r="BH82" i="140" s="1"/>
  <c r="BG81" i="140"/>
  <c r="BG82" i="140" s="1"/>
  <c r="BG27" i="140" s="1"/>
  <c r="BF81" i="140"/>
  <c r="BF82" i="140" s="1"/>
  <c r="BF27" i="140" s="1"/>
  <c r="BE81" i="140"/>
  <c r="BE82" i="140" s="1"/>
  <c r="BE27" i="140" s="1"/>
  <c r="BD81" i="140"/>
  <c r="BD82" i="140" s="1"/>
  <c r="BC81" i="140"/>
  <c r="BC82" i="140" s="1"/>
  <c r="BC27" i="140" s="1"/>
  <c r="BB81" i="140"/>
  <c r="BB82" i="140" s="1"/>
  <c r="BB27" i="140" s="1"/>
  <c r="BA81" i="140"/>
  <c r="BA82" i="140" s="1"/>
  <c r="BA27" i="140" s="1"/>
  <c r="AZ81" i="140"/>
  <c r="AZ82" i="140" s="1"/>
  <c r="BJ75" i="140"/>
  <c r="BJ26" i="140" s="1"/>
  <c r="BI75" i="140"/>
  <c r="BI26" i="140" s="1"/>
  <c r="BH75" i="140"/>
  <c r="BH26" i="140" s="1"/>
  <c r="BG75" i="140"/>
  <c r="BF75" i="140"/>
  <c r="BF26" i="140" s="1"/>
  <c r="BE75" i="140"/>
  <c r="BE26" i="140" s="1"/>
  <c r="BD75" i="140"/>
  <c r="BD26" i="140" s="1"/>
  <c r="BC75" i="140"/>
  <c r="BB75" i="140"/>
  <c r="BB26" i="140" s="1"/>
  <c r="BA75" i="140"/>
  <c r="BA26" i="140" s="1"/>
  <c r="AZ75" i="140"/>
  <c r="AZ26" i="140" s="1"/>
  <c r="B75" i="140"/>
  <c r="BL27" i="140"/>
  <c r="BI27" i="140"/>
  <c r="BH27" i="140"/>
  <c r="BD27" i="140"/>
  <c r="AZ27" i="140"/>
  <c r="B27" i="140"/>
  <c r="BL26" i="140"/>
  <c r="BK26" i="140"/>
  <c r="BG26" i="140"/>
  <c r="BC26" i="140"/>
  <c r="B26" i="140"/>
  <c r="AX20" i="140"/>
  <c r="AW20" i="140"/>
  <c r="AV20" i="140"/>
  <c r="AU20" i="140"/>
  <c r="AT20" i="140"/>
  <c r="AS20" i="140"/>
  <c r="AR20" i="140"/>
  <c r="AQ20" i="140"/>
  <c r="AP20" i="140"/>
  <c r="AO20" i="140"/>
  <c r="AN20" i="140"/>
  <c r="AM20" i="140"/>
  <c r="AL20" i="140"/>
  <c r="AK20" i="140"/>
  <c r="AJ20" i="140"/>
  <c r="AI20" i="140"/>
  <c r="AH20" i="140"/>
  <c r="AG20" i="140"/>
  <c r="AF20" i="140"/>
  <c r="AE20" i="140"/>
  <c r="AD20" i="140"/>
  <c r="AC20" i="140"/>
  <c r="AB20" i="140"/>
  <c r="AA20" i="140"/>
  <c r="Z20" i="140"/>
  <c r="Y20" i="140"/>
  <c r="X20" i="140"/>
  <c r="W20" i="140"/>
  <c r="V20" i="140"/>
  <c r="U20" i="140"/>
  <c r="T20" i="140"/>
  <c r="S20" i="140"/>
  <c r="R20" i="140"/>
  <c r="Q20" i="140"/>
  <c r="P20" i="140"/>
  <c r="O20" i="140"/>
  <c r="BL20" i="140" s="1"/>
  <c r="BL78" i="140" s="1"/>
  <c r="M20" i="140"/>
  <c r="K20" i="140"/>
  <c r="BH20" i="140" s="1"/>
  <c r="J20" i="140"/>
  <c r="I20" i="140"/>
  <c r="H20" i="140"/>
  <c r="BE20" i="140" s="1"/>
  <c r="G20" i="140"/>
  <c r="F20" i="140"/>
  <c r="D20" i="140"/>
  <c r="BA20" i="140" s="1"/>
  <c r="C20" i="140"/>
  <c r="AZ20" i="140" s="1"/>
  <c r="B20" i="140"/>
  <c r="B71" i="140" s="1"/>
  <c r="O15" i="140"/>
  <c r="O16" i="140" s="1"/>
  <c r="BO104" i="140"/>
  <c r="L8" i="140"/>
  <c r="J8" i="140"/>
  <c r="I8" i="140"/>
  <c r="H8" i="140"/>
  <c r="G8" i="140"/>
  <c r="F8" i="140"/>
  <c r="E8" i="140"/>
  <c r="D8" i="140"/>
  <c r="C8" i="140"/>
  <c r="B8" i="140"/>
  <c r="B4" i="140"/>
  <c r="B2" i="140"/>
  <c r="AO82" i="139"/>
  <c r="AO83" i="139" s="1"/>
  <c r="AO27" i="139" s="1"/>
  <c r="AK82" i="139"/>
  <c r="AK83" i="139" s="1"/>
  <c r="AK27" i="139" s="1"/>
  <c r="AG82" i="139"/>
  <c r="AG83" i="139" s="1"/>
  <c r="AG27" i="139" s="1"/>
  <c r="AC82" i="139"/>
  <c r="AC83" i="139" s="1"/>
  <c r="AC27" i="139" s="1"/>
  <c r="BL115" i="139"/>
  <c r="BL99" i="139"/>
  <c r="C83" i="139"/>
  <c r="C27" i="139" s="1"/>
  <c r="B83" i="139"/>
  <c r="B27" i="139" s="1"/>
  <c r="BL82" i="139"/>
  <c r="BL83" i="139" s="1"/>
  <c r="BL27" i="139" s="1"/>
  <c r="BK82" i="139"/>
  <c r="BK83" i="139" s="1"/>
  <c r="BJ82" i="139"/>
  <c r="BJ83" i="139" s="1"/>
  <c r="BJ27" i="139" s="1"/>
  <c r="BI82" i="139"/>
  <c r="BI83" i="139" s="1"/>
  <c r="BH82" i="139"/>
  <c r="BH83" i="139" s="1"/>
  <c r="BG82" i="139"/>
  <c r="BG83" i="139" s="1"/>
  <c r="BG27" i="139" s="1"/>
  <c r="BF82" i="139"/>
  <c r="BF83" i="139" s="1"/>
  <c r="BF27" i="139" s="1"/>
  <c r="BE82" i="139"/>
  <c r="BE83" i="139" s="1"/>
  <c r="BE27" i="139" s="1"/>
  <c r="BD82" i="139"/>
  <c r="BD83" i="139" s="1"/>
  <c r="BD27" i="139" s="1"/>
  <c r="BC82" i="139"/>
  <c r="BC83" i="139" s="1"/>
  <c r="BC27" i="139" s="1"/>
  <c r="BB82" i="139"/>
  <c r="BB83" i="139" s="1"/>
  <c r="BB27" i="139" s="1"/>
  <c r="BA82" i="139"/>
  <c r="BA83" i="139" s="1"/>
  <c r="BA27" i="139" s="1"/>
  <c r="AZ82" i="139"/>
  <c r="AZ83" i="139" s="1"/>
  <c r="AZ27" i="139" s="1"/>
  <c r="AY82" i="139"/>
  <c r="AY83" i="139" s="1"/>
  <c r="AX82" i="139"/>
  <c r="AX83" i="139" s="1"/>
  <c r="AX27" i="139" s="1"/>
  <c r="AW82" i="139"/>
  <c r="AW83" i="139" s="1"/>
  <c r="AW27" i="139" s="1"/>
  <c r="AV82" i="139"/>
  <c r="AV83" i="139" s="1"/>
  <c r="AU82" i="139"/>
  <c r="AU83" i="139" s="1"/>
  <c r="AU27" i="139" s="1"/>
  <c r="AT82" i="139"/>
  <c r="AT83" i="139" s="1"/>
  <c r="AT27" i="139" s="1"/>
  <c r="AS82" i="139"/>
  <c r="AS83" i="139" s="1"/>
  <c r="AS27" i="139" s="1"/>
  <c r="AR82" i="139"/>
  <c r="AR83" i="139" s="1"/>
  <c r="AR27" i="139" s="1"/>
  <c r="AQ82" i="139"/>
  <c r="AQ83" i="139" s="1"/>
  <c r="AQ27" i="139" s="1"/>
  <c r="AP82" i="139"/>
  <c r="AP83" i="139" s="1"/>
  <c r="AP27" i="139" s="1"/>
  <c r="AN82" i="139"/>
  <c r="AN83" i="139" s="1"/>
  <c r="AN27" i="139" s="1"/>
  <c r="AM82" i="139"/>
  <c r="AM83" i="139" s="1"/>
  <c r="AM27" i="139" s="1"/>
  <c r="AL82" i="139"/>
  <c r="AL83" i="139" s="1"/>
  <c r="AL27" i="139" s="1"/>
  <c r="AJ82" i="139"/>
  <c r="AJ83" i="139" s="1"/>
  <c r="AJ27" i="139" s="1"/>
  <c r="AI82" i="139"/>
  <c r="AI83" i="139" s="1"/>
  <c r="AI27" i="139" s="1"/>
  <c r="AH82" i="139"/>
  <c r="AH83" i="139" s="1"/>
  <c r="AH27" i="139" s="1"/>
  <c r="AF82" i="139"/>
  <c r="AF83" i="139" s="1"/>
  <c r="AE82" i="139"/>
  <c r="AE83" i="139" s="1"/>
  <c r="AE27" i="139" s="1"/>
  <c r="AD82" i="139"/>
  <c r="AD83" i="139" s="1"/>
  <c r="AD27" i="139" s="1"/>
  <c r="AB82" i="139"/>
  <c r="AB83" i="139" s="1"/>
  <c r="D82" i="139"/>
  <c r="D83" i="139" s="1"/>
  <c r="D27" i="139" s="1"/>
  <c r="BJ76" i="139"/>
  <c r="BJ26" i="139" s="1"/>
  <c r="BI76" i="139"/>
  <c r="BI26" i="139" s="1"/>
  <c r="BH76" i="139"/>
  <c r="BG76" i="139"/>
  <c r="BF76" i="139"/>
  <c r="BF26" i="139" s="1"/>
  <c r="BE76" i="139"/>
  <c r="BE26" i="139" s="1"/>
  <c r="BD76" i="139"/>
  <c r="BD26" i="139" s="1"/>
  <c r="BC76" i="139"/>
  <c r="BB76" i="139"/>
  <c r="BB26" i="139" s="1"/>
  <c r="BA76" i="139"/>
  <c r="BA26" i="139" s="1"/>
  <c r="AZ76" i="139"/>
  <c r="AY76" i="139"/>
  <c r="AX76" i="139"/>
  <c r="AX26" i="139" s="1"/>
  <c r="AW76" i="139"/>
  <c r="AW26" i="139" s="1"/>
  <c r="AV76" i="139"/>
  <c r="AV26" i="139" s="1"/>
  <c r="AU76" i="139"/>
  <c r="AT76" i="139"/>
  <c r="AT26" i="139" s="1"/>
  <c r="AS76" i="139"/>
  <c r="AS26" i="139" s="1"/>
  <c r="AR76" i="139"/>
  <c r="AQ76" i="139"/>
  <c r="AP76" i="139"/>
  <c r="AP26" i="139" s="1"/>
  <c r="AN76" i="139"/>
  <c r="AN26" i="139" s="1"/>
  <c r="AM76" i="139"/>
  <c r="AM26" i="139" s="1"/>
  <c r="AL76" i="139"/>
  <c r="AJ76" i="139"/>
  <c r="AJ26" i="139" s="1"/>
  <c r="AI76" i="139"/>
  <c r="AI26" i="139" s="1"/>
  <c r="AH76" i="139"/>
  <c r="AH26" i="139" s="1"/>
  <c r="AF76" i="139"/>
  <c r="AF26" i="139" s="1"/>
  <c r="AE76" i="139"/>
  <c r="AE26" i="139" s="1"/>
  <c r="AD76" i="139"/>
  <c r="AD26" i="139" s="1"/>
  <c r="AB76" i="139"/>
  <c r="AB26" i="139" s="1"/>
  <c r="D76" i="139"/>
  <c r="D26" i="139" s="1"/>
  <c r="C76" i="139"/>
  <c r="C26" i="139" s="1"/>
  <c r="B76" i="139"/>
  <c r="B26" i="139" s="1"/>
  <c r="BL33" i="139"/>
  <c r="BK27" i="139"/>
  <c r="BI27" i="139"/>
  <c r="BH27" i="139"/>
  <c r="AY27" i="139"/>
  <c r="AV27" i="139"/>
  <c r="AF27" i="139"/>
  <c r="AB27" i="139"/>
  <c r="BL26" i="139"/>
  <c r="BK26" i="139"/>
  <c r="BH26" i="139"/>
  <c r="BG26" i="139"/>
  <c r="BC26" i="139"/>
  <c r="AZ26" i="139"/>
  <c r="AY26" i="139"/>
  <c r="AU26" i="139"/>
  <c r="AR26" i="139"/>
  <c r="AQ26" i="139"/>
  <c r="AL26" i="139"/>
  <c r="AX20" i="139"/>
  <c r="AW20" i="139"/>
  <c r="AW72" i="139" s="1"/>
  <c r="AV20" i="139"/>
  <c r="AU20" i="139"/>
  <c r="AT20" i="139"/>
  <c r="AT79" i="139" s="1"/>
  <c r="AS20" i="139"/>
  <c r="AR20" i="139"/>
  <c r="AQ20" i="139"/>
  <c r="AP20" i="139"/>
  <c r="AO20" i="139"/>
  <c r="AN20" i="139"/>
  <c r="AM20" i="139"/>
  <c r="AL20" i="139"/>
  <c r="AL79" i="139" s="1"/>
  <c r="AK20" i="139"/>
  <c r="AJ20" i="139"/>
  <c r="AI20" i="139"/>
  <c r="AH20" i="139"/>
  <c r="AG20" i="139"/>
  <c r="AF20" i="139"/>
  <c r="AE20" i="139"/>
  <c r="AD20" i="139"/>
  <c r="AD79" i="139" s="1"/>
  <c r="AC20" i="139"/>
  <c r="AB20" i="139"/>
  <c r="AA20" i="139"/>
  <c r="Z20" i="139"/>
  <c r="Z72" i="139" s="1"/>
  <c r="Y20" i="139"/>
  <c r="X20" i="139"/>
  <c r="W20" i="139"/>
  <c r="V20" i="139"/>
  <c r="V79" i="139" s="1"/>
  <c r="U20" i="139"/>
  <c r="U79" i="139" s="1"/>
  <c r="T20" i="139"/>
  <c r="S20" i="139"/>
  <c r="R20" i="139"/>
  <c r="Q20" i="139"/>
  <c r="Q72" i="139" s="1"/>
  <c r="P20" i="139"/>
  <c r="O20" i="139"/>
  <c r="O72" i="139" s="1"/>
  <c r="N20" i="139"/>
  <c r="BK20" i="139" s="1"/>
  <c r="BK79" i="139" s="1"/>
  <c r="M20" i="139"/>
  <c r="M72" i="139" s="1"/>
  <c r="L20" i="139"/>
  <c r="K20" i="139"/>
  <c r="J20" i="139"/>
  <c r="BG20" i="139" s="1"/>
  <c r="I20" i="139"/>
  <c r="H20" i="139"/>
  <c r="F20" i="139"/>
  <c r="F79" i="139" s="1"/>
  <c r="D20" i="139"/>
  <c r="C20" i="139"/>
  <c r="B20" i="139"/>
  <c r="AY20" i="139" s="1"/>
  <c r="O15" i="139"/>
  <c r="L8" i="139"/>
  <c r="J8" i="139"/>
  <c r="I8" i="139"/>
  <c r="H8" i="139"/>
  <c r="G8" i="139"/>
  <c r="F8" i="139"/>
  <c r="E8" i="139"/>
  <c r="D8" i="139"/>
  <c r="C8" i="139"/>
  <c r="B8" i="139"/>
  <c r="B4" i="139"/>
  <c r="B2" i="139"/>
  <c r="AH75" i="137"/>
  <c r="AH26" i="137" s="1"/>
  <c r="AD75" i="137"/>
  <c r="AD26" i="137" s="1"/>
  <c r="BL114" i="137"/>
  <c r="BO104" i="137"/>
  <c r="BL98" i="137"/>
  <c r="BL33" i="137" s="1"/>
  <c r="C82" i="137"/>
  <c r="C27" i="137" s="1"/>
  <c r="B82" i="137"/>
  <c r="B27" i="137" s="1"/>
  <c r="BL81" i="137"/>
  <c r="BL82" i="137" s="1"/>
  <c r="BL27" i="137" s="1"/>
  <c r="BK81" i="137"/>
  <c r="BK82" i="137" s="1"/>
  <c r="BK27" i="137" s="1"/>
  <c r="BJ81" i="137"/>
  <c r="BJ82" i="137" s="1"/>
  <c r="BJ27" i="137" s="1"/>
  <c r="BI81" i="137"/>
  <c r="BI82" i="137" s="1"/>
  <c r="BI27" i="137" s="1"/>
  <c r="BH81" i="137"/>
  <c r="BH82" i="137" s="1"/>
  <c r="BH27" i="137" s="1"/>
  <c r="BG81" i="137"/>
  <c r="BG82" i="137" s="1"/>
  <c r="BG27" i="137" s="1"/>
  <c r="BF81" i="137"/>
  <c r="BF82" i="137" s="1"/>
  <c r="BF27" i="137" s="1"/>
  <c r="BE81" i="137"/>
  <c r="BE82" i="137" s="1"/>
  <c r="BE27" i="137" s="1"/>
  <c r="BD81" i="137"/>
  <c r="BD82" i="137" s="1"/>
  <c r="BD27" i="137" s="1"/>
  <c r="BC81" i="137"/>
  <c r="BC82" i="137" s="1"/>
  <c r="BC27" i="137" s="1"/>
  <c r="BB81" i="137"/>
  <c r="BB82" i="137" s="1"/>
  <c r="BB27" i="137" s="1"/>
  <c r="BA81" i="137"/>
  <c r="BA82" i="137" s="1"/>
  <c r="AZ81" i="137"/>
  <c r="AZ82" i="137" s="1"/>
  <c r="AY81" i="137"/>
  <c r="AY82" i="137" s="1"/>
  <c r="AY27" i="137" s="1"/>
  <c r="AX81" i="137"/>
  <c r="AX82" i="137" s="1"/>
  <c r="AX27" i="137" s="1"/>
  <c r="AW81" i="137"/>
  <c r="AW82" i="137" s="1"/>
  <c r="AW27" i="137" s="1"/>
  <c r="AV81" i="137"/>
  <c r="AV82" i="137" s="1"/>
  <c r="AV27" i="137" s="1"/>
  <c r="AU81" i="137"/>
  <c r="AU82" i="137" s="1"/>
  <c r="AU27" i="137" s="1"/>
  <c r="AT81" i="137"/>
  <c r="AT82" i="137" s="1"/>
  <c r="AT27" i="137" s="1"/>
  <c r="AS81" i="137"/>
  <c r="AS82" i="137" s="1"/>
  <c r="AS27" i="137" s="1"/>
  <c r="AR81" i="137"/>
  <c r="AR82" i="137" s="1"/>
  <c r="AR27" i="137" s="1"/>
  <c r="AQ81" i="137"/>
  <c r="AQ82" i="137" s="1"/>
  <c r="AQ27" i="137" s="1"/>
  <c r="AP81" i="137"/>
  <c r="AP82" i="137" s="1"/>
  <c r="AP27" i="137" s="1"/>
  <c r="AO81" i="137"/>
  <c r="AO82" i="137" s="1"/>
  <c r="AN81" i="137"/>
  <c r="AN82" i="137" s="1"/>
  <c r="AN27" i="137" s="1"/>
  <c r="AM81" i="137"/>
  <c r="AM82" i="137" s="1"/>
  <c r="AM27" i="137" s="1"/>
  <c r="AL81" i="137"/>
  <c r="AL82" i="137" s="1"/>
  <c r="AL27" i="137" s="1"/>
  <c r="AK81" i="137"/>
  <c r="AK82" i="137" s="1"/>
  <c r="AJ81" i="137"/>
  <c r="AJ82" i="137" s="1"/>
  <c r="AI81" i="137"/>
  <c r="AI82" i="137" s="1"/>
  <c r="AI27" i="137" s="1"/>
  <c r="AH81" i="137"/>
  <c r="AH82" i="137" s="1"/>
  <c r="AH27" i="137" s="1"/>
  <c r="AG81" i="137"/>
  <c r="AG82" i="137" s="1"/>
  <c r="AG27" i="137" s="1"/>
  <c r="AF81" i="137"/>
  <c r="AF82" i="137" s="1"/>
  <c r="AF27" i="137" s="1"/>
  <c r="AE81" i="137"/>
  <c r="AE82" i="137" s="1"/>
  <c r="AE27" i="137" s="1"/>
  <c r="AD81" i="137"/>
  <c r="AD82" i="137" s="1"/>
  <c r="AD27" i="137" s="1"/>
  <c r="BJ75" i="137"/>
  <c r="BJ26" i="137" s="1"/>
  <c r="BI75" i="137"/>
  <c r="BH75" i="137"/>
  <c r="BH26" i="137" s="1"/>
  <c r="BG75" i="137"/>
  <c r="BG26" i="137" s="1"/>
  <c r="BF75" i="137"/>
  <c r="BF26" i="137" s="1"/>
  <c r="BE75" i="137"/>
  <c r="BE26" i="137" s="1"/>
  <c r="BD75" i="137"/>
  <c r="BD26" i="137" s="1"/>
  <c r="BC75" i="137"/>
  <c r="BC26" i="137" s="1"/>
  <c r="BB75" i="137"/>
  <c r="BB26" i="137" s="1"/>
  <c r="BA75" i="137"/>
  <c r="AZ75" i="137"/>
  <c r="AZ26" i="137" s="1"/>
  <c r="AY75" i="137"/>
  <c r="AY26" i="137" s="1"/>
  <c r="AX75" i="137"/>
  <c r="AX26" i="137" s="1"/>
  <c r="AW75" i="137"/>
  <c r="AW26" i="137" s="1"/>
  <c r="AV75" i="137"/>
  <c r="AU75" i="137"/>
  <c r="AU26" i="137" s="1"/>
  <c r="AT75" i="137"/>
  <c r="AT26" i="137" s="1"/>
  <c r="AS75" i="137"/>
  <c r="AR75" i="137"/>
  <c r="AR26" i="137" s="1"/>
  <c r="AQ75" i="137"/>
  <c r="AQ26" i="137" s="1"/>
  <c r="AP75" i="137"/>
  <c r="AP26" i="137" s="1"/>
  <c r="AO75" i="137"/>
  <c r="AO26" i="137" s="1"/>
  <c r="AN75" i="137"/>
  <c r="AN26" i="137" s="1"/>
  <c r="AM75" i="137"/>
  <c r="AM26" i="137" s="1"/>
  <c r="AL75" i="137"/>
  <c r="AL26" i="137" s="1"/>
  <c r="AK75" i="137"/>
  <c r="AJ75" i="137"/>
  <c r="AJ26" i="137" s="1"/>
  <c r="AI75" i="137"/>
  <c r="AI26" i="137" s="1"/>
  <c r="AG75" i="137"/>
  <c r="AG26" i="137" s="1"/>
  <c r="AF75" i="137"/>
  <c r="AF26" i="137" s="1"/>
  <c r="AE75" i="137"/>
  <c r="AE26" i="137" s="1"/>
  <c r="C75" i="137"/>
  <c r="C26" i="137" s="1"/>
  <c r="B75" i="137"/>
  <c r="B26" i="137" s="1"/>
  <c r="BA27" i="137"/>
  <c r="AZ27" i="137"/>
  <c r="AO27" i="137"/>
  <c r="AK27" i="137"/>
  <c r="AJ27" i="137"/>
  <c r="BL26" i="137"/>
  <c r="BL40" i="137" s="1"/>
  <c r="BK26" i="137"/>
  <c r="BI26" i="137"/>
  <c r="BA26" i="137"/>
  <c r="AV26" i="137"/>
  <c r="AS26" i="137"/>
  <c r="AK26" i="137"/>
  <c r="AX20" i="137"/>
  <c r="AW20" i="137"/>
  <c r="AV20" i="137"/>
  <c r="AU20" i="137"/>
  <c r="AT20" i="137"/>
  <c r="AS20" i="137"/>
  <c r="AR20" i="137"/>
  <c r="AQ20" i="137"/>
  <c r="AP20" i="137"/>
  <c r="AO20" i="137"/>
  <c r="AN20" i="137"/>
  <c r="AM20" i="137"/>
  <c r="AL20" i="137"/>
  <c r="AK20" i="137"/>
  <c r="AJ20" i="137"/>
  <c r="AI20" i="137"/>
  <c r="AH20" i="137"/>
  <c r="AG20" i="137"/>
  <c r="AF20" i="137"/>
  <c r="AE20" i="137"/>
  <c r="AD20" i="137"/>
  <c r="AC20" i="137"/>
  <c r="AB20" i="137"/>
  <c r="AA20" i="137"/>
  <c r="Z20" i="137"/>
  <c r="Y20" i="137"/>
  <c r="X20" i="137"/>
  <c r="W20" i="137"/>
  <c r="V20" i="137"/>
  <c r="U20" i="137"/>
  <c r="T20" i="137"/>
  <c r="S20" i="137"/>
  <c r="R20" i="137"/>
  <c r="Q20" i="137"/>
  <c r="P20" i="137"/>
  <c r="O20" i="137"/>
  <c r="N20" i="137"/>
  <c r="BK20" i="137" s="1"/>
  <c r="BK78" i="137" s="1"/>
  <c r="M20" i="137"/>
  <c r="BJ20" i="137" s="1"/>
  <c r="L20" i="137"/>
  <c r="K20" i="137"/>
  <c r="J20" i="137"/>
  <c r="BG20" i="137" s="1"/>
  <c r="F20" i="137"/>
  <c r="BC20" i="137" s="1"/>
  <c r="E20" i="137"/>
  <c r="BB20" i="137" s="1"/>
  <c r="C20" i="137"/>
  <c r="B20" i="137"/>
  <c r="AY20" i="137" s="1"/>
  <c r="O15" i="137"/>
  <c r="L8" i="137"/>
  <c r="J8" i="137"/>
  <c r="H8" i="137"/>
  <c r="F8" i="137"/>
  <c r="E8" i="137"/>
  <c r="D8" i="137"/>
  <c r="C8" i="137"/>
  <c r="B8" i="137"/>
  <c r="B4" i="137"/>
  <c r="B2" i="137"/>
  <c r="BL114" i="136"/>
  <c r="BO104" i="136"/>
  <c r="BL98" i="136"/>
  <c r="BL33" i="136" s="1"/>
  <c r="C82" i="136"/>
  <c r="C27" i="136" s="1"/>
  <c r="B82" i="136"/>
  <c r="B27" i="136" s="1"/>
  <c r="BL81" i="136"/>
  <c r="BL82" i="136" s="1"/>
  <c r="BK81" i="136"/>
  <c r="BK82" i="136" s="1"/>
  <c r="BK27" i="136" s="1"/>
  <c r="BJ81" i="136"/>
  <c r="BJ82" i="136" s="1"/>
  <c r="BI81" i="136"/>
  <c r="BI82" i="136" s="1"/>
  <c r="BI27" i="136" s="1"/>
  <c r="BH81" i="136"/>
  <c r="BH82" i="136" s="1"/>
  <c r="BH27" i="136" s="1"/>
  <c r="BG81" i="136"/>
  <c r="BG82" i="136" s="1"/>
  <c r="BG27" i="136" s="1"/>
  <c r="BF81" i="136"/>
  <c r="BF82" i="136" s="1"/>
  <c r="BE81" i="136"/>
  <c r="BE82" i="136" s="1"/>
  <c r="BE27" i="136" s="1"/>
  <c r="BD81" i="136"/>
  <c r="BD82" i="136" s="1"/>
  <c r="BD27" i="136" s="1"/>
  <c r="BC81" i="136"/>
  <c r="BC82" i="136" s="1"/>
  <c r="BC27" i="136" s="1"/>
  <c r="BB81" i="136"/>
  <c r="BB82" i="136" s="1"/>
  <c r="BA81" i="136"/>
  <c r="BA82" i="136" s="1"/>
  <c r="BA27" i="136" s="1"/>
  <c r="AZ81" i="136"/>
  <c r="AZ82" i="136" s="1"/>
  <c r="AZ27" i="136" s="1"/>
  <c r="AY81" i="136"/>
  <c r="AY82" i="136" s="1"/>
  <c r="AY27" i="136" s="1"/>
  <c r="AX81" i="136"/>
  <c r="AX82" i="136" s="1"/>
  <c r="AW81" i="136"/>
  <c r="AW82" i="136" s="1"/>
  <c r="AW27" i="136" s="1"/>
  <c r="AV81" i="136"/>
  <c r="AV82" i="136" s="1"/>
  <c r="AV27" i="136" s="1"/>
  <c r="AU81" i="136"/>
  <c r="AU82" i="136" s="1"/>
  <c r="AU27" i="136" s="1"/>
  <c r="AT81" i="136"/>
  <c r="AT82" i="136" s="1"/>
  <c r="AS81" i="136"/>
  <c r="AS82" i="136" s="1"/>
  <c r="AS27" i="136" s="1"/>
  <c r="AR81" i="136"/>
  <c r="AR82" i="136" s="1"/>
  <c r="AR27" i="136" s="1"/>
  <c r="AQ81" i="136"/>
  <c r="AQ82" i="136" s="1"/>
  <c r="AQ27" i="136" s="1"/>
  <c r="AP81" i="136"/>
  <c r="AP82" i="136" s="1"/>
  <c r="AO81" i="136"/>
  <c r="AO82" i="136" s="1"/>
  <c r="AO27" i="136" s="1"/>
  <c r="AN81" i="136"/>
  <c r="AN82" i="136" s="1"/>
  <c r="AM81" i="136"/>
  <c r="AM82" i="136" s="1"/>
  <c r="AM27" i="136" s="1"/>
  <c r="AL81" i="136"/>
  <c r="AL82" i="136" s="1"/>
  <c r="AK81" i="136"/>
  <c r="AK82" i="136" s="1"/>
  <c r="AK27" i="136" s="1"/>
  <c r="AJ81" i="136"/>
  <c r="AJ82" i="136" s="1"/>
  <c r="AJ27" i="136" s="1"/>
  <c r="AI81" i="136"/>
  <c r="AI82" i="136" s="1"/>
  <c r="AI27" i="136" s="1"/>
  <c r="AH81" i="136"/>
  <c r="AH82" i="136" s="1"/>
  <c r="AG81" i="136"/>
  <c r="AG82" i="136" s="1"/>
  <c r="AF81" i="136"/>
  <c r="AF82" i="136" s="1"/>
  <c r="AF27" i="136" s="1"/>
  <c r="AE81" i="136"/>
  <c r="AE82" i="136" s="1"/>
  <c r="AE27" i="136" s="1"/>
  <c r="AD81" i="136"/>
  <c r="AD82" i="136" s="1"/>
  <c r="AC81" i="136"/>
  <c r="AC82" i="136" s="1"/>
  <c r="AC27" i="136" s="1"/>
  <c r="AB81" i="136"/>
  <c r="AB82" i="136" s="1"/>
  <c r="AB27" i="136" s="1"/>
  <c r="AA81" i="136"/>
  <c r="AA82" i="136" s="1"/>
  <c r="AA27" i="136" s="1"/>
  <c r="Z81" i="136"/>
  <c r="Z82" i="136" s="1"/>
  <c r="Y81" i="136"/>
  <c r="Y82" i="136" s="1"/>
  <c r="Y27" i="136" s="1"/>
  <c r="BJ75" i="136"/>
  <c r="BJ26" i="136" s="1"/>
  <c r="BI75" i="136"/>
  <c r="BI26" i="136" s="1"/>
  <c r="BH75" i="136"/>
  <c r="BG75" i="136"/>
  <c r="BG26" i="136" s="1"/>
  <c r="BF75" i="136"/>
  <c r="BF26" i="136" s="1"/>
  <c r="BE75" i="136"/>
  <c r="BE26" i="136" s="1"/>
  <c r="BD75" i="136"/>
  <c r="BC75" i="136"/>
  <c r="BC26" i="136" s="1"/>
  <c r="BB75" i="136"/>
  <c r="BB26" i="136" s="1"/>
  <c r="BA75" i="136"/>
  <c r="BA26" i="136" s="1"/>
  <c r="AZ75" i="136"/>
  <c r="AY75" i="136"/>
  <c r="AY26" i="136" s="1"/>
  <c r="AX75" i="136"/>
  <c r="AX26" i="136" s="1"/>
  <c r="AW75" i="136"/>
  <c r="AW26" i="136" s="1"/>
  <c r="AV75" i="136"/>
  <c r="AU75" i="136"/>
  <c r="AU26" i="136" s="1"/>
  <c r="AT75" i="136"/>
  <c r="AT26" i="136" s="1"/>
  <c r="AS75" i="136"/>
  <c r="AS26" i="136" s="1"/>
  <c r="AR75" i="136"/>
  <c r="AQ75" i="136"/>
  <c r="AQ26" i="136" s="1"/>
  <c r="AP75" i="136"/>
  <c r="AP26" i="136" s="1"/>
  <c r="AO75" i="136"/>
  <c r="AO26" i="136" s="1"/>
  <c r="AN75" i="136"/>
  <c r="AM75" i="136"/>
  <c r="AM26" i="136" s="1"/>
  <c r="AL75" i="136"/>
  <c r="AL26" i="136" s="1"/>
  <c r="AK75" i="136"/>
  <c r="AK26" i="136" s="1"/>
  <c r="AJ75" i="136"/>
  <c r="AI75" i="136"/>
  <c r="AI26" i="136" s="1"/>
  <c r="AH75" i="136"/>
  <c r="AH26" i="136" s="1"/>
  <c r="AG75" i="136"/>
  <c r="AG26" i="136" s="1"/>
  <c r="AF75" i="136"/>
  <c r="AE75" i="136"/>
  <c r="AE26" i="136" s="1"/>
  <c r="AD75" i="136"/>
  <c r="AD26" i="136" s="1"/>
  <c r="AC75" i="136"/>
  <c r="AC26" i="136" s="1"/>
  <c r="AB75" i="136"/>
  <c r="AA75" i="136"/>
  <c r="AA26" i="136" s="1"/>
  <c r="Z75" i="136"/>
  <c r="Z26" i="136" s="1"/>
  <c r="Y75" i="136"/>
  <c r="Y26" i="136" s="1"/>
  <c r="C75" i="136"/>
  <c r="B75" i="136"/>
  <c r="B26" i="136" s="1"/>
  <c r="BL27" i="136"/>
  <c r="BJ27" i="136"/>
  <c r="BF27" i="136"/>
  <c r="BB27" i="136"/>
  <c r="AX27" i="136"/>
  <c r="AT27" i="136"/>
  <c r="AP27" i="136"/>
  <c r="AN27" i="136"/>
  <c r="AL27" i="136"/>
  <c r="AH27" i="136"/>
  <c r="AG27" i="136"/>
  <c r="AD27" i="136"/>
  <c r="Z27" i="136"/>
  <c r="BL26" i="136"/>
  <c r="BK26" i="136"/>
  <c r="BH26" i="136"/>
  <c r="BD26" i="136"/>
  <c r="AZ26" i="136"/>
  <c r="AV26" i="136"/>
  <c r="AR26" i="136"/>
  <c r="AN26" i="136"/>
  <c r="AJ26" i="136"/>
  <c r="AF26" i="136"/>
  <c r="AB26" i="136"/>
  <c r="C26" i="136"/>
  <c r="AX20" i="136"/>
  <c r="AW20" i="136"/>
  <c r="AV20" i="136"/>
  <c r="AU20" i="136"/>
  <c r="AT20" i="136"/>
  <c r="AS20" i="136"/>
  <c r="AR20" i="136"/>
  <c r="AQ20" i="136"/>
  <c r="AP20" i="136"/>
  <c r="AO20" i="136"/>
  <c r="AN20" i="136"/>
  <c r="AM20" i="136"/>
  <c r="AL20" i="136"/>
  <c r="AK20" i="136"/>
  <c r="AJ20" i="136"/>
  <c r="AI20" i="136"/>
  <c r="AH20" i="136"/>
  <c r="AG20" i="136"/>
  <c r="AF20" i="136"/>
  <c r="AE20" i="136"/>
  <c r="AD20" i="136"/>
  <c r="AC20" i="136"/>
  <c r="AB20" i="136"/>
  <c r="AA20" i="136"/>
  <c r="Z20" i="136"/>
  <c r="Y20" i="136"/>
  <c r="X20" i="136"/>
  <c r="W20" i="136"/>
  <c r="V20" i="136"/>
  <c r="U20" i="136"/>
  <c r="T20" i="136"/>
  <c r="S20" i="136"/>
  <c r="R20" i="136"/>
  <c r="Q20" i="136"/>
  <c r="P20" i="136"/>
  <c r="O20" i="136"/>
  <c r="BL20" i="136" s="1"/>
  <c r="BL78" i="136" s="1"/>
  <c r="N20" i="136"/>
  <c r="BK20" i="136" s="1"/>
  <c r="BK78" i="136" s="1"/>
  <c r="M20" i="136"/>
  <c r="L20" i="136"/>
  <c r="K20" i="136"/>
  <c r="BH20" i="136" s="1"/>
  <c r="J20" i="136"/>
  <c r="BG20" i="136" s="1"/>
  <c r="I20" i="136"/>
  <c r="H20" i="136"/>
  <c r="G20" i="136"/>
  <c r="BD20" i="136" s="1"/>
  <c r="F20" i="136"/>
  <c r="BC20" i="136" s="1"/>
  <c r="E20" i="136"/>
  <c r="C20" i="136"/>
  <c r="AZ20" i="136" s="1"/>
  <c r="B20" i="136"/>
  <c r="AY20" i="136" s="1"/>
  <c r="O15" i="136"/>
  <c r="P11" i="136" s="1"/>
  <c r="P15" i="136" s="1"/>
  <c r="Q11" i="136" s="1"/>
  <c r="L8" i="136"/>
  <c r="J8" i="136"/>
  <c r="I8" i="136"/>
  <c r="H8" i="136"/>
  <c r="G8" i="136"/>
  <c r="F8" i="136"/>
  <c r="E8" i="136"/>
  <c r="D8" i="136"/>
  <c r="C8" i="136"/>
  <c r="B8" i="136"/>
  <c r="B4" i="136"/>
  <c r="B2" i="136"/>
  <c r="BL115" i="134"/>
  <c r="BO105" i="134"/>
  <c r="BL99" i="134"/>
  <c r="BL33" i="134" s="1"/>
  <c r="C83" i="134"/>
  <c r="C27" i="134" s="1"/>
  <c r="B83" i="134"/>
  <c r="B27" i="134" s="1"/>
  <c r="BL82" i="134"/>
  <c r="BL83" i="134" s="1"/>
  <c r="BK82" i="134"/>
  <c r="BK83" i="134" s="1"/>
  <c r="BK27" i="134" s="1"/>
  <c r="BJ82" i="134"/>
  <c r="BJ83" i="134" s="1"/>
  <c r="BJ27" i="134" s="1"/>
  <c r="BI82" i="134"/>
  <c r="BI83" i="134" s="1"/>
  <c r="BH82" i="134"/>
  <c r="BH83" i="134" s="1"/>
  <c r="BG82" i="134"/>
  <c r="BG83" i="134" s="1"/>
  <c r="BG27" i="134" s="1"/>
  <c r="BF82" i="134"/>
  <c r="BF83" i="134" s="1"/>
  <c r="BF27" i="134" s="1"/>
  <c r="BE82" i="134"/>
  <c r="BE83" i="134" s="1"/>
  <c r="BD82" i="134"/>
  <c r="BD83" i="134" s="1"/>
  <c r="BC82" i="134"/>
  <c r="BC83" i="134" s="1"/>
  <c r="BC27" i="134" s="1"/>
  <c r="BB82" i="134"/>
  <c r="BB83" i="134" s="1"/>
  <c r="BB27" i="134" s="1"/>
  <c r="BA82" i="134"/>
  <c r="BA83" i="134" s="1"/>
  <c r="AZ82" i="134"/>
  <c r="AZ83" i="134" s="1"/>
  <c r="AY82" i="134"/>
  <c r="AY83" i="134" s="1"/>
  <c r="AY27" i="134" s="1"/>
  <c r="AX82" i="134"/>
  <c r="AX83" i="134" s="1"/>
  <c r="AX27" i="134" s="1"/>
  <c r="AW82" i="134"/>
  <c r="AW83" i="134" s="1"/>
  <c r="AV82" i="134"/>
  <c r="AV83" i="134" s="1"/>
  <c r="AU82" i="134"/>
  <c r="AU83" i="134" s="1"/>
  <c r="AU27" i="134" s="1"/>
  <c r="AT82" i="134"/>
  <c r="AT83" i="134" s="1"/>
  <c r="AT27" i="134" s="1"/>
  <c r="AS82" i="134"/>
  <c r="AS83" i="134" s="1"/>
  <c r="AR82" i="134"/>
  <c r="AR83" i="134" s="1"/>
  <c r="AQ82" i="134"/>
  <c r="AQ83" i="134" s="1"/>
  <c r="AQ27" i="134" s="1"/>
  <c r="AP82" i="134"/>
  <c r="AP83" i="134" s="1"/>
  <c r="AP27" i="134" s="1"/>
  <c r="AO82" i="134"/>
  <c r="AO83" i="134" s="1"/>
  <c r="AN82" i="134"/>
  <c r="AN83" i="134" s="1"/>
  <c r="AM82" i="134"/>
  <c r="AM83" i="134" s="1"/>
  <c r="AM27" i="134" s="1"/>
  <c r="AL82" i="134"/>
  <c r="AL83" i="134" s="1"/>
  <c r="AL27" i="134" s="1"/>
  <c r="AK82" i="134"/>
  <c r="AK83" i="134" s="1"/>
  <c r="AJ82" i="134"/>
  <c r="AJ83" i="134" s="1"/>
  <c r="AI82" i="134"/>
  <c r="AI83" i="134" s="1"/>
  <c r="AI27" i="134" s="1"/>
  <c r="AH82" i="134"/>
  <c r="AH83" i="134" s="1"/>
  <c r="AH27" i="134" s="1"/>
  <c r="AG82" i="134"/>
  <c r="AG83" i="134" s="1"/>
  <c r="AF82" i="134"/>
  <c r="AF83" i="134" s="1"/>
  <c r="AE82" i="134"/>
  <c r="AE83" i="134" s="1"/>
  <c r="AE27" i="134" s="1"/>
  <c r="AD82" i="134"/>
  <c r="AD83" i="134" s="1"/>
  <c r="AD27" i="134" s="1"/>
  <c r="AC82" i="134"/>
  <c r="AC83" i="134" s="1"/>
  <c r="AB82" i="134"/>
  <c r="AB83" i="134" s="1"/>
  <c r="AA82" i="134"/>
  <c r="AA83" i="134" s="1"/>
  <c r="AA27" i="134" s="1"/>
  <c r="Z82" i="134"/>
  <c r="Z83" i="134" s="1"/>
  <c r="Z27" i="134" s="1"/>
  <c r="Y82" i="134"/>
  <c r="Y83" i="134" s="1"/>
  <c r="Y27" i="134" s="1"/>
  <c r="BJ76" i="134"/>
  <c r="BI76" i="134"/>
  <c r="BI26" i="134" s="1"/>
  <c r="BH76" i="134"/>
  <c r="BH26" i="134" s="1"/>
  <c r="BG76" i="134"/>
  <c r="BG26" i="134" s="1"/>
  <c r="BF76" i="134"/>
  <c r="BE76" i="134"/>
  <c r="BE26" i="134" s="1"/>
  <c r="BD76" i="134"/>
  <c r="BD26" i="134" s="1"/>
  <c r="BC76" i="134"/>
  <c r="BB76" i="134"/>
  <c r="BA76" i="134"/>
  <c r="BA26" i="134" s="1"/>
  <c r="AZ76" i="134"/>
  <c r="AZ26" i="134" s="1"/>
  <c r="AY76" i="134"/>
  <c r="AY26" i="134" s="1"/>
  <c r="AX76" i="134"/>
  <c r="AW76" i="134"/>
  <c r="AW26" i="134" s="1"/>
  <c r="AV76" i="134"/>
  <c r="AV26" i="134" s="1"/>
  <c r="AU76" i="134"/>
  <c r="AT76" i="134"/>
  <c r="AS76" i="134"/>
  <c r="AS26" i="134" s="1"/>
  <c r="AR76" i="134"/>
  <c r="AR26" i="134" s="1"/>
  <c r="AQ76" i="134"/>
  <c r="AQ26" i="134" s="1"/>
  <c r="AP76" i="134"/>
  <c r="AO76" i="134"/>
  <c r="AN76" i="134"/>
  <c r="AN26" i="134" s="1"/>
  <c r="AM76" i="134"/>
  <c r="AL76" i="134"/>
  <c r="AK76" i="134"/>
  <c r="AK26" i="134" s="1"/>
  <c r="AJ76" i="134"/>
  <c r="AJ26" i="134" s="1"/>
  <c r="AI76" i="134"/>
  <c r="AH76" i="134"/>
  <c r="AG76" i="134"/>
  <c r="AG26" i="134" s="1"/>
  <c r="AF76" i="134"/>
  <c r="AF26" i="134" s="1"/>
  <c r="AE76" i="134"/>
  <c r="AD76" i="134"/>
  <c r="AC76" i="134"/>
  <c r="AC26" i="134" s="1"/>
  <c r="AB76" i="134"/>
  <c r="AB26" i="134" s="1"/>
  <c r="AA76" i="134"/>
  <c r="Z76" i="134"/>
  <c r="Y76" i="134"/>
  <c r="Y26" i="134" s="1"/>
  <c r="C76" i="134"/>
  <c r="C26" i="134" s="1"/>
  <c r="B76" i="134"/>
  <c r="B26" i="134" s="1"/>
  <c r="BL27" i="134"/>
  <c r="BI27" i="134"/>
  <c r="BH27" i="134"/>
  <c r="BE27" i="134"/>
  <c r="BD27" i="134"/>
  <c r="BA27" i="134"/>
  <c r="AZ27" i="134"/>
  <c r="AW27" i="134"/>
  <c r="AV27" i="134"/>
  <c r="AS27" i="134"/>
  <c r="AR27" i="134"/>
  <c r="AO27" i="134"/>
  <c r="AN27" i="134"/>
  <c r="AK27" i="134"/>
  <c r="AJ27" i="134"/>
  <c r="AG27" i="134"/>
  <c r="AF27" i="134"/>
  <c r="AC27" i="134"/>
  <c r="AB27" i="134"/>
  <c r="BL26" i="134"/>
  <c r="BL40" i="134" s="1"/>
  <c r="BL41" i="134" s="1"/>
  <c r="BK26" i="134"/>
  <c r="BJ26" i="134"/>
  <c r="BF26" i="134"/>
  <c r="BC26" i="134"/>
  <c r="BB26" i="134"/>
  <c r="AX26" i="134"/>
  <c r="AU26" i="134"/>
  <c r="AT26" i="134"/>
  <c r="AP26" i="134"/>
  <c r="AO26" i="134"/>
  <c r="AM26" i="134"/>
  <c r="AL26" i="134"/>
  <c r="AI26" i="134"/>
  <c r="AH26" i="134"/>
  <c r="AE26" i="134"/>
  <c r="AD26" i="134"/>
  <c r="AA26" i="134"/>
  <c r="Z26" i="134"/>
  <c r="AX20" i="134"/>
  <c r="AW20" i="134"/>
  <c r="AV20" i="134"/>
  <c r="AU20" i="134"/>
  <c r="AT20" i="134"/>
  <c r="AS20" i="134"/>
  <c r="AR20" i="134"/>
  <c r="AQ20" i="134"/>
  <c r="AP20" i="134"/>
  <c r="AO20" i="134"/>
  <c r="AN20" i="134"/>
  <c r="AM20" i="134"/>
  <c r="AL20" i="134"/>
  <c r="AK20" i="134"/>
  <c r="AJ20" i="134"/>
  <c r="AI20" i="134"/>
  <c r="AH20" i="134"/>
  <c r="AG20" i="134"/>
  <c r="AF20" i="134"/>
  <c r="AE20" i="134"/>
  <c r="AD20" i="134"/>
  <c r="AC20" i="134"/>
  <c r="AB20" i="134"/>
  <c r="AA20" i="134"/>
  <c r="Z20" i="134"/>
  <c r="Y20" i="134"/>
  <c r="X20" i="134"/>
  <c r="W20" i="134"/>
  <c r="V20" i="134"/>
  <c r="U20" i="134"/>
  <c r="T20" i="134"/>
  <c r="S20" i="134"/>
  <c r="R20" i="134"/>
  <c r="Q20" i="134"/>
  <c r="P20" i="134"/>
  <c r="O20" i="134"/>
  <c r="BL20" i="134" s="1"/>
  <c r="BL79" i="134" s="1"/>
  <c r="N20" i="134"/>
  <c r="M20" i="134"/>
  <c r="L20" i="134"/>
  <c r="BI20" i="134" s="1"/>
  <c r="K20" i="134"/>
  <c r="BH20" i="134" s="1"/>
  <c r="J20" i="134"/>
  <c r="I20" i="134"/>
  <c r="H20" i="134"/>
  <c r="BE20" i="134" s="1"/>
  <c r="G20" i="134"/>
  <c r="BD20" i="134" s="1"/>
  <c r="F20" i="134"/>
  <c r="E20" i="134"/>
  <c r="C20" i="134"/>
  <c r="AZ20" i="134" s="1"/>
  <c r="B20" i="134"/>
  <c r="O15" i="134"/>
  <c r="L8" i="134"/>
  <c r="J8" i="134"/>
  <c r="I8" i="134"/>
  <c r="H8" i="134"/>
  <c r="G8" i="134"/>
  <c r="F8" i="134"/>
  <c r="E8" i="134"/>
  <c r="D8" i="134"/>
  <c r="C8" i="134"/>
  <c r="B8" i="134"/>
  <c r="B4" i="134"/>
  <c r="B2" i="134"/>
  <c r="AF76" i="133"/>
  <c r="AF26" i="133" s="1"/>
  <c r="AE82" i="133"/>
  <c r="AE83" i="133" s="1"/>
  <c r="AE27" i="133" s="1"/>
  <c r="AB76" i="133"/>
  <c r="AB26" i="133" s="1"/>
  <c r="BL115" i="133"/>
  <c r="BO105" i="133"/>
  <c r="BL99" i="133"/>
  <c r="BL33" i="133" s="1"/>
  <c r="C83" i="133"/>
  <c r="B83" i="133"/>
  <c r="B27" i="133" s="1"/>
  <c r="BL82" i="133"/>
  <c r="BL83" i="133" s="1"/>
  <c r="BL27" i="133" s="1"/>
  <c r="BK82" i="133"/>
  <c r="BK83" i="133" s="1"/>
  <c r="BK27" i="133" s="1"/>
  <c r="BJ82" i="133"/>
  <c r="BJ83" i="133" s="1"/>
  <c r="BI82" i="133"/>
  <c r="BI83" i="133" s="1"/>
  <c r="BH82" i="133"/>
  <c r="BH83" i="133" s="1"/>
  <c r="BH27" i="133" s="1"/>
  <c r="BG82" i="133"/>
  <c r="BG83" i="133" s="1"/>
  <c r="BG27" i="133" s="1"/>
  <c r="BF82" i="133"/>
  <c r="BF83" i="133" s="1"/>
  <c r="BF27" i="133" s="1"/>
  <c r="BE82" i="133"/>
  <c r="BE83" i="133" s="1"/>
  <c r="BE27" i="133" s="1"/>
  <c r="BD82" i="133"/>
  <c r="BD83" i="133" s="1"/>
  <c r="BD27" i="133" s="1"/>
  <c r="BC82" i="133"/>
  <c r="BC83" i="133" s="1"/>
  <c r="BC27" i="133" s="1"/>
  <c r="BB82" i="133"/>
  <c r="BB83" i="133" s="1"/>
  <c r="BB27" i="133" s="1"/>
  <c r="BA82" i="133"/>
  <c r="BA83" i="133" s="1"/>
  <c r="BA27" i="133" s="1"/>
  <c r="AZ82" i="133"/>
  <c r="AZ83" i="133" s="1"/>
  <c r="AZ27" i="133" s="1"/>
  <c r="AY82" i="133"/>
  <c r="AY83" i="133" s="1"/>
  <c r="AY27" i="133" s="1"/>
  <c r="AX82" i="133"/>
  <c r="AX83" i="133" s="1"/>
  <c r="AX27" i="133" s="1"/>
  <c r="AW82" i="133"/>
  <c r="AW83" i="133" s="1"/>
  <c r="AV82" i="133"/>
  <c r="AV83" i="133" s="1"/>
  <c r="AV27" i="133" s="1"/>
  <c r="AU82" i="133"/>
  <c r="AU83" i="133" s="1"/>
  <c r="AT82" i="133"/>
  <c r="AT83" i="133" s="1"/>
  <c r="AS82" i="133"/>
  <c r="AS83" i="133" s="1"/>
  <c r="AS27" i="133" s="1"/>
  <c r="AR82" i="133"/>
  <c r="AR83" i="133" s="1"/>
  <c r="AR27" i="133" s="1"/>
  <c r="AQ82" i="133"/>
  <c r="AQ83" i="133" s="1"/>
  <c r="AQ27" i="133" s="1"/>
  <c r="AP82" i="133"/>
  <c r="AP83" i="133" s="1"/>
  <c r="AO82" i="133"/>
  <c r="AO83" i="133" s="1"/>
  <c r="AN82" i="133"/>
  <c r="AN83" i="133" s="1"/>
  <c r="AN27" i="133" s="1"/>
  <c r="AM82" i="133"/>
  <c r="AM83" i="133" s="1"/>
  <c r="AM27" i="133" s="1"/>
  <c r="AL82" i="133"/>
  <c r="AL83" i="133" s="1"/>
  <c r="AL27" i="133" s="1"/>
  <c r="AK82" i="133"/>
  <c r="AK83" i="133" s="1"/>
  <c r="AK27" i="133" s="1"/>
  <c r="AJ82" i="133"/>
  <c r="AJ83" i="133" s="1"/>
  <c r="AJ27" i="133" s="1"/>
  <c r="AI82" i="133"/>
  <c r="AI83" i="133" s="1"/>
  <c r="AI27" i="133" s="1"/>
  <c r="AH82" i="133"/>
  <c r="AH83" i="133" s="1"/>
  <c r="AH27" i="133" s="1"/>
  <c r="AG82" i="133"/>
  <c r="AG83" i="133" s="1"/>
  <c r="AG27" i="133" s="1"/>
  <c r="AF82" i="133"/>
  <c r="AF83" i="133" s="1"/>
  <c r="AF27" i="133" s="1"/>
  <c r="AD82" i="133"/>
  <c r="AD83" i="133" s="1"/>
  <c r="AD27" i="133" s="1"/>
  <c r="AC82" i="133"/>
  <c r="AC83" i="133" s="1"/>
  <c r="AB82" i="133"/>
  <c r="AB83" i="133" s="1"/>
  <c r="AB27" i="133" s="1"/>
  <c r="BJ76" i="133"/>
  <c r="BJ26" i="133" s="1"/>
  <c r="BI76" i="133"/>
  <c r="BI26" i="133" s="1"/>
  <c r="BH76" i="133"/>
  <c r="BH26" i="133" s="1"/>
  <c r="BG76" i="133"/>
  <c r="BG26" i="133" s="1"/>
  <c r="BF76" i="133"/>
  <c r="BF26" i="133" s="1"/>
  <c r="BE76" i="133"/>
  <c r="BE26" i="133" s="1"/>
  <c r="BD76" i="133"/>
  <c r="BC76" i="133"/>
  <c r="BC26" i="133" s="1"/>
  <c r="BB76" i="133"/>
  <c r="BB26" i="133" s="1"/>
  <c r="BA76" i="133"/>
  <c r="BA26" i="133" s="1"/>
  <c r="AZ76" i="133"/>
  <c r="AZ26" i="133" s="1"/>
  <c r="AY76" i="133"/>
  <c r="AY26" i="133" s="1"/>
  <c r="AX76" i="133"/>
  <c r="AX26" i="133" s="1"/>
  <c r="AW76" i="133"/>
  <c r="AW26" i="133" s="1"/>
  <c r="AV76" i="133"/>
  <c r="AU76" i="133"/>
  <c r="AU26" i="133" s="1"/>
  <c r="AT76" i="133"/>
  <c r="AT26" i="133" s="1"/>
  <c r="AS76" i="133"/>
  <c r="AS26" i="133" s="1"/>
  <c r="AR76" i="133"/>
  <c r="AR26" i="133" s="1"/>
  <c r="AQ76" i="133"/>
  <c r="AQ26" i="133" s="1"/>
  <c r="AP76" i="133"/>
  <c r="AP26" i="133" s="1"/>
  <c r="AO76" i="133"/>
  <c r="AO26" i="133" s="1"/>
  <c r="AN76" i="133"/>
  <c r="AM76" i="133"/>
  <c r="AM26" i="133" s="1"/>
  <c r="AL76" i="133"/>
  <c r="AL26" i="133" s="1"/>
  <c r="AK76" i="133"/>
  <c r="AK26" i="133" s="1"/>
  <c r="AJ76" i="133"/>
  <c r="AJ26" i="133" s="1"/>
  <c r="AI76" i="133"/>
  <c r="AI26" i="133" s="1"/>
  <c r="AH76" i="133"/>
  <c r="AH26" i="133" s="1"/>
  <c r="AG76" i="133"/>
  <c r="AG26" i="133" s="1"/>
  <c r="AE76" i="133"/>
  <c r="AE26" i="133" s="1"/>
  <c r="AD76" i="133"/>
  <c r="AD26" i="133" s="1"/>
  <c r="AC76" i="133"/>
  <c r="AC26" i="133" s="1"/>
  <c r="C76" i="133"/>
  <c r="C26" i="133" s="1"/>
  <c r="B76" i="133"/>
  <c r="BJ27" i="133"/>
  <c r="BI27" i="133"/>
  <c r="AW27" i="133"/>
  <c r="AU27" i="133"/>
  <c r="AT27" i="133"/>
  <c r="AP27" i="133"/>
  <c r="AO27" i="133"/>
  <c r="AC27" i="133"/>
  <c r="C27" i="133"/>
  <c r="BL26" i="133"/>
  <c r="BK26" i="133"/>
  <c r="BD26" i="133"/>
  <c r="AV26" i="133"/>
  <c r="AN26" i="133"/>
  <c r="B26" i="133"/>
  <c r="AX20" i="133"/>
  <c r="AW20" i="133"/>
  <c r="AV20" i="133"/>
  <c r="AU20" i="133"/>
  <c r="AU72" i="133" s="1"/>
  <c r="AT20" i="133"/>
  <c r="AS20" i="133"/>
  <c r="AR20" i="133"/>
  <c r="AQ20" i="133"/>
  <c r="AP20" i="133"/>
  <c r="AO20" i="133"/>
  <c r="AN20" i="133"/>
  <c r="AM20" i="133"/>
  <c r="AL20" i="133"/>
  <c r="AK20" i="133"/>
  <c r="AJ20" i="133"/>
  <c r="AJ79" i="133" s="1"/>
  <c r="AI20" i="133"/>
  <c r="AH20" i="133"/>
  <c r="AG20" i="133"/>
  <c r="AF20" i="133"/>
  <c r="AE20" i="133"/>
  <c r="AD20" i="133"/>
  <c r="AC20" i="133"/>
  <c r="AB20" i="133"/>
  <c r="AA20" i="133"/>
  <c r="Z20" i="133"/>
  <c r="Z72" i="133" s="1"/>
  <c r="Y20" i="133"/>
  <c r="X20" i="133"/>
  <c r="W20" i="133"/>
  <c r="V20" i="133"/>
  <c r="U20" i="133"/>
  <c r="T20" i="133"/>
  <c r="T79" i="133" s="1"/>
  <c r="S20" i="133"/>
  <c r="R20" i="133"/>
  <c r="Q20" i="133"/>
  <c r="P20" i="133"/>
  <c r="O20" i="133"/>
  <c r="BL20" i="133" s="1"/>
  <c r="BL79" i="133" s="1"/>
  <c r="M20" i="133"/>
  <c r="L20" i="133"/>
  <c r="BI20" i="133" s="1"/>
  <c r="K20" i="133"/>
  <c r="BH20" i="133" s="1"/>
  <c r="J20" i="133"/>
  <c r="BG20" i="133" s="1"/>
  <c r="I20" i="133"/>
  <c r="H20" i="133"/>
  <c r="BE20" i="133" s="1"/>
  <c r="F20" i="133"/>
  <c r="BC20" i="133" s="1"/>
  <c r="E20" i="133"/>
  <c r="C20" i="133"/>
  <c r="AZ20" i="133" s="1"/>
  <c r="B20" i="133"/>
  <c r="AY20" i="133" s="1"/>
  <c r="O15" i="133"/>
  <c r="O16" i="133" s="1"/>
  <c r="G20" i="133"/>
  <c r="L8" i="133"/>
  <c r="J8" i="133"/>
  <c r="I8" i="133"/>
  <c r="H8" i="133"/>
  <c r="G8" i="133"/>
  <c r="F8" i="133"/>
  <c r="E8" i="133"/>
  <c r="D8" i="133"/>
  <c r="C8" i="133"/>
  <c r="B8" i="133"/>
  <c r="B4" i="133"/>
  <c r="B2" i="133"/>
  <c r="BL114" i="131"/>
  <c r="BL98" i="131"/>
  <c r="BL33" i="131" s="1"/>
  <c r="C82" i="131"/>
  <c r="C27" i="131" s="1"/>
  <c r="B82" i="131"/>
  <c r="B27" i="131" s="1"/>
  <c r="BL81" i="131"/>
  <c r="BL82" i="131" s="1"/>
  <c r="BL27" i="131" s="1"/>
  <c r="C75" i="131"/>
  <c r="C26" i="131" s="1"/>
  <c r="B75" i="131"/>
  <c r="B26" i="131" s="1"/>
  <c r="BL26" i="131"/>
  <c r="BK26" i="131"/>
  <c r="AX20" i="131"/>
  <c r="AW20" i="131"/>
  <c r="AV20" i="131"/>
  <c r="AU20" i="131"/>
  <c r="AT20" i="131"/>
  <c r="AS20" i="131"/>
  <c r="AR20" i="131"/>
  <c r="AQ20" i="131"/>
  <c r="AP20" i="131"/>
  <c r="AO20" i="131"/>
  <c r="AN20" i="131"/>
  <c r="AM20" i="131"/>
  <c r="AL20" i="131"/>
  <c r="AK20" i="131"/>
  <c r="AJ20" i="131"/>
  <c r="AI20" i="131"/>
  <c r="AH20" i="131"/>
  <c r="AG20" i="131"/>
  <c r="AF20" i="131"/>
  <c r="AE20" i="131"/>
  <c r="AD20" i="131"/>
  <c r="AC20" i="131"/>
  <c r="AB20" i="131"/>
  <c r="AA20" i="131"/>
  <c r="Z20" i="131"/>
  <c r="Y20" i="131"/>
  <c r="X20" i="131"/>
  <c r="W20" i="131"/>
  <c r="V20" i="131"/>
  <c r="U20" i="131"/>
  <c r="T20" i="131"/>
  <c r="S20" i="131"/>
  <c r="R20" i="131"/>
  <c r="Q20" i="131"/>
  <c r="P20" i="131"/>
  <c r="O20" i="131"/>
  <c r="BL20" i="131" s="1"/>
  <c r="BL78" i="131" s="1"/>
  <c r="M20" i="131"/>
  <c r="K20" i="131"/>
  <c r="BH20" i="131" s="1"/>
  <c r="J20" i="131"/>
  <c r="H20" i="131"/>
  <c r="BE20" i="131" s="1"/>
  <c r="C20" i="131"/>
  <c r="AZ20" i="131" s="1"/>
  <c r="B20" i="131"/>
  <c r="O15" i="131"/>
  <c r="P11" i="131" s="1"/>
  <c r="L8" i="131"/>
  <c r="J8" i="131"/>
  <c r="F8" i="131"/>
  <c r="E8" i="131"/>
  <c r="D8" i="131"/>
  <c r="C8" i="131"/>
  <c r="B8" i="131"/>
  <c r="B4" i="131"/>
  <c r="B2" i="131"/>
  <c r="BL114" i="130"/>
  <c r="BO104" i="130"/>
  <c r="BL98" i="130"/>
  <c r="BL33" i="130" s="1"/>
  <c r="BL54" i="130" s="1"/>
  <c r="C82" i="130"/>
  <c r="C27" i="130" s="1"/>
  <c r="B82" i="130"/>
  <c r="BL81" i="130"/>
  <c r="BL82" i="130" s="1"/>
  <c r="BK81" i="130"/>
  <c r="BK82" i="130" s="1"/>
  <c r="BK27" i="130" s="1"/>
  <c r="BJ81" i="130"/>
  <c r="BJ82" i="130" s="1"/>
  <c r="BJ27" i="130" s="1"/>
  <c r="BI81" i="130"/>
  <c r="BI82" i="130" s="1"/>
  <c r="BI27" i="130" s="1"/>
  <c r="BH81" i="130"/>
  <c r="BH82" i="130" s="1"/>
  <c r="BG81" i="130"/>
  <c r="BG82" i="130" s="1"/>
  <c r="BG27" i="130" s="1"/>
  <c r="BF81" i="130"/>
  <c r="BF82" i="130" s="1"/>
  <c r="BF27" i="130" s="1"/>
  <c r="BE81" i="130"/>
  <c r="BE82" i="130" s="1"/>
  <c r="BE27" i="130" s="1"/>
  <c r="BD81" i="130"/>
  <c r="BD82" i="130" s="1"/>
  <c r="BC81" i="130"/>
  <c r="BC82" i="130" s="1"/>
  <c r="BC27" i="130" s="1"/>
  <c r="BB81" i="130"/>
  <c r="BB82" i="130" s="1"/>
  <c r="BB27" i="130" s="1"/>
  <c r="BA81" i="130"/>
  <c r="BA82" i="130" s="1"/>
  <c r="AZ81" i="130"/>
  <c r="AZ82" i="130" s="1"/>
  <c r="AY81" i="130"/>
  <c r="AY82" i="130" s="1"/>
  <c r="AY27" i="130" s="1"/>
  <c r="AX81" i="130"/>
  <c r="AX82" i="130" s="1"/>
  <c r="AX27" i="130" s="1"/>
  <c r="AW81" i="130"/>
  <c r="AW82" i="130" s="1"/>
  <c r="AW27" i="130" s="1"/>
  <c r="AV81" i="130"/>
  <c r="AV82" i="130" s="1"/>
  <c r="AU81" i="130"/>
  <c r="AU82" i="130" s="1"/>
  <c r="AU27" i="130" s="1"/>
  <c r="AT81" i="130"/>
  <c r="AT82" i="130" s="1"/>
  <c r="AT27" i="130" s="1"/>
  <c r="AS81" i="130"/>
  <c r="AS82" i="130" s="1"/>
  <c r="AS27" i="130" s="1"/>
  <c r="AR81" i="130"/>
  <c r="AR82" i="130" s="1"/>
  <c r="AQ81" i="130"/>
  <c r="AQ82" i="130" s="1"/>
  <c r="AQ27" i="130" s="1"/>
  <c r="AP81" i="130"/>
  <c r="AP82" i="130" s="1"/>
  <c r="AP27" i="130" s="1"/>
  <c r="AO81" i="130"/>
  <c r="AO82" i="130" s="1"/>
  <c r="AO27" i="130" s="1"/>
  <c r="AN81" i="130"/>
  <c r="AN82" i="130" s="1"/>
  <c r="AM81" i="130"/>
  <c r="AM82" i="130" s="1"/>
  <c r="AM27" i="130" s="1"/>
  <c r="AL81" i="130"/>
  <c r="AL82" i="130" s="1"/>
  <c r="AL27" i="130" s="1"/>
  <c r="AK81" i="130"/>
  <c r="AK82" i="130" s="1"/>
  <c r="AK27" i="130" s="1"/>
  <c r="AJ81" i="130"/>
  <c r="AJ82" i="130" s="1"/>
  <c r="AI81" i="130"/>
  <c r="AI82" i="130" s="1"/>
  <c r="AI27" i="130" s="1"/>
  <c r="AH81" i="130"/>
  <c r="AH82" i="130" s="1"/>
  <c r="AH27" i="130" s="1"/>
  <c r="AG81" i="130"/>
  <c r="AG82" i="130" s="1"/>
  <c r="AG27" i="130" s="1"/>
  <c r="AF81" i="130"/>
  <c r="AF82" i="130" s="1"/>
  <c r="AE81" i="130"/>
  <c r="AE82" i="130" s="1"/>
  <c r="AE27" i="130" s="1"/>
  <c r="AD81" i="130"/>
  <c r="AD82" i="130" s="1"/>
  <c r="AD27" i="130" s="1"/>
  <c r="AC81" i="130"/>
  <c r="AC82" i="130" s="1"/>
  <c r="AC27" i="130" s="1"/>
  <c r="AB81" i="130"/>
  <c r="AB82" i="130" s="1"/>
  <c r="AA81" i="130"/>
  <c r="AA82" i="130" s="1"/>
  <c r="AA27" i="130" s="1"/>
  <c r="Z81" i="130"/>
  <c r="Z82" i="130" s="1"/>
  <c r="Z27" i="130" s="1"/>
  <c r="Y81" i="130"/>
  <c r="Y82" i="130" s="1"/>
  <c r="Y27" i="130" s="1"/>
  <c r="BJ75" i="130"/>
  <c r="BI75" i="130"/>
  <c r="BI26" i="130" s="1"/>
  <c r="BH75" i="130"/>
  <c r="BG75" i="130"/>
  <c r="BG26" i="130" s="1"/>
  <c r="BF75" i="130"/>
  <c r="BE75" i="130"/>
  <c r="BE26" i="130" s="1"/>
  <c r="BD75" i="130"/>
  <c r="BD26" i="130" s="1"/>
  <c r="BC75" i="130"/>
  <c r="BC26" i="130" s="1"/>
  <c r="BB75" i="130"/>
  <c r="BA75" i="130"/>
  <c r="BA26" i="130" s="1"/>
  <c r="AZ75" i="130"/>
  <c r="AZ26" i="130" s="1"/>
  <c r="AY75" i="130"/>
  <c r="AY26" i="130" s="1"/>
  <c r="AX75" i="130"/>
  <c r="AW75" i="130"/>
  <c r="AW26" i="130" s="1"/>
  <c r="AV75" i="130"/>
  <c r="AV26" i="130" s="1"/>
  <c r="AU75" i="130"/>
  <c r="AU26" i="130" s="1"/>
  <c r="AT75" i="130"/>
  <c r="AS75" i="130"/>
  <c r="AS26" i="130" s="1"/>
  <c r="AR75" i="130"/>
  <c r="AR26" i="130" s="1"/>
  <c r="AQ75" i="130"/>
  <c r="AQ26" i="130" s="1"/>
  <c r="AP75" i="130"/>
  <c r="AO75" i="130"/>
  <c r="AO26" i="130" s="1"/>
  <c r="AN75" i="130"/>
  <c r="AN26" i="130" s="1"/>
  <c r="AM75" i="130"/>
  <c r="AM26" i="130" s="1"/>
  <c r="AL75" i="130"/>
  <c r="AK75" i="130"/>
  <c r="AK26" i="130" s="1"/>
  <c r="AJ75" i="130"/>
  <c r="AJ26" i="130" s="1"/>
  <c r="AI75" i="130"/>
  <c r="AI26" i="130" s="1"/>
  <c r="AH75" i="130"/>
  <c r="AG75" i="130"/>
  <c r="AG26" i="130" s="1"/>
  <c r="AF75" i="130"/>
  <c r="AF26" i="130" s="1"/>
  <c r="AE75" i="130"/>
  <c r="AE26" i="130" s="1"/>
  <c r="AD75" i="130"/>
  <c r="AC75" i="130"/>
  <c r="AC26" i="130" s="1"/>
  <c r="AB75" i="130"/>
  <c r="AB26" i="130" s="1"/>
  <c r="AA75" i="130"/>
  <c r="AA26" i="130" s="1"/>
  <c r="Z75" i="130"/>
  <c r="Y75" i="130"/>
  <c r="Y26" i="130" s="1"/>
  <c r="C75" i="130"/>
  <c r="C26" i="130" s="1"/>
  <c r="B75" i="130"/>
  <c r="BL27" i="130"/>
  <c r="BH27" i="130"/>
  <c r="BD27" i="130"/>
  <c r="BA27" i="130"/>
  <c r="AZ27" i="130"/>
  <c r="AV27" i="130"/>
  <c r="AR27" i="130"/>
  <c r="AN27" i="130"/>
  <c r="AJ27" i="130"/>
  <c r="AF27" i="130"/>
  <c r="AB27" i="130"/>
  <c r="B27" i="130"/>
  <c r="BL26" i="130"/>
  <c r="BK26" i="130"/>
  <c r="BJ26" i="130"/>
  <c r="BH26" i="130"/>
  <c r="BF26" i="130"/>
  <c r="BB26" i="130"/>
  <c r="AX26" i="130"/>
  <c r="AT26" i="130"/>
  <c r="AP26" i="130"/>
  <c r="AL26" i="130"/>
  <c r="AH26" i="130"/>
  <c r="AD26" i="130"/>
  <c r="Z26" i="130"/>
  <c r="B26" i="130"/>
  <c r="AX20" i="130"/>
  <c r="AW20" i="130"/>
  <c r="AV20" i="130"/>
  <c r="AU20" i="130"/>
  <c r="AT20" i="130"/>
  <c r="AS20" i="130"/>
  <c r="AR20" i="130"/>
  <c r="AQ20" i="130"/>
  <c r="AP20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V20" i="130"/>
  <c r="U20" i="130"/>
  <c r="T20" i="130"/>
  <c r="S20" i="130"/>
  <c r="R20" i="130"/>
  <c r="Q20" i="130"/>
  <c r="P20" i="130"/>
  <c r="O20" i="130"/>
  <c r="M20" i="130"/>
  <c r="BJ20" i="130" s="1"/>
  <c r="L20" i="130"/>
  <c r="BI20" i="130" s="1"/>
  <c r="K20" i="130"/>
  <c r="J20" i="130"/>
  <c r="I20" i="130"/>
  <c r="BF20" i="130" s="1"/>
  <c r="H20" i="130"/>
  <c r="BE20" i="130" s="1"/>
  <c r="G20" i="130"/>
  <c r="F20" i="130"/>
  <c r="E20" i="130"/>
  <c r="BB20" i="130" s="1"/>
  <c r="C20" i="130"/>
  <c r="B20" i="130"/>
  <c r="O15" i="130"/>
  <c r="P11" i="130" s="1"/>
  <c r="L8" i="130"/>
  <c r="J8" i="130"/>
  <c r="I8" i="130"/>
  <c r="H8" i="130"/>
  <c r="G8" i="130"/>
  <c r="F8" i="130"/>
  <c r="E8" i="130"/>
  <c r="D8" i="130"/>
  <c r="C8" i="130"/>
  <c r="B8" i="130"/>
  <c r="B4" i="130"/>
  <c r="B2" i="130"/>
  <c r="BL115" i="129"/>
  <c r="BO105" i="129"/>
  <c r="BL99" i="129"/>
  <c r="BL33" i="129" s="1"/>
  <c r="C83" i="129"/>
  <c r="C27" i="129" s="1"/>
  <c r="B83" i="129"/>
  <c r="B27" i="129" s="1"/>
  <c r="BL82" i="129"/>
  <c r="BL83" i="129" s="1"/>
  <c r="BL27" i="129" s="1"/>
  <c r="BK82" i="129"/>
  <c r="BK83" i="129" s="1"/>
  <c r="BK27" i="129" s="1"/>
  <c r="BJ82" i="129"/>
  <c r="BJ83" i="129" s="1"/>
  <c r="BJ27" i="129" s="1"/>
  <c r="BI82" i="129"/>
  <c r="BI83" i="129" s="1"/>
  <c r="BI27" i="129" s="1"/>
  <c r="BH82" i="129"/>
  <c r="BH83" i="129" s="1"/>
  <c r="BH27" i="129" s="1"/>
  <c r="BG82" i="129"/>
  <c r="BG83" i="129" s="1"/>
  <c r="BF82" i="129"/>
  <c r="BF83" i="129" s="1"/>
  <c r="BF27" i="129" s="1"/>
  <c r="BE82" i="129"/>
  <c r="BE83" i="129" s="1"/>
  <c r="BE27" i="129" s="1"/>
  <c r="BD82" i="129"/>
  <c r="BD83" i="129" s="1"/>
  <c r="BD27" i="129" s="1"/>
  <c r="BC82" i="129"/>
  <c r="BC83" i="129" s="1"/>
  <c r="BC27" i="129" s="1"/>
  <c r="BB82" i="129"/>
  <c r="BB83" i="129" s="1"/>
  <c r="BB27" i="129" s="1"/>
  <c r="BA82" i="129"/>
  <c r="BA83" i="129" s="1"/>
  <c r="BA27" i="129" s="1"/>
  <c r="AZ82" i="129"/>
  <c r="AZ83" i="129" s="1"/>
  <c r="AZ27" i="129" s="1"/>
  <c r="AY82" i="129"/>
  <c r="AY83" i="129" s="1"/>
  <c r="AX82" i="129"/>
  <c r="AX83" i="129" s="1"/>
  <c r="AX27" i="129" s="1"/>
  <c r="AW82" i="129"/>
  <c r="AW83" i="129" s="1"/>
  <c r="AW27" i="129" s="1"/>
  <c r="AV82" i="129"/>
  <c r="AV83" i="129" s="1"/>
  <c r="AV27" i="129" s="1"/>
  <c r="AU82" i="129"/>
  <c r="AU83" i="129" s="1"/>
  <c r="AU27" i="129" s="1"/>
  <c r="AT82" i="129"/>
  <c r="AT83" i="129" s="1"/>
  <c r="AT27" i="129" s="1"/>
  <c r="AS82" i="129"/>
  <c r="AS83" i="129" s="1"/>
  <c r="AS27" i="129" s="1"/>
  <c r="AR82" i="129"/>
  <c r="AR83" i="129" s="1"/>
  <c r="AR27" i="129" s="1"/>
  <c r="AQ82" i="129"/>
  <c r="AQ83" i="129" s="1"/>
  <c r="AP82" i="129"/>
  <c r="AP83" i="129" s="1"/>
  <c r="AP27" i="129" s="1"/>
  <c r="AO82" i="129"/>
  <c r="AO83" i="129" s="1"/>
  <c r="AN82" i="129"/>
  <c r="AN83" i="129" s="1"/>
  <c r="AN27" i="129" s="1"/>
  <c r="AM82" i="129"/>
  <c r="AM83" i="129" s="1"/>
  <c r="AM27" i="129" s="1"/>
  <c r="AL82" i="129"/>
  <c r="AL83" i="129" s="1"/>
  <c r="AL27" i="129" s="1"/>
  <c r="AK82" i="129"/>
  <c r="AK83" i="129" s="1"/>
  <c r="AK27" i="129" s="1"/>
  <c r="AJ82" i="129"/>
  <c r="AJ83" i="129" s="1"/>
  <c r="AJ27" i="129" s="1"/>
  <c r="AI82" i="129"/>
  <c r="AI83" i="129" s="1"/>
  <c r="AI27" i="129" s="1"/>
  <c r="AH82" i="129"/>
  <c r="AH83" i="129" s="1"/>
  <c r="AH27" i="129" s="1"/>
  <c r="AG82" i="129"/>
  <c r="AG83" i="129" s="1"/>
  <c r="AG27" i="129" s="1"/>
  <c r="AF82" i="129"/>
  <c r="AF83" i="129" s="1"/>
  <c r="AF27" i="129" s="1"/>
  <c r="AE82" i="129"/>
  <c r="AE83" i="129" s="1"/>
  <c r="AD82" i="129"/>
  <c r="AD83" i="129" s="1"/>
  <c r="AD27" i="129" s="1"/>
  <c r="AC82" i="129"/>
  <c r="AC83" i="129" s="1"/>
  <c r="AC27" i="129" s="1"/>
  <c r="AB82" i="129"/>
  <c r="AB83" i="129" s="1"/>
  <c r="AB27" i="129" s="1"/>
  <c r="AA82" i="129"/>
  <c r="AA83" i="129" s="1"/>
  <c r="AA27" i="129" s="1"/>
  <c r="Z82" i="129"/>
  <c r="Z83" i="129" s="1"/>
  <c r="Z27" i="129" s="1"/>
  <c r="Y82" i="129"/>
  <c r="Y83" i="129" s="1"/>
  <c r="Y27" i="129" s="1"/>
  <c r="BJ76" i="129"/>
  <c r="BJ26" i="129" s="1"/>
  <c r="BI76" i="129"/>
  <c r="BI26" i="129" s="1"/>
  <c r="BH76" i="129"/>
  <c r="BH26" i="129" s="1"/>
  <c r="BG76" i="129"/>
  <c r="BG26" i="129" s="1"/>
  <c r="BF76" i="129"/>
  <c r="BF26" i="129" s="1"/>
  <c r="BE76" i="129"/>
  <c r="BD76" i="129"/>
  <c r="BD26" i="129" s="1"/>
  <c r="BC76" i="129"/>
  <c r="BC26" i="129" s="1"/>
  <c r="BB76" i="129"/>
  <c r="BB26" i="129" s="1"/>
  <c r="BA76" i="129"/>
  <c r="BA26" i="129" s="1"/>
  <c r="AZ76" i="129"/>
  <c r="AZ26" i="129" s="1"/>
  <c r="AY76" i="129"/>
  <c r="AY26" i="129" s="1"/>
  <c r="AX76" i="129"/>
  <c r="AX26" i="129" s="1"/>
  <c r="AW76" i="129"/>
  <c r="AV76" i="129"/>
  <c r="AU76" i="129"/>
  <c r="AU26" i="129" s="1"/>
  <c r="AT76" i="129"/>
  <c r="AT26" i="129" s="1"/>
  <c r="AS76" i="129"/>
  <c r="AS26" i="129" s="1"/>
  <c r="AR76" i="129"/>
  <c r="AR26" i="129" s="1"/>
  <c r="AQ76" i="129"/>
  <c r="AQ26" i="129" s="1"/>
  <c r="AP76" i="129"/>
  <c r="AP26" i="129" s="1"/>
  <c r="AO76" i="129"/>
  <c r="AN76" i="129"/>
  <c r="AN26" i="129" s="1"/>
  <c r="AM76" i="129"/>
  <c r="AM26" i="129" s="1"/>
  <c r="AL76" i="129"/>
  <c r="AL26" i="129" s="1"/>
  <c r="AK76" i="129"/>
  <c r="AK26" i="129" s="1"/>
  <c r="AJ76" i="129"/>
  <c r="AJ26" i="129" s="1"/>
  <c r="AI76" i="129"/>
  <c r="AI26" i="129" s="1"/>
  <c r="AH76" i="129"/>
  <c r="AH26" i="129" s="1"/>
  <c r="AG76" i="129"/>
  <c r="AF76" i="129"/>
  <c r="AF26" i="129" s="1"/>
  <c r="AE76" i="129"/>
  <c r="AE26" i="129" s="1"/>
  <c r="AD76" i="129"/>
  <c r="AD26" i="129" s="1"/>
  <c r="AC76" i="129"/>
  <c r="AB76" i="129"/>
  <c r="AB26" i="129" s="1"/>
  <c r="AA76" i="129"/>
  <c r="AA26" i="129" s="1"/>
  <c r="Z76" i="129"/>
  <c r="Z26" i="129" s="1"/>
  <c r="Y76" i="129"/>
  <c r="C76" i="129"/>
  <c r="C26" i="129" s="1"/>
  <c r="B76" i="129"/>
  <c r="B26" i="129" s="1"/>
  <c r="BG27" i="129"/>
  <c r="AY27" i="129"/>
  <c r="AQ27" i="129"/>
  <c r="AO27" i="129"/>
  <c r="AE27" i="129"/>
  <c r="BL26" i="129"/>
  <c r="BL40" i="129" s="1"/>
  <c r="BL41" i="129" s="1"/>
  <c r="BK26" i="129"/>
  <c r="BE26" i="129"/>
  <c r="AW26" i="129"/>
  <c r="AV26" i="129"/>
  <c r="AO26" i="129"/>
  <c r="AG26" i="129"/>
  <c r="AC26" i="129"/>
  <c r="Y26" i="129"/>
  <c r="AX20" i="129"/>
  <c r="AW20" i="129"/>
  <c r="AV20" i="129"/>
  <c r="AU20" i="129"/>
  <c r="AT20" i="129"/>
  <c r="AS20" i="129"/>
  <c r="AR20" i="129"/>
  <c r="AQ20" i="129"/>
  <c r="AP20" i="129"/>
  <c r="AO20" i="129"/>
  <c r="AN20" i="129"/>
  <c r="AM20" i="129"/>
  <c r="AL20" i="129"/>
  <c r="AK20" i="129"/>
  <c r="AJ20" i="129"/>
  <c r="AI20" i="129"/>
  <c r="AH20" i="129"/>
  <c r="AG20" i="129"/>
  <c r="AF20" i="129"/>
  <c r="AE20" i="129"/>
  <c r="AD20" i="129"/>
  <c r="AC20" i="129"/>
  <c r="AB20" i="129"/>
  <c r="AA20" i="129"/>
  <c r="Z20" i="129"/>
  <c r="Y20" i="129"/>
  <c r="X20" i="129"/>
  <c r="W20" i="129"/>
  <c r="V20" i="129"/>
  <c r="U20" i="129"/>
  <c r="T20" i="129"/>
  <c r="S20" i="129"/>
  <c r="R20" i="129"/>
  <c r="Q20" i="129"/>
  <c r="P20" i="129"/>
  <c r="O20" i="129"/>
  <c r="M20" i="129"/>
  <c r="BJ20" i="129" s="1"/>
  <c r="L20" i="129"/>
  <c r="K20" i="129"/>
  <c r="J20" i="129"/>
  <c r="BG20" i="129" s="1"/>
  <c r="I20" i="129"/>
  <c r="BF20" i="129" s="1"/>
  <c r="H20" i="129"/>
  <c r="G20" i="129"/>
  <c r="F20" i="129"/>
  <c r="BC20" i="129" s="1"/>
  <c r="E20" i="129"/>
  <c r="BB20" i="129" s="1"/>
  <c r="B20" i="129"/>
  <c r="AY20" i="129" s="1"/>
  <c r="O15" i="129"/>
  <c r="O16" i="129" s="1"/>
  <c r="L8" i="129"/>
  <c r="J8" i="129"/>
  <c r="I8" i="129"/>
  <c r="H8" i="129"/>
  <c r="G8" i="129"/>
  <c r="F8" i="129"/>
  <c r="E8" i="129"/>
  <c r="D8" i="129"/>
  <c r="C8" i="129"/>
  <c r="B8" i="129"/>
  <c r="B4" i="129"/>
  <c r="B2" i="129"/>
  <c r="BL115" i="128"/>
  <c r="BL99" i="128"/>
  <c r="BL33" i="128" s="1"/>
  <c r="C83" i="128"/>
  <c r="C27" i="128" s="1"/>
  <c r="B83" i="128"/>
  <c r="BL82" i="128"/>
  <c r="BL83" i="128" s="1"/>
  <c r="BK82" i="128"/>
  <c r="BK83" i="128" s="1"/>
  <c r="BK27" i="128" s="1"/>
  <c r="BJ82" i="128"/>
  <c r="BJ83" i="128" s="1"/>
  <c r="BJ27" i="128" s="1"/>
  <c r="BI82" i="128"/>
  <c r="BI83" i="128" s="1"/>
  <c r="BH82" i="128"/>
  <c r="BH83" i="128" s="1"/>
  <c r="BH27" i="128" s="1"/>
  <c r="BG82" i="128"/>
  <c r="BG83" i="128" s="1"/>
  <c r="BG27" i="128" s="1"/>
  <c r="BF82" i="128"/>
  <c r="BF83" i="128" s="1"/>
  <c r="BF27" i="128" s="1"/>
  <c r="BE82" i="128"/>
  <c r="BE83" i="128" s="1"/>
  <c r="BD82" i="128"/>
  <c r="BD83" i="128" s="1"/>
  <c r="BD27" i="128" s="1"/>
  <c r="BC82" i="128"/>
  <c r="BC83" i="128" s="1"/>
  <c r="BC27" i="128" s="1"/>
  <c r="BB82" i="128"/>
  <c r="BB83" i="128" s="1"/>
  <c r="BB27" i="128" s="1"/>
  <c r="BA82" i="128"/>
  <c r="BA83" i="128" s="1"/>
  <c r="BA27" i="128" s="1"/>
  <c r="AZ82" i="128"/>
  <c r="AZ83" i="128" s="1"/>
  <c r="AY82" i="128"/>
  <c r="AY83" i="128" s="1"/>
  <c r="AY27" i="128" s="1"/>
  <c r="AX82" i="128"/>
  <c r="AX83" i="128" s="1"/>
  <c r="AX27" i="128" s="1"/>
  <c r="AW82" i="128"/>
  <c r="AW83" i="128" s="1"/>
  <c r="AV82" i="128"/>
  <c r="AV83" i="128" s="1"/>
  <c r="AV27" i="128" s="1"/>
  <c r="AU82" i="128"/>
  <c r="AU83" i="128" s="1"/>
  <c r="AU27" i="128" s="1"/>
  <c r="AT82" i="128"/>
  <c r="AT83" i="128" s="1"/>
  <c r="AT27" i="128" s="1"/>
  <c r="AS82" i="128"/>
  <c r="AS83" i="128" s="1"/>
  <c r="AR82" i="128"/>
  <c r="AR83" i="128" s="1"/>
  <c r="AR27" i="128" s="1"/>
  <c r="AQ82" i="128"/>
  <c r="AQ83" i="128" s="1"/>
  <c r="AQ27" i="128" s="1"/>
  <c r="AP82" i="128"/>
  <c r="AP83" i="128" s="1"/>
  <c r="AP27" i="128" s="1"/>
  <c r="AO82" i="128"/>
  <c r="AO83" i="128" s="1"/>
  <c r="AO27" i="128" s="1"/>
  <c r="AN82" i="128"/>
  <c r="AN83" i="128" s="1"/>
  <c r="AM82" i="128"/>
  <c r="AM83" i="128" s="1"/>
  <c r="AM27" i="128" s="1"/>
  <c r="AL82" i="128"/>
  <c r="AL83" i="128" s="1"/>
  <c r="AL27" i="128" s="1"/>
  <c r="AK82" i="128"/>
  <c r="AK83" i="128" s="1"/>
  <c r="AJ82" i="128"/>
  <c r="AJ83" i="128" s="1"/>
  <c r="AJ27" i="128" s="1"/>
  <c r="AI82" i="128"/>
  <c r="AI83" i="128" s="1"/>
  <c r="AI27" i="128" s="1"/>
  <c r="AH82" i="128"/>
  <c r="AH83" i="128" s="1"/>
  <c r="AH27" i="128" s="1"/>
  <c r="AG82" i="128"/>
  <c r="AG83" i="128" s="1"/>
  <c r="AG27" i="128" s="1"/>
  <c r="AF82" i="128"/>
  <c r="AF83" i="128" s="1"/>
  <c r="AF27" i="128" s="1"/>
  <c r="AE82" i="128"/>
  <c r="AE83" i="128" s="1"/>
  <c r="AE27" i="128" s="1"/>
  <c r="AD82" i="128"/>
  <c r="AD83" i="128" s="1"/>
  <c r="AD27" i="128" s="1"/>
  <c r="AC82" i="128"/>
  <c r="AC83" i="128" s="1"/>
  <c r="AC27" i="128" s="1"/>
  <c r="AB82" i="128"/>
  <c r="AB83" i="128" s="1"/>
  <c r="AB27" i="128" s="1"/>
  <c r="AA82" i="128"/>
  <c r="AA83" i="128" s="1"/>
  <c r="AA27" i="128" s="1"/>
  <c r="Z82" i="128"/>
  <c r="Z83" i="128" s="1"/>
  <c r="Z27" i="128" s="1"/>
  <c r="Y82" i="128"/>
  <c r="Y83" i="128" s="1"/>
  <c r="BJ76" i="128"/>
  <c r="BJ26" i="128" s="1"/>
  <c r="BI76" i="128"/>
  <c r="BI26" i="128" s="1"/>
  <c r="BH76" i="128"/>
  <c r="BH26" i="128" s="1"/>
  <c r="BG76" i="128"/>
  <c r="BG26" i="128" s="1"/>
  <c r="BF76" i="128"/>
  <c r="BF26" i="128" s="1"/>
  <c r="BE76" i="128"/>
  <c r="BE26" i="128" s="1"/>
  <c r="BD76" i="128"/>
  <c r="BD26" i="128" s="1"/>
  <c r="BC76" i="128"/>
  <c r="BB76" i="128"/>
  <c r="BB26" i="128" s="1"/>
  <c r="BA76" i="128"/>
  <c r="BA26" i="128" s="1"/>
  <c r="AZ76" i="128"/>
  <c r="AZ26" i="128" s="1"/>
  <c r="AY76" i="128"/>
  <c r="AX76" i="128"/>
  <c r="AX26" i="128" s="1"/>
  <c r="AW76" i="128"/>
  <c r="AW26" i="128" s="1"/>
  <c r="AV76" i="128"/>
  <c r="AV26" i="128" s="1"/>
  <c r="AU76" i="128"/>
  <c r="AU26" i="128" s="1"/>
  <c r="AT76" i="128"/>
  <c r="AT26" i="128" s="1"/>
  <c r="AS76" i="128"/>
  <c r="AS26" i="128" s="1"/>
  <c r="AR76" i="128"/>
  <c r="AR26" i="128" s="1"/>
  <c r="AQ76" i="128"/>
  <c r="AP76" i="128"/>
  <c r="AO76" i="128"/>
  <c r="AO26" i="128" s="1"/>
  <c r="AN76" i="128"/>
  <c r="AN26" i="128" s="1"/>
  <c r="AM76" i="128"/>
  <c r="AM26" i="128" s="1"/>
  <c r="AL76" i="128"/>
  <c r="AL26" i="128" s="1"/>
  <c r="AK76" i="128"/>
  <c r="AK26" i="128" s="1"/>
  <c r="AJ76" i="128"/>
  <c r="AJ26" i="128" s="1"/>
  <c r="AI76" i="128"/>
  <c r="AI26" i="128" s="1"/>
  <c r="AH76" i="128"/>
  <c r="AG76" i="128"/>
  <c r="AG26" i="128" s="1"/>
  <c r="AF76" i="128"/>
  <c r="AF26" i="128" s="1"/>
  <c r="AE76" i="128"/>
  <c r="AD76" i="128"/>
  <c r="AD26" i="128" s="1"/>
  <c r="AC76" i="128"/>
  <c r="AC26" i="128" s="1"/>
  <c r="AB76" i="128"/>
  <c r="AB26" i="128" s="1"/>
  <c r="AA76" i="128"/>
  <c r="AA26" i="128" s="1"/>
  <c r="Z76" i="128"/>
  <c r="Z26" i="128" s="1"/>
  <c r="Y76" i="128"/>
  <c r="Y26" i="128" s="1"/>
  <c r="C76" i="128"/>
  <c r="C26" i="128" s="1"/>
  <c r="B76" i="128"/>
  <c r="BL27" i="128"/>
  <c r="BI27" i="128"/>
  <c r="BE27" i="128"/>
  <c r="AZ27" i="128"/>
  <c r="AW27" i="128"/>
  <c r="AS27" i="128"/>
  <c r="AN27" i="128"/>
  <c r="AK27" i="128"/>
  <c r="Y27" i="128"/>
  <c r="B27" i="128"/>
  <c r="BL26" i="128"/>
  <c r="BL40" i="128" s="1"/>
  <c r="BL41" i="128" s="1"/>
  <c r="BK26" i="128"/>
  <c r="BC26" i="128"/>
  <c r="AY26" i="128"/>
  <c r="AQ26" i="128"/>
  <c r="AP26" i="128"/>
  <c r="AH26" i="128"/>
  <c r="AE26" i="128"/>
  <c r="B26" i="128"/>
  <c r="AX20" i="128"/>
  <c r="AW20" i="128"/>
  <c r="AV20" i="128"/>
  <c r="AU20" i="128"/>
  <c r="AT20" i="128"/>
  <c r="AS20" i="128"/>
  <c r="AR20" i="128"/>
  <c r="AQ20" i="128"/>
  <c r="AP20" i="128"/>
  <c r="AO20" i="128"/>
  <c r="AN20" i="128"/>
  <c r="AM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BL20" i="128" s="1"/>
  <c r="BL79" i="128" s="1"/>
  <c r="M20" i="128"/>
  <c r="L20" i="128"/>
  <c r="K20" i="128"/>
  <c r="BH20" i="128" s="1"/>
  <c r="J20" i="128"/>
  <c r="BG20" i="128" s="1"/>
  <c r="I20" i="128"/>
  <c r="H20" i="128"/>
  <c r="G20" i="128"/>
  <c r="BO107" i="128" s="1"/>
  <c r="F20" i="128"/>
  <c r="BC20" i="128" s="1"/>
  <c r="E20" i="128"/>
  <c r="C20" i="128"/>
  <c r="AZ20" i="128" s="1"/>
  <c r="B20" i="128"/>
  <c r="AY20" i="128" s="1"/>
  <c r="O15" i="128"/>
  <c r="O16" i="128" s="1"/>
  <c r="L8" i="128"/>
  <c r="J8" i="128"/>
  <c r="I8" i="128"/>
  <c r="H8" i="128"/>
  <c r="G8" i="128"/>
  <c r="F8" i="128"/>
  <c r="E8" i="128"/>
  <c r="D8" i="128"/>
  <c r="C8" i="128"/>
  <c r="B8" i="128"/>
  <c r="B4" i="128"/>
  <c r="B2" i="128"/>
  <c r="BL115" i="126"/>
  <c r="BO105" i="126"/>
  <c r="BL99" i="126"/>
  <c r="BL33" i="126" s="1"/>
  <c r="C83" i="126"/>
  <c r="B83" i="126"/>
  <c r="B27" i="126" s="1"/>
  <c r="BL82" i="126"/>
  <c r="BL83" i="126" s="1"/>
  <c r="BL27" i="126" s="1"/>
  <c r="BK82" i="126"/>
  <c r="BK83" i="126" s="1"/>
  <c r="BK27" i="126" s="1"/>
  <c r="BJ82" i="126"/>
  <c r="BJ83" i="126" s="1"/>
  <c r="BJ27" i="126" s="1"/>
  <c r="BI82" i="126"/>
  <c r="BI83" i="126" s="1"/>
  <c r="BI27" i="126" s="1"/>
  <c r="BH82" i="126"/>
  <c r="BH83" i="126" s="1"/>
  <c r="BH27" i="126" s="1"/>
  <c r="BG82" i="126"/>
  <c r="BG83" i="126" s="1"/>
  <c r="BG27" i="126" s="1"/>
  <c r="BF82" i="126"/>
  <c r="BF83" i="126" s="1"/>
  <c r="BF27" i="126" s="1"/>
  <c r="BE82" i="126"/>
  <c r="BE83" i="126" s="1"/>
  <c r="BE27" i="126" s="1"/>
  <c r="BD82" i="126"/>
  <c r="BD83" i="126" s="1"/>
  <c r="BD27" i="126" s="1"/>
  <c r="BC82" i="126"/>
  <c r="BC83" i="126" s="1"/>
  <c r="BC27" i="126" s="1"/>
  <c r="BB82" i="126"/>
  <c r="BB83" i="126" s="1"/>
  <c r="BB27" i="126" s="1"/>
  <c r="BA82" i="126"/>
  <c r="BA83" i="126" s="1"/>
  <c r="BA27" i="126" s="1"/>
  <c r="AZ82" i="126"/>
  <c r="AZ83" i="126" s="1"/>
  <c r="AY82" i="126"/>
  <c r="AY83" i="126" s="1"/>
  <c r="AY27" i="126" s="1"/>
  <c r="AX82" i="126"/>
  <c r="AX83" i="126" s="1"/>
  <c r="AX27" i="126" s="1"/>
  <c r="AW82" i="126"/>
  <c r="AW83" i="126" s="1"/>
  <c r="AW27" i="126" s="1"/>
  <c r="AV82" i="126"/>
  <c r="AV83" i="126" s="1"/>
  <c r="AV27" i="126" s="1"/>
  <c r="AU82" i="126"/>
  <c r="AU83" i="126" s="1"/>
  <c r="AU27" i="126" s="1"/>
  <c r="AT82" i="126"/>
  <c r="AT83" i="126" s="1"/>
  <c r="AT27" i="126" s="1"/>
  <c r="AS82" i="126"/>
  <c r="AS83" i="126" s="1"/>
  <c r="AS27" i="126" s="1"/>
  <c r="AR82" i="126"/>
  <c r="AR83" i="126" s="1"/>
  <c r="AQ82" i="126"/>
  <c r="AQ83" i="126" s="1"/>
  <c r="AQ27" i="126" s="1"/>
  <c r="AP82" i="126"/>
  <c r="AP83" i="126" s="1"/>
  <c r="AP27" i="126" s="1"/>
  <c r="AO82" i="126"/>
  <c r="AO83" i="126" s="1"/>
  <c r="AO27" i="126" s="1"/>
  <c r="AN82" i="126"/>
  <c r="AN83" i="126" s="1"/>
  <c r="AN27" i="126" s="1"/>
  <c r="AM82" i="126"/>
  <c r="AM83" i="126" s="1"/>
  <c r="AM27" i="126" s="1"/>
  <c r="AL82" i="126"/>
  <c r="AL83" i="126" s="1"/>
  <c r="AL27" i="126" s="1"/>
  <c r="AK82" i="126"/>
  <c r="AK83" i="126" s="1"/>
  <c r="AK27" i="126" s="1"/>
  <c r="AJ82" i="126"/>
  <c r="AJ83" i="126" s="1"/>
  <c r="AJ27" i="126" s="1"/>
  <c r="AI82" i="126"/>
  <c r="AI83" i="126" s="1"/>
  <c r="AI27" i="126" s="1"/>
  <c r="AH82" i="126"/>
  <c r="AH83" i="126" s="1"/>
  <c r="AH27" i="126" s="1"/>
  <c r="AG82" i="126"/>
  <c r="AG83" i="126" s="1"/>
  <c r="AG27" i="126" s="1"/>
  <c r="AF82" i="126"/>
  <c r="AF83" i="126" s="1"/>
  <c r="AF27" i="126" s="1"/>
  <c r="AE82" i="126"/>
  <c r="AE83" i="126" s="1"/>
  <c r="AE27" i="126" s="1"/>
  <c r="AD82" i="126"/>
  <c r="AD83" i="126" s="1"/>
  <c r="AD27" i="126" s="1"/>
  <c r="AC82" i="126"/>
  <c r="AC83" i="126" s="1"/>
  <c r="AC27" i="126" s="1"/>
  <c r="AB82" i="126"/>
  <c r="AB83" i="126" s="1"/>
  <c r="AA82" i="126"/>
  <c r="AA83" i="126" s="1"/>
  <c r="AA27" i="126" s="1"/>
  <c r="Z82" i="126"/>
  <c r="Z83" i="126" s="1"/>
  <c r="Z27" i="126" s="1"/>
  <c r="Y82" i="126"/>
  <c r="Y83" i="126" s="1"/>
  <c r="Y27" i="126" s="1"/>
  <c r="BJ76" i="126"/>
  <c r="BI76" i="126"/>
  <c r="BI26" i="126" s="1"/>
  <c r="BH76" i="126"/>
  <c r="BH26" i="126" s="1"/>
  <c r="BG76" i="126"/>
  <c r="BG26" i="126" s="1"/>
  <c r="BF76" i="126"/>
  <c r="BE76" i="126"/>
  <c r="BE26" i="126" s="1"/>
  <c r="BD76" i="126"/>
  <c r="BD26" i="126" s="1"/>
  <c r="BC76" i="126"/>
  <c r="BC26" i="126" s="1"/>
  <c r="BB76" i="126"/>
  <c r="BB26" i="126" s="1"/>
  <c r="BA76" i="126"/>
  <c r="BA26" i="126" s="1"/>
  <c r="AZ76" i="126"/>
  <c r="AZ26" i="126" s="1"/>
  <c r="AY76" i="126"/>
  <c r="AY26" i="126" s="1"/>
  <c r="AX76" i="126"/>
  <c r="AX26" i="126" s="1"/>
  <c r="AW76" i="126"/>
  <c r="AW26" i="126" s="1"/>
  <c r="AV76" i="126"/>
  <c r="AV26" i="126" s="1"/>
  <c r="AU76" i="126"/>
  <c r="AU26" i="126" s="1"/>
  <c r="AT76" i="126"/>
  <c r="AS76" i="126"/>
  <c r="AS26" i="126" s="1"/>
  <c r="AR76" i="126"/>
  <c r="AR26" i="126" s="1"/>
  <c r="AQ76" i="126"/>
  <c r="AQ26" i="126" s="1"/>
  <c r="AP76" i="126"/>
  <c r="AO76" i="126"/>
  <c r="AO26" i="126" s="1"/>
  <c r="AN76" i="126"/>
  <c r="AN26" i="126" s="1"/>
  <c r="AM76" i="126"/>
  <c r="AM26" i="126" s="1"/>
  <c r="AL76" i="126"/>
  <c r="AL26" i="126" s="1"/>
  <c r="AK76" i="126"/>
  <c r="AK26" i="126" s="1"/>
  <c r="AJ76" i="126"/>
  <c r="AJ26" i="126" s="1"/>
  <c r="AI76" i="126"/>
  <c r="AI26" i="126" s="1"/>
  <c r="AH76" i="126"/>
  <c r="AH26" i="126" s="1"/>
  <c r="AG76" i="126"/>
  <c r="AG26" i="126" s="1"/>
  <c r="AF76" i="126"/>
  <c r="AF26" i="126" s="1"/>
  <c r="AE76" i="126"/>
  <c r="AE26" i="126" s="1"/>
  <c r="AD76" i="126"/>
  <c r="AC76" i="126"/>
  <c r="AC26" i="126" s="1"/>
  <c r="AB76" i="126"/>
  <c r="AB26" i="126" s="1"/>
  <c r="AA76" i="126"/>
  <c r="AA26" i="126" s="1"/>
  <c r="Z76" i="126"/>
  <c r="Y76" i="126"/>
  <c r="Y26" i="126" s="1"/>
  <c r="C76" i="126"/>
  <c r="C26" i="126" s="1"/>
  <c r="B76" i="126"/>
  <c r="B26" i="126" s="1"/>
  <c r="AZ27" i="126"/>
  <c r="AR27" i="126"/>
  <c r="AB27" i="126"/>
  <c r="C27" i="126"/>
  <c r="BL26" i="126"/>
  <c r="BL40" i="126" s="1"/>
  <c r="BL41" i="126" s="1"/>
  <c r="BK26" i="126"/>
  <c r="BJ26" i="126"/>
  <c r="BF26" i="126"/>
  <c r="AT26" i="126"/>
  <c r="AP26" i="126"/>
  <c r="AD26" i="126"/>
  <c r="Z26" i="126"/>
  <c r="AX20" i="126"/>
  <c r="AW20" i="126"/>
  <c r="AV20" i="126"/>
  <c r="AU20" i="126"/>
  <c r="AT20" i="126"/>
  <c r="AS20" i="126"/>
  <c r="AR20" i="126"/>
  <c r="AQ20" i="126"/>
  <c r="AP20" i="126"/>
  <c r="AO20" i="126"/>
  <c r="AN20" i="126"/>
  <c r="AM20" i="126"/>
  <c r="AL20" i="126"/>
  <c r="AK20" i="126"/>
  <c r="AJ20" i="126"/>
  <c r="AI20" i="126"/>
  <c r="AH20" i="126"/>
  <c r="AG20" i="126"/>
  <c r="AF20" i="126"/>
  <c r="AE20" i="126"/>
  <c r="AD20" i="126"/>
  <c r="AC20" i="126"/>
  <c r="AB20" i="126"/>
  <c r="AA20" i="126"/>
  <c r="Z20" i="126"/>
  <c r="Y20" i="126"/>
  <c r="X20" i="126"/>
  <c r="W20" i="126"/>
  <c r="V20" i="126"/>
  <c r="U20" i="126"/>
  <c r="T20" i="126"/>
  <c r="S20" i="126"/>
  <c r="R20" i="126"/>
  <c r="Q20" i="126"/>
  <c r="P20" i="126"/>
  <c r="O20" i="126"/>
  <c r="M20" i="126"/>
  <c r="BJ20" i="126" s="1"/>
  <c r="L20" i="126"/>
  <c r="K20" i="126"/>
  <c r="J20" i="126"/>
  <c r="BG20" i="126" s="1"/>
  <c r="I20" i="126"/>
  <c r="BF20" i="126" s="1"/>
  <c r="H20" i="126"/>
  <c r="G20" i="126"/>
  <c r="F20" i="126"/>
  <c r="BC20" i="126" s="1"/>
  <c r="E20" i="126"/>
  <c r="BB20" i="126" s="1"/>
  <c r="C20" i="126"/>
  <c r="B20" i="126"/>
  <c r="AY20" i="126" s="1"/>
  <c r="O15" i="126"/>
  <c r="P11" i="126" s="1"/>
  <c r="L8" i="126"/>
  <c r="J8" i="126"/>
  <c r="I8" i="126"/>
  <c r="H8" i="126"/>
  <c r="G8" i="126"/>
  <c r="F8" i="126"/>
  <c r="E8" i="126"/>
  <c r="D8" i="126"/>
  <c r="C8" i="126"/>
  <c r="B8" i="126"/>
  <c r="B4" i="126"/>
  <c r="B2" i="126"/>
  <c r="AW82" i="125"/>
  <c r="AW83" i="125" s="1"/>
  <c r="AW27" i="125" s="1"/>
  <c r="AQ82" i="125"/>
  <c r="AQ83" i="125" s="1"/>
  <c r="AQ27" i="125" s="1"/>
  <c r="AM82" i="125"/>
  <c r="AM83" i="125" s="1"/>
  <c r="AM27" i="125" s="1"/>
  <c r="AI82" i="125"/>
  <c r="AI83" i="125" s="1"/>
  <c r="AI27" i="125" s="1"/>
  <c r="BL115" i="125"/>
  <c r="BO105" i="125"/>
  <c r="BL99" i="125"/>
  <c r="BL33" i="125" s="1"/>
  <c r="C83" i="125"/>
  <c r="C27" i="125" s="1"/>
  <c r="B83" i="125"/>
  <c r="B27" i="125" s="1"/>
  <c r="BL82" i="125"/>
  <c r="BL83" i="125" s="1"/>
  <c r="BL27" i="125" s="1"/>
  <c r="BK82" i="125"/>
  <c r="BK83" i="125" s="1"/>
  <c r="BK27" i="125" s="1"/>
  <c r="BJ82" i="125"/>
  <c r="BJ83" i="125" s="1"/>
  <c r="BJ27" i="125" s="1"/>
  <c r="BI82" i="125"/>
  <c r="BI83" i="125" s="1"/>
  <c r="BI27" i="125" s="1"/>
  <c r="BH82" i="125"/>
  <c r="BH83" i="125" s="1"/>
  <c r="BH27" i="125" s="1"/>
  <c r="BG82" i="125"/>
  <c r="BG83" i="125" s="1"/>
  <c r="BF82" i="125"/>
  <c r="BF83" i="125" s="1"/>
  <c r="BF27" i="125" s="1"/>
  <c r="BE82" i="125"/>
  <c r="BE83" i="125" s="1"/>
  <c r="BE27" i="125" s="1"/>
  <c r="BD82" i="125"/>
  <c r="BD83" i="125" s="1"/>
  <c r="BD27" i="125" s="1"/>
  <c r="BC82" i="125"/>
  <c r="BC83" i="125" s="1"/>
  <c r="BC27" i="125" s="1"/>
  <c r="BB82" i="125"/>
  <c r="BB83" i="125" s="1"/>
  <c r="BB27" i="125" s="1"/>
  <c r="BA82" i="125"/>
  <c r="BA83" i="125" s="1"/>
  <c r="BA27" i="125" s="1"/>
  <c r="AZ82" i="125"/>
  <c r="AZ83" i="125" s="1"/>
  <c r="AZ27" i="125" s="1"/>
  <c r="AY82" i="125"/>
  <c r="AY83" i="125" s="1"/>
  <c r="AY27" i="125" s="1"/>
  <c r="AX82" i="125"/>
  <c r="AX83" i="125" s="1"/>
  <c r="AX27" i="125" s="1"/>
  <c r="AV82" i="125"/>
  <c r="AV83" i="125" s="1"/>
  <c r="AV27" i="125" s="1"/>
  <c r="AU82" i="125"/>
  <c r="AU83" i="125" s="1"/>
  <c r="AU27" i="125" s="1"/>
  <c r="AT82" i="125"/>
  <c r="AT83" i="125" s="1"/>
  <c r="AS82" i="125"/>
  <c r="AS83" i="125" s="1"/>
  <c r="AS27" i="125" s="1"/>
  <c r="AR82" i="125"/>
  <c r="AR83" i="125" s="1"/>
  <c r="AR27" i="125" s="1"/>
  <c r="AP82" i="125"/>
  <c r="AP83" i="125" s="1"/>
  <c r="AP27" i="125" s="1"/>
  <c r="AO82" i="125"/>
  <c r="AO83" i="125" s="1"/>
  <c r="AO27" i="125" s="1"/>
  <c r="AN82" i="125"/>
  <c r="AN83" i="125" s="1"/>
  <c r="AN27" i="125" s="1"/>
  <c r="AL82" i="125"/>
  <c r="AL83" i="125" s="1"/>
  <c r="AL27" i="125" s="1"/>
  <c r="AK82" i="125"/>
  <c r="AK83" i="125" s="1"/>
  <c r="AK27" i="125" s="1"/>
  <c r="AJ82" i="125"/>
  <c r="AJ83" i="125" s="1"/>
  <c r="AJ27" i="125" s="1"/>
  <c r="BJ76" i="125"/>
  <c r="BJ26" i="125" s="1"/>
  <c r="BI76" i="125"/>
  <c r="BI26" i="125" s="1"/>
  <c r="BH76" i="125"/>
  <c r="BH26" i="125" s="1"/>
  <c r="BG76" i="125"/>
  <c r="BG26" i="125" s="1"/>
  <c r="BF76" i="125"/>
  <c r="BF26" i="125" s="1"/>
  <c r="BE76" i="125"/>
  <c r="BE26" i="125" s="1"/>
  <c r="BD76" i="125"/>
  <c r="BD26" i="125" s="1"/>
  <c r="BC76" i="125"/>
  <c r="BB76" i="125"/>
  <c r="BB26" i="125" s="1"/>
  <c r="BA76" i="125"/>
  <c r="BA26" i="125" s="1"/>
  <c r="AZ76" i="125"/>
  <c r="AZ26" i="125" s="1"/>
  <c r="AY76" i="125"/>
  <c r="AX76" i="125"/>
  <c r="AX26" i="125" s="1"/>
  <c r="AV76" i="125"/>
  <c r="AV26" i="125" s="1"/>
  <c r="AU76" i="125"/>
  <c r="AU26" i="125" s="1"/>
  <c r="AT76" i="125"/>
  <c r="AT26" i="125" s="1"/>
  <c r="AS76" i="125"/>
  <c r="AS26" i="125" s="1"/>
  <c r="AR76" i="125"/>
  <c r="AR26" i="125" s="1"/>
  <c r="AP76" i="125"/>
  <c r="AP26" i="125" s="1"/>
  <c r="AO76" i="125"/>
  <c r="AO26" i="125" s="1"/>
  <c r="AN76" i="125"/>
  <c r="AN26" i="125" s="1"/>
  <c r="AL76" i="125"/>
  <c r="AL26" i="125" s="1"/>
  <c r="AK76" i="125"/>
  <c r="AK26" i="125" s="1"/>
  <c r="AJ76" i="125"/>
  <c r="AJ26" i="125" s="1"/>
  <c r="C76" i="125"/>
  <c r="C26" i="125" s="1"/>
  <c r="B76" i="125"/>
  <c r="B26" i="125" s="1"/>
  <c r="BG27" i="125"/>
  <c r="AT27" i="125"/>
  <c r="BL26" i="125"/>
  <c r="BL40" i="125" s="1"/>
  <c r="BK26" i="125"/>
  <c r="BC26" i="125"/>
  <c r="AY26" i="125"/>
  <c r="AX20" i="125"/>
  <c r="AW20" i="125"/>
  <c r="AV20" i="125"/>
  <c r="AU20" i="125"/>
  <c r="AT20" i="125"/>
  <c r="AS20" i="125"/>
  <c r="AR20" i="125"/>
  <c r="AQ20" i="125"/>
  <c r="AP20" i="125"/>
  <c r="AO20" i="125"/>
  <c r="AN20" i="125"/>
  <c r="AM20" i="125"/>
  <c r="AL20" i="125"/>
  <c r="AK20" i="125"/>
  <c r="AJ20" i="125"/>
  <c r="AI20" i="125"/>
  <c r="AH20" i="125"/>
  <c r="AG20" i="125"/>
  <c r="AF20" i="125"/>
  <c r="AE20" i="125"/>
  <c r="AD20" i="125"/>
  <c r="AC20" i="125"/>
  <c r="AB20" i="125"/>
  <c r="AA20" i="125"/>
  <c r="Z20" i="125"/>
  <c r="Y20" i="125"/>
  <c r="X20" i="125"/>
  <c r="W20" i="125"/>
  <c r="V20" i="125"/>
  <c r="U20" i="125"/>
  <c r="T20" i="125"/>
  <c r="S20" i="125"/>
  <c r="R20" i="125"/>
  <c r="Q20" i="125"/>
  <c r="P20" i="125"/>
  <c r="O20" i="125"/>
  <c r="BL20" i="125" s="1"/>
  <c r="BL79" i="125" s="1"/>
  <c r="M20" i="125"/>
  <c r="L20" i="125"/>
  <c r="K20" i="125"/>
  <c r="BH20" i="125" s="1"/>
  <c r="J20" i="125"/>
  <c r="BG20" i="125" s="1"/>
  <c r="I20" i="125"/>
  <c r="H20" i="125"/>
  <c r="G20" i="125"/>
  <c r="BD20" i="125" s="1"/>
  <c r="F20" i="125"/>
  <c r="BC20" i="125" s="1"/>
  <c r="E20" i="125"/>
  <c r="C20" i="125"/>
  <c r="AZ20" i="125" s="1"/>
  <c r="B20" i="125"/>
  <c r="AY20" i="125" s="1"/>
  <c r="O15" i="125"/>
  <c r="O16" i="125" s="1"/>
  <c r="L8" i="125"/>
  <c r="J8" i="125"/>
  <c r="I8" i="125"/>
  <c r="H8" i="125"/>
  <c r="G8" i="125"/>
  <c r="F8" i="125"/>
  <c r="E8" i="125"/>
  <c r="D8" i="125"/>
  <c r="C8" i="125"/>
  <c r="B8" i="125"/>
  <c r="B4" i="125"/>
  <c r="B2" i="125"/>
  <c r="AI75" i="123"/>
  <c r="AI26" i="123" s="1"/>
  <c r="AV75" i="123"/>
  <c r="AV26" i="123" s="1"/>
  <c r="AR75" i="123"/>
  <c r="AR26" i="123" s="1"/>
  <c r="BL114" i="123"/>
  <c r="BL98" i="123"/>
  <c r="BL33" i="123" s="1"/>
  <c r="C82" i="123"/>
  <c r="B82" i="123"/>
  <c r="B27" i="123" s="1"/>
  <c r="BL81" i="123"/>
  <c r="BL82" i="123" s="1"/>
  <c r="BL27" i="123" s="1"/>
  <c r="BK81" i="123"/>
  <c r="BK82" i="123" s="1"/>
  <c r="BJ81" i="123"/>
  <c r="BJ82" i="123" s="1"/>
  <c r="BJ27" i="123" s="1"/>
  <c r="BI81" i="123"/>
  <c r="BI82" i="123" s="1"/>
  <c r="BI27" i="123" s="1"/>
  <c r="BH81" i="123"/>
  <c r="BH82" i="123" s="1"/>
  <c r="BH27" i="123" s="1"/>
  <c r="BG81" i="123"/>
  <c r="BG82" i="123" s="1"/>
  <c r="BG27" i="123" s="1"/>
  <c r="BF81" i="123"/>
  <c r="BF82" i="123" s="1"/>
  <c r="BE81" i="123"/>
  <c r="BE82" i="123" s="1"/>
  <c r="BE27" i="123" s="1"/>
  <c r="BD81" i="123"/>
  <c r="BD82" i="123" s="1"/>
  <c r="BD27" i="123" s="1"/>
  <c r="BC81" i="123"/>
  <c r="BC82" i="123" s="1"/>
  <c r="BC27" i="123" s="1"/>
  <c r="BB81" i="123"/>
  <c r="BB82" i="123" s="1"/>
  <c r="BB27" i="123" s="1"/>
  <c r="BA81" i="123"/>
  <c r="BA82" i="123" s="1"/>
  <c r="BA27" i="123" s="1"/>
  <c r="AZ81" i="123"/>
  <c r="AZ82" i="123" s="1"/>
  <c r="AZ27" i="123" s="1"/>
  <c r="AY81" i="123"/>
  <c r="AY82" i="123" s="1"/>
  <c r="AY27" i="123" s="1"/>
  <c r="AX81" i="123"/>
  <c r="AX82" i="123" s="1"/>
  <c r="AX27" i="123" s="1"/>
  <c r="AW81" i="123"/>
  <c r="AW82" i="123" s="1"/>
  <c r="AW27" i="123" s="1"/>
  <c r="AV81" i="123"/>
  <c r="AV82" i="123" s="1"/>
  <c r="AV27" i="123" s="1"/>
  <c r="AU81" i="123"/>
  <c r="AU82" i="123" s="1"/>
  <c r="AU27" i="123" s="1"/>
  <c r="AT81" i="123"/>
  <c r="AT82" i="123" s="1"/>
  <c r="AT27" i="123" s="1"/>
  <c r="AS81" i="123"/>
  <c r="AS82" i="123" s="1"/>
  <c r="AS27" i="123" s="1"/>
  <c r="AR81" i="123"/>
  <c r="AR82" i="123" s="1"/>
  <c r="AR27" i="123" s="1"/>
  <c r="AQ81" i="123"/>
  <c r="AQ82" i="123" s="1"/>
  <c r="AQ27" i="123" s="1"/>
  <c r="AP81" i="123"/>
  <c r="AP82" i="123" s="1"/>
  <c r="AP27" i="123" s="1"/>
  <c r="AO81" i="123"/>
  <c r="AO82" i="123" s="1"/>
  <c r="AO27" i="123" s="1"/>
  <c r="AI81" i="123"/>
  <c r="AI82" i="123" s="1"/>
  <c r="AI27" i="123" s="1"/>
  <c r="BJ75" i="123"/>
  <c r="BI75" i="123"/>
  <c r="BI26" i="123" s="1"/>
  <c r="BH75" i="123"/>
  <c r="BH26" i="123" s="1"/>
  <c r="BG75" i="123"/>
  <c r="BG26" i="123" s="1"/>
  <c r="BF75" i="123"/>
  <c r="BF26" i="123" s="1"/>
  <c r="BE75" i="123"/>
  <c r="BE26" i="123" s="1"/>
  <c r="BD75" i="123"/>
  <c r="BD26" i="123" s="1"/>
  <c r="BC75" i="123"/>
  <c r="BC26" i="123" s="1"/>
  <c r="BB75" i="123"/>
  <c r="BA75" i="123"/>
  <c r="BA26" i="123" s="1"/>
  <c r="AZ75" i="123"/>
  <c r="AZ26" i="123" s="1"/>
  <c r="AY75" i="123"/>
  <c r="AY26" i="123" s="1"/>
  <c r="AX75" i="123"/>
  <c r="AX26" i="123" s="1"/>
  <c r="AW75" i="123"/>
  <c r="AW26" i="123" s="1"/>
  <c r="AU75" i="123"/>
  <c r="AU26" i="123" s="1"/>
  <c r="AT75" i="123"/>
  <c r="AT26" i="123" s="1"/>
  <c r="AS75" i="123"/>
  <c r="AS26" i="123" s="1"/>
  <c r="AQ75" i="123"/>
  <c r="AQ26" i="123" s="1"/>
  <c r="AP75" i="123"/>
  <c r="AP26" i="123" s="1"/>
  <c r="AO75" i="123"/>
  <c r="AO26" i="123" s="1"/>
  <c r="C75" i="123"/>
  <c r="C26" i="123" s="1"/>
  <c r="B75" i="123"/>
  <c r="B26" i="123" s="1"/>
  <c r="BK27" i="123"/>
  <c r="BF27" i="123"/>
  <c r="C27" i="123"/>
  <c r="BL26" i="123"/>
  <c r="BK26" i="123"/>
  <c r="BJ26" i="123"/>
  <c r="BB26" i="123"/>
  <c r="AX20" i="123"/>
  <c r="AW20" i="123"/>
  <c r="AV20" i="123"/>
  <c r="AU20" i="123"/>
  <c r="AT20" i="123"/>
  <c r="AS20" i="123"/>
  <c r="AR20" i="123"/>
  <c r="AQ20" i="123"/>
  <c r="AP20" i="123"/>
  <c r="AO20" i="123"/>
  <c r="AN20" i="123"/>
  <c r="AM20" i="123"/>
  <c r="AL20" i="123"/>
  <c r="AK20" i="123"/>
  <c r="AJ20" i="123"/>
  <c r="AI20" i="123"/>
  <c r="AH20" i="123"/>
  <c r="AG20" i="123"/>
  <c r="AF20" i="123"/>
  <c r="AE20" i="123"/>
  <c r="AD20" i="123"/>
  <c r="AC20" i="123"/>
  <c r="AB20" i="123"/>
  <c r="AA20" i="123"/>
  <c r="Z20" i="123"/>
  <c r="Y20" i="123"/>
  <c r="X20" i="123"/>
  <c r="W20" i="123"/>
  <c r="V20" i="123"/>
  <c r="U20" i="123"/>
  <c r="T20" i="123"/>
  <c r="S20" i="123"/>
  <c r="R20" i="123"/>
  <c r="Q20" i="123"/>
  <c r="P20" i="123"/>
  <c r="O20" i="123"/>
  <c r="BL20" i="123" s="1"/>
  <c r="BL78" i="123" s="1"/>
  <c r="K20" i="123"/>
  <c r="J20" i="123"/>
  <c r="I20" i="123"/>
  <c r="H20" i="123"/>
  <c r="G20" i="123"/>
  <c r="F20" i="123"/>
  <c r="D20" i="123"/>
  <c r="C20" i="123"/>
  <c r="B20" i="123"/>
  <c r="B21" i="123" s="1"/>
  <c r="B55" i="123" s="1"/>
  <c r="O15" i="123"/>
  <c r="L8" i="123"/>
  <c r="J8" i="123"/>
  <c r="I8" i="123"/>
  <c r="H8" i="123"/>
  <c r="G8" i="123"/>
  <c r="F8" i="123"/>
  <c r="E8" i="123"/>
  <c r="D8" i="123"/>
  <c r="C8" i="123"/>
  <c r="B8" i="123"/>
  <c r="B4" i="123"/>
  <c r="B2" i="123"/>
  <c r="AZ75" i="122"/>
  <c r="AZ26" i="122" s="1"/>
  <c r="AY81" i="122"/>
  <c r="AY82" i="122" s="1"/>
  <c r="AY27" i="122" s="1"/>
  <c r="AV75" i="122"/>
  <c r="AV26" i="122" s="1"/>
  <c r="AU81" i="122"/>
  <c r="AU82" i="122" s="1"/>
  <c r="AU27" i="122" s="1"/>
  <c r="AR75" i="122"/>
  <c r="AR26" i="122" s="1"/>
  <c r="AQ81" i="122"/>
  <c r="AQ82" i="122" s="1"/>
  <c r="AQ27" i="122" s="1"/>
  <c r="AN75" i="122"/>
  <c r="AN26" i="122" s="1"/>
  <c r="AM81" i="122"/>
  <c r="AM82" i="122" s="1"/>
  <c r="AM27" i="122" s="1"/>
  <c r="AA81" i="122"/>
  <c r="AA82" i="122" s="1"/>
  <c r="AA27" i="122" s="1"/>
  <c r="BK20" i="122"/>
  <c r="BK78" i="122" s="1"/>
  <c r="BL114" i="122"/>
  <c r="BL98" i="122"/>
  <c r="C82" i="122"/>
  <c r="C27" i="122" s="1"/>
  <c r="B82" i="122"/>
  <c r="B27" i="122" s="1"/>
  <c r="BL81" i="122"/>
  <c r="BL82" i="122" s="1"/>
  <c r="BL27" i="122" s="1"/>
  <c r="BK81" i="122"/>
  <c r="BK82" i="122" s="1"/>
  <c r="BJ81" i="122"/>
  <c r="BJ82" i="122" s="1"/>
  <c r="BJ27" i="122" s="1"/>
  <c r="BI81" i="122"/>
  <c r="BI82" i="122" s="1"/>
  <c r="BI27" i="122" s="1"/>
  <c r="BH81" i="122"/>
  <c r="BH82" i="122" s="1"/>
  <c r="BH27" i="122" s="1"/>
  <c r="BG81" i="122"/>
  <c r="BG82" i="122" s="1"/>
  <c r="BG27" i="122" s="1"/>
  <c r="BF81" i="122"/>
  <c r="BF82" i="122" s="1"/>
  <c r="BF27" i="122" s="1"/>
  <c r="BE81" i="122"/>
  <c r="BE82" i="122" s="1"/>
  <c r="BE27" i="122" s="1"/>
  <c r="BD81" i="122"/>
  <c r="BD82" i="122" s="1"/>
  <c r="BD27" i="122" s="1"/>
  <c r="BC81" i="122"/>
  <c r="BC82" i="122" s="1"/>
  <c r="BB81" i="122"/>
  <c r="BB82" i="122" s="1"/>
  <c r="BB27" i="122" s="1"/>
  <c r="BA81" i="122"/>
  <c r="BA82" i="122" s="1"/>
  <c r="BA27" i="122" s="1"/>
  <c r="AZ81" i="122"/>
  <c r="AZ82" i="122" s="1"/>
  <c r="AZ27" i="122" s="1"/>
  <c r="AX81" i="122"/>
  <c r="AX82" i="122" s="1"/>
  <c r="AX27" i="122" s="1"/>
  <c r="AW81" i="122"/>
  <c r="AW82" i="122" s="1"/>
  <c r="AW27" i="122" s="1"/>
  <c r="AV81" i="122"/>
  <c r="AV82" i="122" s="1"/>
  <c r="AV27" i="122" s="1"/>
  <c r="AT81" i="122"/>
  <c r="AT82" i="122" s="1"/>
  <c r="AT27" i="122" s="1"/>
  <c r="AS81" i="122"/>
  <c r="AS82" i="122" s="1"/>
  <c r="AS27" i="122" s="1"/>
  <c r="AR81" i="122"/>
  <c r="AR82" i="122" s="1"/>
  <c r="AP81" i="122"/>
  <c r="AP82" i="122" s="1"/>
  <c r="AP27" i="122" s="1"/>
  <c r="AO81" i="122"/>
  <c r="AO82" i="122" s="1"/>
  <c r="AO27" i="122" s="1"/>
  <c r="AN81" i="122"/>
  <c r="AN82" i="122" s="1"/>
  <c r="AL81" i="122"/>
  <c r="AL82" i="122" s="1"/>
  <c r="AL27" i="122" s="1"/>
  <c r="BJ75" i="122"/>
  <c r="BJ26" i="122" s="1"/>
  <c r="BI75" i="122"/>
  <c r="BI26" i="122" s="1"/>
  <c r="BH75" i="122"/>
  <c r="BG75" i="122"/>
  <c r="BG26" i="122" s="1"/>
  <c r="BF75" i="122"/>
  <c r="BF26" i="122" s="1"/>
  <c r="BE75" i="122"/>
  <c r="BE26" i="122" s="1"/>
  <c r="BD75" i="122"/>
  <c r="BC75" i="122"/>
  <c r="BC26" i="122" s="1"/>
  <c r="BB75" i="122"/>
  <c r="BB26" i="122" s="1"/>
  <c r="BA75" i="122"/>
  <c r="BA26" i="122" s="1"/>
  <c r="AY75" i="122"/>
  <c r="AY26" i="122" s="1"/>
  <c r="AX75" i="122"/>
  <c r="AX26" i="122" s="1"/>
  <c r="AW75" i="122"/>
  <c r="AW26" i="122" s="1"/>
  <c r="AU75" i="122"/>
  <c r="AU26" i="122" s="1"/>
  <c r="AT75" i="122"/>
  <c r="AS75" i="122"/>
  <c r="AS26" i="122" s="1"/>
  <c r="AQ75" i="122"/>
  <c r="AQ26" i="122" s="1"/>
  <c r="AP75" i="122"/>
  <c r="AP26" i="122" s="1"/>
  <c r="AO75" i="122"/>
  <c r="AM75" i="122"/>
  <c r="AM26" i="122" s="1"/>
  <c r="AL75" i="122"/>
  <c r="AL26" i="122" s="1"/>
  <c r="AA75" i="122"/>
  <c r="AA26" i="122" s="1"/>
  <c r="C75" i="122"/>
  <c r="B75" i="122"/>
  <c r="B26" i="122" s="1"/>
  <c r="BL33" i="122"/>
  <c r="BK27" i="122"/>
  <c r="BC27" i="122"/>
  <c r="AR27" i="122"/>
  <c r="AN27" i="122"/>
  <c r="BL26" i="122"/>
  <c r="BK26" i="122"/>
  <c r="BH26" i="122"/>
  <c r="BD26" i="122"/>
  <c r="AT26" i="122"/>
  <c r="AO26" i="122"/>
  <c r="C26" i="122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AC20" i="122"/>
  <c r="AB20" i="122"/>
  <c r="AA20" i="122"/>
  <c r="Z20" i="122"/>
  <c r="Y20" i="122"/>
  <c r="X20" i="122"/>
  <c r="W20" i="122"/>
  <c r="V20" i="122"/>
  <c r="U20" i="122"/>
  <c r="T20" i="122"/>
  <c r="S20" i="122"/>
  <c r="R20" i="122"/>
  <c r="Q20" i="122"/>
  <c r="P20" i="122"/>
  <c r="O20" i="122"/>
  <c r="BL20" i="122" s="1"/>
  <c r="BL78" i="122" s="1"/>
  <c r="L20" i="122"/>
  <c r="BI20" i="122" s="1"/>
  <c r="K20" i="122"/>
  <c r="BH20" i="122" s="1"/>
  <c r="J20" i="122"/>
  <c r="BG20" i="122" s="1"/>
  <c r="I20" i="122"/>
  <c r="BF20" i="122" s="1"/>
  <c r="H20" i="122"/>
  <c r="BE20" i="122" s="1"/>
  <c r="G20" i="122"/>
  <c r="BD20" i="122" s="1"/>
  <c r="F20" i="122"/>
  <c r="BC20" i="122" s="1"/>
  <c r="B20" i="122"/>
  <c r="B21" i="122" s="1"/>
  <c r="C19" i="122" s="1"/>
  <c r="O15" i="122"/>
  <c r="O16" i="122" s="1"/>
  <c r="L8" i="122"/>
  <c r="J8" i="122"/>
  <c r="I8" i="122"/>
  <c r="H8" i="122"/>
  <c r="G8" i="122"/>
  <c r="F8" i="122"/>
  <c r="E8" i="122"/>
  <c r="D8" i="122"/>
  <c r="C8" i="122"/>
  <c r="B8" i="122"/>
  <c r="B4" i="122"/>
  <c r="B2" i="122"/>
  <c r="BL115" i="120"/>
  <c r="BK115" i="120"/>
  <c r="BN114" i="120"/>
  <c r="BN113" i="120"/>
  <c r="BL99" i="120"/>
  <c r="BL33" i="120" s="1"/>
  <c r="BK99" i="120"/>
  <c r="BK33" i="120" s="1"/>
  <c r="BN98" i="120"/>
  <c r="BK34" i="120" s="1"/>
  <c r="BN97" i="120"/>
  <c r="B83" i="120"/>
  <c r="B27" i="120" s="1"/>
  <c r="BL82" i="120"/>
  <c r="BL83" i="120" s="1"/>
  <c r="BK82" i="120"/>
  <c r="BK83" i="120" s="1"/>
  <c r="BK27" i="120" s="1"/>
  <c r="BJ82" i="120"/>
  <c r="BJ83" i="120" s="1"/>
  <c r="BI82" i="120"/>
  <c r="BI83" i="120" s="1"/>
  <c r="BI27" i="120" s="1"/>
  <c r="BH82" i="120"/>
  <c r="BH83" i="120" s="1"/>
  <c r="BH27" i="120" s="1"/>
  <c r="BG82" i="120"/>
  <c r="BG83" i="120" s="1"/>
  <c r="BG27" i="120" s="1"/>
  <c r="BF82" i="120"/>
  <c r="BF83" i="120" s="1"/>
  <c r="BE82" i="120"/>
  <c r="BE83" i="120" s="1"/>
  <c r="BE27" i="120" s="1"/>
  <c r="BD82" i="120"/>
  <c r="BD83" i="120" s="1"/>
  <c r="BD27" i="120" s="1"/>
  <c r="BC82" i="120"/>
  <c r="BC83" i="120" s="1"/>
  <c r="BC27" i="120" s="1"/>
  <c r="BB82" i="120"/>
  <c r="BB83" i="120" s="1"/>
  <c r="BB27" i="120" s="1"/>
  <c r="BA82" i="120"/>
  <c r="BA83" i="120" s="1"/>
  <c r="AZ82" i="120"/>
  <c r="AZ83" i="120" s="1"/>
  <c r="AZ27" i="120" s="1"/>
  <c r="AY82" i="120"/>
  <c r="AY83" i="120" s="1"/>
  <c r="AY27" i="120" s="1"/>
  <c r="AX82" i="120"/>
  <c r="AX83" i="120" s="1"/>
  <c r="AX27" i="120" s="1"/>
  <c r="AW82" i="120"/>
  <c r="AW83" i="120" s="1"/>
  <c r="AW27" i="120" s="1"/>
  <c r="AV82" i="120"/>
  <c r="AV83" i="120" s="1"/>
  <c r="AV27" i="120" s="1"/>
  <c r="AU82" i="120"/>
  <c r="AU83" i="120" s="1"/>
  <c r="AU27" i="120" s="1"/>
  <c r="AT82" i="120"/>
  <c r="AT83" i="120" s="1"/>
  <c r="AT27" i="120" s="1"/>
  <c r="AS82" i="120"/>
  <c r="AS83" i="120" s="1"/>
  <c r="AS27" i="120" s="1"/>
  <c r="AR82" i="120"/>
  <c r="AR83" i="120" s="1"/>
  <c r="AR27" i="120" s="1"/>
  <c r="Z82" i="120"/>
  <c r="Z83" i="120" s="1"/>
  <c r="Z27" i="120" s="1"/>
  <c r="BL79" i="120"/>
  <c r="BK79" i="120"/>
  <c r="BJ79" i="120"/>
  <c r="BI79" i="120"/>
  <c r="BH79" i="120"/>
  <c r="BG79" i="120"/>
  <c r="BF79" i="120"/>
  <c r="BE79" i="120"/>
  <c r="BC79" i="120"/>
  <c r="BJ76" i="120"/>
  <c r="BJ26" i="120" s="1"/>
  <c r="BI76" i="120"/>
  <c r="BI26" i="120" s="1"/>
  <c r="BH76" i="120"/>
  <c r="BH26" i="120" s="1"/>
  <c r="BG76" i="120"/>
  <c r="BF76" i="120"/>
  <c r="BE76" i="120"/>
  <c r="BD76" i="120"/>
  <c r="BD26" i="120" s="1"/>
  <c r="BC76" i="120"/>
  <c r="BC26" i="120" s="1"/>
  <c r="BB76" i="120"/>
  <c r="BB26" i="120" s="1"/>
  <c r="BA76" i="120"/>
  <c r="BA26" i="120" s="1"/>
  <c r="AZ76" i="120"/>
  <c r="AZ26" i="120" s="1"/>
  <c r="AY76" i="120"/>
  <c r="AY26" i="120" s="1"/>
  <c r="AX76" i="120"/>
  <c r="AX26" i="120" s="1"/>
  <c r="AW76" i="120"/>
  <c r="AW26" i="120" s="1"/>
  <c r="AV76" i="120"/>
  <c r="AV26" i="120" s="1"/>
  <c r="AU76" i="120"/>
  <c r="AT76" i="120"/>
  <c r="AT26" i="120" s="1"/>
  <c r="AS76" i="120"/>
  <c r="AS26" i="120" s="1"/>
  <c r="AR76" i="120"/>
  <c r="AR26" i="120" s="1"/>
  <c r="Z76" i="120"/>
  <c r="Z26" i="120" s="1"/>
  <c r="B76" i="120"/>
  <c r="B26" i="120" s="1"/>
  <c r="BJ72" i="120"/>
  <c r="BI72" i="120"/>
  <c r="BH72" i="120"/>
  <c r="BG72" i="120"/>
  <c r="BF72" i="120"/>
  <c r="BE72" i="120"/>
  <c r="BC72" i="120"/>
  <c r="BL27" i="120"/>
  <c r="BJ27" i="120"/>
  <c r="BF27" i="120"/>
  <c r="BA27" i="120"/>
  <c r="BL26" i="120"/>
  <c r="BK26" i="120"/>
  <c r="BK40" i="120" s="1"/>
  <c r="BG26" i="120"/>
  <c r="BF26" i="120"/>
  <c r="BE26" i="120"/>
  <c r="AU26" i="120"/>
  <c r="AY20" i="120"/>
  <c r="AX20" i="120"/>
  <c r="AW20" i="120"/>
  <c r="AV20" i="120"/>
  <c r="AU20" i="120"/>
  <c r="AT20" i="120"/>
  <c r="AS20" i="120"/>
  <c r="AR20" i="120"/>
  <c r="AQ20" i="120"/>
  <c r="AP20" i="120"/>
  <c r="AO20" i="120"/>
  <c r="AN20" i="120"/>
  <c r="AM20" i="120"/>
  <c r="AL20" i="120"/>
  <c r="AK20" i="120"/>
  <c r="AJ20" i="120"/>
  <c r="AI20" i="120"/>
  <c r="AH20" i="120"/>
  <c r="AG20" i="120"/>
  <c r="AF20" i="120"/>
  <c r="AE20" i="120"/>
  <c r="AD20" i="120"/>
  <c r="AC20" i="120"/>
  <c r="AB20" i="120"/>
  <c r="AA20" i="120"/>
  <c r="Z20" i="120"/>
  <c r="Y20" i="120"/>
  <c r="X20" i="120"/>
  <c r="W20" i="120"/>
  <c r="V20" i="120"/>
  <c r="U20" i="120"/>
  <c r="T20" i="120"/>
  <c r="S20" i="120"/>
  <c r="R20" i="120"/>
  <c r="Q20" i="120"/>
  <c r="P20" i="120"/>
  <c r="K20" i="120"/>
  <c r="J20" i="120"/>
  <c r="I20" i="120"/>
  <c r="H20" i="120"/>
  <c r="G20" i="120"/>
  <c r="BD20" i="120" s="1"/>
  <c r="F20" i="120"/>
  <c r="B20" i="120"/>
  <c r="O15" i="120"/>
  <c r="O16" i="120" s="1"/>
  <c r="L8" i="120"/>
  <c r="J8" i="120"/>
  <c r="I8" i="120"/>
  <c r="H8" i="120"/>
  <c r="G8" i="120"/>
  <c r="F8" i="120"/>
  <c r="E8" i="120"/>
  <c r="D8" i="120"/>
  <c r="C8" i="120"/>
  <c r="B8" i="120"/>
  <c r="B4" i="120"/>
  <c r="B3" i="120"/>
  <c r="B2" i="120"/>
  <c r="BL114" i="119"/>
  <c r="BO104" i="119"/>
  <c r="BL98" i="119"/>
  <c r="C82" i="119"/>
  <c r="C27" i="119" s="1"/>
  <c r="B82" i="119"/>
  <c r="BL81" i="119"/>
  <c r="BL82" i="119" s="1"/>
  <c r="BL27" i="119" s="1"/>
  <c r="BK81" i="119"/>
  <c r="BK82" i="119" s="1"/>
  <c r="BK27" i="119" s="1"/>
  <c r="BJ81" i="119"/>
  <c r="BJ82" i="119" s="1"/>
  <c r="BJ27" i="119" s="1"/>
  <c r="BI81" i="119"/>
  <c r="BI82" i="119" s="1"/>
  <c r="BI27" i="119" s="1"/>
  <c r="BH81" i="119"/>
  <c r="BH82" i="119" s="1"/>
  <c r="BH27" i="119" s="1"/>
  <c r="BG81" i="119"/>
  <c r="BG82" i="119" s="1"/>
  <c r="BG27" i="119" s="1"/>
  <c r="BF81" i="119"/>
  <c r="BF82" i="119" s="1"/>
  <c r="BF27" i="119" s="1"/>
  <c r="BE81" i="119"/>
  <c r="BE82" i="119" s="1"/>
  <c r="BD81" i="119"/>
  <c r="BD82" i="119" s="1"/>
  <c r="BD27" i="119" s="1"/>
  <c r="BC81" i="119"/>
  <c r="BC82" i="119" s="1"/>
  <c r="BC27" i="119" s="1"/>
  <c r="BB81" i="119"/>
  <c r="BB82" i="119" s="1"/>
  <c r="BB27" i="119" s="1"/>
  <c r="BA81" i="119"/>
  <c r="BA82" i="119" s="1"/>
  <c r="AZ81" i="119"/>
  <c r="AZ82" i="119" s="1"/>
  <c r="AZ27" i="119" s="1"/>
  <c r="AY81" i="119"/>
  <c r="AY82" i="119" s="1"/>
  <c r="AY27" i="119" s="1"/>
  <c r="AX81" i="119"/>
  <c r="AX82" i="119" s="1"/>
  <c r="AX27" i="119" s="1"/>
  <c r="AW81" i="119"/>
  <c r="AW82" i="119" s="1"/>
  <c r="AV81" i="119"/>
  <c r="AV82" i="119" s="1"/>
  <c r="AV27" i="119" s="1"/>
  <c r="AU81" i="119"/>
  <c r="AU82" i="119" s="1"/>
  <c r="AU27" i="119" s="1"/>
  <c r="AT81" i="119"/>
  <c r="AT82" i="119" s="1"/>
  <c r="AT27" i="119" s="1"/>
  <c r="AS81" i="119"/>
  <c r="AS82" i="119" s="1"/>
  <c r="AS27" i="119" s="1"/>
  <c r="AR81" i="119"/>
  <c r="AR82" i="119" s="1"/>
  <c r="AR27" i="119" s="1"/>
  <c r="AQ81" i="119"/>
  <c r="AQ82" i="119" s="1"/>
  <c r="AQ27" i="119" s="1"/>
  <c r="AP81" i="119"/>
  <c r="AP82" i="119" s="1"/>
  <c r="AP27" i="119" s="1"/>
  <c r="AO81" i="119"/>
  <c r="AO82" i="119" s="1"/>
  <c r="AN81" i="119"/>
  <c r="AN82" i="119" s="1"/>
  <c r="AM81" i="119"/>
  <c r="AM82" i="119" s="1"/>
  <c r="AL81" i="119"/>
  <c r="AL82" i="119" s="1"/>
  <c r="AL27" i="119" s="1"/>
  <c r="AK81" i="119"/>
  <c r="AK82" i="119" s="1"/>
  <c r="AK27" i="119" s="1"/>
  <c r="AJ81" i="119"/>
  <c r="AJ82" i="119" s="1"/>
  <c r="AJ27" i="119" s="1"/>
  <c r="AI81" i="119"/>
  <c r="AI82" i="119" s="1"/>
  <c r="AI27" i="119" s="1"/>
  <c r="BL78" i="119"/>
  <c r="BJ78" i="119"/>
  <c r="BI78" i="119"/>
  <c r="BH78" i="119"/>
  <c r="BG78" i="119"/>
  <c r="BF78" i="119"/>
  <c r="BE78" i="119"/>
  <c r="BC78" i="119"/>
  <c r="BB78" i="119"/>
  <c r="BJ75" i="119"/>
  <c r="BJ26" i="119" s="1"/>
  <c r="BI75" i="119"/>
  <c r="BI26" i="119" s="1"/>
  <c r="BH75" i="119"/>
  <c r="BG75" i="119"/>
  <c r="BF75" i="119"/>
  <c r="BF26" i="119" s="1"/>
  <c r="BE75" i="119"/>
  <c r="BE26" i="119" s="1"/>
  <c r="BD75" i="119"/>
  <c r="BD26" i="119" s="1"/>
  <c r="BC75" i="119"/>
  <c r="BC26" i="119" s="1"/>
  <c r="BB75" i="119"/>
  <c r="BB26" i="119" s="1"/>
  <c r="BA75" i="119"/>
  <c r="BA26" i="119" s="1"/>
  <c r="AZ75" i="119"/>
  <c r="AZ26" i="119" s="1"/>
  <c r="AY75" i="119"/>
  <c r="AY26" i="119" s="1"/>
  <c r="AX75" i="119"/>
  <c r="AX26" i="119" s="1"/>
  <c r="AW75" i="119"/>
  <c r="AW26" i="119" s="1"/>
  <c r="AV75" i="119"/>
  <c r="AV26" i="119" s="1"/>
  <c r="AU75" i="119"/>
  <c r="AU26" i="119" s="1"/>
  <c r="AT75" i="119"/>
  <c r="AT26" i="119" s="1"/>
  <c r="AS75" i="119"/>
  <c r="AS26" i="119" s="1"/>
  <c r="AR75" i="119"/>
  <c r="AR26" i="119" s="1"/>
  <c r="AQ75" i="119"/>
  <c r="AP75" i="119"/>
  <c r="AP26" i="119" s="1"/>
  <c r="AO75" i="119"/>
  <c r="AN75" i="119"/>
  <c r="AM75" i="119"/>
  <c r="AM26" i="119" s="1"/>
  <c r="AL75" i="119"/>
  <c r="AL26" i="119" s="1"/>
  <c r="AK75" i="119"/>
  <c r="AK26" i="119" s="1"/>
  <c r="AJ75" i="119"/>
  <c r="AJ26" i="119" s="1"/>
  <c r="AI75" i="119"/>
  <c r="AI26" i="119" s="1"/>
  <c r="C75" i="119"/>
  <c r="C26" i="119" s="1"/>
  <c r="B75" i="119"/>
  <c r="B26" i="119" s="1"/>
  <c r="BJ71" i="119"/>
  <c r="BI71" i="119"/>
  <c r="BH71" i="119"/>
  <c r="BG71" i="119"/>
  <c r="BF71" i="119"/>
  <c r="BE71" i="119"/>
  <c r="BC71" i="119"/>
  <c r="BB71" i="119"/>
  <c r="BL33" i="119"/>
  <c r="BE27" i="119"/>
  <c r="BA27" i="119"/>
  <c r="AW27" i="119"/>
  <c r="AO27" i="119"/>
  <c r="AN27" i="119"/>
  <c r="AM27" i="119"/>
  <c r="B27" i="119"/>
  <c r="BL26" i="119"/>
  <c r="BK26" i="119"/>
  <c r="BH26" i="119"/>
  <c r="BG26" i="119"/>
  <c r="AQ26" i="119"/>
  <c r="AO26" i="119"/>
  <c r="AN26" i="119"/>
  <c r="BK20" i="119"/>
  <c r="BK78" i="119" s="1"/>
  <c r="AZ20" i="119"/>
  <c r="AY20" i="119"/>
  <c r="AX20" i="119"/>
  <c r="AW20" i="119"/>
  <c r="AV20" i="119"/>
  <c r="AU20" i="119"/>
  <c r="AT20" i="119"/>
  <c r="AS20" i="119"/>
  <c r="AR20" i="119"/>
  <c r="AQ20" i="119"/>
  <c r="AP20" i="119"/>
  <c r="AO20" i="119"/>
  <c r="AN20" i="119"/>
  <c r="AM20" i="119"/>
  <c r="AL20" i="119"/>
  <c r="AK20" i="119"/>
  <c r="AJ20" i="119"/>
  <c r="AI20" i="119"/>
  <c r="AH20" i="119"/>
  <c r="AG20" i="119"/>
  <c r="AF20" i="119"/>
  <c r="AE20" i="119"/>
  <c r="AD20" i="119"/>
  <c r="AC20" i="119"/>
  <c r="AB20" i="119"/>
  <c r="AA20" i="119"/>
  <c r="Z20" i="119"/>
  <c r="Y20" i="119"/>
  <c r="X20" i="119"/>
  <c r="W20" i="119"/>
  <c r="V20" i="119"/>
  <c r="U20" i="119"/>
  <c r="T20" i="119"/>
  <c r="S20" i="119"/>
  <c r="R20" i="119"/>
  <c r="Q20" i="119"/>
  <c r="P20" i="119"/>
  <c r="O20" i="119"/>
  <c r="N20" i="119"/>
  <c r="M20" i="119"/>
  <c r="L20" i="119"/>
  <c r="K20" i="119"/>
  <c r="J20" i="119"/>
  <c r="I20" i="119"/>
  <c r="H20" i="119"/>
  <c r="G20" i="119"/>
  <c r="BD20" i="119" s="1"/>
  <c r="F20" i="119"/>
  <c r="E20" i="119"/>
  <c r="D20" i="119"/>
  <c r="BA20" i="119" s="1"/>
  <c r="C20" i="119"/>
  <c r="B20" i="119"/>
  <c r="B21" i="119" s="1"/>
  <c r="O15" i="119"/>
  <c r="O16" i="119" s="1"/>
  <c r="BN14" i="119"/>
  <c r="L8" i="119"/>
  <c r="J8" i="119"/>
  <c r="I8" i="119"/>
  <c r="H8" i="119"/>
  <c r="G8" i="119"/>
  <c r="F8" i="119"/>
  <c r="E8" i="119"/>
  <c r="D8" i="119"/>
  <c r="C8" i="119"/>
  <c r="B8" i="119"/>
  <c r="B4" i="119"/>
  <c r="B3" i="119"/>
  <c r="B2" i="119"/>
  <c r="BL115" i="117"/>
  <c r="BL99" i="117"/>
  <c r="BL33" i="117" s="1"/>
  <c r="BL55" i="117" s="1"/>
  <c r="B83" i="117"/>
  <c r="B27" i="117" s="1"/>
  <c r="BL82" i="117"/>
  <c r="BL83" i="117" s="1"/>
  <c r="BK82" i="117"/>
  <c r="BK83" i="117" s="1"/>
  <c r="BK27" i="117" s="1"/>
  <c r="BJ82" i="117"/>
  <c r="BJ83" i="117" s="1"/>
  <c r="BJ27" i="117" s="1"/>
  <c r="BI82" i="117"/>
  <c r="BI83" i="117" s="1"/>
  <c r="BI27" i="117" s="1"/>
  <c r="BH82" i="117"/>
  <c r="BH83" i="117" s="1"/>
  <c r="BH27" i="117" s="1"/>
  <c r="BG82" i="117"/>
  <c r="BG83" i="117" s="1"/>
  <c r="BF82" i="117"/>
  <c r="BF83" i="117" s="1"/>
  <c r="BF27" i="117" s="1"/>
  <c r="BE82" i="117"/>
  <c r="BE83" i="117" s="1"/>
  <c r="BE27" i="117" s="1"/>
  <c r="BD82" i="117"/>
  <c r="BD83" i="117" s="1"/>
  <c r="BC82" i="117"/>
  <c r="BC83" i="117" s="1"/>
  <c r="BC27" i="117" s="1"/>
  <c r="BB82" i="117"/>
  <c r="BB83" i="117" s="1"/>
  <c r="BB27" i="117" s="1"/>
  <c r="BA82" i="117"/>
  <c r="BA83" i="117" s="1"/>
  <c r="BA27" i="117" s="1"/>
  <c r="AZ82" i="117"/>
  <c r="AZ83" i="117" s="1"/>
  <c r="AZ27" i="117" s="1"/>
  <c r="AY82" i="117"/>
  <c r="AY83" i="117" s="1"/>
  <c r="AY27" i="117" s="1"/>
  <c r="AX82" i="117"/>
  <c r="AX83" i="117" s="1"/>
  <c r="AX27" i="117" s="1"/>
  <c r="AW82" i="117"/>
  <c r="AW83" i="117" s="1"/>
  <c r="AW27" i="117" s="1"/>
  <c r="AV82" i="117"/>
  <c r="AV83" i="117" s="1"/>
  <c r="AU82" i="117"/>
  <c r="AU83" i="117" s="1"/>
  <c r="AU27" i="117" s="1"/>
  <c r="AT82" i="117"/>
  <c r="AT83" i="117" s="1"/>
  <c r="AT27" i="117" s="1"/>
  <c r="AS82" i="117"/>
  <c r="AS83" i="117" s="1"/>
  <c r="AS27" i="117" s="1"/>
  <c r="AR82" i="117"/>
  <c r="AR83" i="117" s="1"/>
  <c r="AR27" i="117" s="1"/>
  <c r="AQ82" i="117"/>
  <c r="AQ83" i="117" s="1"/>
  <c r="AP82" i="117"/>
  <c r="AP83" i="117" s="1"/>
  <c r="AP27" i="117" s="1"/>
  <c r="AO82" i="117"/>
  <c r="AO83" i="117" s="1"/>
  <c r="AO27" i="117" s="1"/>
  <c r="AN82" i="117"/>
  <c r="AN83" i="117" s="1"/>
  <c r="AN27" i="117" s="1"/>
  <c r="AM82" i="117"/>
  <c r="AM83" i="117" s="1"/>
  <c r="AM27" i="117" s="1"/>
  <c r="AL82" i="117"/>
  <c r="AL83" i="117" s="1"/>
  <c r="AL27" i="117" s="1"/>
  <c r="AK82" i="117"/>
  <c r="AK83" i="117" s="1"/>
  <c r="AK27" i="117" s="1"/>
  <c r="AJ82" i="117"/>
  <c r="AJ83" i="117" s="1"/>
  <c r="AJ27" i="117" s="1"/>
  <c r="AI82" i="117"/>
  <c r="AI83" i="117" s="1"/>
  <c r="AI27" i="117" s="1"/>
  <c r="BL79" i="117"/>
  <c r="BJ79" i="117"/>
  <c r="BI79" i="117"/>
  <c r="BH79" i="117"/>
  <c r="BG79" i="117"/>
  <c r="BF79" i="117"/>
  <c r="BE79" i="117"/>
  <c r="BC79" i="117"/>
  <c r="BB79" i="117"/>
  <c r="BJ76" i="117"/>
  <c r="BJ26" i="117" s="1"/>
  <c r="BI76" i="117"/>
  <c r="BH76" i="117"/>
  <c r="BH26" i="117" s="1"/>
  <c r="BG76" i="117"/>
  <c r="BG26" i="117" s="1"/>
  <c r="BF76" i="117"/>
  <c r="BF26" i="117" s="1"/>
  <c r="BE76" i="117"/>
  <c r="BE26" i="117" s="1"/>
  <c r="BD76" i="117"/>
  <c r="BD26" i="117" s="1"/>
  <c r="BC76" i="117"/>
  <c r="BC26" i="117" s="1"/>
  <c r="BB76" i="117"/>
  <c r="BB26" i="117" s="1"/>
  <c r="BA76" i="117"/>
  <c r="AZ76" i="117"/>
  <c r="AY76" i="117"/>
  <c r="AY26" i="117" s="1"/>
  <c r="AX76" i="117"/>
  <c r="AX26" i="117" s="1"/>
  <c r="AW76" i="117"/>
  <c r="AW26" i="117" s="1"/>
  <c r="AV76" i="117"/>
  <c r="AV26" i="117" s="1"/>
  <c r="AU76" i="117"/>
  <c r="AU26" i="117" s="1"/>
  <c r="AT76" i="117"/>
  <c r="AT26" i="117" s="1"/>
  <c r="AS76" i="117"/>
  <c r="AR76" i="117"/>
  <c r="AQ76" i="117"/>
  <c r="AQ26" i="117" s="1"/>
  <c r="AP76" i="117"/>
  <c r="AP26" i="117" s="1"/>
  <c r="AO76" i="117"/>
  <c r="AO26" i="117" s="1"/>
  <c r="AN76" i="117"/>
  <c r="AM76" i="117"/>
  <c r="AM26" i="117" s="1"/>
  <c r="AL76" i="117"/>
  <c r="AL26" i="117" s="1"/>
  <c r="AK76" i="117"/>
  <c r="AK26" i="117" s="1"/>
  <c r="AJ76" i="117"/>
  <c r="AJ26" i="117" s="1"/>
  <c r="AI76" i="117"/>
  <c r="AI26" i="117" s="1"/>
  <c r="B76" i="117"/>
  <c r="B26" i="117" s="1"/>
  <c r="BJ72" i="117"/>
  <c r="BI72" i="117"/>
  <c r="BH72" i="117"/>
  <c r="BG72" i="117"/>
  <c r="BF72" i="117"/>
  <c r="BE72" i="117"/>
  <c r="BC72" i="117"/>
  <c r="BB72" i="117"/>
  <c r="BL27" i="117"/>
  <c r="BG27" i="117"/>
  <c r="BD27" i="117"/>
  <c r="AV27" i="117"/>
  <c r="AQ27" i="117"/>
  <c r="BL26" i="117"/>
  <c r="BK26" i="117"/>
  <c r="BI26" i="117"/>
  <c r="BA26" i="117"/>
  <c r="AZ26" i="117"/>
  <c r="AS26" i="117"/>
  <c r="AR26" i="117"/>
  <c r="AN26" i="117"/>
  <c r="BK79" i="117"/>
  <c r="AZ20" i="117"/>
  <c r="AY20" i="117"/>
  <c r="AX20" i="117"/>
  <c r="AW20" i="117"/>
  <c r="AV20" i="117"/>
  <c r="AU20" i="117"/>
  <c r="AT20" i="117"/>
  <c r="AS20" i="117"/>
  <c r="AR20" i="117"/>
  <c r="AQ20" i="117"/>
  <c r="AP20" i="117"/>
  <c r="AO20" i="117"/>
  <c r="AN20" i="117"/>
  <c r="AM20" i="117"/>
  <c r="AL20" i="117"/>
  <c r="AK20" i="117"/>
  <c r="AJ20" i="117"/>
  <c r="AI20" i="117"/>
  <c r="AH20" i="117"/>
  <c r="AG20" i="117"/>
  <c r="AF20" i="117"/>
  <c r="AE20" i="117"/>
  <c r="AD20" i="117"/>
  <c r="AC20" i="117"/>
  <c r="AB20" i="117"/>
  <c r="AA20" i="117"/>
  <c r="Z20" i="117"/>
  <c r="Y20" i="117"/>
  <c r="X20" i="117"/>
  <c r="W20" i="117"/>
  <c r="V20" i="117"/>
  <c r="U20" i="117"/>
  <c r="T20" i="117"/>
  <c r="S20" i="117"/>
  <c r="R20" i="117"/>
  <c r="Q20" i="117"/>
  <c r="K20" i="117"/>
  <c r="J20" i="117"/>
  <c r="I20" i="117"/>
  <c r="H20" i="117"/>
  <c r="B20" i="117"/>
  <c r="B21" i="117" s="1"/>
  <c r="B56" i="117" s="1"/>
  <c r="O15" i="117"/>
  <c r="O16" i="117" s="1"/>
  <c r="L8" i="117"/>
  <c r="J8" i="117"/>
  <c r="I8" i="117"/>
  <c r="H8" i="117"/>
  <c r="G8" i="117"/>
  <c r="F8" i="117"/>
  <c r="E8" i="117"/>
  <c r="D8" i="117"/>
  <c r="C8" i="117"/>
  <c r="B8" i="117"/>
  <c r="B4" i="117"/>
  <c r="B3" i="117"/>
  <c r="B2" i="117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E19" i="3"/>
  <c r="E18" i="3"/>
  <c r="E17" i="3"/>
  <c r="B3" i="140" s="1"/>
  <c r="E16" i="3"/>
  <c r="B3" i="137" s="1"/>
  <c r="E15" i="3"/>
  <c r="B3" i="134" s="1"/>
  <c r="E14" i="3"/>
  <c r="B3" i="130" s="1"/>
  <c r="E13" i="3"/>
  <c r="B3" i="128" s="1"/>
  <c r="E12" i="3"/>
  <c r="B3" i="125" s="1"/>
  <c r="BL114" i="116"/>
  <c r="BO104" i="116"/>
  <c r="BL98" i="116"/>
  <c r="C82" i="116"/>
  <c r="B82" i="116"/>
  <c r="B27" i="116" s="1"/>
  <c r="BL81" i="116"/>
  <c r="BL82" i="116" s="1"/>
  <c r="BK81" i="116"/>
  <c r="BK82" i="116" s="1"/>
  <c r="BK27" i="116" s="1"/>
  <c r="BJ81" i="116"/>
  <c r="BJ82" i="116" s="1"/>
  <c r="BJ27" i="116" s="1"/>
  <c r="BI81" i="116"/>
  <c r="BI82" i="116" s="1"/>
  <c r="BH81" i="116"/>
  <c r="BH82" i="116" s="1"/>
  <c r="BG81" i="116"/>
  <c r="BG82" i="116" s="1"/>
  <c r="BF81" i="116"/>
  <c r="BF82" i="116" s="1"/>
  <c r="BF27" i="116" s="1"/>
  <c r="BE81" i="116"/>
  <c r="BE82" i="116" s="1"/>
  <c r="BE27" i="116" s="1"/>
  <c r="BD81" i="116"/>
  <c r="BD82" i="116" s="1"/>
  <c r="BC81" i="116"/>
  <c r="BC82" i="116" s="1"/>
  <c r="BB81" i="116"/>
  <c r="BB82" i="116" s="1"/>
  <c r="BB27" i="116" s="1"/>
  <c r="BA81" i="116"/>
  <c r="BA82" i="116" s="1"/>
  <c r="BA27" i="116" s="1"/>
  <c r="AZ81" i="116"/>
  <c r="AZ82" i="116" s="1"/>
  <c r="AY81" i="116"/>
  <c r="AY82" i="116" s="1"/>
  <c r="AX81" i="116"/>
  <c r="AX82" i="116" s="1"/>
  <c r="AX27" i="116" s="1"/>
  <c r="AW81" i="116"/>
  <c r="AW82" i="116" s="1"/>
  <c r="AW27" i="116" s="1"/>
  <c r="AV81" i="116"/>
  <c r="AV82" i="116" s="1"/>
  <c r="AU81" i="116"/>
  <c r="AU82" i="116" s="1"/>
  <c r="AU27" i="116" s="1"/>
  <c r="AT81" i="116"/>
  <c r="AT82" i="116" s="1"/>
  <c r="AS81" i="116"/>
  <c r="AS82" i="116" s="1"/>
  <c r="AS27" i="116" s="1"/>
  <c r="AR81" i="116"/>
  <c r="AR82" i="116" s="1"/>
  <c r="AR27" i="116" s="1"/>
  <c r="AQ81" i="116"/>
  <c r="AQ82" i="116" s="1"/>
  <c r="AP81" i="116"/>
  <c r="AP82" i="116" s="1"/>
  <c r="AO81" i="116"/>
  <c r="AO82" i="116" s="1"/>
  <c r="AO27" i="116" s="1"/>
  <c r="AN81" i="116"/>
  <c r="AN82" i="116" s="1"/>
  <c r="AN27" i="116" s="1"/>
  <c r="AM81" i="116"/>
  <c r="AM82" i="116" s="1"/>
  <c r="AL81" i="116"/>
  <c r="AL82" i="116" s="1"/>
  <c r="AK81" i="116"/>
  <c r="AK82" i="116" s="1"/>
  <c r="AK27" i="116" s="1"/>
  <c r="AJ81" i="116"/>
  <c r="AJ82" i="116" s="1"/>
  <c r="AJ27" i="116" s="1"/>
  <c r="AI81" i="116"/>
  <c r="AI82" i="116" s="1"/>
  <c r="BL78" i="116"/>
  <c r="BJ78" i="116"/>
  <c r="BI78" i="116"/>
  <c r="BH78" i="116"/>
  <c r="BG78" i="116"/>
  <c r="BF78" i="116"/>
  <c r="BE78" i="116"/>
  <c r="BC78" i="116"/>
  <c r="BB78" i="116"/>
  <c r="BJ75" i="116"/>
  <c r="BJ26" i="116" s="1"/>
  <c r="BI75" i="116"/>
  <c r="BH75" i="116"/>
  <c r="BG75" i="116"/>
  <c r="BG26" i="116" s="1"/>
  <c r="BF75" i="116"/>
  <c r="BF26" i="116" s="1"/>
  <c r="BE75" i="116"/>
  <c r="BE26" i="116" s="1"/>
  <c r="BD75" i="116"/>
  <c r="BC75" i="116"/>
  <c r="BC26" i="116" s="1"/>
  <c r="BB75" i="116"/>
  <c r="BB26" i="116" s="1"/>
  <c r="BA75" i="116"/>
  <c r="AZ75" i="116"/>
  <c r="AY75" i="116"/>
  <c r="AY26" i="116" s="1"/>
  <c r="AX75" i="116"/>
  <c r="AX26" i="116" s="1"/>
  <c r="AW75" i="116"/>
  <c r="AW26" i="116" s="1"/>
  <c r="AV75" i="116"/>
  <c r="AU75" i="116"/>
  <c r="AU26" i="116" s="1"/>
  <c r="AT75" i="116"/>
  <c r="AT26" i="116" s="1"/>
  <c r="AS75" i="116"/>
  <c r="AR75" i="116"/>
  <c r="AQ75" i="116"/>
  <c r="AQ26" i="116" s="1"/>
  <c r="AP75" i="116"/>
  <c r="AP26" i="116" s="1"/>
  <c r="AO75" i="116"/>
  <c r="AO26" i="116" s="1"/>
  <c r="AN75" i="116"/>
  <c r="AM75" i="116"/>
  <c r="AM26" i="116" s="1"/>
  <c r="AL75" i="116"/>
  <c r="AL26" i="116" s="1"/>
  <c r="AK75" i="116"/>
  <c r="AJ75" i="116"/>
  <c r="AI75" i="116"/>
  <c r="AI26" i="116" s="1"/>
  <c r="C75" i="116"/>
  <c r="C26" i="116" s="1"/>
  <c r="B75" i="116"/>
  <c r="B26" i="116" s="1"/>
  <c r="BJ71" i="116"/>
  <c r="BI71" i="116"/>
  <c r="BH71" i="116"/>
  <c r="BG71" i="116"/>
  <c r="BF71" i="116"/>
  <c r="BE71" i="116"/>
  <c r="BC71" i="116"/>
  <c r="BB71" i="116"/>
  <c r="BL33" i="116"/>
  <c r="BL27" i="116"/>
  <c r="BI27" i="116"/>
  <c r="BH27" i="116"/>
  <c r="BG27" i="116"/>
  <c r="BD27" i="116"/>
  <c r="BC27" i="116"/>
  <c r="AZ27" i="116"/>
  <c r="AY27" i="116"/>
  <c r="AV27" i="116"/>
  <c r="AT27" i="116"/>
  <c r="AQ27" i="116"/>
  <c r="AP27" i="116"/>
  <c r="AM27" i="116"/>
  <c r="AL27" i="116"/>
  <c r="AI27" i="116"/>
  <c r="C27" i="116"/>
  <c r="BL26" i="116"/>
  <c r="BK26" i="116"/>
  <c r="BI26" i="116"/>
  <c r="BH26" i="116"/>
  <c r="BD26" i="116"/>
  <c r="BA26" i="116"/>
  <c r="AZ26" i="116"/>
  <c r="AV26" i="116"/>
  <c r="AS26" i="116"/>
  <c r="AR26" i="116"/>
  <c r="AN26" i="116"/>
  <c r="AK26" i="116"/>
  <c r="AJ26" i="116"/>
  <c r="AZ20" i="116"/>
  <c r="AY20" i="116"/>
  <c r="AX20" i="116"/>
  <c r="AW20" i="116"/>
  <c r="AV20" i="116"/>
  <c r="AU20" i="116"/>
  <c r="AT20" i="116"/>
  <c r="AS20" i="116"/>
  <c r="AR20" i="116"/>
  <c r="AQ20" i="116"/>
  <c r="AP20" i="116"/>
  <c r="AO20" i="116"/>
  <c r="AN20" i="116"/>
  <c r="AM20" i="116"/>
  <c r="AL20" i="116"/>
  <c r="AK20" i="116"/>
  <c r="AJ20" i="116"/>
  <c r="AI20" i="116"/>
  <c r="AH20" i="116"/>
  <c r="AG20" i="116"/>
  <c r="AF20" i="116"/>
  <c r="AE20" i="116"/>
  <c r="AD20" i="116"/>
  <c r="AC20" i="116"/>
  <c r="AB20" i="116"/>
  <c r="AA20" i="116"/>
  <c r="Z20" i="116"/>
  <c r="Y20" i="116"/>
  <c r="X20" i="116"/>
  <c r="W20" i="116"/>
  <c r="V20" i="116"/>
  <c r="U20" i="116"/>
  <c r="T20" i="116"/>
  <c r="S20" i="116"/>
  <c r="R20" i="116"/>
  <c r="Q20" i="116"/>
  <c r="P20" i="116"/>
  <c r="O20" i="116"/>
  <c r="N20" i="116"/>
  <c r="M20" i="116"/>
  <c r="L20" i="116"/>
  <c r="K20" i="116"/>
  <c r="J20" i="116"/>
  <c r="I20" i="116"/>
  <c r="H20" i="116"/>
  <c r="E20" i="116"/>
  <c r="C20" i="116"/>
  <c r="B20" i="116"/>
  <c r="O15" i="116"/>
  <c r="O16" i="116" s="1"/>
  <c r="BK20" i="116"/>
  <c r="BK78" i="116" s="1"/>
  <c r="G20" i="116"/>
  <c r="F20" i="116"/>
  <c r="D20" i="116"/>
  <c r="L8" i="116"/>
  <c r="J8" i="116"/>
  <c r="I8" i="116"/>
  <c r="H8" i="116"/>
  <c r="G8" i="116"/>
  <c r="F8" i="116"/>
  <c r="E8" i="116"/>
  <c r="D8" i="116"/>
  <c r="C8" i="116"/>
  <c r="B8" i="116"/>
  <c r="B4" i="116"/>
  <c r="B3" i="116"/>
  <c r="B2" i="116"/>
  <c r="E85" i="114"/>
  <c r="E28" i="114" s="1"/>
  <c r="D85" i="114"/>
  <c r="D28" i="114" s="1"/>
  <c r="C85" i="114"/>
  <c r="B85" i="114"/>
  <c r="B28" i="114" s="1"/>
  <c r="E78" i="114"/>
  <c r="E27" i="114" s="1"/>
  <c r="D78" i="114"/>
  <c r="C78" i="114"/>
  <c r="C27" i="114" s="1"/>
  <c r="B78" i="114"/>
  <c r="B27" i="114" s="1"/>
  <c r="P58" i="114"/>
  <c r="N34" i="114"/>
  <c r="N57" i="114" s="1"/>
  <c r="N59" i="114" s="1"/>
  <c r="N65" i="114" s="1"/>
  <c r="M34" i="114"/>
  <c r="M57" i="114" s="1"/>
  <c r="M59" i="114" s="1"/>
  <c r="M65" i="114" s="1"/>
  <c r="C28" i="114"/>
  <c r="D27" i="114"/>
  <c r="L21" i="114"/>
  <c r="K21" i="114"/>
  <c r="J21" i="114"/>
  <c r="I21" i="114"/>
  <c r="H21" i="114"/>
  <c r="G21" i="114"/>
  <c r="L9" i="114"/>
  <c r="J9" i="114"/>
  <c r="I9" i="114"/>
  <c r="H9" i="114"/>
  <c r="G9" i="114"/>
  <c r="E9" i="114"/>
  <c r="D9" i="114"/>
  <c r="C9" i="114"/>
  <c r="B9" i="114"/>
  <c r="B4" i="114"/>
  <c r="B3" i="114"/>
  <c r="B2" i="114"/>
  <c r="W33" i="7"/>
  <c r="W32" i="7"/>
  <c r="BL40" i="123" l="1"/>
  <c r="BL40" i="133"/>
  <c r="BL41" i="133" s="1"/>
  <c r="BL40" i="139"/>
  <c r="BL41" i="139" s="1"/>
  <c r="BL40" i="142"/>
  <c r="BL41" i="142" s="1"/>
  <c r="J19" i="3"/>
  <c r="BL40" i="117"/>
  <c r="BD20" i="140"/>
  <c r="BD71" i="140" s="1"/>
  <c r="G71" i="140"/>
  <c r="P11" i="116"/>
  <c r="P15" i="116" s="1"/>
  <c r="Q11" i="116" s="1"/>
  <c r="BL40" i="116"/>
  <c r="BL40" i="130"/>
  <c r="BL40" i="120"/>
  <c r="B21" i="120"/>
  <c r="C19" i="120" s="1"/>
  <c r="B28" i="145"/>
  <c r="BL40" i="136"/>
  <c r="B28" i="120"/>
  <c r="P11" i="128"/>
  <c r="P15" i="128" s="1"/>
  <c r="Q11" i="128" s="1"/>
  <c r="O16" i="142"/>
  <c r="BL40" i="150"/>
  <c r="BK40" i="150"/>
  <c r="O16" i="131"/>
  <c r="B3" i="146"/>
  <c r="O16" i="130"/>
  <c r="P11" i="140"/>
  <c r="P11" i="117"/>
  <c r="P15" i="117" s="1"/>
  <c r="Q11" i="117" s="1"/>
  <c r="Q15" i="117" s="1"/>
  <c r="R11" i="117" s="1"/>
  <c r="BH78" i="122"/>
  <c r="BH71" i="122"/>
  <c r="B29" i="114"/>
  <c r="C26" i="114" s="1"/>
  <c r="C29" i="114" s="1"/>
  <c r="D26" i="114" s="1"/>
  <c r="P11" i="119"/>
  <c r="P11" i="122"/>
  <c r="P11" i="125"/>
  <c r="P15" i="125" s="1"/>
  <c r="Q11" i="125" s="1"/>
  <c r="O16" i="136"/>
  <c r="P11" i="146"/>
  <c r="AJ72" i="133"/>
  <c r="V72" i="139"/>
  <c r="B29" i="149"/>
  <c r="B30" i="149" s="1"/>
  <c r="B28" i="125"/>
  <c r="BL40" i="131"/>
  <c r="BC20" i="139"/>
  <c r="BE71" i="122"/>
  <c r="BE78" i="122"/>
  <c r="BI78" i="122"/>
  <c r="BI71" i="122"/>
  <c r="B30" i="114"/>
  <c r="BF71" i="122"/>
  <c r="BF78" i="122"/>
  <c r="B22" i="119"/>
  <c r="B55" i="119"/>
  <c r="BC78" i="122"/>
  <c r="BC71" i="122"/>
  <c r="BG71" i="122"/>
  <c r="BG78" i="122"/>
  <c r="AC79" i="139"/>
  <c r="AC72" i="139"/>
  <c r="O16" i="134"/>
  <c r="P11" i="134"/>
  <c r="AK72" i="139"/>
  <c r="AK79" i="139"/>
  <c r="AW79" i="139"/>
  <c r="P11" i="120"/>
  <c r="P15" i="120" s="1"/>
  <c r="Q11" i="120" s="1"/>
  <c r="AY20" i="122"/>
  <c r="C19" i="123"/>
  <c r="B22" i="123"/>
  <c r="AS79" i="139"/>
  <c r="AS72" i="139"/>
  <c r="BL40" i="119"/>
  <c r="P11" i="129"/>
  <c r="P15" i="129" s="1"/>
  <c r="Q11" i="129" s="1"/>
  <c r="BL20" i="139"/>
  <c r="BL79" i="139" s="1"/>
  <c r="F72" i="139"/>
  <c r="AL72" i="139"/>
  <c r="BD20" i="128"/>
  <c r="B28" i="133"/>
  <c r="P11" i="150"/>
  <c r="P15" i="150" s="1"/>
  <c r="Q11" i="150" s="1"/>
  <c r="O16" i="150"/>
  <c r="BL40" i="140"/>
  <c r="P11" i="143"/>
  <c r="C26" i="149"/>
  <c r="B5" i="129"/>
  <c r="B5" i="128"/>
  <c r="B5" i="133"/>
  <c r="B5" i="134"/>
  <c r="B5" i="139"/>
  <c r="B5" i="140"/>
  <c r="Z92" i="140" s="1"/>
  <c r="J12" i="3"/>
  <c r="B5" i="126"/>
  <c r="B5" i="125"/>
  <c r="B5" i="131"/>
  <c r="B5" i="130"/>
  <c r="B5" i="137"/>
  <c r="B5" i="136"/>
  <c r="B5" i="146"/>
  <c r="B5" i="145"/>
  <c r="B5" i="143"/>
  <c r="B5" i="142"/>
  <c r="AZ43" i="161"/>
  <c r="BA29" i="161"/>
  <c r="BB36" i="161"/>
  <c r="BC35" i="161"/>
  <c r="BD32" i="161" s="1"/>
  <c r="BB28" i="161"/>
  <c r="BC25" i="161" s="1"/>
  <c r="BA42" i="161"/>
  <c r="BB39" i="161" s="1"/>
  <c r="AE56" i="161"/>
  <c r="AF19" i="161"/>
  <c r="Q49" i="113"/>
  <c r="N13" i="158" s="1"/>
  <c r="O49" i="113"/>
  <c r="L13" i="158" s="1"/>
  <c r="M49" i="113"/>
  <c r="J13" i="158" s="1"/>
  <c r="K49" i="113"/>
  <c r="H13" i="158" s="1"/>
  <c r="I49" i="113"/>
  <c r="F13" i="158" s="1"/>
  <c r="G49" i="113"/>
  <c r="D13" i="158" s="1"/>
  <c r="E49" i="113"/>
  <c r="P48" i="113"/>
  <c r="M13" i="157" s="1"/>
  <c r="N48" i="113"/>
  <c r="K13" i="157" s="1"/>
  <c r="L48" i="113"/>
  <c r="I13" i="157" s="1"/>
  <c r="J48" i="113"/>
  <c r="G13" i="157" s="1"/>
  <c r="H48" i="113"/>
  <c r="E13" i="157" s="1"/>
  <c r="F48" i="113"/>
  <c r="C13" i="157" s="1"/>
  <c r="Q46" i="113"/>
  <c r="N13" i="156" s="1"/>
  <c r="O46" i="113"/>
  <c r="L13" i="156" s="1"/>
  <c r="M46" i="113"/>
  <c r="J13" i="156" s="1"/>
  <c r="K46" i="113"/>
  <c r="H13" i="156" s="1"/>
  <c r="I46" i="113"/>
  <c r="F13" i="156" s="1"/>
  <c r="G46" i="113"/>
  <c r="D13" i="156" s="1"/>
  <c r="E46" i="113"/>
  <c r="P45" i="113"/>
  <c r="M13" i="155" s="1"/>
  <c r="N45" i="113"/>
  <c r="K13" i="155" s="1"/>
  <c r="L45" i="113"/>
  <c r="I13" i="155" s="1"/>
  <c r="J45" i="113"/>
  <c r="G13" i="155" s="1"/>
  <c r="H45" i="113"/>
  <c r="E13" i="155" s="1"/>
  <c r="F45" i="113"/>
  <c r="C13" i="155" s="1"/>
  <c r="P49" i="113"/>
  <c r="M13" i="158" s="1"/>
  <c r="N49" i="113"/>
  <c r="K13" i="158" s="1"/>
  <c r="L49" i="113"/>
  <c r="I13" i="158" s="1"/>
  <c r="J49" i="113"/>
  <c r="G13" i="158" s="1"/>
  <c r="H49" i="113"/>
  <c r="E13" i="158" s="1"/>
  <c r="F49" i="113"/>
  <c r="C13" i="158" s="1"/>
  <c r="Q48" i="113"/>
  <c r="N13" i="157" s="1"/>
  <c r="O48" i="113"/>
  <c r="L13" i="157" s="1"/>
  <c r="M48" i="113"/>
  <c r="J13" i="157" s="1"/>
  <c r="K48" i="113"/>
  <c r="H13" i="157" s="1"/>
  <c r="I48" i="113"/>
  <c r="F13" i="157" s="1"/>
  <c r="G48" i="113"/>
  <c r="D13" i="157" s="1"/>
  <c r="E48" i="113"/>
  <c r="P46" i="113"/>
  <c r="M13" i="156" s="1"/>
  <c r="N46" i="113"/>
  <c r="K13" i="156" s="1"/>
  <c r="L46" i="113"/>
  <c r="I13" i="156" s="1"/>
  <c r="J46" i="113"/>
  <c r="G13" i="156" s="1"/>
  <c r="H46" i="113"/>
  <c r="E13" i="156" s="1"/>
  <c r="F46" i="113"/>
  <c r="C13" i="156" s="1"/>
  <c r="Q45" i="113"/>
  <c r="N13" i="155" s="1"/>
  <c r="O45" i="113"/>
  <c r="L13" i="155" s="1"/>
  <c r="M45" i="113"/>
  <c r="J13" i="155" s="1"/>
  <c r="K45" i="113"/>
  <c r="H13" i="155" s="1"/>
  <c r="I45" i="113"/>
  <c r="F13" i="155" s="1"/>
  <c r="G45" i="113"/>
  <c r="D13" i="155" s="1"/>
  <c r="E45" i="113"/>
  <c r="J17" i="3"/>
  <c r="B3" i="129"/>
  <c r="B3" i="133"/>
  <c r="J13" i="3"/>
  <c r="B3" i="131"/>
  <c r="BJ112" i="131" s="1"/>
  <c r="B3" i="143"/>
  <c r="AH101" i="143" s="1"/>
  <c r="B3" i="126"/>
  <c r="B3" i="136"/>
  <c r="B3" i="139"/>
  <c r="B3" i="145"/>
  <c r="J14" i="3"/>
  <c r="B3" i="142"/>
  <c r="AK104" i="142" s="1"/>
  <c r="D13" i="116"/>
  <c r="Q15" i="150"/>
  <c r="R11" i="150" s="1"/>
  <c r="B56" i="150"/>
  <c r="B22" i="150"/>
  <c r="C19" i="150"/>
  <c r="P16" i="150"/>
  <c r="BD107" i="150"/>
  <c r="AZ107" i="150"/>
  <c r="AV107" i="150"/>
  <c r="AR107" i="150"/>
  <c r="AN107" i="150"/>
  <c r="AJ107" i="150"/>
  <c r="AF107" i="150"/>
  <c r="AB107" i="150"/>
  <c r="X107" i="150"/>
  <c r="T107" i="150"/>
  <c r="P107" i="150"/>
  <c r="L107" i="150"/>
  <c r="H107" i="150"/>
  <c r="BC107" i="150"/>
  <c r="AY107" i="150"/>
  <c r="AU107" i="150"/>
  <c r="AQ107" i="150"/>
  <c r="AM107" i="150"/>
  <c r="AI107" i="150"/>
  <c r="AE107" i="150"/>
  <c r="AA107" i="150"/>
  <c r="W107" i="150"/>
  <c r="S107" i="150"/>
  <c r="O107" i="150"/>
  <c r="K107" i="150"/>
  <c r="G107" i="150"/>
  <c r="BO107" i="150"/>
  <c r="BA107" i="150"/>
  <c r="AW107" i="150"/>
  <c r="AS107" i="150"/>
  <c r="AO107" i="150"/>
  <c r="AK107" i="150"/>
  <c r="AG107" i="150"/>
  <c r="AC107" i="150"/>
  <c r="Y107" i="150"/>
  <c r="U107" i="150"/>
  <c r="Q107" i="150"/>
  <c r="M107" i="150"/>
  <c r="I107" i="150"/>
  <c r="AT107" i="150"/>
  <c r="AD107" i="150"/>
  <c r="N107" i="150"/>
  <c r="AP107" i="150"/>
  <c r="Z107" i="150"/>
  <c r="J107" i="150"/>
  <c r="BB107" i="150"/>
  <c r="AL107" i="150"/>
  <c r="V107" i="150"/>
  <c r="AX107" i="150"/>
  <c r="AH107" i="150"/>
  <c r="R107" i="150"/>
  <c r="BC91" i="150"/>
  <c r="AY91" i="150"/>
  <c r="AU91" i="150"/>
  <c r="AQ91" i="150"/>
  <c r="AM91" i="150"/>
  <c r="AI91" i="150"/>
  <c r="AE91" i="150"/>
  <c r="AA91" i="150"/>
  <c r="W91" i="150"/>
  <c r="S91" i="150"/>
  <c r="O91" i="150"/>
  <c r="K91" i="150"/>
  <c r="G91" i="150"/>
  <c r="AZ91" i="150"/>
  <c r="AT91" i="150"/>
  <c r="AO91" i="150"/>
  <c r="AJ91" i="150"/>
  <c r="AD91" i="150"/>
  <c r="Y91" i="150"/>
  <c r="T91" i="150"/>
  <c r="N91" i="150"/>
  <c r="I91" i="150"/>
  <c r="BD91" i="150"/>
  <c r="AX91" i="150"/>
  <c r="AS91" i="150"/>
  <c r="AN91" i="150"/>
  <c r="AH91" i="150"/>
  <c r="AC91" i="150"/>
  <c r="X91" i="150"/>
  <c r="R91" i="150"/>
  <c r="M91" i="150"/>
  <c r="H91" i="150"/>
  <c r="BB91" i="150"/>
  <c r="AW91" i="150"/>
  <c r="AR91" i="150"/>
  <c r="AL91" i="150"/>
  <c r="AG91" i="150"/>
  <c r="AB91" i="150"/>
  <c r="V91" i="150"/>
  <c r="Q91" i="150"/>
  <c r="L91" i="150"/>
  <c r="BA91" i="150"/>
  <c r="AV91" i="150"/>
  <c r="AP91" i="150"/>
  <c r="AK91" i="150"/>
  <c r="AF91" i="150"/>
  <c r="Z91" i="150"/>
  <c r="U91" i="150"/>
  <c r="P91" i="150"/>
  <c r="J91" i="150"/>
  <c r="G72" i="150"/>
  <c r="G79" i="150"/>
  <c r="BJ111" i="150"/>
  <c r="BF111" i="150"/>
  <c r="BB111" i="150"/>
  <c r="BI111" i="150"/>
  <c r="BE111" i="150"/>
  <c r="BA111" i="150"/>
  <c r="AW111" i="150"/>
  <c r="AS111" i="150"/>
  <c r="AO111" i="150"/>
  <c r="AK111" i="150"/>
  <c r="AG111" i="150"/>
  <c r="AC111" i="150"/>
  <c r="Y111" i="150"/>
  <c r="U111" i="150"/>
  <c r="Q111" i="150"/>
  <c r="BH111" i="150"/>
  <c r="BD111" i="150"/>
  <c r="AZ111" i="150"/>
  <c r="AV111" i="150"/>
  <c r="AR111" i="150"/>
  <c r="BG111" i="150"/>
  <c r="BC111" i="150"/>
  <c r="AY111" i="150"/>
  <c r="AU111" i="150"/>
  <c r="AQ111" i="150"/>
  <c r="AM111" i="150"/>
  <c r="AI111" i="150"/>
  <c r="AE111" i="150"/>
  <c r="AA111" i="150"/>
  <c r="W111" i="150"/>
  <c r="S111" i="150"/>
  <c r="O111" i="150"/>
  <c r="K111" i="150"/>
  <c r="AX111" i="150"/>
  <c r="AL111" i="150"/>
  <c r="AD111" i="150"/>
  <c r="V111" i="150"/>
  <c r="N111" i="150"/>
  <c r="AT111" i="150"/>
  <c r="AJ111" i="150"/>
  <c r="AB111" i="150"/>
  <c r="T111" i="150"/>
  <c r="M111" i="150"/>
  <c r="AP111" i="150"/>
  <c r="AH111" i="150"/>
  <c r="Z111" i="150"/>
  <c r="R111" i="150"/>
  <c r="L111" i="150"/>
  <c r="AN111" i="150"/>
  <c r="AF111" i="150"/>
  <c r="X111" i="150"/>
  <c r="P111" i="150"/>
  <c r="BI95" i="150"/>
  <c r="BE95" i="150"/>
  <c r="BA95" i="150"/>
  <c r="AW95" i="150"/>
  <c r="AS95" i="150"/>
  <c r="AO95" i="150"/>
  <c r="AK95" i="150"/>
  <c r="AG95" i="150"/>
  <c r="AC95" i="150"/>
  <c r="Y95" i="150"/>
  <c r="U95" i="150"/>
  <c r="Q95" i="150"/>
  <c r="M95" i="150"/>
  <c r="BG95" i="150"/>
  <c r="BB95" i="150"/>
  <c r="AV95" i="150"/>
  <c r="AQ95" i="150"/>
  <c r="AL95" i="150"/>
  <c r="AF95" i="150"/>
  <c r="AA95" i="150"/>
  <c r="V95" i="150"/>
  <c r="P95" i="150"/>
  <c r="K95" i="150"/>
  <c r="BJ95" i="150"/>
  <c r="BD95" i="150"/>
  <c r="AY95" i="150"/>
  <c r="AT95" i="150"/>
  <c r="AN95" i="150"/>
  <c r="AI95" i="150"/>
  <c r="AD95" i="150"/>
  <c r="X95" i="150"/>
  <c r="S95" i="150"/>
  <c r="N95" i="150"/>
  <c r="BH95" i="150"/>
  <c r="AX95" i="150"/>
  <c r="AM95" i="150"/>
  <c r="AB95" i="150"/>
  <c r="R95" i="150"/>
  <c r="BF95" i="150"/>
  <c r="AU95" i="150"/>
  <c r="AJ95" i="150"/>
  <c r="Z95" i="150"/>
  <c r="O95" i="150"/>
  <c r="BC95" i="150"/>
  <c r="AR95" i="150"/>
  <c r="AH95" i="150"/>
  <c r="W95" i="150"/>
  <c r="L95" i="150"/>
  <c r="AZ95" i="150"/>
  <c r="AP95" i="150"/>
  <c r="AE95" i="150"/>
  <c r="T95" i="150"/>
  <c r="K79" i="150"/>
  <c r="K72" i="150"/>
  <c r="S72" i="150"/>
  <c r="S79" i="150"/>
  <c r="W72" i="150"/>
  <c r="W79" i="150"/>
  <c r="AA79" i="150"/>
  <c r="AA72" i="150"/>
  <c r="AE79" i="150"/>
  <c r="AE72" i="150"/>
  <c r="AI72" i="150"/>
  <c r="AI79" i="150"/>
  <c r="AM72" i="150"/>
  <c r="AM79" i="150"/>
  <c r="AQ79" i="150"/>
  <c r="AQ72" i="150"/>
  <c r="AU79" i="150"/>
  <c r="AU72" i="150"/>
  <c r="AY72" i="150"/>
  <c r="AY79" i="150"/>
  <c r="BI108" i="150"/>
  <c r="BE108" i="150"/>
  <c r="BA108" i="150"/>
  <c r="AW108" i="150"/>
  <c r="AS108" i="150"/>
  <c r="AO108" i="150"/>
  <c r="AK108" i="150"/>
  <c r="AG108" i="150"/>
  <c r="AC108" i="150"/>
  <c r="Y108" i="150"/>
  <c r="U108" i="150"/>
  <c r="Q108" i="150"/>
  <c r="M108" i="150"/>
  <c r="I108" i="150"/>
  <c r="BG108" i="150"/>
  <c r="BB108" i="150"/>
  <c r="AV108" i="150"/>
  <c r="AQ108" i="150"/>
  <c r="AL108" i="150"/>
  <c r="AF108" i="150"/>
  <c r="AA108" i="150"/>
  <c r="V108" i="150"/>
  <c r="P108" i="150"/>
  <c r="K108" i="150"/>
  <c r="BF108" i="150"/>
  <c r="AZ108" i="150"/>
  <c r="AU108" i="150"/>
  <c r="AP108" i="150"/>
  <c r="AJ108" i="150"/>
  <c r="AE108" i="150"/>
  <c r="Z108" i="150"/>
  <c r="T108" i="150"/>
  <c r="O108" i="150"/>
  <c r="J108" i="150"/>
  <c r="BJ108" i="150"/>
  <c r="BD108" i="150"/>
  <c r="AY108" i="150"/>
  <c r="AT108" i="150"/>
  <c r="AN108" i="150"/>
  <c r="AI108" i="150"/>
  <c r="AD108" i="150"/>
  <c r="X108" i="150"/>
  <c r="S108" i="150"/>
  <c r="BH108" i="150"/>
  <c r="BC108" i="150"/>
  <c r="AX108" i="150"/>
  <c r="AR108" i="150"/>
  <c r="AM108" i="150"/>
  <c r="AH108" i="150"/>
  <c r="AB108" i="150"/>
  <c r="W108" i="150"/>
  <c r="R108" i="150"/>
  <c r="L108" i="150"/>
  <c r="N108" i="150"/>
  <c r="H108" i="150"/>
  <c r="BH92" i="150"/>
  <c r="BD92" i="150"/>
  <c r="AZ92" i="150"/>
  <c r="AV92" i="150"/>
  <c r="AR92" i="150"/>
  <c r="AN92" i="150"/>
  <c r="AJ92" i="150"/>
  <c r="AF92" i="150"/>
  <c r="AB92" i="150"/>
  <c r="X92" i="150"/>
  <c r="T92" i="150"/>
  <c r="P92" i="150"/>
  <c r="L92" i="150"/>
  <c r="H92" i="150"/>
  <c r="BG92" i="150"/>
  <c r="BB92" i="150"/>
  <c r="AW92" i="150"/>
  <c r="AQ92" i="150"/>
  <c r="AL92" i="150"/>
  <c r="AG92" i="150"/>
  <c r="AA92" i="150"/>
  <c r="V92" i="150"/>
  <c r="Q92" i="150"/>
  <c r="K92" i="150"/>
  <c r="BF92" i="150"/>
  <c r="BA92" i="150"/>
  <c r="AU92" i="150"/>
  <c r="AP92" i="150"/>
  <c r="AK92" i="150"/>
  <c r="AE92" i="150"/>
  <c r="Z92" i="150"/>
  <c r="U92" i="150"/>
  <c r="O92" i="150"/>
  <c r="J92" i="150"/>
  <c r="BJ92" i="150"/>
  <c r="BE92" i="150"/>
  <c r="AY92" i="150"/>
  <c r="AT92" i="150"/>
  <c r="AO92" i="150"/>
  <c r="AI92" i="150"/>
  <c r="AD92" i="150"/>
  <c r="Y92" i="150"/>
  <c r="S92" i="150"/>
  <c r="N92" i="150"/>
  <c r="I92" i="150"/>
  <c r="BI92" i="150"/>
  <c r="BC92" i="150"/>
  <c r="AX92" i="150"/>
  <c r="AS92" i="150"/>
  <c r="AM92" i="150"/>
  <c r="AH92" i="150"/>
  <c r="AC92" i="150"/>
  <c r="W92" i="150"/>
  <c r="R92" i="150"/>
  <c r="M92" i="150"/>
  <c r="H79" i="150"/>
  <c r="H72" i="150"/>
  <c r="P79" i="150"/>
  <c r="P72" i="150"/>
  <c r="T79" i="150"/>
  <c r="T72" i="150"/>
  <c r="X79" i="150"/>
  <c r="X72" i="150"/>
  <c r="AB79" i="150"/>
  <c r="AB72" i="150"/>
  <c r="AF79" i="150"/>
  <c r="AF72" i="150"/>
  <c r="AJ79" i="150"/>
  <c r="AJ72" i="150"/>
  <c r="AN79" i="150"/>
  <c r="AN72" i="150"/>
  <c r="AR79" i="150"/>
  <c r="AR72" i="150"/>
  <c r="AV79" i="150"/>
  <c r="AV72" i="150"/>
  <c r="AZ79" i="150"/>
  <c r="AZ72" i="150"/>
  <c r="BJ109" i="150"/>
  <c r="BF109" i="150"/>
  <c r="BB109" i="150"/>
  <c r="AX109" i="150"/>
  <c r="AT109" i="150"/>
  <c r="AP109" i="150"/>
  <c r="AL109" i="150"/>
  <c r="AH109" i="150"/>
  <c r="AD109" i="150"/>
  <c r="Z109" i="150"/>
  <c r="V109" i="150"/>
  <c r="R109" i="150"/>
  <c r="N109" i="150"/>
  <c r="J109" i="150"/>
  <c r="BE109" i="150"/>
  <c r="AZ109" i="150"/>
  <c r="AU109" i="150"/>
  <c r="AO109" i="150"/>
  <c r="AJ109" i="150"/>
  <c r="AE109" i="150"/>
  <c r="Y109" i="150"/>
  <c r="T109" i="150"/>
  <c r="O109" i="150"/>
  <c r="I109" i="150"/>
  <c r="BI109" i="150"/>
  <c r="BD109" i="150"/>
  <c r="AY109" i="150"/>
  <c r="AS109" i="150"/>
  <c r="AN109" i="150"/>
  <c r="AI109" i="150"/>
  <c r="AC109" i="150"/>
  <c r="X109" i="150"/>
  <c r="S109" i="150"/>
  <c r="M109" i="150"/>
  <c r="BH109" i="150"/>
  <c r="BC109" i="150"/>
  <c r="AW109" i="150"/>
  <c r="AR109" i="150"/>
  <c r="AM109" i="150"/>
  <c r="AG109" i="150"/>
  <c r="AB109" i="150"/>
  <c r="W109" i="150"/>
  <c r="Q109" i="150"/>
  <c r="L109" i="150"/>
  <c r="BG109" i="150"/>
  <c r="BA109" i="150"/>
  <c r="AV109" i="150"/>
  <c r="AQ109" i="150"/>
  <c r="AK109" i="150"/>
  <c r="AF109" i="150"/>
  <c r="AA109" i="150"/>
  <c r="U109" i="150"/>
  <c r="P109" i="150"/>
  <c r="K109" i="150"/>
  <c r="BI93" i="150"/>
  <c r="BE93" i="150"/>
  <c r="BA93" i="150"/>
  <c r="AW93" i="150"/>
  <c r="AS93" i="150"/>
  <c r="AO93" i="150"/>
  <c r="AK93" i="150"/>
  <c r="AG93" i="150"/>
  <c r="AC93" i="150"/>
  <c r="Y93" i="150"/>
  <c r="U93" i="150"/>
  <c r="Q93" i="150"/>
  <c r="M93" i="150"/>
  <c r="I93" i="150"/>
  <c r="BF93" i="150"/>
  <c r="AZ93" i="150"/>
  <c r="AU93" i="150"/>
  <c r="AP93" i="150"/>
  <c r="AJ93" i="150"/>
  <c r="AE93" i="150"/>
  <c r="Z93" i="150"/>
  <c r="T93" i="150"/>
  <c r="O93" i="150"/>
  <c r="J93" i="150"/>
  <c r="BJ93" i="150"/>
  <c r="BD93" i="150"/>
  <c r="AY93" i="150"/>
  <c r="AT93" i="150"/>
  <c r="AN93" i="150"/>
  <c r="AI93" i="150"/>
  <c r="AD93" i="150"/>
  <c r="X93" i="150"/>
  <c r="S93" i="150"/>
  <c r="N93" i="150"/>
  <c r="BH93" i="150"/>
  <c r="BC93" i="150"/>
  <c r="AX93" i="150"/>
  <c r="AR93" i="150"/>
  <c r="AM93" i="150"/>
  <c r="AH93" i="150"/>
  <c r="AB93" i="150"/>
  <c r="W93" i="150"/>
  <c r="R93" i="150"/>
  <c r="L93" i="150"/>
  <c r="BG93" i="150"/>
  <c r="BB93" i="150"/>
  <c r="AV93" i="150"/>
  <c r="AQ93" i="150"/>
  <c r="AL93" i="150"/>
  <c r="AF93" i="150"/>
  <c r="AA93" i="150"/>
  <c r="V93" i="150"/>
  <c r="P93" i="150"/>
  <c r="K93" i="150"/>
  <c r="I79" i="150"/>
  <c r="I72" i="150"/>
  <c r="Q79" i="150"/>
  <c r="Q72" i="150"/>
  <c r="U79" i="150"/>
  <c r="U72" i="150"/>
  <c r="Y79" i="150"/>
  <c r="Y72" i="150"/>
  <c r="AC79" i="150"/>
  <c r="AC72" i="150"/>
  <c r="AG79" i="150"/>
  <c r="AG72" i="150"/>
  <c r="AK79" i="150"/>
  <c r="AK72" i="150"/>
  <c r="AO79" i="150"/>
  <c r="AO72" i="150"/>
  <c r="AS79" i="150"/>
  <c r="AS72" i="150"/>
  <c r="AW79" i="150"/>
  <c r="AW72" i="150"/>
  <c r="BD79" i="150"/>
  <c r="BD72" i="150"/>
  <c r="BI102" i="150"/>
  <c r="BE102" i="150"/>
  <c r="BA102" i="150"/>
  <c r="AW102" i="150"/>
  <c r="AS102" i="150"/>
  <c r="AO102" i="150"/>
  <c r="AK102" i="150"/>
  <c r="AG102" i="150"/>
  <c r="AC102" i="150"/>
  <c r="Y102" i="150"/>
  <c r="U102" i="150"/>
  <c r="Q102" i="150"/>
  <c r="M102" i="150"/>
  <c r="I102" i="150"/>
  <c r="E102" i="150"/>
  <c r="BH102" i="150"/>
  <c r="BC102" i="150"/>
  <c r="AX102" i="150"/>
  <c r="AR102" i="150"/>
  <c r="AM102" i="150"/>
  <c r="AH102" i="150"/>
  <c r="AB102" i="150"/>
  <c r="W102" i="150"/>
  <c r="R102" i="150"/>
  <c r="L102" i="150"/>
  <c r="G102" i="150"/>
  <c r="B102" i="150"/>
  <c r="BG102" i="150"/>
  <c r="BB102" i="150"/>
  <c r="AV102" i="150"/>
  <c r="AQ102" i="150"/>
  <c r="AL102" i="150"/>
  <c r="AF102" i="150"/>
  <c r="AA102" i="150"/>
  <c r="V102" i="150"/>
  <c r="P102" i="150"/>
  <c r="K102" i="150"/>
  <c r="F102" i="150"/>
  <c r="BF102" i="150"/>
  <c r="AZ102" i="150"/>
  <c r="AU102" i="150"/>
  <c r="AP102" i="150"/>
  <c r="AJ102" i="150"/>
  <c r="BJ102" i="150"/>
  <c r="BD102" i="150"/>
  <c r="AY102" i="150"/>
  <c r="AT102" i="150"/>
  <c r="AN102" i="150"/>
  <c r="AI102" i="150"/>
  <c r="AD102" i="150"/>
  <c r="X102" i="150"/>
  <c r="S102" i="150"/>
  <c r="N102" i="150"/>
  <c r="H102" i="150"/>
  <c r="C102" i="150"/>
  <c r="BG86" i="150"/>
  <c r="BC86" i="150"/>
  <c r="AY86" i="150"/>
  <c r="AU86" i="150"/>
  <c r="AQ86" i="150"/>
  <c r="AM86" i="150"/>
  <c r="AI86" i="150"/>
  <c r="AE86" i="150"/>
  <c r="AA86" i="150"/>
  <c r="W86" i="150"/>
  <c r="S86" i="150"/>
  <c r="O86" i="150"/>
  <c r="K86" i="150"/>
  <c r="G86" i="150"/>
  <c r="C86" i="150"/>
  <c r="AE102" i="150"/>
  <c r="J102" i="150"/>
  <c r="BH86" i="150"/>
  <c r="BB86" i="150"/>
  <c r="AW86" i="150"/>
  <c r="AR86" i="150"/>
  <c r="Z102" i="150"/>
  <c r="D102" i="150"/>
  <c r="BF86" i="150"/>
  <c r="BA86" i="150"/>
  <c r="AV86" i="150"/>
  <c r="AP86" i="150"/>
  <c r="AK86" i="150"/>
  <c r="AF86" i="150"/>
  <c r="Z86" i="150"/>
  <c r="U86" i="150"/>
  <c r="P86" i="150"/>
  <c r="J86" i="150"/>
  <c r="E86" i="150"/>
  <c r="T102" i="150"/>
  <c r="O102" i="150"/>
  <c r="BI86" i="150"/>
  <c r="BD86" i="150"/>
  <c r="AX86" i="150"/>
  <c r="AS86" i="150"/>
  <c r="AN86" i="150"/>
  <c r="AH86" i="150"/>
  <c r="AC86" i="150"/>
  <c r="X86" i="150"/>
  <c r="R86" i="150"/>
  <c r="M86" i="150"/>
  <c r="H86" i="150"/>
  <c r="B86" i="150"/>
  <c r="AT86" i="150"/>
  <c r="AG86" i="150"/>
  <c r="V86" i="150"/>
  <c r="L86" i="150"/>
  <c r="BJ86" i="150"/>
  <c r="AO86" i="150"/>
  <c r="AD86" i="150"/>
  <c r="T86" i="150"/>
  <c r="I86" i="150"/>
  <c r="BE86" i="150"/>
  <c r="AL86" i="150"/>
  <c r="AB86" i="150"/>
  <c r="Q86" i="150"/>
  <c r="F86" i="150"/>
  <c r="B72" i="150"/>
  <c r="AZ86" i="150"/>
  <c r="AJ86" i="150"/>
  <c r="Y86" i="150"/>
  <c r="N86" i="150"/>
  <c r="D86" i="150"/>
  <c r="B79" i="150"/>
  <c r="BH110" i="150"/>
  <c r="BD110" i="150"/>
  <c r="AZ110" i="150"/>
  <c r="AV110" i="150"/>
  <c r="AR110" i="150"/>
  <c r="AN110" i="150"/>
  <c r="AJ110" i="150"/>
  <c r="AF110" i="150"/>
  <c r="AB110" i="150"/>
  <c r="X110" i="150"/>
  <c r="T110" i="150"/>
  <c r="P110" i="150"/>
  <c r="L110" i="150"/>
  <c r="BJ110" i="150"/>
  <c r="BE110" i="150"/>
  <c r="AY110" i="150"/>
  <c r="AT110" i="150"/>
  <c r="AO110" i="150"/>
  <c r="AI110" i="150"/>
  <c r="AD110" i="150"/>
  <c r="Y110" i="150"/>
  <c r="S110" i="150"/>
  <c r="N110" i="150"/>
  <c r="BI110" i="150"/>
  <c r="BC110" i="150"/>
  <c r="AX110" i="150"/>
  <c r="AS110" i="150"/>
  <c r="AM110" i="150"/>
  <c r="AH110" i="150"/>
  <c r="AC110" i="150"/>
  <c r="W110" i="150"/>
  <c r="R110" i="150"/>
  <c r="M110" i="150"/>
  <c r="BG110" i="150"/>
  <c r="BB110" i="150"/>
  <c r="AW110" i="150"/>
  <c r="AQ110" i="150"/>
  <c r="AL110" i="150"/>
  <c r="AG110" i="150"/>
  <c r="AA110" i="150"/>
  <c r="V110" i="150"/>
  <c r="Q110" i="150"/>
  <c r="K110" i="150"/>
  <c r="BF110" i="150"/>
  <c r="BA110" i="150"/>
  <c r="AU110" i="150"/>
  <c r="AP110" i="150"/>
  <c r="AK110" i="150"/>
  <c r="AE110" i="150"/>
  <c r="Z110" i="150"/>
  <c r="U110" i="150"/>
  <c r="O110" i="150"/>
  <c r="J110" i="150"/>
  <c r="BJ94" i="150"/>
  <c r="BF94" i="150"/>
  <c r="BB94" i="150"/>
  <c r="BG94" i="150"/>
  <c r="BA94" i="150"/>
  <c r="AW94" i="150"/>
  <c r="AS94" i="150"/>
  <c r="AO94" i="150"/>
  <c r="AK94" i="150"/>
  <c r="AG94" i="150"/>
  <c r="AC94" i="150"/>
  <c r="Y94" i="150"/>
  <c r="U94" i="150"/>
  <c r="Q94" i="150"/>
  <c r="M94" i="150"/>
  <c r="BI94" i="150"/>
  <c r="BD94" i="150"/>
  <c r="AY94" i="150"/>
  <c r="AU94" i="150"/>
  <c r="AQ94" i="150"/>
  <c r="AM94" i="150"/>
  <c r="AI94" i="150"/>
  <c r="AE94" i="150"/>
  <c r="AA94" i="150"/>
  <c r="W94" i="150"/>
  <c r="S94" i="150"/>
  <c r="O94" i="150"/>
  <c r="K94" i="150"/>
  <c r="BH94" i="150"/>
  <c r="AX94" i="150"/>
  <c r="AP94" i="150"/>
  <c r="AH94" i="150"/>
  <c r="Z94" i="150"/>
  <c r="R94" i="150"/>
  <c r="J94" i="150"/>
  <c r="BE94" i="150"/>
  <c r="AV94" i="150"/>
  <c r="AN94" i="150"/>
  <c r="AF94" i="150"/>
  <c r="X94" i="150"/>
  <c r="P94" i="150"/>
  <c r="BC94" i="150"/>
  <c r="AT94" i="150"/>
  <c r="AL94" i="150"/>
  <c r="AD94" i="150"/>
  <c r="V94" i="150"/>
  <c r="N94" i="150"/>
  <c r="AZ94" i="150"/>
  <c r="AR94" i="150"/>
  <c r="AJ94" i="150"/>
  <c r="AB94" i="150"/>
  <c r="T94" i="150"/>
  <c r="L94" i="150"/>
  <c r="J79" i="150"/>
  <c r="J72" i="150"/>
  <c r="R72" i="150"/>
  <c r="R79" i="150"/>
  <c r="V79" i="150"/>
  <c r="V72" i="150"/>
  <c r="Z79" i="150"/>
  <c r="Z72" i="150"/>
  <c r="AD79" i="150"/>
  <c r="AD72" i="150"/>
  <c r="AH72" i="150"/>
  <c r="AH79" i="150"/>
  <c r="AL79" i="150"/>
  <c r="AL72" i="150"/>
  <c r="AP79" i="150"/>
  <c r="AP72" i="150"/>
  <c r="AT79" i="150"/>
  <c r="AT72" i="150"/>
  <c r="AX72" i="150"/>
  <c r="AX79" i="150"/>
  <c r="B28" i="150"/>
  <c r="BK55" i="150"/>
  <c r="BL55" i="150"/>
  <c r="J110" i="149"/>
  <c r="K96" i="149"/>
  <c r="J96" i="149"/>
  <c r="J81" i="149"/>
  <c r="J74" i="149"/>
  <c r="L110" i="149"/>
  <c r="K110" i="149"/>
  <c r="L96" i="149"/>
  <c r="K111" i="149"/>
  <c r="L97" i="149"/>
  <c r="K81" i="149"/>
  <c r="K74" i="149"/>
  <c r="K97" i="149"/>
  <c r="L111" i="149"/>
  <c r="K108" i="149"/>
  <c r="L94" i="149"/>
  <c r="H94" i="149"/>
  <c r="J108" i="149"/>
  <c r="K94" i="149"/>
  <c r="I108" i="149"/>
  <c r="J94" i="149"/>
  <c r="I94" i="149"/>
  <c r="L108" i="149"/>
  <c r="H81" i="149"/>
  <c r="H108" i="149"/>
  <c r="H74" i="149"/>
  <c r="L112" i="149"/>
  <c r="Q112" i="149" s="1"/>
  <c r="L98" i="149"/>
  <c r="Q98" i="149" s="1"/>
  <c r="L81" i="149"/>
  <c r="L74" i="149"/>
  <c r="C29" i="149"/>
  <c r="D26" i="149" s="1"/>
  <c r="J109" i="149"/>
  <c r="K95" i="149"/>
  <c r="I109" i="149"/>
  <c r="J95" i="149"/>
  <c r="L109" i="149"/>
  <c r="I95" i="149"/>
  <c r="I81" i="149"/>
  <c r="I74" i="149"/>
  <c r="K109" i="149"/>
  <c r="L95" i="149"/>
  <c r="P15" i="146"/>
  <c r="Q11" i="146" s="1"/>
  <c r="BC78" i="146"/>
  <c r="BC71" i="146"/>
  <c r="AT102" i="146"/>
  <c r="AP102" i="146"/>
  <c r="AD102" i="146"/>
  <c r="Y102" i="146"/>
  <c r="M102" i="146"/>
  <c r="I102" i="146"/>
  <c r="AR102" i="146"/>
  <c r="AM102" i="146"/>
  <c r="V102" i="146"/>
  <c r="P102" i="146"/>
  <c r="BA102" i="146"/>
  <c r="AV102" i="146"/>
  <c r="AF102" i="146"/>
  <c r="Z102" i="146"/>
  <c r="AS102" i="146"/>
  <c r="AN102" i="146"/>
  <c r="W102" i="146"/>
  <c r="R102" i="146"/>
  <c r="AJ102" i="146"/>
  <c r="O102" i="146"/>
  <c r="AE102" i="146"/>
  <c r="N102" i="146"/>
  <c r="X102" i="146"/>
  <c r="J102" i="146"/>
  <c r="H102" i="146"/>
  <c r="C78" i="146"/>
  <c r="C71" i="146"/>
  <c r="BA110" i="146"/>
  <c r="AW110" i="146"/>
  <c r="AK110" i="146"/>
  <c r="AG110" i="146"/>
  <c r="U110" i="146"/>
  <c r="Q110" i="146"/>
  <c r="BB110" i="146"/>
  <c r="AV110" i="146"/>
  <c r="AF110" i="146"/>
  <c r="AA110" i="146"/>
  <c r="K110" i="146"/>
  <c r="BF110" i="146"/>
  <c r="AP110" i="146"/>
  <c r="AJ110" i="146"/>
  <c r="T110" i="146"/>
  <c r="O110" i="146"/>
  <c r="AT110" i="146"/>
  <c r="AN110" i="146"/>
  <c r="BC110" i="146"/>
  <c r="AX110" i="146"/>
  <c r="AH110" i="146"/>
  <c r="AB110" i="146"/>
  <c r="L110" i="146"/>
  <c r="N110" i="146"/>
  <c r="S110" i="146"/>
  <c r="K78" i="146"/>
  <c r="K71" i="146"/>
  <c r="O78" i="146"/>
  <c r="O71" i="146"/>
  <c r="S78" i="146"/>
  <c r="S71" i="146"/>
  <c r="W78" i="146"/>
  <c r="W71" i="146"/>
  <c r="AA78" i="146"/>
  <c r="AA71" i="146"/>
  <c r="AE78" i="146"/>
  <c r="AE71" i="146"/>
  <c r="AI78" i="146"/>
  <c r="AI71" i="146"/>
  <c r="AM78" i="146"/>
  <c r="AM71" i="146"/>
  <c r="AQ78" i="146"/>
  <c r="AQ71" i="146"/>
  <c r="AU78" i="146"/>
  <c r="AU71" i="146"/>
  <c r="AY20" i="146"/>
  <c r="BO103" i="146"/>
  <c r="AU103" i="146"/>
  <c r="AQ103" i="146"/>
  <c r="AE103" i="146"/>
  <c r="AA103" i="146"/>
  <c r="O103" i="146"/>
  <c r="K103" i="146"/>
  <c r="AT103" i="146"/>
  <c r="AO103" i="146"/>
  <c r="Y103" i="146"/>
  <c r="T103" i="146"/>
  <c r="D103" i="146"/>
  <c r="AX103" i="146"/>
  <c r="AH103" i="146"/>
  <c r="AC103" i="146"/>
  <c r="M103" i="146"/>
  <c r="H103" i="146"/>
  <c r="AV103" i="146"/>
  <c r="AP103" i="146"/>
  <c r="Z103" i="146"/>
  <c r="U103" i="146"/>
  <c r="E103" i="146"/>
  <c r="AB103" i="146"/>
  <c r="V103" i="146"/>
  <c r="AL103" i="146"/>
  <c r="L103" i="146"/>
  <c r="D71" i="146"/>
  <c r="D78" i="146"/>
  <c r="AY107" i="146"/>
  <c r="AU107" i="146"/>
  <c r="AI107" i="146"/>
  <c r="AE107" i="146"/>
  <c r="S107" i="146"/>
  <c r="O107" i="146"/>
  <c r="AX107" i="146"/>
  <c r="AT107" i="146"/>
  <c r="AH107" i="146"/>
  <c r="AD107" i="146"/>
  <c r="R107" i="146"/>
  <c r="N107" i="146"/>
  <c r="AZ107" i="146"/>
  <c r="AV107" i="146"/>
  <c r="AJ107" i="146"/>
  <c r="AF107" i="146"/>
  <c r="T107" i="146"/>
  <c r="P107" i="146"/>
  <c r="AW107" i="146"/>
  <c r="AG107" i="146"/>
  <c r="AC107" i="146"/>
  <c r="M107" i="146"/>
  <c r="Y107" i="146"/>
  <c r="I107" i="146"/>
  <c r="U107" i="146"/>
  <c r="H71" i="146"/>
  <c r="H78" i="146"/>
  <c r="P71" i="146"/>
  <c r="P78" i="146"/>
  <c r="T71" i="146"/>
  <c r="T78" i="146"/>
  <c r="X71" i="146"/>
  <c r="X78" i="146"/>
  <c r="AB71" i="146"/>
  <c r="AB78" i="146"/>
  <c r="AF71" i="146"/>
  <c r="AF78" i="146"/>
  <c r="AJ71" i="146"/>
  <c r="AJ78" i="146"/>
  <c r="AN71" i="146"/>
  <c r="AN78" i="146"/>
  <c r="AR71" i="146"/>
  <c r="AR78" i="146"/>
  <c r="AV71" i="146"/>
  <c r="AV78" i="146"/>
  <c r="AZ71" i="146"/>
  <c r="AZ78" i="146"/>
  <c r="BH71" i="146"/>
  <c r="BH78" i="146"/>
  <c r="BE108" i="146"/>
  <c r="AS108" i="146"/>
  <c r="AO108" i="146"/>
  <c r="AU108" i="146"/>
  <c r="AP108" i="146"/>
  <c r="AC108" i="146"/>
  <c r="Y108" i="146"/>
  <c r="M108" i="146"/>
  <c r="I108" i="146"/>
  <c r="AT108" i="146"/>
  <c r="AN108" i="146"/>
  <c r="AB108" i="146"/>
  <c r="X108" i="146"/>
  <c r="L108" i="146"/>
  <c r="BB108" i="146"/>
  <c r="AL108" i="146"/>
  <c r="AH108" i="146"/>
  <c r="V108" i="146"/>
  <c r="R108" i="146"/>
  <c r="AX108" i="146"/>
  <c r="AE108" i="146"/>
  <c r="AA108" i="146"/>
  <c r="K108" i="146"/>
  <c r="BC108" i="146"/>
  <c r="AI108" i="146"/>
  <c r="I78" i="146"/>
  <c r="I71" i="146"/>
  <c r="BG112" i="146"/>
  <c r="AU112" i="146"/>
  <c r="AQ112" i="146"/>
  <c r="BF112" i="146"/>
  <c r="BB112" i="146"/>
  <c r="BH112" i="146"/>
  <c r="BD112" i="146"/>
  <c r="AR112" i="146"/>
  <c r="AN112" i="146"/>
  <c r="AB112" i="146"/>
  <c r="X112" i="146"/>
  <c r="AW112" i="146"/>
  <c r="AL112" i="146"/>
  <c r="V112" i="146"/>
  <c r="Q112" i="146"/>
  <c r="AK112" i="146"/>
  <c r="AE112" i="146"/>
  <c r="O112" i="146"/>
  <c r="BE112" i="146"/>
  <c r="AD112" i="146"/>
  <c r="Y112" i="146"/>
  <c r="BA112" i="146"/>
  <c r="AO112" i="146"/>
  <c r="W112" i="146"/>
  <c r="R112" i="146"/>
  <c r="M78" i="146"/>
  <c r="M71" i="146"/>
  <c r="Q78" i="146"/>
  <c r="Q71" i="146"/>
  <c r="U78" i="146"/>
  <c r="U71" i="146"/>
  <c r="Y78" i="146"/>
  <c r="Y71" i="146"/>
  <c r="AC78" i="146"/>
  <c r="AC71" i="146"/>
  <c r="AG78" i="146"/>
  <c r="AG71" i="146"/>
  <c r="AK78" i="146"/>
  <c r="AK71" i="146"/>
  <c r="AO78" i="146"/>
  <c r="AO71" i="146"/>
  <c r="AS78" i="146"/>
  <c r="AS71" i="146"/>
  <c r="AW78" i="146"/>
  <c r="AW71" i="146"/>
  <c r="BA20" i="146"/>
  <c r="BE20" i="146"/>
  <c r="BA101" i="146"/>
  <c r="AO101" i="146"/>
  <c r="AK101" i="146"/>
  <c r="AC101" i="146"/>
  <c r="W101" i="146"/>
  <c r="S101" i="146"/>
  <c r="O101" i="146"/>
  <c r="K101" i="146"/>
  <c r="G101" i="146"/>
  <c r="C101" i="146"/>
  <c r="AZ101" i="146"/>
  <c r="AU101" i="146"/>
  <c r="AP101" i="146"/>
  <c r="AJ101" i="146"/>
  <c r="AE101" i="146"/>
  <c r="X101" i="146"/>
  <c r="R101" i="146"/>
  <c r="M101" i="146"/>
  <c r="H101" i="146"/>
  <c r="B101" i="146"/>
  <c r="AV101" i="146"/>
  <c r="AQ101" i="146"/>
  <c r="AL101" i="146"/>
  <c r="AF101" i="146"/>
  <c r="Y101" i="146"/>
  <c r="T101" i="146"/>
  <c r="N101" i="146"/>
  <c r="I101" i="146"/>
  <c r="D101" i="146"/>
  <c r="AT101" i="146"/>
  <c r="AI101" i="146"/>
  <c r="V101" i="146"/>
  <c r="L101" i="146"/>
  <c r="AR101" i="146"/>
  <c r="AH101" i="146"/>
  <c r="U101" i="146"/>
  <c r="J101" i="146"/>
  <c r="AY101" i="146"/>
  <c r="AN101" i="146"/>
  <c r="AD101" i="146"/>
  <c r="Q101" i="146"/>
  <c r="F101" i="146"/>
  <c r="AX101" i="146"/>
  <c r="AM101" i="146"/>
  <c r="Z101" i="146"/>
  <c r="P101" i="146"/>
  <c r="E101" i="146"/>
  <c r="B78" i="146"/>
  <c r="B71" i="146"/>
  <c r="AZ105" i="146"/>
  <c r="AV105" i="146"/>
  <c r="AR105" i="146"/>
  <c r="AN105" i="146"/>
  <c r="AJ105" i="146"/>
  <c r="AF105" i="146"/>
  <c r="AB105" i="146"/>
  <c r="BC105" i="146"/>
  <c r="AY105" i="146"/>
  <c r="AU105" i="146"/>
  <c r="AQ105" i="146"/>
  <c r="BA105" i="146"/>
  <c r="AW105" i="146"/>
  <c r="AS105" i="146"/>
  <c r="AO105" i="146"/>
  <c r="AK105" i="146"/>
  <c r="AG105" i="146"/>
  <c r="AC105" i="146"/>
  <c r="Y105" i="146"/>
  <c r="U105" i="146"/>
  <c r="Q105" i="146"/>
  <c r="M105" i="146"/>
  <c r="I105" i="146"/>
  <c r="BB105" i="146"/>
  <c r="AM105" i="146"/>
  <c r="AE105" i="146"/>
  <c r="X105" i="146"/>
  <c r="S105" i="146"/>
  <c r="N105" i="146"/>
  <c r="H105" i="146"/>
  <c r="AX105" i="146"/>
  <c r="AL105" i="146"/>
  <c r="AD105" i="146"/>
  <c r="W105" i="146"/>
  <c r="R105" i="146"/>
  <c r="L105" i="146"/>
  <c r="G105" i="146"/>
  <c r="AT105" i="146"/>
  <c r="AI105" i="146"/>
  <c r="AA105" i="146"/>
  <c r="V105" i="146"/>
  <c r="P105" i="146"/>
  <c r="K105" i="146"/>
  <c r="F105" i="146"/>
  <c r="AP105" i="146"/>
  <c r="AH105" i="146"/>
  <c r="Z105" i="146"/>
  <c r="T105" i="146"/>
  <c r="O105" i="146"/>
  <c r="J105" i="146"/>
  <c r="F78" i="146"/>
  <c r="F71" i="146"/>
  <c r="BO113" i="146"/>
  <c r="BI113" i="146"/>
  <c r="BE113" i="146"/>
  <c r="BA113" i="146"/>
  <c r="AW113" i="146"/>
  <c r="AS113" i="146"/>
  <c r="AO113" i="146"/>
  <c r="AK113" i="146"/>
  <c r="AG113" i="146"/>
  <c r="AC113" i="146"/>
  <c r="Y113" i="146"/>
  <c r="U113" i="146"/>
  <c r="Q113" i="146"/>
  <c r="BH113" i="146"/>
  <c r="BD113" i="146"/>
  <c r="AZ113" i="146"/>
  <c r="AV113" i="146"/>
  <c r="AR113" i="146"/>
  <c r="AN113" i="146"/>
  <c r="AJ113" i="146"/>
  <c r="AF113" i="146"/>
  <c r="AB113" i="146"/>
  <c r="X113" i="146"/>
  <c r="T113" i="146"/>
  <c r="P113" i="146"/>
  <c r="BJ113" i="146"/>
  <c r="BF113" i="146"/>
  <c r="BB113" i="146"/>
  <c r="AX113" i="146"/>
  <c r="AT113" i="146"/>
  <c r="AP113" i="146"/>
  <c r="AL113" i="146"/>
  <c r="AH113" i="146"/>
  <c r="AD113" i="146"/>
  <c r="Z113" i="146"/>
  <c r="V113" i="146"/>
  <c r="R113" i="146"/>
  <c r="N113" i="146"/>
  <c r="BK113" i="146"/>
  <c r="BK114" i="146" s="1"/>
  <c r="BK40" i="146" s="1"/>
  <c r="AU113" i="146"/>
  <c r="AE113" i="146"/>
  <c r="O113" i="146"/>
  <c r="BG113" i="146"/>
  <c r="AQ113" i="146"/>
  <c r="AA113" i="146"/>
  <c r="BC113" i="146"/>
  <c r="AM113" i="146"/>
  <c r="W113" i="146"/>
  <c r="AY113" i="146"/>
  <c r="AI113" i="146"/>
  <c r="S113" i="146"/>
  <c r="N78" i="146"/>
  <c r="N71" i="146"/>
  <c r="R78" i="146"/>
  <c r="R71" i="146"/>
  <c r="V78" i="146"/>
  <c r="V71" i="146"/>
  <c r="Z78" i="146"/>
  <c r="Z71" i="146"/>
  <c r="AD78" i="146"/>
  <c r="AD71" i="146"/>
  <c r="AH78" i="146"/>
  <c r="AH71" i="146"/>
  <c r="AL78" i="146"/>
  <c r="AL71" i="146"/>
  <c r="AP78" i="146"/>
  <c r="AP71" i="146"/>
  <c r="AT78" i="146"/>
  <c r="AT71" i="146"/>
  <c r="AX78" i="146"/>
  <c r="AX71" i="146"/>
  <c r="BF20" i="146"/>
  <c r="BJ20" i="146"/>
  <c r="B21" i="146"/>
  <c r="BL54" i="146"/>
  <c r="BO106" i="145"/>
  <c r="G78" i="145"/>
  <c r="G71" i="145"/>
  <c r="BD20" i="145"/>
  <c r="N20" i="145"/>
  <c r="O78" i="145"/>
  <c r="O71" i="145"/>
  <c r="BL20" i="145"/>
  <c r="BL78" i="145" s="1"/>
  <c r="S78" i="145"/>
  <c r="S71" i="145"/>
  <c r="W78" i="145"/>
  <c r="W71" i="145"/>
  <c r="AA78" i="145"/>
  <c r="AA71" i="145"/>
  <c r="AE78" i="145"/>
  <c r="AE71" i="145"/>
  <c r="AI78" i="145"/>
  <c r="AI71" i="145"/>
  <c r="AM78" i="145"/>
  <c r="AM71" i="145"/>
  <c r="AQ78" i="145"/>
  <c r="AQ71" i="145"/>
  <c r="AU78" i="145"/>
  <c r="AU71" i="145"/>
  <c r="AY78" i="145"/>
  <c r="AY71" i="145"/>
  <c r="BG78" i="145"/>
  <c r="BG71" i="145"/>
  <c r="BL54" i="145"/>
  <c r="O16" i="145"/>
  <c r="P11" i="145"/>
  <c r="C78" i="145"/>
  <c r="C71" i="145"/>
  <c r="AZ20" i="145"/>
  <c r="BC78" i="145"/>
  <c r="BC71" i="145"/>
  <c r="B29" i="145"/>
  <c r="C25" i="145"/>
  <c r="K78" i="145"/>
  <c r="K71" i="145"/>
  <c r="BH20" i="145"/>
  <c r="BO103" i="145"/>
  <c r="D78" i="145"/>
  <c r="D71" i="145"/>
  <c r="H78" i="145"/>
  <c r="H71" i="145"/>
  <c r="P78" i="145"/>
  <c r="P71" i="145"/>
  <c r="T78" i="145"/>
  <c r="T71" i="145"/>
  <c r="X78" i="145"/>
  <c r="X71" i="145"/>
  <c r="AB78" i="145"/>
  <c r="AB71" i="145"/>
  <c r="AF78" i="145"/>
  <c r="AF71" i="145"/>
  <c r="AJ78" i="145"/>
  <c r="AJ71" i="145"/>
  <c r="AR78" i="145"/>
  <c r="AR71" i="145"/>
  <c r="AV78" i="145"/>
  <c r="AV71" i="145"/>
  <c r="AN71" i="145"/>
  <c r="I71" i="145"/>
  <c r="I78" i="145"/>
  <c r="AG112" i="145"/>
  <c r="M71" i="145"/>
  <c r="M78" i="145"/>
  <c r="Q71" i="145"/>
  <c r="Q78" i="145"/>
  <c r="U71" i="145"/>
  <c r="U78" i="145"/>
  <c r="Y71" i="145"/>
  <c r="Y78" i="145"/>
  <c r="AC71" i="145"/>
  <c r="AC78" i="145"/>
  <c r="AG71" i="145"/>
  <c r="AG78" i="145"/>
  <c r="AK71" i="145"/>
  <c r="AK78" i="145"/>
  <c r="AO71" i="145"/>
  <c r="AO78" i="145"/>
  <c r="AS71" i="145"/>
  <c r="AS78" i="145"/>
  <c r="AW71" i="145"/>
  <c r="AW78" i="145"/>
  <c r="BA71" i="145"/>
  <c r="BA78" i="145"/>
  <c r="BE71" i="145"/>
  <c r="BE78" i="145"/>
  <c r="B78" i="145"/>
  <c r="B71" i="145"/>
  <c r="F78" i="145"/>
  <c r="F71" i="145"/>
  <c r="J78" i="145"/>
  <c r="J71" i="145"/>
  <c r="R71" i="145"/>
  <c r="R78" i="145"/>
  <c r="V71" i="145"/>
  <c r="V78" i="145"/>
  <c r="Z71" i="145"/>
  <c r="Z78" i="145"/>
  <c r="AD71" i="145"/>
  <c r="AD78" i="145"/>
  <c r="AH71" i="145"/>
  <c r="AH78" i="145"/>
  <c r="AL71" i="145"/>
  <c r="AL78" i="145"/>
  <c r="AP71" i="145"/>
  <c r="AP78" i="145"/>
  <c r="AT71" i="145"/>
  <c r="AT78" i="145"/>
  <c r="AX71" i="145"/>
  <c r="AX78" i="145"/>
  <c r="BF20" i="145"/>
  <c r="BJ20" i="145"/>
  <c r="B21" i="145"/>
  <c r="BE78" i="143"/>
  <c r="BE71" i="143"/>
  <c r="P15" i="143"/>
  <c r="Q11" i="143" s="1"/>
  <c r="BA78" i="143"/>
  <c r="BA71" i="143"/>
  <c r="AX108" i="143"/>
  <c r="I78" i="143"/>
  <c r="I71" i="143"/>
  <c r="BF20" i="143"/>
  <c r="Q78" i="143"/>
  <c r="Q71" i="143"/>
  <c r="U78" i="143"/>
  <c r="U71" i="143"/>
  <c r="Y78" i="143"/>
  <c r="Y71" i="143"/>
  <c r="AC78" i="143"/>
  <c r="AC71" i="143"/>
  <c r="AG78" i="143"/>
  <c r="AG71" i="143"/>
  <c r="AK78" i="143"/>
  <c r="AK71" i="143"/>
  <c r="AO78" i="143"/>
  <c r="AO71" i="143"/>
  <c r="AS78" i="143"/>
  <c r="AS71" i="143"/>
  <c r="AW78" i="143"/>
  <c r="AW71" i="143"/>
  <c r="B78" i="143"/>
  <c r="B71" i="143"/>
  <c r="F78" i="143"/>
  <c r="F71" i="143"/>
  <c r="J78" i="143"/>
  <c r="J71" i="143"/>
  <c r="R78" i="143"/>
  <c r="R71" i="143"/>
  <c r="V78" i="143"/>
  <c r="V71" i="143"/>
  <c r="Z78" i="143"/>
  <c r="Z71" i="143"/>
  <c r="AD78" i="143"/>
  <c r="AD71" i="143"/>
  <c r="AH78" i="143"/>
  <c r="AH71" i="143"/>
  <c r="AL78" i="143"/>
  <c r="AL71" i="143"/>
  <c r="AP78" i="143"/>
  <c r="AP71" i="143"/>
  <c r="AT78" i="143"/>
  <c r="AT71" i="143"/>
  <c r="AX78" i="143"/>
  <c r="AX71" i="143"/>
  <c r="B21" i="143"/>
  <c r="B28" i="143"/>
  <c r="C78" i="143"/>
  <c r="C71" i="143"/>
  <c r="BO106" i="143"/>
  <c r="G78" i="143"/>
  <c r="G71" i="143"/>
  <c r="AI110" i="143"/>
  <c r="K78" i="143"/>
  <c r="K71" i="143"/>
  <c r="O78" i="143"/>
  <c r="O71" i="143"/>
  <c r="S78" i="143"/>
  <c r="S71" i="143"/>
  <c r="W78" i="143"/>
  <c r="W71" i="143"/>
  <c r="AE78" i="143"/>
  <c r="AE71" i="143"/>
  <c r="AI78" i="143"/>
  <c r="AI71" i="143"/>
  <c r="AM78" i="143"/>
  <c r="AM71" i="143"/>
  <c r="AQ78" i="143"/>
  <c r="AQ71" i="143"/>
  <c r="AU78" i="143"/>
  <c r="AU71" i="143"/>
  <c r="AY78" i="143"/>
  <c r="AY71" i="143"/>
  <c r="BC78" i="143"/>
  <c r="BC71" i="143"/>
  <c r="BG78" i="143"/>
  <c r="BG71" i="143"/>
  <c r="BL54" i="143"/>
  <c r="BO103" i="143"/>
  <c r="AR103" i="143"/>
  <c r="D71" i="143"/>
  <c r="D78" i="143"/>
  <c r="AW107" i="143"/>
  <c r="AJ107" i="143"/>
  <c r="H78" i="143"/>
  <c r="H71" i="143"/>
  <c r="P78" i="143"/>
  <c r="P71" i="143"/>
  <c r="T71" i="143"/>
  <c r="T78" i="143"/>
  <c r="X78" i="143"/>
  <c r="X71" i="143"/>
  <c r="AB71" i="143"/>
  <c r="AB78" i="143"/>
  <c r="AF71" i="143"/>
  <c r="AF78" i="143"/>
  <c r="AJ71" i="143"/>
  <c r="AJ78" i="143"/>
  <c r="AN71" i="143"/>
  <c r="AN78" i="143"/>
  <c r="AR71" i="143"/>
  <c r="AR78" i="143"/>
  <c r="AV71" i="143"/>
  <c r="AV78" i="143"/>
  <c r="AZ20" i="143"/>
  <c r="BD20" i="143"/>
  <c r="BH20" i="143"/>
  <c r="BL20" i="143"/>
  <c r="BL78" i="143" s="1"/>
  <c r="AA71" i="143"/>
  <c r="N20" i="142"/>
  <c r="P16" i="142"/>
  <c r="Q15" i="142"/>
  <c r="R11" i="142" s="1"/>
  <c r="AY79" i="142"/>
  <c r="AY72" i="142"/>
  <c r="BC79" i="142"/>
  <c r="BC72" i="142"/>
  <c r="BG79" i="142"/>
  <c r="BG72" i="142"/>
  <c r="AZ79" i="142"/>
  <c r="AZ72" i="142"/>
  <c r="P72" i="142"/>
  <c r="P79" i="142"/>
  <c r="T79" i="142"/>
  <c r="T72" i="142"/>
  <c r="X72" i="142"/>
  <c r="X79" i="142"/>
  <c r="AB72" i="142"/>
  <c r="AB79" i="142"/>
  <c r="AF72" i="142"/>
  <c r="AF79" i="142"/>
  <c r="AJ79" i="142"/>
  <c r="AJ72" i="142"/>
  <c r="AN72" i="142"/>
  <c r="AN79" i="142"/>
  <c r="AR72" i="142"/>
  <c r="AR79" i="142"/>
  <c r="AV72" i="142"/>
  <c r="AV79" i="142"/>
  <c r="BD72" i="142"/>
  <c r="BD79" i="142"/>
  <c r="BA104" i="142"/>
  <c r="BO104" i="142"/>
  <c r="AR104" i="142"/>
  <c r="D79" i="142"/>
  <c r="D72" i="142"/>
  <c r="BA20" i="142"/>
  <c r="AS108" i="142"/>
  <c r="Y108" i="142"/>
  <c r="H72" i="142"/>
  <c r="H79" i="142"/>
  <c r="BE20" i="142"/>
  <c r="BB112" i="142"/>
  <c r="AB112" i="142"/>
  <c r="BO112" i="142"/>
  <c r="L72" i="142"/>
  <c r="L79" i="142"/>
  <c r="BI20" i="142"/>
  <c r="Q79" i="142"/>
  <c r="Q72" i="142"/>
  <c r="U79" i="142"/>
  <c r="U72" i="142"/>
  <c r="Y79" i="142"/>
  <c r="Y72" i="142"/>
  <c r="AC79" i="142"/>
  <c r="AC72" i="142"/>
  <c r="BH72" i="142"/>
  <c r="BH79" i="142"/>
  <c r="V109" i="142"/>
  <c r="I79" i="142"/>
  <c r="I72" i="142"/>
  <c r="BF20" i="142"/>
  <c r="AQ113" i="142"/>
  <c r="Q113" i="142"/>
  <c r="M79" i="142"/>
  <c r="M72" i="142"/>
  <c r="BJ20" i="142"/>
  <c r="B29" i="142"/>
  <c r="C25" i="142"/>
  <c r="AT103" i="142"/>
  <c r="T103" i="142"/>
  <c r="C79" i="142"/>
  <c r="C72" i="142"/>
  <c r="Q107" i="142"/>
  <c r="BO107" i="142"/>
  <c r="AD107" i="142"/>
  <c r="G107" i="142"/>
  <c r="G79" i="142"/>
  <c r="G72" i="142"/>
  <c r="BD111" i="142"/>
  <c r="X111" i="142"/>
  <c r="AQ111" i="142"/>
  <c r="K111" i="142"/>
  <c r="BE111" i="142"/>
  <c r="Y111" i="142"/>
  <c r="N111" i="142"/>
  <c r="K79" i="142"/>
  <c r="K72" i="142"/>
  <c r="O79" i="142"/>
  <c r="O72" i="142"/>
  <c r="S79" i="142"/>
  <c r="S72" i="142"/>
  <c r="W79" i="142"/>
  <c r="W72" i="142"/>
  <c r="AA79" i="142"/>
  <c r="AA72" i="142"/>
  <c r="AE79" i="142"/>
  <c r="AE72" i="142"/>
  <c r="AI79" i="142"/>
  <c r="AI72" i="142"/>
  <c r="AM79" i="142"/>
  <c r="AM72" i="142"/>
  <c r="AQ79" i="142"/>
  <c r="AQ72" i="142"/>
  <c r="AU79" i="142"/>
  <c r="AU72" i="142"/>
  <c r="BL55" i="142"/>
  <c r="AG79" i="142"/>
  <c r="AG72" i="142"/>
  <c r="AK79" i="142"/>
  <c r="AK72" i="142"/>
  <c r="AO79" i="142"/>
  <c r="AO72" i="142"/>
  <c r="AS79" i="142"/>
  <c r="AS72" i="142"/>
  <c r="AW79" i="142"/>
  <c r="AW72" i="142"/>
  <c r="AX102" i="142"/>
  <c r="AH102" i="142"/>
  <c r="P102" i="142"/>
  <c r="BA102" i="142"/>
  <c r="AK102" i="142"/>
  <c r="S102" i="142"/>
  <c r="AU102" i="142"/>
  <c r="AE102" i="142"/>
  <c r="M102" i="142"/>
  <c r="AF102" i="142"/>
  <c r="Z102" i="142"/>
  <c r="V102" i="142"/>
  <c r="R102" i="142"/>
  <c r="B79" i="142"/>
  <c r="B72" i="142"/>
  <c r="BC106" i="142"/>
  <c r="AM106" i="142"/>
  <c r="W106" i="142"/>
  <c r="G106" i="142"/>
  <c r="AH106" i="142"/>
  <c r="M106" i="142"/>
  <c r="AR106" i="142"/>
  <c r="V106" i="142"/>
  <c r="AZ106" i="142"/>
  <c r="AD106" i="142"/>
  <c r="I106" i="142"/>
  <c r="AF106" i="142"/>
  <c r="AP106" i="142"/>
  <c r="F79" i="142"/>
  <c r="F72" i="142"/>
  <c r="BF110" i="142"/>
  <c r="AP110" i="142"/>
  <c r="Z110" i="142"/>
  <c r="J110" i="142"/>
  <c r="AS110" i="142"/>
  <c r="AR110" i="142"/>
  <c r="AI110" i="142"/>
  <c r="M110" i="142"/>
  <c r="AF110" i="142"/>
  <c r="K110" i="142"/>
  <c r="AN110" i="142"/>
  <c r="Y110" i="142"/>
  <c r="W110" i="142"/>
  <c r="J72" i="142"/>
  <c r="J79" i="142"/>
  <c r="R79" i="142"/>
  <c r="R72" i="142"/>
  <c r="V79" i="142"/>
  <c r="V72" i="142"/>
  <c r="Z72" i="142"/>
  <c r="Z79" i="142"/>
  <c r="AD79" i="142"/>
  <c r="AD72" i="142"/>
  <c r="AH79" i="142"/>
  <c r="AH72" i="142"/>
  <c r="AL79" i="142"/>
  <c r="AL72" i="142"/>
  <c r="AP72" i="142"/>
  <c r="AP79" i="142"/>
  <c r="AT79" i="142"/>
  <c r="AT72" i="142"/>
  <c r="AX79" i="142"/>
  <c r="AX72" i="142"/>
  <c r="B21" i="142"/>
  <c r="D83" i="142"/>
  <c r="D27" i="142" s="1"/>
  <c r="E20" i="140"/>
  <c r="BD108" i="140"/>
  <c r="AZ108" i="140"/>
  <c r="AV108" i="140"/>
  <c r="AR108" i="140"/>
  <c r="BB108" i="140"/>
  <c r="AW108" i="140"/>
  <c r="AQ108" i="140"/>
  <c r="AM108" i="140"/>
  <c r="AI108" i="140"/>
  <c r="AE108" i="140"/>
  <c r="AA108" i="140"/>
  <c r="W108" i="140"/>
  <c r="S108" i="140"/>
  <c r="O108" i="140"/>
  <c r="K108" i="140"/>
  <c r="BA108" i="140"/>
  <c r="AT108" i="140"/>
  <c r="AN108" i="140"/>
  <c r="AH108" i="140"/>
  <c r="AC108" i="140"/>
  <c r="X108" i="140"/>
  <c r="R108" i="140"/>
  <c r="M108" i="140"/>
  <c r="BF108" i="140"/>
  <c r="AY108" i="140"/>
  <c r="AS108" i="140"/>
  <c r="AL108" i="140"/>
  <c r="AG108" i="140"/>
  <c r="AB108" i="140"/>
  <c r="V108" i="140"/>
  <c r="Q108" i="140"/>
  <c r="L108" i="140"/>
  <c r="BE108" i="140"/>
  <c r="AX108" i="140"/>
  <c r="AP108" i="140"/>
  <c r="AK108" i="140"/>
  <c r="AF108" i="140"/>
  <c r="Z108" i="140"/>
  <c r="U108" i="140"/>
  <c r="P108" i="140"/>
  <c r="J108" i="140"/>
  <c r="BC108" i="140"/>
  <c r="AU108" i="140"/>
  <c r="AO108" i="140"/>
  <c r="AJ108" i="140"/>
  <c r="AD108" i="140"/>
  <c r="Y108" i="140"/>
  <c r="T108" i="140"/>
  <c r="N108" i="140"/>
  <c r="I108" i="140"/>
  <c r="BF92" i="140"/>
  <c r="AP92" i="140"/>
  <c r="AK92" i="140"/>
  <c r="P92" i="140"/>
  <c r="BD92" i="140"/>
  <c r="AI92" i="140"/>
  <c r="Q92" i="140"/>
  <c r="I78" i="140"/>
  <c r="I71" i="140"/>
  <c r="BF20" i="140"/>
  <c r="BG112" i="140"/>
  <c r="BC112" i="140"/>
  <c r="AY112" i="140"/>
  <c r="AU112" i="140"/>
  <c r="AQ112" i="140"/>
  <c r="AM112" i="140"/>
  <c r="AI112" i="140"/>
  <c r="AE112" i="140"/>
  <c r="AA112" i="140"/>
  <c r="W112" i="140"/>
  <c r="S112" i="140"/>
  <c r="O112" i="140"/>
  <c r="BI112" i="140"/>
  <c r="BD112" i="140"/>
  <c r="AX112" i="140"/>
  <c r="AS112" i="140"/>
  <c r="AN112" i="140"/>
  <c r="AH112" i="140"/>
  <c r="AC112" i="140"/>
  <c r="X112" i="140"/>
  <c r="R112" i="140"/>
  <c r="M112" i="140"/>
  <c r="BF112" i="140"/>
  <c r="AZ112" i="140"/>
  <c r="AR112" i="140"/>
  <c r="AK112" i="140"/>
  <c r="AD112" i="140"/>
  <c r="V112" i="140"/>
  <c r="P112" i="140"/>
  <c r="BE112" i="140"/>
  <c r="AW112" i="140"/>
  <c r="AP112" i="140"/>
  <c r="AJ112" i="140"/>
  <c r="AB112" i="140"/>
  <c r="U112" i="140"/>
  <c r="N112" i="140"/>
  <c r="BJ112" i="140"/>
  <c r="BB112" i="140"/>
  <c r="AV112" i="140"/>
  <c r="AO112" i="140"/>
  <c r="AG112" i="140"/>
  <c r="Z112" i="140"/>
  <c r="T112" i="140"/>
  <c r="BH112" i="140"/>
  <c r="BA112" i="140"/>
  <c r="AT112" i="140"/>
  <c r="AL112" i="140"/>
  <c r="AF112" i="140"/>
  <c r="Y112" i="140"/>
  <c r="Q112" i="140"/>
  <c r="X96" i="140"/>
  <c r="BA96" i="140"/>
  <c r="AO96" i="140"/>
  <c r="S96" i="140"/>
  <c r="AG96" i="140"/>
  <c r="W96" i="140"/>
  <c r="M78" i="140"/>
  <c r="M71" i="140"/>
  <c r="BJ20" i="140"/>
  <c r="Q78" i="140"/>
  <c r="Q71" i="140"/>
  <c r="U78" i="140"/>
  <c r="U71" i="140"/>
  <c r="Y78" i="140"/>
  <c r="Y71" i="140"/>
  <c r="AC78" i="140"/>
  <c r="AC71" i="140"/>
  <c r="AG78" i="140"/>
  <c r="AG71" i="140"/>
  <c r="AK78" i="140"/>
  <c r="AK71" i="140"/>
  <c r="AO78" i="140"/>
  <c r="AO71" i="140"/>
  <c r="AS78" i="140"/>
  <c r="AS71" i="140"/>
  <c r="AW78" i="140"/>
  <c r="AW71" i="140"/>
  <c r="P15" i="140"/>
  <c r="Q11" i="140" s="1"/>
  <c r="AZ71" i="140"/>
  <c r="AZ78" i="140"/>
  <c r="BD78" i="140"/>
  <c r="BH71" i="140"/>
  <c r="BH78" i="140"/>
  <c r="BA78" i="140"/>
  <c r="BA71" i="140"/>
  <c r="BE78" i="140"/>
  <c r="BE71" i="140"/>
  <c r="AX103" i="140"/>
  <c r="AT103" i="140"/>
  <c r="AP103" i="140"/>
  <c r="AL103" i="140"/>
  <c r="AH103" i="140"/>
  <c r="AD103" i="140"/>
  <c r="Z103" i="140"/>
  <c r="V103" i="140"/>
  <c r="R103" i="140"/>
  <c r="N103" i="140"/>
  <c r="J103" i="140"/>
  <c r="F103" i="140"/>
  <c r="BO103" i="140"/>
  <c r="AY103" i="140"/>
  <c r="AU103" i="140"/>
  <c r="AQ103" i="140"/>
  <c r="AM103" i="140"/>
  <c r="AI103" i="140"/>
  <c r="AE103" i="140"/>
  <c r="AA103" i="140"/>
  <c r="W103" i="140"/>
  <c r="S103" i="140"/>
  <c r="O103" i="140"/>
  <c r="K103" i="140"/>
  <c r="G103" i="140"/>
  <c r="AZ103" i="140"/>
  <c r="AR103" i="140"/>
  <c r="AJ103" i="140"/>
  <c r="AB103" i="140"/>
  <c r="T103" i="140"/>
  <c r="L103" i="140"/>
  <c r="D103" i="140"/>
  <c r="AW103" i="140"/>
  <c r="AO103" i="140"/>
  <c r="AG103" i="140"/>
  <c r="Y103" i="140"/>
  <c r="Q103" i="140"/>
  <c r="I103" i="140"/>
  <c r="AV103" i="140"/>
  <c r="AN103" i="140"/>
  <c r="AF103" i="140"/>
  <c r="X103" i="140"/>
  <c r="P103" i="140"/>
  <c r="H103" i="140"/>
  <c r="BA103" i="140"/>
  <c r="AS103" i="140"/>
  <c r="AK103" i="140"/>
  <c r="AC103" i="140"/>
  <c r="U103" i="140"/>
  <c r="M103" i="140"/>
  <c r="E103" i="140"/>
  <c r="S87" i="140"/>
  <c r="AX87" i="140"/>
  <c r="AG87" i="140"/>
  <c r="L87" i="140"/>
  <c r="AZ87" i="140"/>
  <c r="AD87" i="140"/>
  <c r="D71" i="140"/>
  <c r="D78" i="140"/>
  <c r="BE107" i="140"/>
  <c r="BA107" i="140"/>
  <c r="AW107" i="140"/>
  <c r="AS107" i="140"/>
  <c r="AO107" i="140"/>
  <c r="AK107" i="140"/>
  <c r="AG107" i="140"/>
  <c r="AC107" i="140"/>
  <c r="Y107" i="140"/>
  <c r="U107" i="140"/>
  <c r="Q107" i="140"/>
  <c r="M107" i="140"/>
  <c r="I107" i="140"/>
  <c r="AZ107" i="140"/>
  <c r="AU107" i="140"/>
  <c r="AP107" i="140"/>
  <c r="AJ107" i="140"/>
  <c r="AE107" i="140"/>
  <c r="Z107" i="140"/>
  <c r="T107" i="140"/>
  <c r="O107" i="140"/>
  <c r="J107" i="140"/>
  <c r="BD107" i="140"/>
  <c r="AY107" i="140"/>
  <c r="AT107" i="140"/>
  <c r="AN107" i="140"/>
  <c r="AI107" i="140"/>
  <c r="AD107" i="140"/>
  <c r="X107" i="140"/>
  <c r="S107" i="140"/>
  <c r="N107" i="140"/>
  <c r="H107" i="140"/>
  <c r="BC107" i="140"/>
  <c r="AX107" i="140"/>
  <c r="AR107" i="140"/>
  <c r="AM107" i="140"/>
  <c r="AH107" i="140"/>
  <c r="AB107" i="140"/>
  <c r="W107" i="140"/>
  <c r="R107" i="140"/>
  <c r="L107" i="140"/>
  <c r="BB107" i="140"/>
  <c r="AV107" i="140"/>
  <c r="AQ107" i="140"/>
  <c r="AL107" i="140"/>
  <c r="AF107" i="140"/>
  <c r="AA107" i="140"/>
  <c r="V107" i="140"/>
  <c r="P107" i="140"/>
  <c r="K107" i="140"/>
  <c r="AF91" i="140"/>
  <c r="P91" i="140"/>
  <c r="M91" i="140"/>
  <c r="AW91" i="140"/>
  <c r="Q91" i="140"/>
  <c r="BA91" i="140"/>
  <c r="U91" i="140"/>
  <c r="J91" i="140"/>
  <c r="AD91" i="140"/>
  <c r="S91" i="140"/>
  <c r="H71" i="140"/>
  <c r="H78" i="140"/>
  <c r="P78" i="140"/>
  <c r="P71" i="140"/>
  <c r="T71" i="140"/>
  <c r="T78" i="140"/>
  <c r="X71" i="140"/>
  <c r="X78" i="140"/>
  <c r="AB71" i="140"/>
  <c r="AB78" i="140"/>
  <c r="AF78" i="140"/>
  <c r="AF71" i="140"/>
  <c r="AJ71" i="140"/>
  <c r="AJ78" i="140"/>
  <c r="AN71" i="140"/>
  <c r="AN78" i="140"/>
  <c r="AR71" i="140"/>
  <c r="AR78" i="140"/>
  <c r="AV78" i="140"/>
  <c r="AV71" i="140"/>
  <c r="AZ101" i="140"/>
  <c r="AV101" i="140"/>
  <c r="BA101" i="140"/>
  <c r="AW101" i="140"/>
  <c r="AS101" i="140"/>
  <c r="AO101" i="140"/>
  <c r="AK101" i="140"/>
  <c r="AG101" i="140"/>
  <c r="AC101" i="140"/>
  <c r="W101" i="140"/>
  <c r="S101" i="140"/>
  <c r="O101" i="140"/>
  <c r="K101" i="140"/>
  <c r="G101" i="140"/>
  <c r="C101" i="140"/>
  <c r="AX101" i="140"/>
  <c r="AQ101" i="140"/>
  <c r="AL101" i="140"/>
  <c r="AF101" i="140"/>
  <c r="Y101" i="140"/>
  <c r="T101" i="140"/>
  <c r="N101" i="140"/>
  <c r="I101" i="140"/>
  <c r="D101" i="140"/>
  <c r="AU101" i="140"/>
  <c r="AP101" i="140"/>
  <c r="AJ101" i="140"/>
  <c r="AE101" i="140"/>
  <c r="X101" i="140"/>
  <c r="R101" i="140"/>
  <c r="M101" i="140"/>
  <c r="H101" i="140"/>
  <c r="B101" i="140"/>
  <c r="AT101" i="140"/>
  <c r="AN101" i="140"/>
  <c r="AI101" i="140"/>
  <c r="AD101" i="140"/>
  <c r="V101" i="140"/>
  <c r="Q101" i="140"/>
  <c r="L101" i="140"/>
  <c r="F101" i="140"/>
  <c r="AY101" i="140"/>
  <c r="AR101" i="140"/>
  <c r="AM101" i="140"/>
  <c r="AH101" i="140"/>
  <c r="Z101" i="140"/>
  <c r="U101" i="140"/>
  <c r="P101" i="140"/>
  <c r="J101" i="140"/>
  <c r="E101" i="140"/>
  <c r="AS85" i="140"/>
  <c r="U85" i="140"/>
  <c r="M85" i="140"/>
  <c r="AJ85" i="140"/>
  <c r="AB85" i="140"/>
  <c r="D85" i="140"/>
  <c r="AT85" i="140"/>
  <c r="V85" i="140"/>
  <c r="N85" i="140"/>
  <c r="O85" i="140"/>
  <c r="AA85" i="140"/>
  <c r="AI85" i="140"/>
  <c r="C85" i="140"/>
  <c r="B78" i="140"/>
  <c r="BB105" i="140"/>
  <c r="AZ105" i="140"/>
  <c r="AV105" i="140"/>
  <c r="AR105" i="140"/>
  <c r="AN105" i="140"/>
  <c r="AJ105" i="140"/>
  <c r="AF105" i="140"/>
  <c r="AB105" i="140"/>
  <c r="X105" i="140"/>
  <c r="T105" i="140"/>
  <c r="P105" i="140"/>
  <c r="L105" i="140"/>
  <c r="H105" i="140"/>
  <c r="BC105" i="140"/>
  <c r="AX105" i="140"/>
  <c r="AT105" i="140"/>
  <c r="AP105" i="140"/>
  <c r="AL105" i="140"/>
  <c r="AH105" i="140"/>
  <c r="AD105" i="140"/>
  <c r="Z105" i="140"/>
  <c r="V105" i="140"/>
  <c r="R105" i="140"/>
  <c r="N105" i="140"/>
  <c r="J105" i="140"/>
  <c r="F105" i="140"/>
  <c r="BA105" i="140"/>
  <c r="AW105" i="140"/>
  <c r="AS105" i="140"/>
  <c r="AO105" i="140"/>
  <c r="AK105" i="140"/>
  <c r="AG105" i="140"/>
  <c r="AC105" i="140"/>
  <c r="Y105" i="140"/>
  <c r="U105" i="140"/>
  <c r="Q105" i="140"/>
  <c r="M105" i="140"/>
  <c r="I105" i="140"/>
  <c r="AU105" i="140"/>
  <c r="AE105" i="140"/>
  <c r="O105" i="140"/>
  <c r="AQ105" i="140"/>
  <c r="AA105" i="140"/>
  <c r="K105" i="140"/>
  <c r="AM105" i="140"/>
  <c r="W105" i="140"/>
  <c r="G105" i="140"/>
  <c r="AY105" i="140"/>
  <c r="AI105" i="140"/>
  <c r="S105" i="140"/>
  <c r="BA89" i="140"/>
  <c r="AC89" i="140"/>
  <c r="U89" i="140"/>
  <c r="AR89" i="140"/>
  <c r="AH89" i="140"/>
  <c r="BB89" i="140"/>
  <c r="AQ89" i="140"/>
  <c r="K89" i="140"/>
  <c r="AZ89" i="140"/>
  <c r="T89" i="140"/>
  <c r="J89" i="140"/>
  <c r="X89" i="140"/>
  <c r="N89" i="140"/>
  <c r="F78" i="140"/>
  <c r="F71" i="140"/>
  <c r="BF109" i="140"/>
  <c r="BB109" i="140"/>
  <c r="AX109" i="140"/>
  <c r="AT109" i="140"/>
  <c r="AP109" i="140"/>
  <c r="AL109" i="140"/>
  <c r="AH109" i="140"/>
  <c r="AD109" i="140"/>
  <c r="Z109" i="140"/>
  <c r="V109" i="140"/>
  <c r="R109" i="140"/>
  <c r="N109" i="140"/>
  <c r="J109" i="140"/>
  <c r="BE109" i="140"/>
  <c r="AZ109" i="140"/>
  <c r="AU109" i="140"/>
  <c r="AO109" i="140"/>
  <c r="AJ109" i="140"/>
  <c r="AE109" i="140"/>
  <c r="Y109" i="140"/>
  <c r="T109" i="140"/>
  <c r="O109" i="140"/>
  <c r="BA109" i="140"/>
  <c r="AS109" i="140"/>
  <c r="AM109" i="140"/>
  <c r="AF109" i="140"/>
  <c r="X109" i="140"/>
  <c r="Q109" i="140"/>
  <c r="K109" i="140"/>
  <c r="BG109" i="140"/>
  <c r="AY109" i="140"/>
  <c r="AR109" i="140"/>
  <c r="AK109" i="140"/>
  <c r="AC109" i="140"/>
  <c r="W109" i="140"/>
  <c r="P109" i="140"/>
  <c r="BD109" i="140"/>
  <c r="AW109" i="140"/>
  <c r="AQ109" i="140"/>
  <c r="AI109" i="140"/>
  <c r="AB109" i="140"/>
  <c r="U109" i="140"/>
  <c r="M109" i="140"/>
  <c r="BC109" i="140"/>
  <c r="AV109" i="140"/>
  <c r="AN109" i="140"/>
  <c r="AG109" i="140"/>
  <c r="AA109" i="140"/>
  <c r="S109" i="140"/>
  <c r="L109" i="140"/>
  <c r="AQ93" i="140"/>
  <c r="AI93" i="140"/>
  <c r="AN93" i="140"/>
  <c r="AF93" i="140"/>
  <c r="BB93" i="140"/>
  <c r="AL93" i="140"/>
  <c r="AS93" i="140"/>
  <c r="AC93" i="140"/>
  <c r="AP93" i="140"/>
  <c r="AA93" i="140"/>
  <c r="AO93" i="140"/>
  <c r="Z93" i="140"/>
  <c r="J78" i="140"/>
  <c r="J71" i="140"/>
  <c r="R71" i="140"/>
  <c r="R78" i="140"/>
  <c r="V78" i="140"/>
  <c r="V71" i="140"/>
  <c r="Z78" i="140"/>
  <c r="Z71" i="140"/>
  <c r="AD78" i="140"/>
  <c r="AD71" i="140"/>
  <c r="AH71" i="140"/>
  <c r="AH78" i="140"/>
  <c r="AL78" i="140"/>
  <c r="AL71" i="140"/>
  <c r="AP78" i="140"/>
  <c r="AP71" i="140"/>
  <c r="AT78" i="140"/>
  <c r="AT71" i="140"/>
  <c r="AX71" i="140"/>
  <c r="AX78" i="140"/>
  <c r="B21" i="140"/>
  <c r="B28" i="140"/>
  <c r="BA102" i="140"/>
  <c r="AW102" i="140"/>
  <c r="AS102" i="140"/>
  <c r="AO102" i="140"/>
  <c r="AK102" i="140"/>
  <c r="AG102" i="140"/>
  <c r="AC102" i="140"/>
  <c r="X102" i="140"/>
  <c r="T102" i="140"/>
  <c r="P102" i="140"/>
  <c r="L102" i="140"/>
  <c r="H102" i="140"/>
  <c r="D102" i="140"/>
  <c r="AX102" i="140"/>
  <c r="AT102" i="140"/>
  <c r="AP102" i="140"/>
  <c r="AL102" i="140"/>
  <c r="AH102" i="140"/>
  <c r="AD102" i="140"/>
  <c r="Y102" i="140"/>
  <c r="U102" i="140"/>
  <c r="Q102" i="140"/>
  <c r="M102" i="140"/>
  <c r="I102" i="140"/>
  <c r="E102" i="140"/>
  <c r="AU102" i="140"/>
  <c r="AM102" i="140"/>
  <c r="AE102" i="140"/>
  <c r="V102" i="140"/>
  <c r="N102" i="140"/>
  <c r="F102" i="140"/>
  <c r="AZ102" i="140"/>
  <c r="AR102" i="140"/>
  <c r="AJ102" i="140"/>
  <c r="AA102" i="140"/>
  <c r="S102" i="140"/>
  <c r="K102" i="140"/>
  <c r="C102" i="140"/>
  <c r="AY102" i="140"/>
  <c r="AQ102" i="140"/>
  <c r="AI102" i="140"/>
  <c r="Z102" i="140"/>
  <c r="R102" i="140"/>
  <c r="J102" i="140"/>
  <c r="AV102" i="140"/>
  <c r="AN102" i="140"/>
  <c r="AF102" i="140"/>
  <c r="W102" i="140"/>
  <c r="O102" i="140"/>
  <c r="G102" i="140"/>
  <c r="AZ86" i="140"/>
  <c r="AU86" i="140"/>
  <c r="AE86" i="140"/>
  <c r="W86" i="140"/>
  <c r="G86" i="140"/>
  <c r="C86" i="140"/>
  <c r="AL86" i="140"/>
  <c r="AH86" i="140"/>
  <c r="R86" i="140"/>
  <c r="J86" i="140"/>
  <c r="AO86" i="140"/>
  <c r="AK86" i="140"/>
  <c r="U86" i="140"/>
  <c r="Q86" i="140"/>
  <c r="AR86" i="140"/>
  <c r="AN86" i="140"/>
  <c r="AB86" i="140"/>
  <c r="X86" i="140"/>
  <c r="L86" i="140"/>
  <c r="H86" i="140"/>
  <c r="C71" i="140"/>
  <c r="E86" i="140"/>
  <c r="C78" i="140"/>
  <c r="BD106" i="140"/>
  <c r="AZ106" i="140"/>
  <c r="AV106" i="140"/>
  <c r="AR106" i="140"/>
  <c r="AN106" i="140"/>
  <c r="AJ106" i="140"/>
  <c r="AF106" i="140"/>
  <c r="AB106" i="140"/>
  <c r="X106" i="140"/>
  <c r="T106" i="140"/>
  <c r="P106" i="140"/>
  <c r="L106" i="140"/>
  <c r="H106" i="140"/>
  <c r="BC106" i="140"/>
  <c r="AX106" i="140"/>
  <c r="AS106" i="140"/>
  <c r="AM106" i="140"/>
  <c r="AH106" i="140"/>
  <c r="AC106" i="140"/>
  <c r="W106" i="140"/>
  <c r="R106" i="140"/>
  <c r="M106" i="140"/>
  <c r="G106" i="140"/>
  <c r="BB106" i="140"/>
  <c r="AW106" i="140"/>
  <c r="AQ106" i="140"/>
  <c r="AL106" i="140"/>
  <c r="AG106" i="140"/>
  <c r="AA106" i="140"/>
  <c r="V106" i="140"/>
  <c r="Q106" i="140"/>
  <c r="BO106" i="140"/>
  <c r="BA106" i="140"/>
  <c r="AU106" i="140"/>
  <c r="AP106" i="140"/>
  <c r="AK106" i="140"/>
  <c r="AE106" i="140"/>
  <c r="Z106" i="140"/>
  <c r="U106" i="140"/>
  <c r="O106" i="140"/>
  <c r="J106" i="140"/>
  <c r="AY106" i="140"/>
  <c r="AT106" i="140"/>
  <c r="AO106" i="140"/>
  <c r="AI106" i="140"/>
  <c r="AD106" i="140"/>
  <c r="Y106" i="140"/>
  <c r="S106" i="140"/>
  <c r="N106" i="140"/>
  <c r="I106" i="140"/>
  <c r="K106" i="140"/>
  <c r="BC90" i="140"/>
  <c r="AQ90" i="140"/>
  <c r="AM90" i="140"/>
  <c r="AA90" i="140"/>
  <c r="W90" i="140"/>
  <c r="K90" i="140"/>
  <c r="G90" i="140"/>
  <c r="AP90" i="140"/>
  <c r="AK90" i="140"/>
  <c r="U90" i="140"/>
  <c r="P90" i="140"/>
  <c r="AT90" i="140"/>
  <c r="AO90" i="140"/>
  <c r="Y90" i="140"/>
  <c r="T90" i="140"/>
  <c r="BD90" i="140"/>
  <c r="AX90" i="140"/>
  <c r="AH90" i="140"/>
  <c r="AC90" i="140"/>
  <c r="M90" i="140"/>
  <c r="H90" i="140"/>
  <c r="AR90" i="140"/>
  <c r="AL90" i="140"/>
  <c r="V90" i="140"/>
  <c r="Q90" i="140"/>
  <c r="G78" i="140"/>
  <c r="BH110" i="140"/>
  <c r="BD110" i="140"/>
  <c r="AZ110" i="140"/>
  <c r="AV110" i="140"/>
  <c r="AR110" i="140"/>
  <c r="AN110" i="140"/>
  <c r="AJ110" i="140"/>
  <c r="AF110" i="140"/>
  <c r="AB110" i="140"/>
  <c r="X110" i="140"/>
  <c r="T110" i="140"/>
  <c r="P110" i="140"/>
  <c r="L110" i="140"/>
  <c r="BC110" i="140"/>
  <c r="AX110" i="140"/>
  <c r="AS110" i="140"/>
  <c r="AM110" i="140"/>
  <c r="AH110" i="140"/>
  <c r="AC110" i="140"/>
  <c r="W110" i="140"/>
  <c r="R110" i="140"/>
  <c r="M110" i="140"/>
  <c r="BG110" i="140"/>
  <c r="BA110" i="140"/>
  <c r="AT110" i="140"/>
  <c r="AL110" i="140"/>
  <c r="AE110" i="140"/>
  <c r="Y110" i="140"/>
  <c r="Q110" i="140"/>
  <c r="BF110" i="140"/>
  <c r="AY110" i="140"/>
  <c r="AQ110" i="140"/>
  <c r="AK110" i="140"/>
  <c r="AD110" i="140"/>
  <c r="V110" i="140"/>
  <c r="O110" i="140"/>
  <c r="BE110" i="140"/>
  <c r="AW110" i="140"/>
  <c r="AP110" i="140"/>
  <c r="AI110" i="140"/>
  <c r="AA110" i="140"/>
  <c r="U110" i="140"/>
  <c r="N110" i="140"/>
  <c r="BB110" i="140"/>
  <c r="AU110" i="140"/>
  <c r="AO110" i="140"/>
  <c r="AG110" i="140"/>
  <c r="Z110" i="140"/>
  <c r="S110" i="140"/>
  <c r="K110" i="140"/>
  <c r="AW94" i="140"/>
  <c r="AS94" i="140"/>
  <c r="AG94" i="140"/>
  <c r="AC94" i="140"/>
  <c r="Q94" i="140"/>
  <c r="M94" i="140"/>
  <c r="AZ94" i="140"/>
  <c r="AV94" i="140"/>
  <c r="AJ94" i="140"/>
  <c r="AF94" i="140"/>
  <c r="T94" i="140"/>
  <c r="BF94" i="140"/>
  <c r="AT94" i="140"/>
  <c r="AP94" i="140"/>
  <c r="AD94" i="140"/>
  <c r="Z94" i="140"/>
  <c r="N94" i="140"/>
  <c r="BC94" i="140"/>
  <c r="L94" i="140"/>
  <c r="AY94" i="140"/>
  <c r="K94" i="140"/>
  <c r="AU94" i="140"/>
  <c r="BG94" i="140"/>
  <c r="AQ94" i="140"/>
  <c r="K78" i="140"/>
  <c r="K71" i="140"/>
  <c r="O78" i="140"/>
  <c r="O71" i="140"/>
  <c r="S71" i="140"/>
  <c r="S78" i="140"/>
  <c r="W71" i="140"/>
  <c r="W78" i="140"/>
  <c r="AA78" i="140"/>
  <c r="AA71" i="140"/>
  <c r="AE78" i="140"/>
  <c r="AE71" i="140"/>
  <c r="AI71" i="140"/>
  <c r="AI78" i="140"/>
  <c r="AM71" i="140"/>
  <c r="AM78" i="140"/>
  <c r="AQ78" i="140"/>
  <c r="AQ71" i="140"/>
  <c r="AU78" i="140"/>
  <c r="AU71" i="140"/>
  <c r="AY20" i="140"/>
  <c r="BC20" i="140"/>
  <c r="BG20" i="140"/>
  <c r="BL54" i="140"/>
  <c r="AC76" i="139"/>
  <c r="AC26" i="139" s="1"/>
  <c r="AG76" i="139"/>
  <c r="AG26" i="139" s="1"/>
  <c r="AK76" i="139"/>
  <c r="AK26" i="139" s="1"/>
  <c r="AO76" i="139"/>
  <c r="AO26" i="139" s="1"/>
  <c r="G20" i="139"/>
  <c r="C72" i="139"/>
  <c r="C79" i="139"/>
  <c r="AZ20" i="139"/>
  <c r="K72" i="139"/>
  <c r="K79" i="139"/>
  <c r="BH20" i="139"/>
  <c r="S72" i="139"/>
  <c r="S79" i="139"/>
  <c r="W79" i="139"/>
  <c r="W72" i="139"/>
  <c r="AA72" i="139"/>
  <c r="AA79" i="139"/>
  <c r="AE72" i="139"/>
  <c r="AE79" i="139"/>
  <c r="AI72" i="139"/>
  <c r="AI79" i="139"/>
  <c r="AM79" i="139"/>
  <c r="AM72" i="139"/>
  <c r="AQ72" i="139"/>
  <c r="AQ79" i="139"/>
  <c r="AU72" i="139"/>
  <c r="AU79" i="139"/>
  <c r="AY72" i="139"/>
  <c r="AY79" i="139"/>
  <c r="O79" i="139"/>
  <c r="P11" i="139"/>
  <c r="O16" i="139"/>
  <c r="BC79" i="139"/>
  <c r="BC72" i="139"/>
  <c r="BG72" i="139"/>
  <c r="BG79" i="139"/>
  <c r="D79" i="139"/>
  <c r="BO104" i="139"/>
  <c r="D72" i="139"/>
  <c r="BA20" i="139"/>
  <c r="H79" i="139"/>
  <c r="H72" i="139"/>
  <c r="BE20" i="139"/>
  <c r="BO112" i="139"/>
  <c r="AW112" i="139"/>
  <c r="L79" i="139"/>
  <c r="L72" i="139"/>
  <c r="BI20" i="139"/>
  <c r="P79" i="139"/>
  <c r="P72" i="139"/>
  <c r="T79" i="139"/>
  <c r="T72" i="139"/>
  <c r="X79" i="139"/>
  <c r="X72" i="139"/>
  <c r="AB79" i="139"/>
  <c r="AB72" i="139"/>
  <c r="AF79" i="139"/>
  <c r="AF72" i="139"/>
  <c r="AJ79" i="139"/>
  <c r="AJ72" i="139"/>
  <c r="AN79" i="139"/>
  <c r="AN72" i="139"/>
  <c r="AR79" i="139"/>
  <c r="AR72" i="139"/>
  <c r="AV79" i="139"/>
  <c r="AV72" i="139"/>
  <c r="B28" i="139"/>
  <c r="L102" i="139"/>
  <c r="B79" i="139"/>
  <c r="B72" i="139"/>
  <c r="J79" i="139"/>
  <c r="J72" i="139"/>
  <c r="BO114" i="139"/>
  <c r="N79" i="139"/>
  <c r="R79" i="139"/>
  <c r="R72" i="139"/>
  <c r="AH79" i="139"/>
  <c r="AH72" i="139"/>
  <c r="AP79" i="139"/>
  <c r="AP72" i="139"/>
  <c r="AX79" i="139"/>
  <c r="AX72" i="139"/>
  <c r="BF20" i="139"/>
  <c r="BJ20" i="139"/>
  <c r="B21" i="139"/>
  <c r="U72" i="139"/>
  <c r="Z79" i="139"/>
  <c r="I79" i="139"/>
  <c r="I72" i="139"/>
  <c r="V113" i="139"/>
  <c r="M79" i="139"/>
  <c r="Y79" i="139"/>
  <c r="Y72" i="139"/>
  <c r="AG72" i="139"/>
  <c r="AG79" i="139"/>
  <c r="AO79" i="139"/>
  <c r="AO72" i="139"/>
  <c r="N72" i="139"/>
  <c r="AD72" i="139"/>
  <c r="AT72" i="139"/>
  <c r="Q79" i="139"/>
  <c r="BL55" i="139"/>
  <c r="D20" i="137"/>
  <c r="BB78" i="137"/>
  <c r="BB71" i="137"/>
  <c r="BJ78" i="137"/>
  <c r="BJ71" i="137"/>
  <c r="BG78" i="137"/>
  <c r="BG71" i="137"/>
  <c r="P11" i="137"/>
  <c r="O16" i="137"/>
  <c r="BE110" i="137"/>
  <c r="BA110" i="137"/>
  <c r="AW110" i="137"/>
  <c r="AS110" i="137"/>
  <c r="AO110" i="137"/>
  <c r="AK110" i="137"/>
  <c r="AG110" i="137"/>
  <c r="AC110" i="137"/>
  <c r="Y110" i="137"/>
  <c r="U110" i="137"/>
  <c r="Q110" i="137"/>
  <c r="M110" i="137"/>
  <c r="BD110" i="137"/>
  <c r="AY110" i="137"/>
  <c r="AT110" i="137"/>
  <c r="AN110" i="137"/>
  <c r="AI110" i="137"/>
  <c r="AD110" i="137"/>
  <c r="X110" i="137"/>
  <c r="S110" i="137"/>
  <c r="N110" i="137"/>
  <c r="BH110" i="137"/>
  <c r="BC110" i="137"/>
  <c r="AX110" i="137"/>
  <c r="AR110" i="137"/>
  <c r="AM110" i="137"/>
  <c r="AH110" i="137"/>
  <c r="AB110" i="137"/>
  <c r="W110" i="137"/>
  <c r="R110" i="137"/>
  <c r="L110" i="137"/>
  <c r="BG110" i="137"/>
  <c r="BB110" i="137"/>
  <c r="AV110" i="137"/>
  <c r="AQ110" i="137"/>
  <c r="AL110" i="137"/>
  <c r="BF110" i="137"/>
  <c r="AZ110" i="137"/>
  <c r="AU110" i="137"/>
  <c r="AP110" i="137"/>
  <c r="AJ110" i="137"/>
  <c r="AE110" i="137"/>
  <c r="Z110" i="137"/>
  <c r="T110" i="137"/>
  <c r="O110" i="137"/>
  <c r="P110" i="137"/>
  <c r="AF110" i="137"/>
  <c r="K110" i="137"/>
  <c r="AA110" i="137"/>
  <c r="V110" i="137"/>
  <c r="K78" i="137"/>
  <c r="K71" i="137"/>
  <c r="BH20" i="137"/>
  <c r="O78" i="137"/>
  <c r="O71" i="137"/>
  <c r="BL20" i="137"/>
  <c r="BL78" i="137" s="1"/>
  <c r="S78" i="137"/>
  <c r="S71" i="137"/>
  <c r="W78" i="137"/>
  <c r="W71" i="137"/>
  <c r="AA78" i="137"/>
  <c r="AA71" i="137"/>
  <c r="AE78" i="137"/>
  <c r="AE71" i="137"/>
  <c r="AI78" i="137"/>
  <c r="AI71" i="137"/>
  <c r="AM78" i="137"/>
  <c r="AM71" i="137"/>
  <c r="AQ78" i="137"/>
  <c r="AQ71" i="137"/>
  <c r="AU78" i="137"/>
  <c r="AU71" i="137"/>
  <c r="AY78" i="137"/>
  <c r="AY71" i="137"/>
  <c r="AZ102" i="137"/>
  <c r="AV102" i="137"/>
  <c r="AR102" i="137"/>
  <c r="AN102" i="137"/>
  <c r="AJ102" i="137"/>
  <c r="AF102" i="137"/>
  <c r="AA102" i="137"/>
  <c r="W102" i="137"/>
  <c r="S102" i="137"/>
  <c r="O102" i="137"/>
  <c r="K102" i="137"/>
  <c r="G102" i="137"/>
  <c r="C102" i="137"/>
  <c r="BA102" i="137"/>
  <c r="AU102" i="137"/>
  <c r="AP102" i="137"/>
  <c r="AK102" i="137"/>
  <c r="AE102" i="137"/>
  <c r="Y102" i="137"/>
  <c r="T102" i="137"/>
  <c r="N102" i="137"/>
  <c r="I102" i="137"/>
  <c r="D102" i="137"/>
  <c r="AX102" i="137"/>
  <c r="AS102" i="137"/>
  <c r="AM102" i="137"/>
  <c r="AH102" i="137"/>
  <c r="AC102" i="137"/>
  <c r="V102" i="137"/>
  <c r="Q102" i="137"/>
  <c r="L102" i="137"/>
  <c r="F102" i="137"/>
  <c r="AT102" i="137"/>
  <c r="AI102" i="137"/>
  <c r="X102" i="137"/>
  <c r="M102" i="137"/>
  <c r="AQ102" i="137"/>
  <c r="AG102" i="137"/>
  <c r="U102" i="137"/>
  <c r="J102" i="137"/>
  <c r="AY102" i="137"/>
  <c r="AO102" i="137"/>
  <c r="AD102" i="137"/>
  <c r="R102" i="137"/>
  <c r="H102" i="137"/>
  <c r="AW102" i="137"/>
  <c r="AL102" i="137"/>
  <c r="Z102" i="137"/>
  <c r="P102" i="137"/>
  <c r="E102" i="137"/>
  <c r="C78" i="137"/>
  <c r="C71" i="137"/>
  <c r="AZ20" i="137"/>
  <c r="BC78" i="137"/>
  <c r="BC71" i="137"/>
  <c r="AY101" i="137"/>
  <c r="AU101" i="137"/>
  <c r="AQ101" i="137"/>
  <c r="AM101" i="137"/>
  <c r="AI101" i="137"/>
  <c r="AE101" i="137"/>
  <c r="Y101" i="137"/>
  <c r="U101" i="137"/>
  <c r="AX101" i="137"/>
  <c r="AS101" i="137"/>
  <c r="AN101" i="137"/>
  <c r="AH101" i="137"/>
  <c r="AC101" i="137"/>
  <c r="V101" i="137"/>
  <c r="Q101" i="137"/>
  <c r="M101" i="137"/>
  <c r="I101" i="137"/>
  <c r="E101" i="137"/>
  <c r="BA101" i="137"/>
  <c r="AV101" i="137"/>
  <c r="AP101" i="137"/>
  <c r="AK101" i="137"/>
  <c r="AF101" i="137"/>
  <c r="X101" i="137"/>
  <c r="S101" i="137"/>
  <c r="O101" i="137"/>
  <c r="K101" i="137"/>
  <c r="G101" i="137"/>
  <c r="C101" i="137"/>
  <c r="AR101" i="137"/>
  <c r="AG101" i="137"/>
  <c r="T101" i="137"/>
  <c r="L101" i="137"/>
  <c r="D101" i="137"/>
  <c r="AZ101" i="137"/>
  <c r="AO101" i="137"/>
  <c r="AD101" i="137"/>
  <c r="R101" i="137"/>
  <c r="J101" i="137"/>
  <c r="B101" i="137"/>
  <c r="AW101" i="137"/>
  <c r="AL101" i="137"/>
  <c r="Z101" i="137"/>
  <c r="P101" i="137"/>
  <c r="H101" i="137"/>
  <c r="AT101" i="137"/>
  <c r="AJ101" i="137"/>
  <c r="W101" i="137"/>
  <c r="N101" i="137"/>
  <c r="F101" i="137"/>
  <c r="B78" i="137"/>
  <c r="B71" i="137"/>
  <c r="BA105" i="137"/>
  <c r="AW105" i="137"/>
  <c r="AS105" i="137"/>
  <c r="AO105" i="137"/>
  <c r="AK105" i="137"/>
  <c r="AG105" i="137"/>
  <c r="AC105" i="137"/>
  <c r="Y105" i="137"/>
  <c r="U105" i="137"/>
  <c r="Q105" i="137"/>
  <c r="BC105" i="137"/>
  <c r="AY105" i="137"/>
  <c r="AU105" i="137"/>
  <c r="AQ105" i="137"/>
  <c r="AM105" i="137"/>
  <c r="AI105" i="137"/>
  <c r="AE105" i="137"/>
  <c r="AA105" i="137"/>
  <c r="W105" i="137"/>
  <c r="S105" i="137"/>
  <c r="O105" i="137"/>
  <c r="K105" i="137"/>
  <c r="G105" i="137"/>
  <c r="AZ105" i="137"/>
  <c r="AR105" i="137"/>
  <c r="AJ105" i="137"/>
  <c r="AB105" i="137"/>
  <c r="T105" i="137"/>
  <c r="M105" i="137"/>
  <c r="H105" i="137"/>
  <c r="AX105" i="137"/>
  <c r="AP105" i="137"/>
  <c r="AH105" i="137"/>
  <c r="Z105" i="137"/>
  <c r="R105" i="137"/>
  <c r="L105" i="137"/>
  <c r="F105" i="137"/>
  <c r="BB105" i="137"/>
  <c r="AT105" i="137"/>
  <c r="AL105" i="137"/>
  <c r="AD105" i="137"/>
  <c r="V105" i="137"/>
  <c r="N105" i="137"/>
  <c r="I105" i="137"/>
  <c r="X105" i="137"/>
  <c r="AV105" i="137"/>
  <c r="P105" i="137"/>
  <c r="AN105" i="137"/>
  <c r="J105" i="137"/>
  <c r="AF105" i="137"/>
  <c r="F78" i="137"/>
  <c r="F71" i="137"/>
  <c r="BG109" i="137"/>
  <c r="BC109" i="137"/>
  <c r="AY109" i="137"/>
  <c r="AU109" i="137"/>
  <c r="AQ109" i="137"/>
  <c r="AM109" i="137"/>
  <c r="AI109" i="137"/>
  <c r="AE109" i="137"/>
  <c r="AA109" i="137"/>
  <c r="W109" i="137"/>
  <c r="S109" i="137"/>
  <c r="O109" i="137"/>
  <c r="K109" i="137"/>
  <c r="BF109" i="137"/>
  <c r="BA109" i="137"/>
  <c r="AV109" i="137"/>
  <c r="AP109" i="137"/>
  <c r="AK109" i="137"/>
  <c r="AF109" i="137"/>
  <c r="Z109" i="137"/>
  <c r="U109" i="137"/>
  <c r="P109" i="137"/>
  <c r="J109" i="137"/>
  <c r="BE109" i="137"/>
  <c r="AZ109" i="137"/>
  <c r="AT109" i="137"/>
  <c r="AO109" i="137"/>
  <c r="AJ109" i="137"/>
  <c r="AD109" i="137"/>
  <c r="Y109" i="137"/>
  <c r="T109" i="137"/>
  <c r="N109" i="137"/>
  <c r="BB109" i="137"/>
  <c r="AW109" i="137"/>
  <c r="AR109" i="137"/>
  <c r="AL109" i="137"/>
  <c r="AG109" i="137"/>
  <c r="AB109" i="137"/>
  <c r="V109" i="137"/>
  <c r="Q109" i="137"/>
  <c r="L109" i="137"/>
  <c r="AS109" i="137"/>
  <c r="X109" i="137"/>
  <c r="AN109" i="137"/>
  <c r="R109" i="137"/>
  <c r="BD109" i="137"/>
  <c r="AH109" i="137"/>
  <c r="M109" i="137"/>
  <c r="AX109" i="137"/>
  <c r="AC109" i="137"/>
  <c r="J78" i="137"/>
  <c r="J71" i="137"/>
  <c r="BO113" i="137"/>
  <c r="BI113" i="137"/>
  <c r="BE113" i="137"/>
  <c r="BA113" i="137"/>
  <c r="AW113" i="137"/>
  <c r="AS113" i="137"/>
  <c r="AO113" i="137"/>
  <c r="AK113" i="137"/>
  <c r="AG113" i="137"/>
  <c r="AC113" i="137"/>
  <c r="Y113" i="137"/>
  <c r="U113" i="137"/>
  <c r="Q113" i="137"/>
  <c r="BH113" i="137"/>
  <c r="BD113" i="137"/>
  <c r="AZ113" i="137"/>
  <c r="AV113" i="137"/>
  <c r="AR113" i="137"/>
  <c r="AN113" i="137"/>
  <c r="AJ113" i="137"/>
  <c r="AF113" i="137"/>
  <c r="AB113" i="137"/>
  <c r="X113" i="137"/>
  <c r="T113" i="137"/>
  <c r="P113" i="137"/>
  <c r="BJ113" i="137"/>
  <c r="BF113" i="137"/>
  <c r="BB113" i="137"/>
  <c r="AX113" i="137"/>
  <c r="AT113" i="137"/>
  <c r="AP113" i="137"/>
  <c r="AL113" i="137"/>
  <c r="AH113" i="137"/>
  <c r="AD113" i="137"/>
  <c r="Z113" i="137"/>
  <c r="V113" i="137"/>
  <c r="R113" i="137"/>
  <c r="N113" i="137"/>
  <c r="AY113" i="137"/>
  <c r="AI113" i="137"/>
  <c r="S113" i="137"/>
  <c r="BK113" i="137"/>
  <c r="BK114" i="137" s="1"/>
  <c r="BK40" i="137" s="1"/>
  <c r="AU113" i="137"/>
  <c r="AE113" i="137"/>
  <c r="O113" i="137"/>
  <c r="BG113" i="137"/>
  <c r="AQ113" i="137"/>
  <c r="AA113" i="137"/>
  <c r="BC113" i="137"/>
  <c r="AM113" i="137"/>
  <c r="W113" i="137"/>
  <c r="N78" i="137"/>
  <c r="N71" i="137"/>
  <c r="R78" i="137"/>
  <c r="R71" i="137"/>
  <c r="V78" i="137"/>
  <c r="V71" i="137"/>
  <c r="Z78" i="137"/>
  <c r="Z71" i="137"/>
  <c r="AD78" i="137"/>
  <c r="AD71" i="137"/>
  <c r="AH78" i="137"/>
  <c r="AH71" i="137"/>
  <c r="AL78" i="137"/>
  <c r="AL71" i="137"/>
  <c r="AP78" i="137"/>
  <c r="AP71" i="137"/>
  <c r="AT78" i="137"/>
  <c r="AT71" i="137"/>
  <c r="AX78" i="137"/>
  <c r="AX71" i="137"/>
  <c r="B21" i="137"/>
  <c r="B28" i="137"/>
  <c r="BD107" i="137"/>
  <c r="AZ107" i="137"/>
  <c r="AV107" i="137"/>
  <c r="AR107" i="137"/>
  <c r="AN107" i="137"/>
  <c r="AJ107" i="137"/>
  <c r="AF107" i="137"/>
  <c r="AB107" i="137"/>
  <c r="X107" i="137"/>
  <c r="T107" i="137"/>
  <c r="P107" i="137"/>
  <c r="L107" i="137"/>
  <c r="H107" i="137"/>
  <c r="BB107" i="137"/>
  <c r="AX107" i="137"/>
  <c r="AT107" i="137"/>
  <c r="AP107" i="137"/>
  <c r="AL107" i="137"/>
  <c r="AH107" i="137"/>
  <c r="AD107" i="137"/>
  <c r="Z107" i="137"/>
  <c r="V107" i="137"/>
  <c r="R107" i="137"/>
  <c r="N107" i="137"/>
  <c r="J107" i="137"/>
  <c r="BC107" i="137"/>
  <c r="AU107" i="137"/>
  <c r="AM107" i="137"/>
  <c r="AE107" i="137"/>
  <c r="W107" i="137"/>
  <c r="O107" i="137"/>
  <c r="BA107" i="137"/>
  <c r="AS107" i="137"/>
  <c r="AK107" i="137"/>
  <c r="AC107" i="137"/>
  <c r="U107" i="137"/>
  <c r="M107" i="137"/>
  <c r="AY107" i="137"/>
  <c r="AQ107" i="137"/>
  <c r="AI107" i="137"/>
  <c r="AA107" i="137"/>
  <c r="S107" i="137"/>
  <c r="K107" i="137"/>
  <c r="BE107" i="137"/>
  <c r="AW107" i="137"/>
  <c r="AO107" i="137"/>
  <c r="AG107" i="137"/>
  <c r="Y107" i="137"/>
  <c r="Q107" i="137"/>
  <c r="I107" i="137"/>
  <c r="H78" i="137"/>
  <c r="H71" i="137"/>
  <c r="BI111" i="137"/>
  <c r="BE111" i="137"/>
  <c r="BA111" i="137"/>
  <c r="AW111" i="137"/>
  <c r="AS111" i="137"/>
  <c r="AO111" i="137"/>
  <c r="BO111" i="137"/>
  <c r="BG111" i="137"/>
  <c r="BC111" i="137"/>
  <c r="AY111" i="137"/>
  <c r="AU111" i="137"/>
  <c r="AQ111" i="137"/>
  <c r="AM111" i="137"/>
  <c r="AI111" i="137"/>
  <c r="AE111" i="137"/>
  <c r="AA111" i="137"/>
  <c r="W111" i="137"/>
  <c r="S111" i="137"/>
  <c r="O111" i="137"/>
  <c r="BB111" i="137"/>
  <c r="AT111" i="137"/>
  <c r="AL111" i="137"/>
  <c r="AG111" i="137"/>
  <c r="AB111" i="137"/>
  <c r="V111" i="137"/>
  <c r="Q111" i="137"/>
  <c r="L111" i="137"/>
  <c r="BH111" i="137"/>
  <c r="AZ111" i="137"/>
  <c r="AR111" i="137"/>
  <c r="AK111" i="137"/>
  <c r="AF111" i="137"/>
  <c r="Z111" i="137"/>
  <c r="U111" i="137"/>
  <c r="P111" i="137"/>
  <c r="BF111" i="137"/>
  <c r="AX111" i="137"/>
  <c r="AP111" i="137"/>
  <c r="AJ111" i="137"/>
  <c r="AD111" i="137"/>
  <c r="Y111" i="137"/>
  <c r="T111" i="137"/>
  <c r="N111" i="137"/>
  <c r="BD111" i="137"/>
  <c r="AV111" i="137"/>
  <c r="AN111" i="137"/>
  <c r="AH111" i="137"/>
  <c r="AC111" i="137"/>
  <c r="X111" i="137"/>
  <c r="R111" i="137"/>
  <c r="M111" i="137"/>
  <c r="L78" i="137"/>
  <c r="L71" i="137"/>
  <c r="P78" i="137"/>
  <c r="P71" i="137"/>
  <c r="T78" i="137"/>
  <c r="T71" i="137"/>
  <c r="X78" i="137"/>
  <c r="X71" i="137"/>
  <c r="AB78" i="137"/>
  <c r="AB71" i="137"/>
  <c r="AF78" i="137"/>
  <c r="AF71" i="137"/>
  <c r="AJ78" i="137"/>
  <c r="AJ71" i="137"/>
  <c r="AN78" i="137"/>
  <c r="AN71" i="137"/>
  <c r="AR78" i="137"/>
  <c r="AR71" i="137"/>
  <c r="AV78" i="137"/>
  <c r="AV71" i="137"/>
  <c r="BL54" i="137"/>
  <c r="BB104" i="137"/>
  <c r="AX104" i="137"/>
  <c r="AT104" i="137"/>
  <c r="AP104" i="137"/>
  <c r="AL104" i="137"/>
  <c r="AH104" i="137"/>
  <c r="AD104" i="137"/>
  <c r="Z104" i="137"/>
  <c r="V104" i="137"/>
  <c r="R104" i="137"/>
  <c r="N104" i="137"/>
  <c r="J104" i="137"/>
  <c r="F104" i="137"/>
  <c r="BA104" i="137"/>
  <c r="AV104" i="137"/>
  <c r="AQ104" i="137"/>
  <c r="AK104" i="137"/>
  <c r="AF104" i="137"/>
  <c r="AA104" i="137"/>
  <c r="U104" i="137"/>
  <c r="P104" i="137"/>
  <c r="K104" i="137"/>
  <c r="E104" i="137"/>
  <c r="AZ104" i="137"/>
  <c r="AU104" i="137"/>
  <c r="AO104" i="137"/>
  <c r="AJ104" i="137"/>
  <c r="AE104" i="137"/>
  <c r="Y104" i="137"/>
  <c r="T104" i="137"/>
  <c r="O104" i="137"/>
  <c r="I104" i="137"/>
  <c r="AW104" i="137"/>
  <c r="AR104" i="137"/>
  <c r="AM104" i="137"/>
  <c r="AG104" i="137"/>
  <c r="AB104" i="137"/>
  <c r="W104" i="137"/>
  <c r="Q104" i="137"/>
  <c r="L104" i="137"/>
  <c r="G104" i="137"/>
  <c r="AY104" i="137"/>
  <c r="AC104" i="137"/>
  <c r="H104" i="137"/>
  <c r="AS104" i="137"/>
  <c r="X104" i="137"/>
  <c r="AN104" i="137"/>
  <c r="S104" i="137"/>
  <c r="AI104" i="137"/>
  <c r="M104" i="137"/>
  <c r="E71" i="137"/>
  <c r="E78" i="137"/>
  <c r="BJ112" i="137"/>
  <c r="BF112" i="137"/>
  <c r="BB112" i="137"/>
  <c r="AX112" i="137"/>
  <c r="AT112" i="137"/>
  <c r="AP112" i="137"/>
  <c r="AL112" i="137"/>
  <c r="AH112" i="137"/>
  <c r="AD112" i="137"/>
  <c r="Z112" i="137"/>
  <c r="V112" i="137"/>
  <c r="R112" i="137"/>
  <c r="N112" i="137"/>
  <c r="BH112" i="137"/>
  <c r="BD112" i="137"/>
  <c r="AZ112" i="137"/>
  <c r="AV112" i="137"/>
  <c r="AR112" i="137"/>
  <c r="AN112" i="137"/>
  <c r="AJ112" i="137"/>
  <c r="AF112" i="137"/>
  <c r="AB112" i="137"/>
  <c r="X112" i="137"/>
  <c r="T112" i="137"/>
  <c r="P112" i="137"/>
  <c r="BG112" i="137"/>
  <c r="AY112" i="137"/>
  <c r="AQ112" i="137"/>
  <c r="AI112" i="137"/>
  <c r="AA112" i="137"/>
  <c r="S112" i="137"/>
  <c r="BE112" i="137"/>
  <c r="AW112" i="137"/>
  <c r="AO112" i="137"/>
  <c r="AG112" i="137"/>
  <c r="Y112" i="137"/>
  <c r="Q112" i="137"/>
  <c r="BC112" i="137"/>
  <c r="AU112" i="137"/>
  <c r="AM112" i="137"/>
  <c r="AE112" i="137"/>
  <c r="W112" i="137"/>
  <c r="O112" i="137"/>
  <c r="BI112" i="137"/>
  <c r="BA112" i="137"/>
  <c r="AS112" i="137"/>
  <c r="AK112" i="137"/>
  <c r="AC112" i="137"/>
  <c r="U112" i="137"/>
  <c r="M112" i="137"/>
  <c r="M71" i="137"/>
  <c r="M78" i="137"/>
  <c r="Q78" i="137"/>
  <c r="Q71" i="137"/>
  <c r="U71" i="137"/>
  <c r="U78" i="137"/>
  <c r="Y78" i="137"/>
  <c r="Y71" i="137"/>
  <c r="AC71" i="137"/>
  <c r="AC78" i="137"/>
  <c r="AG78" i="137"/>
  <c r="AG71" i="137"/>
  <c r="AK71" i="137"/>
  <c r="AK78" i="137"/>
  <c r="AO78" i="137"/>
  <c r="AO71" i="137"/>
  <c r="AS71" i="137"/>
  <c r="AS78" i="137"/>
  <c r="AW78" i="137"/>
  <c r="AW71" i="137"/>
  <c r="BE20" i="137"/>
  <c r="BI20" i="137"/>
  <c r="Q15" i="136"/>
  <c r="R11" i="136" s="1"/>
  <c r="BH78" i="136"/>
  <c r="BH71" i="136"/>
  <c r="AY78" i="136"/>
  <c r="AY71" i="136"/>
  <c r="BC78" i="136"/>
  <c r="BC71" i="136"/>
  <c r="BG78" i="136"/>
  <c r="BG71" i="136"/>
  <c r="AZ71" i="136"/>
  <c r="AZ78" i="136"/>
  <c r="P16" i="136"/>
  <c r="BC107" i="136"/>
  <c r="AY107" i="136"/>
  <c r="AU107" i="136"/>
  <c r="AQ107" i="136"/>
  <c r="AM107" i="136"/>
  <c r="AI107" i="136"/>
  <c r="AE107" i="136"/>
  <c r="AA107" i="136"/>
  <c r="W107" i="136"/>
  <c r="S107" i="136"/>
  <c r="O107" i="136"/>
  <c r="K107" i="136"/>
  <c r="BB107" i="136"/>
  <c r="AW107" i="136"/>
  <c r="AR107" i="136"/>
  <c r="AL107" i="136"/>
  <c r="AG107" i="136"/>
  <c r="AB107" i="136"/>
  <c r="V107" i="136"/>
  <c r="Q107" i="136"/>
  <c r="L107" i="136"/>
  <c r="BA107" i="136"/>
  <c r="AV107" i="136"/>
  <c r="AP107" i="136"/>
  <c r="AK107" i="136"/>
  <c r="AF107" i="136"/>
  <c r="Z107" i="136"/>
  <c r="U107" i="136"/>
  <c r="P107" i="136"/>
  <c r="J107" i="136"/>
  <c r="BE107" i="136"/>
  <c r="AZ107" i="136"/>
  <c r="AT107" i="136"/>
  <c r="AO107" i="136"/>
  <c r="AJ107" i="136"/>
  <c r="AD107" i="136"/>
  <c r="Y107" i="136"/>
  <c r="T107" i="136"/>
  <c r="N107" i="136"/>
  <c r="I107" i="136"/>
  <c r="BD107" i="136"/>
  <c r="AX107" i="136"/>
  <c r="AS107" i="136"/>
  <c r="AN107" i="136"/>
  <c r="AH107" i="136"/>
  <c r="AC107" i="136"/>
  <c r="X107" i="136"/>
  <c r="R107" i="136"/>
  <c r="M107" i="136"/>
  <c r="H107" i="136"/>
  <c r="H71" i="136"/>
  <c r="H78" i="136"/>
  <c r="BE20" i="136"/>
  <c r="BF111" i="136"/>
  <c r="BB111" i="136"/>
  <c r="AX111" i="136"/>
  <c r="AT111" i="136"/>
  <c r="AP111" i="136"/>
  <c r="AL111" i="136"/>
  <c r="AH111" i="136"/>
  <c r="AD111" i="136"/>
  <c r="Z111" i="136"/>
  <c r="V111" i="136"/>
  <c r="R111" i="136"/>
  <c r="N111" i="136"/>
  <c r="BI111" i="136"/>
  <c r="BE111" i="136"/>
  <c r="BA111" i="136"/>
  <c r="AW111" i="136"/>
  <c r="AS111" i="136"/>
  <c r="AO111" i="136"/>
  <c r="AK111" i="136"/>
  <c r="AG111" i="136"/>
  <c r="AC111" i="136"/>
  <c r="Y111" i="136"/>
  <c r="U111" i="136"/>
  <c r="Q111" i="136"/>
  <c r="M111" i="136"/>
  <c r="BO111" i="136"/>
  <c r="BC111" i="136"/>
  <c r="AU111" i="136"/>
  <c r="AM111" i="136"/>
  <c r="AE111" i="136"/>
  <c r="W111" i="136"/>
  <c r="O111" i="136"/>
  <c r="BG111" i="136"/>
  <c r="AV111" i="136"/>
  <c r="AJ111" i="136"/>
  <c r="AA111" i="136"/>
  <c r="P111" i="136"/>
  <c r="BD111" i="136"/>
  <c r="AR111" i="136"/>
  <c r="AI111" i="136"/>
  <c r="X111" i="136"/>
  <c r="L111" i="136"/>
  <c r="AZ111" i="136"/>
  <c r="AQ111" i="136"/>
  <c r="AF111" i="136"/>
  <c r="T111" i="136"/>
  <c r="BH111" i="136"/>
  <c r="AY111" i="136"/>
  <c r="AN111" i="136"/>
  <c r="AB111" i="136"/>
  <c r="S111" i="136"/>
  <c r="L78" i="136"/>
  <c r="L71" i="136"/>
  <c r="BI20" i="136"/>
  <c r="P71" i="136"/>
  <c r="P78" i="136"/>
  <c r="T71" i="136"/>
  <c r="T78" i="136"/>
  <c r="X71" i="136"/>
  <c r="X78" i="136"/>
  <c r="AB78" i="136"/>
  <c r="AB71" i="136"/>
  <c r="AF71" i="136"/>
  <c r="AF78" i="136"/>
  <c r="AJ71" i="136"/>
  <c r="AJ78" i="136"/>
  <c r="AN71" i="136"/>
  <c r="AN78" i="136"/>
  <c r="AR78" i="136"/>
  <c r="AR71" i="136"/>
  <c r="AV71" i="136"/>
  <c r="AV78" i="136"/>
  <c r="BD71" i="136"/>
  <c r="BD78" i="136"/>
  <c r="AY102" i="136"/>
  <c r="AU102" i="136"/>
  <c r="AQ102" i="136"/>
  <c r="AM102" i="136"/>
  <c r="AI102" i="136"/>
  <c r="AE102" i="136"/>
  <c r="Z102" i="136"/>
  <c r="V102" i="136"/>
  <c r="R102" i="136"/>
  <c r="N102" i="136"/>
  <c r="J102" i="136"/>
  <c r="F102" i="136"/>
  <c r="AX102" i="136"/>
  <c r="AS102" i="136"/>
  <c r="AN102" i="136"/>
  <c r="AH102" i="136"/>
  <c r="AC102" i="136"/>
  <c r="W102" i="136"/>
  <c r="Q102" i="136"/>
  <c r="L102" i="136"/>
  <c r="G102" i="136"/>
  <c r="AW102" i="136"/>
  <c r="AR102" i="136"/>
  <c r="AL102" i="136"/>
  <c r="AG102" i="136"/>
  <c r="AA102" i="136"/>
  <c r="U102" i="136"/>
  <c r="P102" i="136"/>
  <c r="K102" i="136"/>
  <c r="E102" i="136"/>
  <c r="BA102" i="136"/>
  <c r="AV102" i="136"/>
  <c r="AP102" i="136"/>
  <c r="AK102" i="136"/>
  <c r="AF102" i="136"/>
  <c r="Y102" i="136"/>
  <c r="T102" i="136"/>
  <c r="O102" i="136"/>
  <c r="I102" i="136"/>
  <c r="D102" i="136"/>
  <c r="AZ102" i="136"/>
  <c r="AT102" i="136"/>
  <c r="AO102" i="136"/>
  <c r="AJ102" i="136"/>
  <c r="AD102" i="136"/>
  <c r="X102" i="136"/>
  <c r="S102" i="136"/>
  <c r="M102" i="136"/>
  <c r="H102" i="136"/>
  <c r="C102" i="136"/>
  <c r="C78" i="136"/>
  <c r="C71" i="136"/>
  <c r="BO106" i="136"/>
  <c r="BB106" i="136"/>
  <c r="AX106" i="136"/>
  <c r="AT106" i="136"/>
  <c r="AP106" i="136"/>
  <c r="AL106" i="136"/>
  <c r="AH106" i="136"/>
  <c r="AD106" i="136"/>
  <c r="Z106" i="136"/>
  <c r="V106" i="136"/>
  <c r="R106" i="136"/>
  <c r="N106" i="136"/>
  <c r="J106" i="136"/>
  <c r="AZ106" i="136"/>
  <c r="AU106" i="136"/>
  <c r="AO106" i="136"/>
  <c r="AJ106" i="136"/>
  <c r="AE106" i="136"/>
  <c r="Y106" i="136"/>
  <c r="T106" i="136"/>
  <c r="O106" i="136"/>
  <c r="I106" i="136"/>
  <c r="BD106" i="136"/>
  <c r="AY106" i="136"/>
  <c r="AS106" i="136"/>
  <c r="AN106" i="136"/>
  <c r="AI106" i="136"/>
  <c r="AC106" i="136"/>
  <c r="X106" i="136"/>
  <c r="S106" i="136"/>
  <c r="M106" i="136"/>
  <c r="H106" i="136"/>
  <c r="BC106" i="136"/>
  <c r="AW106" i="136"/>
  <c r="AR106" i="136"/>
  <c r="AM106" i="136"/>
  <c r="AG106" i="136"/>
  <c r="AB106" i="136"/>
  <c r="W106" i="136"/>
  <c r="Q106" i="136"/>
  <c r="L106" i="136"/>
  <c r="G106" i="136"/>
  <c r="BA106" i="136"/>
  <c r="AV106" i="136"/>
  <c r="AQ106" i="136"/>
  <c r="AK106" i="136"/>
  <c r="AF106" i="136"/>
  <c r="AA106" i="136"/>
  <c r="U106" i="136"/>
  <c r="P106" i="136"/>
  <c r="K106" i="136"/>
  <c r="G78" i="136"/>
  <c r="G71" i="136"/>
  <c r="BH110" i="136"/>
  <c r="BD110" i="136"/>
  <c r="AZ110" i="136"/>
  <c r="AV110" i="136"/>
  <c r="AR110" i="136"/>
  <c r="AN110" i="136"/>
  <c r="AJ110" i="136"/>
  <c r="AF110" i="136"/>
  <c r="AB110" i="136"/>
  <c r="X110" i="136"/>
  <c r="T110" i="136"/>
  <c r="P110" i="136"/>
  <c r="L110" i="136"/>
  <c r="BG110" i="136"/>
  <c r="BC110" i="136"/>
  <c r="AY110" i="136"/>
  <c r="AU110" i="136"/>
  <c r="AQ110" i="136"/>
  <c r="AM110" i="136"/>
  <c r="AI110" i="136"/>
  <c r="AE110" i="136"/>
  <c r="AA110" i="136"/>
  <c r="W110" i="136"/>
  <c r="S110" i="136"/>
  <c r="O110" i="136"/>
  <c r="K110" i="136"/>
  <c r="BE110" i="136"/>
  <c r="AW110" i="136"/>
  <c r="AO110" i="136"/>
  <c r="AG110" i="136"/>
  <c r="Y110" i="136"/>
  <c r="Q110" i="136"/>
  <c r="BB110" i="136"/>
  <c r="AS110" i="136"/>
  <c r="AH110" i="136"/>
  <c r="V110" i="136"/>
  <c r="M110" i="136"/>
  <c r="BA110" i="136"/>
  <c r="AP110" i="136"/>
  <c r="AD110" i="136"/>
  <c r="U110" i="136"/>
  <c r="AX110" i="136"/>
  <c r="AL110" i="136"/>
  <c r="AC110" i="136"/>
  <c r="R110" i="136"/>
  <c r="BF110" i="136"/>
  <c r="AT110" i="136"/>
  <c r="AK110" i="136"/>
  <c r="Z110" i="136"/>
  <c r="N110" i="136"/>
  <c r="K78" i="136"/>
  <c r="K71" i="136"/>
  <c r="O78" i="136"/>
  <c r="O71" i="136"/>
  <c r="S78" i="136"/>
  <c r="S71" i="136"/>
  <c r="W78" i="136"/>
  <c r="W71" i="136"/>
  <c r="AA78" i="136"/>
  <c r="AA71" i="136"/>
  <c r="AE78" i="136"/>
  <c r="AE71" i="136"/>
  <c r="AI78" i="136"/>
  <c r="AI71" i="136"/>
  <c r="AM78" i="136"/>
  <c r="AM71" i="136"/>
  <c r="AQ78" i="136"/>
  <c r="AQ71" i="136"/>
  <c r="AU78" i="136"/>
  <c r="AU71" i="136"/>
  <c r="BL54" i="136"/>
  <c r="AZ104" i="136"/>
  <c r="AV104" i="136"/>
  <c r="AR104" i="136"/>
  <c r="AN104" i="136"/>
  <c r="AJ104" i="136"/>
  <c r="AF104" i="136"/>
  <c r="AB104" i="136"/>
  <c r="X104" i="136"/>
  <c r="T104" i="136"/>
  <c r="P104" i="136"/>
  <c r="L104" i="136"/>
  <c r="H104" i="136"/>
  <c r="AY104" i="136"/>
  <c r="AU104" i="136"/>
  <c r="AQ104" i="136"/>
  <c r="AM104" i="136"/>
  <c r="AI104" i="136"/>
  <c r="AE104" i="136"/>
  <c r="AA104" i="136"/>
  <c r="W104" i="136"/>
  <c r="S104" i="136"/>
  <c r="O104" i="136"/>
  <c r="K104" i="136"/>
  <c r="G104" i="136"/>
  <c r="BB104" i="136"/>
  <c r="BA104" i="136"/>
  <c r="AW104" i="136"/>
  <c r="AS104" i="136"/>
  <c r="AO104" i="136"/>
  <c r="AK104" i="136"/>
  <c r="AG104" i="136"/>
  <c r="AC104" i="136"/>
  <c r="Y104" i="136"/>
  <c r="U104" i="136"/>
  <c r="Q104" i="136"/>
  <c r="M104" i="136"/>
  <c r="I104" i="136"/>
  <c r="E104" i="136"/>
  <c r="AP104" i="136"/>
  <c r="Z104" i="136"/>
  <c r="J104" i="136"/>
  <c r="AL104" i="136"/>
  <c r="V104" i="136"/>
  <c r="F104" i="136"/>
  <c r="AX104" i="136"/>
  <c r="AH104" i="136"/>
  <c r="R104" i="136"/>
  <c r="AT104" i="136"/>
  <c r="AD104" i="136"/>
  <c r="N104" i="136"/>
  <c r="E78" i="136"/>
  <c r="E71" i="136"/>
  <c r="BD108" i="136"/>
  <c r="AZ108" i="136"/>
  <c r="AV108" i="136"/>
  <c r="AR108" i="136"/>
  <c r="BC108" i="136"/>
  <c r="AY108" i="136"/>
  <c r="BA108" i="136"/>
  <c r="AT108" i="136"/>
  <c r="AO108" i="136"/>
  <c r="AK108" i="136"/>
  <c r="AG108" i="136"/>
  <c r="AC108" i="136"/>
  <c r="Y108" i="136"/>
  <c r="U108" i="136"/>
  <c r="Q108" i="136"/>
  <c r="M108" i="136"/>
  <c r="I108" i="136"/>
  <c r="BF108" i="136"/>
  <c r="AW108" i="136"/>
  <c r="AP108" i="136"/>
  <c r="AJ108" i="136"/>
  <c r="AE108" i="136"/>
  <c r="Z108" i="136"/>
  <c r="T108" i="136"/>
  <c r="O108" i="136"/>
  <c r="J108" i="136"/>
  <c r="BE108" i="136"/>
  <c r="AU108" i="136"/>
  <c r="AN108" i="136"/>
  <c r="AI108" i="136"/>
  <c r="AD108" i="136"/>
  <c r="X108" i="136"/>
  <c r="S108" i="136"/>
  <c r="N108" i="136"/>
  <c r="BB108" i="136"/>
  <c r="AS108" i="136"/>
  <c r="AM108" i="136"/>
  <c r="AH108" i="136"/>
  <c r="AB108" i="136"/>
  <c r="W108" i="136"/>
  <c r="R108" i="136"/>
  <c r="L108" i="136"/>
  <c r="AX108" i="136"/>
  <c r="AQ108" i="136"/>
  <c r="AL108" i="136"/>
  <c r="AF108" i="136"/>
  <c r="AA108" i="136"/>
  <c r="V108" i="136"/>
  <c r="P108" i="136"/>
  <c r="K108" i="136"/>
  <c r="I78" i="136"/>
  <c r="I71" i="136"/>
  <c r="BG112" i="136"/>
  <c r="BC112" i="136"/>
  <c r="AY112" i="136"/>
  <c r="AU112" i="136"/>
  <c r="AQ112" i="136"/>
  <c r="AM112" i="136"/>
  <c r="AI112" i="136"/>
  <c r="AE112" i="136"/>
  <c r="AA112" i="136"/>
  <c r="W112" i="136"/>
  <c r="S112" i="136"/>
  <c r="O112" i="136"/>
  <c r="BJ112" i="136"/>
  <c r="BF112" i="136"/>
  <c r="BB112" i="136"/>
  <c r="AX112" i="136"/>
  <c r="AT112" i="136"/>
  <c r="AP112" i="136"/>
  <c r="AL112" i="136"/>
  <c r="AH112" i="136"/>
  <c r="AD112" i="136"/>
  <c r="Z112" i="136"/>
  <c r="V112" i="136"/>
  <c r="R112" i="136"/>
  <c r="N112" i="136"/>
  <c r="BH112" i="136"/>
  <c r="AZ112" i="136"/>
  <c r="AR112" i="136"/>
  <c r="AJ112" i="136"/>
  <c r="AB112" i="136"/>
  <c r="T112" i="136"/>
  <c r="BI112" i="136"/>
  <c r="AW112" i="136"/>
  <c r="AN112" i="136"/>
  <c r="AC112" i="136"/>
  <c r="Q112" i="136"/>
  <c r="BE112" i="136"/>
  <c r="AV112" i="136"/>
  <c r="AK112" i="136"/>
  <c r="Y112" i="136"/>
  <c r="P112" i="136"/>
  <c r="BD112" i="136"/>
  <c r="AS112" i="136"/>
  <c r="AG112" i="136"/>
  <c r="X112" i="136"/>
  <c r="M112" i="136"/>
  <c r="BA112" i="136"/>
  <c r="AO112" i="136"/>
  <c r="AF112" i="136"/>
  <c r="U112" i="136"/>
  <c r="M78" i="136"/>
  <c r="M71" i="136"/>
  <c r="Q78" i="136"/>
  <c r="Q71" i="136"/>
  <c r="U78" i="136"/>
  <c r="U71" i="136"/>
  <c r="Y78" i="136"/>
  <c r="Y71" i="136"/>
  <c r="AC78" i="136"/>
  <c r="AC71" i="136"/>
  <c r="AG78" i="136"/>
  <c r="AG71" i="136"/>
  <c r="AK78" i="136"/>
  <c r="AK71" i="136"/>
  <c r="AO78" i="136"/>
  <c r="AO71" i="136"/>
  <c r="AS78" i="136"/>
  <c r="AS71" i="136"/>
  <c r="AW78" i="136"/>
  <c r="AW71" i="136"/>
  <c r="AX101" i="136"/>
  <c r="AT101" i="136"/>
  <c r="AP101" i="136"/>
  <c r="AL101" i="136"/>
  <c r="AH101" i="136"/>
  <c r="AD101" i="136"/>
  <c r="X101" i="136"/>
  <c r="T101" i="136"/>
  <c r="P101" i="136"/>
  <c r="L101" i="136"/>
  <c r="H101" i="136"/>
  <c r="D101" i="136"/>
  <c r="BA101" i="136"/>
  <c r="AV101" i="136"/>
  <c r="AQ101" i="136"/>
  <c r="AK101" i="136"/>
  <c r="AF101" i="136"/>
  <c r="Y101" i="136"/>
  <c r="S101" i="136"/>
  <c r="N101" i="136"/>
  <c r="I101" i="136"/>
  <c r="C101" i="136"/>
  <c r="AZ101" i="136"/>
  <c r="AU101" i="136"/>
  <c r="AO101" i="136"/>
  <c r="AJ101" i="136"/>
  <c r="AE101" i="136"/>
  <c r="W101" i="136"/>
  <c r="R101" i="136"/>
  <c r="M101" i="136"/>
  <c r="G101" i="136"/>
  <c r="B101" i="136"/>
  <c r="AY101" i="136"/>
  <c r="AS101" i="136"/>
  <c r="AN101" i="136"/>
  <c r="AI101" i="136"/>
  <c r="AC101" i="136"/>
  <c r="V101" i="136"/>
  <c r="Q101" i="136"/>
  <c r="K101" i="136"/>
  <c r="F101" i="136"/>
  <c r="AW101" i="136"/>
  <c r="AR101" i="136"/>
  <c r="AM101" i="136"/>
  <c r="AG101" i="136"/>
  <c r="Z101" i="136"/>
  <c r="U101" i="136"/>
  <c r="O101" i="136"/>
  <c r="J101" i="136"/>
  <c r="E101" i="136"/>
  <c r="B71" i="136"/>
  <c r="B78" i="136"/>
  <c r="AZ105" i="136"/>
  <c r="AV105" i="136"/>
  <c r="AR105" i="136"/>
  <c r="AN105" i="136"/>
  <c r="AJ105" i="136"/>
  <c r="AF105" i="136"/>
  <c r="AB105" i="136"/>
  <c r="X105" i="136"/>
  <c r="T105" i="136"/>
  <c r="BB105" i="136"/>
  <c r="AW105" i="136"/>
  <c r="AQ105" i="136"/>
  <c r="AL105" i="136"/>
  <c r="AG105" i="136"/>
  <c r="AA105" i="136"/>
  <c r="V105" i="136"/>
  <c r="Q105" i="136"/>
  <c r="M105" i="136"/>
  <c r="I105" i="136"/>
  <c r="BA105" i="136"/>
  <c r="AU105" i="136"/>
  <c r="AP105" i="136"/>
  <c r="AK105" i="136"/>
  <c r="AE105" i="136"/>
  <c r="Z105" i="136"/>
  <c r="U105" i="136"/>
  <c r="P105" i="136"/>
  <c r="L105" i="136"/>
  <c r="H105" i="136"/>
  <c r="AY105" i="136"/>
  <c r="AT105" i="136"/>
  <c r="AO105" i="136"/>
  <c r="AI105" i="136"/>
  <c r="AD105" i="136"/>
  <c r="Y105" i="136"/>
  <c r="S105" i="136"/>
  <c r="O105" i="136"/>
  <c r="K105" i="136"/>
  <c r="G105" i="136"/>
  <c r="BC105" i="136"/>
  <c r="AX105" i="136"/>
  <c r="AS105" i="136"/>
  <c r="AM105" i="136"/>
  <c r="AH105" i="136"/>
  <c r="AC105" i="136"/>
  <c r="W105" i="136"/>
  <c r="R105" i="136"/>
  <c r="N105" i="136"/>
  <c r="J105" i="136"/>
  <c r="F105" i="136"/>
  <c r="F78" i="136"/>
  <c r="F71" i="136"/>
  <c r="BF109" i="136"/>
  <c r="BB109" i="136"/>
  <c r="AX109" i="136"/>
  <c r="AT109" i="136"/>
  <c r="AP109" i="136"/>
  <c r="AL109" i="136"/>
  <c r="AH109" i="136"/>
  <c r="AD109" i="136"/>
  <c r="Z109" i="136"/>
  <c r="V109" i="136"/>
  <c r="R109" i="136"/>
  <c r="N109" i="136"/>
  <c r="J109" i="136"/>
  <c r="BE109" i="136"/>
  <c r="BA109" i="136"/>
  <c r="AW109" i="136"/>
  <c r="AS109" i="136"/>
  <c r="AO109" i="136"/>
  <c r="AK109" i="136"/>
  <c r="AG109" i="136"/>
  <c r="AC109" i="136"/>
  <c r="Y109" i="136"/>
  <c r="U109" i="136"/>
  <c r="Q109" i="136"/>
  <c r="M109" i="136"/>
  <c r="BG109" i="136"/>
  <c r="AY109" i="136"/>
  <c r="AQ109" i="136"/>
  <c r="AI109" i="136"/>
  <c r="AA109" i="136"/>
  <c r="S109" i="136"/>
  <c r="K109" i="136"/>
  <c r="AZ109" i="136"/>
  <c r="AN109" i="136"/>
  <c r="AE109" i="136"/>
  <c r="T109" i="136"/>
  <c r="AV109" i="136"/>
  <c r="AM109" i="136"/>
  <c r="AB109" i="136"/>
  <c r="P109" i="136"/>
  <c r="BD109" i="136"/>
  <c r="AU109" i="136"/>
  <c r="AJ109" i="136"/>
  <c r="X109" i="136"/>
  <c r="O109" i="136"/>
  <c r="BC109" i="136"/>
  <c r="AR109" i="136"/>
  <c r="AF109" i="136"/>
  <c r="W109" i="136"/>
  <c r="L109" i="136"/>
  <c r="J78" i="136"/>
  <c r="J71" i="136"/>
  <c r="BO113" i="136"/>
  <c r="BI113" i="136"/>
  <c r="BE113" i="136"/>
  <c r="BA113" i="136"/>
  <c r="AW113" i="136"/>
  <c r="AS113" i="136"/>
  <c r="AO113" i="136"/>
  <c r="AK113" i="136"/>
  <c r="AG113" i="136"/>
  <c r="AC113" i="136"/>
  <c r="Y113" i="136"/>
  <c r="U113" i="136"/>
  <c r="Q113" i="136"/>
  <c r="BH113" i="136"/>
  <c r="BD113" i="136"/>
  <c r="AZ113" i="136"/>
  <c r="AV113" i="136"/>
  <c r="AR113" i="136"/>
  <c r="AN113" i="136"/>
  <c r="AJ113" i="136"/>
  <c r="AF113" i="136"/>
  <c r="AB113" i="136"/>
  <c r="X113" i="136"/>
  <c r="T113" i="136"/>
  <c r="P113" i="136"/>
  <c r="BK113" i="136"/>
  <c r="BK114" i="136" s="1"/>
  <c r="BC113" i="136"/>
  <c r="BJ113" i="136"/>
  <c r="BB113" i="136"/>
  <c r="BF113" i="136"/>
  <c r="AX113" i="136"/>
  <c r="AP113" i="136"/>
  <c r="AH113" i="136"/>
  <c r="Z113" i="136"/>
  <c r="R113" i="136"/>
  <c r="BG113" i="136"/>
  <c r="AQ113" i="136"/>
  <c r="AE113" i="136"/>
  <c r="V113" i="136"/>
  <c r="AY113" i="136"/>
  <c r="AM113" i="136"/>
  <c r="AD113" i="136"/>
  <c r="S113" i="136"/>
  <c r="AU113" i="136"/>
  <c r="AL113" i="136"/>
  <c r="AA113" i="136"/>
  <c r="O113" i="136"/>
  <c r="AT113" i="136"/>
  <c r="AI113" i="136"/>
  <c r="W113" i="136"/>
  <c r="N113" i="136"/>
  <c r="N78" i="136"/>
  <c r="N71" i="136"/>
  <c r="R71" i="136"/>
  <c r="R78" i="136"/>
  <c r="V78" i="136"/>
  <c r="V71" i="136"/>
  <c r="Z78" i="136"/>
  <c r="Z71" i="136"/>
  <c r="AD78" i="136"/>
  <c r="AD71" i="136"/>
  <c r="AH71" i="136"/>
  <c r="AH78" i="136"/>
  <c r="AL78" i="136"/>
  <c r="AL71" i="136"/>
  <c r="AP78" i="136"/>
  <c r="AP71" i="136"/>
  <c r="AT78" i="136"/>
  <c r="AT71" i="136"/>
  <c r="AX71" i="136"/>
  <c r="AX78" i="136"/>
  <c r="BB20" i="136"/>
  <c r="BF20" i="136"/>
  <c r="BJ20" i="136"/>
  <c r="B21" i="136"/>
  <c r="B28" i="136"/>
  <c r="P15" i="134"/>
  <c r="Q11" i="134" s="1"/>
  <c r="BD79" i="134"/>
  <c r="BD72" i="134"/>
  <c r="BH79" i="134"/>
  <c r="BH72" i="134"/>
  <c r="AZ79" i="134"/>
  <c r="AZ72" i="134"/>
  <c r="BC108" i="134"/>
  <c r="AY108" i="134"/>
  <c r="AU108" i="134"/>
  <c r="AQ108" i="134"/>
  <c r="AM108" i="134"/>
  <c r="AI108" i="134"/>
  <c r="AE108" i="134"/>
  <c r="AA108" i="134"/>
  <c r="W108" i="134"/>
  <c r="S108" i="134"/>
  <c r="O108" i="134"/>
  <c r="K108" i="134"/>
  <c r="BB108" i="134"/>
  <c r="AX108" i="134"/>
  <c r="AT108" i="134"/>
  <c r="AP108" i="134"/>
  <c r="AL108" i="134"/>
  <c r="AH108" i="134"/>
  <c r="AD108" i="134"/>
  <c r="Z108" i="134"/>
  <c r="V108" i="134"/>
  <c r="R108" i="134"/>
  <c r="N108" i="134"/>
  <c r="J108" i="134"/>
  <c r="BE108" i="134"/>
  <c r="BA108" i="134"/>
  <c r="AW108" i="134"/>
  <c r="AS108" i="134"/>
  <c r="AO108" i="134"/>
  <c r="AK108" i="134"/>
  <c r="AG108" i="134"/>
  <c r="AC108" i="134"/>
  <c r="Y108" i="134"/>
  <c r="U108" i="134"/>
  <c r="Q108" i="134"/>
  <c r="M108" i="134"/>
  <c r="I108" i="134"/>
  <c r="BD108" i="134"/>
  <c r="AZ108" i="134"/>
  <c r="AV108" i="134"/>
  <c r="AR108" i="134"/>
  <c r="AN108" i="134"/>
  <c r="AJ108" i="134"/>
  <c r="AF108" i="134"/>
  <c r="AB108" i="134"/>
  <c r="X108" i="134"/>
  <c r="T108" i="134"/>
  <c r="P108" i="134"/>
  <c r="L108" i="134"/>
  <c r="H108" i="134"/>
  <c r="H79" i="134"/>
  <c r="H72" i="134"/>
  <c r="BF112" i="134"/>
  <c r="BB112" i="134"/>
  <c r="AX112" i="134"/>
  <c r="AT112" i="134"/>
  <c r="AP112" i="134"/>
  <c r="AL112" i="134"/>
  <c r="AH112" i="134"/>
  <c r="BO112" i="134"/>
  <c r="BG112" i="134"/>
  <c r="BC112" i="134"/>
  <c r="AY112" i="134"/>
  <c r="AU112" i="134"/>
  <c r="AQ112" i="134"/>
  <c r="AM112" i="134"/>
  <c r="AI112" i="134"/>
  <c r="AE112" i="134"/>
  <c r="AA112" i="134"/>
  <c r="W112" i="134"/>
  <c r="S112" i="134"/>
  <c r="O112" i="134"/>
  <c r="BI112" i="134"/>
  <c r="BA112" i="134"/>
  <c r="AS112" i="134"/>
  <c r="AK112" i="134"/>
  <c r="AD112" i="134"/>
  <c r="Y112" i="134"/>
  <c r="T112" i="134"/>
  <c r="N112" i="134"/>
  <c r="BH112" i="134"/>
  <c r="AZ112" i="134"/>
  <c r="AR112" i="134"/>
  <c r="AJ112" i="134"/>
  <c r="AC112" i="134"/>
  <c r="X112" i="134"/>
  <c r="R112" i="134"/>
  <c r="M112" i="134"/>
  <c r="BE112" i="134"/>
  <c r="AW112" i="134"/>
  <c r="AO112" i="134"/>
  <c r="AG112" i="134"/>
  <c r="AB112" i="134"/>
  <c r="V112" i="134"/>
  <c r="Q112" i="134"/>
  <c r="L112" i="134"/>
  <c r="BD112" i="134"/>
  <c r="AV112" i="134"/>
  <c r="AN112" i="134"/>
  <c r="AF112" i="134"/>
  <c r="Z112" i="134"/>
  <c r="U112" i="134"/>
  <c r="P112" i="134"/>
  <c r="L79" i="134"/>
  <c r="L72" i="134"/>
  <c r="P79" i="134"/>
  <c r="P72" i="134"/>
  <c r="T79" i="134"/>
  <c r="T72" i="134"/>
  <c r="X79" i="134"/>
  <c r="X72" i="134"/>
  <c r="AB79" i="134"/>
  <c r="AB72" i="134"/>
  <c r="AF79" i="134"/>
  <c r="AF72" i="134"/>
  <c r="AJ79" i="134"/>
  <c r="AJ72" i="134"/>
  <c r="AN79" i="134"/>
  <c r="AN72" i="134"/>
  <c r="AR79" i="134"/>
  <c r="AR72" i="134"/>
  <c r="AV79" i="134"/>
  <c r="AV72" i="134"/>
  <c r="B28" i="134"/>
  <c r="AY105" i="134"/>
  <c r="AU105" i="134"/>
  <c r="AQ105" i="134"/>
  <c r="AM105" i="134"/>
  <c r="AI105" i="134"/>
  <c r="AX105" i="134"/>
  <c r="AS105" i="134"/>
  <c r="AN105" i="134"/>
  <c r="AH105" i="134"/>
  <c r="AD105" i="134"/>
  <c r="Z105" i="134"/>
  <c r="V105" i="134"/>
  <c r="R105" i="134"/>
  <c r="N105" i="134"/>
  <c r="J105" i="134"/>
  <c r="F105" i="134"/>
  <c r="BB105" i="134"/>
  <c r="AW105" i="134"/>
  <c r="AR105" i="134"/>
  <c r="AL105" i="134"/>
  <c r="AG105" i="134"/>
  <c r="AC105" i="134"/>
  <c r="Y105" i="134"/>
  <c r="U105" i="134"/>
  <c r="Q105" i="134"/>
  <c r="M105" i="134"/>
  <c r="I105" i="134"/>
  <c r="E105" i="134"/>
  <c r="BA105" i="134"/>
  <c r="AV105" i="134"/>
  <c r="AP105" i="134"/>
  <c r="AK105" i="134"/>
  <c r="AF105" i="134"/>
  <c r="AB105" i="134"/>
  <c r="X105" i="134"/>
  <c r="T105" i="134"/>
  <c r="P105" i="134"/>
  <c r="L105" i="134"/>
  <c r="H105" i="134"/>
  <c r="AZ105" i="134"/>
  <c r="AT105" i="134"/>
  <c r="AO105" i="134"/>
  <c r="AJ105" i="134"/>
  <c r="AE105" i="134"/>
  <c r="AA105" i="134"/>
  <c r="W105" i="134"/>
  <c r="S105" i="134"/>
  <c r="O105" i="134"/>
  <c r="K105" i="134"/>
  <c r="G105" i="134"/>
  <c r="E79" i="134"/>
  <c r="E72" i="134"/>
  <c r="BE109" i="134"/>
  <c r="BA109" i="134"/>
  <c r="AW109" i="134"/>
  <c r="AS109" i="134"/>
  <c r="AO109" i="134"/>
  <c r="BF109" i="134"/>
  <c r="AZ109" i="134"/>
  <c r="AU109" i="134"/>
  <c r="AP109" i="134"/>
  <c r="AK109" i="134"/>
  <c r="AG109" i="134"/>
  <c r="AC109" i="134"/>
  <c r="Y109" i="134"/>
  <c r="U109" i="134"/>
  <c r="Q109" i="134"/>
  <c r="M109" i="134"/>
  <c r="I109" i="134"/>
  <c r="BD109" i="134"/>
  <c r="AY109" i="134"/>
  <c r="AT109" i="134"/>
  <c r="AN109" i="134"/>
  <c r="AJ109" i="134"/>
  <c r="AF109" i="134"/>
  <c r="AB109" i="134"/>
  <c r="X109" i="134"/>
  <c r="T109" i="134"/>
  <c r="P109" i="134"/>
  <c r="L109" i="134"/>
  <c r="BC109" i="134"/>
  <c r="AX109" i="134"/>
  <c r="AR109" i="134"/>
  <c r="AM109" i="134"/>
  <c r="AI109" i="134"/>
  <c r="AE109" i="134"/>
  <c r="AA109" i="134"/>
  <c r="W109" i="134"/>
  <c r="S109" i="134"/>
  <c r="O109" i="134"/>
  <c r="K109" i="134"/>
  <c r="BB109" i="134"/>
  <c r="AV109" i="134"/>
  <c r="AQ109" i="134"/>
  <c r="AL109" i="134"/>
  <c r="AH109" i="134"/>
  <c r="AD109" i="134"/>
  <c r="Z109" i="134"/>
  <c r="V109" i="134"/>
  <c r="R109" i="134"/>
  <c r="N109" i="134"/>
  <c r="J109" i="134"/>
  <c r="I79" i="134"/>
  <c r="I72" i="134"/>
  <c r="BG113" i="134"/>
  <c r="BC113" i="134"/>
  <c r="AY113" i="134"/>
  <c r="AU113" i="134"/>
  <c r="AQ113" i="134"/>
  <c r="AM113" i="134"/>
  <c r="AI113" i="134"/>
  <c r="AE113" i="134"/>
  <c r="AA113" i="134"/>
  <c r="W113" i="134"/>
  <c r="S113" i="134"/>
  <c r="O113" i="134"/>
  <c r="BJ113" i="134"/>
  <c r="BF113" i="134"/>
  <c r="BB113" i="134"/>
  <c r="AX113" i="134"/>
  <c r="AT113" i="134"/>
  <c r="AP113" i="134"/>
  <c r="AL113" i="134"/>
  <c r="AH113" i="134"/>
  <c r="AD113" i="134"/>
  <c r="Z113" i="134"/>
  <c r="BI113" i="134"/>
  <c r="BE113" i="134"/>
  <c r="BA113" i="134"/>
  <c r="AW113" i="134"/>
  <c r="AS113" i="134"/>
  <c r="BH113" i="134"/>
  <c r="BD113" i="134"/>
  <c r="AZ113" i="134"/>
  <c r="AV113" i="134"/>
  <c r="AR113" i="134"/>
  <c r="AN113" i="134"/>
  <c r="AJ113" i="134"/>
  <c r="AF113" i="134"/>
  <c r="AB113" i="134"/>
  <c r="X113" i="134"/>
  <c r="T113" i="134"/>
  <c r="P113" i="134"/>
  <c r="AC113" i="134"/>
  <c r="R113" i="134"/>
  <c r="AO113" i="134"/>
  <c r="Y113" i="134"/>
  <c r="Q113" i="134"/>
  <c r="AK113" i="134"/>
  <c r="V113" i="134"/>
  <c r="N113" i="134"/>
  <c r="AG113" i="134"/>
  <c r="U113" i="134"/>
  <c r="M113" i="134"/>
  <c r="M79" i="134"/>
  <c r="M72" i="134"/>
  <c r="Q79" i="134"/>
  <c r="Q72" i="134"/>
  <c r="U79" i="134"/>
  <c r="U72" i="134"/>
  <c r="Y79" i="134"/>
  <c r="Y72" i="134"/>
  <c r="AC79" i="134"/>
  <c r="AC72" i="134"/>
  <c r="AG79" i="134"/>
  <c r="AG72" i="134"/>
  <c r="AK79" i="134"/>
  <c r="AK72" i="134"/>
  <c r="AO79" i="134"/>
  <c r="AO72" i="134"/>
  <c r="AS79" i="134"/>
  <c r="AS72" i="134"/>
  <c r="AW79" i="134"/>
  <c r="AW72" i="134"/>
  <c r="BE79" i="134"/>
  <c r="BE72" i="134"/>
  <c r="BI79" i="134"/>
  <c r="BI72" i="134"/>
  <c r="AY102" i="134"/>
  <c r="AU102" i="134"/>
  <c r="AQ102" i="134"/>
  <c r="AM102" i="134"/>
  <c r="AI102" i="134"/>
  <c r="AE102" i="134"/>
  <c r="Y102" i="134"/>
  <c r="U102" i="134"/>
  <c r="Q102" i="134"/>
  <c r="M102" i="134"/>
  <c r="I102" i="134"/>
  <c r="E102" i="134"/>
  <c r="AX102" i="134"/>
  <c r="AT102" i="134"/>
  <c r="AP102" i="134"/>
  <c r="AL102" i="134"/>
  <c r="AH102" i="134"/>
  <c r="AD102" i="134"/>
  <c r="X102" i="134"/>
  <c r="T102" i="134"/>
  <c r="P102" i="134"/>
  <c r="L102" i="134"/>
  <c r="H102" i="134"/>
  <c r="D102" i="134"/>
  <c r="BA102" i="134"/>
  <c r="AW102" i="134"/>
  <c r="AS102" i="134"/>
  <c r="AO102" i="134"/>
  <c r="AK102" i="134"/>
  <c r="AG102" i="134"/>
  <c r="AC102" i="134"/>
  <c r="W102" i="134"/>
  <c r="S102" i="134"/>
  <c r="O102" i="134"/>
  <c r="K102" i="134"/>
  <c r="G102" i="134"/>
  <c r="C102" i="134"/>
  <c r="AZ102" i="134"/>
  <c r="AV102" i="134"/>
  <c r="AR102" i="134"/>
  <c r="AN102" i="134"/>
  <c r="AJ102" i="134"/>
  <c r="AF102" i="134"/>
  <c r="Z102" i="134"/>
  <c r="V102" i="134"/>
  <c r="R102" i="134"/>
  <c r="N102" i="134"/>
  <c r="J102" i="134"/>
  <c r="F102" i="134"/>
  <c r="B102" i="134"/>
  <c r="B79" i="134"/>
  <c r="B72" i="134"/>
  <c r="AZ106" i="134"/>
  <c r="AV106" i="134"/>
  <c r="AR106" i="134"/>
  <c r="AN106" i="134"/>
  <c r="AJ106" i="134"/>
  <c r="AF106" i="134"/>
  <c r="AB106" i="134"/>
  <c r="X106" i="134"/>
  <c r="T106" i="134"/>
  <c r="P106" i="134"/>
  <c r="L106" i="134"/>
  <c r="H106" i="134"/>
  <c r="BC106" i="134"/>
  <c r="AY106" i="134"/>
  <c r="AU106" i="134"/>
  <c r="AQ106" i="134"/>
  <c r="AM106" i="134"/>
  <c r="BA106" i="134"/>
  <c r="AW106" i="134"/>
  <c r="AS106" i="134"/>
  <c r="AO106" i="134"/>
  <c r="AK106" i="134"/>
  <c r="AG106" i="134"/>
  <c r="AC106" i="134"/>
  <c r="Y106" i="134"/>
  <c r="U106" i="134"/>
  <c r="Q106" i="134"/>
  <c r="M106" i="134"/>
  <c r="I106" i="134"/>
  <c r="AX106" i="134"/>
  <c r="AI106" i="134"/>
  <c r="AA106" i="134"/>
  <c r="S106" i="134"/>
  <c r="K106" i="134"/>
  <c r="AT106" i="134"/>
  <c r="AH106" i="134"/>
  <c r="Z106" i="134"/>
  <c r="R106" i="134"/>
  <c r="J106" i="134"/>
  <c r="AP106" i="134"/>
  <c r="AE106" i="134"/>
  <c r="W106" i="134"/>
  <c r="O106" i="134"/>
  <c r="G106" i="134"/>
  <c r="BB106" i="134"/>
  <c r="AL106" i="134"/>
  <c r="AD106" i="134"/>
  <c r="V106" i="134"/>
  <c r="N106" i="134"/>
  <c r="F106" i="134"/>
  <c r="F79" i="134"/>
  <c r="F72" i="134"/>
  <c r="BG110" i="134"/>
  <c r="BC110" i="134"/>
  <c r="AY110" i="134"/>
  <c r="AU110" i="134"/>
  <c r="AQ110" i="134"/>
  <c r="AM110" i="134"/>
  <c r="AI110" i="134"/>
  <c r="AE110" i="134"/>
  <c r="AA110" i="134"/>
  <c r="W110" i="134"/>
  <c r="S110" i="134"/>
  <c r="O110" i="134"/>
  <c r="K110" i="134"/>
  <c r="BD110" i="134"/>
  <c r="AX110" i="134"/>
  <c r="AS110" i="134"/>
  <c r="AN110" i="134"/>
  <c r="AH110" i="134"/>
  <c r="AC110" i="134"/>
  <c r="X110" i="134"/>
  <c r="R110" i="134"/>
  <c r="M110" i="134"/>
  <c r="BB110" i="134"/>
  <c r="AW110" i="134"/>
  <c r="AR110" i="134"/>
  <c r="AL110" i="134"/>
  <c r="AG110" i="134"/>
  <c r="AB110" i="134"/>
  <c r="V110" i="134"/>
  <c r="Q110" i="134"/>
  <c r="L110" i="134"/>
  <c r="BF110" i="134"/>
  <c r="BA110" i="134"/>
  <c r="AV110" i="134"/>
  <c r="AP110" i="134"/>
  <c r="AK110" i="134"/>
  <c r="AF110" i="134"/>
  <c r="Z110" i="134"/>
  <c r="U110" i="134"/>
  <c r="P110" i="134"/>
  <c r="J110" i="134"/>
  <c r="BE110" i="134"/>
  <c r="AZ110" i="134"/>
  <c r="AT110" i="134"/>
  <c r="AO110" i="134"/>
  <c r="AJ110" i="134"/>
  <c r="AD110" i="134"/>
  <c r="Y110" i="134"/>
  <c r="T110" i="134"/>
  <c r="N110" i="134"/>
  <c r="J79" i="134"/>
  <c r="J72" i="134"/>
  <c r="BO114" i="134"/>
  <c r="BI114" i="134"/>
  <c r="BE114" i="134"/>
  <c r="BA114" i="134"/>
  <c r="AW114" i="134"/>
  <c r="AS114" i="134"/>
  <c r="AO114" i="134"/>
  <c r="AK114" i="134"/>
  <c r="AG114" i="134"/>
  <c r="AC114" i="134"/>
  <c r="Y114" i="134"/>
  <c r="U114" i="134"/>
  <c r="Q114" i="134"/>
  <c r="BH114" i="134"/>
  <c r="BD114" i="134"/>
  <c r="AZ114" i="134"/>
  <c r="AV114" i="134"/>
  <c r="AR114" i="134"/>
  <c r="AN114" i="134"/>
  <c r="AJ114" i="134"/>
  <c r="AF114" i="134"/>
  <c r="AB114" i="134"/>
  <c r="X114" i="134"/>
  <c r="T114" i="134"/>
  <c r="P114" i="134"/>
  <c r="BK114" i="134"/>
  <c r="BK115" i="134" s="1"/>
  <c r="BK40" i="134" s="1"/>
  <c r="BK41" i="134" s="1"/>
  <c r="BG114" i="134"/>
  <c r="BC114" i="134"/>
  <c r="AY114" i="134"/>
  <c r="AU114" i="134"/>
  <c r="AQ114" i="134"/>
  <c r="AM114" i="134"/>
  <c r="AI114" i="134"/>
  <c r="AE114" i="134"/>
  <c r="AA114" i="134"/>
  <c r="W114" i="134"/>
  <c r="S114" i="134"/>
  <c r="O114" i="134"/>
  <c r="BJ114" i="134"/>
  <c r="BF114" i="134"/>
  <c r="BB114" i="134"/>
  <c r="AX114" i="134"/>
  <c r="AT114" i="134"/>
  <c r="AP114" i="134"/>
  <c r="AL114" i="134"/>
  <c r="AH114" i="134"/>
  <c r="AD114" i="134"/>
  <c r="Z114" i="134"/>
  <c r="V114" i="134"/>
  <c r="R114" i="134"/>
  <c r="N114" i="134"/>
  <c r="N79" i="134"/>
  <c r="N72" i="134"/>
  <c r="R79" i="134"/>
  <c r="R72" i="134"/>
  <c r="V79" i="134"/>
  <c r="V72" i="134"/>
  <c r="Z79" i="134"/>
  <c r="Z72" i="134"/>
  <c r="AD79" i="134"/>
  <c r="AD72" i="134"/>
  <c r="AH79" i="134"/>
  <c r="AH72" i="134"/>
  <c r="AL79" i="134"/>
  <c r="AL72" i="134"/>
  <c r="AP79" i="134"/>
  <c r="AP72" i="134"/>
  <c r="AT79" i="134"/>
  <c r="AT72" i="134"/>
  <c r="AX79" i="134"/>
  <c r="AX72" i="134"/>
  <c r="BB20" i="134"/>
  <c r="BF20" i="134"/>
  <c r="BJ20" i="134"/>
  <c r="B21" i="134"/>
  <c r="AZ103" i="134"/>
  <c r="AV103" i="134"/>
  <c r="AR103" i="134"/>
  <c r="AN103" i="134"/>
  <c r="AJ103" i="134"/>
  <c r="AF103" i="134"/>
  <c r="AA103" i="134"/>
  <c r="W103" i="134"/>
  <c r="S103" i="134"/>
  <c r="O103" i="134"/>
  <c r="K103" i="134"/>
  <c r="G103" i="134"/>
  <c r="C103" i="134"/>
  <c r="AY103" i="134"/>
  <c r="AU103" i="134"/>
  <c r="AQ103" i="134"/>
  <c r="AM103" i="134"/>
  <c r="AI103" i="134"/>
  <c r="AE103" i="134"/>
  <c r="Z103" i="134"/>
  <c r="V103" i="134"/>
  <c r="R103" i="134"/>
  <c r="N103" i="134"/>
  <c r="J103" i="134"/>
  <c r="F103" i="134"/>
  <c r="AX103" i="134"/>
  <c r="AT103" i="134"/>
  <c r="AP103" i="134"/>
  <c r="AL103" i="134"/>
  <c r="AH103" i="134"/>
  <c r="AD103" i="134"/>
  <c r="Y103" i="134"/>
  <c r="U103" i="134"/>
  <c r="Q103" i="134"/>
  <c r="M103" i="134"/>
  <c r="I103" i="134"/>
  <c r="E103" i="134"/>
  <c r="BA103" i="134"/>
  <c r="AW103" i="134"/>
  <c r="AS103" i="134"/>
  <c r="AO103" i="134"/>
  <c r="AK103" i="134"/>
  <c r="AG103" i="134"/>
  <c r="AC103" i="134"/>
  <c r="X103" i="134"/>
  <c r="T103" i="134"/>
  <c r="P103" i="134"/>
  <c r="L103" i="134"/>
  <c r="H103" i="134"/>
  <c r="D103" i="134"/>
  <c r="C79" i="134"/>
  <c r="C72" i="134"/>
  <c r="BO107" i="134"/>
  <c r="BB107" i="134"/>
  <c r="AX107" i="134"/>
  <c r="AT107" i="134"/>
  <c r="AP107" i="134"/>
  <c r="AL107" i="134"/>
  <c r="AH107" i="134"/>
  <c r="AD107" i="134"/>
  <c r="Z107" i="134"/>
  <c r="V107" i="134"/>
  <c r="R107" i="134"/>
  <c r="N107" i="134"/>
  <c r="J107" i="134"/>
  <c r="BA107" i="134"/>
  <c r="AW107" i="134"/>
  <c r="AS107" i="134"/>
  <c r="AO107" i="134"/>
  <c r="AK107" i="134"/>
  <c r="AG107" i="134"/>
  <c r="AC107" i="134"/>
  <c r="Y107" i="134"/>
  <c r="U107" i="134"/>
  <c r="Q107" i="134"/>
  <c r="M107" i="134"/>
  <c r="I107" i="134"/>
  <c r="BD107" i="134"/>
  <c r="AZ107" i="134"/>
  <c r="AV107" i="134"/>
  <c r="BC107" i="134"/>
  <c r="AY107" i="134"/>
  <c r="AU107" i="134"/>
  <c r="AQ107" i="134"/>
  <c r="AM107" i="134"/>
  <c r="AI107" i="134"/>
  <c r="AE107" i="134"/>
  <c r="AA107" i="134"/>
  <c r="W107" i="134"/>
  <c r="S107" i="134"/>
  <c r="O107" i="134"/>
  <c r="K107" i="134"/>
  <c r="G107" i="134"/>
  <c r="AF107" i="134"/>
  <c r="P107" i="134"/>
  <c r="AR107" i="134"/>
  <c r="AB107" i="134"/>
  <c r="L107" i="134"/>
  <c r="AN107" i="134"/>
  <c r="X107" i="134"/>
  <c r="H107" i="134"/>
  <c r="AJ107" i="134"/>
  <c r="T107" i="134"/>
  <c r="G79" i="134"/>
  <c r="G72" i="134"/>
  <c r="BE111" i="134"/>
  <c r="BA111" i="134"/>
  <c r="AW111" i="134"/>
  <c r="AS111" i="134"/>
  <c r="AO111" i="134"/>
  <c r="AK111" i="134"/>
  <c r="AG111" i="134"/>
  <c r="AC111" i="134"/>
  <c r="Y111" i="134"/>
  <c r="U111" i="134"/>
  <c r="Q111" i="134"/>
  <c r="M111" i="134"/>
  <c r="BG111" i="134"/>
  <c r="BB111" i="134"/>
  <c r="AV111" i="134"/>
  <c r="AQ111" i="134"/>
  <c r="AL111" i="134"/>
  <c r="AF111" i="134"/>
  <c r="AA111" i="134"/>
  <c r="V111" i="134"/>
  <c r="P111" i="134"/>
  <c r="K111" i="134"/>
  <c r="BF111" i="134"/>
  <c r="AZ111" i="134"/>
  <c r="AU111" i="134"/>
  <c r="AP111" i="134"/>
  <c r="AJ111" i="134"/>
  <c r="AE111" i="134"/>
  <c r="Z111" i="134"/>
  <c r="T111" i="134"/>
  <c r="O111" i="134"/>
  <c r="BD111" i="134"/>
  <c r="AY111" i="134"/>
  <c r="AT111" i="134"/>
  <c r="AN111" i="134"/>
  <c r="AI111" i="134"/>
  <c r="AD111" i="134"/>
  <c r="X111" i="134"/>
  <c r="S111" i="134"/>
  <c r="N111" i="134"/>
  <c r="BH111" i="134"/>
  <c r="BC111" i="134"/>
  <c r="AX111" i="134"/>
  <c r="AR111" i="134"/>
  <c r="AM111" i="134"/>
  <c r="AH111" i="134"/>
  <c r="AB111" i="134"/>
  <c r="W111" i="134"/>
  <c r="R111" i="134"/>
  <c r="L111" i="134"/>
  <c r="K79" i="134"/>
  <c r="K72" i="134"/>
  <c r="O79" i="134"/>
  <c r="O72" i="134"/>
  <c r="S79" i="134"/>
  <c r="S72" i="134"/>
  <c r="W79" i="134"/>
  <c r="W72" i="134"/>
  <c r="AA79" i="134"/>
  <c r="AA72" i="134"/>
  <c r="AE79" i="134"/>
  <c r="AE72" i="134"/>
  <c r="AI72" i="134"/>
  <c r="AI79" i="134"/>
  <c r="AM72" i="134"/>
  <c r="AM79" i="134"/>
  <c r="AQ72" i="134"/>
  <c r="AQ79" i="134"/>
  <c r="AU72" i="134"/>
  <c r="AU79" i="134"/>
  <c r="AY20" i="134"/>
  <c r="BC20" i="134"/>
  <c r="BG20" i="134"/>
  <c r="BK20" i="134"/>
  <c r="BK79" i="134" s="1"/>
  <c r="BL55" i="134"/>
  <c r="BH79" i="133"/>
  <c r="BH72" i="133"/>
  <c r="BI79" i="133"/>
  <c r="BI72" i="133"/>
  <c r="AD105" i="133"/>
  <c r="AU105" i="133"/>
  <c r="AY105" i="133"/>
  <c r="H105" i="133"/>
  <c r="L105" i="133"/>
  <c r="U105" i="133"/>
  <c r="E72" i="133"/>
  <c r="E79" i="133"/>
  <c r="BB20" i="133"/>
  <c r="AZ79" i="133"/>
  <c r="AZ72" i="133"/>
  <c r="Q79" i="133"/>
  <c r="Q72" i="133"/>
  <c r="U72" i="133"/>
  <c r="U79" i="133"/>
  <c r="Y72" i="133"/>
  <c r="Y79" i="133"/>
  <c r="AC79" i="133"/>
  <c r="AC72" i="133"/>
  <c r="AG79" i="133"/>
  <c r="AG72" i="133"/>
  <c r="AK72" i="133"/>
  <c r="AK79" i="133"/>
  <c r="AO72" i="133"/>
  <c r="AO79" i="133"/>
  <c r="AS79" i="133"/>
  <c r="AS72" i="133"/>
  <c r="AW79" i="133"/>
  <c r="AW72" i="133"/>
  <c r="AM107" i="133"/>
  <c r="G107" i="133"/>
  <c r="R107" i="133"/>
  <c r="N107" i="133"/>
  <c r="BA107" i="133"/>
  <c r="V107" i="133"/>
  <c r="BO107" i="133"/>
  <c r="G79" i="133"/>
  <c r="G72" i="133"/>
  <c r="I107" i="133"/>
  <c r="BD20" i="133"/>
  <c r="BE109" i="133"/>
  <c r="AL109" i="133"/>
  <c r="BF109" i="133"/>
  <c r="K109" i="133"/>
  <c r="M109" i="133"/>
  <c r="O109" i="133"/>
  <c r="T109" i="133"/>
  <c r="I72" i="133"/>
  <c r="I79" i="133"/>
  <c r="BF20" i="133"/>
  <c r="BE113" i="133"/>
  <c r="Y113" i="133"/>
  <c r="AR113" i="133"/>
  <c r="BF113" i="133"/>
  <c r="AM113" i="133"/>
  <c r="AI113" i="133"/>
  <c r="AT113" i="133"/>
  <c r="M79" i="133"/>
  <c r="M72" i="133"/>
  <c r="BJ20" i="133"/>
  <c r="BE72" i="133"/>
  <c r="BE79" i="133"/>
  <c r="P11" i="133"/>
  <c r="AB108" i="133"/>
  <c r="AU108" i="133"/>
  <c r="BE108" i="133"/>
  <c r="AT108" i="133"/>
  <c r="AL108" i="133"/>
  <c r="AI108" i="133"/>
  <c r="H79" i="133"/>
  <c r="H72" i="133"/>
  <c r="BO112" i="133"/>
  <c r="AU112" i="133"/>
  <c r="O112" i="133"/>
  <c r="U112" i="133"/>
  <c r="Q112" i="133"/>
  <c r="BB112" i="133"/>
  <c r="M112" i="133"/>
  <c r="L79" i="133"/>
  <c r="L72" i="133"/>
  <c r="P79" i="133"/>
  <c r="P72" i="133"/>
  <c r="X79" i="133"/>
  <c r="X72" i="133"/>
  <c r="AB79" i="133"/>
  <c r="AB72" i="133"/>
  <c r="AF79" i="133"/>
  <c r="AF72" i="133"/>
  <c r="AN79" i="133"/>
  <c r="AN72" i="133"/>
  <c r="AR79" i="133"/>
  <c r="AR72" i="133"/>
  <c r="AV79" i="133"/>
  <c r="AV72" i="133"/>
  <c r="BL55" i="133"/>
  <c r="T72" i="133"/>
  <c r="AQ102" i="133"/>
  <c r="I102" i="133"/>
  <c r="O102" i="133"/>
  <c r="X102" i="133"/>
  <c r="K102" i="133"/>
  <c r="W102" i="133"/>
  <c r="B79" i="133"/>
  <c r="B72" i="133"/>
  <c r="BA106" i="133"/>
  <c r="AA106" i="133"/>
  <c r="AL106" i="133"/>
  <c r="AV106" i="133"/>
  <c r="BB106" i="133"/>
  <c r="I106" i="133"/>
  <c r="AY106" i="133"/>
  <c r="M106" i="133"/>
  <c r="F72" i="133"/>
  <c r="F79" i="133"/>
  <c r="AU110" i="133"/>
  <c r="AE110" i="133"/>
  <c r="O110" i="133"/>
  <c r="AT110" i="133"/>
  <c r="Y110" i="133"/>
  <c r="AS110" i="133"/>
  <c r="Q110" i="133"/>
  <c r="AR110" i="133"/>
  <c r="P110" i="133"/>
  <c r="AG110" i="133"/>
  <c r="BD110" i="133"/>
  <c r="AP110" i="133"/>
  <c r="J72" i="133"/>
  <c r="J79" i="133"/>
  <c r="R79" i="133"/>
  <c r="R72" i="133"/>
  <c r="V72" i="133"/>
  <c r="V79" i="133"/>
  <c r="AD72" i="133"/>
  <c r="AD79" i="133"/>
  <c r="AH79" i="133"/>
  <c r="AH72" i="133"/>
  <c r="AL72" i="133"/>
  <c r="AL79" i="133"/>
  <c r="AP72" i="133"/>
  <c r="AP79" i="133"/>
  <c r="AT72" i="133"/>
  <c r="AT79" i="133"/>
  <c r="AX79" i="133"/>
  <c r="AX72" i="133"/>
  <c r="B21" i="133"/>
  <c r="Z79" i="133"/>
  <c r="AV103" i="133"/>
  <c r="AF103" i="133"/>
  <c r="O103" i="133"/>
  <c r="AY103" i="133"/>
  <c r="AD103" i="133"/>
  <c r="H103" i="133"/>
  <c r="AH103" i="133"/>
  <c r="L103" i="133"/>
  <c r="Y103" i="133"/>
  <c r="AG103" i="133"/>
  <c r="AL103" i="133"/>
  <c r="BA103" i="133"/>
  <c r="C79" i="133"/>
  <c r="C72" i="133"/>
  <c r="BE111" i="133"/>
  <c r="AO111" i="133"/>
  <c r="Y111" i="133"/>
  <c r="BH111" i="133"/>
  <c r="AM111" i="133"/>
  <c r="R111" i="133"/>
  <c r="AT111" i="133"/>
  <c r="P111" i="133"/>
  <c r="AJ111" i="133"/>
  <c r="BB111" i="133"/>
  <c r="Z111" i="133"/>
  <c r="BD111" i="133"/>
  <c r="AP111" i="133"/>
  <c r="K79" i="133"/>
  <c r="K72" i="133"/>
  <c r="O72" i="133"/>
  <c r="O79" i="133"/>
  <c r="S79" i="133"/>
  <c r="S72" i="133"/>
  <c r="W79" i="133"/>
  <c r="W72" i="133"/>
  <c r="AA79" i="133"/>
  <c r="AA72" i="133"/>
  <c r="AE72" i="133"/>
  <c r="AE79" i="133"/>
  <c r="AI79" i="133"/>
  <c r="AI72" i="133"/>
  <c r="AM79" i="133"/>
  <c r="AM72" i="133"/>
  <c r="AQ79" i="133"/>
  <c r="AQ72" i="133"/>
  <c r="AY79" i="133"/>
  <c r="AY72" i="133"/>
  <c r="BC79" i="133"/>
  <c r="BC72" i="133"/>
  <c r="BG79" i="133"/>
  <c r="BG72" i="133"/>
  <c r="AU79" i="133"/>
  <c r="AI112" i="131"/>
  <c r="AV112" i="131"/>
  <c r="V112" i="131"/>
  <c r="M78" i="131"/>
  <c r="M71" i="131"/>
  <c r="BJ20" i="131"/>
  <c r="Q78" i="131"/>
  <c r="Q71" i="131"/>
  <c r="U78" i="131"/>
  <c r="U71" i="131"/>
  <c r="Y71" i="131"/>
  <c r="Y78" i="131"/>
  <c r="AC78" i="131"/>
  <c r="AC71" i="131"/>
  <c r="AG78" i="131"/>
  <c r="AG71" i="131"/>
  <c r="AK78" i="131"/>
  <c r="AK71" i="131"/>
  <c r="AO71" i="131"/>
  <c r="AO78" i="131"/>
  <c r="AS78" i="131"/>
  <c r="AS71" i="131"/>
  <c r="AW78" i="131"/>
  <c r="AW71" i="131"/>
  <c r="W109" i="131"/>
  <c r="AN109" i="131"/>
  <c r="BB109" i="131"/>
  <c r="J78" i="131"/>
  <c r="J71" i="131"/>
  <c r="BG20" i="131"/>
  <c r="R78" i="131"/>
  <c r="R71" i="131"/>
  <c r="P15" i="131"/>
  <c r="Q11" i="131" s="1"/>
  <c r="BA101" i="131"/>
  <c r="T101" i="131"/>
  <c r="AV101" i="131"/>
  <c r="B78" i="131"/>
  <c r="B71" i="131"/>
  <c r="AY20" i="131"/>
  <c r="B21" i="131"/>
  <c r="BH78" i="131"/>
  <c r="BH71" i="131"/>
  <c r="AZ78" i="131"/>
  <c r="AZ71" i="131"/>
  <c r="BE71" i="131"/>
  <c r="BE78" i="131"/>
  <c r="AZ107" i="131"/>
  <c r="BE107" i="131"/>
  <c r="P107" i="131"/>
  <c r="AH107" i="131"/>
  <c r="H78" i="131"/>
  <c r="H71" i="131"/>
  <c r="P78" i="131"/>
  <c r="P71" i="131"/>
  <c r="T78" i="131"/>
  <c r="T71" i="131"/>
  <c r="X78" i="131"/>
  <c r="X71" i="131"/>
  <c r="AB78" i="131"/>
  <c r="AB71" i="131"/>
  <c r="AF78" i="131"/>
  <c r="AF71" i="131"/>
  <c r="AJ78" i="131"/>
  <c r="AJ71" i="131"/>
  <c r="AN78" i="131"/>
  <c r="AN71" i="131"/>
  <c r="AR78" i="131"/>
  <c r="AR71" i="131"/>
  <c r="AV78" i="131"/>
  <c r="AV71" i="131"/>
  <c r="V78" i="131"/>
  <c r="V71" i="131"/>
  <c r="Z78" i="131"/>
  <c r="Z71" i="131"/>
  <c r="AD78" i="131"/>
  <c r="AD71" i="131"/>
  <c r="AH78" i="131"/>
  <c r="AH71" i="131"/>
  <c r="AL78" i="131"/>
  <c r="AL71" i="131"/>
  <c r="AP78" i="131"/>
  <c r="AP71" i="131"/>
  <c r="AT78" i="131"/>
  <c r="AT71" i="131"/>
  <c r="AX78" i="131"/>
  <c r="AX71" i="131"/>
  <c r="B28" i="131"/>
  <c r="O102" i="131"/>
  <c r="AY102" i="131"/>
  <c r="N102" i="131"/>
  <c r="C71" i="131"/>
  <c r="C78" i="131"/>
  <c r="AR110" i="131"/>
  <c r="K110" i="131"/>
  <c r="X110" i="131"/>
  <c r="K71" i="131"/>
  <c r="K78" i="131"/>
  <c r="O71" i="131"/>
  <c r="O78" i="131"/>
  <c r="S71" i="131"/>
  <c r="S78" i="131"/>
  <c r="W71" i="131"/>
  <c r="W78" i="131"/>
  <c r="AA71" i="131"/>
  <c r="AA78" i="131"/>
  <c r="AE71" i="131"/>
  <c r="AE78" i="131"/>
  <c r="AI71" i="131"/>
  <c r="AI78" i="131"/>
  <c r="AM71" i="131"/>
  <c r="AM78" i="131"/>
  <c r="AQ71" i="131"/>
  <c r="AQ78" i="131"/>
  <c r="AU71" i="131"/>
  <c r="AU78" i="131"/>
  <c r="BL54" i="131"/>
  <c r="BE78" i="130"/>
  <c r="BE71" i="130"/>
  <c r="BI78" i="130"/>
  <c r="BI71" i="130"/>
  <c r="P15" i="130"/>
  <c r="Q11" i="130" s="1"/>
  <c r="BA104" i="130"/>
  <c r="AW104" i="130"/>
  <c r="AS104" i="130"/>
  <c r="AO104" i="130"/>
  <c r="AK104" i="130"/>
  <c r="AG104" i="130"/>
  <c r="AC104" i="130"/>
  <c r="Y104" i="130"/>
  <c r="U104" i="130"/>
  <c r="Q104" i="130"/>
  <c r="M104" i="130"/>
  <c r="I104" i="130"/>
  <c r="E104" i="130"/>
  <c r="AX104" i="130"/>
  <c r="AR104" i="130"/>
  <c r="AM104" i="130"/>
  <c r="AH104" i="130"/>
  <c r="AB104" i="130"/>
  <c r="W104" i="130"/>
  <c r="R104" i="130"/>
  <c r="L104" i="130"/>
  <c r="G104" i="130"/>
  <c r="BB104" i="130"/>
  <c r="AV104" i="130"/>
  <c r="AQ104" i="130"/>
  <c r="AL104" i="130"/>
  <c r="AF104" i="130"/>
  <c r="AA104" i="130"/>
  <c r="V104" i="130"/>
  <c r="P104" i="130"/>
  <c r="K104" i="130"/>
  <c r="AY104" i="130"/>
  <c r="AT104" i="130"/>
  <c r="AN104" i="130"/>
  <c r="AI104" i="130"/>
  <c r="AD104" i="130"/>
  <c r="X104" i="130"/>
  <c r="S104" i="130"/>
  <c r="N104" i="130"/>
  <c r="H104" i="130"/>
  <c r="AU104" i="130"/>
  <c r="Z104" i="130"/>
  <c r="F104" i="130"/>
  <c r="AP104" i="130"/>
  <c r="T104" i="130"/>
  <c r="AJ104" i="130"/>
  <c r="O104" i="130"/>
  <c r="AZ104" i="130"/>
  <c r="AE104" i="130"/>
  <c r="J104" i="130"/>
  <c r="E78" i="130"/>
  <c r="E71" i="130"/>
  <c r="BE108" i="130"/>
  <c r="BA108" i="130"/>
  <c r="AW108" i="130"/>
  <c r="AS108" i="130"/>
  <c r="AO108" i="130"/>
  <c r="BB108" i="130"/>
  <c r="AV108" i="130"/>
  <c r="AQ108" i="130"/>
  <c r="AL108" i="130"/>
  <c r="AH108" i="130"/>
  <c r="AD108" i="130"/>
  <c r="Z108" i="130"/>
  <c r="V108" i="130"/>
  <c r="R108" i="130"/>
  <c r="N108" i="130"/>
  <c r="J108" i="130"/>
  <c r="BC108" i="130"/>
  <c r="AX108" i="130"/>
  <c r="AR108" i="130"/>
  <c r="AM108" i="130"/>
  <c r="AI108" i="130"/>
  <c r="AE108" i="130"/>
  <c r="AA108" i="130"/>
  <c r="W108" i="130"/>
  <c r="S108" i="130"/>
  <c r="O108" i="130"/>
  <c r="K108" i="130"/>
  <c r="AZ108" i="130"/>
  <c r="AP108" i="130"/>
  <c r="AG108" i="130"/>
  <c r="Y108" i="130"/>
  <c r="Q108" i="130"/>
  <c r="I108" i="130"/>
  <c r="AY108" i="130"/>
  <c r="AN108" i="130"/>
  <c r="AF108" i="130"/>
  <c r="X108" i="130"/>
  <c r="P108" i="130"/>
  <c r="BF108" i="130"/>
  <c r="AU108" i="130"/>
  <c r="AK108" i="130"/>
  <c r="AC108" i="130"/>
  <c r="U108" i="130"/>
  <c r="M108" i="130"/>
  <c r="BD108" i="130"/>
  <c r="AT108" i="130"/>
  <c r="AJ108" i="130"/>
  <c r="AB108" i="130"/>
  <c r="T108" i="130"/>
  <c r="L108" i="130"/>
  <c r="I78" i="130"/>
  <c r="I71" i="130"/>
  <c r="BG112" i="130"/>
  <c r="BC112" i="130"/>
  <c r="AY112" i="130"/>
  <c r="AU112" i="130"/>
  <c r="AQ112" i="130"/>
  <c r="AM112" i="130"/>
  <c r="AI112" i="130"/>
  <c r="AE112" i="130"/>
  <c r="AA112" i="130"/>
  <c r="W112" i="130"/>
  <c r="S112" i="130"/>
  <c r="BH112" i="130"/>
  <c r="BD112" i="130"/>
  <c r="AZ112" i="130"/>
  <c r="AV112" i="130"/>
  <c r="AR112" i="130"/>
  <c r="AN112" i="130"/>
  <c r="AJ112" i="130"/>
  <c r="AF112" i="130"/>
  <c r="AB112" i="130"/>
  <c r="X112" i="130"/>
  <c r="T112" i="130"/>
  <c r="P112" i="130"/>
  <c r="BF112" i="130"/>
  <c r="AX112" i="130"/>
  <c r="AP112" i="130"/>
  <c r="AH112" i="130"/>
  <c r="Z112" i="130"/>
  <c r="R112" i="130"/>
  <c r="M112" i="130"/>
  <c r="BE112" i="130"/>
  <c r="AW112" i="130"/>
  <c r="AO112" i="130"/>
  <c r="AG112" i="130"/>
  <c r="Y112" i="130"/>
  <c r="Q112" i="130"/>
  <c r="BJ112" i="130"/>
  <c r="BB112" i="130"/>
  <c r="AT112" i="130"/>
  <c r="AL112" i="130"/>
  <c r="AD112" i="130"/>
  <c r="V112" i="130"/>
  <c r="O112" i="130"/>
  <c r="BI112" i="130"/>
  <c r="BA112" i="130"/>
  <c r="AS112" i="130"/>
  <c r="AK112" i="130"/>
  <c r="AC112" i="130"/>
  <c r="U112" i="130"/>
  <c r="N112" i="130"/>
  <c r="M78" i="130"/>
  <c r="M71" i="130"/>
  <c r="Q78" i="130"/>
  <c r="Q71" i="130"/>
  <c r="U78" i="130"/>
  <c r="U71" i="130"/>
  <c r="Y78" i="130"/>
  <c r="Y71" i="130"/>
  <c r="AC78" i="130"/>
  <c r="AC71" i="130"/>
  <c r="AG78" i="130"/>
  <c r="AG71" i="130"/>
  <c r="AK78" i="130"/>
  <c r="AK71" i="130"/>
  <c r="AO78" i="130"/>
  <c r="AO71" i="130"/>
  <c r="AS78" i="130"/>
  <c r="AS71" i="130"/>
  <c r="AW78" i="130"/>
  <c r="AW71" i="130"/>
  <c r="AX101" i="130"/>
  <c r="AT101" i="130"/>
  <c r="AP101" i="130"/>
  <c r="AL101" i="130"/>
  <c r="AH101" i="130"/>
  <c r="AD101" i="130"/>
  <c r="X101" i="130"/>
  <c r="T101" i="130"/>
  <c r="P101" i="130"/>
  <c r="L101" i="130"/>
  <c r="H101" i="130"/>
  <c r="D101" i="130"/>
  <c r="BA101" i="130"/>
  <c r="AV101" i="130"/>
  <c r="AQ101" i="130"/>
  <c r="AK101" i="130"/>
  <c r="AF101" i="130"/>
  <c r="Y101" i="130"/>
  <c r="S101" i="130"/>
  <c r="N101" i="130"/>
  <c r="I101" i="130"/>
  <c r="C101" i="130"/>
  <c r="AW101" i="130"/>
  <c r="AR101" i="130"/>
  <c r="AM101" i="130"/>
  <c r="AG101" i="130"/>
  <c r="Z101" i="130"/>
  <c r="U101" i="130"/>
  <c r="O101" i="130"/>
  <c r="J101" i="130"/>
  <c r="E101" i="130"/>
  <c r="AZ101" i="130"/>
  <c r="AO101" i="130"/>
  <c r="AE101" i="130"/>
  <c r="R101" i="130"/>
  <c r="G101" i="130"/>
  <c r="AY101" i="130"/>
  <c r="AN101" i="130"/>
  <c r="AC101" i="130"/>
  <c r="Q101" i="130"/>
  <c r="F101" i="130"/>
  <c r="AU101" i="130"/>
  <c r="AJ101" i="130"/>
  <c r="W101" i="130"/>
  <c r="M101" i="130"/>
  <c r="B101" i="130"/>
  <c r="AS101" i="130"/>
  <c r="AI101" i="130"/>
  <c r="V101" i="130"/>
  <c r="K101" i="130"/>
  <c r="B78" i="130"/>
  <c r="B71" i="130"/>
  <c r="BA105" i="130"/>
  <c r="AW105" i="130"/>
  <c r="AS105" i="130"/>
  <c r="BB105" i="130"/>
  <c r="AX105" i="130"/>
  <c r="AT105" i="130"/>
  <c r="AP105" i="130"/>
  <c r="AL105" i="130"/>
  <c r="AH105" i="130"/>
  <c r="AD105" i="130"/>
  <c r="Z105" i="130"/>
  <c r="V105" i="130"/>
  <c r="R105" i="130"/>
  <c r="N105" i="130"/>
  <c r="J105" i="130"/>
  <c r="F105" i="130"/>
  <c r="AV105" i="130"/>
  <c r="AO105" i="130"/>
  <c r="AJ105" i="130"/>
  <c r="AE105" i="130"/>
  <c r="Y105" i="130"/>
  <c r="T105" i="130"/>
  <c r="O105" i="130"/>
  <c r="I105" i="130"/>
  <c r="BC105" i="130"/>
  <c r="AU105" i="130"/>
  <c r="AN105" i="130"/>
  <c r="AI105" i="130"/>
  <c r="AC105" i="130"/>
  <c r="X105" i="130"/>
  <c r="S105" i="130"/>
  <c r="M105" i="130"/>
  <c r="H105" i="130"/>
  <c r="AZ105" i="130"/>
  <c r="AR105" i="130"/>
  <c r="AM105" i="130"/>
  <c r="AG105" i="130"/>
  <c r="AB105" i="130"/>
  <c r="W105" i="130"/>
  <c r="Q105" i="130"/>
  <c r="L105" i="130"/>
  <c r="AY105" i="130"/>
  <c r="AQ105" i="130"/>
  <c r="AK105" i="130"/>
  <c r="AF105" i="130"/>
  <c r="AA105" i="130"/>
  <c r="U105" i="130"/>
  <c r="P105" i="130"/>
  <c r="K105" i="130"/>
  <c r="G105" i="130"/>
  <c r="F78" i="130"/>
  <c r="F71" i="130"/>
  <c r="BG109" i="130"/>
  <c r="BC109" i="130"/>
  <c r="AY109" i="130"/>
  <c r="AU109" i="130"/>
  <c r="AQ109" i="130"/>
  <c r="AM109" i="130"/>
  <c r="AI109" i="130"/>
  <c r="AE109" i="130"/>
  <c r="AA109" i="130"/>
  <c r="W109" i="130"/>
  <c r="S109" i="130"/>
  <c r="O109" i="130"/>
  <c r="K109" i="130"/>
  <c r="BE109" i="130"/>
  <c r="AZ109" i="130"/>
  <c r="AT109" i="130"/>
  <c r="AO109" i="130"/>
  <c r="AJ109" i="130"/>
  <c r="AD109" i="130"/>
  <c r="Y109" i="130"/>
  <c r="T109" i="130"/>
  <c r="N109" i="130"/>
  <c r="BF109" i="130"/>
  <c r="BA109" i="130"/>
  <c r="AV109" i="130"/>
  <c r="AP109" i="130"/>
  <c r="AK109" i="130"/>
  <c r="AF109" i="130"/>
  <c r="Z109" i="130"/>
  <c r="U109" i="130"/>
  <c r="P109" i="130"/>
  <c r="J109" i="130"/>
  <c r="BD109" i="130"/>
  <c r="AS109" i="130"/>
  <c r="AH109" i="130"/>
  <c r="X109" i="130"/>
  <c r="M109" i="130"/>
  <c r="BB109" i="130"/>
  <c r="AR109" i="130"/>
  <c r="AG109" i="130"/>
  <c r="V109" i="130"/>
  <c r="L109" i="130"/>
  <c r="AX109" i="130"/>
  <c r="AN109" i="130"/>
  <c r="AC109" i="130"/>
  <c r="R109" i="130"/>
  <c r="AW109" i="130"/>
  <c r="AL109" i="130"/>
  <c r="AB109" i="130"/>
  <c r="Q109" i="130"/>
  <c r="J71" i="130"/>
  <c r="J78" i="130"/>
  <c r="R78" i="130"/>
  <c r="R71" i="130"/>
  <c r="V78" i="130"/>
  <c r="V71" i="130"/>
  <c r="Z71" i="130"/>
  <c r="Z78" i="130"/>
  <c r="AD78" i="130"/>
  <c r="AD71" i="130"/>
  <c r="AH78" i="130"/>
  <c r="AH71" i="130"/>
  <c r="AL78" i="130"/>
  <c r="AL71" i="130"/>
  <c r="AP71" i="130"/>
  <c r="AP78" i="130"/>
  <c r="AT78" i="130"/>
  <c r="AT71" i="130"/>
  <c r="AX78" i="130"/>
  <c r="AX71" i="130"/>
  <c r="BB78" i="130"/>
  <c r="BB71" i="130"/>
  <c r="BF78" i="130"/>
  <c r="BF71" i="130"/>
  <c r="BJ78" i="130"/>
  <c r="BJ71" i="130"/>
  <c r="B21" i="130"/>
  <c r="B28" i="130"/>
  <c r="AY102" i="130"/>
  <c r="AU102" i="130"/>
  <c r="AQ102" i="130"/>
  <c r="AM102" i="130"/>
  <c r="AI102" i="130"/>
  <c r="AE102" i="130"/>
  <c r="Z102" i="130"/>
  <c r="V102" i="130"/>
  <c r="R102" i="130"/>
  <c r="N102" i="130"/>
  <c r="J102" i="130"/>
  <c r="F102" i="130"/>
  <c r="AX102" i="130"/>
  <c r="AS102" i="130"/>
  <c r="AN102" i="130"/>
  <c r="AH102" i="130"/>
  <c r="AC102" i="130"/>
  <c r="W102" i="130"/>
  <c r="Q102" i="130"/>
  <c r="L102" i="130"/>
  <c r="G102" i="130"/>
  <c r="AZ102" i="130"/>
  <c r="AT102" i="130"/>
  <c r="AO102" i="130"/>
  <c r="AJ102" i="130"/>
  <c r="AD102" i="130"/>
  <c r="X102" i="130"/>
  <c r="S102" i="130"/>
  <c r="M102" i="130"/>
  <c r="H102" i="130"/>
  <c r="C102" i="130"/>
  <c r="AR102" i="130"/>
  <c r="AG102" i="130"/>
  <c r="U102" i="130"/>
  <c r="K102" i="130"/>
  <c r="BA102" i="130"/>
  <c r="AP102" i="130"/>
  <c r="AF102" i="130"/>
  <c r="T102" i="130"/>
  <c r="I102" i="130"/>
  <c r="AW102" i="130"/>
  <c r="AL102" i="130"/>
  <c r="AA102" i="130"/>
  <c r="P102" i="130"/>
  <c r="E102" i="130"/>
  <c r="AV102" i="130"/>
  <c r="AK102" i="130"/>
  <c r="Y102" i="130"/>
  <c r="O102" i="130"/>
  <c r="D102" i="130"/>
  <c r="C71" i="130"/>
  <c r="C78" i="130"/>
  <c r="BC106" i="130"/>
  <c r="AY106" i="130"/>
  <c r="AU106" i="130"/>
  <c r="AQ106" i="130"/>
  <c r="AM106" i="130"/>
  <c r="AI106" i="130"/>
  <c r="AE106" i="130"/>
  <c r="AA106" i="130"/>
  <c r="W106" i="130"/>
  <c r="S106" i="130"/>
  <c r="O106" i="130"/>
  <c r="K106" i="130"/>
  <c r="G106" i="130"/>
  <c r="BD106" i="130"/>
  <c r="AZ106" i="130"/>
  <c r="AV106" i="130"/>
  <c r="AR106" i="130"/>
  <c r="AN106" i="130"/>
  <c r="AJ106" i="130"/>
  <c r="AF106" i="130"/>
  <c r="AB106" i="130"/>
  <c r="X106" i="130"/>
  <c r="T106" i="130"/>
  <c r="P106" i="130"/>
  <c r="L106" i="130"/>
  <c r="H106" i="130"/>
  <c r="BB106" i="130"/>
  <c r="AT106" i="130"/>
  <c r="AL106" i="130"/>
  <c r="AD106" i="130"/>
  <c r="V106" i="130"/>
  <c r="N106" i="130"/>
  <c r="BA106" i="130"/>
  <c r="AS106" i="130"/>
  <c r="AK106" i="130"/>
  <c r="AC106" i="130"/>
  <c r="U106" i="130"/>
  <c r="M106" i="130"/>
  <c r="BO106" i="130"/>
  <c r="AX106" i="130"/>
  <c r="AP106" i="130"/>
  <c r="AH106" i="130"/>
  <c r="Z106" i="130"/>
  <c r="R106" i="130"/>
  <c r="J106" i="130"/>
  <c r="AW106" i="130"/>
  <c r="AO106" i="130"/>
  <c r="AG106" i="130"/>
  <c r="Y106" i="130"/>
  <c r="Q106" i="130"/>
  <c r="I106" i="130"/>
  <c r="G71" i="130"/>
  <c r="G78" i="130"/>
  <c r="BE110" i="130"/>
  <c r="BA110" i="130"/>
  <c r="AW110" i="130"/>
  <c r="AS110" i="130"/>
  <c r="AO110" i="130"/>
  <c r="AK110" i="130"/>
  <c r="AG110" i="130"/>
  <c r="AC110" i="130"/>
  <c r="Y110" i="130"/>
  <c r="U110" i="130"/>
  <c r="Q110" i="130"/>
  <c r="M110" i="130"/>
  <c r="BH110" i="130"/>
  <c r="BC110" i="130"/>
  <c r="AX110" i="130"/>
  <c r="AR110" i="130"/>
  <c r="AM110" i="130"/>
  <c r="AH110" i="130"/>
  <c r="AB110" i="130"/>
  <c r="W110" i="130"/>
  <c r="R110" i="130"/>
  <c r="L110" i="130"/>
  <c r="BG110" i="130"/>
  <c r="BB110" i="130"/>
  <c r="AV110" i="130"/>
  <c r="AQ110" i="130"/>
  <c r="AL110" i="130"/>
  <c r="AF110" i="130"/>
  <c r="AA110" i="130"/>
  <c r="BF110" i="130"/>
  <c r="AZ110" i="130"/>
  <c r="BD110" i="130"/>
  <c r="AY110" i="130"/>
  <c r="AT110" i="130"/>
  <c r="AN110" i="130"/>
  <c r="AI110" i="130"/>
  <c r="AD110" i="130"/>
  <c r="X110" i="130"/>
  <c r="S110" i="130"/>
  <c r="N110" i="130"/>
  <c r="AE110" i="130"/>
  <c r="P110" i="130"/>
  <c r="AU110" i="130"/>
  <c r="Z110" i="130"/>
  <c r="O110" i="130"/>
  <c r="AP110" i="130"/>
  <c r="V110" i="130"/>
  <c r="K110" i="130"/>
  <c r="AJ110" i="130"/>
  <c r="T110" i="130"/>
  <c r="K71" i="130"/>
  <c r="K78" i="130"/>
  <c r="O71" i="130"/>
  <c r="O78" i="130"/>
  <c r="S71" i="130"/>
  <c r="S78" i="130"/>
  <c r="W71" i="130"/>
  <c r="W78" i="130"/>
  <c r="AA71" i="130"/>
  <c r="AA78" i="130"/>
  <c r="AE71" i="130"/>
  <c r="AE78" i="130"/>
  <c r="AI71" i="130"/>
  <c r="AI78" i="130"/>
  <c r="AM71" i="130"/>
  <c r="AM78" i="130"/>
  <c r="AQ71" i="130"/>
  <c r="AQ78" i="130"/>
  <c r="AU71" i="130"/>
  <c r="AU78" i="130"/>
  <c r="AY20" i="130"/>
  <c r="BC20" i="130"/>
  <c r="BG20" i="130"/>
  <c r="BD107" i="130"/>
  <c r="AZ107" i="130"/>
  <c r="AV107" i="130"/>
  <c r="AR107" i="130"/>
  <c r="AN107" i="130"/>
  <c r="AJ107" i="130"/>
  <c r="AF107" i="130"/>
  <c r="AB107" i="130"/>
  <c r="X107" i="130"/>
  <c r="T107" i="130"/>
  <c r="P107" i="130"/>
  <c r="L107" i="130"/>
  <c r="H107" i="130"/>
  <c r="BE107" i="130"/>
  <c r="BA107" i="130"/>
  <c r="AW107" i="130"/>
  <c r="AS107" i="130"/>
  <c r="AO107" i="130"/>
  <c r="AK107" i="130"/>
  <c r="AG107" i="130"/>
  <c r="AC107" i="130"/>
  <c r="Y107" i="130"/>
  <c r="U107" i="130"/>
  <c r="Q107" i="130"/>
  <c r="M107" i="130"/>
  <c r="I107" i="130"/>
  <c r="AY107" i="130"/>
  <c r="AQ107" i="130"/>
  <c r="AI107" i="130"/>
  <c r="AA107" i="130"/>
  <c r="S107" i="130"/>
  <c r="K107" i="130"/>
  <c r="AX107" i="130"/>
  <c r="AP107" i="130"/>
  <c r="AH107" i="130"/>
  <c r="Z107" i="130"/>
  <c r="R107" i="130"/>
  <c r="J107" i="130"/>
  <c r="BC107" i="130"/>
  <c r="AU107" i="130"/>
  <c r="AM107" i="130"/>
  <c r="AE107" i="130"/>
  <c r="W107" i="130"/>
  <c r="O107" i="130"/>
  <c r="BB107" i="130"/>
  <c r="AT107" i="130"/>
  <c r="AL107" i="130"/>
  <c r="AD107" i="130"/>
  <c r="V107" i="130"/>
  <c r="N107" i="130"/>
  <c r="H78" i="130"/>
  <c r="H71" i="130"/>
  <c r="BO111" i="130"/>
  <c r="BG111" i="130"/>
  <c r="BC111" i="130"/>
  <c r="AY111" i="130"/>
  <c r="AU111" i="130"/>
  <c r="AQ111" i="130"/>
  <c r="AM111" i="130"/>
  <c r="AI111" i="130"/>
  <c r="AE111" i="130"/>
  <c r="AA111" i="130"/>
  <c r="W111" i="130"/>
  <c r="S111" i="130"/>
  <c r="O111" i="130"/>
  <c r="BF111" i="130"/>
  <c r="BA111" i="130"/>
  <c r="AV111" i="130"/>
  <c r="AP111" i="130"/>
  <c r="AK111" i="130"/>
  <c r="AF111" i="130"/>
  <c r="Z111" i="130"/>
  <c r="U111" i="130"/>
  <c r="P111" i="130"/>
  <c r="BE111" i="130"/>
  <c r="AZ111" i="130"/>
  <c r="AT111" i="130"/>
  <c r="AO111" i="130"/>
  <c r="AJ111" i="130"/>
  <c r="AD111" i="130"/>
  <c r="Y111" i="130"/>
  <c r="T111" i="130"/>
  <c r="N111" i="130"/>
  <c r="BI111" i="130"/>
  <c r="BD111" i="130"/>
  <c r="AX111" i="130"/>
  <c r="AS111" i="130"/>
  <c r="AN111" i="130"/>
  <c r="AH111" i="130"/>
  <c r="AC111" i="130"/>
  <c r="X111" i="130"/>
  <c r="R111" i="130"/>
  <c r="M111" i="130"/>
  <c r="BH111" i="130"/>
  <c r="BB111" i="130"/>
  <c r="AW111" i="130"/>
  <c r="AR111" i="130"/>
  <c r="AL111" i="130"/>
  <c r="AG111" i="130"/>
  <c r="AB111" i="130"/>
  <c r="V111" i="130"/>
  <c r="Q111" i="130"/>
  <c r="L111" i="130"/>
  <c r="L78" i="130"/>
  <c r="L71" i="130"/>
  <c r="P78" i="130"/>
  <c r="P71" i="130"/>
  <c r="T78" i="130"/>
  <c r="T71" i="130"/>
  <c r="X78" i="130"/>
  <c r="X71" i="130"/>
  <c r="AB78" i="130"/>
  <c r="AB71" i="130"/>
  <c r="AF78" i="130"/>
  <c r="AF71" i="130"/>
  <c r="AJ78" i="130"/>
  <c r="AJ71" i="130"/>
  <c r="AN78" i="130"/>
  <c r="AN71" i="130"/>
  <c r="AR78" i="130"/>
  <c r="AR71" i="130"/>
  <c r="AV78" i="130"/>
  <c r="AV71" i="130"/>
  <c r="AZ20" i="130"/>
  <c r="BD20" i="130"/>
  <c r="BH20" i="130"/>
  <c r="BL20" i="130"/>
  <c r="BL78" i="130" s="1"/>
  <c r="Q15" i="129"/>
  <c r="R11" i="129" s="1"/>
  <c r="P16" i="129"/>
  <c r="AH107" i="129"/>
  <c r="BO107" i="129"/>
  <c r="AE107" i="129"/>
  <c r="AW107" i="129"/>
  <c r="G79" i="129"/>
  <c r="G72" i="129"/>
  <c r="BD20" i="129"/>
  <c r="M111" i="129"/>
  <c r="AA111" i="129"/>
  <c r="W111" i="129"/>
  <c r="K79" i="129"/>
  <c r="K72" i="129"/>
  <c r="BH20" i="129"/>
  <c r="BC79" i="129"/>
  <c r="BC72" i="129"/>
  <c r="BG79" i="129"/>
  <c r="BG72" i="129"/>
  <c r="BB79" i="129"/>
  <c r="BB72" i="129"/>
  <c r="BF79" i="129"/>
  <c r="BF72" i="129"/>
  <c r="BJ79" i="129"/>
  <c r="BJ72" i="129"/>
  <c r="O72" i="129"/>
  <c r="O79" i="129"/>
  <c r="BL20" i="129"/>
  <c r="BL79" i="129" s="1"/>
  <c r="S79" i="129"/>
  <c r="S72" i="129"/>
  <c r="W79" i="129"/>
  <c r="W72" i="129"/>
  <c r="AA79" i="129"/>
  <c r="AA72" i="129"/>
  <c r="AE72" i="129"/>
  <c r="AE79" i="129"/>
  <c r="AI79" i="129"/>
  <c r="AI72" i="129"/>
  <c r="AM79" i="129"/>
  <c r="AM72" i="129"/>
  <c r="AQ79" i="129"/>
  <c r="AQ72" i="129"/>
  <c r="AU72" i="129"/>
  <c r="AU79" i="129"/>
  <c r="AY79" i="129"/>
  <c r="AY72" i="129"/>
  <c r="AL102" i="129"/>
  <c r="M102" i="129"/>
  <c r="Z102" i="129"/>
  <c r="B79" i="129"/>
  <c r="B72" i="129"/>
  <c r="AY106" i="129"/>
  <c r="AL106" i="129"/>
  <c r="AJ106" i="129"/>
  <c r="F79" i="129"/>
  <c r="F72" i="129"/>
  <c r="AE110" i="129"/>
  <c r="AV110" i="129"/>
  <c r="BD110" i="129"/>
  <c r="M110" i="129"/>
  <c r="Q110" i="129"/>
  <c r="Y110" i="129"/>
  <c r="J79" i="129"/>
  <c r="J72" i="129"/>
  <c r="R79" i="129"/>
  <c r="R72" i="129"/>
  <c r="V79" i="129"/>
  <c r="V72" i="129"/>
  <c r="Z79" i="129"/>
  <c r="Z72" i="129"/>
  <c r="AD79" i="129"/>
  <c r="AD72" i="129"/>
  <c r="AH79" i="129"/>
  <c r="AH72" i="129"/>
  <c r="AL79" i="129"/>
  <c r="AL72" i="129"/>
  <c r="AP79" i="129"/>
  <c r="AP72" i="129"/>
  <c r="AT79" i="129"/>
  <c r="AT72" i="129"/>
  <c r="AX79" i="129"/>
  <c r="AX72" i="129"/>
  <c r="B21" i="129"/>
  <c r="B28" i="129"/>
  <c r="BL55" i="129"/>
  <c r="AG108" i="129"/>
  <c r="AU108" i="129"/>
  <c r="BC108" i="129"/>
  <c r="L108" i="129"/>
  <c r="P108" i="129"/>
  <c r="AD108" i="129"/>
  <c r="H79" i="129"/>
  <c r="H72" i="129"/>
  <c r="BO112" i="129"/>
  <c r="AE112" i="129"/>
  <c r="AR112" i="129"/>
  <c r="BA112" i="129"/>
  <c r="AD112" i="129"/>
  <c r="AN112" i="129"/>
  <c r="AK112" i="129"/>
  <c r="L79" i="129"/>
  <c r="L72" i="129"/>
  <c r="P79" i="129"/>
  <c r="P72" i="129"/>
  <c r="T72" i="129"/>
  <c r="T79" i="129"/>
  <c r="X79" i="129"/>
  <c r="X72" i="129"/>
  <c r="AB79" i="129"/>
  <c r="AB72" i="129"/>
  <c r="AF79" i="129"/>
  <c r="AF72" i="129"/>
  <c r="AJ72" i="129"/>
  <c r="AJ79" i="129"/>
  <c r="AN79" i="129"/>
  <c r="AN72" i="129"/>
  <c r="AR79" i="129"/>
  <c r="AR72" i="129"/>
  <c r="AV79" i="129"/>
  <c r="AV72" i="129"/>
  <c r="AX105" i="129"/>
  <c r="AG105" i="129"/>
  <c r="M105" i="129"/>
  <c r="AL105" i="129"/>
  <c r="F105" i="129"/>
  <c r="Z105" i="129"/>
  <c r="AT105" i="129"/>
  <c r="N105" i="129"/>
  <c r="AH105" i="129"/>
  <c r="G105" i="129"/>
  <c r="E72" i="129"/>
  <c r="E79" i="129"/>
  <c r="BA109" i="129"/>
  <c r="AR109" i="129"/>
  <c r="W109" i="129"/>
  <c r="AZ109" i="129"/>
  <c r="AT109" i="129"/>
  <c r="R109" i="129"/>
  <c r="V109" i="129"/>
  <c r="Z109" i="129"/>
  <c r="AJ109" i="129"/>
  <c r="I109" i="129"/>
  <c r="I72" i="129"/>
  <c r="I79" i="129"/>
  <c r="BD113" i="129"/>
  <c r="AF113" i="129"/>
  <c r="BJ113" i="129"/>
  <c r="AI113" i="129"/>
  <c r="BC113" i="129"/>
  <c r="AC113" i="129"/>
  <c r="BB113" i="129"/>
  <c r="V113" i="129"/>
  <c r="AP113" i="129"/>
  <c r="O113" i="129"/>
  <c r="M72" i="129"/>
  <c r="M79" i="129"/>
  <c r="Q72" i="129"/>
  <c r="Q79" i="129"/>
  <c r="U72" i="129"/>
  <c r="U79" i="129"/>
  <c r="Y72" i="129"/>
  <c r="Y79" i="129"/>
  <c r="AC72" i="129"/>
  <c r="AC79" i="129"/>
  <c r="AG72" i="129"/>
  <c r="AG79" i="129"/>
  <c r="AK72" i="129"/>
  <c r="AK79" i="129"/>
  <c r="AO72" i="129"/>
  <c r="AO79" i="129"/>
  <c r="AS72" i="129"/>
  <c r="AS79" i="129"/>
  <c r="AW72" i="129"/>
  <c r="AW79" i="129"/>
  <c r="BE20" i="129"/>
  <c r="BI20" i="129"/>
  <c r="BC79" i="128"/>
  <c r="BC72" i="128"/>
  <c r="BG79" i="128"/>
  <c r="BG72" i="128"/>
  <c r="Q15" i="128"/>
  <c r="R11" i="128" s="1"/>
  <c r="AY79" i="128"/>
  <c r="AY72" i="128"/>
  <c r="P16" i="128"/>
  <c r="AZ103" i="128"/>
  <c r="AV103" i="128"/>
  <c r="AR103" i="128"/>
  <c r="AN103" i="128"/>
  <c r="AJ103" i="128"/>
  <c r="AF103" i="128"/>
  <c r="AA103" i="128"/>
  <c r="W103" i="128"/>
  <c r="S103" i="128"/>
  <c r="O103" i="128"/>
  <c r="K103" i="128"/>
  <c r="G103" i="128"/>
  <c r="C103" i="128"/>
  <c r="AW103" i="128"/>
  <c r="AQ103" i="128"/>
  <c r="AL103" i="128"/>
  <c r="AG103" i="128"/>
  <c r="Z103" i="128"/>
  <c r="U103" i="128"/>
  <c r="P103" i="128"/>
  <c r="J103" i="128"/>
  <c r="E103" i="128"/>
  <c r="BA103" i="128"/>
  <c r="AU103" i="128"/>
  <c r="AP103" i="128"/>
  <c r="AK103" i="128"/>
  <c r="AE103" i="128"/>
  <c r="Y103" i="128"/>
  <c r="T103" i="128"/>
  <c r="N103" i="128"/>
  <c r="I103" i="128"/>
  <c r="D103" i="128"/>
  <c r="AY103" i="128"/>
  <c r="AT103" i="128"/>
  <c r="AO103" i="128"/>
  <c r="AI103" i="128"/>
  <c r="AD103" i="128"/>
  <c r="X103" i="128"/>
  <c r="R103" i="128"/>
  <c r="M103" i="128"/>
  <c r="H103" i="128"/>
  <c r="AX103" i="128"/>
  <c r="AS103" i="128"/>
  <c r="AM103" i="128"/>
  <c r="AH103" i="128"/>
  <c r="AC103" i="128"/>
  <c r="V103" i="128"/>
  <c r="Q103" i="128"/>
  <c r="L103" i="128"/>
  <c r="F103" i="128"/>
  <c r="C79" i="128"/>
  <c r="C72" i="128"/>
  <c r="BD107" i="128"/>
  <c r="AZ107" i="128"/>
  <c r="AV107" i="128"/>
  <c r="AR107" i="128"/>
  <c r="AN107" i="128"/>
  <c r="AJ107" i="128"/>
  <c r="AF107" i="128"/>
  <c r="AB107" i="128"/>
  <c r="X107" i="128"/>
  <c r="T107" i="128"/>
  <c r="P107" i="128"/>
  <c r="L107" i="128"/>
  <c r="H107" i="128"/>
  <c r="BB107" i="128"/>
  <c r="AX107" i="128"/>
  <c r="AT107" i="128"/>
  <c r="AP107" i="128"/>
  <c r="AL107" i="128"/>
  <c r="AH107" i="128"/>
  <c r="AD107" i="128"/>
  <c r="Z107" i="128"/>
  <c r="V107" i="128"/>
  <c r="R107" i="128"/>
  <c r="N107" i="128"/>
  <c r="J107" i="128"/>
  <c r="BA107" i="128"/>
  <c r="AW107" i="128"/>
  <c r="AS107" i="128"/>
  <c r="AO107" i="128"/>
  <c r="AK107" i="128"/>
  <c r="AG107" i="128"/>
  <c r="AC107" i="128"/>
  <c r="Y107" i="128"/>
  <c r="U107" i="128"/>
  <c r="Q107" i="128"/>
  <c r="M107" i="128"/>
  <c r="I107" i="128"/>
  <c r="BC107" i="128"/>
  <c r="AM107" i="128"/>
  <c r="W107" i="128"/>
  <c r="G107" i="128"/>
  <c r="AY107" i="128"/>
  <c r="AI107" i="128"/>
  <c r="S107" i="128"/>
  <c r="AU107" i="128"/>
  <c r="AE107" i="128"/>
  <c r="O107" i="128"/>
  <c r="AQ107" i="128"/>
  <c r="AA107" i="128"/>
  <c r="K107" i="128"/>
  <c r="G79" i="128"/>
  <c r="G72" i="128"/>
  <c r="BH111" i="128"/>
  <c r="BD111" i="128"/>
  <c r="AZ111" i="128"/>
  <c r="AV111" i="128"/>
  <c r="AR111" i="128"/>
  <c r="AN111" i="128"/>
  <c r="AJ111" i="128"/>
  <c r="AF111" i="128"/>
  <c r="AB111" i="128"/>
  <c r="X111" i="128"/>
  <c r="T111" i="128"/>
  <c r="P111" i="128"/>
  <c r="L111" i="128"/>
  <c r="BF111" i="128"/>
  <c r="BB111" i="128"/>
  <c r="AX111" i="128"/>
  <c r="AT111" i="128"/>
  <c r="AP111" i="128"/>
  <c r="AL111" i="128"/>
  <c r="AH111" i="128"/>
  <c r="AD111" i="128"/>
  <c r="Z111" i="128"/>
  <c r="V111" i="128"/>
  <c r="R111" i="128"/>
  <c r="N111" i="128"/>
  <c r="BE111" i="128"/>
  <c r="BA111" i="128"/>
  <c r="AW111" i="128"/>
  <c r="AS111" i="128"/>
  <c r="AO111" i="128"/>
  <c r="AK111" i="128"/>
  <c r="AG111" i="128"/>
  <c r="AC111" i="128"/>
  <c r="Y111" i="128"/>
  <c r="U111" i="128"/>
  <c r="Q111" i="128"/>
  <c r="M111" i="128"/>
  <c r="AU111" i="128"/>
  <c r="AE111" i="128"/>
  <c r="O111" i="128"/>
  <c r="BG111" i="128"/>
  <c r="AQ111" i="128"/>
  <c r="AA111" i="128"/>
  <c r="K111" i="128"/>
  <c r="BC111" i="128"/>
  <c r="AM111" i="128"/>
  <c r="W111" i="128"/>
  <c r="AY111" i="128"/>
  <c r="AI111" i="128"/>
  <c r="S111" i="128"/>
  <c r="K79" i="128"/>
  <c r="K72" i="128"/>
  <c r="O79" i="128"/>
  <c r="O72" i="128"/>
  <c r="S79" i="128"/>
  <c r="S72" i="128"/>
  <c r="W79" i="128"/>
  <c r="W72" i="128"/>
  <c r="AA79" i="128"/>
  <c r="AA72" i="128"/>
  <c r="AE79" i="128"/>
  <c r="AE72" i="128"/>
  <c r="AI79" i="128"/>
  <c r="AI72" i="128"/>
  <c r="AM79" i="128"/>
  <c r="AM72" i="128"/>
  <c r="AQ79" i="128"/>
  <c r="AQ72" i="128"/>
  <c r="AU79" i="128"/>
  <c r="AU72" i="128"/>
  <c r="B28" i="128"/>
  <c r="BE108" i="128"/>
  <c r="BA108" i="128"/>
  <c r="AW108" i="128"/>
  <c r="AS108" i="128"/>
  <c r="AO108" i="128"/>
  <c r="AK108" i="128"/>
  <c r="AG108" i="128"/>
  <c r="AC108" i="128"/>
  <c r="Y108" i="128"/>
  <c r="U108" i="128"/>
  <c r="Q108" i="128"/>
  <c r="M108" i="128"/>
  <c r="I108" i="128"/>
  <c r="BD108" i="128"/>
  <c r="AZ108" i="128"/>
  <c r="BC108" i="128"/>
  <c r="AY108" i="128"/>
  <c r="AU108" i="128"/>
  <c r="AQ108" i="128"/>
  <c r="AM108" i="128"/>
  <c r="AI108" i="128"/>
  <c r="AE108" i="128"/>
  <c r="AA108" i="128"/>
  <c r="W108" i="128"/>
  <c r="S108" i="128"/>
  <c r="O108" i="128"/>
  <c r="K108" i="128"/>
  <c r="BB108" i="128"/>
  <c r="AX108" i="128"/>
  <c r="AT108" i="128"/>
  <c r="AP108" i="128"/>
  <c r="AL108" i="128"/>
  <c r="AH108" i="128"/>
  <c r="AD108" i="128"/>
  <c r="Z108" i="128"/>
  <c r="V108" i="128"/>
  <c r="R108" i="128"/>
  <c r="N108" i="128"/>
  <c r="J108" i="128"/>
  <c r="AJ108" i="128"/>
  <c r="T108" i="128"/>
  <c r="AV108" i="128"/>
  <c r="AF108" i="128"/>
  <c r="P108" i="128"/>
  <c r="AR108" i="128"/>
  <c r="AB108" i="128"/>
  <c r="L108" i="128"/>
  <c r="AN108" i="128"/>
  <c r="X108" i="128"/>
  <c r="H108" i="128"/>
  <c r="H79" i="128"/>
  <c r="H72" i="128"/>
  <c r="BF112" i="128"/>
  <c r="BB112" i="128"/>
  <c r="AX112" i="128"/>
  <c r="AT112" i="128"/>
  <c r="AP112" i="128"/>
  <c r="AL112" i="128"/>
  <c r="AH112" i="128"/>
  <c r="AD112" i="128"/>
  <c r="Z112" i="128"/>
  <c r="V112" i="128"/>
  <c r="R112" i="128"/>
  <c r="N112" i="128"/>
  <c r="BH112" i="128"/>
  <c r="BD112" i="128"/>
  <c r="AZ112" i="128"/>
  <c r="AV112" i="128"/>
  <c r="AR112" i="128"/>
  <c r="AN112" i="128"/>
  <c r="AJ112" i="128"/>
  <c r="AF112" i="128"/>
  <c r="AB112" i="128"/>
  <c r="X112" i="128"/>
  <c r="T112" i="128"/>
  <c r="P112" i="128"/>
  <c r="L112" i="128"/>
  <c r="BO112" i="128"/>
  <c r="BG112" i="128"/>
  <c r="BC112" i="128"/>
  <c r="AY112" i="128"/>
  <c r="AU112" i="128"/>
  <c r="AQ112" i="128"/>
  <c r="AM112" i="128"/>
  <c r="AI112" i="128"/>
  <c r="AE112" i="128"/>
  <c r="AA112" i="128"/>
  <c r="W112" i="128"/>
  <c r="S112" i="128"/>
  <c r="O112" i="128"/>
  <c r="BI112" i="128"/>
  <c r="AS112" i="128"/>
  <c r="AC112" i="128"/>
  <c r="M112" i="128"/>
  <c r="BE112" i="128"/>
  <c r="AO112" i="128"/>
  <c r="Y112" i="128"/>
  <c r="BA112" i="128"/>
  <c r="AK112" i="128"/>
  <c r="U112" i="128"/>
  <c r="AW112" i="128"/>
  <c r="AG112" i="128"/>
  <c r="Q112" i="128"/>
  <c r="L79" i="128"/>
  <c r="L72" i="128"/>
  <c r="P79" i="128"/>
  <c r="P72" i="128"/>
  <c r="T79" i="128"/>
  <c r="T72" i="128"/>
  <c r="X79" i="128"/>
  <c r="X72" i="128"/>
  <c r="AB79" i="128"/>
  <c r="AB72" i="128"/>
  <c r="AF79" i="128"/>
  <c r="AF72" i="128"/>
  <c r="AJ79" i="128"/>
  <c r="AJ72" i="128"/>
  <c r="AN79" i="128"/>
  <c r="AN72" i="128"/>
  <c r="AR79" i="128"/>
  <c r="AR72" i="128"/>
  <c r="AV79" i="128"/>
  <c r="AV72" i="128"/>
  <c r="AZ79" i="128"/>
  <c r="AZ72" i="128"/>
  <c r="BD79" i="128"/>
  <c r="BD72" i="128"/>
  <c r="BH79" i="128"/>
  <c r="BH72" i="128"/>
  <c r="BA105" i="128"/>
  <c r="AW105" i="128"/>
  <c r="AS105" i="128"/>
  <c r="AO105" i="128"/>
  <c r="AK105" i="128"/>
  <c r="AG105" i="128"/>
  <c r="AC105" i="128"/>
  <c r="Y105" i="128"/>
  <c r="U105" i="128"/>
  <c r="Q105" i="128"/>
  <c r="M105" i="128"/>
  <c r="I105" i="128"/>
  <c r="E105" i="128"/>
  <c r="BB105" i="128"/>
  <c r="AX105" i="128"/>
  <c r="AT105" i="128"/>
  <c r="AP105" i="128"/>
  <c r="AL105" i="128"/>
  <c r="AH105" i="128"/>
  <c r="AD105" i="128"/>
  <c r="Z105" i="128"/>
  <c r="V105" i="128"/>
  <c r="R105" i="128"/>
  <c r="N105" i="128"/>
  <c r="J105" i="128"/>
  <c r="F105" i="128"/>
  <c r="AU105" i="128"/>
  <c r="AM105" i="128"/>
  <c r="AE105" i="128"/>
  <c r="W105" i="128"/>
  <c r="O105" i="128"/>
  <c r="G105" i="128"/>
  <c r="AZ105" i="128"/>
  <c r="AR105" i="128"/>
  <c r="AJ105" i="128"/>
  <c r="AB105" i="128"/>
  <c r="T105" i="128"/>
  <c r="L105" i="128"/>
  <c r="AY105" i="128"/>
  <c r="AQ105" i="128"/>
  <c r="AI105" i="128"/>
  <c r="AA105" i="128"/>
  <c r="S105" i="128"/>
  <c r="K105" i="128"/>
  <c r="AV105" i="128"/>
  <c r="AN105" i="128"/>
  <c r="AF105" i="128"/>
  <c r="X105" i="128"/>
  <c r="P105" i="128"/>
  <c r="H105" i="128"/>
  <c r="E79" i="128"/>
  <c r="E72" i="128"/>
  <c r="BE109" i="128"/>
  <c r="BA109" i="128"/>
  <c r="AW109" i="128"/>
  <c r="AS109" i="128"/>
  <c r="AO109" i="128"/>
  <c r="BC109" i="128"/>
  <c r="AX109" i="128"/>
  <c r="AR109" i="128"/>
  <c r="AM109" i="128"/>
  <c r="AI109" i="128"/>
  <c r="AE109" i="128"/>
  <c r="AA109" i="128"/>
  <c r="W109" i="128"/>
  <c r="S109" i="128"/>
  <c r="O109" i="128"/>
  <c r="K109" i="128"/>
  <c r="BB109" i="128"/>
  <c r="AV109" i="128"/>
  <c r="AQ109" i="128"/>
  <c r="AL109" i="128"/>
  <c r="AH109" i="128"/>
  <c r="AD109" i="128"/>
  <c r="Z109" i="128"/>
  <c r="V109" i="128"/>
  <c r="R109" i="128"/>
  <c r="N109" i="128"/>
  <c r="J109" i="128"/>
  <c r="BF109" i="128"/>
  <c r="AZ109" i="128"/>
  <c r="AU109" i="128"/>
  <c r="AP109" i="128"/>
  <c r="AK109" i="128"/>
  <c r="AG109" i="128"/>
  <c r="AC109" i="128"/>
  <c r="Y109" i="128"/>
  <c r="U109" i="128"/>
  <c r="Q109" i="128"/>
  <c r="M109" i="128"/>
  <c r="I109" i="128"/>
  <c r="BD109" i="128"/>
  <c r="AY109" i="128"/>
  <c r="AT109" i="128"/>
  <c r="AN109" i="128"/>
  <c r="AJ109" i="128"/>
  <c r="AF109" i="128"/>
  <c r="AB109" i="128"/>
  <c r="X109" i="128"/>
  <c r="T109" i="128"/>
  <c r="P109" i="128"/>
  <c r="L109" i="128"/>
  <c r="I79" i="128"/>
  <c r="I72" i="128"/>
  <c r="BG113" i="128"/>
  <c r="BC113" i="128"/>
  <c r="AY113" i="128"/>
  <c r="AU113" i="128"/>
  <c r="AQ113" i="128"/>
  <c r="AM113" i="128"/>
  <c r="AI113" i="128"/>
  <c r="AE113" i="128"/>
  <c r="AA113" i="128"/>
  <c r="W113" i="128"/>
  <c r="S113" i="128"/>
  <c r="O113" i="128"/>
  <c r="BJ113" i="128"/>
  <c r="BF113" i="128"/>
  <c r="BB113" i="128"/>
  <c r="AX113" i="128"/>
  <c r="AT113" i="128"/>
  <c r="AP113" i="128"/>
  <c r="BI113" i="128"/>
  <c r="BE113" i="128"/>
  <c r="BA113" i="128"/>
  <c r="AW113" i="128"/>
  <c r="AS113" i="128"/>
  <c r="AO113" i="128"/>
  <c r="AK113" i="128"/>
  <c r="AG113" i="128"/>
  <c r="AC113" i="128"/>
  <c r="Y113" i="128"/>
  <c r="U113" i="128"/>
  <c r="Q113" i="128"/>
  <c r="M113" i="128"/>
  <c r="BH113" i="128"/>
  <c r="BD113" i="128"/>
  <c r="AZ113" i="128"/>
  <c r="AV113" i="128"/>
  <c r="AR113" i="128"/>
  <c r="AN113" i="128"/>
  <c r="AJ113" i="128"/>
  <c r="AF113" i="128"/>
  <c r="AB113" i="128"/>
  <c r="X113" i="128"/>
  <c r="T113" i="128"/>
  <c r="P113" i="128"/>
  <c r="Z113" i="128"/>
  <c r="AL113" i="128"/>
  <c r="V113" i="128"/>
  <c r="AH113" i="128"/>
  <c r="R113" i="128"/>
  <c r="AD113" i="128"/>
  <c r="N113" i="128"/>
  <c r="M79" i="128"/>
  <c r="M72" i="128"/>
  <c r="Q79" i="128"/>
  <c r="Q72" i="128"/>
  <c r="U79" i="128"/>
  <c r="U72" i="128"/>
  <c r="Y79" i="128"/>
  <c r="Y72" i="128"/>
  <c r="AC79" i="128"/>
  <c r="AC72" i="128"/>
  <c r="AG79" i="128"/>
  <c r="AG72" i="128"/>
  <c r="AK79" i="128"/>
  <c r="AK72" i="128"/>
  <c r="AO79" i="128"/>
  <c r="AO72" i="128"/>
  <c r="AS79" i="128"/>
  <c r="AS72" i="128"/>
  <c r="AW79" i="128"/>
  <c r="AW72" i="128"/>
  <c r="BE20" i="128"/>
  <c r="BI20" i="128"/>
  <c r="BL55" i="128"/>
  <c r="AY102" i="128"/>
  <c r="AU102" i="128"/>
  <c r="AQ102" i="128"/>
  <c r="AM102" i="128"/>
  <c r="AI102" i="128"/>
  <c r="AE102" i="128"/>
  <c r="Y102" i="128"/>
  <c r="U102" i="128"/>
  <c r="Q102" i="128"/>
  <c r="M102" i="128"/>
  <c r="I102" i="128"/>
  <c r="E102" i="128"/>
  <c r="AZ102" i="128"/>
  <c r="AT102" i="128"/>
  <c r="AO102" i="128"/>
  <c r="AJ102" i="128"/>
  <c r="AD102" i="128"/>
  <c r="W102" i="128"/>
  <c r="R102" i="128"/>
  <c r="L102" i="128"/>
  <c r="G102" i="128"/>
  <c r="B102" i="128"/>
  <c r="AX102" i="128"/>
  <c r="AS102" i="128"/>
  <c r="AN102" i="128"/>
  <c r="AH102" i="128"/>
  <c r="AC102" i="128"/>
  <c r="V102" i="128"/>
  <c r="P102" i="128"/>
  <c r="K102" i="128"/>
  <c r="F102" i="128"/>
  <c r="AW102" i="128"/>
  <c r="AR102" i="128"/>
  <c r="AL102" i="128"/>
  <c r="AG102" i="128"/>
  <c r="Z102" i="128"/>
  <c r="T102" i="128"/>
  <c r="O102" i="128"/>
  <c r="J102" i="128"/>
  <c r="D102" i="128"/>
  <c r="BA102" i="128"/>
  <c r="AV102" i="128"/>
  <c r="AP102" i="128"/>
  <c r="AK102" i="128"/>
  <c r="AF102" i="128"/>
  <c r="X102" i="128"/>
  <c r="S102" i="128"/>
  <c r="N102" i="128"/>
  <c r="H102" i="128"/>
  <c r="C102" i="128"/>
  <c r="B79" i="128"/>
  <c r="B72" i="128"/>
  <c r="BB106" i="128"/>
  <c r="AX106" i="128"/>
  <c r="AT106" i="128"/>
  <c r="AP106" i="128"/>
  <c r="AL106" i="128"/>
  <c r="AH106" i="128"/>
  <c r="AD106" i="128"/>
  <c r="Z106" i="128"/>
  <c r="V106" i="128"/>
  <c r="R106" i="128"/>
  <c r="N106" i="128"/>
  <c r="J106" i="128"/>
  <c r="F106" i="128"/>
  <c r="AZ106" i="128"/>
  <c r="AV106" i="128"/>
  <c r="AR106" i="128"/>
  <c r="AN106" i="128"/>
  <c r="AJ106" i="128"/>
  <c r="AF106" i="128"/>
  <c r="BC106" i="128"/>
  <c r="AY106" i="128"/>
  <c r="AU106" i="128"/>
  <c r="AQ106" i="128"/>
  <c r="AM106" i="128"/>
  <c r="AI106" i="128"/>
  <c r="AE106" i="128"/>
  <c r="AA106" i="128"/>
  <c r="W106" i="128"/>
  <c r="S106" i="128"/>
  <c r="O106" i="128"/>
  <c r="K106" i="128"/>
  <c r="G106" i="128"/>
  <c r="AO106" i="128"/>
  <c r="AB106" i="128"/>
  <c r="T106" i="128"/>
  <c r="L106" i="128"/>
  <c r="BA106" i="128"/>
  <c r="AK106" i="128"/>
  <c r="Y106" i="128"/>
  <c r="Q106" i="128"/>
  <c r="I106" i="128"/>
  <c r="AW106" i="128"/>
  <c r="AG106" i="128"/>
  <c r="X106" i="128"/>
  <c r="P106" i="128"/>
  <c r="H106" i="128"/>
  <c r="AS106" i="128"/>
  <c r="AC106" i="128"/>
  <c r="U106" i="128"/>
  <c r="M106" i="128"/>
  <c r="F79" i="128"/>
  <c r="F72" i="128"/>
  <c r="BF110" i="128"/>
  <c r="BB110" i="128"/>
  <c r="AX110" i="128"/>
  <c r="AT110" i="128"/>
  <c r="BD110" i="128"/>
  <c r="AZ110" i="128"/>
  <c r="AV110" i="128"/>
  <c r="AR110" i="128"/>
  <c r="AN110" i="128"/>
  <c r="AJ110" i="128"/>
  <c r="AF110" i="128"/>
  <c r="AB110" i="128"/>
  <c r="X110" i="128"/>
  <c r="T110" i="128"/>
  <c r="BG110" i="128"/>
  <c r="BC110" i="128"/>
  <c r="AY110" i="128"/>
  <c r="AU110" i="128"/>
  <c r="AQ110" i="128"/>
  <c r="AM110" i="128"/>
  <c r="AI110" i="128"/>
  <c r="AE110" i="128"/>
  <c r="AA110" i="128"/>
  <c r="W110" i="128"/>
  <c r="S110" i="128"/>
  <c r="O110" i="128"/>
  <c r="K110" i="128"/>
  <c r="AW110" i="128"/>
  <c r="AL110" i="128"/>
  <c r="AD110" i="128"/>
  <c r="V110" i="128"/>
  <c r="P110" i="128"/>
  <c r="J110" i="128"/>
  <c r="AS110" i="128"/>
  <c r="AK110" i="128"/>
  <c r="AC110" i="128"/>
  <c r="U110" i="128"/>
  <c r="N110" i="128"/>
  <c r="BE110" i="128"/>
  <c r="AP110" i="128"/>
  <c r="AH110" i="128"/>
  <c r="Z110" i="128"/>
  <c r="R110" i="128"/>
  <c r="M110" i="128"/>
  <c r="BA110" i="128"/>
  <c r="AO110" i="128"/>
  <c r="AG110" i="128"/>
  <c r="Y110" i="128"/>
  <c r="Q110" i="128"/>
  <c r="L110" i="128"/>
  <c r="J79" i="128"/>
  <c r="J72" i="128"/>
  <c r="R79" i="128"/>
  <c r="R72" i="128"/>
  <c r="V79" i="128"/>
  <c r="V72" i="128"/>
  <c r="Z79" i="128"/>
  <c r="Z72" i="128"/>
  <c r="AD79" i="128"/>
  <c r="AD72" i="128"/>
  <c r="AH79" i="128"/>
  <c r="AH72" i="128"/>
  <c r="AL79" i="128"/>
  <c r="AL72" i="128"/>
  <c r="AP79" i="128"/>
  <c r="AP72" i="128"/>
  <c r="AT79" i="128"/>
  <c r="AT72" i="128"/>
  <c r="AX79" i="128"/>
  <c r="AX72" i="128"/>
  <c r="BB20" i="128"/>
  <c r="BF20" i="128"/>
  <c r="BJ20" i="128"/>
  <c r="B21" i="128"/>
  <c r="BB79" i="126"/>
  <c r="BB72" i="126"/>
  <c r="BF79" i="126"/>
  <c r="BF72" i="126"/>
  <c r="BJ72" i="126"/>
  <c r="BJ79" i="126"/>
  <c r="P15" i="126"/>
  <c r="Q11" i="126" s="1"/>
  <c r="O16" i="126"/>
  <c r="AV102" i="126"/>
  <c r="AF102" i="126"/>
  <c r="N102" i="126"/>
  <c r="AX102" i="126"/>
  <c r="AC102" i="126"/>
  <c r="E102" i="126"/>
  <c r="AG102" i="126"/>
  <c r="I102" i="126"/>
  <c r="AP102" i="126"/>
  <c r="S102" i="126"/>
  <c r="AY102" i="126"/>
  <c r="AD102" i="126"/>
  <c r="G102" i="126"/>
  <c r="AM86" i="126"/>
  <c r="W86" i="126"/>
  <c r="G86" i="126"/>
  <c r="AN86" i="126"/>
  <c r="X86" i="126"/>
  <c r="H86" i="126"/>
  <c r="AH86" i="126"/>
  <c r="B86" i="126"/>
  <c r="Y86" i="126"/>
  <c r="AK86" i="126"/>
  <c r="E86" i="126"/>
  <c r="AT86" i="126"/>
  <c r="B79" i="126"/>
  <c r="B72" i="126"/>
  <c r="AN106" i="126"/>
  <c r="X106" i="126"/>
  <c r="H106" i="126"/>
  <c r="AL106" i="126"/>
  <c r="Q106" i="126"/>
  <c r="AU106" i="126"/>
  <c r="Z106" i="126"/>
  <c r="AY106" i="126"/>
  <c r="AD106" i="126"/>
  <c r="I106" i="126"/>
  <c r="AM106" i="126"/>
  <c r="R106" i="126"/>
  <c r="AV90" i="126"/>
  <c r="AF90" i="126"/>
  <c r="P90" i="126"/>
  <c r="AX90" i="126"/>
  <c r="AC90" i="126"/>
  <c r="G90" i="126"/>
  <c r="AI90" i="126"/>
  <c r="N90" i="126"/>
  <c r="AG90" i="126"/>
  <c r="AP90" i="126"/>
  <c r="AU90" i="126"/>
  <c r="AW90" i="126"/>
  <c r="F79" i="126"/>
  <c r="Q90" i="126"/>
  <c r="F72" i="126"/>
  <c r="BC110" i="126"/>
  <c r="AM110" i="126"/>
  <c r="W110" i="126"/>
  <c r="BB110" i="126"/>
  <c r="AG110" i="126"/>
  <c r="L110" i="126"/>
  <c r="AP110" i="126"/>
  <c r="U110" i="126"/>
  <c r="AZ110" i="126"/>
  <c r="AD110" i="126"/>
  <c r="BD110" i="126"/>
  <c r="AH110" i="126"/>
  <c r="M110" i="126"/>
  <c r="AU94" i="126"/>
  <c r="AE94" i="126"/>
  <c r="O94" i="126"/>
  <c r="AT94" i="126"/>
  <c r="Y94" i="126"/>
  <c r="BA94" i="126"/>
  <c r="AF94" i="126"/>
  <c r="J94" i="126"/>
  <c r="X94" i="126"/>
  <c r="AG94" i="126"/>
  <c r="AL94" i="126"/>
  <c r="AX94" i="126"/>
  <c r="J79" i="126"/>
  <c r="AC94" i="126"/>
  <c r="J72" i="126"/>
  <c r="R79" i="126"/>
  <c r="R72" i="126"/>
  <c r="V79" i="126"/>
  <c r="V72" i="126"/>
  <c r="Z79" i="126"/>
  <c r="Z72" i="126"/>
  <c r="AD72" i="126"/>
  <c r="AD79" i="126"/>
  <c r="AH79" i="126"/>
  <c r="AH72" i="126"/>
  <c r="AL79" i="126"/>
  <c r="AL72" i="126"/>
  <c r="AP79" i="126"/>
  <c r="AP72" i="126"/>
  <c r="AT72" i="126"/>
  <c r="AT79" i="126"/>
  <c r="AX79" i="126"/>
  <c r="AX72" i="126"/>
  <c r="B21" i="126"/>
  <c r="B28" i="126"/>
  <c r="AW103" i="126"/>
  <c r="AG103" i="126"/>
  <c r="X103" i="126"/>
  <c r="P103" i="126"/>
  <c r="H103" i="126"/>
  <c r="AZ103" i="126"/>
  <c r="AP103" i="126"/>
  <c r="AE103" i="126"/>
  <c r="S103" i="126"/>
  <c r="I103" i="126"/>
  <c r="AY103" i="126"/>
  <c r="AN103" i="126"/>
  <c r="AD103" i="126"/>
  <c r="R103" i="126"/>
  <c r="G103" i="126"/>
  <c r="AR103" i="126"/>
  <c r="AH103" i="126"/>
  <c r="V103" i="126"/>
  <c r="K103" i="126"/>
  <c r="AV103" i="126"/>
  <c r="AL103" i="126"/>
  <c r="Z103" i="126"/>
  <c r="O103" i="126"/>
  <c r="E103" i="126"/>
  <c r="AS87" i="126"/>
  <c r="AK87" i="126"/>
  <c r="AC87" i="126"/>
  <c r="U87" i="126"/>
  <c r="M87" i="126"/>
  <c r="E87" i="126"/>
  <c r="AT87" i="126"/>
  <c r="AL87" i="126"/>
  <c r="AD87" i="126"/>
  <c r="V87" i="126"/>
  <c r="N87" i="126"/>
  <c r="F87" i="126"/>
  <c r="AN87" i="126"/>
  <c r="X87" i="126"/>
  <c r="H87" i="126"/>
  <c r="AM87" i="126"/>
  <c r="W87" i="126"/>
  <c r="G87" i="126"/>
  <c r="AQ87" i="126"/>
  <c r="AA87" i="126"/>
  <c r="K87" i="126"/>
  <c r="AZ87" i="126"/>
  <c r="AR87" i="126"/>
  <c r="C72" i="126"/>
  <c r="AJ87" i="126"/>
  <c r="C79" i="126"/>
  <c r="BO107" i="126"/>
  <c r="BB107" i="126"/>
  <c r="AT107" i="126"/>
  <c r="AL107" i="126"/>
  <c r="AD107" i="126"/>
  <c r="V107" i="126"/>
  <c r="N107" i="126"/>
  <c r="AZ107" i="126"/>
  <c r="AO107" i="126"/>
  <c r="AE107" i="126"/>
  <c r="T107" i="126"/>
  <c r="I107" i="126"/>
  <c r="AY107" i="126"/>
  <c r="AN107" i="126"/>
  <c r="AC107" i="126"/>
  <c r="S107" i="126"/>
  <c r="H107" i="126"/>
  <c r="AW107" i="126"/>
  <c r="AM107" i="126"/>
  <c r="AB107" i="126"/>
  <c r="Q107" i="126"/>
  <c r="G107" i="126"/>
  <c r="AV107" i="126"/>
  <c r="AK107" i="126"/>
  <c r="AA107" i="126"/>
  <c r="P107" i="126"/>
  <c r="BB91" i="126"/>
  <c r="AT91" i="126"/>
  <c r="AL91" i="126"/>
  <c r="AD91" i="126"/>
  <c r="V91" i="126"/>
  <c r="N91" i="126"/>
  <c r="BA91" i="126"/>
  <c r="AQ91" i="126"/>
  <c r="AF91" i="126"/>
  <c r="U91" i="126"/>
  <c r="K91" i="126"/>
  <c r="AW91" i="126"/>
  <c r="AM91" i="126"/>
  <c r="AB91" i="126"/>
  <c r="Q91" i="126"/>
  <c r="G91" i="126"/>
  <c r="AJ91" i="126"/>
  <c r="O91" i="126"/>
  <c r="AS91" i="126"/>
  <c r="X91" i="126"/>
  <c r="AY91" i="126"/>
  <c r="AC91" i="126"/>
  <c r="H91" i="126"/>
  <c r="AE91" i="126"/>
  <c r="G72" i="126"/>
  <c r="AZ91" i="126"/>
  <c r="G79" i="126"/>
  <c r="BE111" i="126"/>
  <c r="AW111" i="126"/>
  <c r="AO111" i="126"/>
  <c r="AG111" i="126"/>
  <c r="Y111" i="126"/>
  <c r="Q111" i="126"/>
  <c r="BF111" i="126"/>
  <c r="AU111" i="126"/>
  <c r="AJ111" i="126"/>
  <c r="Z111" i="126"/>
  <c r="O111" i="126"/>
  <c r="AY111" i="126"/>
  <c r="AN111" i="126"/>
  <c r="AD111" i="126"/>
  <c r="S111" i="126"/>
  <c r="BH111" i="126"/>
  <c r="AX111" i="126"/>
  <c r="AM111" i="126"/>
  <c r="AB111" i="126"/>
  <c r="R111" i="126"/>
  <c r="BG111" i="126"/>
  <c r="AV111" i="126"/>
  <c r="AL111" i="126"/>
  <c r="AA111" i="126"/>
  <c r="P111" i="126"/>
  <c r="BE95" i="126"/>
  <c r="AW95" i="126"/>
  <c r="AO95" i="126"/>
  <c r="AG95" i="126"/>
  <c r="Y95" i="126"/>
  <c r="Q95" i="126"/>
  <c r="BH95" i="126"/>
  <c r="AX95" i="126"/>
  <c r="AM95" i="126"/>
  <c r="AB95" i="126"/>
  <c r="R95" i="126"/>
  <c r="BD95" i="126"/>
  <c r="AT95" i="126"/>
  <c r="AI95" i="126"/>
  <c r="X95" i="126"/>
  <c r="N95" i="126"/>
  <c r="AV95" i="126"/>
  <c r="AA95" i="126"/>
  <c r="BF95" i="126"/>
  <c r="AJ95" i="126"/>
  <c r="O95" i="126"/>
  <c r="AP95" i="126"/>
  <c r="T95" i="126"/>
  <c r="K95" i="126"/>
  <c r="K79" i="126"/>
  <c r="AQ95" i="126"/>
  <c r="K72" i="126"/>
  <c r="V95" i="126"/>
  <c r="O79" i="126"/>
  <c r="O72" i="126"/>
  <c r="S72" i="126"/>
  <c r="S79" i="126"/>
  <c r="W72" i="126"/>
  <c r="W79" i="126"/>
  <c r="AA79" i="126"/>
  <c r="AA72" i="126"/>
  <c r="AE79" i="126"/>
  <c r="AE72" i="126"/>
  <c r="AI72" i="126"/>
  <c r="AI79" i="126"/>
  <c r="AM72" i="126"/>
  <c r="AM79" i="126"/>
  <c r="AQ79" i="126"/>
  <c r="AQ72" i="126"/>
  <c r="AU79" i="126"/>
  <c r="AU72" i="126"/>
  <c r="AY72" i="126"/>
  <c r="AY79" i="126"/>
  <c r="BC72" i="126"/>
  <c r="BC79" i="126"/>
  <c r="BG79" i="126"/>
  <c r="BG72" i="126"/>
  <c r="BB108" i="126"/>
  <c r="AT108" i="126"/>
  <c r="AL108" i="126"/>
  <c r="AD108" i="126"/>
  <c r="V108" i="126"/>
  <c r="N108" i="126"/>
  <c r="BE108" i="126"/>
  <c r="AW108" i="126"/>
  <c r="AO108" i="126"/>
  <c r="AG108" i="126"/>
  <c r="Y108" i="126"/>
  <c r="Q108" i="126"/>
  <c r="AY108" i="126"/>
  <c r="AQ108" i="126"/>
  <c r="AI108" i="126"/>
  <c r="AA108" i="126"/>
  <c r="S108" i="126"/>
  <c r="K108" i="126"/>
  <c r="AF108" i="126"/>
  <c r="H108" i="126"/>
  <c r="AB108" i="126"/>
  <c r="BD108" i="126"/>
  <c r="X108" i="126"/>
  <c r="AZ108" i="126"/>
  <c r="T108" i="126"/>
  <c r="BC92" i="126"/>
  <c r="AU92" i="126"/>
  <c r="AM92" i="126"/>
  <c r="AE92" i="126"/>
  <c r="W92" i="126"/>
  <c r="O92" i="126"/>
  <c r="BD92" i="126"/>
  <c r="AS92" i="126"/>
  <c r="AH92" i="126"/>
  <c r="X92" i="126"/>
  <c r="M92" i="126"/>
  <c r="BE92" i="126"/>
  <c r="AT92" i="126"/>
  <c r="AJ92" i="126"/>
  <c r="Y92" i="126"/>
  <c r="N92" i="126"/>
  <c r="AW92" i="126"/>
  <c r="AB92" i="126"/>
  <c r="AV92" i="126"/>
  <c r="Z92" i="126"/>
  <c r="BA92" i="126"/>
  <c r="AF92" i="126"/>
  <c r="J92" i="126"/>
  <c r="H79" i="126"/>
  <c r="AG92" i="126"/>
  <c r="H72" i="126"/>
  <c r="V92" i="126"/>
  <c r="BB92" i="126"/>
  <c r="BO112" i="126"/>
  <c r="BC112" i="126"/>
  <c r="AU112" i="126"/>
  <c r="AM112" i="126"/>
  <c r="AE112" i="126"/>
  <c r="W112" i="126"/>
  <c r="O112" i="126"/>
  <c r="BD112" i="126"/>
  <c r="AS112" i="126"/>
  <c r="AH112" i="126"/>
  <c r="X112" i="126"/>
  <c r="M112" i="126"/>
  <c r="BB112" i="126"/>
  <c r="AR112" i="126"/>
  <c r="AG112" i="126"/>
  <c r="V112" i="126"/>
  <c r="L112" i="126"/>
  <c r="BA112" i="126"/>
  <c r="AP112" i="126"/>
  <c r="AF112" i="126"/>
  <c r="U112" i="126"/>
  <c r="BE112" i="126"/>
  <c r="AT112" i="126"/>
  <c r="AJ112" i="126"/>
  <c r="Y112" i="126"/>
  <c r="N112" i="126"/>
  <c r="BC96" i="126"/>
  <c r="AU96" i="126"/>
  <c r="AM96" i="126"/>
  <c r="AE96" i="126"/>
  <c r="W96" i="126"/>
  <c r="O96" i="126"/>
  <c r="BA96" i="126"/>
  <c r="AP96" i="126"/>
  <c r="AF96" i="126"/>
  <c r="U96" i="126"/>
  <c r="BH96" i="126"/>
  <c r="AW96" i="126"/>
  <c r="AL96" i="126"/>
  <c r="AB96" i="126"/>
  <c r="Q96" i="126"/>
  <c r="AZ96" i="126"/>
  <c r="AD96" i="126"/>
  <c r="BI96" i="126"/>
  <c r="AN96" i="126"/>
  <c r="R96" i="126"/>
  <c r="AS96" i="126"/>
  <c r="X96" i="126"/>
  <c r="L79" i="126"/>
  <c r="L72" i="126"/>
  <c r="BE96" i="126"/>
  <c r="Y96" i="126"/>
  <c r="P79" i="126"/>
  <c r="P72" i="126"/>
  <c r="T79" i="126"/>
  <c r="T72" i="126"/>
  <c r="X79" i="126"/>
  <c r="X72" i="126"/>
  <c r="AB79" i="126"/>
  <c r="AB72" i="126"/>
  <c r="AF79" i="126"/>
  <c r="AF72" i="126"/>
  <c r="AJ79" i="126"/>
  <c r="AJ72" i="126"/>
  <c r="AN79" i="126"/>
  <c r="AN72" i="126"/>
  <c r="AR79" i="126"/>
  <c r="AR72" i="126"/>
  <c r="AV79" i="126"/>
  <c r="AV72" i="126"/>
  <c r="AZ20" i="126"/>
  <c r="BD20" i="126"/>
  <c r="BH20" i="126"/>
  <c r="BL20" i="126"/>
  <c r="BL79" i="126" s="1"/>
  <c r="BL55" i="126"/>
  <c r="AY105" i="126"/>
  <c r="AQ105" i="126"/>
  <c r="AI105" i="126"/>
  <c r="AA105" i="126"/>
  <c r="S105" i="126"/>
  <c r="K105" i="126"/>
  <c r="AZ105" i="126"/>
  <c r="AO105" i="126"/>
  <c r="AD105" i="126"/>
  <c r="T105" i="126"/>
  <c r="I105" i="126"/>
  <c r="AS105" i="126"/>
  <c r="AH105" i="126"/>
  <c r="X105" i="126"/>
  <c r="M105" i="126"/>
  <c r="BB105" i="126"/>
  <c r="AR105" i="126"/>
  <c r="AG105" i="126"/>
  <c r="V105" i="126"/>
  <c r="L105" i="126"/>
  <c r="BA105" i="126"/>
  <c r="AP105" i="126"/>
  <c r="AF105" i="126"/>
  <c r="U105" i="126"/>
  <c r="J105" i="126"/>
  <c r="AY89" i="126"/>
  <c r="AQ89" i="126"/>
  <c r="AI89" i="126"/>
  <c r="AA89" i="126"/>
  <c r="S89" i="126"/>
  <c r="AV89" i="126"/>
  <c r="AK89" i="126"/>
  <c r="Z89" i="126"/>
  <c r="P89" i="126"/>
  <c r="H89" i="126"/>
  <c r="AW89" i="126"/>
  <c r="AL89" i="126"/>
  <c r="AB89" i="126"/>
  <c r="Q89" i="126"/>
  <c r="I89" i="126"/>
  <c r="AZ89" i="126"/>
  <c r="AD89" i="126"/>
  <c r="K89" i="126"/>
  <c r="AN89" i="126"/>
  <c r="R89" i="126"/>
  <c r="AS89" i="126"/>
  <c r="X89" i="126"/>
  <c r="F89" i="126"/>
  <c r="AT89" i="126"/>
  <c r="E79" i="126"/>
  <c r="E72" i="126"/>
  <c r="BE109" i="126"/>
  <c r="AW109" i="126"/>
  <c r="AO109" i="126"/>
  <c r="AY109" i="126"/>
  <c r="AN109" i="126"/>
  <c r="AF109" i="126"/>
  <c r="X109" i="126"/>
  <c r="P109" i="126"/>
  <c r="BC109" i="126"/>
  <c r="AR109" i="126"/>
  <c r="AI109" i="126"/>
  <c r="AA109" i="126"/>
  <c r="S109" i="126"/>
  <c r="K109" i="126"/>
  <c r="AV109" i="126"/>
  <c r="AZ109" i="126"/>
  <c r="AP109" i="126"/>
  <c r="AG109" i="126"/>
  <c r="Y109" i="126"/>
  <c r="Q109" i="126"/>
  <c r="I109" i="126"/>
  <c r="N109" i="126"/>
  <c r="Z109" i="126"/>
  <c r="AL109" i="126"/>
  <c r="AH109" i="126"/>
  <c r="BE93" i="126"/>
  <c r="AW93" i="126"/>
  <c r="AO93" i="126"/>
  <c r="AG93" i="126"/>
  <c r="Y93" i="126"/>
  <c r="Q93" i="126"/>
  <c r="I93" i="126"/>
  <c r="AV93" i="126"/>
  <c r="AL93" i="126"/>
  <c r="AA93" i="126"/>
  <c r="P93" i="126"/>
  <c r="BC93" i="126"/>
  <c r="AR93" i="126"/>
  <c r="AH93" i="126"/>
  <c r="W93" i="126"/>
  <c r="L93" i="126"/>
  <c r="AP93" i="126"/>
  <c r="T93" i="126"/>
  <c r="AY93" i="126"/>
  <c r="AD93" i="126"/>
  <c r="BD93" i="126"/>
  <c r="AI93" i="126"/>
  <c r="N93" i="126"/>
  <c r="BF93" i="126"/>
  <c r="AJ93" i="126"/>
  <c r="I72" i="126"/>
  <c r="AU93" i="126"/>
  <c r="I79" i="126"/>
  <c r="BG113" i="126"/>
  <c r="AY113" i="126"/>
  <c r="AQ113" i="126"/>
  <c r="AI113" i="126"/>
  <c r="AA113" i="126"/>
  <c r="S113" i="126"/>
  <c r="BH113" i="126"/>
  <c r="AZ113" i="126"/>
  <c r="AR113" i="126"/>
  <c r="AJ113" i="126"/>
  <c r="AB113" i="126"/>
  <c r="T113" i="126"/>
  <c r="BF113" i="126"/>
  <c r="AP113" i="126"/>
  <c r="Z113" i="126"/>
  <c r="BE113" i="126"/>
  <c r="AO113" i="126"/>
  <c r="Y113" i="126"/>
  <c r="BJ113" i="126"/>
  <c r="AT113" i="126"/>
  <c r="AD113" i="126"/>
  <c r="N113" i="126"/>
  <c r="BA113" i="126"/>
  <c r="AK113" i="126"/>
  <c r="U113" i="126"/>
  <c r="BH97" i="126"/>
  <c r="AZ97" i="126"/>
  <c r="AR97" i="126"/>
  <c r="AJ97" i="126"/>
  <c r="AB97" i="126"/>
  <c r="T97" i="126"/>
  <c r="BI97" i="126"/>
  <c r="AX97" i="126"/>
  <c r="AM97" i="126"/>
  <c r="AC97" i="126"/>
  <c r="R97" i="126"/>
  <c r="BJ97" i="126"/>
  <c r="AY97" i="126"/>
  <c r="AO97" i="126"/>
  <c r="AD97" i="126"/>
  <c r="S97" i="126"/>
  <c r="BB97" i="126"/>
  <c r="AG97" i="126"/>
  <c r="BA97" i="126"/>
  <c r="AE97" i="126"/>
  <c r="BF97" i="126"/>
  <c r="AK97" i="126"/>
  <c r="O97" i="126"/>
  <c r="AA97" i="126"/>
  <c r="M79" i="126"/>
  <c r="M72" i="126"/>
  <c r="Q97" i="126"/>
  <c r="Q79" i="126"/>
  <c r="Q72" i="126"/>
  <c r="U79" i="126"/>
  <c r="U72" i="126"/>
  <c r="Y72" i="126"/>
  <c r="Y79" i="126"/>
  <c r="AC79" i="126"/>
  <c r="AC72" i="126"/>
  <c r="AG79" i="126"/>
  <c r="AG72" i="126"/>
  <c r="AK79" i="126"/>
  <c r="AK72" i="126"/>
  <c r="AO72" i="126"/>
  <c r="AO79" i="126"/>
  <c r="AS79" i="126"/>
  <c r="AS72" i="126"/>
  <c r="AW79" i="126"/>
  <c r="AW72" i="126"/>
  <c r="BE20" i="126"/>
  <c r="BI20" i="126"/>
  <c r="AW76" i="125"/>
  <c r="AW26" i="125" s="1"/>
  <c r="AI76" i="125"/>
  <c r="AI26" i="125" s="1"/>
  <c r="AM76" i="125"/>
  <c r="AM26" i="125" s="1"/>
  <c r="AQ76" i="125"/>
  <c r="AQ26" i="125" s="1"/>
  <c r="P16" i="125"/>
  <c r="Q15" i="125"/>
  <c r="R11" i="125" s="1"/>
  <c r="AY72" i="125"/>
  <c r="AY79" i="125"/>
  <c r="BC72" i="125"/>
  <c r="BC79" i="125"/>
  <c r="BG72" i="125"/>
  <c r="BG79" i="125"/>
  <c r="B29" i="125"/>
  <c r="C25" i="125"/>
  <c r="AX103" i="125"/>
  <c r="AT103" i="125"/>
  <c r="AP103" i="125"/>
  <c r="AL103" i="125"/>
  <c r="AH103" i="125"/>
  <c r="AD103" i="125"/>
  <c r="Y103" i="125"/>
  <c r="U103" i="125"/>
  <c r="Q103" i="125"/>
  <c r="M103" i="125"/>
  <c r="I103" i="125"/>
  <c r="E103" i="125"/>
  <c r="AY103" i="125"/>
  <c r="AS103" i="125"/>
  <c r="AN103" i="125"/>
  <c r="AI103" i="125"/>
  <c r="AC103" i="125"/>
  <c r="W103" i="125"/>
  <c r="R103" i="125"/>
  <c r="L103" i="125"/>
  <c r="G103" i="125"/>
  <c r="BA103" i="125"/>
  <c r="AV103" i="125"/>
  <c r="AQ103" i="125"/>
  <c r="AK103" i="125"/>
  <c r="AF103" i="125"/>
  <c r="Z103" i="125"/>
  <c r="T103" i="125"/>
  <c r="O103" i="125"/>
  <c r="J103" i="125"/>
  <c r="D103" i="125"/>
  <c r="AZ103" i="125"/>
  <c r="AO103" i="125"/>
  <c r="AE103" i="125"/>
  <c r="S103" i="125"/>
  <c r="H103" i="125"/>
  <c r="AW103" i="125"/>
  <c r="AM103" i="125"/>
  <c r="AA103" i="125"/>
  <c r="P103" i="125"/>
  <c r="F103" i="125"/>
  <c r="AU103" i="125"/>
  <c r="AJ103" i="125"/>
  <c r="X103" i="125"/>
  <c r="N103" i="125"/>
  <c r="C103" i="125"/>
  <c r="AR103" i="125"/>
  <c r="AG103" i="125"/>
  <c r="V103" i="125"/>
  <c r="K103" i="125"/>
  <c r="AW87" i="125"/>
  <c r="AS87" i="125"/>
  <c r="AO87" i="125"/>
  <c r="AK87" i="125"/>
  <c r="AG87" i="125"/>
  <c r="AC87" i="125"/>
  <c r="Y87" i="125"/>
  <c r="U87" i="125"/>
  <c r="Q87" i="125"/>
  <c r="M87" i="125"/>
  <c r="I87" i="125"/>
  <c r="E87" i="125"/>
  <c r="AY87" i="125"/>
  <c r="AT87" i="125"/>
  <c r="AN87" i="125"/>
  <c r="AI87" i="125"/>
  <c r="AD87" i="125"/>
  <c r="X87" i="125"/>
  <c r="S87" i="125"/>
  <c r="N87" i="125"/>
  <c r="H87" i="125"/>
  <c r="C87" i="125"/>
  <c r="C72" i="125"/>
  <c r="AX87" i="125"/>
  <c r="AR87" i="125"/>
  <c r="AM87" i="125"/>
  <c r="AH87" i="125"/>
  <c r="AB87" i="125"/>
  <c r="W87" i="125"/>
  <c r="R87" i="125"/>
  <c r="L87" i="125"/>
  <c r="G87" i="125"/>
  <c r="C79" i="125"/>
  <c r="AV87" i="125"/>
  <c r="AQ87" i="125"/>
  <c r="AL87" i="125"/>
  <c r="AF87" i="125"/>
  <c r="AA87" i="125"/>
  <c r="V87" i="125"/>
  <c r="P87" i="125"/>
  <c r="K87" i="125"/>
  <c r="F87" i="125"/>
  <c r="AZ87" i="125"/>
  <c r="AU87" i="125"/>
  <c r="AP87" i="125"/>
  <c r="AJ87" i="125"/>
  <c r="AE87" i="125"/>
  <c r="Z87" i="125"/>
  <c r="T87" i="125"/>
  <c r="O87" i="125"/>
  <c r="J87" i="125"/>
  <c r="D87" i="125"/>
  <c r="BA107" i="125"/>
  <c r="AW107" i="125"/>
  <c r="AS107" i="125"/>
  <c r="AO107" i="125"/>
  <c r="AK107" i="125"/>
  <c r="AG107" i="125"/>
  <c r="AC107" i="125"/>
  <c r="Y107" i="125"/>
  <c r="U107" i="125"/>
  <c r="Q107" i="125"/>
  <c r="M107" i="125"/>
  <c r="I107" i="125"/>
  <c r="BC107" i="125"/>
  <c r="AY107" i="125"/>
  <c r="AU107" i="125"/>
  <c r="AQ107" i="125"/>
  <c r="AM107" i="125"/>
  <c r="AI107" i="125"/>
  <c r="AE107" i="125"/>
  <c r="AA107" i="125"/>
  <c r="W107" i="125"/>
  <c r="S107" i="125"/>
  <c r="O107" i="125"/>
  <c r="K107" i="125"/>
  <c r="G107" i="125"/>
  <c r="BD107" i="125"/>
  <c r="AV107" i="125"/>
  <c r="AN107" i="125"/>
  <c r="AF107" i="125"/>
  <c r="X107" i="125"/>
  <c r="P107" i="125"/>
  <c r="H107" i="125"/>
  <c r="BB107" i="125"/>
  <c r="AT107" i="125"/>
  <c r="AL107" i="125"/>
  <c r="AD107" i="125"/>
  <c r="V107" i="125"/>
  <c r="N107" i="125"/>
  <c r="AZ107" i="125"/>
  <c r="AR107" i="125"/>
  <c r="AJ107" i="125"/>
  <c r="AB107" i="125"/>
  <c r="T107" i="125"/>
  <c r="L107" i="125"/>
  <c r="BO107" i="125"/>
  <c r="AX107" i="125"/>
  <c r="AP107" i="125"/>
  <c r="AH107" i="125"/>
  <c r="Z107" i="125"/>
  <c r="R107" i="125"/>
  <c r="J107" i="125"/>
  <c r="BA91" i="125"/>
  <c r="AW91" i="125"/>
  <c r="AS91" i="125"/>
  <c r="AO91" i="125"/>
  <c r="AK91" i="125"/>
  <c r="AG91" i="125"/>
  <c r="AC91" i="125"/>
  <c r="Y91" i="125"/>
  <c r="U91" i="125"/>
  <c r="Q91" i="125"/>
  <c r="M91" i="125"/>
  <c r="I91" i="125"/>
  <c r="BC91" i="125"/>
  <c r="AY91" i="125"/>
  <c r="AU91" i="125"/>
  <c r="AQ91" i="125"/>
  <c r="AM91" i="125"/>
  <c r="AI91" i="125"/>
  <c r="AE91" i="125"/>
  <c r="AA91" i="125"/>
  <c r="W91" i="125"/>
  <c r="S91" i="125"/>
  <c r="O91" i="125"/>
  <c r="K91" i="125"/>
  <c r="G91" i="125"/>
  <c r="AZ91" i="125"/>
  <c r="AR91" i="125"/>
  <c r="AJ91" i="125"/>
  <c r="AB91" i="125"/>
  <c r="T91" i="125"/>
  <c r="L91" i="125"/>
  <c r="G72" i="125"/>
  <c r="AX91" i="125"/>
  <c r="AP91" i="125"/>
  <c r="AH91" i="125"/>
  <c r="Z91" i="125"/>
  <c r="R91" i="125"/>
  <c r="J91" i="125"/>
  <c r="G79" i="125"/>
  <c r="BD91" i="125"/>
  <c r="AV91" i="125"/>
  <c r="AN91" i="125"/>
  <c r="AF91" i="125"/>
  <c r="X91" i="125"/>
  <c r="P91" i="125"/>
  <c r="H91" i="125"/>
  <c r="BB91" i="125"/>
  <c r="AT91" i="125"/>
  <c r="AL91" i="125"/>
  <c r="AD91" i="125"/>
  <c r="V91" i="125"/>
  <c r="N91" i="125"/>
  <c r="BE111" i="125"/>
  <c r="BA111" i="125"/>
  <c r="AW111" i="125"/>
  <c r="AS111" i="125"/>
  <c r="AO111" i="125"/>
  <c r="AK111" i="125"/>
  <c r="AG111" i="125"/>
  <c r="AC111" i="125"/>
  <c r="Y111" i="125"/>
  <c r="U111" i="125"/>
  <c r="Q111" i="125"/>
  <c r="M111" i="125"/>
  <c r="BG111" i="125"/>
  <c r="BB111" i="125"/>
  <c r="AV111" i="125"/>
  <c r="AQ111" i="125"/>
  <c r="AL111" i="125"/>
  <c r="AF111" i="125"/>
  <c r="AA111" i="125"/>
  <c r="V111" i="125"/>
  <c r="P111" i="125"/>
  <c r="K111" i="125"/>
  <c r="BF111" i="125"/>
  <c r="AZ111" i="125"/>
  <c r="AU111" i="125"/>
  <c r="AP111" i="125"/>
  <c r="AJ111" i="125"/>
  <c r="AE111" i="125"/>
  <c r="Z111" i="125"/>
  <c r="T111" i="125"/>
  <c r="O111" i="125"/>
  <c r="BD111" i="125"/>
  <c r="AY111" i="125"/>
  <c r="AT111" i="125"/>
  <c r="BH111" i="125"/>
  <c r="BC111" i="125"/>
  <c r="AX111" i="125"/>
  <c r="AR111" i="125"/>
  <c r="AM111" i="125"/>
  <c r="AH111" i="125"/>
  <c r="AB111" i="125"/>
  <c r="W111" i="125"/>
  <c r="R111" i="125"/>
  <c r="L111" i="125"/>
  <c r="X111" i="125"/>
  <c r="AN111" i="125"/>
  <c r="S111" i="125"/>
  <c r="AI111" i="125"/>
  <c r="N111" i="125"/>
  <c r="AD111" i="125"/>
  <c r="BG95" i="125"/>
  <c r="BC95" i="125"/>
  <c r="AY95" i="125"/>
  <c r="AU95" i="125"/>
  <c r="AQ95" i="125"/>
  <c r="AM95" i="125"/>
  <c r="AI95" i="125"/>
  <c r="AE95" i="125"/>
  <c r="AA95" i="125"/>
  <c r="W95" i="125"/>
  <c r="S95" i="125"/>
  <c r="O95" i="125"/>
  <c r="K95" i="125"/>
  <c r="BD95" i="125"/>
  <c r="AX95" i="125"/>
  <c r="AS95" i="125"/>
  <c r="AN95" i="125"/>
  <c r="AH95" i="125"/>
  <c r="AC95" i="125"/>
  <c r="X95" i="125"/>
  <c r="R95" i="125"/>
  <c r="M95" i="125"/>
  <c r="BH95" i="125"/>
  <c r="BB95" i="125"/>
  <c r="AW95" i="125"/>
  <c r="AR95" i="125"/>
  <c r="AL95" i="125"/>
  <c r="AG95" i="125"/>
  <c r="AB95" i="125"/>
  <c r="V95" i="125"/>
  <c r="Q95" i="125"/>
  <c r="L95" i="125"/>
  <c r="BE95" i="125"/>
  <c r="AZ95" i="125"/>
  <c r="AT95" i="125"/>
  <c r="AO95" i="125"/>
  <c r="AJ95" i="125"/>
  <c r="AD95" i="125"/>
  <c r="Y95" i="125"/>
  <c r="T95" i="125"/>
  <c r="N95" i="125"/>
  <c r="BA95" i="125"/>
  <c r="AF95" i="125"/>
  <c r="K72" i="125"/>
  <c r="AV95" i="125"/>
  <c r="Z95" i="125"/>
  <c r="K79" i="125"/>
  <c r="AP95" i="125"/>
  <c r="U95" i="125"/>
  <c r="BF95" i="125"/>
  <c r="AK95" i="125"/>
  <c r="P95" i="125"/>
  <c r="O72" i="125"/>
  <c r="O79" i="125"/>
  <c r="S72" i="125"/>
  <c r="S79" i="125"/>
  <c r="W72" i="125"/>
  <c r="W79" i="125"/>
  <c r="AA72" i="125"/>
  <c r="AA79" i="125"/>
  <c r="AE72" i="125"/>
  <c r="AE79" i="125"/>
  <c r="AI72" i="125"/>
  <c r="AI79" i="125"/>
  <c r="AM72" i="125"/>
  <c r="AM79" i="125"/>
  <c r="AQ72" i="125"/>
  <c r="AQ79" i="125"/>
  <c r="AU72" i="125"/>
  <c r="AU79" i="125"/>
  <c r="BB108" i="125"/>
  <c r="AX108" i="125"/>
  <c r="AT108" i="125"/>
  <c r="AP108" i="125"/>
  <c r="AL108" i="125"/>
  <c r="AH108" i="125"/>
  <c r="AD108" i="125"/>
  <c r="Z108" i="125"/>
  <c r="V108" i="125"/>
  <c r="R108" i="125"/>
  <c r="N108" i="125"/>
  <c r="J108" i="125"/>
  <c r="BD108" i="125"/>
  <c r="AZ108" i="125"/>
  <c r="AV108" i="125"/>
  <c r="AR108" i="125"/>
  <c r="AN108" i="125"/>
  <c r="AJ108" i="125"/>
  <c r="AF108" i="125"/>
  <c r="AB108" i="125"/>
  <c r="X108" i="125"/>
  <c r="T108" i="125"/>
  <c r="P108" i="125"/>
  <c r="L108" i="125"/>
  <c r="H108" i="125"/>
  <c r="BA108" i="125"/>
  <c r="AS108" i="125"/>
  <c r="AK108" i="125"/>
  <c r="AC108" i="125"/>
  <c r="U108" i="125"/>
  <c r="M108" i="125"/>
  <c r="AY108" i="125"/>
  <c r="AQ108" i="125"/>
  <c r="AI108" i="125"/>
  <c r="AA108" i="125"/>
  <c r="S108" i="125"/>
  <c r="K108" i="125"/>
  <c r="BE108" i="125"/>
  <c r="AW108" i="125"/>
  <c r="AO108" i="125"/>
  <c r="AG108" i="125"/>
  <c r="Y108" i="125"/>
  <c r="Q108" i="125"/>
  <c r="I108" i="125"/>
  <c r="BC108" i="125"/>
  <c r="AU108" i="125"/>
  <c r="AM108" i="125"/>
  <c r="AE108" i="125"/>
  <c r="W108" i="125"/>
  <c r="O108" i="125"/>
  <c r="BE92" i="125"/>
  <c r="BA92" i="125"/>
  <c r="AW92" i="125"/>
  <c r="AS92" i="125"/>
  <c r="AO92" i="125"/>
  <c r="AK92" i="125"/>
  <c r="AG92" i="125"/>
  <c r="AC92" i="125"/>
  <c r="Y92" i="125"/>
  <c r="U92" i="125"/>
  <c r="BC92" i="125"/>
  <c r="AX92" i="125"/>
  <c r="AR92" i="125"/>
  <c r="AM92" i="125"/>
  <c r="AH92" i="125"/>
  <c r="AB92" i="125"/>
  <c r="W92" i="125"/>
  <c r="R92" i="125"/>
  <c r="N92" i="125"/>
  <c r="J92" i="125"/>
  <c r="AZ92" i="125"/>
  <c r="AU92" i="125"/>
  <c r="AP92" i="125"/>
  <c r="AJ92" i="125"/>
  <c r="AE92" i="125"/>
  <c r="Z92" i="125"/>
  <c r="T92" i="125"/>
  <c r="P92" i="125"/>
  <c r="L92" i="125"/>
  <c r="H92" i="125"/>
  <c r="AV92" i="125"/>
  <c r="AL92" i="125"/>
  <c r="AA92" i="125"/>
  <c r="Q92" i="125"/>
  <c r="I92" i="125"/>
  <c r="H79" i="125"/>
  <c r="BD92" i="125"/>
  <c r="AT92" i="125"/>
  <c r="AI92" i="125"/>
  <c r="X92" i="125"/>
  <c r="O92" i="125"/>
  <c r="BB92" i="125"/>
  <c r="AQ92" i="125"/>
  <c r="AF92" i="125"/>
  <c r="V92" i="125"/>
  <c r="M92" i="125"/>
  <c r="AY92" i="125"/>
  <c r="AN92" i="125"/>
  <c r="AD92" i="125"/>
  <c r="S92" i="125"/>
  <c r="K92" i="125"/>
  <c r="H72" i="125"/>
  <c r="BI112" i="125"/>
  <c r="BE112" i="125"/>
  <c r="BA112" i="125"/>
  <c r="AW112" i="125"/>
  <c r="BO112" i="125"/>
  <c r="BG112" i="125"/>
  <c r="BC112" i="125"/>
  <c r="AY112" i="125"/>
  <c r="AU112" i="125"/>
  <c r="AQ112" i="125"/>
  <c r="AM112" i="125"/>
  <c r="AI112" i="125"/>
  <c r="AE112" i="125"/>
  <c r="AA112" i="125"/>
  <c r="W112" i="125"/>
  <c r="S112" i="125"/>
  <c r="O112" i="125"/>
  <c r="BB112" i="125"/>
  <c r="AT112" i="125"/>
  <c r="AO112" i="125"/>
  <c r="AJ112" i="125"/>
  <c r="AD112" i="125"/>
  <c r="Y112" i="125"/>
  <c r="T112" i="125"/>
  <c r="N112" i="125"/>
  <c r="BH112" i="125"/>
  <c r="AZ112" i="125"/>
  <c r="AS112" i="125"/>
  <c r="AN112" i="125"/>
  <c r="AH112" i="125"/>
  <c r="AC112" i="125"/>
  <c r="X112" i="125"/>
  <c r="R112" i="125"/>
  <c r="M112" i="125"/>
  <c r="BF112" i="125"/>
  <c r="AX112" i="125"/>
  <c r="AR112" i="125"/>
  <c r="AL112" i="125"/>
  <c r="AG112" i="125"/>
  <c r="AB112" i="125"/>
  <c r="V112" i="125"/>
  <c r="Q112" i="125"/>
  <c r="L112" i="125"/>
  <c r="BD112" i="125"/>
  <c r="AV112" i="125"/>
  <c r="AP112" i="125"/>
  <c r="AK112" i="125"/>
  <c r="AF112" i="125"/>
  <c r="Z112" i="125"/>
  <c r="U112" i="125"/>
  <c r="P112" i="125"/>
  <c r="BI96" i="125"/>
  <c r="BE96" i="125"/>
  <c r="BA96" i="125"/>
  <c r="AW96" i="125"/>
  <c r="AS96" i="125"/>
  <c r="AO96" i="125"/>
  <c r="AK96" i="125"/>
  <c r="AG96" i="125"/>
  <c r="AC96" i="125"/>
  <c r="Y96" i="125"/>
  <c r="U96" i="125"/>
  <c r="Q96" i="125"/>
  <c r="M96" i="125"/>
  <c r="BG96" i="125"/>
  <c r="BB96" i="125"/>
  <c r="AV96" i="125"/>
  <c r="AQ96" i="125"/>
  <c r="AL96" i="125"/>
  <c r="AF96" i="125"/>
  <c r="AA96" i="125"/>
  <c r="V96" i="125"/>
  <c r="P96" i="125"/>
  <c r="BF96" i="125"/>
  <c r="AZ96" i="125"/>
  <c r="AU96" i="125"/>
  <c r="AP96" i="125"/>
  <c r="AJ96" i="125"/>
  <c r="AE96" i="125"/>
  <c r="Z96" i="125"/>
  <c r="T96" i="125"/>
  <c r="O96" i="125"/>
  <c r="BD96" i="125"/>
  <c r="BH96" i="125"/>
  <c r="BC96" i="125"/>
  <c r="AX96" i="125"/>
  <c r="AR96" i="125"/>
  <c r="AM96" i="125"/>
  <c r="AH96" i="125"/>
  <c r="AB96" i="125"/>
  <c r="W96" i="125"/>
  <c r="R96" i="125"/>
  <c r="L96" i="125"/>
  <c r="AT96" i="125"/>
  <c r="X96" i="125"/>
  <c r="L79" i="125"/>
  <c r="AN96" i="125"/>
  <c r="S96" i="125"/>
  <c r="AI96" i="125"/>
  <c r="N96" i="125"/>
  <c r="AY96" i="125"/>
  <c r="AD96" i="125"/>
  <c r="L72" i="125"/>
  <c r="P79" i="125"/>
  <c r="P72" i="125"/>
  <c r="T79" i="125"/>
  <c r="T72" i="125"/>
  <c r="X79" i="125"/>
  <c r="X72" i="125"/>
  <c r="AB79" i="125"/>
  <c r="AB72" i="125"/>
  <c r="AF79" i="125"/>
  <c r="AF72" i="125"/>
  <c r="AJ79" i="125"/>
  <c r="AJ72" i="125"/>
  <c r="AN79" i="125"/>
  <c r="AN72" i="125"/>
  <c r="AR79" i="125"/>
  <c r="AR72" i="125"/>
  <c r="AV79" i="125"/>
  <c r="AV72" i="125"/>
  <c r="AZ79" i="125"/>
  <c r="AZ72" i="125"/>
  <c r="BD79" i="125"/>
  <c r="BD72" i="125"/>
  <c r="BH79" i="125"/>
  <c r="BH72" i="125"/>
  <c r="BL55" i="125"/>
  <c r="AZ105" i="125"/>
  <c r="AV105" i="125"/>
  <c r="AR105" i="125"/>
  <c r="AN105" i="125"/>
  <c r="AJ105" i="125"/>
  <c r="AF105" i="125"/>
  <c r="AB105" i="125"/>
  <c r="X105" i="125"/>
  <c r="T105" i="125"/>
  <c r="P105" i="125"/>
  <c r="L105" i="125"/>
  <c r="H105" i="125"/>
  <c r="AY105" i="125"/>
  <c r="AT105" i="125"/>
  <c r="AO105" i="125"/>
  <c r="AI105" i="125"/>
  <c r="AD105" i="125"/>
  <c r="Y105" i="125"/>
  <c r="S105" i="125"/>
  <c r="N105" i="125"/>
  <c r="I105" i="125"/>
  <c r="AX105" i="125"/>
  <c r="AS105" i="125"/>
  <c r="AM105" i="125"/>
  <c r="AH105" i="125"/>
  <c r="AC105" i="125"/>
  <c r="W105" i="125"/>
  <c r="R105" i="125"/>
  <c r="M105" i="125"/>
  <c r="G105" i="125"/>
  <c r="BA105" i="125"/>
  <c r="AU105" i="125"/>
  <c r="AP105" i="125"/>
  <c r="AK105" i="125"/>
  <c r="AE105" i="125"/>
  <c r="Z105" i="125"/>
  <c r="U105" i="125"/>
  <c r="O105" i="125"/>
  <c r="J105" i="125"/>
  <c r="E105" i="125"/>
  <c r="AW105" i="125"/>
  <c r="AA105" i="125"/>
  <c r="F105" i="125"/>
  <c r="AQ105" i="125"/>
  <c r="V105" i="125"/>
  <c r="AL105" i="125"/>
  <c r="Q105" i="125"/>
  <c r="BB105" i="125"/>
  <c r="AG105" i="125"/>
  <c r="K105" i="125"/>
  <c r="AZ89" i="125"/>
  <c r="AV89" i="125"/>
  <c r="AR89" i="125"/>
  <c r="AN89" i="125"/>
  <c r="AJ89" i="125"/>
  <c r="AF89" i="125"/>
  <c r="AB89" i="125"/>
  <c r="X89" i="125"/>
  <c r="T89" i="125"/>
  <c r="P89" i="125"/>
  <c r="L89" i="125"/>
  <c r="H89" i="125"/>
  <c r="AY89" i="125"/>
  <c r="AT89" i="125"/>
  <c r="AO89" i="125"/>
  <c r="AI89" i="125"/>
  <c r="AD89" i="125"/>
  <c r="Y89" i="125"/>
  <c r="S89" i="125"/>
  <c r="N89" i="125"/>
  <c r="I89" i="125"/>
  <c r="AX89" i="125"/>
  <c r="AS89" i="125"/>
  <c r="AM89" i="125"/>
  <c r="AH89" i="125"/>
  <c r="AC89" i="125"/>
  <c r="W89" i="125"/>
  <c r="R89" i="125"/>
  <c r="M89" i="125"/>
  <c r="G89" i="125"/>
  <c r="BB89" i="125"/>
  <c r="AW89" i="125"/>
  <c r="AQ89" i="125"/>
  <c r="AL89" i="125"/>
  <c r="AG89" i="125"/>
  <c r="AA89" i="125"/>
  <c r="V89" i="125"/>
  <c r="Q89" i="125"/>
  <c r="K89" i="125"/>
  <c r="F89" i="125"/>
  <c r="BA89" i="125"/>
  <c r="AU89" i="125"/>
  <c r="AP89" i="125"/>
  <c r="AK89" i="125"/>
  <c r="AE89" i="125"/>
  <c r="Z89" i="125"/>
  <c r="U89" i="125"/>
  <c r="O89" i="125"/>
  <c r="J89" i="125"/>
  <c r="E89" i="125"/>
  <c r="E79" i="125"/>
  <c r="E72" i="125"/>
  <c r="BE109" i="125"/>
  <c r="BA109" i="125"/>
  <c r="AW109" i="125"/>
  <c r="AS109" i="125"/>
  <c r="AO109" i="125"/>
  <c r="BF109" i="125"/>
  <c r="AZ109" i="125"/>
  <c r="BD109" i="125"/>
  <c r="AY109" i="125"/>
  <c r="AT109" i="125"/>
  <c r="AN109" i="125"/>
  <c r="AJ109" i="125"/>
  <c r="AF109" i="125"/>
  <c r="AB109" i="125"/>
  <c r="X109" i="125"/>
  <c r="T109" i="125"/>
  <c r="P109" i="125"/>
  <c r="L109" i="125"/>
  <c r="BB109" i="125"/>
  <c r="AV109" i="125"/>
  <c r="AQ109" i="125"/>
  <c r="AL109" i="125"/>
  <c r="AH109" i="125"/>
  <c r="AD109" i="125"/>
  <c r="Z109" i="125"/>
  <c r="V109" i="125"/>
  <c r="R109" i="125"/>
  <c r="N109" i="125"/>
  <c r="J109" i="125"/>
  <c r="AR109" i="125"/>
  <c r="AI109" i="125"/>
  <c r="AA109" i="125"/>
  <c r="S109" i="125"/>
  <c r="K109" i="125"/>
  <c r="BC109" i="125"/>
  <c r="AP109" i="125"/>
  <c r="AG109" i="125"/>
  <c r="Y109" i="125"/>
  <c r="Q109" i="125"/>
  <c r="I109" i="125"/>
  <c r="AX109" i="125"/>
  <c r="AM109" i="125"/>
  <c r="AE109" i="125"/>
  <c r="W109" i="125"/>
  <c r="O109" i="125"/>
  <c r="AU109" i="125"/>
  <c r="AK109" i="125"/>
  <c r="AC109" i="125"/>
  <c r="U109" i="125"/>
  <c r="M109" i="125"/>
  <c r="BC93" i="125"/>
  <c r="AY93" i="125"/>
  <c r="AU93" i="125"/>
  <c r="AQ93" i="125"/>
  <c r="AM93" i="125"/>
  <c r="AI93" i="125"/>
  <c r="AE93" i="125"/>
  <c r="AA93" i="125"/>
  <c r="W93" i="125"/>
  <c r="S93" i="125"/>
  <c r="O93" i="125"/>
  <c r="K93" i="125"/>
  <c r="BB93" i="125"/>
  <c r="AW93" i="125"/>
  <c r="AR93" i="125"/>
  <c r="AL93" i="125"/>
  <c r="AG93" i="125"/>
  <c r="AB93" i="125"/>
  <c r="V93" i="125"/>
  <c r="Q93" i="125"/>
  <c r="BF93" i="125"/>
  <c r="BA93" i="125"/>
  <c r="AV93" i="125"/>
  <c r="AP93" i="125"/>
  <c r="AK93" i="125"/>
  <c r="AF93" i="125"/>
  <c r="Z93" i="125"/>
  <c r="U93" i="125"/>
  <c r="P93" i="125"/>
  <c r="J93" i="125"/>
  <c r="BD93" i="125"/>
  <c r="AX93" i="125"/>
  <c r="AS93" i="125"/>
  <c r="AN93" i="125"/>
  <c r="AH93" i="125"/>
  <c r="AC93" i="125"/>
  <c r="X93" i="125"/>
  <c r="R93" i="125"/>
  <c r="M93" i="125"/>
  <c r="AT93" i="125"/>
  <c r="Y93" i="125"/>
  <c r="I93" i="125"/>
  <c r="AO93" i="125"/>
  <c r="T93" i="125"/>
  <c r="BE93" i="125"/>
  <c r="AJ93" i="125"/>
  <c r="N93" i="125"/>
  <c r="AZ93" i="125"/>
  <c r="AD93" i="125"/>
  <c r="L93" i="125"/>
  <c r="I79" i="125"/>
  <c r="I72" i="125"/>
  <c r="BJ113" i="125"/>
  <c r="BF113" i="125"/>
  <c r="BB113" i="125"/>
  <c r="AX113" i="125"/>
  <c r="AT113" i="125"/>
  <c r="AP113" i="125"/>
  <c r="AL113" i="125"/>
  <c r="AH113" i="125"/>
  <c r="AD113" i="125"/>
  <c r="Z113" i="125"/>
  <c r="V113" i="125"/>
  <c r="R113" i="125"/>
  <c r="N113" i="125"/>
  <c r="BH113" i="125"/>
  <c r="BD113" i="125"/>
  <c r="AZ113" i="125"/>
  <c r="AV113" i="125"/>
  <c r="AR113" i="125"/>
  <c r="AN113" i="125"/>
  <c r="AJ113" i="125"/>
  <c r="AF113" i="125"/>
  <c r="AB113" i="125"/>
  <c r="X113" i="125"/>
  <c r="T113" i="125"/>
  <c r="P113" i="125"/>
  <c r="BG113" i="125"/>
  <c r="AY113" i="125"/>
  <c r="AQ113" i="125"/>
  <c r="AI113" i="125"/>
  <c r="AA113" i="125"/>
  <c r="S113" i="125"/>
  <c r="BE113" i="125"/>
  <c r="AW113" i="125"/>
  <c r="AO113" i="125"/>
  <c r="AG113" i="125"/>
  <c r="Y113" i="125"/>
  <c r="Q113" i="125"/>
  <c r="BC113" i="125"/>
  <c r="AU113" i="125"/>
  <c r="AM113" i="125"/>
  <c r="AE113" i="125"/>
  <c r="W113" i="125"/>
  <c r="O113" i="125"/>
  <c r="BI113" i="125"/>
  <c r="BA113" i="125"/>
  <c r="AS113" i="125"/>
  <c r="AK113" i="125"/>
  <c r="AC113" i="125"/>
  <c r="U113" i="125"/>
  <c r="M113" i="125"/>
  <c r="BJ97" i="125"/>
  <c r="BF97" i="125"/>
  <c r="BB97" i="125"/>
  <c r="AX97" i="125"/>
  <c r="AT97" i="125"/>
  <c r="AP97" i="125"/>
  <c r="AL97" i="125"/>
  <c r="AH97" i="125"/>
  <c r="AD97" i="125"/>
  <c r="Z97" i="125"/>
  <c r="V97" i="125"/>
  <c r="R97" i="125"/>
  <c r="N97" i="125"/>
  <c r="BI97" i="125"/>
  <c r="BD97" i="125"/>
  <c r="AY97" i="125"/>
  <c r="AS97" i="125"/>
  <c r="AN97" i="125"/>
  <c r="AI97" i="125"/>
  <c r="AC97" i="125"/>
  <c r="X97" i="125"/>
  <c r="S97" i="125"/>
  <c r="M97" i="125"/>
  <c r="BH97" i="125"/>
  <c r="BC97" i="125"/>
  <c r="AW97" i="125"/>
  <c r="AR97" i="125"/>
  <c r="AM97" i="125"/>
  <c r="AG97" i="125"/>
  <c r="AB97" i="125"/>
  <c r="W97" i="125"/>
  <c r="Q97" i="125"/>
  <c r="BG97" i="125"/>
  <c r="BA97" i="125"/>
  <c r="AV97" i="125"/>
  <c r="AQ97" i="125"/>
  <c r="AK97" i="125"/>
  <c r="AF97" i="125"/>
  <c r="AA97" i="125"/>
  <c r="U97" i="125"/>
  <c r="P97" i="125"/>
  <c r="BE97" i="125"/>
  <c r="AZ97" i="125"/>
  <c r="AU97" i="125"/>
  <c r="AO97" i="125"/>
  <c r="AJ97" i="125"/>
  <c r="AE97" i="125"/>
  <c r="Y97" i="125"/>
  <c r="T97" i="125"/>
  <c r="O97" i="125"/>
  <c r="M79" i="125"/>
  <c r="M72" i="125"/>
  <c r="Q79" i="125"/>
  <c r="Q72" i="125"/>
  <c r="U79" i="125"/>
  <c r="U72" i="125"/>
  <c r="Y79" i="125"/>
  <c r="Y72" i="125"/>
  <c r="AC79" i="125"/>
  <c r="AC72" i="125"/>
  <c r="AG79" i="125"/>
  <c r="AG72" i="125"/>
  <c r="AK79" i="125"/>
  <c r="AK72" i="125"/>
  <c r="AO79" i="125"/>
  <c r="AO72" i="125"/>
  <c r="AS79" i="125"/>
  <c r="AS72" i="125"/>
  <c r="AW79" i="125"/>
  <c r="AW72" i="125"/>
  <c r="BE20" i="125"/>
  <c r="BI20" i="125"/>
  <c r="BA102" i="125"/>
  <c r="AW102" i="125"/>
  <c r="AS102" i="125"/>
  <c r="AO102" i="125"/>
  <c r="AK102" i="125"/>
  <c r="AG102" i="125"/>
  <c r="AC102" i="125"/>
  <c r="W102" i="125"/>
  <c r="S102" i="125"/>
  <c r="O102" i="125"/>
  <c r="K102" i="125"/>
  <c r="G102" i="125"/>
  <c r="C102" i="125"/>
  <c r="AV102" i="125"/>
  <c r="AQ102" i="125"/>
  <c r="AL102" i="125"/>
  <c r="AF102" i="125"/>
  <c r="Y102" i="125"/>
  <c r="T102" i="125"/>
  <c r="N102" i="125"/>
  <c r="I102" i="125"/>
  <c r="D102" i="125"/>
  <c r="AY102" i="125"/>
  <c r="AT102" i="125"/>
  <c r="AN102" i="125"/>
  <c r="AI102" i="125"/>
  <c r="AD102" i="125"/>
  <c r="V102" i="125"/>
  <c r="Q102" i="125"/>
  <c r="L102" i="125"/>
  <c r="F102" i="125"/>
  <c r="AX102" i="125"/>
  <c r="AM102" i="125"/>
  <c r="Z102" i="125"/>
  <c r="P102" i="125"/>
  <c r="E102" i="125"/>
  <c r="AU102" i="125"/>
  <c r="AJ102" i="125"/>
  <c r="X102" i="125"/>
  <c r="M102" i="125"/>
  <c r="B102" i="125"/>
  <c r="AR102" i="125"/>
  <c r="AH102" i="125"/>
  <c r="U102" i="125"/>
  <c r="J102" i="125"/>
  <c r="AZ102" i="125"/>
  <c r="AP102" i="125"/>
  <c r="AE102" i="125"/>
  <c r="R102" i="125"/>
  <c r="H102" i="125"/>
  <c r="AY86" i="125"/>
  <c r="AU86" i="125"/>
  <c r="AQ86" i="125"/>
  <c r="AM86" i="125"/>
  <c r="AI86" i="125"/>
  <c r="AE86" i="125"/>
  <c r="AA86" i="125"/>
  <c r="W86" i="125"/>
  <c r="S86" i="125"/>
  <c r="O86" i="125"/>
  <c r="K86" i="125"/>
  <c r="G86" i="125"/>
  <c r="C86" i="125"/>
  <c r="AV86" i="125"/>
  <c r="AP86" i="125"/>
  <c r="AK86" i="125"/>
  <c r="AF86" i="125"/>
  <c r="Z86" i="125"/>
  <c r="U86" i="125"/>
  <c r="P86" i="125"/>
  <c r="J86" i="125"/>
  <c r="E86" i="125"/>
  <c r="AT86" i="125"/>
  <c r="AO86" i="125"/>
  <c r="AJ86" i="125"/>
  <c r="AD86" i="125"/>
  <c r="Y86" i="125"/>
  <c r="T86" i="125"/>
  <c r="N86" i="125"/>
  <c r="I86" i="125"/>
  <c r="D86" i="125"/>
  <c r="AX86" i="125"/>
  <c r="AS86" i="125"/>
  <c r="AN86" i="125"/>
  <c r="AH86" i="125"/>
  <c r="AC86" i="125"/>
  <c r="X86" i="125"/>
  <c r="R86" i="125"/>
  <c r="M86" i="125"/>
  <c r="H86" i="125"/>
  <c r="B86" i="125"/>
  <c r="AW86" i="125"/>
  <c r="AR86" i="125"/>
  <c r="AL86" i="125"/>
  <c r="AG86" i="125"/>
  <c r="AB86" i="125"/>
  <c r="V86" i="125"/>
  <c r="Q86" i="125"/>
  <c r="L86" i="125"/>
  <c r="F86" i="125"/>
  <c r="B79" i="125"/>
  <c r="B72" i="125"/>
  <c r="BC106" i="125"/>
  <c r="AY106" i="125"/>
  <c r="AU106" i="125"/>
  <c r="AQ106" i="125"/>
  <c r="AM106" i="125"/>
  <c r="AI106" i="125"/>
  <c r="AE106" i="125"/>
  <c r="AA106" i="125"/>
  <c r="BA106" i="125"/>
  <c r="AW106" i="125"/>
  <c r="AS106" i="125"/>
  <c r="AO106" i="125"/>
  <c r="AK106" i="125"/>
  <c r="AG106" i="125"/>
  <c r="AC106" i="125"/>
  <c r="Y106" i="125"/>
  <c r="U106" i="125"/>
  <c r="Q106" i="125"/>
  <c r="M106" i="125"/>
  <c r="I106" i="125"/>
  <c r="AX106" i="125"/>
  <c r="AP106" i="125"/>
  <c r="AH106" i="125"/>
  <c r="Z106" i="125"/>
  <c r="T106" i="125"/>
  <c r="O106" i="125"/>
  <c r="J106" i="125"/>
  <c r="AV106" i="125"/>
  <c r="AN106" i="125"/>
  <c r="AF106" i="125"/>
  <c r="X106" i="125"/>
  <c r="S106" i="125"/>
  <c r="N106" i="125"/>
  <c r="H106" i="125"/>
  <c r="BB106" i="125"/>
  <c r="AT106" i="125"/>
  <c r="AL106" i="125"/>
  <c r="AZ106" i="125"/>
  <c r="AR106" i="125"/>
  <c r="AJ106" i="125"/>
  <c r="AB106" i="125"/>
  <c r="V106" i="125"/>
  <c r="P106" i="125"/>
  <c r="K106" i="125"/>
  <c r="F106" i="125"/>
  <c r="L106" i="125"/>
  <c r="AD106" i="125"/>
  <c r="G106" i="125"/>
  <c r="BC90" i="125"/>
  <c r="AY90" i="125"/>
  <c r="AU90" i="125"/>
  <c r="AQ90" i="125"/>
  <c r="AM90" i="125"/>
  <c r="AI90" i="125"/>
  <c r="AE90" i="125"/>
  <c r="AA90" i="125"/>
  <c r="W90" i="125"/>
  <c r="W106" i="125"/>
  <c r="R106" i="125"/>
  <c r="BA90" i="125"/>
  <c r="AW90" i="125"/>
  <c r="AS90" i="125"/>
  <c r="AO90" i="125"/>
  <c r="AK90" i="125"/>
  <c r="AG90" i="125"/>
  <c r="AC90" i="125"/>
  <c r="Y90" i="125"/>
  <c r="U90" i="125"/>
  <c r="Q90" i="125"/>
  <c r="M90" i="125"/>
  <c r="I90" i="125"/>
  <c r="BB90" i="125"/>
  <c r="AT90" i="125"/>
  <c r="AL90" i="125"/>
  <c r="AD90" i="125"/>
  <c r="V90" i="125"/>
  <c r="P90" i="125"/>
  <c r="K90" i="125"/>
  <c r="F90" i="125"/>
  <c r="AZ90" i="125"/>
  <c r="AR90" i="125"/>
  <c r="AJ90" i="125"/>
  <c r="AB90" i="125"/>
  <c r="T90" i="125"/>
  <c r="O90" i="125"/>
  <c r="J90" i="125"/>
  <c r="AX90" i="125"/>
  <c r="AP90" i="125"/>
  <c r="AH90" i="125"/>
  <c r="Z90" i="125"/>
  <c r="S90" i="125"/>
  <c r="N90" i="125"/>
  <c r="H90" i="125"/>
  <c r="AV90" i="125"/>
  <c r="AN90" i="125"/>
  <c r="AF90" i="125"/>
  <c r="X90" i="125"/>
  <c r="R90" i="125"/>
  <c r="L90" i="125"/>
  <c r="G90" i="125"/>
  <c r="F72" i="125"/>
  <c r="F79" i="125"/>
  <c r="BG110" i="125"/>
  <c r="BC110" i="125"/>
  <c r="AY110" i="125"/>
  <c r="AU110" i="125"/>
  <c r="AQ110" i="125"/>
  <c r="AM110" i="125"/>
  <c r="AI110" i="125"/>
  <c r="AE110" i="125"/>
  <c r="AA110" i="125"/>
  <c r="W110" i="125"/>
  <c r="S110" i="125"/>
  <c r="O110" i="125"/>
  <c r="K110" i="125"/>
  <c r="BD110" i="125"/>
  <c r="AX110" i="125"/>
  <c r="AS110" i="125"/>
  <c r="AN110" i="125"/>
  <c r="AH110" i="125"/>
  <c r="AC110" i="125"/>
  <c r="X110" i="125"/>
  <c r="R110" i="125"/>
  <c r="M110" i="125"/>
  <c r="BB110" i="125"/>
  <c r="AW110" i="125"/>
  <c r="AR110" i="125"/>
  <c r="AL110" i="125"/>
  <c r="AG110" i="125"/>
  <c r="AB110" i="125"/>
  <c r="V110" i="125"/>
  <c r="Q110" i="125"/>
  <c r="L110" i="125"/>
  <c r="BE110" i="125"/>
  <c r="AZ110" i="125"/>
  <c r="AT110" i="125"/>
  <c r="AO110" i="125"/>
  <c r="AJ110" i="125"/>
  <c r="AD110" i="125"/>
  <c r="Y110" i="125"/>
  <c r="T110" i="125"/>
  <c r="N110" i="125"/>
  <c r="BA110" i="125"/>
  <c r="AF110" i="125"/>
  <c r="J110" i="125"/>
  <c r="AV110" i="125"/>
  <c r="Z110" i="125"/>
  <c r="AP110" i="125"/>
  <c r="U110" i="125"/>
  <c r="BF110" i="125"/>
  <c r="AK110" i="125"/>
  <c r="P110" i="125"/>
  <c r="BE94" i="125"/>
  <c r="BA94" i="125"/>
  <c r="AW94" i="125"/>
  <c r="AS94" i="125"/>
  <c r="AO94" i="125"/>
  <c r="AK94" i="125"/>
  <c r="AG94" i="125"/>
  <c r="AC94" i="125"/>
  <c r="Y94" i="125"/>
  <c r="U94" i="125"/>
  <c r="Q94" i="125"/>
  <c r="M94" i="125"/>
  <c r="BF94" i="125"/>
  <c r="AZ94" i="125"/>
  <c r="AU94" i="125"/>
  <c r="AP94" i="125"/>
  <c r="AJ94" i="125"/>
  <c r="AE94" i="125"/>
  <c r="Z94" i="125"/>
  <c r="T94" i="125"/>
  <c r="O94" i="125"/>
  <c r="J94" i="125"/>
  <c r="BD94" i="125"/>
  <c r="AY94" i="125"/>
  <c r="AT94" i="125"/>
  <c r="AN94" i="125"/>
  <c r="AI94" i="125"/>
  <c r="AD94" i="125"/>
  <c r="X94" i="125"/>
  <c r="S94" i="125"/>
  <c r="N94" i="125"/>
  <c r="BG94" i="125"/>
  <c r="BB94" i="125"/>
  <c r="AV94" i="125"/>
  <c r="AQ94" i="125"/>
  <c r="AL94" i="125"/>
  <c r="AF94" i="125"/>
  <c r="AA94" i="125"/>
  <c r="V94" i="125"/>
  <c r="P94" i="125"/>
  <c r="K94" i="125"/>
  <c r="AM94" i="125"/>
  <c r="R94" i="125"/>
  <c r="BC94" i="125"/>
  <c r="AH94" i="125"/>
  <c r="L94" i="125"/>
  <c r="AX94" i="125"/>
  <c r="AB94" i="125"/>
  <c r="AR94" i="125"/>
  <c r="W94" i="125"/>
  <c r="J79" i="125"/>
  <c r="J72" i="125"/>
  <c r="R79" i="125"/>
  <c r="R72" i="125"/>
  <c r="V72" i="125"/>
  <c r="V79" i="125"/>
  <c r="Z79" i="125"/>
  <c r="Z72" i="125"/>
  <c r="AD79" i="125"/>
  <c r="AD72" i="125"/>
  <c r="AH79" i="125"/>
  <c r="AH72" i="125"/>
  <c r="AL72" i="125"/>
  <c r="AL79" i="125"/>
  <c r="AP79" i="125"/>
  <c r="AP72" i="125"/>
  <c r="AT79" i="125"/>
  <c r="AT72" i="125"/>
  <c r="AX79" i="125"/>
  <c r="AX72" i="125"/>
  <c r="BB20" i="125"/>
  <c r="BF20" i="125"/>
  <c r="BJ20" i="125"/>
  <c r="B21" i="125"/>
  <c r="P11" i="123"/>
  <c r="O16" i="123"/>
  <c r="B78" i="123"/>
  <c r="B71" i="123"/>
  <c r="F78" i="123"/>
  <c r="F71" i="123"/>
  <c r="J78" i="123"/>
  <c r="J71" i="123"/>
  <c r="O71" i="123"/>
  <c r="O78" i="123"/>
  <c r="S71" i="123"/>
  <c r="S78" i="123"/>
  <c r="W78" i="123"/>
  <c r="W71" i="123"/>
  <c r="AA78" i="123"/>
  <c r="AA71" i="123"/>
  <c r="AE78" i="123"/>
  <c r="AE71" i="123"/>
  <c r="AI78" i="123"/>
  <c r="AI71" i="123"/>
  <c r="AM78" i="123"/>
  <c r="AM71" i="123"/>
  <c r="AQ78" i="123"/>
  <c r="AQ71" i="123"/>
  <c r="AU78" i="123"/>
  <c r="AU71" i="123"/>
  <c r="AY20" i="123"/>
  <c r="BC20" i="123"/>
  <c r="BG20" i="123"/>
  <c r="C21" i="123"/>
  <c r="C78" i="123"/>
  <c r="C71" i="123"/>
  <c r="BO106" i="123"/>
  <c r="G78" i="123"/>
  <c r="G71" i="123"/>
  <c r="K78" i="123"/>
  <c r="K71" i="123"/>
  <c r="P78" i="123"/>
  <c r="P71" i="123"/>
  <c r="T78" i="123"/>
  <c r="T71" i="123"/>
  <c r="X78" i="123"/>
  <c r="X71" i="123"/>
  <c r="AB78" i="123"/>
  <c r="AB71" i="123"/>
  <c r="AF71" i="123"/>
  <c r="AF78" i="123"/>
  <c r="AJ78" i="123"/>
  <c r="AJ71" i="123"/>
  <c r="AN71" i="123"/>
  <c r="AN78" i="123"/>
  <c r="AR78" i="123"/>
  <c r="AR71" i="123"/>
  <c r="AV71" i="123"/>
  <c r="AV78" i="123"/>
  <c r="AZ20" i="123"/>
  <c r="BD20" i="123"/>
  <c r="BH20" i="123"/>
  <c r="BO103" i="123"/>
  <c r="D78" i="123"/>
  <c r="D71" i="123"/>
  <c r="H78" i="123"/>
  <c r="H71" i="123"/>
  <c r="Q78" i="123"/>
  <c r="Q71" i="123"/>
  <c r="U71" i="123"/>
  <c r="U78" i="123"/>
  <c r="Y78" i="123"/>
  <c r="Y71" i="123"/>
  <c r="AC78" i="123"/>
  <c r="AC71" i="123"/>
  <c r="AG78" i="123"/>
  <c r="AG71" i="123"/>
  <c r="AK78" i="123"/>
  <c r="AK71" i="123"/>
  <c r="AO78" i="123"/>
  <c r="AO71" i="123"/>
  <c r="AS78" i="123"/>
  <c r="AS71" i="123"/>
  <c r="AW78" i="123"/>
  <c r="AW71" i="123"/>
  <c r="BA20" i="123"/>
  <c r="BE20" i="123"/>
  <c r="BL54" i="123"/>
  <c r="I78" i="123"/>
  <c r="I71" i="123"/>
  <c r="R78" i="123"/>
  <c r="R71" i="123"/>
  <c r="V78" i="123"/>
  <c r="V71" i="123"/>
  <c r="Z78" i="123"/>
  <c r="Z71" i="123"/>
  <c r="AD71" i="123"/>
  <c r="AD78" i="123"/>
  <c r="AH78" i="123"/>
  <c r="AH71" i="123"/>
  <c r="AL78" i="123"/>
  <c r="AL71" i="123"/>
  <c r="AP78" i="123"/>
  <c r="AP71" i="123"/>
  <c r="AT78" i="123"/>
  <c r="AT71" i="123"/>
  <c r="AX78" i="123"/>
  <c r="AX71" i="123"/>
  <c r="BF20" i="123"/>
  <c r="B28" i="123"/>
  <c r="BL40" i="122"/>
  <c r="BO106" i="122"/>
  <c r="G71" i="122"/>
  <c r="G78" i="122"/>
  <c r="K71" i="122"/>
  <c r="K78" i="122"/>
  <c r="P78" i="122"/>
  <c r="P71" i="122"/>
  <c r="T78" i="122"/>
  <c r="T71" i="122"/>
  <c r="X78" i="122"/>
  <c r="X71" i="122"/>
  <c r="AB78" i="122"/>
  <c r="AB71" i="122"/>
  <c r="AF78" i="122"/>
  <c r="AF71" i="122"/>
  <c r="AJ78" i="122"/>
  <c r="AJ71" i="122"/>
  <c r="AN78" i="122"/>
  <c r="AN71" i="122"/>
  <c r="AR78" i="122"/>
  <c r="AR71" i="122"/>
  <c r="AV78" i="122"/>
  <c r="AV71" i="122"/>
  <c r="B28" i="122"/>
  <c r="P15" i="122"/>
  <c r="Q11" i="122" s="1"/>
  <c r="H78" i="122"/>
  <c r="H71" i="122"/>
  <c r="BO111" i="122"/>
  <c r="L78" i="122"/>
  <c r="L71" i="122"/>
  <c r="Q71" i="122"/>
  <c r="Q78" i="122"/>
  <c r="U78" i="122"/>
  <c r="U71" i="122"/>
  <c r="Y78" i="122"/>
  <c r="Y71" i="122"/>
  <c r="AC78" i="122"/>
  <c r="AC71" i="122"/>
  <c r="AG71" i="122"/>
  <c r="AG78" i="122"/>
  <c r="AK78" i="122"/>
  <c r="AK71" i="122"/>
  <c r="AO78" i="122"/>
  <c r="AO71" i="122"/>
  <c r="AS78" i="122"/>
  <c r="AS71" i="122"/>
  <c r="AW71" i="122"/>
  <c r="AW78" i="122"/>
  <c r="BD78" i="122"/>
  <c r="BD71" i="122"/>
  <c r="I78" i="122"/>
  <c r="I71" i="122"/>
  <c r="B55" i="122"/>
  <c r="B22" i="122"/>
  <c r="O78" i="122"/>
  <c r="O71" i="122"/>
  <c r="S71" i="122"/>
  <c r="S78" i="122"/>
  <c r="W71" i="122"/>
  <c r="W78" i="122"/>
  <c r="AA71" i="122"/>
  <c r="AA78" i="122"/>
  <c r="AE78" i="122"/>
  <c r="AE71" i="122"/>
  <c r="AI71" i="122"/>
  <c r="AI78" i="122"/>
  <c r="AM71" i="122"/>
  <c r="AM78" i="122"/>
  <c r="AQ71" i="122"/>
  <c r="AQ78" i="122"/>
  <c r="AU78" i="122"/>
  <c r="AU71" i="122"/>
  <c r="AY71" i="122"/>
  <c r="AY78" i="122"/>
  <c r="B71" i="122"/>
  <c r="B78" i="122"/>
  <c r="F71" i="122"/>
  <c r="F78" i="122"/>
  <c r="J78" i="122"/>
  <c r="J71" i="122"/>
  <c r="R71" i="122"/>
  <c r="R78" i="122"/>
  <c r="V71" i="122"/>
  <c r="V78" i="122"/>
  <c r="Z78" i="122"/>
  <c r="Z71" i="122"/>
  <c r="AD78" i="122"/>
  <c r="AD71" i="122"/>
  <c r="AH71" i="122"/>
  <c r="AH78" i="122"/>
  <c r="AL71" i="122"/>
  <c r="AL78" i="122"/>
  <c r="AP78" i="122"/>
  <c r="AP71" i="122"/>
  <c r="AT78" i="122"/>
  <c r="AT71" i="122"/>
  <c r="AX71" i="122"/>
  <c r="AX78" i="122"/>
  <c r="BL54" i="122"/>
  <c r="Q15" i="120"/>
  <c r="R11" i="120" s="1"/>
  <c r="B29" i="120"/>
  <c r="C25" i="120"/>
  <c r="BJ109" i="120"/>
  <c r="BF109" i="120"/>
  <c r="BB109" i="120"/>
  <c r="AX109" i="120"/>
  <c r="AT109" i="120"/>
  <c r="AP109" i="120"/>
  <c r="AL109" i="120"/>
  <c r="AH109" i="120"/>
  <c r="AD109" i="120"/>
  <c r="Z109" i="120"/>
  <c r="V109" i="120"/>
  <c r="R109" i="120"/>
  <c r="N109" i="120"/>
  <c r="J109" i="120"/>
  <c r="BG109" i="120"/>
  <c r="BA109" i="120"/>
  <c r="AV109" i="120"/>
  <c r="AQ109" i="120"/>
  <c r="AK109" i="120"/>
  <c r="AF109" i="120"/>
  <c r="AA109" i="120"/>
  <c r="U109" i="120"/>
  <c r="P109" i="120"/>
  <c r="K109" i="120"/>
  <c r="BI109" i="120"/>
  <c r="BD109" i="120"/>
  <c r="AY109" i="120"/>
  <c r="AS109" i="120"/>
  <c r="AN109" i="120"/>
  <c r="AI109" i="120"/>
  <c r="AC109" i="120"/>
  <c r="X109" i="120"/>
  <c r="S109" i="120"/>
  <c r="M109" i="120"/>
  <c r="BH109" i="120"/>
  <c r="AW109" i="120"/>
  <c r="AM109" i="120"/>
  <c r="AB109" i="120"/>
  <c r="Q109" i="120"/>
  <c r="BE109" i="120"/>
  <c r="AU109" i="120"/>
  <c r="AJ109" i="120"/>
  <c r="Y109" i="120"/>
  <c r="O109" i="120"/>
  <c r="BI93" i="120"/>
  <c r="BE93" i="120"/>
  <c r="BA93" i="120"/>
  <c r="AW93" i="120"/>
  <c r="AS93" i="120"/>
  <c r="AO93" i="120"/>
  <c r="AK93" i="120"/>
  <c r="AG93" i="120"/>
  <c r="AC93" i="120"/>
  <c r="Y93" i="120"/>
  <c r="U93" i="120"/>
  <c r="Q93" i="120"/>
  <c r="M93" i="120"/>
  <c r="I93" i="120"/>
  <c r="BC109" i="120"/>
  <c r="AR109" i="120"/>
  <c r="AG109" i="120"/>
  <c r="W109" i="120"/>
  <c r="L109" i="120"/>
  <c r="AZ109" i="120"/>
  <c r="AO109" i="120"/>
  <c r="AE109" i="120"/>
  <c r="T109" i="120"/>
  <c r="I109" i="120"/>
  <c r="BG93" i="120"/>
  <c r="BC93" i="120"/>
  <c r="AY93" i="120"/>
  <c r="AU93" i="120"/>
  <c r="AQ93" i="120"/>
  <c r="AM93" i="120"/>
  <c r="AI93" i="120"/>
  <c r="AE93" i="120"/>
  <c r="AA93" i="120"/>
  <c r="W93" i="120"/>
  <c r="S93" i="120"/>
  <c r="O93" i="120"/>
  <c r="K93" i="120"/>
  <c r="BF93" i="120"/>
  <c r="AX93" i="120"/>
  <c r="AP93" i="120"/>
  <c r="AH93" i="120"/>
  <c r="Z93" i="120"/>
  <c r="R93" i="120"/>
  <c r="J93" i="120"/>
  <c r="BD93" i="120"/>
  <c r="AV93" i="120"/>
  <c r="AN93" i="120"/>
  <c r="AF93" i="120"/>
  <c r="X93" i="120"/>
  <c r="P93" i="120"/>
  <c r="BJ93" i="120"/>
  <c r="AT93" i="120"/>
  <c r="AD93" i="120"/>
  <c r="N93" i="120"/>
  <c r="BH93" i="120"/>
  <c r="AR93" i="120"/>
  <c r="AB93" i="120"/>
  <c r="L93" i="120"/>
  <c r="BB93" i="120"/>
  <c r="AL93" i="120"/>
  <c r="V93" i="120"/>
  <c r="AZ93" i="120"/>
  <c r="AJ93" i="120"/>
  <c r="T93" i="120"/>
  <c r="I79" i="120"/>
  <c r="I72" i="120"/>
  <c r="B56" i="120"/>
  <c r="B22" i="120"/>
  <c r="S79" i="120"/>
  <c r="S72" i="120"/>
  <c r="W79" i="120"/>
  <c r="W72" i="120"/>
  <c r="AA79" i="120"/>
  <c r="AA72" i="120"/>
  <c r="AE79" i="120"/>
  <c r="AE72" i="120"/>
  <c r="AI79" i="120"/>
  <c r="AI72" i="120"/>
  <c r="AM79" i="120"/>
  <c r="AM72" i="120"/>
  <c r="AQ79" i="120"/>
  <c r="AQ72" i="120"/>
  <c r="AU79" i="120"/>
  <c r="AU72" i="120"/>
  <c r="AY79" i="120"/>
  <c r="AY72" i="120"/>
  <c r="P16" i="120"/>
  <c r="BD107" i="120"/>
  <c r="BO107" i="120"/>
  <c r="BA107" i="120"/>
  <c r="AW107" i="120"/>
  <c r="AS107" i="120"/>
  <c r="AO107" i="120"/>
  <c r="AK107" i="120"/>
  <c r="AG107" i="120"/>
  <c r="AC107" i="120"/>
  <c r="Y107" i="120"/>
  <c r="U107" i="120"/>
  <c r="Q107" i="120"/>
  <c r="M107" i="120"/>
  <c r="I107" i="120"/>
  <c r="BC107" i="120"/>
  <c r="AY107" i="120"/>
  <c r="AU107" i="120"/>
  <c r="AQ107" i="120"/>
  <c r="AM107" i="120"/>
  <c r="AI107" i="120"/>
  <c r="AE107" i="120"/>
  <c r="AA107" i="120"/>
  <c r="W107" i="120"/>
  <c r="S107" i="120"/>
  <c r="O107" i="120"/>
  <c r="K107" i="120"/>
  <c r="G107" i="120"/>
  <c r="AX107" i="120"/>
  <c r="AP107" i="120"/>
  <c r="AH107" i="120"/>
  <c r="Z107" i="120"/>
  <c r="R107" i="120"/>
  <c r="J107" i="120"/>
  <c r="AV107" i="120"/>
  <c r="AN107" i="120"/>
  <c r="AF107" i="120"/>
  <c r="X107" i="120"/>
  <c r="P107" i="120"/>
  <c r="H107" i="120"/>
  <c r="BC91" i="120"/>
  <c r="AY91" i="120"/>
  <c r="AU91" i="120"/>
  <c r="AQ91" i="120"/>
  <c r="BB107" i="120"/>
  <c r="AT107" i="120"/>
  <c r="AL107" i="120"/>
  <c r="AZ107" i="120"/>
  <c r="AR107" i="120"/>
  <c r="AJ107" i="120"/>
  <c r="AB107" i="120"/>
  <c r="T107" i="120"/>
  <c r="L107" i="120"/>
  <c r="N107" i="120"/>
  <c r="BA91" i="120"/>
  <c r="AV91" i="120"/>
  <c r="AP91" i="120"/>
  <c r="AL91" i="120"/>
  <c r="AH91" i="120"/>
  <c r="AD91" i="120"/>
  <c r="Z91" i="120"/>
  <c r="V91" i="120"/>
  <c r="R91" i="120"/>
  <c r="N91" i="120"/>
  <c r="J91" i="120"/>
  <c r="AZ91" i="120"/>
  <c r="AT91" i="120"/>
  <c r="AO91" i="120"/>
  <c r="AK91" i="120"/>
  <c r="AG91" i="120"/>
  <c r="AC91" i="120"/>
  <c r="Y91" i="120"/>
  <c r="U91" i="120"/>
  <c r="Q91" i="120"/>
  <c r="M91" i="120"/>
  <c r="I91" i="120"/>
  <c r="AD107" i="120"/>
  <c r="BD91" i="120"/>
  <c r="AS91" i="120"/>
  <c r="AJ91" i="120"/>
  <c r="AB91" i="120"/>
  <c r="T91" i="120"/>
  <c r="L91" i="120"/>
  <c r="V107" i="120"/>
  <c r="BB91" i="120"/>
  <c r="AR91" i="120"/>
  <c r="AI91" i="120"/>
  <c r="AA91" i="120"/>
  <c r="S91" i="120"/>
  <c r="K91" i="120"/>
  <c r="G79" i="120"/>
  <c r="AX91" i="120"/>
  <c r="AN91" i="120"/>
  <c r="AF91" i="120"/>
  <c r="X91" i="120"/>
  <c r="P91" i="120"/>
  <c r="H91" i="120"/>
  <c r="AW91" i="120"/>
  <c r="AM91" i="120"/>
  <c r="AE91" i="120"/>
  <c r="W91" i="120"/>
  <c r="O91" i="120"/>
  <c r="G91" i="120"/>
  <c r="G72" i="120"/>
  <c r="BG111" i="120"/>
  <c r="BC111" i="120"/>
  <c r="AY111" i="120"/>
  <c r="AU111" i="120"/>
  <c r="AQ111" i="120"/>
  <c r="AM111" i="120"/>
  <c r="AI111" i="120"/>
  <c r="AE111" i="120"/>
  <c r="AA111" i="120"/>
  <c r="W111" i="120"/>
  <c r="S111" i="120"/>
  <c r="O111" i="120"/>
  <c r="K111" i="120"/>
  <c r="BF111" i="120"/>
  <c r="BA111" i="120"/>
  <c r="AV111" i="120"/>
  <c r="AP111" i="120"/>
  <c r="AK111" i="120"/>
  <c r="AF111" i="120"/>
  <c r="Z111" i="120"/>
  <c r="U111" i="120"/>
  <c r="P111" i="120"/>
  <c r="BI111" i="120"/>
  <c r="BD111" i="120"/>
  <c r="AX111" i="120"/>
  <c r="AS111" i="120"/>
  <c r="AN111" i="120"/>
  <c r="AH111" i="120"/>
  <c r="AC111" i="120"/>
  <c r="X111" i="120"/>
  <c r="R111" i="120"/>
  <c r="M111" i="120"/>
  <c r="BH111" i="120"/>
  <c r="AW111" i="120"/>
  <c r="AL111" i="120"/>
  <c r="AB111" i="120"/>
  <c r="Q111" i="120"/>
  <c r="BE111" i="120"/>
  <c r="AT111" i="120"/>
  <c r="AJ111" i="120"/>
  <c r="Y111" i="120"/>
  <c r="N111" i="120"/>
  <c r="BJ95" i="120"/>
  <c r="BF95" i="120"/>
  <c r="BB95" i="120"/>
  <c r="AX95" i="120"/>
  <c r="AT95" i="120"/>
  <c r="AP95" i="120"/>
  <c r="AL95" i="120"/>
  <c r="AH95" i="120"/>
  <c r="AD95" i="120"/>
  <c r="Z95" i="120"/>
  <c r="V95" i="120"/>
  <c r="R95" i="120"/>
  <c r="N95" i="120"/>
  <c r="BB111" i="120"/>
  <c r="AR111" i="120"/>
  <c r="AG111" i="120"/>
  <c r="V111" i="120"/>
  <c r="L111" i="120"/>
  <c r="BJ111" i="120"/>
  <c r="AZ111" i="120"/>
  <c r="AO111" i="120"/>
  <c r="AD111" i="120"/>
  <c r="T111" i="120"/>
  <c r="BH95" i="120"/>
  <c r="BD95" i="120"/>
  <c r="AZ95" i="120"/>
  <c r="AV95" i="120"/>
  <c r="AR95" i="120"/>
  <c r="AN95" i="120"/>
  <c r="AJ95" i="120"/>
  <c r="AF95" i="120"/>
  <c r="AB95" i="120"/>
  <c r="X95" i="120"/>
  <c r="T95" i="120"/>
  <c r="P95" i="120"/>
  <c r="L95" i="120"/>
  <c r="BC95" i="120"/>
  <c r="AU95" i="120"/>
  <c r="AM95" i="120"/>
  <c r="AE95" i="120"/>
  <c r="W95" i="120"/>
  <c r="O95" i="120"/>
  <c r="BI95" i="120"/>
  <c r="BA95" i="120"/>
  <c r="AS95" i="120"/>
  <c r="AK95" i="120"/>
  <c r="AC95" i="120"/>
  <c r="U95" i="120"/>
  <c r="M95" i="120"/>
  <c r="AY95" i="120"/>
  <c r="AI95" i="120"/>
  <c r="S95" i="120"/>
  <c r="AW95" i="120"/>
  <c r="AG95" i="120"/>
  <c r="Q95" i="120"/>
  <c r="K79" i="120"/>
  <c r="BG95" i="120"/>
  <c r="AQ95" i="120"/>
  <c r="AA95" i="120"/>
  <c r="K95" i="120"/>
  <c r="BE95" i="120"/>
  <c r="AO95" i="120"/>
  <c r="Y95" i="120"/>
  <c r="K72" i="120"/>
  <c r="Q79" i="120"/>
  <c r="Q72" i="120"/>
  <c r="U79" i="120"/>
  <c r="U72" i="120"/>
  <c r="Y79" i="120"/>
  <c r="Y72" i="120"/>
  <c r="AC79" i="120"/>
  <c r="AC72" i="120"/>
  <c r="AG79" i="120"/>
  <c r="AG72" i="120"/>
  <c r="AK79" i="120"/>
  <c r="AK72" i="120"/>
  <c r="AO79" i="120"/>
  <c r="AO72" i="120"/>
  <c r="AS79" i="120"/>
  <c r="AS72" i="120"/>
  <c r="AW79" i="120"/>
  <c r="AW72" i="120"/>
  <c r="BD79" i="120"/>
  <c r="BD72" i="120"/>
  <c r="BJ102" i="120"/>
  <c r="BF102" i="120"/>
  <c r="BB102" i="120"/>
  <c r="AX102" i="120"/>
  <c r="AT102" i="120"/>
  <c r="AP102" i="120"/>
  <c r="AL102" i="120"/>
  <c r="AH102" i="120"/>
  <c r="AD102" i="120"/>
  <c r="Z102" i="120"/>
  <c r="V102" i="120"/>
  <c r="R102" i="120"/>
  <c r="N102" i="120"/>
  <c r="J102" i="120"/>
  <c r="F102" i="120"/>
  <c r="B102" i="120"/>
  <c r="BH102" i="120"/>
  <c r="BD102" i="120"/>
  <c r="AZ102" i="120"/>
  <c r="AV102" i="120"/>
  <c r="AR102" i="120"/>
  <c r="AN102" i="120"/>
  <c r="AJ102" i="120"/>
  <c r="AF102" i="120"/>
  <c r="AB102" i="120"/>
  <c r="X102" i="120"/>
  <c r="T102" i="120"/>
  <c r="P102" i="120"/>
  <c r="L102" i="120"/>
  <c r="H102" i="120"/>
  <c r="D102" i="120"/>
  <c r="BC102" i="120"/>
  <c r="AU102" i="120"/>
  <c r="AM102" i="120"/>
  <c r="AE102" i="120"/>
  <c r="W102" i="120"/>
  <c r="O102" i="120"/>
  <c r="G102" i="120"/>
  <c r="BI102" i="120"/>
  <c r="BA102" i="120"/>
  <c r="AS102" i="120"/>
  <c r="AK102" i="120"/>
  <c r="AC102" i="120"/>
  <c r="U102" i="120"/>
  <c r="M102" i="120"/>
  <c r="E102" i="120"/>
  <c r="BG102" i="120"/>
  <c r="AQ102" i="120"/>
  <c r="AA102" i="120"/>
  <c r="K102" i="120"/>
  <c r="BI86" i="120"/>
  <c r="BE86" i="120"/>
  <c r="BA86" i="120"/>
  <c r="AW86" i="120"/>
  <c r="AS86" i="120"/>
  <c r="AO86" i="120"/>
  <c r="AK86" i="120"/>
  <c r="AG86" i="120"/>
  <c r="AC86" i="120"/>
  <c r="Y86" i="120"/>
  <c r="U86" i="120"/>
  <c r="Q86" i="120"/>
  <c r="M86" i="120"/>
  <c r="I86" i="120"/>
  <c r="E86" i="120"/>
  <c r="BE102" i="120"/>
  <c r="AO102" i="120"/>
  <c r="Y102" i="120"/>
  <c r="I102" i="120"/>
  <c r="BH86" i="120"/>
  <c r="BD86" i="120"/>
  <c r="AZ86" i="120"/>
  <c r="AV86" i="120"/>
  <c r="AR86" i="120"/>
  <c r="AN86" i="120"/>
  <c r="AJ86" i="120"/>
  <c r="AF86" i="120"/>
  <c r="AB86" i="120"/>
  <c r="X86" i="120"/>
  <c r="T86" i="120"/>
  <c r="P86" i="120"/>
  <c r="L86" i="120"/>
  <c r="H86" i="120"/>
  <c r="D86" i="120"/>
  <c r="AY102" i="120"/>
  <c r="AI102" i="120"/>
  <c r="S102" i="120"/>
  <c r="C102" i="120"/>
  <c r="AW102" i="120"/>
  <c r="AG102" i="120"/>
  <c r="Q102" i="120"/>
  <c r="BJ86" i="120"/>
  <c r="BF86" i="120"/>
  <c r="BB86" i="120"/>
  <c r="AX86" i="120"/>
  <c r="AT86" i="120"/>
  <c r="AP86" i="120"/>
  <c r="AL86" i="120"/>
  <c r="AH86" i="120"/>
  <c r="AD86" i="120"/>
  <c r="Z86" i="120"/>
  <c r="V86" i="120"/>
  <c r="R86" i="120"/>
  <c r="N86" i="120"/>
  <c r="J86" i="120"/>
  <c r="F86" i="120"/>
  <c r="B86" i="120"/>
  <c r="BC86" i="120"/>
  <c r="AM86" i="120"/>
  <c r="W86" i="120"/>
  <c r="G86" i="120"/>
  <c r="AY86" i="120"/>
  <c r="AI86" i="120"/>
  <c r="S86" i="120"/>
  <c r="C86" i="120"/>
  <c r="B79" i="120"/>
  <c r="AU86" i="120"/>
  <c r="AE86" i="120"/>
  <c r="O86" i="120"/>
  <c r="BG86" i="120"/>
  <c r="AQ86" i="120"/>
  <c r="AA86" i="120"/>
  <c r="K86" i="120"/>
  <c r="B72" i="120"/>
  <c r="BJ106" i="120"/>
  <c r="BF106" i="120"/>
  <c r="BB106" i="120"/>
  <c r="AX106" i="120"/>
  <c r="AT106" i="120"/>
  <c r="AP106" i="120"/>
  <c r="AL106" i="120"/>
  <c r="AH106" i="120"/>
  <c r="AD106" i="120"/>
  <c r="Z106" i="120"/>
  <c r="V106" i="120"/>
  <c r="BH106" i="120"/>
  <c r="BD106" i="120"/>
  <c r="AZ106" i="120"/>
  <c r="AV106" i="120"/>
  <c r="AR106" i="120"/>
  <c r="AN106" i="120"/>
  <c r="AJ106" i="120"/>
  <c r="AF106" i="120"/>
  <c r="AB106" i="120"/>
  <c r="X106" i="120"/>
  <c r="T106" i="120"/>
  <c r="P106" i="120"/>
  <c r="L106" i="120"/>
  <c r="H106" i="120"/>
  <c r="BG106" i="120"/>
  <c r="AY106" i="120"/>
  <c r="AQ106" i="120"/>
  <c r="AI106" i="120"/>
  <c r="AA106" i="120"/>
  <c r="S106" i="120"/>
  <c r="N106" i="120"/>
  <c r="I106" i="120"/>
  <c r="BE106" i="120"/>
  <c r="AW106" i="120"/>
  <c r="AO106" i="120"/>
  <c r="AG106" i="120"/>
  <c r="Y106" i="120"/>
  <c r="R106" i="120"/>
  <c r="M106" i="120"/>
  <c r="G106" i="120"/>
  <c r="BI106" i="120"/>
  <c r="BA106" i="120"/>
  <c r="AS106" i="120"/>
  <c r="AK106" i="120"/>
  <c r="AC106" i="120"/>
  <c r="U106" i="120"/>
  <c r="O106" i="120"/>
  <c r="J106" i="120"/>
  <c r="AM106" i="120"/>
  <c r="K106" i="120"/>
  <c r="BG90" i="120"/>
  <c r="BC90" i="120"/>
  <c r="AY90" i="120"/>
  <c r="AU90" i="120"/>
  <c r="AQ90" i="120"/>
  <c r="AM90" i="120"/>
  <c r="AI90" i="120"/>
  <c r="AE90" i="120"/>
  <c r="AA90" i="120"/>
  <c r="W90" i="120"/>
  <c r="S90" i="120"/>
  <c r="O90" i="120"/>
  <c r="K90" i="120"/>
  <c r="G90" i="120"/>
  <c r="AE106" i="120"/>
  <c r="F106" i="120"/>
  <c r="BJ90" i="120"/>
  <c r="BF90" i="120"/>
  <c r="BB90" i="120"/>
  <c r="AX90" i="120"/>
  <c r="AT90" i="120"/>
  <c r="AP90" i="120"/>
  <c r="AL90" i="120"/>
  <c r="AH90" i="120"/>
  <c r="AD90" i="120"/>
  <c r="Z90" i="120"/>
  <c r="V90" i="120"/>
  <c r="R90" i="120"/>
  <c r="N90" i="120"/>
  <c r="J90" i="120"/>
  <c r="F90" i="120"/>
  <c r="W106" i="120"/>
  <c r="BI90" i="120"/>
  <c r="BA90" i="120"/>
  <c r="AS90" i="120"/>
  <c r="AK90" i="120"/>
  <c r="AC90" i="120"/>
  <c r="U90" i="120"/>
  <c r="M90" i="120"/>
  <c r="Q106" i="120"/>
  <c r="BH90" i="120"/>
  <c r="AZ90" i="120"/>
  <c r="AR90" i="120"/>
  <c r="AJ90" i="120"/>
  <c r="AB90" i="120"/>
  <c r="T90" i="120"/>
  <c r="L90" i="120"/>
  <c r="BC106" i="120"/>
  <c r="BE90" i="120"/>
  <c r="AW90" i="120"/>
  <c r="AO90" i="120"/>
  <c r="AG90" i="120"/>
  <c r="Y90" i="120"/>
  <c r="Q90" i="120"/>
  <c r="I90" i="120"/>
  <c r="AU106" i="120"/>
  <c r="BD90" i="120"/>
  <c r="AV90" i="120"/>
  <c r="AN90" i="120"/>
  <c r="AF90" i="120"/>
  <c r="X90" i="120"/>
  <c r="P90" i="120"/>
  <c r="H90" i="120"/>
  <c r="F79" i="120"/>
  <c r="F72" i="120"/>
  <c r="BH110" i="120"/>
  <c r="BD110" i="120"/>
  <c r="AZ110" i="120"/>
  <c r="AV110" i="120"/>
  <c r="AR110" i="120"/>
  <c r="AN110" i="120"/>
  <c r="AJ110" i="120"/>
  <c r="AF110" i="120"/>
  <c r="AB110" i="120"/>
  <c r="X110" i="120"/>
  <c r="T110" i="120"/>
  <c r="P110" i="120"/>
  <c r="L110" i="120"/>
  <c r="BF110" i="120"/>
  <c r="BA110" i="120"/>
  <c r="AU110" i="120"/>
  <c r="AP110" i="120"/>
  <c r="AK110" i="120"/>
  <c r="AE110" i="120"/>
  <c r="Z110" i="120"/>
  <c r="U110" i="120"/>
  <c r="O110" i="120"/>
  <c r="J110" i="120"/>
  <c r="BI110" i="120"/>
  <c r="BC110" i="120"/>
  <c r="AX110" i="120"/>
  <c r="AS110" i="120"/>
  <c r="AM110" i="120"/>
  <c r="AH110" i="120"/>
  <c r="AC110" i="120"/>
  <c r="W110" i="120"/>
  <c r="R110" i="120"/>
  <c r="M110" i="120"/>
  <c r="BG110" i="120"/>
  <c r="AW110" i="120"/>
  <c r="AL110" i="120"/>
  <c r="AA110" i="120"/>
  <c r="Q110" i="120"/>
  <c r="BE110" i="120"/>
  <c r="AT110" i="120"/>
  <c r="AI110" i="120"/>
  <c r="Y110" i="120"/>
  <c r="N110" i="120"/>
  <c r="BG94" i="120"/>
  <c r="BC94" i="120"/>
  <c r="AY94" i="120"/>
  <c r="AU94" i="120"/>
  <c r="AQ94" i="120"/>
  <c r="AM94" i="120"/>
  <c r="AI94" i="120"/>
  <c r="AE94" i="120"/>
  <c r="AA94" i="120"/>
  <c r="W94" i="120"/>
  <c r="S94" i="120"/>
  <c r="O94" i="120"/>
  <c r="K94" i="120"/>
  <c r="BB110" i="120"/>
  <c r="AQ110" i="120"/>
  <c r="AG110" i="120"/>
  <c r="V110" i="120"/>
  <c r="K110" i="120"/>
  <c r="BJ110" i="120"/>
  <c r="AY110" i="120"/>
  <c r="AO110" i="120"/>
  <c r="AD110" i="120"/>
  <c r="S110" i="120"/>
  <c r="BI94" i="120"/>
  <c r="BE94" i="120"/>
  <c r="BA94" i="120"/>
  <c r="AW94" i="120"/>
  <c r="AS94" i="120"/>
  <c r="AO94" i="120"/>
  <c r="AK94" i="120"/>
  <c r="AG94" i="120"/>
  <c r="AC94" i="120"/>
  <c r="Y94" i="120"/>
  <c r="U94" i="120"/>
  <c r="Q94" i="120"/>
  <c r="M94" i="120"/>
  <c r="BH94" i="120"/>
  <c r="AZ94" i="120"/>
  <c r="AR94" i="120"/>
  <c r="AJ94" i="120"/>
  <c r="AB94" i="120"/>
  <c r="T94" i="120"/>
  <c r="L94" i="120"/>
  <c r="BF94" i="120"/>
  <c r="AX94" i="120"/>
  <c r="AP94" i="120"/>
  <c r="AH94" i="120"/>
  <c r="Z94" i="120"/>
  <c r="R94" i="120"/>
  <c r="J94" i="120"/>
  <c r="BD94" i="120"/>
  <c r="AN94" i="120"/>
  <c r="X94" i="120"/>
  <c r="BB94" i="120"/>
  <c r="AL94" i="120"/>
  <c r="V94" i="120"/>
  <c r="AV94" i="120"/>
  <c r="AF94" i="120"/>
  <c r="P94" i="120"/>
  <c r="BJ94" i="120"/>
  <c r="AT94" i="120"/>
  <c r="AD94" i="120"/>
  <c r="N94" i="120"/>
  <c r="J79" i="120"/>
  <c r="J72" i="120"/>
  <c r="R79" i="120"/>
  <c r="R72" i="120"/>
  <c r="V79" i="120"/>
  <c r="V72" i="120"/>
  <c r="Z79" i="120"/>
  <c r="Z72" i="120"/>
  <c r="AD79" i="120"/>
  <c r="AD72" i="120"/>
  <c r="AH79" i="120"/>
  <c r="AH72" i="120"/>
  <c r="AL79" i="120"/>
  <c r="AL72" i="120"/>
  <c r="AP79" i="120"/>
  <c r="AP72" i="120"/>
  <c r="AT79" i="120"/>
  <c r="AT72" i="120"/>
  <c r="AX79" i="120"/>
  <c r="AX72" i="120"/>
  <c r="BI108" i="120"/>
  <c r="BE108" i="120"/>
  <c r="BA108" i="120"/>
  <c r="AW108" i="120"/>
  <c r="AS108" i="120"/>
  <c r="AO108" i="120"/>
  <c r="AK108" i="120"/>
  <c r="AG108" i="120"/>
  <c r="AC108" i="120"/>
  <c r="Y108" i="120"/>
  <c r="U108" i="120"/>
  <c r="Q108" i="120"/>
  <c r="M108" i="120"/>
  <c r="I108" i="120"/>
  <c r="BH108" i="120"/>
  <c r="BC108" i="120"/>
  <c r="AX108" i="120"/>
  <c r="AR108" i="120"/>
  <c r="AM108" i="120"/>
  <c r="AH108" i="120"/>
  <c r="AB108" i="120"/>
  <c r="W108" i="120"/>
  <c r="R108" i="120"/>
  <c r="L108" i="120"/>
  <c r="BF108" i="120"/>
  <c r="AZ108" i="120"/>
  <c r="AU108" i="120"/>
  <c r="AP108" i="120"/>
  <c r="AJ108" i="120"/>
  <c r="AE108" i="120"/>
  <c r="Z108" i="120"/>
  <c r="T108" i="120"/>
  <c r="O108" i="120"/>
  <c r="J108" i="120"/>
  <c r="BJ108" i="120"/>
  <c r="AY108" i="120"/>
  <c r="AN108" i="120"/>
  <c r="AD108" i="120"/>
  <c r="S108" i="120"/>
  <c r="H108" i="120"/>
  <c r="BG108" i="120"/>
  <c r="AV108" i="120"/>
  <c r="AL108" i="120"/>
  <c r="AA108" i="120"/>
  <c r="P108" i="120"/>
  <c r="BH92" i="120"/>
  <c r="BD92" i="120"/>
  <c r="AZ92" i="120"/>
  <c r="AV92" i="120"/>
  <c r="AR92" i="120"/>
  <c r="AN92" i="120"/>
  <c r="AJ92" i="120"/>
  <c r="AF92" i="120"/>
  <c r="AB92" i="120"/>
  <c r="X92" i="120"/>
  <c r="T92" i="120"/>
  <c r="P92" i="120"/>
  <c r="L92" i="120"/>
  <c r="H92" i="120"/>
  <c r="BD108" i="120"/>
  <c r="AT108" i="120"/>
  <c r="AI108" i="120"/>
  <c r="X108" i="120"/>
  <c r="N108" i="120"/>
  <c r="BB108" i="120"/>
  <c r="AQ108" i="120"/>
  <c r="AF108" i="120"/>
  <c r="V108" i="120"/>
  <c r="K108" i="120"/>
  <c r="BJ92" i="120"/>
  <c r="BF92" i="120"/>
  <c r="BB92" i="120"/>
  <c r="AX92" i="120"/>
  <c r="AT92" i="120"/>
  <c r="AP92" i="120"/>
  <c r="AL92" i="120"/>
  <c r="AH92" i="120"/>
  <c r="AD92" i="120"/>
  <c r="Z92" i="120"/>
  <c r="V92" i="120"/>
  <c r="R92" i="120"/>
  <c r="N92" i="120"/>
  <c r="J92" i="120"/>
  <c r="BE92" i="120"/>
  <c r="AW92" i="120"/>
  <c r="AO92" i="120"/>
  <c r="AG92" i="120"/>
  <c r="Y92" i="120"/>
  <c r="Q92" i="120"/>
  <c r="I92" i="120"/>
  <c r="BC92" i="120"/>
  <c r="AU92" i="120"/>
  <c r="AM92" i="120"/>
  <c r="AE92" i="120"/>
  <c r="W92" i="120"/>
  <c r="O92" i="120"/>
  <c r="BA92" i="120"/>
  <c r="AK92" i="120"/>
  <c r="U92" i="120"/>
  <c r="AY92" i="120"/>
  <c r="AI92" i="120"/>
  <c r="S92" i="120"/>
  <c r="BI92" i="120"/>
  <c r="AS92" i="120"/>
  <c r="AC92" i="120"/>
  <c r="M92" i="120"/>
  <c r="BG92" i="120"/>
  <c r="AQ92" i="120"/>
  <c r="AA92" i="120"/>
  <c r="K92" i="120"/>
  <c r="H72" i="120"/>
  <c r="H79" i="120"/>
  <c r="P72" i="120"/>
  <c r="P79" i="120"/>
  <c r="T79" i="120"/>
  <c r="T72" i="120"/>
  <c r="X72" i="120"/>
  <c r="X79" i="120"/>
  <c r="AB79" i="120"/>
  <c r="AB72" i="120"/>
  <c r="AF72" i="120"/>
  <c r="AF79" i="120"/>
  <c r="AJ79" i="120"/>
  <c r="AJ72" i="120"/>
  <c r="AN72" i="120"/>
  <c r="AN79" i="120"/>
  <c r="AR79" i="120"/>
  <c r="AR72" i="120"/>
  <c r="AV72" i="120"/>
  <c r="AV79" i="120"/>
  <c r="BK55" i="120"/>
  <c r="BL55" i="120"/>
  <c r="BD78" i="119"/>
  <c r="BD71" i="119"/>
  <c r="BN20" i="119"/>
  <c r="P15" i="119"/>
  <c r="Q11" i="119" s="1"/>
  <c r="C19" i="119"/>
  <c r="AZ103" i="119"/>
  <c r="AV103" i="119"/>
  <c r="AR103" i="119"/>
  <c r="AN103" i="119"/>
  <c r="AJ103" i="119"/>
  <c r="AF103" i="119"/>
  <c r="AB103" i="119"/>
  <c r="X103" i="119"/>
  <c r="T103" i="119"/>
  <c r="P103" i="119"/>
  <c r="L103" i="119"/>
  <c r="H103" i="119"/>
  <c r="D103" i="119"/>
  <c r="BO103" i="119"/>
  <c r="AY103" i="119"/>
  <c r="AU103" i="119"/>
  <c r="AQ103" i="119"/>
  <c r="AM103" i="119"/>
  <c r="AI103" i="119"/>
  <c r="AE103" i="119"/>
  <c r="AA103" i="119"/>
  <c r="W103" i="119"/>
  <c r="S103" i="119"/>
  <c r="O103" i="119"/>
  <c r="K103" i="119"/>
  <c r="G103" i="119"/>
  <c r="BA103" i="119"/>
  <c r="AW103" i="119"/>
  <c r="AS103" i="119"/>
  <c r="AO103" i="119"/>
  <c r="AK103" i="119"/>
  <c r="AG103" i="119"/>
  <c r="AC103" i="119"/>
  <c r="Y103" i="119"/>
  <c r="U103" i="119"/>
  <c r="Q103" i="119"/>
  <c r="M103" i="119"/>
  <c r="I103" i="119"/>
  <c r="E103" i="119"/>
  <c r="AL103" i="119"/>
  <c r="V103" i="119"/>
  <c r="F103" i="119"/>
  <c r="AX103" i="119"/>
  <c r="AH103" i="119"/>
  <c r="R103" i="119"/>
  <c r="AT103" i="119"/>
  <c r="AD103" i="119"/>
  <c r="N103" i="119"/>
  <c r="AP103" i="119"/>
  <c r="Z103" i="119"/>
  <c r="J103" i="119"/>
  <c r="AY87" i="119"/>
  <c r="AU87" i="119"/>
  <c r="AQ87" i="119"/>
  <c r="AM87" i="119"/>
  <c r="AI87" i="119"/>
  <c r="AE87" i="119"/>
  <c r="AA87" i="119"/>
  <c r="W87" i="119"/>
  <c r="S87" i="119"/>
  <c r="O87" i="119"/>
  <c r="K87" i="119"/>
  <c r="G87" i="119"/>
  <c r="AX87" i="119"/>
  <c r="AT87" i="119"/>
  <c r="AP87" i="119"/>
  <c r="AL87" i="119"/>
  <c r="AH87" i="119"/>
  <c r="AD87" i="119"/>
  <c r="Z87" i="119"/>
  <c r="V87" i="119"/>
  <c r="R87" i="119"/>
  <c r="N87" i="119"/>
  <c r="J87" i="119"/>
  <c r="F87" i="119"/>
  <c r="BA87" i="119"/>
  <c r="AW87" i="119"/>
  <c r="AS87" i="119"/>
  <c r="AO87" i="119"/>
  <c r="AK87" i="119"/>
  <c r="AG87" i="119"/>
  <c r="AC87" i="119"/>
  <c r="Y87" i="119"/>
  <c r="U87" i="119"/>
  <c r="Q87" i="119"/>
  <c r="M87" i="119"/>
  <c r="I87" i="119"/>
  <c r="E87" i="119"/>
  <c r="AZ87" i="119"/>
  <c r="AV87" i="119"/>
  <c r="AR87" i="119"/>
  <c r="AN87" i="119"/>
  <c r="AJ87" i="119"/>
  <c r="AF87" i="119"/>
  <c r="AB87" i="119"/>
  <c r="X87" i="119"/>
  <c r="T87" i="119"/>
  <c r="P87" i="119"/>
  <c r="L87" i="119"/>
  <c r="H87" i="119"/>
  <c r="D87" i="119"/>
  <c r="D78" i="119"/>
  <c r="D71" i="119"/>
  <c r="BH107" i="119"/>
  <c r="BD107" i="119"/>
  <c r="AZ107" i="119"/>
  <c r="AV107" i="119"/>
  <c r="AR107" i="119"/>
  <c r="AN107" i="119"/>
  <c r="AJ107" i="119"/>
  <c r="AF107" i="119"/>
  <c r="AB107" i="119"/>
  <c r="X107" i="119"/>
  <c r="T107" i="119"/>
  <c r="P107" i="119"/>
  <c r="L107" i="119"/>
  <c r="H107" i="119"/>
  <c r="BJ107" i="119"/>
  <c r="BF107" i="119"/>
  <c r="BB107" i="119"/>
  <c r="AX107" i="119"/>
  <c r="AT107" i="119"/>
  <c r="AP107" i="119"/>
  <c r="AL107" i="119"/>
  <c r="AH107" i="119"/>
  <c r="AD107" i="119"/>
  <c r="Z107" i="119"/>
  <c r="V107" i="119"/>
  <c r="R107" i="119"/>
  <c r="N107" i="119"/>
  <c r="J107" i="119"/>
  <c r="BE107" i="119"/>
  <c r="AW107" i="119"/>
  <c r="AO107" i="119"/>
  <c r="AG107" i="119"/>
  <c r="Y107" i="119"/>
  <c r="Q107" i="119"/>
  <c r="I107" i="119"/>
  <c r="BC107" i="119"/>
  <c r="AU107" i="119"/>
  <c r="AM107" i="119"/>
  <c r="AE107" i="119"/>
  <c r="W107" i="119"/>
  <c r="O107" i="119"/>
  <c r="BG107" i="119"/>
  <c r="AY107" i="119"/>
  <c r="AQ107" i="119"/>
  <c r="AI107" i="119"/>
  <c r="AA107" i="119"/>
  <c r="S107" i="119"/>
  <c r="K107" i="119"/>
  <c r="AS107" i="119"/>
  <c r="M107" i="119"/>
  <c r="BH91" i="119"/>
  <c r="BD91" i="119"/>
  <c r="AZ91" i="119"/>
  <c r="AV91" i="119"/>
  <c r="AR91" i="119"/>
  <c r="AN91" i="119"/>
  <c r="AJ91" i="119"/>
  <c r="AF91" i="119"/>
  <c r="AB91" i="119"/>
  <c r="X91" i="119"/>
  <c r="T91" i="119"/>
  <c r="P91" i="119"/>
  <c r="L91" i="119"/>
  <c r="H91" i="119"/>
  <c r="AK107" i="119"/>
  <c r="BG91" i="119"/>
  <c r="BC91" i="119"/>
  <c r="AY91" i="119"/>
  <c r="AU91" i="119"/>
  <c r="AQ91" i="119"/>
  <c r="AM91" i="119"/>
  <c r="AI91" i="119"/>
  <c r="AE91" i="119"/>
  <c r="AA91" i="119"/>
  <c r="W91" i="119"/>
  <c r="S91" i="119"/>
  <c r="O91" i="119"/>
  <c r="K91" i="119"/>
  <c r="BI107" i="119"/>
  <c r="AC107" i="119"/>
  <c r="BA107" i="119"/>
  <c r="U107" i="119"/>
  <c r="BI91" i="119"/>
  <c r="BE91" i="119"/>
  <c r="BA91" i="119"/>
  <c r="AW91" i="119"/>
  <c r="AS91" i="119"/>
  <c r="AO91" i="119"/>
  <c r="AK91" i="119"/>
  <c r="AG91" i="119"/>
  <c r="AC91" i="119"/>
  <c r="Y91" i="119"/>
  <c r="U91" i="119"/>
  <c r="Q91" i="119"/>
  <c r="M91" i="119"/>
  <c r="I91" i="119"/>
  <c r="BJ91" i="119"/>
  <c r="AT91" i="119"/>
  <c r="AD91" i="119"/>
  <c r="N91" i="119"/>
  <c r="BF91" i="119"/>
  <c r="AP91" i="119"/>
  <c r="Z91" i="119"/>
  <c r="J91" i="119"/>
  <c r="BB91" i="119"/>
  <c r="AL91" i="119"/>
  <c r="V91" i="119"/>
  <c r="AX91" i="119"/>
  <c r="AH91" i="119"/>
  <c r="R91" i="119"/>
  <c r="H78" i="119"/>
  <c r="H71" i="119"/>
  <c r="BO111" i="119"/>
  <c r="BG111" i="119"/>
  <c r="BC111" i="119"/>
  <c r="AY111" i="119"/>
  <c r="AU111" i="119"/>
  <c r="AQ111" i="119"/>
  <c r="AM111" i="119"/>
  <c r="AI111" i="119"/>
  <c r="AE111" i="119"/>
  <c r="AA111" i="119"/>
  <c r="W111" i="119"/>
  <c r="S111" i="119"/>
  <c r="O111" i="119"/>
  <c r="BF111" i="119"/>
  <c r="BB111" i="119"/>
  <c r="AX111" i="119"/>
  <c r="AT111" i="119"/>
  <c r="AP111" i="119"/>
  <c r="AL111" i="119"/>
  <c r="AH111" i="119"/>
  <c r="AD111" i="119"/>
  <c r="Z111" i="119"/>
  <c r="V111" i="119"/>
  <c r="R111" i="119"/>
  <c r="N111" i="119"/>
  <c r="BH111" i="119"/>
  <c r="BD111" i="119"/>
  <c r="AZ111" i="119"/>
  <c r="AV111" i="119"/>
  <c r="AR111" i="119"/>
  <c r="AN111" i="119"/>
  <c r="AJ111" i="119"/>
  <c r="AF111" i="119"/>
  <c r="AB111" i="119"/>
  <c r="X111" i="119"/>
  <c r="T111" i="119"/>
  <c r="P111" i="119"/>
  <c r="L111" i="119"/>
  <c r="BA111" i="119"/>
  <c r="AK111" i="119"/>
  <c r="U111" i="119"/>
  <c r="AW111" i="119"/>
  <c r="AG111" i="119"/>
  <c r="Q111" i="119"/>
  <c r="BE111" i="119"/>
  <c r="AO111" i="119"/>
  <c r="Y111" i="119"/>
  <c r="AS111" i="119"/>
  <c r="AC111" i="119"/>
  <c r="BI111" i="119"/>
  <c r="M111" i="119"/>
  <c r="BF95" i="119"/>
  <c r="BB95" i="119"/>
  <c r="AX95" i="119"/>
  <c r="AT95" i="119"/>
  <c r="AP95" i="119"/>
  <c r="AL95" i="119"/>
  <c r="AH95" i="119"/>
  <c r="AD95" i="119"/>
  <c r="Z95" i="119"/>
  <c r="V95" i="119"/>
  <c r="R95" i="119"/>
  <c r="N95" i="119"/>
  <c r="BI95" i="119"/>
  <c r="BE95" i="119"/>
  <c r="BA95" i="119"/>
  <c r="AW95" i="119"/>
  <c r="AS95" i="119"/>
  <c r="AO95" i="119"/>
  <c r="AK95" i="119"/>
  <c r="AG95" i="119"/>
  <c r="AC95" i="119"/>
  <c r="Y95" i="119"/>
  <c r="U95" i="119"/>
  <c r="Q95" i="119"/>
  <c r="M95" i="119"/>
  <c r="BG95" i="119"/>
  <c r="BC95" i="119"/>
  <c r="AY95" i="119"/>
  <c r="AU95" i="119"/>
  <c r="AQ95" i="119"/>
  <c r="AM95" i="119"/>
  <c r="AI95" i="119"/>
  <c r="AE95" i="119"/>
  <c r="AA95" i="119"/>
  <c r="W95" i="119"/>
  <c r="S95" i="119"/>
  <c r="O95" i="119"/>
  <c r="BD95" i="119"/>
  <c r="AN95" i="119"/>
  <c r="X95" i="119"/>
  <c r="AZ95" i="119"/>
  <c r="AJ95" i="119"/>
  <c r="T95" i="119"/>
  <c r="AV95" i="119"/>
  <c r="AF95" i="119"/>
  <c r="P95" i="119"/>
  <c r="BH95" i="119"/>
  <c r="AR95" i="119"/>
  <c r="AB95" i="119"/>
  <c r="L95" i="119"/>
  <c r="L78" i="119"/>
  <c r="L71" i="119"/>
  <c r="P78" i="119"/>
  <c r="P71" i="119"/>
  <c r="T78" i="119"/>
  <c r="T71" i="119"/>
  <c r="X78" i="119"/>
  <c r="X71" i="119"/>
  <c r="AB78" i="119"/>
  <c r="AB71" i="119"/>
  <c r="AF78" i="119"/>
  <c r="AF71" i="119"/>
  <c r="AJ78" i="119"/>
  <c r="AJ71" i="119"/>
  <c r="AN78" i="119"/>
  <c r="AN71" i="119"/>
  <c r="AR78" i="119"/>
  <c r="AR71" i="119"/>
  <c r="AV78" i="119"/>
  <c r="AV71" i="119"/>
  <c r="AZ78" i="119"/>
  <c r="AZ71" i="119"/>
  <c r="BG104" i="119"/>
  <c r="BC104" i="119"/>
  <c r="AY104" i="119"/>
  <c r="AU104" i="119"/>
  <c r="AQ104" i="119"/>
  <c r="AM104" i="119"/>
  <c r="AI104" i="119"/>
  <c r="AE104" i="119"/>
  <c r="AA104" i="119"/>
  <c r="W104" i="119"/>
  <c r="BF104" i="119"/>
  <c r="BA104" i="119"/>
  <c r="AV104" i="119"/>
  <c r="AP104" i="119"/>
  <c r="AK104" i="119"/>
  <c r="AF104" i="119"/>
  <c r="Z104" i="119"/>
  <c r="U104" i="119"/>
  <c r="Q104" i="119"/>
  <c r="M104" i="119"/>
  <c r="I104" i="119"/>
  <c r="E104" i="119"/>
  <c r="BJ104" i="119"/>
  <c r="BE104" i="119"/>
  <c r="AZ104" i="119"/>
  <c r="AT104" i="119"/>
  <c r="AO104" i="119"/>
  <c r="AJ104" i="119"/>
  <c r="AD104" i="119"/>
  <c r="Y104" i="119"/>
  <c r="T104" i="119"/>
  <c r="P104" i="119"/>
  <c r="L104" i="119"/>
  <c r="H104" i="119"/>
  <c r="BH104" i="119"/>
  <c r="BB104" i="119"/>
  <c r="AW104" i="119"/>
  <c r="AR104" i="119"/>
  <c r="AL104" i="119"/>
  <c r="AG104" i="119"/>
  <c r="AB104" i="119"/>
  <c r="V104" i="119"/>
  <c r="R104" i="119"/>
  <c r="N104" i="119"/>
  <c r="J104" i="119"/>
  <c r="F104" i="119"/>
  <c r="BI104" i="119"/>
  <c r="AN104" i="119"/>
  <c r="S104" i="119"/>
  <c r="BJ88" i="119"/>
  <c r="BF88" i="119"/>
  <c r="BB88" i="119"/>
  <c r="AX88" i="119"/>
  <c r="AT88" i="119"/>
  <c r="AP88" i="119"/>
  <c r="AL88" i="119"/>
  <c r="AH88" i="119"/>
  <c r="AD88" i="119"/>
  <c r="Z88" i="119"/>
  <c r="V88" i="119"/>
  <c r="R88" i="119"/>
  <c r="BD104" i="119"/>
  <c r="AH104" i="119"/>
  <c r="O104" i="119"/>
  <c r="BI88" i="119"/>
  <c r="BE88" i="119"/>
  <c r="BA88" i="119"/>
  <c r="AW88" i="119"/>
  <c r="AS88" i="119"/>
  <c r="AO88" i="119"/>
  <c r="AX104" i="119"/>
  <c r="AC104" i="119"/>
  <c r="K104" i="119"/>
  <c r="AS104" i="119"/>
  <c r="X104" i="119"/>
  <c r="G104" i="119"/>
  <c r="BG88" i="119"/>
  <c r="BC88" i="119"/>
  <c r="AZ88" i="119"/>
  <c r="AR88" i="119"/>
  <c r="AK88" i="119"/>
  <c r="AF88" i="119"/>
  <c r="AA88" i="119"/>
  <c r="U88" i="119"/>
  <c r="P88" i="119"/>
  <c r="L88" i="119"/>
  <c r="H88" i="119"/>
  <c r="AY88" i="119"/>
  <c r="AQ88" i="119"/>
  <c r="AJ88" i="119"/>
  <c r="AE88" i="119"/>
  <c r="Y88" i="119"/>
  <c r="T88" i="119"/>
  <c r="O88" i="119"/>
  <c r="K88" i="119"/>
  <c r="G88" i="119"/>
  <c r="BH88" i="119"/>
  <c r="AV88" i="119"/>
  <c r="AN88" i="119"/>
  <c r="AI88" i="119"/>
  <c r="AC88" i="119"/>
  <c r="X88" i="119"/>
  <c r="S88" i="119"/>
  <c r="N88" i="119"/>
  <c r="J88" i="119"/>
  <c r="F88" i="119"/>
  <c r="BD88" i="119"/>
  <c r="AU88" i="119"/>
  <c r="AM88" i="119"/>
  <c r="AG88" i="119"/>
  <c r="AB88" i="119"/>
  <c r="W88" i="119"/>
  <c r="Q88" i="119"/>
  <c r="M88" i="119"/>
  <c r="I88" i="119"/>
  <c r="E88" i="119"/>
  <c r="E71" i="119"/>
  <c r="E78" i="119"/>
  <c r="BJ108" i="119"/>
  <c r="BF108" i="119"/>
  <c r="BB108" i="119"/>
  <c r="BI108" i="119"/>
  <c r="BE108" i="119"/>
  <c r="BA108" i="119"/>
  <c r="BD108" i="119"/>
  <c r="AX108" i="119"/>
  <c r="AT108" i="119"/>
  <c r="AP108" i="119"/>
  <c r="AL108" i="119"/>
  <c r="AH108" i="119"/>
  <c r="AD108" i="119"/>
  <c r="Z108" i="119"/>
  <c r="BC108" i="119"/>
  <c r="AW108" i="119"/>
  <c r="AS108" i="119"/>
  <c r="AO108" i="119"/>
  <c r="AK108" i="119"/>
  <c r="AG108" i="119"/>
  <c r="AC108" i="119"/>
  <c r="Y108" i="119"/>
  <c r="U108" i="119"/>
  <c r="Q108" i="119"/>
  <c r="M108" i="119"/>
  <c r="I108" i="119"/>
  <c r="BG108" i="119"/>
  <c r="AY108" i="119"/>
  <c r="AU108" i="119"/>
  <c r="AQ108" i="119"/>
  <c r="AM108" i="119"/>
  <c r="AI108" i="119"/>
  <c r="AE108" i="119"/>
  <c r="AA108" i="119"/>
  <c r="W108" i="119"/>
  <c r="S108" i="119"/>
  <c r="O108" i="119"/>
  <c r="K108" i="119"/>
  <c r="AR108" i="119"/>
  <c r="AB108" i="119"/>
  <c r="R108" i="119"/>
  <c r="J108" i="119"/>
  <c r="BH108" i="119"/>
  <c r="AN108" i="119"/>
  <c r="X108" i="119"/>
  <c r="P108" i="119"/>
  <c r="AV108" i="119"/>
  <c r="AF108" i="119"/>
  <c r="T108" i="119"/>
  <c r="L108" i="119"/>
  <c r="V108" i="119"/>
  <c r="BI92" i="119"/>
  <c r="BE92" i="119"/>
  <c r="BA92" i="119"/>
  <c r="AW92" i="119"/>
  <c r="AS92" i="119"/>
  <c r="AO92" i="119"/>
  <c r="AK92" i="119"/>
  <c r="AG92" i="119"/>
  <c r="AC92" i="119"/>
  <c r="Y92" i="119"/>
  <c r="U92" i="119"/>
  <c r="Q92" i="119"/>
  <c r="M92" i="119"/>
  <c r="I92" i="119"/>
  <c r="N108" i="119"/>
  <c r="BH92" i="119"/>
  <c r="BD92" i="119"/>
  <c r="AZ92" i="119"/>
  <c r="AV92" i="119"/>
  <c r="AR92" i="119"/>
  <c r="AN92" i="119"/>
  <c r="AJ92" i="119"/>
  <c r="AF92" i="119"/>
  <c r="AB92" i="119"/>
  <c r="X92" i="119"/>
  <c r="T92" i="119"/>
  <c r="P92" i="119"/>
  <c r="L92" i="119"/>
  <c r="AZ108" i="119"/>
  <c r="AJ108" i="119"/>
  <c r="BJ92" i="119"/>
  <c r="BF92" i="119"/>
  <c r="BB92" i="119"/>
  <c r="AX92" i="119"/>
  <c r="AT92" i="119"/>
  <c r="AP92" i="119"/>
  <c r="AL92" i="119"/>
  <c r="AH92" i="119"/>
  <c r="AD92" i="119"/>
  <c r="Z92" i="119"/>
  <c r="V92" i="119"/>
  <c r="R92" i="119"/>
  <c r="N92" i="119"/>
  <c r="J92" i="119"/>
  <c r="BC92" i="119"/>
  <c r="AM92" i="119"/>
  <c r="W92" i="119"/>
  <c r="AY92" i="119"/>
  <c r="AI92" i="119"/>
  <c r="S92" i="119"/>
  <c r="AU92" i="119"/>
  <c r="AE92" i="119"/>
  <c r="O92" i="119"/>
  <c r="BG92" i="119"/>
  <c r="AQ92" i="119"/>
  <c r="AA92" i="119"/>
  <c r="K92" i="119"/>
  <c r="I78" i="119"/>
  <c r="I71" i="119"/>
  <c r="BH112" i="119"/>
  <c r="BD112" i="119"/>
  <c r="AZ112" i="119"/>
  <c r="AV112" i="119"/>
  <c r="AR112" i="119"/>
  <c r="AN112" i="119"/>
  <c r="AJ112" i="119"/>
  <c r="AF112" i="119"/>
  <c r="AB112" i="119"/>
  <c r="X112" i="119"/>
  <c r="T112" i="119"/>
  <c r="P112" i="119"/>
  <c r="BK112" i="119"/>
  <c r="BG112" i="119"/>
  <c r="BC112" i="119"/>
  <c r="AY112" i="119"/>
  <c r="AU112" i="119"/>
  <c r="AQ112" i="119"/>
  <c r="AM112" i="119"/>
  <c r="AI112" i="119"/>
  <c r="AE112" i="119"/>
  <c r="AA112" i="119"/>
  <c r="W112" i="119"/>
  <c r="S112" i="119"/>
  <c r="O112" i="119"/>
  <c r="BI112" i="119"/>
  <c r="BE112" i="119"/>
  <c r="BA112" i="119"/>
  <c r="AW112" i="119"/>
  <c r="AS112" i="119"/>
  <c r="AO112" i="119"/>
  <c r="AK112" i="119"/>
  <c r="AG112" i="119"/>
  <c r="AC112" i="119"/>
  <c r="Y112" i="119"/>
  <c r="U112" i="119"/>
  <c r="Q112" i="119"/>
  <c r="M112" i="119"/>
  <c r="AX112" i="119"/>
  <c r="AH112" i="119"/>
  <c r="R112" i="119"/>
  <c r="BJ112" i="119"/>
  <c r="AT112" i="119"/>
  <c r="AD112" i="119"/>
  <c r="N112" i="119"/>
  <c r="BB112" i="119"/>
  <c r="AL112" i="119"/>
  <c r="V112" i="119"/>
  <c r="BF112" i="119"/>
  <c r="AP112" i="119"/>
  <c r="BK96" i="119"/>
  <c r="BG96" i="119"/>
  <c r="BC96" i="119"/>
  <c r="AY96" i="119"/>
  <c r="AU96" i="119"/>
  <c r="AQ96" i="119"/>
  <c r="AM96" i="119"/>
  <c r="AI96" i="119"/>
  <c r="AE96" i="119"/>
  <c r="AA96" i="119"/>
  <c r="W96" i="119"/>
  <c r="S96" i="119"/>
  <c r="O96" i="119"/>
  <c r="BJ96" i="119"/>
  <c r="BF96" i="119"/>
  <c r="BB96" i="119"/>
  <c r="AX96" i="119"/>
  <c r="AT96" i="119"/>
  <c r="AP96" i="119"/>
  <c r="AL96" i="119"/>
  <c r="AH96" i="119"/>
  <c r="AD96" i="119"/>
  <c r="Z96" i="119"/>
  <c r="V96" i="119"/>
  <c r="R96" i="119"/>
  <c r="N96" i="119"/>
  <c r="Z112" i="119"/>
  <c r="BH96" i="119"/>
  <c r="BD96" i="119"/>
  <c r="AZ96" i="119"/>
  <c r="AV96" i="119"/>
  <c r="AR96" i="119"/>
  <c r="AN96" i="119"/>
  <c r="AJ96" i="119"/>
  <c r="AF96" i="119"/>
  <c r="AB96" i="119"/>
  <c r="X96" i="119"/>
  <c r="T96" i="119"/>
  <c r="P96" i="119"/>
  <c r="BA96" i="119"/>
  <c r="AK96" i="119"/>
  <c r="U96" i="119"/>
  <c r="AW96" i="119"/>
  <c r="AG96" i="119"/>
  <c r="Q96" i="119"/>
  <c r="BI96" i="119"/>
  <c r="AS96" i="119"/>
  <c r="AC96" i="119"/>
  <c r="M96" i="119"/>
  <c r="BE96" i="119"/>
  <c r="AO96" i="119"/>
  <c r="Y96" i="119"/>
  <c r="M71" i="119"/>
  <c r="M78" i="119"/>
  <c r="Q71" i="119"/>
  <c r="Q78" i="119"/>
  <c r="U71" i="119"/>
  <c r="U78" i="119"/>
  <c r="Y78" i="119"/>
  <c r="Y71" i="119"/>
  <c r="AC71" i="119"/>
  <c r="AC78" i="119"/>
  <c r="AG71" i="119"/>
  <c r="AG78" i="119"/>
  <c r="AK71" i="119"/>
  <c r="AK78" i="119"/>
  <c r="AO78" i="119"/>
  <c r="AO71" i="119"/>
  <c r="AS71" i="119"/>
  <c r="AS78" i="119"/>
  <c r="AW71" i="119"/>
  <c r="AW78" i="119"/>
  <c r="BA71" i="119"/>
  <c r="BA78" i="119"/>
  <c r="BL54" i="119"/>
  <c r="BI101" i="119"/>
  <c r="BE101" i="119"/>
  <c r="BA101" i="119"/>
  <c r="AW101" i="119"/>
  <c r="AS101" i="119"/>
  <c r="AO101" i="119"/>
  <c r="AK101" i="119"/>
  <c r="AG101" i="119"/>
  <c r="AC101" i="119"/>
  <c r="Y101" i="119"/>
  <c r="U101" i="119"/>
  <c r="Q101" i="119"/>
  <c r="M101" i="119"/>
  <c r="BH101" i="119"/>
  <c r="BD101" i="119"/>
  <c r="AZ101" i="119"/>
  <c r="AV101" i="119"/>
  <c r="AR101" i="119"/>
  <c r="AN101" i="119"/>
  <c r="AJ101" i="119"/>
  <c r="AF101" i="119"/>
  <c r="AB101" i="119"/>
  <c r="X101" i="119"/>
  <c r="T101" i="119"/>
  <c r="P101" i="119"/>
  <c r="L101" i="119"/>
  <c r="H101" i="119"/>
  <c r="D101" i="119"/>
  <c r="BJ101" i="119"/>
  <c r="BF101" i="119"/>
  <c r="BB101" i="119"/>
  <c r="AX101" i="119"/>
  <c r="AT101" i="119"/>
  <c r="AP101" i="119"/>
  <c r="AL101" i="119"/>
  <c r="AH101" i="119"/>
  <c r="AD101" i="119"/>
  <c r="Z101" i="119"/>
  <c r="V101" i="119"/>
  <c r="R101" i="119"/>
  <c r="N101" i="119"/>
  <c r="J101" i="119"/>
  <c r="F101" i="119"/>
  <c r="AU101" i="119"/>
  <c r="AE101" i="119"/>
  <c r="O101" i="119"/>
  <c r="E101" i="119"/>
  <c r="BG101" i="119"/>
  <c r="AQ101" i="119"/>
  <c r="AA101" i="119"/>
  <c r="K101" i="119"/>
  <c r="C101" i="119"/>
  <c r="AY101" i="119"/>
  <c r="AI101" i="119"/>
  <c r="S101" i="119"/>
  <c r="G101" i="119"/>
  <c r="AM101" i="119"/>
  <c r="BH85" i="119"/>
  <c r="BD85" i="119"/>
  <c r="AZ85" i="119"/>
  <c r="AV85" i="119"/>
  <c r="AR85" i="119"/>
  <c r="AN85" i="119"/>
  <c r="AJ85" i="119"/>
  <c r="AF85" i="119"/>
  <c r="AB85" i="119"/>
  <c r="X85" i="119"/>
  <c r="T85" i="119"/>
  <c r="P85" i="119"/>
  <c r="L85" i="119"/>
  <c r="H85" i="119"/>
  <c r="D85" i="119"/>
  <c r="W101" i="119"/>
  <c r="BG85" i="119"/>
  <c r="BC85" i="119"/>
  <c r="AY85" i="119"/>
  <c r="AU85" i="119"/>
  <c r="AQ85" i="119"/>
  <c r="AM85" i="119"/>
  <c r="AI85" i="119"/>
  <c r="AE85" i="119"/>
  <c r="AA85" i="119"/>
  <c r="W85" i="119"/>
  <c r="S85" i="119"/>
  <c r="O85" i="119"/>
  <c r="K85" i="119"/>
  <c r="G85" i="119"/>
  <c r="C85" i="119"/>
  <c r="B78" i="119"/>
  <c r="I101" i="119"/>
  <c r="BJ85" i="119"/>
  <c r="BF85" i="119"/>
  <c r="BB85" i="119"/>
  <c r="BC101" i="119"/>
  <c r="B101" i="119"/>
  <c r="BI85" i="119"/>
  <c r="BE85" i="119"/>
  <c r="BA85" i="119"/>
  <c r="AW85" i="119"/>
  <c r="AS85" i="119"/>
  <c r="AO85" i="119"/>
  <c r="AK85" i="119"/>
  <c r="AG85" i="119"/>
  <c r="AC85" i="119"/>
  <c r="Y85" i="119"/>
  <c r="U85" i="119"/>
  <c r="Q85" i="119"/>
  <c r="M85" i="119"/>
  <c r="I85" i="119"/>
  <c r="E85" i="119"/>
  <c r="AT85" i="119"/>
  <c r="AD85" i="119"/>
  <c r="N85" i="119"/>
  <c r="AP85" i="119"/>
  <c r="Z85" i="119"/>
  <c r="J85" i="119"/>
  <c r="AL85" i="119"/>
  <c r="V85" i="119"/>
  <c r="F85" i="119"/>
  <c r="AX85" i="119"/>
  <c r="AH85" i="119"/>
  <c r="R85" i="119"/>
  <c r="B85" i="119"/>
  <c r="B71" i="119"/>
  <c r="BH105" i="119"/>
  <c r="BD105" i="119"/>
  <c r="AZ105" i="119"/>
  <c r="AV105" i="119"/>
  <c r="AR105" i="119"/>
  <c r="AN105" i="119"/>
  <c r="AJ105" i="119"/>
  <c r="AF105" i="119"/>
  <c r="AB105" i="119"/>
  <c r="X105" i="119"/>
  <c r="T105" i="119"/>
  <c r="P105" i="119"/>
  <c r="L105" i="119"/>
  <c r="H105" i="119"/>
  <c r="BJ105" i="119"/>
  <c r="BF105" i="119"/>
  <c r="BB105" i="119"/>
  <c r="AX105" i="119"/>
  <c r="AT105" i="119"/>
  <c r="AP105" i="119"/>
  <c r="AL105" i="119"/>
  <c r="AH105" i="119"/>
  <c r="AD105" i="119"/>
  <c r="Z105" i="119"/>
  <c r="V105" i="119"/>
  <c r="R105" i="119"/>
  <c r="N105" i="119"/>
  <c r="J105" i="119"/>
  <c r="F105" i="119"/>
  <c r="BI105" i="119"/>
  <c r="BA105" i="119"/>
  <c r="AS105" i="119"/>
  <c r="AK105" i="119"/>
  <c r="AC105" i="119"/>
  <c r="U105" i="119"/>
  <c r="M105" i="119"/>
  <c r="BG105" i="119"/>
  <c r="AY105" i="119"/>
  <c r="AQ105" i="119"/>
  <c r="AI105" i="119"/>
  <c r="AA105" i="119"/>
  <c r="S105" i="119"/>
  <c r="K105" i="119"/>
  <c r="BC105" i="119"/>
  <c r="AU105" i="119"/>
  <c r="AM105" i="119"/>
  <c r="AE105" i="119"/>
  <c r="W105" i="119"/>
  <c r="O105" i="119"/>
  <c r="G105" i="119"/>
  <c r="BE105" i="119"/>
  <c r="Y105" i="119"/>
  <c r="BH89" i="119"/>
  <c r="BD89" i="119"/>
  <c r="AZ89" i="119"/>
  <c r="AV89" i="119"/>
  <c r="AR89" i="119"/>
  <c r="AN89" i="119"/>
  <c r="AJ89" i="119"/>
  <c r="AF89" i="119"/>
  <c r="AB89" i="119"/>
  <c r="X89" i="119"/>
  <c r="T89" i="119"/>
  <c r="P89" i="119"/>
  <c r="L89" i="119"/>
  <c r="H89" i="119"/>
  <c r="AW105" i="119"/>
  <c r="Q105" i="119"/>
  <c r="BG89" i="119"/>
  <c r="BC89" i="119"/>
  <c r="AY89" i="119"/>
  <c r="AU89" i="119"/>
  <c r="AQ89" i="119"/>
  <c r="AM89" i="119"/>
  <c r="AI89" i="119"/>
  <c r="AE89" i="119"/>
  <c r="AA89" i="119"/>
  <c r="W89" i="119"/>
  <c r="S89" i="119"/>
  <c r="O89" i="119"/>
  <c r="K89" i="119"/>
  <c r="G89" i="119"/>
  <c r="AO105" i="119"/>
  <c r="I105" i="119"/>
  <c r="AG105" i="119"/>
  <c r="BI89" i="119"/>
  <c r="BE89" i="119"/>
  <c r="BA89" i="119"/>
  <c r="AW89" i="119"/>
  <c r="AS89" i="119"/>
  <c r="AO89" i="119"/>
  <c r="AK89" i="119"/>
  <c r="AG89" i="119"/>
  <c r="AC89" i="119"/>
  <c r="Y89" i="119"/>
  <c r="U89" i="119"/>
  <c r="Q89" i="119"/>
  <c r="M89" i="119"/>
  <c r="I89" i="119"/>
  <c r="BF89" i="119"/>
  <c r="AP89" i="119"/>
  <c r="Z89" i="119"/>
  <c r="J89" i="119"/>
  <c r="BB89" i="119"/>
  <c r="AL89" i="119"/>
  <c r="V89" i="119"/>
  <c r="F89" i="119"/>
  <c r="F78" i="119"/>
  <c r="AX89" i="119"/>
  <c r="AH89" i="119"/>
  <c r="R89" i="119"/>
  <c r="BJ89" i="119"/>
  <c r="AT89" i="119"/>
  <c r="AD89" i="119"/>
  <c r="N89" i="119"/>
  <c r="F71" i="119"/>
  <c r="BH109" i="119"/>
  <c r="BD109" i="119"/>
  <c r="AZ109" i="119"/>
  <c r="AV109" i="119"/>
  <c r="AR109" i="119"/>
  <c r="AN109" i="119"/>
  <c r="AJ109" i="119"/>
  <c r="AF109" i="119"/>
  <c r="AB109" i="119"/>
  <c r="X109" i="119"/>
  <c r="T109" i="119"/>
  <c r="P109" i="119"/>
  <c r="L109" i="119"/>
  <c r="BG109" i="119"/>
  <c r="BC109" i="119"/>
  <c r="AY109" i="119"/>
  <c r="AU109" i="119"/>
  <c r="AQ109" i="119"/>
  <c r="AM109" i="119"/>
  <c r="AI109" i="119"/>
  <c r="AE109" i="119"/>
  <c r="AA109" i="119"/>
  <c r="W109" i="119"/>
  <c r="S109" i="119"/>
  <c r="O109" i="119"/>
  <c r="K109" i="119"/>
  <c r="BI109" i="119"/>
  <c r="BE109" i="119"/>
  <c r="BA109" i="119"/>
  <c r="AW109" i="119"/>
  <c r="AS109" i="119"/>
  <c r="AO109" i="119"/>
  <c r="AK109" i="119"/>
  <c r="AG109" i="119"/>
  <c r="AC109" i="119"/>
  <c r="Y109" i="119"/>
  <c r="U109" i="119"/>
  <c r="Q109" i="119"/>
  <c r="M109" i="119"/>
  <c r="BJ109" i="119"/>
  <c r="AT109" i="119"/>
  <c r="AD109" i="119"/>
  <c r="N109" i="119"/>
  <c r="BF109" i="119"/>
  <c r="AP109" i="119"/>
  <c r="Z109" i="119"/>
  <c r="J109" i="119"/>
  <c r="AX109" i="119"/>
  <c r="AH109" i="119"/>
  <c r="R109" i="119"/>
  <c r="V109" i="119"/>
  <c r="AL109" i="119"/>
  <c r="BG93" i="119"/>
  <c r="BC93" i="119"/>
  <c r="AY93" i="119"/>
  <c r="AU93" i="119"/>
  <c r="AQ93" i="119"/>
  <c r="AM93" i="119"/>
  <c r="AI93" i="119"/>
  <c r="AE93" i="119"/>
  <c r="AA93" i="119"/>
  <c r="W93" i="119"/>
  <c r="S93" i="119"/>
  <c r="O93" i="119"/>
  <c r="K93" i="119"/>
  <c r="BB109" i="119"/>
  <c r="BJ93" i="119"/>
  <c r="BF93" i="119"/>
  <c r="BB93" i="119"/>
  <c r="AX93" i="119"/>
  <c r="AT93" i="119"/>
  <c r="AP93" i="119"/>
  <c r="AL93" i="119"/>
  <c r="AH93" i="119"/>
  <c r="AD93" i="119"/>
  <c r="Z93" i="119"/>
  <c r="V93" i="119"/>
  <c r="R93" i="119"/>
  <c r="N93" i="119"/>
  <c r="J93" i="119"/>
  <c r="BH93" i="119"/>
  <c r="BD93" i="119"/>
  <c r="AZ93" i="119"/>
  <c r="AV93" i="119"/>
  <c r="AR93" i="119"/>
  <c r="AN93" i="119"/>
  <c r="AJ93" i="119"/>
  <c r="AF93" i="119"/>
  <c r="AB93" i="119"/>
  <c r="X93" i="119"/>
  <c r="T93" i="119"/>
  <c r="P93" i="119"/>
  <c r="L93" i="119"/>
  <c r="AW93" i="119"/>
  <c r="AG93" i="119"/>
  <c r="Q93" i="119"/>
  <c r="BI93" i="119"/>
  <c r="AS93" i="119"/>
  <c r="AC93" i="119"/>
  <c r="M93" i="119"/>
  <c r="J78" i="119"/>
  <c r="BE93" i="119"/>
  <c r="AO93" i="119"/>
  <c r="Y93" i="119"/>
  <c r="BA93" i="119"/>
  <c r="AK93" i="119"/>
  <c r="U93" i="119"/>
  <c r="J71" i="119"/>
  <c r="BO113" i="119"/>
  <c r="BI113" i="119"/>
  <c r="BE113" i="119"/>
  <c r="BA113" i="119"/>
  <c r="AW113" i="119"/>
  <c r="AS113" i="119"/>
  <c r="AO113" i="119"/>
  <c r="AK113" i="119"/>
  <c r="AG113" i="119"/>
  <c r="AC113" i="119"/>
  <c r="Y113" i="119"/>
  <c r="U113" i="119"/>
  <c r="Q113" i="119"/>
  <c r="BH113" i="119"/>
  <c r="BD113" i="119"/>
  <c r="AZ113" i="119"/>
  <c r="AV113" i="119"/>
  <c r="AR113" i="119"/>
  <c r="AN113" i="119"/>
  <c r="AJ113" i="119"/>
  <c r="AF113" i="119"/>
  <c r="AB113" i="119"/>
  <c r="X113" i="119"/>
  <c r="T113" i="119"/>
  <c r="P113" i="119"/>
  <c r="BJ113" i="119"/>
  <c r="BF113" i="119"/>
  <c r="BB113" i="119"/>
  <c r="AX113" i="119"/>
  <c r="AT113" i="119"/>
  <c r="AP113" i="119"/>
  <c r="AL113" i="119"/>
  <c r="AH113" i="119"/>
  <c r="AD113" i="119"/>
  <c r="Z113" i="119"/>
  <c r="V113" i="119"/>
  <c r="R113" i="119"/>
  <c r="N113" i="119"/>
  <c r="BK113" i="119"/>
  <c r="AU113" i="119"/>
  <c r="AE113" i="119"/>
  <c r="O113" i="119"/>
  <c r="BG113" i="119"/>
  <c r="AQ113" i="119"/>
  <c r="AA113" i="119"/>
  <c r="AY113" i="119"/>
  <c r="AI113" i="119"/>
  <c r="S113" i="119"/>
  <c r="BC113" i="119"/>
  <c r="W113" i="119"/>
  <c r="BH97" i="119"/>
  <c r="BD97" i="119"/>
  <c r="AZ97" i="119"/>
  <c r="AV97" i="119"/>
  <c r="AR97" i="119"/>
  <c r="AN97" i="119"/>
  <c r="AJ97" i="119"/>
  <c r="AF97" i="119"/>
  <c r="AB97" i="119"/>
  <c r="X97" i="119"/>
  <c r="T97" i="119"/>
  <c r="P97" i="119"/>
  <c r="BK97" i="119"/>
  <c r="BG97" i="119"/>
  <c r="BC97" i="119"/>
  <c r="AY97" i="119"/>
  <c r="AU97" i="119"/>
  <c r="AQ97" i="119"/>
  <c r="AM97" i="119"/>
  <c r="AI97" i="119"/>
  <c r="AE97" i="119"/>
  <c r="AA97" i="119"/>
  <c r="W97" i="119"/>
  <c r="S97" i="119"/>
  <c r="O97" i="119"/>
  <c r="AM113" i="119"/>
  <c r="BI97" i="119"/>
  <c r="BE97" i="119"/>
  <c r="BA97" i="119"/>
  <c r="AW97" i="119"/>
  <c r="AS97" i="119"/>
  <c r="AO97" i="119"/>
  <c r="AK97" i="119"/>
  <c r="AG97" i="119"/>
  <c r="AC97" i="119"/>
  <c r="Y97" i="119"/>
  <c r="U97" i="119"/>
  <c r="Q97" i="119"/>
  <c r="AX97" i="119"/>
  <c r="AH97" i="119"/>
  <c r="R97" i="119"/>
  <c r="BJ97" i="119"/>
  <c r="AT97" i="119"/>
  <c r="AD97" i="119"/>
  <c r="N97" i="119"/>
  <c r="N78" i="119"/>
  <c r="BF97" i="119"/>
  <c r="AP97" i="119"/>
  <c r="Z97" i="119"/>
  <c r="BB97" i="119"/>
  <c r="AL97" i="119"/>
  <c r="V97" i="119"/>
  <c r="N71" i="119"/>
  <c r="R78" i="119"/>
  <c r="R71" i="119"/>
  <c r="V78" i="119"/>
  <c r="V71" i="119"/>
  <c r="Z78" i="119"/>
  <c r="Z71" i="119"/>
  <c r="AD78" i="119"/>
  <c r="AD71" i="119"/>
  <c r="AH78" i="119"/>
  <c r="AH71" i="119"/>
  <c r="AL78" i="119"/>
  <c r="AL71" i="119"/>
  <c r="AP78" i="119"/>
  <c r="AP71" i="119"/>
  <c r="AT78" i="119"/>
  <c r="AT71" i="119"/>
  <c r="AX78" i="119"/>
  <c r="AX71" i="119"/>
  <c r="BH102" i="119"/>
  <c r="BD102" i="119"/>
  <c r="AZ102" i="119"/>
  <c r="AV102" i="119"/>
  <c r="AR102" i="119"/>
  <c r="AN102" i="119"/>
  <c r="AJ102" i="119"/>
  <c r="AF102" i="119"/>
  <c r="AB102" i="119"/>
  <c r="X102" i="119"/>
  <c r="T102" i="119"/>
  <c r="P102" i="119"/>
  <c r="L102" i="119"/>
  <c r="H102" i="119"/>
  <c r="D102" i="119"/>
  <c r="BG102" i="119"/>
  <c r="BC102" i="119"/>
  <c r="AY102" i="119"/>
  <c r="AU102" i="119"/>
  <c r="AQ102" i="119"/>
  <c r="AM102" i="119"/>
  <c r="AI102" i="119"/>
  <c r="AE102" i="119"/>
  <c r="AA102" i="119"/>
  <c r="W102" i="119"/>
  <c r="S102" i="119"/>
  <c r="O102" i="119"/>
  <c r="K102" i="119"/>
  <c r="G102" i="119"/>
  <c r="C102" i="119"/>
  <c r="BI102" i="119"/>
  <c r="BE102" i="119"/>
  <c r="BA102" i="119"/>
  <c r="AW102" i="119"/>
  <c r="AS102" i="119"/>
  <c r="AO102" i="119"/>
  <c r="AK102" i="119"/>
  <c r="AG102" i="119"/>
  <c r="AC102" i="119"/>
  <c r="Y102" i="119"/>
  <c r="U102" i="119"/>
  <c r="Q102" i="119"/>
  <c r="M102" i="119"/>
  <c r="I102" i="119"/>
  <c r="E102" i="119"/>
  <c r="AX102" i="119"/>
  <c r="AH102" i="119"/>
  <c r="R102" i="119"/>
  <c r="BJ102" i="119"/>
  <c r="AT102" i="119"/>
  <c r="AD102" i="119"/>
  <c r="N102" i="119"/>
  <c r="BF102" i="119"/>
  <c r="AP102" i="119"/>
  <c r="Z102" i="119"/>
  <c r="BB102" i="119"/>
  <c r="AL102" i="119"/>
  <c r="V102" i="119"/>
  <c r="F102" i="119"/>
  <c r="BG86" i="119"/>
  <c r="BC86" i="119"/>
  <c r="AY86" i="119"/>
  <c r="AU86" i="119"/>
  <c r="AQ86" i="119"/>
  <c r="AM86" i="119"/>
  <c r="AI86" i="119"/>
  <c r="AE86" i="119"/>
  <c r="AA86" i="119"/>
  <c r="W86" i="119"/>
  <c r="S86" i="119"/>
  <c r="O86" i="119"/>
  <c r="K86" i="119"/>
  <c r="G86" i="119"/>
  <c r="C86" i="119"/>
  <c r="C78" i="119"/>
  <c r="BJ86" i="119"/>
  <c r="BF86" i="119"/>
  <c r="BB86" i="119"/>
  <c r="AX86" i="119"/>
  <c r="AT86" i="119"/>
  <c r="AP86" i="119"/>
  <c r="AL86" i="119"/>
  <c r="AH86" i="119"/>
  <c r="AD86" i="119"/>
  <c r="Z86" i="119"/>
  <c r="V86" i="119"/>
  <c r="R86" i="119"/>
  <c r="N86" i="119"/>
  <c r="J86" i="119"/>
  <c r="F86" i="119"/>
  <c r="J102" i="119"/>
  <c r="BI86" i="119"/>
  <c r="BE86" i="119"/>
  <c r="BA86" i="119"/>
  <c r="AW86" i="119"/>
  <c r="AS86" i="119"/>
  <c r="AO86" i="119"/>
  <c r="AK86" i="119"/>
  <c r="AG86" i="119"/>
  <c r="AC86" i="119"/>
  <c r="Y86" i="119"/>
  <c r="U86" i="119"/>
  <c r="Q86" i="119"/>
  <c r="M86" i="119"/>
  <c r="I86" i="119"/>
  <c r="E86" i="119"/>
  <c r="BH86" i="119"/>
  <c r="BD86" i="119"/>
  <c r="AZ86" i="119"/>
  <c r="AV86" i="119"/>
  <c r="AR86" i="119"/>
  <c r="AN86" i="119"/>
  <c r="AJ86" i="119"/>
  <c r="AF86" i="119"/>
  <c r="AB86" i="119"/>
  <c r="X86" i="119"/>
  <c r="T86" i="119"/>
  <c r="P86" i="119"/>
  <c r="L86" i="119"/>
  <c r="H86" i="119"/>
  <c r="D86" i="119"/>
  <c r="C71" i="119"/>
  <c r="BC106" i="119"/>
  <c r="AY106" i="119"/>
  <c r="AU106" i="119"/>
  <c r="AQ106" i="119"/>
  <c r="AM106" i="119"/>
  <c r="AI106" i="119"/>
  <c r="AE106" i="119"/>
  <c r="AA106" i="119"/>
  <c r="W106" i="119"/>
  <c r="S106" i="119"/>
  <c r="O106" i="119"/>
  <c r="K106" i="119"/>
  <c r="G106" i="119"/>
  <c r="BA106" i="119"/>
  <c r="AW106" i="119"/>
  <c r="AS106" i="119"/>
  <c r="AO106" i="119"/>
  <c r="AK106" i="119"/>
  <c r="AG106" i="119"/>
  <c r="AC106" i="119"/>
  <c r="Y106" i="119"/>
  <c r="U106" i="119"/>
  <c r="Q106" i="119"/>
  <c r="M106" i="119"/>
  <c r="I106" i="119"/>
  <c r="AZ106" i="119"/>
  <c r="AR106" i="119"/>
  <c r="AJ106" i="119"/>
  <c r="AB106" i="119"/>
  <c r="T106" i="119"/>
  <c r="L106" i="119"/>
  <c r="BO106" i="119"/>
  <c r="AX106" i="119"/>
  <c r="AP106" i="119"/>
  <c r="AH106" i="119"/>
  <c r="Z106" i="119"/>
  <c r="R106" i="119"/>
  <c r="J106" i="119"/>
  <c r="BB106" i="119"/>
  <c r="AT106" i="119"/>
  <c r="AL106" i="119"/>
  <c r="AD106" i="119"/>
  <c r="V106" i="119"/>
  <c r="N106" i="119"/>
  <c r="AF106" i="119"/>
  <c r="BC90" i="119"/>
  <c r="AY90" i="119"/>
  <c r="AU90" i="119"/>
  <c r="AQ90" i="119"/>
  <c r="AM90" i="119"/>
  <c r="AI90" i="119"/>
  <c r="AE90" i="119"/>
  <c r="AA90" i="119"/>
  <c r="W90" i="119"/>
  <c r="S90" i="119"/>
  <c r="O90" i="119"/>
  <c r="K90" i="119"/>
  <c r="G90" i="119"/>
  <c r="BD106" i="119"/>
  <c r="X106" i="119"/>
  <c r="BB90" i="119"/>
  <c r="AX90" i="119"/>
  <c r="AT90" i="119"/>
  <c r="AP90" i="119"/>
  <c r="AL90" i="119"/>
  <c r="AH90" i="119"/>
  <c r="AD90" i="119"/>
  <c r="Z90" i="119"/>
  <c r="V90" i="119"/>
  <c r="R90" i="119"/>
  <c r="N90" i="119"/>
  <c r="J90" i="119"/>
  <c r="AV106" i="119"/>
  <c r="P106" i="119"/>
  <c r="AN106" i="119"/>
  <c r="H106" i="119"/>
  <c r="BD90" i="119"/>
  <c r="AZ90" i="119"/>
  <c r="AV90" i="119"/>
  <c r="AR90" i="119"/>
  <c r="AN90" i="119"/>
  <c r="AJ90" i="119"/>
  <c r="AF90" i="119"/>
  <c r="AB90" i="119"/>
  <c r="X90" i="119"/>
  <c r="T90" i="119"/>
  <c r="P90" i="119"/>
  <c r="L90" i="119"/>
  <c r="H90" i="119"/>
  <c r="AW90" i="119"/>
  <c r="AG90" i="119"/>
  <c r="Q90" i="119"/>
  <c r="G78" i="119"/>
  <c r="AS90" i="119"/>
  <c r="AC90" i="119"/>
  <c r="M90" i="119"/>
  <c r="AO90" i="119"/>
  <c r="Y90" i="119"/>
  <c r="I90" i="119"/>
  <c r="BA90" i="119"/>
  <c r="AK90" i="119"/>
  <c r="U90" i="119"/>
  <c r="G71" i="119"/>
  <c r="BG110" i="119"/>
  <c r="BC110" i="119"/>
  <c r="AY110" i="119"/>
  <c r="AU110" i="119"/>
  <c r="AQ110" i="119"/>
  <c r="AM110" i="119"/>
  <c r="AI110" i="119"/>
  <c r="AE110" i="119"/>
  <c r="AA110" i="119"/>
  <c r="W110" i="119"/>
  <c r="S110" i="119"/>
  <c r="O110" i="119"/>
  <c r="K110" i="119"/>
  <c r="BJ110" i="119"/>
  <c r="BF110" i="119"/>
  <c r="BB110" i="119"/>
  <c r="AX110" i="119"/>
  <c r="AT110" i="119"/>
  <c r="AP110" i="119"/>
  <c r="AL110" i="119"/>
  <c r="AH110" i="119"/>
  <c r="AD110" i="119"/>
  <c r="Z110" i="119"/>
  <c r="V110" i="119"/>
  <c r="R110" i="119"/>
  <c r="N110" i="119"/>
  <c r="BH110" i="119"/>
  <c r="BD110" i="119"/>
  <c r="AZ110" i="119"/>
  <c r="AV110" i="119"/>
  <c r="AR110" i="119"/>
  <c r="AN110" i="119"/>
  <c r="AJ110" i="119"/>
  <c r="AF110" i="119"/>
  <c r="AB110" i="119"/>
  <c r="X110" i="119"/>
  <c r="T110" i="119"/>
  <c r="P110" i="119"/>
  <c r="L110" i="119"/>
  <c r="BE110" i="119"/>
  <c r="AO110" i="119"/>
  <c r="Y110" i="119"/>
  <c r="BA110" i="119"/>
  <c r="AK110" i="119"/>
  <c r="U110" i="119"/>
  <c r="BI110" i="119"/>
  <c r="AS110" i="119"/>
  <c r="AC110" i="119"/>
  <c r="M110" i="119"/>
  <c r="AG110" i="119"/>
  <c r="Q110" i="119"/>
  <c r="AW110" i="119"/>
  <c r="BJ94" i="119"/>
  <c r="BF94" i="119"/>
  <c r="BB94" i="119"/>
  <c r="AX94" i="119"/>
  <c r="AT94" i="119"/>
  <c r="AP94" i="119"/>
  <c r="AL94" i="119"/>
  <c r="AH94" i="119"/>
  <c r="AD94" i="119"/>
  <c r="Z94" i="119"/>
  <c r="V94" i="119"/>
  <c r="R94" i="119"/>
  <c r="N94" i="119"/>
  <c r="BI94" i="119"/>
  <c r="BE94" i="119"/>
  <c r="BA94" i="119"/>
  <c r="AW94" i="119"/>
  <c r="AS94" i="119"/>
  <c r="AO94" i="119"/>
  <c r="AK94" i="119"/>
  <c r="AG94" i="119"/>
  <c r="AC94" i="119"/>
  <c r="Y94" i="119"/>
  <c r="U94" i="119"/>
  <c r="Q94" i="119"/>
  <c r="M94" i="119"/>
  <c r="BG94" i="119"/>
  <c r="BC94" i="119"/>
  <c r="AY94" i="119"/>
  <c r="AU94" i="119"/>
  <c r="AQ94" i="119"/>
  <c r="AM94" i="119"/>
  <c r="AI94" i="119"/>
  <c r="AE94" i="119"/>
  <c r="AA94" i="119"/>
  <c r="W94" i="119"/>
  <c r="S94" i="119"/>
  <c r="O94" i="119"/>
  <c r="K94" i="119"/>
  <c r="BH94" i="119"/>
  <c r="AR94" i="119"/>
  <c r="AB94" i="119"/>
  <c r="L94" i="119"/>
  <c r="K78" i="119"/>
  <c r="BD94" i="119"/>
  <c r="AN94" i="119"/>
  <c r="X94" i="119"/>
  <c r="AZ94" i="119"/>
  <c r="AJ94" i="119"/>
  <c r="T94" i="119"/>
  <c r="AV94" i="119"/>
  <c r="AF94" i="119"/>
  <c r="P94" i="119"/>
  <c r="K71" i="119"/>
  <c r="O78" i="119"/>
  <c r="O71" i="119"/>
  <c r="S78" i="119"/>
  <c r="S71" i="119"/>
  <c r="W78" i="119"/>
  <c r="W71" i="119"/>
  <c r="AA78" i="119"/>
  <c r="AA71" i="119"/>
  <c r="AE78" i="119"/>
  <c r="AE71" i="119"/>
  <c r="AI78" i="119"/>
  <c r="AI71" i="119"/>
  <c r="AM78" i="119"/>
  <c r="AM71" i="119"/>
  <c r="AQ78" i="119"/>
  <c r="AQ71" i="119"/>
  <c r="AU78" i="119"/>
  <c r="AU71" i="119"/>
  <c r="AY78" i="119"/>
  <c r="AY71" i="119"/>
  <c r="B28" i="119"/>
  <c r="BA79" i="117"/>
  <c r="BA72" i="117"/>
  <c r="B22" i="117"/>
  <c r="C19" i="117"/>
  <c r="T79" i="117"/>
  <c r="T72" i="117"/>
  <c r="AR79" i="117"/>
  <c r="AR72" i="117"/>
  <c r="BH108" i="117"/>
  <c r="BD108" i="117"/>
  <c r="AZ108" i="117"/>
  <c r="AV108" i="117"/>
  <c r="AR108" i="117"/>
  <c r="AN108" i="117"/>
  <c r="AJ108" i="117"/>
  <c r="AF108" i="117"/>
  <c r="AB108" i="117"/>
  <c r="X108" i="117"/>
  <c r="T108" i="117"/>
  <c r="P108" i="117"/>
  <c r="L108" i="117"/>
  <c r="H108" i="117"/>
  <c r="BG108" i="117"/>
  <c r="BC108" i="117"/>
  <c r="AY108" i="117"/>
  <c r="AU108" i="117"/>
  <c r="AQ108" i="117"/>
  <c r="AM108" i="117"/>
  <c r="AI108" i="117"/>
  <c r="AE108" i="117"/>
  <c r="AA108" i="117"/>
  <c r="W108" i="117"/>
  <c r="S108" i="117"/>
  <c r="O108" i="117"/>
  <c r="K108" i="117"/>
  <c r="BJ108" i="117"/>
  <c r="BF108" i="117"/>
  <c r="BB108" i="117"/>
  <c r="AX108" i="117"/>
  <c r="AT108" i="117"/>
  <c r="AP108" i="117"/>
  <c r="AL108" i="117"/>
  <c r="AH108" i="117"/>
  <c r="AD108" i="117"/>
  <c r="Z108" i="117"/>
  <c r="V108" i="117"/>
  <c r="R108" i="117"/>
  <c r="N108" i="117"/>
  <c r="J108" i="117"/>
  <c r="AW108" i="117"/>
  <c r="AG108" i="117"/>
  <c r="Q108" i="117"/>
  <c r="BI108" i="117"/>
  <c r="AS108" i="117"/>
  <c r="AC108" i="117"/>
  <c r="M108" i="117"/>
  <c r="BE108" i="117"/>
  <c r="AO108" i="117"/>
  <c r="Y108" i="117"/>
  <c r="I108" i="117"/>
  <c r="U108" i="117"/>
  <c r="BG92" i="117"/>
  <c r="BC92" i="117"/>
  <c r="AY92" i="117"/>
  <c r="AU92" i="117"/>
  <c r="AQ92" i="117"/>
  <c r="AM92" i="117"/>
  <c r="AI92" i="117"/>
  <c r="AE92" i="117"/>
  <c r="AA92" i="117"/>
  <c r="W92" i="117"/>
  <c r="S92" i="117"/>
  <c r="O92" i="117"/>
  <c r="K92" i="117"/>
  <c r="BJ92" i="117"/>
  <c r="BF92" i="117"/>
  <c r="BB92" i="117"/>
  <c r="AX92" i="117"/>
  <c r="AT92" i="117"/>
  <c r="AP92" i="117"/>
  <c r="AL92" i="117"/>
  <c r="AH92" i="117"/>
  <c r="AD92" i="117"/>
  <c r="Z92" i="117"/>
  <c r="V92" i="117"/>
  <c r="R92" i="117"/>
  <c r="N92" i="117"/>
  <c r="J92" i="117"/>
  <c r="BA108" i="117"/>
  <c r="BI92" i="117"/>
  <c r="BE92" i="117"/>
  <c r="BA92" i="117"/>
  <c r="AW92" i="117"/>
  <c r="AS92" i="117"/>
  <c r="AO92" i="117"/>
  <c r="AK92" i="117"/>
  <c r="AG92" i="117"/>
  <c r="AC92" i="117"/>
  <c r="Y92" i="117"/>
  <c r="U92" i="117"/>
  <c r="Q92" i="117"/>
  <c r="M92" i="117"/>
  <c r="I92" i="117"/>
  <c r="AZ92" i="117"/>
  <c r="AJ92" i="117"/>
  <c r="T92" i="117"/>
  <c r="AV92" i="117"/>
  <c r="AF92" i="117"/>
  <c r="P92" i="117"/>
  <c r="BH92" i="117"/>
  <c r="AR92" i="117"/>
  <c r="AB92" i="117"/>
  <c r="L92" i="117"/>
  <c r="H79" i="117"/>
  <c r="AN92" i="117"/>
  <c r="AK108" i="117"/>
  <c r="X92" i="117"/>
  <c r="H72" i="117"/>
  <c r="H92" i="117"/>
  <c r="BD92" i="117"/>
  <c r="AJ79" i="117"/>
  <c r="AJ72" i="117"/>
  <c r="BJ109" i="117"/>
  <c r="BF109" i="117"/>
  <c r="BB109" i="117"/>
  <c r="BG109" i="117"/>
  <c r="BA109" i="117"/>
  <c r="AW109" i="117"/>
  <c r="AS109" i="117"/>
  <c r="AO109" i="117"/>
  <c r="AK109" i="117"/>
  <c r="AG109" i="117"/>
  <c r="AC109" i="117"/>
  <c r="Y109" i="117"/>
  <c r="U109" i="117"/>
  <c r="Q109" i="117"/>
  <c r="M109" i="117"/>
  <c r="I109" i="117"/>
  <c r="BE109" i="117"/>
  <c r="AZ109" i="117"/>
  <c r="AV109" i="117"/>
  <c r="AR109" i="117"/>
  <c r="AN109" i="117"/>
  <c r="AJ109" i="117"/>
  <c r="AF109" i="117"/>
  <c r="AB109" i="117"/>
  <c r="X109" i="117"/>
  <c r="T109" i="117"/>
  <c r="P109" i="117"/>
  <c r="L109" i="117"/>
  <c r="BI109" i="117"/>
  <c r="BD109" i="117"/>
  <c r="AY109" i="117"/>
  <c r="AU109" i="117"/>
  <c r="AQ109" i="117"/>
  <c r="AM109" i="117"/>
  <c r="AI109" i="117"/>
  <c r="AE109" i="117"/>
  <c r="AA109" i="117"/>
  <c r="W109" i="117"/>
  <c r="S109" i="117"/>
  <c r="O109" i="117"/>
  <c r="K109" i="117"/>
  <c r="BH109" i="117"/>
  <c r="AP109" i="117"/>
  <c r="Z109" i="117"/>
  <c r="J109" i="117"/>
  <c r="BC109" i="117"/>
  <c r="AL109" i="117"/>
  <c r="V109" i="117"/>
  <c r="AX109" i="117"/>
  <c r="AH109" i="117"/>
  <c r="R109" i="117"/>
  <c r="AD109" i="117"/>
  <c r="BH93" i="117"/>
  <c r="BD93" i="117"/>
  <c r="AZ93" i="117"/>
  <c r="AV93" i="117"/>
  <c r="AR93" i="117"/>
  <c r="AN93" i="117"/>
  <c r="AJ93" i="117"/>
  <c r="AF93" i="117"/>
  <c r="AB93" i="117"/>
  <c r="X93" i="117"/>
  <c r="T93" i="117"/>
  <c r="P93" i="117"/>
  <c r="L93" i="117"/>
  <c r="N109" i="117"/>
  <c r="BG93" i="117"/>
  <c r="BC93" i="117"/>
  <c r="AY93" i="117"/>
  <c r="AU93" i="117"/>
  <c r="AQ93" i="117"/>
  <c r="AM93" i="117"/>
  <c r="AI93" i="117"/>
  <c r="AE93" i="117"/>
  <c r="AA93" i="117"/>
  <c r="W93" i="117"/>
  <c r="S93" i="117"/>
  <c r="O93" i="117"/>
  <c r="K93" i="117"/>
  <c r="BJ93" i="117"/>
  <c r="BF93" i="117"/>
  <c r="BB93" i="117"/>
  <c r="AX93" i="117"/>
  <c r="AT93" i="117"/>
  <c r="AP93" i="117"/>
  <c r="AL93" i="117"/>
  <c r="AH93" i="117"/>
  <c r="AD93" i="117"/>
  <c r="Z93" i="117"/>
  <c r="V93" i="117"/>
  <c r="R93" i="117"/>
  <c r="N93" i="117"/>
  <c r="J93" i="117"/>
  <c r="BI93" i="117"/>
  <c r="AS93" i="117"/>
  <c r="AC93" i="117"/>
  <c r="M93" i="117"/>
  <c r="BE93" i="117"/>
  <c r="AO93" i="117"/>
  <c r="Y93" i="117"/>
  <c r="I93" i="117"/>
  <c r="I79" i="117"/>
  <c r="AT109" i="117"/>
  <c r="BA93" i="117"/>
  <c r="AK93" i="117"/>
  <c r="U93" i="117"/>
  <c r="AW93" i="117"/>
  <c r="I72" i="117"/>
  <c r="AG93" i="117"/>
  <c r="Q93" i="117"/>
  <c r="Q79" i="117"/>
  <c r="Q72" i="117"/>
  <c r="U79" i="117"/>
  <c r="U72" i="117"/>
  <c r="Y79" i="117"/>
  <c r="Y72" i="117"/>
  <c r="AC79" i="117"/>
  <c r="AC72" i="117"/>
  <c r="AG79" i="117"/>
  <c r="AG72" i="117"/>
  <c r="AK79" i="117"/>
  <c r="AK72" i="117"/>
  <c r="AO79" i="117"/>
  <c r="AO72" i="117"/>
  <c r="AS79" i="117"/>
  <c r="AS72" i="117"/>
  <c r="AW79" i="117"/>
  <c r="AW72" i="117"/>
  <c r="AB79" i="117"/>
  <c r="AB72" i="117"/>
  <c r="AN79" i="117"/>
  <c r="AN72" i="117"/>
  <c r="AZ79" i="117"/>
  <c r="AZ72" i="117"/>
  <c r="BG102" i="117"/>
  <c r="BC102" i="117"/>
  <c r="AY102" i="117"/>
  <c r="AU102" i="117"/>
  <c r="AQ102" i="117"/>
  <c r="AM102" i="117"/>
  <c r="AI102" i="117"/>
  <c r="AE102" i="117"/>
  <c r="AA102" i="117"/>
  <c r="W102" i="117"/>
  <c r="S102" i="117"/>
  <c r="O102" i="117"/>
  <c r="K102" i="117"/>
  <c r="G102" i="117"/>
  <c r="C102" i="117"/>
  <c r="BJ102" i="117"/>
  <c r="BF102" i="117"/>
  <c r="BB102" i="117"/>
  <c r="AX102" i="117"/>
  <c r="AT102" i="117"/>
  <c r="AP102" i="117"/>
  <c r="AL102" i="117"/>
  <c r="AH102" i="117"/>
  <c r="AD102" i="117"/>
  <c r="Z102" i="117"/>
  <c r="V102" i="117"/>
  <c r="R102" i="117"/>
  <c r="N102" i="117"/>
  <c r="J102" i="117"/>
  <c r="F102" i="117"/>
  <c r="B102" i="117"/>
  <c r="BI102" i="117"/>
  <c r="BE102" i="117"/>
  <c r="BA102" i="117"/>
  <c r="AW102" i="117"/>
  <c r="AS102" i="117"/>
  <c r="AO102" i="117"/>
  <c r="AK102" i="117"/>
  <c r="AG102" i="117"/>
  <c r="AC102" i="117"/>
  <c r="Y102" i="117"/>
  <c r="U102" i="117"/>
  <c r="Q102" i="117"/>
  <c r="M102" i="117"/>
  <c r="I102" i="117"/>
  <c r="E102" i="117"/>
  <c r="AZ102" i="117"/>
  <c r="AJ102" i="117"/>
  <c r="T102" i="117"/>
  <c r="D102" i="117"/>
  <c r="BI86" i="117"/>
  <c r="BE86" i="117"/>
  <c r="BA86" i="117"/>
  <c r="AW86" i="117"/>
  <c r="AV102" i="117"/>
  <c r="AF102" i="117"/>
  <c r="P102" i="117"/>
  <c r="BH102" i="117"/>
  <c r="AR102" i="117"/>
  <c r="AB102" i="117"/>
  <c r="L102" i="117"/>
  <c r="AN102" i="117"/>
  <c r="BF86" i="117"/>
  <c r="AZ86" i="117"/>
  <c r="AU86" i="117"/>
  <c r="AQ86" i="117"/>
  <c r="AM86" i="117"/>
  <c r="AI86" i="117"/>
  <c r="AE86" i="117"/>
  <c r="AA86" i="117"/>
  <c r="W86" i="117"/>
  <c r="S86" i="117"/>
  <c r="O86" i="117"/>
  <c r="K86" i="117"/>
  <c r="G86" i="117"/>
  <c r="C86" i="117"/>
  <c r="B79" i="117"/>
  <c r="X102" i="117"/>
  <c r="BJ86" i="117"/>
  <c r="BD86" i="117"/>
  <c r="AY86" i="117"/>
  <c r="AT86" i="117"/>
  <c r="AP86" i="117"/>
  <c r="AL86" i="117"/>
  <c r="AH86" i="117"/>
  <c r="AD86" i="117"/>
  <c r="Z86" i="117"/>
  <c r="V86" i="117"/>
  <c r="R86" i="117"/>
  <c r="N86" i="117"/>
  <c r="J86" i="117"/>
  <c r="F86" i="117"/>
  <c r="B86" i="117"/>
  <c r="H102" i="117"/>
  <c r="BH86" i="117"/>
  <c r="BC86" i="117"/>
  <c r="AX86" i="117"/>
  <c r="AS86" i="117"/>
  <c r="AO86" i="117"/>
  <c r="AK86" i="117"/>
  <c r="AG86" i="117"/>
  <c r="AC86" i="117"/>
  <c r="Y86" i="117"/>
  <c r="U86" i="117"/>
  <c r="Q86" i="117"/>
  <c r="M86" i="117"/>
  <c r="I86" i="117"/>
  <c r="E86" i="117"/>
  <c r="AR86" i="117"/>
  <c r="AB86" i="117"/>
  <c r="L86" i="117"/>
  <c r="BD102" i="117"/>
  <c r="BG86" i="117"/>
  <c r="AN86" i="117"/>
  <c r="X86" i="117"/>
  <c r="H86" i="117"/>
  <c r="B72" i="117"/>
  <c r="BB86" i="117"/>
  <c r="AJ86" i="117"/>
  <c r="T86" i="117"/>
  <c r="D86" i="117"/>
  <c r="AF86" i="117"/>
  <c r="P86" i="117"/>
  <c r="AV86" i="117"/>
  <c r="BH110" i="117"/>
  <c r="BD110" i="117"/>
  <c r="AZ110" i="117"/>
  <c r="AV110" i="117"/>
  <c r="AR110" i="117"/>
  <c r="AN110" i="117"/>
  <c r="AJ110" i="117"/>
  <c r="AF110" i="117"/>
  <c r="AB110" i="117"/>
  <c r="X110" i="117"/>
  <c r="T110" i="117"/>
  <c r="P110" i="117"/>
  <c r="L110" i="117"/>
  <c r="BG110" i="117"/>
  <c r="BC110" i="117"/>
  <c r="AY110" i="117"/>
  <c r="AU110" i="117"/>
  <c r="BJ110" i="117"/>
  <c r="BF110" i="117"/>
  <c r="BB110" i="117"/>
  <c r="AX110" i="117"/>
  <c r="AT110" i="117"/>
  <c r="AP110" i="117"/>
  <c r="AL110" i="117"/>
  <c r="AH110" i="117"/>
  <c r="AD110" i="117"/>
  <c r="Z110" i="117"/>
  <c r="V110" i="117"/>
  <c r="R110" i="117"/>
  <c r="AW110" i="117"/>
  <c r="AM110" i="117"/>
  <c r="AE110" i="117"/>
  <c r="W110" i="117"/>
  <c r="O110" i="117"/>
  <c r="J110" i="117"/>
  <c r="BI110" i="117"/>
  <c r="AS110" i="117"/>
  <c r="AK110" i="117"/>
  <c r="AC110" i="117"/>
  <c r="U110" i="117"/>
  <c r="N110" i="117"/>
  <c r="BE110" i="117"/>
  <c r="AQ110" i="117"/>
  <c r="AI110" i="117"/>
  <c r="AA110" i="117"/>
  <c r="S110" i="117"/>
  <c r="M110" i="117"/>
  <c r="AG110" i="117"/>
  <c r="Y110" i="117"/>
  <c r="BA110" i="117"/>
  <c r="Q110" i="117"/>
  <c r="BJ94" i="117"/>
  <c r="BF94" i="117"/>
  <c r="BB94" i="117"/>
  <c r="AX94" i="117"/>
  <c r="AT94" i="117"/>
  <c r="AP94" i="117"/>
  <c r="AL94" i="117"/>
  <c r="AH94" i="117"/>
  <c r="AD94" i="117"/>
  <c r="Z94" i="117"/>
  <c r="V94" i="117"/>
  <c r="R94" i="117"/>
  <c r="N94" i="117"/>
  <c r="J94" i="117"/>
  <c r="AO110" i="117"/>
  <c r="BI94" i="117"/>
  <c r="BE94" i="117"/>
  <c r="BA94" i="117"/>
  <c r="AW94" i="117"/>
  <c r="AS94" i="117"/>
  <c r="AO94" i="117"/>
  <c r="AK94" i="117"/>
  <c r="AG94" i="117"/>
  <c r="AC94" i="117"/>
  <c r="Y94" i="117"/>
  <c r="U94" i="117"/>
  <c r="Q94" i="117"/>
  <c r="M94" i="117"/>
  <c r="K110" i="117"/>
  <c r="BH94" i="117"/>
  <c r="BD94" i="117"/>
  <c r="AZ94" i="117"/>
  <c r="AV94" i="117"/>
  <c r="AR94" i="117"/>
  <c r="AN94" i="117"/>
  <c r="AJ94" i="117"/>
  <c r="AF94" i="117"/>
  <c r="AB94" i="117"/>
  <c r="X94" i="117"/>
  <c r="T94" i="117"/>
  <c r="P94" i="117"/>
  <c r="L94" i="117"/>
  <c r="BC94" i="117"/>
  <c r="AM94" i="117"/>
  <c r="W94" i="117"/>
  <c r="J79" i="117"/>
  <c r="AY94" i="117"/>
  <c r="AI94" i="117"/>
  <c r="S94" i="117"/>
  <c r="AU94" i="117"/>
  <c r="AE94" i="117"/>
  <c r="O94" i="117"/>
  <c r="BG94" i="117"/>
  <c r="AQ94" i="117"/>
  <c r="AA94" i="117"/>
  <c r="K94" i="117"/>
  <c r="J72" i="117"/>
  <c r="R79" i="117"/>
  <c r="R72" i="117"/>
  <c r="V79" i="117"/>
  <c r="V72" i="117"/>
  <c r="Z79" i="117"/>
  <c r="Z72" i="117"/>
  <c r="AD79" i="117"/>
  <c r="AD72" i="117"/>
  <c r="AH79" i="117"/>
  <c r="AH72" i="117"/>
  <c r="AL79" i="117"/>
  <c r="AL72" i="117"/>
  <c r="AP79" i="117"/>
  <c r="AP72" i="117"/>
  <c r="AT79" i="117"/>
  <c r="AT72" i="117"/>
  <c r="AX79" i="117"/>
  <c r="AX72" i="117"/>
  <c r="X79" i="117"/>
  <c r="X72" i="117"/>
  <c r="AF79" i="117"/>
  <c r="AF72" i="117"/>
  <c r="AV79" i="117"/>
  <c r="AV72" i="117"/>
  <c r="BG111" i="117"/>
  <c r="BC111" i="117"/>
  <c r="AY111" i="117"/>
  <c r="AU111" i="117"/>
  <c r="AQ111" i="117"/>
  <c r="AM111" i="117"/>
  <c r="AI111" i="117"/>
  <c r="AE111" i="117"/>
  <c r="AA111" i="117"/>
  <c r="W111" i="117"/>
  <c r="S111" i="117"/>
  <c r="O111" i="117"/>
  <c r="K111" i="117"/>
  <c r="BJ111" i="117"/>
  <c r="BF111" i="117"/>
  <c r="BB111" i="117"/>
  <c r="AX111" i="117"/>
  <c r="AT111" i="117"/>
  <c r="AP111" i="117"/>
  <c r="AL111" i="117"/>
  <c r="AH111" i="117"/>
  <c r="AD111" i="117"/>
  <c r="Z111" i="117"/>
  <c r="V111" i="117"/>
  <c r="R111" i="117"/>
  <c r="N111" i="117"/>
  <c r="BI111" i="117"/>
  <c r="BE111" i="117"/>
  <c r="BA111" i="117"/>
  <c r="AW111" i="117"/>
  <c r="AS111" i="117"/>
  <c r="AO111" i="117"/>
  <c r="AK111" i="117"/>
  <c r="AG111" i="117"/>
  <c r="AC111" i="117"/>
  <c r="Y111" i="117"/>
  <c r="U111" i="117"/>
  <c r="Q111" i="117"/>
  <c r="M111" i="117"/>
  <c r="BH111" i="117"/>
  <c r="AR111" i="117"/>
  <c r="AB111" i="117"/>
  <c r="L111" i="117"/>
  <c r="BD111" i="117"/>
  <c r="AN111" i="117"/>
  <c r="X111" i="117"/>
  <c r="AZ111" i="117"/>
  <c r="AJ111" i="117"/>
  <c r="T111" i="117"/>
  <c r="AF111" i="117"/>
  <c r="BI95" i="117"/>
  <c r="BE95" i="117"/>
  <c r="BA95" i="117"/>
  <c r="P111" i="117"/>
  <c r="AV111" i="117"/>
  <c r="BG95" i="117"/>
  <c r="BB95" i="117"/>
  <c r="AW95" i="117"/>
  <c r="AS95" i="117"/>
  <c r="AO95" i="117"/>
  <c r="AK95" i="117"/>
  <c r="AG95" i="117"/>
  <c r="AC95" i="117"/>
  <c r="Y95" i="117"/>
  <c r="U95" i="117"/>
  <c r="Q95" i="117"/>
  <c r="M95" i="117"/>
  <c r="BF95" i="117"/>
  <c r="AZ95" i="117"/>
  <c r="AV95" i="117"/>
  <c r="AR95" i="117"/>
  <c r="AN95" i="117"/>
  <c r="AJ95" i="117"/>
  <c r="AF95" i="117"/>
  <c r="AB95" i="117"/>
  <c r="X95" i="117"/>
  <c r="T95" i="117"/>
  <c r="P95" i="117"/>
  <c r="L95" i="117"/>
  <c r="BJ95" i="117"/>
  <c r="BD95" i="117"/>
  <c r="AY95" i="117"/>
  <c r="AU95" i="117"/>
  <c r="AQ95" i="117"/>
  <c r="AM95" i="117"/>
  <c r="AI95" i="117"/>
  <c r="AE95" i="117"/>
  <c r="AA95" i="117"/>
  <c r="W95" i="117"/>
  <c r="S95" i="117"/>
  <c r="O95" i="117"/>
  <c r="K95" i="117"/>
  <c r="AX95" i="117"/>
  <c r="AH95" i="117"/>
  <c r="R95" i="117"/>
  <c r="K72" i="117"/>
  <c r="AT95" i="117"/>
  <c r="AD95" i="117"/>
  <c r="N95" i="117"/>
  <c r="BH95" i="117"/>
  <c r="AP95" i="117"/>
  <c r="Z95" i="117"/>
  <c r="BC95" i="117"/>
  <c r="K79" i="117"/>
  <c r="AL95" i="117"/>
  <c r="V95" i="117"/>
  <c r="S72" i="117"/>
  <c r="S79" i="117"/>
  <c r="W72" i="117"/>
  <c r="W79" i="117"/>
  <c r="AA72" i="117"/>
  <c r="AA79" i="117"/>
  <c r="AE72" i="117"/>
  <c r="AE79" i="117"/>
  <c r="AI72" i="117"/>
  <c r="AI79" i="117"/>
  <c r="AM72" i="117"/>
  <c r="AM79" i="117"/>
  <c r="AQ72" i="117"/>
  <c r="AQ79" i="117"/>
  <c r="AU72" i="117"/>
  <c r="AU79" i="117"/>
  <c r="AY72" i="117"/>
  <c r="AY79" i="117"/>
  <c r="B28" i="117"/>
  <c r="H13" i="123"/>
  <c r="K13" i="119"/>
  <c r="H13" i="116"/>
  <c r="L13" i="119"/>
  <c r="J18" i="3"/>
  <c r="L13" i="116"/>
  <c r="B14" i="159"/>
  <c r="G13" i="123"/>
  <c r="D13" i="122"/>
  <c r="D20" i="122" s="1"/>
  <c r="BA20" i="122" s="1"/>
  <c r="BA78" i="122" s="1"/>
  <c r="B13" i="116"/>
  <c r="E13" i="119"/>
  <c r="G13" i="116"/>
  <c r="E13" i="122"/>
  <c r="J16" i="3"/>
  <c r="C13" i="116"/>
  <c r="N13" i="116"/>
  <c r="G13" i="119"/>
  <c r="J15" i="3"/>
  <c r="B15" i="146"/>
  <c r="K13" i="145"/>
  <c r="G13" i="145"/>
  <c r="C13" i="145"/>
  <c r="M13" i="143"/>
  <c r="I13" i="143"/>
  <c r="N13" i="142"/>
  <c r="J13" i="142"/>
  <c r="F13" i="142"/>
  <c r="B13" i="142"/>
  <c r="M13" i="139"/>
  <c r="I13" i="139"/>
  <c r="E13" i="139"/>
  <c r="K13" i="137"/>
  <c r="G13" i="137"/>
  <c r="C13" i="137"/>
  <c r="L13" i="136"/>
  <c r="H13" i="136"/>
  <c r="D13" i="136"/>
  <c r="D14" i="136" s="1"/>
  <c r="D20" i="136" s="1"/>
  <c r="AO103" i="136" s="1"/>
  <c r="N13" i="134"/>
  <c r="J13" i="134"/>
  <c r="F13" i="134"/>
  <c r="B13" i="134"/>
  <c r="K13" i="133"/>
  <c r="G13" i="133"/>
  <c r="C13" i="133"/>
  <c r="I13" i="131"/>
  <c r="E13" i="131"/>
  <c r="N13" i="130"/>
  <c r="J13" i="130"/>
  <c r="F13" i="130"/>
  <c r="B13" i="130"/>
  <c r="N13" i="145"/>
  <c r="J13" i="145"/>
  <c r="F13" i="145"/>
  <c r="B13" i="145"/>
  <c r="L13" i="143"/>
  <c r="H13" i="143"/>
  <c r="M13" i="142"/>
  <c r="I13" i="142"/>
  <c r="E13" i="142"/>
  <c r="L13" i="139"/>
  <c r="H13" i="139"/>
  <c r="D13" i="139"/>
  <c r="N13" i="137"/>
  <c r="J13" i="137"/>
  <c r="F13" i="137"/>
  <c r="B13" i="137"/>
  <c r="K13" i="136"/>
  <c r="G13" i="136"/>
  <c r="C13" i="136"/>
  <c r="M13" i="134"/>
  <c r="I13" i="134"/>
  <c r="E13" i="134"/>
  <c r="N13" i="133"/>
  <c r="J13" i="133"/>
  <c r="F13" i="133"/>
  <c r="B13" i="133"/>
  <c r="M13" i="145"/>
  <c r="I13" i="145"/>
  <c r="E13" i="145"/>
  <c r="K13" i="143"/>
  <c r="G13" i="143"/>
  <c r="L13" i="142"/>
  <c r="H13" i="142"/>
  <c r="D13" i="142"/>
  <c r="B15" i="140"/>
  <c r="K13" i="139"/>
  <c r="G13" i="139"/>
  <c r="M13" i="137"/>
  <c r="I13" i="137"/>
  <c r="E13" i="137"/>
  <c r="N13" i="136"/>
  <c r="J13" i="136"/>
  <c r="F13" i="136"/>
  <c r="B13" i="136"/>
  <c r="L13" i="134"/>
  <c r="H13" i="134"/>
  <c r="D13" i="134"/>
  <c r="M13" i="133"/>
  <c r="I13" i="133"/>
  <c r="E13" i="133"/>
  <c r="K13" i="146"/>
  <c r="L13" i="145"/>
  <c r="H13" i="145"/>
  <c r="D13" i="145"/>
  <c r="N13" i="143"/>
  <c r="J13" i="143"/>
  <c r="K13" i="142"/>
  <c r="G13" i="142"/>
  <c r="C13" i="142"/>
  <c r="N13" i="139"/>
  <c r="J13" i="139"/>
  <c r="F13" i="139"/>
  <c r="B13" i="139"/>
  <c r="L13" i="137"/>
  <c r="H13" i="137"/>
  <c r="D13" i="137"/>
  <c r="M13" i="136"/>
  <c r="I13" i="136"/>
  <c r="E13" i="136"/>
  <c r="K13" i="134"/>
  <c r="G13" i="134"/>
  <c r="C13" i="134"/>
  <c r="L13" i="133"/>
  <c r="H13" i="133"/>
  <c r="D13" i="133"/>
  <c r="J13" i="131"/>
  <c r="F13" i="131"/>
  <c r="F20" i="131" s="1"/>
  <c r="AJ105" i="131" s="1"/>
  <c r="B13" i="131"/>
  <c r="K13" i="130"/>
  <c r="H13" i="131"/>
  <c r="M13" i="130"/>
  <c r="K13" i="129"/>
  <c r="G13" i="129"/>
  <c r="C13" i="129"/>
  <c r="H13" i="128"/>
  <c r="N13" i="126"/>
  <c r="F13" i="126"/>
  <c r="K13" i="125"/>
  <c r="I13" i="123"/>
  <c r="N13" i="122"/>
  <c r="B13" i="122"/>
  <c r="B15" i="122" s="1"/>
  <c r="C11" i="122" s="1"/>
  <c r="M13" i="119"/>
  <c r="G13" i="131"/>
  <c r="L13" i="130"/>
  <c r="E13" i="130"/>
  <c r="N13" i="129"/>
  <c r="J13" i="129"/>
  <c r="F13" i="129"/>
  <c r="B13" i="129"/>
  <c r="B15" i="129" s="1"/>
  <c r="K13" i="128"/>
  <c r="G13" i="128"/>
  <c r="C13" i="128"/>
  <c r="M13" i="126"/>
  <c r="I13" i="126"/>
  <c r="E13" i="126"/>
  <c r="N13" i="125"/>
  <c r="J13" i="125"/>
  <c r="F13" i="125"/>
  <c r="B13" i="125"/>
  <c r="B15" i="125" s="1"/>
  <c r="B16" i="125" s="1"/>
  <c r="L13" i="123"/>
  <c r="D13" i="131"/>
  <c r="I13" i="130"/>
  <c r="D13" i="130"/>
  <c r="M13" i="129"/>
  <c r="I13" i="129"/>
  <c r="E13" i="129"/>
  <c r="N13" i="128"/>
  <c r="J13" i="128"/>
  <c r="F13" i="128"/>
  <c r="B13" i="128"/>
  <c r="L13" i="126"/>
  <c r="H13" i="126"/>
  <c r="D13" i="126"/>
  <c r="M13" i="125"/>
  <c r="I13" i="125"/>
  <c r="E13" i="125"/>
  <c r="K13" i="131"/>
  <c r="C13" i="131"/>
  <c r="H13" i="130"/>
  <c r="C13" i="130"/>
  <c r="L13" i="129"/>
  <c r="H13" i="129"/>
  <c r="D13" i="129"/>
  <c r="M13" i="128"/>
  <c r="I13" i="128"/>
  <c r="E13" i="128"/>
  <c r="K13" i="126"/>
  <c r="G13" i="126"/>
  <c r="C13" i="126"/>
  <c r="L13" i="125"/>
  <c r="H13" i="125"/>
  <c r="D13" i="125"/>
  <c r="N13" i="123"/>
  <c r="J13" i="123"/>
  <c r="F13" i="123"/>
  <c r="B13" i="123"/>
  <c r="B15" i="123" s="1"/>
  <c r="B16" i="123" s="1"/>
  <c r="C13" i="122"/>
  <c r="E14" i="122" s="1"/>
  <c r="E20" i="122" s="1"/>
  <c r="N13" i="119"/>
  <c r="J13" i="119"/>
  <c r="F13" i="119"/>
  <c r="B13" i="119"/>
  <c r="B15" i="119" s="1"/>
  <c r="B16" i="119" s="1"/>
  <c r="M13" i="116"/>
  <c r="I13" i="116"/>
  <c r="E13" i="116"/>
  <c r="G13" i="130"/>
  <c r="L13" i="128"/>
  <c r="D13" i="128"/>
  <c r="J13" i="126"/>
  <c r="B13" i="126"/>
  <c r="B15" i="126" s="1"/>
  <c r="B16" i="126" s="1"/>
  <c r="G13" i="125"/>
  <c r="C13" i="125"/>
  <c r="M13" i="123"/>
  <c r="E13" i="123"/>
  <c r="J13" i="116"/>
  <c r="C13" i="119"/>
  <c r="H13" i="119"/>
  <c r="C13" i="123"/>
  <c r="K13" i="123"/>
  <c r="B14" i="149"/>
  <c r="F13" i="116"/>
  <c r="K13" i="116"/>
  <c r="I13" i="119"/>
  <c r="D13" i="123"/>
  <c r="BH105" i="116"/>
  <c r="BD105" i="116"/>
  <c r="AZ105" i="116"/>
  <c r="AV105" i="116"/>
  <c r="AR105" i="116"/>
  <c r="AN105" i="116"/>
  <c r="AJ105" i="116"/>
  <c r="AF105" i="116"/>
  <c r="AB105" i="116"/>
  <c r="X105" i="116"/>
  <c r="T105" i="116"/>
  <c r="P105" i="116"/>
  <c r="L105" i="116"/>
  <c r="H105" i="116"/>
  <c r="BG105" i="116"/>
  <c r="BC105" i="116"/>
  <c r="AY105" i="116"/>
  <c r="AU105" i="116"/>
  <c r="AQ105" i="116"/>
  <c r="AM105" i="116"/>
  <c r="AI105" i="116"/>
  <c r="AE105" i="116"/>
  <c r="AA105" i="116"/>
  <c r="W105" i="116"/>
  <c r="S105" i="116"/>
  <c r="O105" i="116"/>
  <c r="K105" i="116"/>
  <c r="G105" i="116"/>
  <c r="BI105" i="116"/>
  <c r="BE105" i="116"/>
  <c r="BA105" i="116"/>
  <c r="AW105" i="116"/>
  <c r="AS105" i="116"/>
  <c r="AO105" i="116"/>
  <c r="AK105" i="116"/>
  <c r="AG105" i="116"/>
  <c r="AC105" i="116"/>
  <c r="Y105" i="116"/>
  <c r="U105" i="116"/>
  <c r="Q105" i="116"/>
  <c r="M105" i="116"/>
  <c r="I105" i="116"/>
  <c r="AX105" i="116"/>
  <c r="AH105" i="116"/>
  <c r="R105" i="116"/>
  <c r="BJ105" i="116"/>
  <c r="AT105" i="116"/>
  <c r="AD105" i="116"/>
  <c r="N105" i="116"/>
  <c r="BF105" i="116"/>
  <c r="AP105" i="116"/>
  <c r="Z105" i="116"/>
  <c r="J105" i="116"/>
  <c r="BB105" i="116"/>
  <c r="AL105" i="116"/>
  <c r="V105" i="116"/>
  <c r="F105" i="116"/>
  <c r="BI89" i="116"/>
  <c r="BE89" i="116"/>
  <c r="BA89" i="116"/>
  <c r="AW89" i="116"/>
  <c r="AS89" i="116"/>
  <c r="AO89" i="116"/>
  <c r="AK89" i="116"/>
  <c r="AG89" i="116"/>
  <c r="AC89" i="116"/>
  <c r="Y89" i="116"/>
  <c r="U89" i="116"/>
  <c r="Q89" i="116"/>
  <c r="M89" i="116"/>
  <c r="I89" i="116"/>
  <c r="BH89" i="116"/>
  <c r="BD89" i="116"/>
  <c r="AZ89" i="116"/>
  <c r="AV89" i="116"/>
  <c r="AR89" i="116"/>
  <c r="AN89" i="116"/>
  <c r="AJ89" i="116"/>
  <c r="AF89" i="116"/>
  <c r="AB89" i="116"/>
  <c r="X89" i="116"/>
  <c r="T89" i="116"/>
  <c r="P89" i="116"/>
  <c r="L89" i="116"/>
  <c r="H89" i="116"/>
  <c r="BF89" i="116"/>
  <c r="AX89" i="116"/>
  <c r="AP89" i="116"/>
  <c r="AH89" i="116"/>
  <c r="Z89" i="116"/>
  <c r="R89" i="116"/>
  <c r="J89" i="116"/>
  <c r="F78" i="116"/>
  <c r="BC89" i="116"/>
  <c r="AU89" i="116"/>
  <c r="AM89" i="116"/>
  <c r="AE89" i="116"/>
  <c r="W89" i="116"/>
  <c r="O89" i="116"/>
  <c r="G89" i="116"/>
  <c r="BJ89" i="116"/>
  <c r="BB89" i="116"/>
  <c r="AT89" i="116"/>
  <c r="AL89" i="116"/>
  <c r="AD89" i="116"/>
  <c r="V89" i="116"/>
  <c r="N89" i="116"/>
  <c r="F89" i="116"/>
  <c r="AY89" i="116"/>
  <c r="S89" i="116"/>
  <c r="AQ89" i="116"/>
  <c r="K89" i="116"/>
  <c r="BG89" i="116"/>
  <c r="AA89" i="116"/>
  <c r="F71" i="116"/>
  <c r="AI89" i="116"/>
  <c r="Q15" i="116"/>
  <c r="R11" i="116" s="1"/>
  <c r="AX103" i="116"/>
  <c r="AT103" i="116"/>
  <c r="AP103" i="116"/>
  <c r="AL103" i="116"/>
  <c r="AH103" i="116"/>
  <c r="AD103" i="116"/>
  <c r="Z103" i="116"/>
  <c r="V103" i="116"/>
  <c r="R103" i="116"/>
  <c r="N103" i="116"/>
  <c r="J103" i="116"/>
  <c r="F103" i="116"/>
  <c r="BA103" i="116"/>
  <c r="AW103" i="116"/>
  <c r="AS103" i="116"/>
  <c r="AO103" i="116"/>
  <c r="AK103" i="116"/>
  <c r="AG103" i="116"/>
  <c r="AC103" i="116"/>
  <c r="Y103" i="116"/>
  <c r="U103" i="116"/>
  <c r="Q103" i="116"/>
  <c r="M103" i="116"/>
  <c r="I103" i="116"/>
  <c r="E103" i="116"/>
  <c r="AZ103" i="116"/>
  <c r="AV103" i="116"/>
  <c r="AR103" i="116"/>
  <c r="AN103" i="116"/>
  <c r="AJ103" i="116"/>
  <c r="AF103" i="116"/>
  <c r="AB103" i="116"/>
  <c r="X103" i="116"/>
  <c r="T103" i="116"/>
  <c r="P103" i="116"/>
  <c r="L103" i="116"/>
  <c r="H103" i="116"/>
  <c r="D103" i="116"/>
  <c r="BO103" i="116"/>
  <c r="AY103" i="116"/>
  <c r="AU103" i="116"/>
  <c r="AQ103" i="116"/>
  <c r="AM103" i="116"/>
  <c r="AI103" i="116"/>
  <c r="AE103" i="116"/>
  <c r="AA103" i="116"/>
  <c r="W103" i="116"/>
  <c r="S103" i="116"/>
  <c r="O103" i="116"/>
  <c r="K103" i="116"/>
  <c r="G103" i="116"/>
  <c r="AX87" i="116"/>
  <c r="AT87" i="116"/>
  <c r="AP87" i="116"/>
  <c r="AL87" i="116"/>
  <c r="AH87" i="116"/>
  <c r="AD87" i="116"/>
  <c r="Z87" i="116"/>
  <c r="V87" i="116"/>
  <c r="R87" i="116"/>
  <c r="N87" i="116"/>
  <c r="J87" i="116"/>
  <c r="F87" i="116"/>
  <c r="BA87" i="116"/>
  <c r="AW87" i="116"/>
  <c r="AS87" i="116"/>
  <c r="AO87" i="116"/>
  <c r="AK87" i="116"/>
  <c r="AG87" i="116"/>
  <c r="AC87" i="116"/>
  <c r="Y87" i="116"/>
  <c r="U87" i="116"/>
  <c r="Q87" i="116"/>
  <c r="M87" i="116"/>
  <c r="I87" i="116"/>
  <c r="E87" i="116"/>
  <c r="AU87" i="116"/>
  <c r="AM87" i="116"/>
  <c r="AE87" i="116"/>
  <c r="W87" i="116"/>
  <c r="O87" i="116"/>
  <c r="G87" i="116"/>
  <c r="AZ87" i="116"/>
  <c r="AR87" i="116"/>
  <c r="AJ87" i="116"/>
  <c r="AB87" i="116"/>
  <c r="T87" i="116"/>
  <c r="L87" i="116"/>
  <c r="D87" i="116"/>
  <c r="AY87" i="116"/>
  <c r="AQ87" i="116"/>
  <c r="AI87" i="116"/>
  <c r="AA87" i="116"/>
  <c r="S87" i="116"/>
  <c r="K87" i="116"/>
  <c r="D78" i="116"/>
  <c r="AF87" i="116"/>
  <c r="D71" i="116"/>
  <c r="X87" i="116"/>
  <c r="AN87" i="116"/>
  <c r="H87" i="116"/>
  <c r="AV87" i="116"/>
  <c r="P87" i="116"/>
  <c r="BA20" i="116"/>
  <c r="BG109" i="116"/>
  <c r="BC109" i="116"/>
  <c r="AY109" i="116"/>
  <c r="AU109" i="116"/>
  <c r="AQ109" i="116"/>
  <c r="AM109" i="116"/>
  <c r="AI109" i="116"/>
  <c r="AE109" i="116"/>
  <c r="AA109" i="116"/>
  <c r="W109" i="116"/>
  <c r="S109" i="116"/>
  <c r="O109" i="116"/>
  <c r="K109" i="116"/>
  <c r="BJ109" i="116"/>
  <c r="BF109" i="116"/>
  <c r="BB109" i="116"/>
  <c r="AX109" i="116"/>
  <c r="AT109" i="116"/>
  <c r="AP109" i="116"/>
  <c r="AL109" i="116"/>
  <c r="AH109" i="116"/>
  <c r="AD109" i="116"/>
  <c r="Z109" i="116"/>
  <c r="V109" i="116"/>
  <c r="R109" i="116"/>
  <c r="N109" i="116"/>
  <c r="BI109" i="116"/>
  <c r="BE109" i="116"/>
  <c r="BA109" i="116"/>
  <c r="AW109" i="116"/>
  <c r="AS109" i="116"/>
  <c r="AO109" i="116"/>
  <c r="AK109" i="116"/>
  <c r="AG109" i="116"/>
  <c r="AC109" i="116"/>
  <c r="Y109" i="116"/>
  <c r="U109" i="116"/>
  <c r="Q109" i="116"/>
  <c r="M109" i="116"/>
  <c r="AZ109" i="116"/>
  <c r="AJ109" i="116"/>
  <c r="T109" i="116"/>
  <c r="AV109" i="116"/>
  <c r="AF109" i="116"/>
  <c r="P109" i="116"/>
  <c r="BD109" i="116"/>
  <c r="AN109" i="116"/>
  <c r="X109" i="116"/>
  <c r="J109" i="116"/>
  <c r="AB109" i="116"/>
  <c r="L109" i="116"/>
  <c r="BH109" i="116"/>
  <c r="AR109" i="116"/>
  <c r="BH93" i="116"/>
  <c r="BD93" i="116"/>
  <c r="AZ93" i="116"/>
  <c r="AV93" i="116"/>
  <c r="AR93" i="116"/>
  <c r="AN93" i="116"/>
  <c r="AJ93" i="116"/>
  <c r="AF93" i="116"/>
  <c r="AB93" i="116"/>
  <c r="X93" i="116"/>
  <c r="T93" i="116"/>
  <c r="P93" i="116"/>
  <c r="L93" i="116"/>
  <c r="BG93" i="116"/>
  <c r="BC93" i="116"/>
  <c r="AY93" i="116"/>
  <c r="AU93" i="116"/>
  <c r="AQ93" i="116"/>
  <c r="AM93" i="116"/>
  <c r="AI93" i="116"/>
  <c r="AE93" i="116"/>
  <c r="AA93" i="116"/>
  <c r="W93" i="116"/>
  <c r="S93" i="116"/>
  <c r="O93" i="116"/>
  <c r="K93" i="116"/>
  <c r="BE93" i="116"/>
  <c r="AW93" i="116"/>
  <c r="AO93" i="116"/>
  <c r="AG93" i="116"/>
  <c r="Y93" i="116"/>
  <c r="Q93" i="116"/>
  <c r="J78" i="116"/>
  <c r="BJ93" i="116"/>
  <c r="BB93" i="116"/>
  <c r="AT93" i="116"/>
  <c r="AL93" i="116"/>
  <c r="AD93" i="116"/>
  <c r="V93" i="116"/>
  <c r="N93" i="116"/>
  <c r="BI93" i="116"/>
  <c r="BA93" i="116"/>
  <c r="AS93" i="116"/>
  <c r="AK93" i="116"/>
  <c r="AC93" i="116"/>
  <c r="U93" i="116"/>
  <c r="M93" i="116"/>
  <c r="BF93" i="116"/>
  <c r="Z93" i="116"/>
  <c r="AX93" i="116"/>
  <c r="R93" i="116"/>
  <c r="AH93" i="116"/>
  <c r="J93" i="116"/>
  <c r="J71" i="116"/>
  <c r="AP93" i="116"/>
  <c r="V78" i="116"/>
  <c r="V71" i="116"/>
  <c r="AL78" i="116"/>
  <c r="AL71" i="116"/>
  <c r="BC106" i="116"/>
  <c r="AY106" i="116"/>
  <c r="AU106" i="116"/>
  <c r="AQ106" i="116"/>
  <c r="AM106" i="116"/>
  <c r="AI106" i="116"/>
  <c r="AE106" i="116"/>
  <c r="AA106" i="116"/>
  <c r="W106" i="116"/>
  <c r="S106" i="116"/>
  <c r="O106" i="116"/>
  <c r="K106" i="116"/>
  <c r="G106" i="116"/>
  <c r="BO106" i="116"/>
  <c r="BB106" i="116"/>
  <c r="AX106" i="116"/>
  <c r="AT106" i="116"/>
  <c r="AP106" i="116"/>
  <c r="AL106" i="116"/>
  <c r="AH106" i="116"/>
  <c r="AD106" i="116"/>
  <c r="Z106" i="116"/>
  <c r="V106" i="116"/>
  <c r="R106" i="116"/>
  <c r="N106" i="116"/>
  <c r="J106" i="116"/>
  <c r="BD106" i="116"/>
  <c r="AZ106" i="116"/>
  <c r="AV106" i="116"/>
  <c r="AR106" i="116"/>
  <c r="AN106" i="116"/>
  <c r="AJ106" i="116"/>
  <c r="AF106" i="116"/>
  <c r="AB106" i="116"/>
  <c r="X106" i="116"/>
  <c r="T106" i="116"/>
  <c r="P106" i="116"/>
  <c r="L106" i="116"/>
  <c r="H106" i="116"/>
  <c r="AO106" i="116"/>
  <c r="Y106" i="116"/>
  <c r="I106" i="116"/>
  <c r="BA106" i="116"/>
  <c r="AK106" i="116"/>
  <c r="U106" i="116"/>
  <c r="AW106" i="116"/>
  <c r="AG106" i="116"/>
  <c r="Q106" i="116"/>
  <c r="AS106" i="116"/>
  <c r="AC106" i="116"/>
  <c r="M106" i="116"/>
  <c r="BD90" i="116"/>
  <c r="AZ90" i="116"/>
  <c r="AV90" i="116"/>
  <c r="AR90" i="116"/>
  <c r="AN90" i="116"/>
  <c r="AJ90" i="116"/>
  <c r="AF90" i="116"/>
  <c r="AB90" i="116"/>
  <c r="X90" i="116"/>
  <c r="T90" i="116"/>
  <c r="P90" i="116"/>
  <c r="L90" i="116"/>
  <c r="H90" i="116"/>
  <c r="BC90" i="116"/>
  <c r="AY90" i="116"/>
  <c r="AU90" i="116"/>
  <c r="AQ90" i="116"/>
  <c r="AM90" i="116"/>
  <c r="AI90" i="116"/>
  <c r="AE90" i="116"/>
  <c r="AA90" i="116"/>
  <c r="W90" i="116"/>
  <c r="S90" i="116"/>
  <c r="O90" i="116"/>
  <c r="K90" i="116"/>
  <c r="G90" i="116"/>
  <c r="AW90" i="116"/>
  <c r="AO90" i="116"/>
  <c r="AG90" i="116"/>
  <c r="Y90" i="116"/>
  <c r="Q90" i="116"/>
  <c r="I90" i="116"/>
  <c r="BB90" i="116"/>
  <c r="AT90" i="116"/>
  <c r="AL90" i="116"/>
  <c r="AD90" i="116"/>
  <c r="V90" i="116"/>
  <c r="N90" i="116"/>
  <c r="BA90" i="116"/>
  <c r="AS90" i="116"/>
  <c r="AK90" i="116"/>
  <c r="AC90" i="116"/>
  <c r="U90" i="116"/>
  <c r="M90" i="116"/>
  <c r="Z90" i="116"/>
  <c r="AX90" i="116"/>
  <c r="R90" i="116"/>
  <c r="G78" i="116"/>
  <c r="AH90" i="116"/>
  <c r="AP90" i="116"/>
  <c r="J90" i="116"/>
  <c r="G71" i="116"/>
  <c r="BD20" i="116"/>
  <c r="P16" i="116"/>
  <c r="BG101" i="116"/>
  <c r="BC101" i="116"/>
  <c r="AY101" i="116"/>
  <c r="AU101" i="116"/>
  <c r="AQ101" i="116"/>
  <c r="AM101" i="116"/>
  <c r="AI101" i="116"/>
  <c r="AE101" i="116"/>
  <c r="AA101" i="116"/>
  <c r="W101" i="116"/>
  <c r="S101" i="116"/>
  <c r="O101" i="116"/>
  <c r="K101" i="116"/>
  <c r="G101" i="116"/>
  <c r="C101" i="116"/>
  <c r="BJ101" i="116"/>
  <c r="BF101" i="116"/>
  <c r="BB101" i="116"/>
  <c r="AX101" i="116"/>
  <c r="AT101" i="116"/>
  <c r="AP101" i="116"/>
  <c r="AL101" i="116"/>
  <c r="AH101" i="116"/>
  <c r="AD101" i="116"/>
  <c r="Z101" i="116"/>
  <c r="V101" i="116"/>
  <c r="R101" i="116"/>
  <c r="N101" i="116"/>
  <c r="J101" i="116"/>
  <c r="F101" i="116"/>
  <c r="B101" i="116"/>
  <c r="BI101" i="116"/>
  <c r="BE101" i="116"/>
  <c r="BA101" i="116"/>
  <c r="AW101" i="116"/>
  <c r="AS101" i="116"/>
  <c r="AO101" i="116"/>
  <c r="AK101" i="116"/>
  <c r="AG101" i="116"/>
  <c r="AC101" i="116"/>
  <c r="Y101" i="116"/>
  <c r="U101" i="116"/>
  <c r="Q101" i="116"/>
  <c r="M101" i="116"/>
  <c r="I101" i="116"/>
  <c r="E101" i="116"/>
  <c r="AZ101" i="116"/>
  <c r="AJ101" i="116"/>
  <c r="T101" i="116"/>
  <c r="D101" i="116"/>
  <c r="AV101" i="116"/>
  <c r="AF101" i="116"/>
  <c r="P101" i="116"/>
  <c r="BH101" i="116"/>
  <c r="AB101" i="116"/>
  <c r="BG85" i="116"/>
  <c r="BC85" i="116"/>
  <c r="AY85" i="116"/>
  <c r="AU85" i="116"/>
  <c r="AQ85" i="116"/>
  <c r="AM85" i="116"/>
  <c r="AI85" i="116"/>
  <c r="AE85" i="116"/>
  <c r="AA85" i="116"/>
  <c r="W85" i="116"/>
  <c r="S85" i="116"/>
  <c r="O85" i="116"/>
  <c r="K85" i="116"/>
  <c r="G85" i="116"/>
  <c r="C85" i="116"/>
  <c r="B78" i="116"/>
  <c r="BD101" i="116"/>
  <c r="X101" i="116"/>
  <c r="BJ85" i="116"/>
  <c r="BF85" i="116"/>
  <c r="BB85" i="116"/>
  <c r="AX85" i="116"/>
  <c r="AT85" i="116"/>
  <c r="AP85" i="116"/>
  <c r="AL85" i="116"/>
  <c r="AH85" i="116"/>
  <c r="AD85" i="116"/>
  <c r="Z85" i="116"/>
  <c r="V85" i="116"/>
  <c r="R85" i="116"/>
  <c r="N85" i="116"/>
  <c r="J85" i="116"/>
  <c r="F85" i="116"/>
  <c r="B85" i="116"/>
  <c r="AR101" i="116"/>
  <c r="L101" i="116"/>
  <c r="BI85" i="116"/>
  <c r="BE85" i="116"/>
  <c r="BA85" i="116"/>
  <c r="AW85" i="116"/>
  <c r="AS85" i="116"/>
  <c r="AO85" i="116"/>
  <c r="AK85" i="116"/>
  <c r="AG85" i="116"/>
  <c r="AC85" i="116"/>
  <c r="Y85" i="116"/>
  <c r="U85" i="116"/>
  <c r="Q85" i="116"/>
  <c r="M85" i="116"/>
  <c r="I85" i="116"/>
  <c r="E85" i="116"/>
  <c r="AN101" i="116"/>
  <c r="BD85" i="116"/>
  <c r="AN85" i="116"/>
  <c r="X85" i="116"/>
  <c r="H85" i="116"/>
  <c r="H101" i="116"/>
  <c r="AZ85" i="116"/>
  <c r="AJ85" i="116"/>
  <c r="T85" i="116"/>
  <c r="D85" i="116"/>
  <c r="BH85" i="116"/>
  <c r="AR85" i="116"/>
  <c r="AB85" i="116"/>
  <c r="L85" i="116"/>
  <c r="P85" i="116"/>
  <c r="AV85" i="116"/>
  <c r="B71" i="116"/>
  <c r="AF85" i="116"/>
  <c r="B21" i="116"/>
  <c r="B55" i="116" s="1"/>
  <c r="BG104" i="116"/>
  <c r="BC104" i="116"/>
  <c r="AY104" i="116"/>
  <c r="AU104" i="116"/>
  <c r="AQ104" i="116"/>
  <c r="AM104" i="116"/>
  <c r="AI104" i="116"/>
  <c r="AE104" i="116"/>
  <c r="AA104" i="116"/>
  <c r="BJ104" i="116"/>
  <c r="BF104" i="116"/>
  <c r="BB104" i="116"/>
  <c r="AX104" i="116"/>
  <c r="AT104" i="116"/>
  <c r="AP104" i="116"/>
  <c r="AL104" i="116"/>
  <c r="AH104" i="116"/>
  <c r="AD104" i="116"/>
  <c r="Z104" i="116"/>
  <c r="V104" i="116"/>
  <c r="BD104" i="116"/>
  <c r="AV104" i="116"/>
  <c r="AN104" i="116"/>
  <c r="AF104" i="116"/>
  <c r="X104" i="116"/>
  <c r="S104" i="116"/>
  <c r="O104" i="116"/>
  <c r="K104" i="116"/>
  <c r="G104" i="116"/>
  <c r="BI104" i="116"/>
  <c r="BA104" i="116"/>
  <c r="AS104" i="116"/>
  <c r="AK104" i="116"/>
  <c r="AC104" i="116"/>
  <c r="W104" i="116"/>
  <c r="R104" i="116"/>
  <c r="N104" i="116"/>
  <c r="J104" i="116"/>
  <c r="F104" i="116"/>
  <c r="BH104" i="116"/>
  <c r="AZ104" i="116"/>
  <c r="AR104" i="116"/>
  <c r="AJ104" i="116"/>
  <c r="AB104" i="116"/>
  <c r="U104" i="116"/>
  <c r="Q104" i="116"/>
  <c r="M104" i="116"/>
  <c r="I104" i="116"/>
  <c r="E104" i="116"/>
  <c r="BE104" i="116"/>
  <c r="AW104" i="116"/>
  <c r="AO104" i="116"/>
  <c r="AG104" i="116"/>
  <c r="Y104" i="116"/>
  <c r="T104" i="116"/>
  <c r="P104" i="116"/>
  <c r="L104" i="116"/>
  <c r="H104" i="116"/>
  <c r="BG88" i="116"/>
  <c r="BC88" i="116"/>
  <c r="AY88" i="116"/>
  <c r="AU88" i="116"/>
  <c r="AQ88" i="116"/>
  <c r="AM88" i="116"/>
  <c r="AI88" i="116"/>
  <c r="AE88" i="116"/>
  <c r="AA88" i="116"/>
  <c r="W88" i="116"/>
  <c r="S88" i="116"/>
  <c r="O88" i="116"/>
  <c r="K88" i="116"/>
  <c r="G88" i="116"/>
  <c r="BJ88" i="116"/>
  <c r="BF88" i="116"/>
  <c r="BB88" i="116"/>
  <c r="AX88" i="116"/>
  <c r="AT88" i="116"/>
  <c r="AP88" i="116"/>
  <c r="AL88" i="116"/>
  <c r="AH88" i="116"/>
  <c r="AD88" i="116"/>
  <c r="Z88" i="116"/>
  <c r="V88" i="116"/>
  <c r="R88" i="116"/>
  <c r="N88" i="116"/>
  <c r="J88" i="116"/>
  <c r="F88" i="116"/>
  <c r="BH88" i="116"/>
  <c r="AZ88" i="116"/>
  <c r="AR88" i="116"/>
  <c r="AJ88" i="116"/>
  <c r="AB88" i="116"/>
  <c r="T88" i="116"/>
  <c r="L88" i="116"/>
  <c r="BE88" i="116"/>
  <c r="AW88" i="116"/>
  <c r="AO88" i="116"/>
  <c r="AG88" i="116"/>
  <c r="Y88" i="116"/>
  <c r="Q88" i="116"/>
  <c r="I88" i="116"/>
  <c r="E78" i="116"/>
  <c r="BD88" i="116"/>
  <c r="AV88" i="116"/>
  <c r="AN88" i="116"/>
  <c r="AF88" i="116"/>
  <c r="X88" i="116"/>
  <c r="P88" i="116"/>
  <c r="H88" i="116"/>
  <c r="AS88" i="116"/>
  <c r="M88" i="116"/>
  <c r="AK88" i="116"/>
  <c r="E88" i="116"/>
  <c r="BA88" i="116"/>
  <c r="U88" i="116"/>
  <c r="E71" i="116"/>
  <c r="AC88" i="116"/>
  <c r="BI88" i="116"/>
  <c r="R78" i="116"/>
  <c r="R71" i="116"/>
  <c r="AD78" i="116"/>
  <c r="AD71" i="116"/>
  <c r="BH107" i="116"/>
  <c r="BD107" i="116"/>
  <c r="AZ107" i="116"/>
  <c r="AV107" i="116"/>
  <c r="AR107" i="116"/>
  <c r="AN107" i="116"/>
  <c r="AJ107" i="116"/>
  <c r="AF107" i="116"/>
  <c r="AB107" i="116"/>
  <c r="X107" i="116"/>
  <c r="T107" i="116"/>
  <c r="P107" i="116"/>
  <c r="L107" i="116"/>
  <c r="H107" i="116"/>
  <c r="BG107" i="116"/>
  <c r="BC107" i="116"/>
  <c r="AY107" i="116"/>
  <c r="AU107" i="116"/>
  <c r="AQ107" i="116"/>
  <c r="AM107" i="116"/>
  <c r="AI107" i="116"/>
  <c r="AE107" i="116"/>
  <c r="AA107" i="116"/>
  <c r="W107" i="116"/>
  <c r="S107" i="116"/>
  <c r="O107" i="116"/>
  <c r="K107" i="116"/>
  <c r="BI107" i="116"/>
  <c r="BE107" i="116"/>
  <c r="BA107" i="116"/>
  <c r="AW107" i="116"/>
  <c r="AS107" i="116"/>
  <c r="AO107" i="116"/>
  <c r="AK107" i="116"/>
  <c r="AG107" i="116"/>
  <c r="AC107" i="116"/>
  <c r="Y107" i="116"/>
  <c r="U107" i="116"/>
  <c r="Q107" i="116"/>
  <c r="M107" i="116"/>
  <c r="I107" i="116"/>
  <c r="BB107" i="116"/>
  <c r="AL107" i="116"/>
  <c r="V107" i="116"/>
  <c r="AX107" i="116"/>
  <c r="AH107" i="116"/>
  <c r="R107" i="116"/>
  <c r="BJ107" i="116"/>
  <c r="AT107" i="116"/>
  <c r="AD107" i="116"/>
  <c r="N107" i="116"/>
  <c r="BF107" i="116"/>
  <c r="AP107" i="116"/>
  <c r="Z107" i="116"/>
  <c r="J107" i="116"/>
  <c r="BI91" i="116"/>
  <c r="BE91" i="116"/>
  <c r="BA91" i="116"/>
  <c r="AW91" i="116"/>
  <c r="AS91" i="116"/>
  <c r="AO91" i="116"/>
  <c r="AK91" i="116"/>
  <c r="AG91" i="116"/>
  <c r="AC91" i="116"/>
  <c r="Y91" i="116"/>
  <c r="U91" i="116"/>
  <c r="Q91" i="116"/>
  <c r="M91" i="116"/>
  <c r="I91" i="116"/>
  <c r="BH91" i="116"/>
  <c r="BD91" i="116"/>
  <c r="AZ91" i="116"/>
  <c r="AV91" i="116"/>
  <c r="AR91" i="116"/>
  <c r="AN91" i="116"/>
  <c r="AJ91" i="116"/>
  <c r="AF91" i="116"/>
  <c r="AB91" i="116"/>
  <c r="X91" i="116"/>
  <c r="T91" i="116"/>
  <c r="P91" i="116"/>
  <c r="L91" i="116"/>
  <c r="H91" i="116"/>
  <c r="BJ91" i="116"/>
  <c r="BB91" i="116"/>
  <c r="AT91" i="116"/>
  <c r="AL91" i="116"/>
  <c r="AD91" i="116"/>
  <c r="V91" i="116"/>
  <c r="N91" i="116"/>
  <c r="BG91" i="116"/>
  <c r="AY91" i="116"/>
  <c r="AQ91" i="116"/>
  <c r="AI91" i="116"/>
  <c r="AA91" i="116"/>
  <c r="S91" i="116"/>
  <c r="K91" i="116"/>
  <c r="BF91" i="116"/>
  <c r="AX91" i="116"/>
  <c r="AP91" i="116"/>
  <c r="AH91" i="116"/>
  <c r="Z91" i="116"/>
  <c r="R91" i="116"/>
  <c r="J91" i="116"/>
  <c r="H78" i="116"/>
  <c r="AM91" i="116"/>
  <c r="H71" i="116"/>
  <c r="AE91" i="116"/>
  <c r="AU91" i="116"/>
  <c r="O91" i="116"/>
  <c r="BC91" i="116"/>
  <c r="W91" i="116"/>
  <c r="BF111" i="116"/>
  <c r="BB111" i="116"/>
  <c r="AX111" i="116"/>
  <c r="AT111" i="116"/>
  <c r="AP111" i="116"/>
  <c r="AL111" i="116"/>
  <c r="AH111" i="116"/>
  <c r="AD111" i="116"/>
  <c r="Z111" i="116"/>
  <c r="V111" i="116"/>
  <c r="R111" i="116"/>
  <c r="N111" i="116"/>
  <c r="BI111" i="116"/>
  <c r="BE111" i="116"/>
  <c r="BA111" i="116"/>
  <c r="AW111" i="116"/>
  <c r="AS111" i="116"/>
  <c r="AO111" i="116"/>
  <c r="AK111" i="116"/>
  <c r="AG111" i="116"/>
  <c r="AC111" i="116"/>
  <c r="Y111" i="116"/>
  <c r="U111" i="116"/>
  <c r="Q111" i="116"/>
  <c r="M111" i="116"/>
  <c r="BH111" i="116"/>
  <c r="BD111" i="116"/>
  <c r="AZ111" i="116"/>
  <c r="AV111" i="116"/>
  <c r="AR111" i="116"/>
  <c r="AN111" i="116"/>
  <c r="AJ111" i="116"/>
  <c r="AF111" i="116"/>
  <c r="AB111" i="116"/>
  <c r="X111" i="116"/>
  <c r="T111" i="116"/>
  <c r="P111" i="116"/>
  <c r="L111" i="116"/>
  <c r="BG111" i="116"/>
  <c r="AQ111" i="116"/>
  <c r="AA111" i="116"/>
  <c r="BC111" i="116"/>
  <c r="AM111" i="116"/>
  <c r="W111" i="116"/>
  <c r="BO111" i="116"/>
  <c r="AU111" i="116"/>
  <c r="AE111" i="116"/>
  <c r="O111" i="116"/>
  <c r="AY111" i="116"/>
  <c r="AI111" i="116"/>
  <c r="S111" i="116"/>
  <c r="BG95" i="116"/>
  <c r="BC95" i="116"/>
  <c r="AY95" i="116"/>
  <c r="AU95" i="116"/>
  <c r="AQ95" i="116"/>
  <c r="AM95" i="116"/>
  <c r="AI95" i="116"/>
  <c r="AE95" i="116"/>
  <c r="AA95" i="116"/>
  <c r="W95" i="116"/>
  <c r="S95" i="116"/>
  <c r="O95" i="116"/>
  <c r="BF95" i="116"/>
  <c r="BB95" i="116"/>
  <c r="AX95" i="116"/>
  <c r="AT95" i="116"/>
  <c r="AP95" i="116"/>
  <c r="AL95" i="116"/>
  <c r="AH95" i="116"/>
  <c r="AD95" i="116"/>
  <c r="Z95" i="116"/>
  <c r="V95" i="116"/>
  <c r="R95" i="116"/>
  <c r="N95" i="116"/>
  <c r="BD95" i="116"/>
  <c r="AV95" i="116"/>
  <c r="AN95" i="116"/>
  <c r="AF95" i="116"/>
  <c r="X95" i="116"/>
  <c r="P95" i="116"/>
  <c r="BI95" i="116"/>
  <c r="BA95" i="116"/>
  <c r="AS95" i="116"/>
  <c r="AK95" i="116"/>
  <c r="AC95" i="116"/>
  <c r="U95" i="116"/>
  <c r="M95" i="116"/>
  <c r="BH95" i="116"/>
  <c r="AZ95" i="116"/>
  <c r="AR95" i="116"/>
  <c r="AJ95" i="116"/>
  <c r="AB95" i="116"/>
  <c r="T95" i="116"/>
  <c r="L95" i="116"/>
  <c r="L78" i="116"/>
  <c r="AW95" i="116"/>
  <c r="Q95" i="116"/>
  <c r="L71" i="116"/>
  <c r="AO95" i="116"/>
  <c r="BE95" i="116"/>
  <c r="Y95" i="116"/>
  <c r="AG95" i="116"/>
  <c r="P78" i="116"/>
  <c r="P71" i="116"/>
  <c r="T78" i="116"/>
  <c r="T71" i="116"/>
  <c r="X78" i="116"/>
  <c r="X71" i="116"/>
  <c r="AB78" i="116"/>
  <c r="AB71" i="116"/>
  <c r="AF78" i="116"/>
  <c r="AF71" i="116"/>
  <c r="AJ78" i="116"/>
  <c r="AJ71" i="116"/>
  <c r="AN78" i="116"/>
  <c r="AN71" i="116"/>
  <c r="AR78" i="116"/>
  <c r="AR71" i="116"/>
  <c r="AV78" i="116"/>
  <c r="AV71" i="116"/>
  <c r="AZ78" i="116"/>
  <c r="AZ71" i="116"/>
  <c r="BH113" i="116"/>
  <c r="BD113" i="116"/>
  <c r="AZ113" i="116"/>
  <c r="AV113" i="116"/>
  <c r="AR113" i="116"/>
  <c r="AN113" i="116"/>
  <c r="AJ113" i="116"/>
  <c r="AF113" i="116"/>
  <c r="AB113" i="116"/>
  <c r="X113" i="116"/>
  <c r="T113" i="116"/>
  <c r="P113" i="116"/>
  <c r="BK113" i="116"/>
  <c r="BG113" i="116"/>
  <c r="BC113" i="116"/>
  <c r="AY113" i="116"/>
  <c r="AU113" i="116"/>
  <c r="AQ113" i="116"/>
  <c r="AM113" i="116"/>
  <c r="AI113" i="116"/>
  <c r="AE113" i="116"/>
  <c r="AA113" i="116"/>
  <c r="W113" i="116"/>
  <c r="S113" i="116"/>
  <c r="O113" i="116"/>
  <c r="BJ113" i="116"/>
  <c r="BF113" i="116"/>
  <c r="BB113" i="116"/>
  <c r="AX113" i="116"/>
  <c r="AT113" i="116"/>
  <c r="AP113" i="116"/>
  <c r="AL113" i="116"/>
  <c r="AH113" i="116"/>
  <c r="AD113" i="116"/>
  <c r="Z113" i="116"/>
  <c r="V113" i="116"/>
  <c r="R113" i="116"/>
  <c r="N113" i="116"/>
  <c r="BA113" i="116"/>
  <c r="AK113" i="116"/>
  <c r="U113" i="116"/>
  <c r="BO113" i="116"/>
  <c r="AW113" i="116"/>
  <c r="AG113" i="116"/>
  <c r="Q113" i="116"/>
  <c r="BE113" i="116"/>
  <c r="AO113" i="116"/>
  <c r="Y113" i="116"/>
  <c r="BI113" i="116"/>
  <c r="AS113" i="116"/>
  <c r="AC113" i="116"/>
  <c r="BI97" i="116"/>
  <c r="BE97" i="116"/>
  <c r="BA97" i="116"/>
  <c r="AW97" i="116"/>
  <c r="AS97" i="116"/>
  <c r="AO97" i="116"/>
  <c r="AK97" i="116"/>
  <c r="AG97" i="116"/>
  <c r="AC97" i="116"/>
  <c r="Y97" i="116"/>
  <c r="U97" i="116"/>
  <c r="Q97" i="116"/>
  <c r="BH97" i="116"/>
  <c r="BD97" i="116"/>
  <c r="AZ97" i="116"/>
  <c r="AV97" i="116"/>
  <c r="AR97" i="116"/>
  <c r="AN97" i="116"/>
  <c r="AJ97" i="116"/>
  <c r="AF97" i="116"/>
  <c r="AB97" i="116"/>
  <c r="X97" i="116"/>
  <c r="T97" i="116"/>
  <c r="P97" i="116"/>
  <c r="BF97" i="116"/>
  <c r="AX97" i="116"/>
  <c r="AP97" i="116"/>
  <c r="AH97" i="116"/>
  <c r="Z97" i="116"/>
  <c r="R97" i="116"/>
  <c r="N78" i="116"/>
  <c r="BK97" i="116"/>
  <c r="BC97" i="116"/>
  <c r="AU97" i="116"/>
  <c r="AM97" i="116"/>
  <c r="AE97" i="116"/>
  <c r="W97" i="116"/>
  <c r="O97" i="116"/>
  <c r="BJ97" i="116"/>
  <c r="BB97" i="116"/>
  <c r="AT97" i="116"/>
  <c r="AL97" i="116"/>
  <c r="AD97" i="116"/>
  <c r="V97" i="116"/>
  <c r="N97" i="116"/>
  <c r="AQ97" i="116"/>
  <c r="AI97" i="116"/>
  <c r="AY97" i="116"/>
  <c r="S97" i="116"/>
  <c r="BG97" i="116"/>
  <c r="N71" i="116"/>
  <c r="AA97" i="116"/>
  <c r="Z78" i="116"/>
  <c r="Z71" i="116"/>
  <c r="AH78" i="116"/>
  <c r="AH71" i="116"/>
  <c r="BN14" i="116"/>
  <c r="BI108" i="116"/>
  <c r="BE108" i="116"/>
  <c r="BA108" i="116"/>
  <c r="AW108" i="116"/>
  <c r="BG108" i="116"/>
  <c r="BJ108" i="116"/>
  <c r="BC108" i="116"/>
  <c r="AX108" i="116"/>
  <c r="AS108" i="116"/>
  <c r="AO108" i="116"/>
  <c r="AK108" i="116"/>
  <c r="AG108" i="116"/>
  <c r="AC108" i="116"/>
  <c r="Y108" i="116"/>
  <c r="U108" i="116"/>
  <c r="Q108" i="116"/>
  <c r="M108" i="116"/>
  <c r="I108" i="116"/>
  <c r="BH108" i="116"/>
  <c r="BB108" i="116"/>
  <c r="AV108" i="116"/>
  <c r="AR108" i="116"/>
  <c r="AN108" i="116"/>
  <c r="AJ108" i="116"/>
  <c r="AF108" i="116"/>
  <c r="AB108" i="116"/>
  <c r="X108" i="116"/>
  <c r="T108" i="116"/>
  <c r="P108" i="116"/>
  <c r="L108" i="116"/>
  <c r="BD108" i="116"/>
  <c r="AY108" i="116"/>
  <c r="AT108" i="116"/>
  <c r="AP108" i="116"/>
  <c r="AL108" i="116"/>
  <c r="AH108" i="116"/>
  <c r="AD108" i="116"/>
  <c r="Z108" i="116"/>
  <c r="V108" i="116"/>
  <c r="R108" i="116"/>
  <c r="N108" i="116"/>
  <c r="J108" i="116"/>
  <c r="AU108" i="116"/>
  <c r="AE108" i="116"/>
  <c r="O108" i="116"/>
  <c r="AQ108" i="116"/>
  <c r="AA108" i="116"/>
  <c r="K108" i="116"/>
  <c r="BF108" i="116"/>
  <c r="AM108" i="116"/>
  <c r="W108" i="116"/>
  <c r="AZ108" i="116"/>
  <c r="AI108" i="116"/>
  <c r="S108" i="116"/>
  <c r="BJ92" i="116"/>
  <c r="BF92" i="116"/>
  <c r="BB92" i="116"/>
  <c r="AX92" i="116"/>
  <c r="AT92" i="116"/>
  <c r="AP92" i="116"/>
  <c r="AL92" i="116"/>
  <c r="AH92" i="116"/>
  <c r="AD92" i="116"/>
  <c r="Z92" i="116"/>
  <c r="V92" i="116"/>
  <c r="R92" i="116"/>
  <c r="N92" i="116"/>
  <c r="J92" i="116"/>
  <c r="BI92" i="116"/>
  <c r="BE92" i="116"/>
  <c r="BA92" i="116"/>
  <c r="AW92" i="116"/>
  <c r="AS92" i="116"/>
  <c r="AO92" i="116"/>
  <c r="AK92" i="116"/>
  <c r="AG92" i="116"/>
  <c r="AC92" i="116"/>
  <c r="Y92" i="116"/>
  <c r="U92" i="116"/>
  <c r="Q92" i="116"/>
  <c r="M92" i="116"/>
  <c r="I92" i="116"/>
  <c r="BC92" i="116"/>
  <c r="AU92" i="116"/>
  <c r="AM92" i="116"/>
  <c r="AE92" i="116"/>
  <c r="W92" i="116"/>
  <c r="O92" i="116"/>
  <c r="BH92" i="116"/>
  <c r="AZ92" i="116"/>
  <c r="AR92" i="116"/>
  <c r="AJ92" i="116"/>
  <c r="AB92" i="116"/>
  <c r="T92" i="116"/>
  <c r="L92" i="116"/>
  <c r="I78" i="116"/>
  <c r="BG92" i="116"/>
  <c r="AY92" i="116"/>
  <c r="AQ92" i="116"/>
  <c r="AI92" i="116"/>
  <c r="AA92" i="116"/>
  <c r="S92" i="116"/>
  <c r="K92" i="116"/>
  <c r="AV92" i="116"/>
  <c r="P92" i="116"/>
  <c r="AN92" i="116"/>
  <c r="BD92" i="116"/>
  <c r="X92" i="116"/>
  <c r="I71" i="116"/>
  <c r="AF92" i="116"/>
  <c r="BK112" i="116"/>
  <c r="BG112" i="116"/>
  <c r="BC112" i="116"/>
  <c r="AY112" i="116"/>
  <c r="AU112" i="116"/>
  <c r="AQ112" i="116"/>
  <c r="AM112" i="116"/>
  <c r="AI112" i="116"/>
  <c r="AE112" i="116"/>
  <c r="AA112" i="116"/>
  <c r="W112" i="116"/>
  <c r="S112" i="116"/>
  <c r="O112" i="116"/>
  <c r="BJ112" i="116"/>
  <c r="BF112" i="116"/>
  <c r="BB112" i="116"/>
  <c r="AX112" i="116"/>
  <c r="AT112" i="116"/>
  <c r="AP112" i="116"/>
  <c r="AL112" i="116"/>
  <c r="AH112" i="116"/>
  <c r="AD112" i="116"/>
  <c r="Z112" i="116"/>
  <c r="V112" i="116"/>
  <c r="R112" i="116"/>
  <c r="N112" i="116"/>
  <c r="BI112" i="116"/>
  <c r="BE112" i="116"/>
  <c r="BA112" i="116"/>
  <c r="AW112" i="116"/>
  <c r="AS112" i="116"/>
  <c r="AO112" i="116"/>
  <c r="AK112" i="116"/>
  <c r="AG112" i="116"/>
  <c r="AC112" i="116"/>
  <c r="Y112" i="116"/>
  <c r="U112" i="116"/>
  <c r="Q112" i="116"/>
  <c r="M112" i="116"/>
  <c r="BD112" i="116"/>
  <c r="AN112" i="116"/>
  <c r="X112" i="116"/>
  <c r="AZ112" i="116"/>
  <c r="AJ112" i="116"/>
  <c r="T112" i="116"/>
  <c r="BH112" i="116"/>
  <c r="AR112" i="116"/>
  <c r="AB112" i="116"/>
  <c r="AV112" i="116"/>
  <c r="AF112" i="116"/>
  <c r="P112" i="116"/>
  <c r="BH96" i="116"/>
  <c r="BD96" i="116"/>
  <c r="AZ96" i="116"/>
  <c r="AV96" i="116"/>
  <c r="AR96" i="116"/>
  <c r="AN96" i="116"/>
  <c r="AJ96" i="116"/>
  <c r="AF96" i="116"/>
  <c r="AB96" i="116"/>
  <c r="X96" i="116"/>
  <c r="T96" i="116"/>
  <c r="P96" i="116"/>
  <c r="BK96" i="116"/>
  <c r="BG96" i="116"/>
  <c r="BC96" i="116"/>
  <c r="AY96" i="116"/>
  <c r="AU96" i="116"/>
  <c r="AQ96" i="116"/>
  <c r="AM96" i="116"/>
  <c r="AI96" i="116"/>
  <c r="AE96" i="116"/>
  <c r="AA96" i="116"/>
  <c r="W96" i="116"/>
  <c r="S96" i="116"/>
  <c r="O96" i="116"/>
  <c r="BI96" i="116"/>
  <c r="BA96" i="116"/>
  <c r="AS96" i="116"/>
  <c r="AK96" i="116"/>
  <c r="AC96" i="116"/>
  <c r="U96" i="116"/>
  <c r="M96" i="116"/>
  <c r="BF96" i="116"/>
  <c r="AX96" i="116"/>
  <c r="AP96" i="116"/>
  <c r="AH96" i="116"/>
  <c r="Z96" i="116"/>
  <c r="R96" i="116"/>
  <c r="M78" i="116"/>
  <c r="BE96" i="116"/>
  <c r="AW96" i="116"/>
  <c r="AO96" i="116"/>
  <c r="AG96" i="116"/>
  <c r="Y96" i="116"/>
  <c r="Q96" i="116"/>
  <c r="BJ96" i="116"/>
  <c r="AD96" i="116"/>
  <c r="BB96" i="116"/>
  <c r="V96" i="116"/>
  <c r="AL96" i="116"/>
  <c r="M71" i="116"/>
  <c r="AT96" i="116"/>
  <c r="N96" i="116"/>
  <c r="Q78" i="116"/>
  <c r="Q71" i="116"/>
  <c r="U78" i="116"/>
  <c r="U71" i="116"/>
  <c r="Y78" i="116"/>
  <c r="Y71" i="116"/>
  <c r="AC78" i="116"/>
  <c r="AC71" i="116"/>
  <c r="AG78" i="116"/>
  <c r="AG71" i="116"/>
  <c r="AK78" i="116"/>
  <c r="AK71" i="116"/>
  <c r="AO78" i="116"/>
  <c r="AO71" i="116"/>
  <c r="AS78" i="116"/>
  <c r="AS71" i="116"/>
  <c r="AW78" i="116"/>
  <c r="AW71" i="116"/>
  <c r="B28" i="116"/>
  <c r="AP78" i="116"/>
  <c r="AP71" i="116"/>
  <c r="AT78" i="116"/>
  <c r="AT71" i="116"/>
  <c r="AX78" i="116"/>
  <c r="AX71" i="116"/>
  <c r="BJ102" i="116"/>
  <c r="BF102" i="116"/>
  <c r="BB102" i="116"/>
  <c r="AX102" i="116"/>
  <c r="AT102" i="116"/>
  <c r="AP102" i="116"/>
  <c r="AL102" i="116"/>
  <c r="AH102" i="116"/>
  <c r="AD102" i="116"/>
  <c r="Z102" i="116"/>
  <c r="V102" i="116"/>
  <c r="R102" i="116"/>
  <c r="N102" i="116"/>
  <c r="J102" i="116"/>
  <c r="F102" i="116"/>
  <c r="BI102" i="116"/>
  <c r="BE102" i="116"/>
  <c r="BA102" i="116"/>
  <c r="AW102" i="116"/>
  <c r="AS102" i="116"/>
  <c r="AO102" i="116"/>
  <c r="AK102" i="116"/>
  <c r="AG102" i="116"/>
  <c r="AC102" i="116"/>
  <c r="Y102" i="116"/>
  <c r="U102" i="116"/>
  <c r="Q102" i="116"/>
  <c r="M102" i="116"/>
  <c r="I102" i="116"/>
  <c r="E102" i="116"/>
  <c r="BH102" i="116"/>
  <c r="BD102" i="116"/>
  <c r="AZ102" i="116"/>
  <c r="AV102" i="116"/>
  <c r="AR102" i="116"/>
  <c r="AN102" i="116"/>
  <c r="AJ102" i="116"/>
  <c r="AF102" i="116"/>
  <c r="AB102" i="116"/>
  <c r="X102" i="116"/>
  <c r="T102" i="116"/>
  <c r="P102" i="116"/>
  <c r="L102" i="116"/>
  <c r="H102" i="116"/>
  <c r="D102" i="116"/>
  <c r="BG102" i="116"/>
  <c r="BC102" i="116"/>
  <c r="AY102" i="116"/>
  <c r="AM102" i="116"/>
  <c r="W102" i="116"/>
  <c r="G102" i="116"/>
  <c r="BJ86" i="116"/>
  <c r="BF86" i="116"/>
  <c r="BB86" i="116"/>
  <c r="AX86" i="116"/>
  <c r="AT86" i="116"/>
  <c r="AP86" i="116"/>
  <c r="AL86" i="116"/>
  <c r="AH86" i="116"/>
  <c r="AD86" i="116"/>
  <c r="AI102" i="116"/>
  <c r="S102" i="116"/>
  <c r="C102" i="116"/>
  <c r="BI86" i="116"/>
  <c r="BE86" i="116"/>
  <c r="BA86" i="116"/>
  <c r="AW86" i="116"/>
  <c r="AS86" i="116"/>
  <c r="AO86" i="116"/>
  <c r="AK86" i="116"/>
  <c r="AG86" i="116"/>
  <c r="AC86" i="116"/>
  <c r="Y86" i="116"/>
  <c r="AE102" i="116"/>
  <c r="BG86" i="116"/>
  <c r="AY86" i="116"/>
  <c r="AQ86" i="116"/>
  <c r="AI86" i="116"/>
  <c r="AA86" i="116"/>
  <c r="V86" i="116"/>
  <c r="R86" i="116"/>
  <c r="N86" i="116"/>
  <c r="J86" i="116"/>
  <c r="F86" i="116"/>
  <c r="AA102" i="116"/>
  <c r="BD86" i="116"/>
  <c r="AV86" i="116"/>
  <c r="AN86" i="116"/>
  <c r="AF86" i="116"/>
  <c r="Z86" i="116"/>
  <c r="U86" i="116"/>
  <c r="Q86" i="116"/>
  <c r="M86" i="116"/>
  <c r="I86" i="116"/>
  <c r="E86" i="116"/>
  <c r="AU102" i="116"/>
  <c r="O102" i="116"/>
  <c r="BC86" i="116"/>
  <c r="AU86" i="116"/>
  <c r="AM86" i="116"/>
  <c r="AE86" i="116"/>
  <c r="X86" i="116"/>
  <c r="T86" i="116"/>
  <c r="P86" i="116"/>
  <c r="L86" i="116"/>
  <c r="H86" i="116"/>
  <c r="D86" i="116"/>
  <c r="BH86" i="116"/>
  <c r="AB86" i="116"/>
  <c r="K86" i="116"/>
  <c r="AZ86" i="116"/>
  <c r="W86" i="116"/>
  <c r="G86" i="116"/>
  <c r="K102" i="116"/>
  <c r="AJ86" i="116"/>
  <c r="O86" i="116"/>
  <c r="S86" i="116"/>
  <c r="C86" i="116"/>
  <c r="C71" i="116"/>
  <c r="AQ102" i="116"/>
  <c r="AR86" i="116"/>
  <c r="C78" i="116"/>
  <c r="BJ110" i="116"/>
  <c r="BF110" i="116"/>
  <c r="BB110" i="116"/>
  <c r="AX110" i="116"/>
  <c r="AT110" i="116"/>
  <c r="AP110" i="116"/>
  <c r="AL110" i="116"/>
  <c r="AH110" i="116"/>
  <c r="AD110" i="116"/>
  <c r="Z110" i="116"/>
  <c r="V110" i="116"/>
  <c r="R110" i="116"/>
  <c r="N110" i="116"/>
  <c r="BI110" i="116"/>
  <c r="BE110" i="116"/>
  <c r="BA110" i="116"/>
  <c r="AW110" i="116"/>
  <c r="AS110" i="116"/>
  <c r="AO110" i="116"/>
  <c r="AK110" i="116"/>
  <c r="AG110" i="116"/>
  <c r="AC110" i="116"/>
  <c r="Y110" i="116"/>
  <c r="U110" i="116"/>
  <c r="Q110" i="116"/>
  <c r="M110" i="116"/>
  <c r="BH110" i="116"/>
  <c r="BD110" i="116"/>
  <c r="AZ110" i="116"/>
  <c r="AV110" i="116"/>
  <c r="AR110" i="116"/>
  <c r="AN110" i="116"/>
  <c r="AJ110" i="116"/>
  <c r="AF110" i="116"/>
  <c r="AB110" i="116"/>
  <c r="X110" i="116"/>
  <c r="T110" i="116"/>
  <c r="P110" i="116"/>
  <c r="L110" i="116"/>
  <c r="AU110" i="116"/>
  <c r="AE110" i="116"/>
  <c r="O110" i="116"/>
  <c r="BG110" i="116"/>
  <c r="AQ110" i="116"/>
  <c r="AA110" i="116"/>
  <c r="K110" i="116"/>
  <c r="AY110" i="116"/>
  <c r="AI110" i="116"/>
  <c r="S110" i="116"/>
  <c r="AM110" i="116"/>
  <c r="W110" i="116"/>
  <c r="BC110" i="116"/>
  <c r="BG94" i="116"/>
  <c r="BC94" i="116"/>
  <c r="AY94" i="116"/>
  <c r="AU94" i="116"/>
  <c r="AQ94" i="116"/>
  <c r="AM94" i="116"/>
  <c r="AI94" i="116"/>
  <c r="AE94" i="116"/>
  <c r="AA94" i="116"/>
  <c r="W94" i="116"/>
  <c r="S94" i="116"/>
  <c r="O94" i="116"/>
  <c r="K94" i="116"/>
  <c r="BJ94" i="116"/>
  <c r="BF94" i="116"/>
  <c r="BB94" i="116"/>
  <c r="AX94" i="116"/>
  <c r="AT94" i="116"/>
  <c r="AP94" i="116"/>
  <c r="AL94" i="116"/>
  <c r="AH94" i="116"/>
  <c r="AD94" i="116"/>
  <c r="Z94" i="116"/>
  <c r="V94" i="116"/>
  <c r="R94" i="116"/>
  <c r="N94" i="116"/>
  <c r="BH94" i="116"/>
  <c r="AZ94" i="116"/>
  <c r="AR94" i="116"/>
  <c r="AJ94" i="116"/>
  <c r="AB94" i="116"/>
  <c r="T94" i="116"/>
  <c r="L94" i="116"/>
  <c r="BE94" i="116"/>
  <c r="AW94" i="116"/>
  <c r="AO94" i="116"/>
  <c r="AG94" i="116"/>
  <c r="Y94" i="116"/>
  <c r="Q94" i="116"/>
  <c r="BD94" i="116"/>
  <c r="AV94" i="116"/>
  <c r="AN94" i="116"/>
  <c r="AF94" i="116"/>
  <c r="X94" i="116"/>
  <c r="P94" i="116"/>
  <c r="AK94" i="116"/>
  <c r="K78" i="116"/>
  <c r="BI94" i="116"/>
  <c r="AC94" i="116"/>
  <c r="AS94" i="116"/>
  <c r="M94" i="116"/>
  <c r="BA94" i="116"/>
  <c r="K71" i="116"/>
  <c r="U94" i="116"/>
  <c r="O78" i="116"/>
  <c r="O71" i="116"/>
  <c r="S71" i="116"/>
  <c r="S78" i="116"/>
  <c r="W78" i="116"/>
  <c r="W71" i="116"/>
  <c r="AA78" i="116"/>
  <c r="AA71" i="116"/>
  <c r="AE71" i="116"/>
  <c r="AE78" i="116"/>
  <c r="AI71" i="116"/>
  <c r="AI78" i="116"/>
  <c r="AM78" i="116"/>
  <c r="AM71" i="116"/>
  <c r="AQ78" i="116"/>
  <c r="AQ71" i="116"/>
  <c r="AU71" i="116"/>
  <c r="AU78" i="116"/>
  <c r="AY71" i="116"/>
  <c r="AY78" i="116"/>
  <c r="BL54" i="116"/>
  <c r="K108" i="114"/>
  <c r="L94" i="114"/>
  <c r="H94" i="114"/>
  <c r="J108" i="114"/>
  <c r="K94" i="114"/>
  <c r="I108" i="114"/>
  <c r="L108" i="114"/>
  <c r="H108" i="114"/>
  <c r="I94" i="114"/>
  <c r="H81" i="114"/>
  <c r="H74" i="114"/>
  <c r="J94" i="114"/>
  <c r="L112" i="114"/>
  <c r="P112" i="114" s="1"/>
  <c r="L98" i="114"/>
  <c r="P98" i="114" s="1"/>
  <c r="L81" i="114"/>
  <c r="L74" i="114"/>
  <c r="J110" i="114"/>
  <c r="K96" i="114"/>
  <c r="J96" i="114"/>
  <c r="L110" i="114"/>
  <c r="K110" i="114"/>
  <c r="L96" i="114"/>
  <c r="J81" i="114"/>
  <c r="J74" i="114"/>
  <c r="I107" i="114"/>
  <c r="J93" i="114"/>
  <c r="L107" i="114"/>
  <c r="H107" i="114"/>
  <c r="I93" i="114"/>
  <c r="K107" i="114"/>
  <c r="G107" i="114"/>
  <c r="J107" i="114"/>
  <c r="K93" i="114"/>
  <c r="G93" i="114"/>
  <c r="G74" i="114"/>
  <c r="L93" i="114"/>
  <c r="G81" i="114"/>
  <c r="H93" i="114"/>
  <c r="K111" i="114"/>
  <c r="L97" i="114"/>
  <c r="K97" i="114"/>
  <c r="L111" i="114"/>
  <c r="K74" i="114"/>
  <c r="K81" i="114"/>
  <c r="J109" i="114"/>
  <c r="K95" i="114"/>
  <c r="I109" i="114"/>
  <c r="J95" i="114"/>
  <c r="L109" i="114"/>
  <c r="K109" i="114"/>
  <c r="L95" i="114"/>
  <c r="I81" i="114"/>
  <c r="I74" i="114"/>
  <c r="I95" i="114"/>
  <c r="AL102" i="146" l="1"/>
  <c r="U102" i="146"/>
  <c r="E102" i="146"/>
  <c r="AG102" i="146"/>
  <c r="K102" i="146"/>
  <c r="AQ102" i="146"/>
  <c r="T102" i="146"/>
  <c r="AI102" i="146"/>
  <c r="L102" i="146"/>
  <c r="D102" i="146"/>
  <c r="C102" i="146"/>
  <c r="AO102" i="146"/>
  <c r="AS110" i="146"/>
  <c r="AC110" i="146"/>
  <c r="M110" i="146"/>
  <c r="AQ110" i="146"/>
  <c r="V110" i="146"/>
  <c r="AZ110" i="146"/>
  <c r="AE110" i="146"/>
  <c r="BD110" i="146"/>
  <c r="AI110" i="146"/>
  <c r="AR110" i="146"/>
  <c r="W110" i="146"/>
  <c r="AD110" i="146"/>
  <c r="AM103" i="146"/>
  <c r="W103" i="146"/>
  <c r="G103" i="146"/>
  <c r="AJ103" i="146"/>
  <c r="N103" i="146"/>
  <c r="AS103" i="146"/>
  <c r="X103" i="146"/>
  <c r="AW103" i="146"/>
  <c r="AK103" i="146"/>
  <c r="P103" i="146"/>
  <c r="F103" i="146"/>
  <c r="Q103" i="146"/>
  <c r="AQ107" i="146"/>
  <c r="AA107" i="146"/>
  <c r="K107" i="146"/>
  <c r="AP107" i="146"/>
  <c r="Z107" i="146"/>
  <c r="J107" i="146"/>
  <c r="AR107" i="146"/>
  <c r="AB107" i="146"/>
  <c r="L107" i="146"/>
  <c r="Q107" i="146"/>
  <c r="BE107" i="146"/>
  <c r="BA107" i="146"/>
  <c r="BA108" i="146"/>
  <c r="BF108" i="146"/>
  <c r="AK108" i="146"/>
  <c r="U108" i="146"/>
  <c r="BD108" i="146"/>
  <c r="AJ108" i="146"/>
  <c r="T108" i="146"/>
  <c r="AV108" i="146"/>
  <c r="AD108" i="146"/>
  <c r="N108" i="146"/>
  <c r="O108" i="146"/>
  <c r="AM108" i="146"/>
  <c r="S108" i="146"/>
  <c r="BC112" i="146"/>
  <c r="AM112" i="146"/>
  <c r="AX112" i="146"/>
  <c r="AZ112" i="146"/>
  <c r="AJ112" i="146"/>
  <c r="T112" i="146"/>
  <c r="AG112" i="146"/>
  <c r="BI112" i="146"/>
  <c r="Z112" i="146"/>
  <c r="AP112" i="146"/>
  <c r="S112" i="146"/>
  <c r="AH112" i="146"/>
  <c r="M112" i="146"/>
  <c r="AW101" i="146"/>
  <c r="AG101" i="146"/>
  <c r="AX102" i="146"/>
  <c r="AH102" i="146"/>
  <c r="Q102" i="146"/>
  <c r="AW102" i="146"/>
  <c r="AA102" i="146"/>
  <c r="F102" i="146"/>
  <c r="AK102" i="146"/>
  <c r="AY102" i="146"/>
  <c r="AC102" i="146"/>
  <c r="G102" i="146"/>
  <c r="AZ102" i="146"/>
  <c r="AU102" i="146"/>
  <c r="S102" i="146"/>
  <c r="BE110" i="146"/>
  <c r="AO110" i="146"/>
  <c r="Y110" i="146"/>
  <c r="BG110" i="146"/>
  <c r="AL110" i="146"/>
  <c r="P110" i="146"/>
  <c r="AU110" i="146"/>
  <c r="Z110" i="146"/>
  <c r="AY110" i="146"/>
  <c r="BH110" i="146"/>
  <c r="AM110" i="146"/>
  <c r="R110" i="146"/>
  <c r="X110" i="146"/>
  <c r="AY103" i="146"/>
  <c r="AI103" i="146"/>
  <c r="S103" i="146"/>
  <c r="AZ103" i="146"/>
  <c r="AD103" i="146"/>
  <c r="I103" i="146"/>
  <c r="AN103" i="146"/>
  <c r="R103" i="146"/>
  <c r="BA103" i="146"/>
  <c r="AF103" i="146"/>
  <c r="J103" i="146"/>
  <c r="AR103" i="146"/>
  <c r="AG103" i="146"/>
  <c r="BC107" i="146"/>
  <c r="AM107" i="146"/>
  <c r="W107" i="146"/>
  <c r="BB107" i="146"/>
  <c r="AL107" i="146"/>
  <c r="V107" i="146"/>
  <c r="BD107" i="146"/>
  <c r="AN107" i="146"/>
  <c r="X107" i="146"/>
  <c r="H107" i="146"/>
  <c r="AS107" i="146"/>
  <c r="AO107" i="146"/>
  <c r="AK107" i="146"/>
  <c r="AW108" i="146"/>
  <c r="AZ108" i="146"/>
  <c r="AG108" i="146"/>
  <c r="Q108" i="146"/>
  <c r="AY108" i="146"/>
  <c r="AF108" i="146"/>
  <c r="P108" i="146"/>
  <c r="AQ108" i="146"/>
  <c r="Z108" i="146"/>
  <c r="J108" i="146"/>
  <c r="AR108" i="146"/>
  <c r="W108" i="146"/>
  <c r="AY112" i="146"/>
  <c r="BJ112" i="146"/>
  <c r="AT112" i="146"/>
  <c r="AV112" i="146"/>
  <c r="AF112" i="146"/>
  <c r="P112" i="146"/>
  <c r="AA112" i="146"/>
  <c r="AS112" i="146"/>
  <c r="U112" i="146"/>
  <c r="AI112" i="146"/>
  <c r="N112" i="146"/>
  <c r="AC112" i="146"/>
  <c r="AS101" i="146"/>
  <c r="BD106" i="145"/>
  <c r="AN106" i="145"/>
  <c r="X106" i="145"/>
  <c r="H106" i="145"/>
  <c r="AI106" i="145"/>
  <c r="N106" i="145"/>
  <c r="AS106" i="145"/>
  <c r="W106" i="145"/>
  <c r="BB106" i="145"/>
  <c r="AG106" i="145"/>
  <c r="K106" i="145"/>
  <c r="AU106" i="145"/>
  <c r="O106" i="145"/>
  <c r="AL102" i="145"/>
  <c r="U102" i="145"/>
  <c r="E102" i="145"/>
  <c r="AJ102" i="145"/>
  <c r="N102" i="145"/>
  <c r="AS102" i="145"/>
  <c r="W102" i="145"/>
  <c r="BA102" i="145"/>
  <c r="AF102" i="145"/>
  <c r="J102" i="145"/>
  <c r="AG102" i="145"/>
  <c r="F102" i="145"/>
  <c r="AX110" i="145"/>
  <c r="AH110" i="145"/>
  <c r="R110" i="145"/>
  <c r="AS110" i="145"/>
  <c r="X110" i="145"/>
  <c r="AV110" i="145"/>
  <c r="T110" i="145"/>
  <c r="AU110" i="145"/>
  <c r="Q110" i="145"/>
  <c r="AR110" i="145"/>
  <c r="P110" i="145"/>
  <c r="O110" i="145"/>
  <c r="AW103" i="145"/>
  <c r="AM103" i="145"/>
  <c r="W103" i="145"/>
  <c r="G103" i="145"/>
  <c r="AB103" i="145"/>
  <c r="F103" i="145"/>
  <c r="Z103" i="145"/>
  <c r="E103" i="145"/>
  <c r="AC103" i="145"/>
  <c r="H103" i="145"/>
  <c r="Y103" i="145"/>
  <c r="N103" i="145"/>
  <c r="BE107" i="145"/>
  <c r="AO107" i="145"/>
  <c r="Y107" i="145"/>
  <c r="I107" i="145"/>
  <c r="AL107" i="145"/>
  <c r="P107" i="145"/>
  <c r="AP107" i="145"/>
  <c r="T107" i="145"/>
  <c r="AY107" i="145"/>
  <c r="AD107" i="145"/>
  <c r="H107" i="145"/>
  <c r="R107" i="145"/>
  <c r="BC107" i="145"/>
  <c r="AT108" i="145"/>
  <c r="AR108" i="145"/>
  <c r="AA108" i="145"/>
  <c r="K108" i="145"/>
  <c r="AJ108" i="145"/>
  <c r="N108" i="145"/>
  <c r="AN108" i="145"/>
  <c r="R108" i="145"/>
  <c r="AL108" i="145"/>
  <c r="Q108" i="145"/>
  <c r="BE108" i="145"/>
  <c r="U108" i="145"/>
  <c r="AU112" i="145"/>
  <c r="AE112" i="145"/>
  <c r="BJ112" i="145"/>
  <c r="AT112" i="145"/>
  <c r="BI112" i="145"/>
  <c r="AS112" i="145"/>
  <c r="AC112" i="145"/>
  <c r="M112" i="145"/>
  <c r="T112" i="145"/>
  <c r="R112" i="145"/>
  <c r="BH112" i="145"/>
  <c r="AZ106" i="145"/>
  <c r="AF106" i="145"/>
  <c r="L106" i="145"/>
  <c r="AD106" i="145"/>
  <c r="BC106" i="145"/>
  <c r="AC106" i="145"/>
  <c r="AW106" i="145"/>
  <c r="V106" i="145"/>
  <c r="J106" i="145"/>
  <c r="AP106" i="145"/>
  <c r="AX102" i="145"/>
  <c r="AD102" i="145"/>
  <c r="I102" i="145"/>
  <c r="AE102" i="145"/>
  <c r="C102" i="145"/>
  <c r="AC102" i="145"/>
  <c r="AV102" i="145"/>
  <c r="T102" i="145"/>
  <c r="P102" i="145"/>
  <c r="AR102" i="145"/>
  <c r="AP110" i="145"/>
  <c r="V110" i="145"/>
  <c r="AN110" i="145"/>
  <c r="M110" i="145"/>
  <c r="AA110" i="145"/>
  <c r="AM110" i="145"/>
  <c r="BG110" i="145"/>
  <c r="W110" i="145"/>
  <c r="BE110" i="145"/>
  <c r="AO103" i="145"/>
  <c r="AU103" i="145"/>
  <c r="AA103" i="145"/>
  <c r="AV103" i="145"/>
  <c r="Q103" i="145"/>
  <c r="AF103" i="145"/>
  <c r="AX103" i="145"/>
  <c r="R103" i="145"/>
  <c r="AZ103" i="145"/>
  <c r="AW107" i="145"/>
  <c r="AC107" i="145"/>
  <c r="BB107" i="145"/>
  <c r="AA107" i="145"/>
  <c r="AU107" i="145"/>
  <c r="O107" i="145"/>
  <c r="AN107" i="145"/>
  <c r="N107" i="145"/>
  <c r="AX107" i="145"/>
  <c r="BB108" i="145"/>
  <c r="AW108" i="145"/>
  <c r="W108" i="145"/>
  <c r="AV108" i="145"/>
  <c r="T108" i="145"/>
  <c r="AH108" i="145"/>
  <c r="AZ108" i="145"/>
  <c r="V108" i="145"/>
  <c r="AF108" i="145"/>
  <c r="Z108" i="145"/>
  <c r="BC112" i="145"/>
  <c r="AI112" i="145"/>
  <c r="BF112" i="145"/>
  <c r="AL112" i="145"/>
  <c r="AW112" i="145"/>
  <c r="Y112" i="145"/>
  <c r="AN112" i="145"/>
  <c r="AD112" i="145"/>
  <c r="AJ112" i="145"/>
  <c r="AF112" i="145"/>
  <c r="AS101" i="145"/>
  <c r="AC101" i="145"/>
  <c r="K101" i="145"/>
  <c r="AR101" i="145"/>
  <c r="U101" i="145"/>
  <c r="AV101" i="145"/>
  <c r="Y101" i="145"/>
  <c r="D101" i="145"/>
  <c r="AI101" i="145"/>
  <c r="L101" i="145"/>
  <c r="B101" i="145"/>
  <c r="M101" i="145"/>
  <c r="AT105" i="145"/>
  <c r="AD105" i="145"/>
  <c r="AK105" i="145"/>
  <c r="S105" i="145"/>
  <c r="AZ105" i="145"/>
  <c r="AE105" i="145"/>
  <c r="N105" i="145"/>
  <c r="AS105" i="145"/>
  <c r="Y105" i="145"/>
  <c r="I105" i="145"/>
  <c r="AG105" i="145"/>
  <c r="H105" i="145"/>
  <c r="AV109" i="145"/>
  <c r="AF109" i="145"/>
  <c r="P109" i="145"/>
  <c r="AU109" i="145"/>
  <c r="Z109" i="145"/>
  <c r="BC109" i="145"/>
  <c r="AA109" i="145"/>
  <c r="AT109" i="145"/>
  <c r="R109" i="145"/>
  <c r="AS109" i="145"/>
  <c r="Q109" i="145"/>
  <c r="AX109" i="145"/>
  <c r="AV106" i="145"/>
  <c r="AB106" i="145"/>
  <c r="AY106" i="145"/>
  <c r="Y106" i="145"/>
  <c r="AX106" i="145"/>
  <c r="R106" i="145"/>
  <c r="AQ106" i="145"/>
  <c r="Q106" i="145"/>
  <c r="Z106" i="145"/>
  <c r="U106" i="145"/>
  <c r="AT102" i="145"/>
  <c r="Y102" i="145"/>
  <c r="AZ102" i="145"/>
  <c r="X102" i="145"/>
  <c r="AY102" i="145"/>
  <c r="R102" i="145"/>
  <c r="AQ102" i="145"/>
  <c r="O102" i="145"/>
  <c r="K102" i="145"/>
  <c r="BF110" i="145"/>
  <c r="AL110" i="145"/>
  <c r="N110" i="145"/>
  <c r="AI110" i="145"/>
  <c r="BC110" i="145"/>
  <c r="L110" i="145"/>
  <c r="AF110" i="145"/>
  <c r="AZ110" i="145"/>
  <c r="AW110" i="145"/>
  <c r="AB110" i="145"/>
  <c r="AK103" i="145"/>
  <c r="AQ103" i="145"/>
  <c r="S103" i="145"/>
  <c r="AN103" i="145"/>
  <c r="L103" i="145"/>
  <c r="U103" i="145"/>
  <c r="AP103" i="145"/>
  <c r="M103" i="145"/>
  <c r="D103" i="145"/>
  <c r="AJ103" i="145"/>
  <c r="AS107" i="145"/>
  <c r="U107" i="145"/>
  <c r="AV107" i="145"/>
  <c r="V107" i="145"/>
  <c r="AJ107" i="145"/>
  <c r="J107" i="145"/>
  <c r="AI107" i="145"/>
  <c r="AR107" i="145"/>
  <c r="AB107" i="145"/>
  <c r="AX108" i="145"/>
  <c r="AM108" i="145"/>
  <c r="S108" i="145"/>
  <c r="AO108" i="145"/>
  <c r="I108" i="145"/>
  <c r="AC108" i="145"/>
  <c r="AS108" i="145"/>
  <c r="L108" i="145"/>
  <c r="J108" i="145"/>
  <c r="AY112" i="145"/>
  <c r="AA112" i="145"/>
  <c r="BB112" i="145"/>
  <c r="AH112" i="145"/>
  <c r="AO112" i="145"/>
  <c r="U112" i="145"/>
  <c r="AB112" i="145"/>
  <c r="AR112" i="145"/>
  <c r="X112" i="145"/>
  <c r="V112" i="145"/>
  <c r="AO101" i="145"/>
  <c r="AR106" i="145"/>
  <c r="T106" i="145"/>
  <c r="AT106" i="145"/>
  <c r="S106" i="145"/>
  <c r="AM106" i="145"/>
  <c r="M106" i="145"/>
  <c r="AL106" i="145"/>
  <c r="BA106" i="145"/>
  <c r="AP102" i="145"/>
  <c r="Q102" i="145"/>
  <c r="AU102" i="145"/>
  <c r="S102" i="145"/>
  <c r="AN102" i="145"/>
  <c r="L102" i="145"/>
  <c r="AK102" i="145"/>
  <c r="D102" i="145"/>
  <c r="AW102" i="145"/>
  <c r="V102" i="145"/>
  <c r="BB110" i="145"/>
  <c r="AD110" i="145"/>
  <c r="BD110" i="145"/>
  <c r="AC110" i="145"/>
  <c r="AO110" i="145"/>
  <c r="BH110" i="145"/>
  <c r="Y110" i="145"/>
  <c r="AK110" i="145"/>
  <c r="U110" i="145"/>
  <c r="AJ110" i="145"/>
  <c r="BA103" i="145"/>
  <c r="AI103" i="145"/>
  <c r="O103" i="145"/>
  <c r="AG103" i="145"/>
  <c r="AT103" i="145"/>
  <c r="P103" i="145"/>
  <c r="AH103" i="145"/>
  <c r="AD103" i="145"/>
  <c r="AR103" i="145"/>
  <c r="AK107" i="145"/>
  <c r="Q107" i="145"/>
  <c r="AQ107" i="145"/>
  <c r="K107" i="145"/>
  <c r="AE107" i="145"/>
  <c r="BD107" i="145"/>
  <c r="X107" i="145"/>
  <c r="W107" i="145"/>
  <c r="L107" i="145"/>
  <c r="AP108" i="145"/>
  <c r="AI108" i="145"/>
  <c r="O108" i="145"/>
  <c r="AD108" i="145"/>
  <c r="BA108" i="145"/>
  <c r="X108" i="145"/>
  <c r="AG108" i="145"/>
  <c r="AK108" i="145"/>
  <c r="AQ108" i="145"/>
  <c r="AQ112" i="145"/>
  <c r="W112" i="145"/>
  <c r="AX112" i="145"/>
  <c r="BE112" i="145"/>
  <c r="AK112" i="145"/>
  <c r="Q112" i="145"/>
  <c r="N112" i="145"/>
  <c r="Z112" i="145"/>
  <c r="O112" i="145"/>
  <c r="BA101" i="145"/>
  <c r="AK101" i="145"/>
  <c r="AJ106" i="145"/>
  <c r="AH106" i="145"/>
  <c r="AH102" i="145"/>
  <c r="AI102" i="145"/>
  <c r="AA102" i="145"/>
  <c r="AT110" i="145"/>
  <c r="AG110" i="145"/>
  <c r="AQ110" i="145"/>
  <c r="AS103" i="145"/>
  <c r="K103" i="145"/>
  <c r="X103" i="145"/>
  <c r="AF107" i="145"/>
  <c r="S107" i="145"/>
  <c r="AE108" i="145"/>
  <c r="M108" i="145"/>
  <c r="S112" i="145"/>
  <c r="BD112" i="145"/>
  <c r="AW101" i="145"/>
  <c r="O101" i="145"/>
  <c r="AM101" i="145"/>
  <c r="J101" i="145"/>
  <c r="AF101" i="145"/>
  <c r="AY101" i="145"/>
  <c r="V101" i="145"/>
  <c r="X101" i="145"/>
  <c r="H101" i="145"/>
  <c r="AZ101" i="145"/>
  <c r="AL105" i="145"/>
  <c r="AQ105" i="145"/>
  <c r="O105" i="145"/>
  <c r="AO105" i="145"/>
  <c r="R105" i="145"/>
  <c r="AN105" i="145"/>
  <c r="Q105" i="145"/>
  <c r="BC105" i="145"/>
  <c r="AB105" i="145"/>
  <c r="AN109" i="145"/>
  <c r="T109" i="145"/>
  <c r="AP109" i="145"/>
  <c r="O109" i="145"/>
  <c r="AH109" i="145"/>
  <c r="AM109" i="145"/>
  <c r="BG109" i="145"/>
  <c r="W109" i="145"/>
  <c r="V109" i="145"/>
  <c r="AC109" i="145"/>
  <c r="P106" i="145"/>
  <c r="G106" i="145"/>
  <c r="AK106" i="145"/>
  <c r="M102" i="145"/>
  <c r="G102" i="145"/>
  <c r="Z110" i="145"/>
  <c r="BA110" i="145"/>
  <c r="V103" i="145"/>
  <c r="I103" i="145"/>
  <c r="BA107" i="145"/>
  <c r="AZ107" i="145"/>
  <c r="AM107" i="145"/>
  <c r="BD108" i="145"/>
  <c r="AB108" i="145"/>
  <c r="AP112" i="145"/>
  <c r="AV112" i="145"/>
  <c r="AG101" i="145"/>
  <c r="G101" i="145"/>
  <c r="AH101" i="145"/>
  <c r="E101" i="145"/>
  <c r="T101" i="145"/>
  <c r="AT101" i="145"/>
  <c r="Q101" i="145"/>
  <c r="AP101" i="145"/>
  <c r="BB105" i="145"/>
  <c r="AH105" i="145"/>
  <c r="AF105" i="145"/>
  <c r="K105" i="145"/>
  <c r="AJ105" i="145"/>
  <c r="J105" i="145"/>
  <c r="AI105" i="145"/>
  <c r="M105" i="145"/>
  <c r="P105" i="145"/>
  <c r="L105" i="145"/>
  <c r="BD109" i="145"/>
  <c r="AJ109" i="145"/>
  <c r="L109" i="145"/>
  <c r="AK109" i="145"/>
  <c r="J109" i="145"/>
  <c r="S109" i="145"/>
  <c r="AG109" i="145"/>
  <c r="AY109" i="145"/>
  <c r="AQ109" i="145"/>
  <c r="BE109" i="145"/>
  <c r="AO106" i="145"/>
  <c r="AA106" i="145"/>
  <c r="AO102" i="145"/>
  <c r="Z102" i="145"/>
  <c r="AY110" i="145"/>
  <c r="K110" i="145"/>
  <c r="AY103" i="145"/>
  <c r="AL103" i="145"/>
  <c r="T103" i="145"/>
  <c r="AG107" i="145"/>
  <c r="Z107" i="145"/>
  <c r="AH107" i="145"/>
  <c r="BF108" i="145"/>
  <c r="Y108" i="145"/>
  <c r="P108" i="145"/>
  <c r="BG112" i="145"/>
  <c r="BA112" i="145"/>
  <c r="P112" i="145"/>
  <c r="W101" i="145"/>
  <c r="C101" i="145"/>
  <c r="Z101" i="145"/>
  <c r="AQ101" i="145"/>
  <c r="N101" i="145"/>
  <c r="AN101" i="145"/>
  <c r="F101" i="145"/>
  <c r="R101" i="145"/>
  <c r="AE101" i="145"/>
  <c r="AX105" i="145"/>
  <c r="BA105" i="145"/>
  <c r="AA105" i="145"/>
  <c r="G105" i="145"/>
  <c r="Z105" i="145"/>
  <c r="F105" i="145"/>
  <c r="AC105" i="145"/>
  <c r="AM105" i="145"/>
  <c r="AR105" i="145"/>
  <c r="AW105" i="145"/>
  <c r="AZ109" i="145"/>
  <c r="AB109" i="145"/>
  <c r="BF109" i="145"/>
  <c r="AE109" i="145"/>
  <c r="AW109" i="145"/>
  <c r="M109" i="145"/>
  <c r="Y109" i="145"/>
  <c r="AL109" i="145"/>
  <c r="N109" i="145"/>
  <c r="I106" i="145"/>
  <c r="AE103" i="145"/>
  <c r="M107" i="145"/>
  <c r="AZ112" i="145"/>
  <c r="AL101" i="145"/>
  <c r="AJ101" i="145"/>
  <c r="AV105" i="145"/>
  <c r="AY105" i="145"/>
  <c r="BA109" i="145"/>
  <c r="K109" i="145"/>
  <c r="AE106" i="145"/>
  <c r="H102" i="145"/>
  <c r="J103" i="145"/>
  <c r="AT107" i="145"/>
  <c r="BC108" i="145"/>
  <c r="S101" i="145"/>
  <c r="I101" i="145"/>
  <c r="W105" i="145"/>
  <c r="U105" i="145"/>
  <c r="U109" i="145"/>
  <c r="AD109" i="145"/>
  <c r="AM102" i="145"/>
  <c r="S110" i="145"/>
  <c r="AU108" i="145"/>
  <c r="AM112" i="145"/>
  <c r="AX101" i="145"/>
  <c r="AD101" i="145"/>
  <c r="AU105" i="145"/>
  <c r="T105" i="145"/>
  <c r="AR109" i="145"/>
  <c r="AO109" i="145"/>
  <c r="AI109" i="145"/>
  <c r="AV107" i="129"/>
  <c r="AF107" i="129"/>
  <c r="AX107" i="129"/>
  <c r="AC107" i="129"/>
  <c r="K107" i="129"/>
  <c r="AU107" i="129"/>
  <c r="Z107" i="129"/>
  <c r="I107" i="129"/>
  <c r="AI107" i="129"/>
  <c r="P107" i="129"/>
  <c r="AA107" i="129"/>
  <c r="AL107" i="129"/>
  <c r="N107" i="129"/>
  <c r="BE111" i="129"/>
  <c r="AO111" i="129"/>
  <c r="Y111" i="129"/>
  <c r="BD111" i="129"/>
  <c r="AI111" i="129"/>
  <c r="N111" i="129"/>
  <c r="AQ111" i="129"/>
  <c r="V111" i="129"/>
  <c r="AZ111" i="129"/>
  <c r="AE111" i="129"/>
  <c r="AX111" i="129"/>
  <c r="BH111" i="129"/>
  <c r="AH111" i="129"/>
  <c r="AX102" i="129"/>
  <c r="AH102" i="129"/>
  <c r="P102" i="129"/>
  <c r="AZ102" i="129"/>
  <c r="AE102" i="129"/>
  <c r="G102" i="129"/>
  <c r="AN102" i="129"/>
  <c r="Q102" i="129"/>
  <c r="AR102" i="129"/>
  <c r="U102" i="129"/>
  <c r="BA102" i="129"/>
  <c r="AF102" i="129"/>
  <c r="I102" i="129"/>
  <c r="BA106" i="129"/>
  <c r="AK106" i="129"/>
  <c r="U106" i="129"/>
  <c r="AU106" i="129"/>
  <c r="AE106" i="129"/>
  <c r="O106" i="129"/>
  <c r="AX106" i="129"/>
  <c r="AH106" i="129"/>
  <c r="R106" i="129"/>
  <c r="AR106" i="129"/>
  <c r="X106" i="129"/>
  <c r="T106" i="129"/>
  <c r="P106" i="129"/>
  <c r="BG110" i="129"/>
  <c r="AQ110" i="129"/>
  <c r="AA110" i="129"/>
  <c r="K110" i="129"/>
  <c r="AP110" i="129"/>
  <c r="U110" i="129"/>
  <c r="AX110" i="129"/>
  <c r="AC110" i="129"/>
  <c r="BB110" i="129"/>
  <c r="AG110" i="129"/>
  <c r="L110" i="129"/>
  <c r="AZ110" i="129"/>
  <c r="AO110" i="129"/>
  <c r="AS108" i="129"/>
  <c r="AC108" i="129"/>
  <c r="M108" i="129"/>
  <c r="AP108" i="129"/>
  <c r="T108" i="129"/>
  <c r="AX108" i="129"/>
  <c r="AB108" i="129"/>
  <c r="BB108" i="129"/>
  <c r="AF108" i="129"/>
  <c r="K108" i="129"/>
  <c r="AI108" i="129"/>
  <c r="H108" i="129"/>
  <c r="AY112" i="129"/>
  <c r="AI112" i="129"/>
  <c r="S112" i="129"/>
  <c r="AW112" i="129"/>
  <c r="AB112" i="129"/>
  <c r="BF112" i="129"/>
  <c r="BE112" i="129"/>
  <c r="AJ112" i="129"/>
  <c r="N112" i="129"/>
  <c r="AS112" i="129"/>
  <c r="X112" i="129"/>
  <c r="AR107" i="129"/>
  <c r="AB107" i="129"/>
  <c r="AS107" i="129"/>
  <c r="W107" i="129"/>
  <c r="G107" i="129"/>
  <c r="AP107" i="129"/>
  <c r="U107" i="129"/>
  <c r="AY107" i="129"/>
  <c r="AD107" i="129"/>
  <c r="L107" i="129"/>
  <c r="J107" i="129"/>
  <c r="R107" i="129"/>
  <c r="BA111" i="129"/>
  <c r="AK111" i="129"/>
  <c r="U111" i="129"/>
  <c r="AY111" i="129"/>
  <c r="AD111" i="129"/>
  <c r="BG111" i="129"/>
  <c r="AL111" i="129"/>
  <c r="P111" i="129"/>
  <c r="AU111" i="129"/>
  <c r="Z111" i="129"/>
  <c r="AB111" i="129"/>
  <c r="AM111" i="129"/>
  <c r="L111" i="129"/>
  <c r="AT102" i="129"/>
  <c r="AD102" i="129"/>
  <c r="L102" i="129"/>
  <c r="AU102" i="129"/>
  <c r="W102" i="129"/>
  <c r="B102" i="129"/>
  <c r="AI102" i="129"/>
  <c r="K102" i="129"/>
  <c r="AM102" i="129"/>
  <c r="O102" i="129"/>
  <c r="AV102" i="129"/>
  <c r="Y102" i="129"/>
  <c r="C102" i="129"/>
  <c r="AW106" i="129"/>
  <c r="AG106" i="129"/>
  <c r="Q106" i="129"/>
  <c r="AQ106" i="129"/>
  <c r="AA106" i="129"/>
  <c r="K106" i="129"/>
  <c r="AT106" i="129"/>
  <c r="AD106" i="129"/>
  <c r="N106" i="129"/>
  <c r="AB106" i="129"/>
  <c r="L106" i="129"/>
  <c r="I106" i="129"/>
  <c r="BD107" i="129"/>
  <c r="AN107" i="129"/>
  <c r="X107" i="129"/>
  <c r="AM107" i="129"/>
  <c r="S107" i="129"/>
  <c r="AK107" i="129"/>
  <c r="Q107" i="129"/>
  <c r="AT107" i="129"/>
  <c r="Y107" i="129"/>
  <c r="H107" i="129"/>
  <c r="AQ107" i="129"/>
  <c r="BB107" i="129"/>
  <c r="AW111" i="129"/>
  <c r="AG111" i="129"/>
  <c r="Q111" i="129"/>
  <c r="AT111" i="129"/>
  <c r="X111" i="129"/>
  <c r="BB111" i="129"/>
  <c r="AF111" i="129"/>
  <c r="K111" i="129"/>
  <c r="AP111" i="129"/>
  <c r="T111" i="129"/>
  <c r="AR111" i="129"/>
  <c r="R111" i="129"/>
  <c r="AP102" i="129"/>
  <c r="X102" i="129"/>
  <c r="H102" i="129"/>
  <c r="AO102" i="129"/>
  <c r="R102" i="129"/>
  <c r="AY102" i="129"/>
  <c r="AC102" i="129"/>
  <c r="F102" i="129"/>
  <c r="AG102" i="129"/>
  <c r="J102" i="129"/>
  <c r="AQ102" i="129"/>
  <c r="S102" i="129"/>
  <c r="AS106" i="129"/>
  <c r="AC106" i="129"/>
  <c r="BC106" i="129"/>
  <c r="AM106" i="129"/>
  <c r="W106" i="129"/>
  <c r="G106" i="129"/>
  <c r="AP106" i="129"/>
  <c r="Z106" i="129"/>
  <c r="J106" i="129"/>
  <c r="M106" i="129"/>
  <c r="AZ106" i="129"/>
  <c r="AV106" i="129"/>
  <c r="AY110" i="129"/>
  <c r="AI110" i="129"/>
  <c r="S110" i="129"/>
  <c r="BA110" i="129"/>
  <c r="AF110" i="129"/>
  <c r="J110" i="129"/>
  <c r="AN110" i="129"/>
  <c r="R110" i="129"/>
  <c r="AR110" i="129"/>
  <c r="V110" i="129"/>
  <c r="AJ110" i="129"/>
  <c r="AT110" i="129"/>
  <c r="BA108" i="129"/>
  <c r="AK108" i="129"/>
  <c r="U108" i="129"/>
  <c r="AZ108" i="129"/>
  <c r="AE108" i="129"/>
  <c r="J108" i="129"/>
  <c r="AM108" i="129"/>
  <c r="R108" i="129"/>
  <c r="AQ108" i="129"/>
  <c r="V108" i="129"/>
  <c r="S108" i="129"/>
  <c r="AY108" i="129"/>
  <c r="X108" i="129"/>
  <c r="BG112" i="129"/>
  <c r="AQ112" i="129"/>
  <c r="AA112" i="129"/>
  <c r="BH112" i="129"/>
  <c r="AL112" i="129"/>
  <c r="Q112" i="129"/>
  <c r="AV112" i="129"/>
  <c r="AT112" i="129"/>
  <c r="Y112" i="129"/>
  <c r="BD112" i="129"/>
  <c r="AH112" i="129"/>
  <c r="M112" i="129"/>
  <c r="AF112" i="129"/>
  <c r="BA105" i="129"/>
  <c r="AK105" i="129"/>
  <c r="U105" i="129"/>
  <c r="E105" i="129"/>
  <c r="AF105" i="129"/>
  <c r="K105" i="129"/>
  <c r="AJ105" i="129"/>
  <c r="O105" i="129"/>
  <c r="AN105" i="129"/>
  <c r="S105" i="129"/>
  <c r="AR105" i="129"/>
  <c r="W105" i="129"/>
  <c r="AW109" i="129"/>
  <c r="AX109" i="129"/>
  <c r="AE109" i="129"/>
  <c r="O109" i="129"/>
  <c r="AU109" i="129"/>
  <c r="AY109" i="129"/>
  <c r="AC109" i="129"/>
  <c r="AN109" i="129"/>
  <c r="Q109" i="129"/>
  <c r="AF109" i="129"/>
  <c r="J109" i="129"/>
  <c r="Y109" i="129"/>
  <c r="AZ113" i="129"/>
  <c r="AJ113" i="129"/>
  <c r="T113" i="129"/>
  <c r="AY113" i="129"/>
  <c r="AD113" i="129"/>
  <c r="BI113" i="129"/>
  <c r="AM113" i="129"/>
  <c r="R113" i="129"/>
  <c r="AW113" i="129"/>
  <c r="AA113" i="129"/>
  <c r="BA113" i="129"/>
  <c r="AE113" i="129"/>
  <c r="U113" i="129"/>
  <c r="AU113" i="129"/>
  <c r="AG113" i="129"/>
  <c r="BG113" i="129"/>
  <c r="AH113" i="129"/>
  <c r="N113" i="129"/>
  <c r="AO113" i="129"/>
  <c r="P113" i="129"/>
  <c r="AN113" i="129"/>
  <c r="BH113" i="129"/>
  <c r="N109" i="129"/>
  <c r="AV109" i="129"/>
  <c r="AL109" i="129"/>
  <c r="AB109" i="129"/>
  <c r="X109" i="129"/>
  <c r="BD109" i="129"/>
  <c r="BF109" i="129"/>
  <c r="AA109" i="129"/>
  <c r="BC109" i="129"/>
  <c r="BE109" i="129"/>
  <c r="L105" i="129"/>
  <c r="AM105" i="129"/>
  <c r="X105" i="129"/>
  <c r="AZ105" i="129"/>
  <c r="AE105" i="129"/>
  <c r="P105" i="129"/>
  <c r="AQ105" i="129"/>
  <c r="Q105" i="129"/>
  <c r="AO105" i="129"/>
  <c r="BB105" i="129"/>
  <c r="U112" i="129"/>
  <c r="AX112" i="129"/>
  <c r="AO112" i="129"/>
  <c r="L112" i="129"/>
  <c r="BB112" i="129"/>
  <c r="AM112" i="129"/>
  <c r="N108" i="129"/>
  <c r="AA108" i="129"/>
  <c r="W108" i="129"/>
  <c r="O108" i="129"/>
  <c r="I108" i="129"/>
  <c r="AO108" i="129"/>
  <c r="AD110" i="129"/>
  <c r="AB110" i="129"/>
  <c r="X110" i="129"/>
  <c r="P110" i="129"/>
  <c r="BF110" i="129"/>
  <c r="AM110" i="129"/>
  <c r="AN106" i="129"/>
  <c r="BB106" i="129"/>
  <c r="Y106" i="129"/>
  <c r="N102" i="129"/>
  <c r="AW102" i="129"/>
  <c r="AJ102" i="129"/>
  <c r="O111" i="129"/>
  <c r="AV111" i="129"/>
  <c r="AC111" i="129"/>
  <c r="T107" i="129"/>
  <c r="BA107" i="129"/>
  <c r="BC107" i="129"/>
  <c r="AZ107" i="143"/>
  <c r="AH107" i="143"/>
  <c r="AX103" i="143"/>
  <c r="AY105" i="143"/>
  <c r="BB109" i="145"/>
  <c r="X105" i="145"/>
  <c r="AE110" i="145"/>
  <c r="BF108" i="143"/>
  <c r="AO108" i="143"/>
  <c r="I108" i="143"/>
  <c r="K108" i="143"/>
  <c r="O108" i="143"/>
  <c r="S108" i="143"/>
  <c r="L108" i="143"/>
  <c r="AE101" i="143"/>
  <c r="AT101" i="143"/>
  <c r="B101" i="143"/>
  <c r="K101" i="143"/>
  <c r="S101" i="143"/>
  <c r="AG101" i="143"/>
  <c r="Z101" i="143"/>
  <c r="X105" i="143"/>
  <c r="AC105" i="143"/>
  <c r="AL105" i="143"/>
  <c r="AU105" i="143"/>
  <c r="G105" i="143"/>
  <c r="J105" i="143"/>
  <c r="AZ109" i="143"/>
  <c r="T109" i="143"/>
  <c r="AC109" i="143"/>
  <c r="AD109" i="143"/>
  <c r="U109" i="143"/>
  <c r="K109" i="143"/>
  <c r="J109" i="143"/>
  <c r="AN102" i="143"/>
  <c r="G102" i="143"/>
  <c r="P102" i="143"/>
  <c r="Y102" i="143"/>
  <c r="AH102" i="143"/>
  <c r="AY102" i="143"/>
  <c r="AT106" i="143"/>
  <c r="N106" i="143"/>
  <c r="U106" i="143"/>
  <c r="Y106" i="143"/>
  <c r="AI106" i="143"/>
  <c r="BC106" i="143"/>
  <c r="AP110" i="143"/>
  <c r="BG110" i="143"/>
  <c r="P110" i="143"/>
  <c r="O110" i="143"/>
  <c r="AB110" i="143"/>
  <c r="AU110" i="143"/>
  <c r="S110" i="143"/>
  <c r="AZ110" i="143"/>
  <c r="AS110" i="143"/>
  <c r="AU103" i="143"/>
  <c r="AE103" i="143"/>
  <c r="O103" i="143"/>
  <c r="AT103" i="143"/>
  <c r="AS103" i="143"/>
  <c r="AC103" i="143"/>
  <c r="M103" i="143"/>
  <c r="AH103" i="143"/>
  <c r="AN103" i="143"/>
  <c r="H103" i="143"/>
  <c r="T103" i="143"/>
  <c r="F103" i="143"/>
  <c r="AY107" i="143"/>
  <c r="AI107" i="143"/>
  <c r="S107" i="143"/>
  <c r="AX107" i="143"/>
  <c r="AC107" i="143"/>
  <c r="H107" i="143"/>
  <c r="AL107" i="143"/>
  <c r="AP108" i="143"/>
  <c r="Q108" i="143"/>
  <c r="AW108" i="143"/>
  <c r="AN108" i="143"/>
  <c r="BA108" i="143"/>
  <c r="U101" i="143"/>
  <c r="W101" i="143"/>
  <c r="V101" i="143"/>
  <c r="H101" i="143"/>
  <c r="D101" i="143"/>
  <c r="AF105" i="143"/>
  <c r="R105" i="143"/>
  <c r="Q105" i="143"/>
  <c r="O105" i="143"/>
  <c r="N105" i="143"/>
  <c r="AJ109" i="143"/>
  <c r="AM109" i="143"/>
  <c r="O109" i="143"/>
  <c r="AO109" i="143"/>
  <c r="AE109" i="143"/>
  <c r="AF102" i="143"/>
  <c r="AL102" i="143"/>
  <c r="AK102" i="143"/>
  <c r="V102" i="143"/>
  <c r="X102" i="143"/>
  <c r="V106" i="143"/>
  <c r="K106" i="143"/>
  <c r="BD106" i="143"/>
  <c r="AM106" i="143"/>
  <c r="AH110" i="143"/>
  <c r="AK110" i="143"/>
  <c r="AC110" i="143"/>
  <c r="T110" i="143"/>
  <c r="AG110" i="143"/>
  <c r="AE110" i="143"/>
  <c r="AM103" i="143"/>
  <c r="S103" i="143"/>
  <c r="AP103" i="143"/>
  <c r="AK103" i="143"/>
  <c r="Q103" i="143"/>
  <c r="Z103" i="143"/>
  <c r="X103" i="143"/>
  <c r="AB103" i="143"/>
  <c r="AD103" i="143"/>
  <c r="AQ107" i="143"/>
  <c r="W107" i="143"/>
  <c r="AS107" i="143"/>
  <c r="R107" i="143"/>
  <c r="AR107" i="143"/>
  <c r="Q107" i="143"/>
  <c r="AP107" i="143"/>
  <c r="U107" i="143"/>
  <c r="AD107" i="143"/>
  <c r="BE107" i="143"/>
  <c r="T107" i="143"/>
  <c r="AZ108" i="143"/>
  <c r="AR108" i="143"/>
  <c r="AJ108" i="143"/>
  <c r="AD108" i="143"/>
  <c r="M101" i="143"/>
  <c r="L101" i="143"/>
  <c r="BA101" i="143"/>
  <c r="AR101" i="143"/>
  <c r="P105" i="143"/>
  <c r="I105" i="143"/>
  <c r="H105" i="143"/>
  <c r="Y105" i="143"/>
  <c r="AB109" i="143"/>
  <c r="R109" i="143"/>
  <c r="AW109" i="143"/>
  <c r="Z109" i="143"/>
  <c r="W102" i="143"/>
  <c r="Z102" i="143"/>
  <c r="N102" i="143"/>
  <c r="L102" i="143"/>
  <c r="AO102" i="143"/>
  <c r="BB106" i="143"/>
  <c r="BA106" i="143"/>
  <c r="AU106" i="143"/>
  <c r="AS106" i="143"/>
  <c r="L106" i="143"/>
  <c r="Z110" i="143"/>
  <c r="AA110" i="143"/>
  <c r="BD110" i="143"/>
  <c r="M110" i="143"/>
  <c r="Y110" i="143"/>
  <c r="X110" i="143"/>
  <c r="AI103" i="143"/>
  <c r="K103" i="143"/>
  <c r="BA103" i="143"/>
  <c r="AG103" i="143"/>
  <c r="I103" i="143"/>
  <c r="AG108" i="143"/>
  <c r="AF108" i="143"/>
  <c r="Z108" i="143"/>
  <c r="AS108" i="143"/>
  <c r="AU101" i="143"/>
  <c r="E101" i="143"/>
  <c r="AS101" i="143"/>
  <c r="AP101" i="143"/>
  <c r="AL101" i="143"/>
  <c r="AV105" i="143"/>
  <c r="AX105" i="143"/>
  <c r="AW105" i="143"/>
  <c r="AK105" i="143"/>
  <c r="AO105" i="143"/>
  <c r="L109" i="143"/>
  <c r="BF109" i="143"/>
  <c r="AI109" i="143"/>
  <c r="Y109" i="143"/>
  <c r="O102" i="143"/>
  <c r="E102" i="143"/>
  <c r="D102" i="143"/>
  <c r="AI102" i="143"/>
  <c r="AL106" i="143"/>
  <c r="AQ106" i="143"/>
  <c r="AJ106" i="143"/>
  <c r="X106" i="143"/>
  <c r="W106" i="143"/>
  <c r="BF110" i="143"/>
  <c r="R110" i="143"/>
  <c r="BE110" i="143"/>
  <c r="AW110" i="143"/>
  <c r="BC110" i="143"/>
  <c r="L110" i="143"/>
  <c r="AM110" i="143"/>
  <c r="AY103" i="143"/>
  <c r="AA103" i="143"/>
  <c r="G103" i="143"/>
  <c r="AW103" i="143"/>
  <c r="Y103" i="143"/>
  <c r="Y108" i="143"/>
  <c r="AF101" i="143"/>
  <c r="AM105" i="143"/>
  <c r="AQ109" i="143"/>
  <c r="AS102" i="143"/>
  <c r="M106" i="143"/>
  <c r="AX110" i="143"/>
  <c r="AN110" i="143"/>
  <c r="AO103" i="143"/>
  <c r="R103" i="143"/>
  <c r="AV103" i="143"/>
  <c r="AL103" i="143"/>
  <c r="AM107" i="143"/>
  <c r="K107" i="143"/>
  <c r="X107" i="143"/>
  <c r="AG107" i="143"/>
  <c r="BA107" i="143"/>
  <c r="Z107" i="143"/>
  <c r="I107" i="143"/>
  <c r="N107" i="143"/>
  <c r="V108" i="143"/>
  <c r="AM101" i="143"/>
  <c r="AA105" i="143"/>
  <c r="BB109" i="143"/>
  <c r="AV102" i="143"/>
  <c r="H102" i="143"/>
  <c r="AD106" i="143"/>
  <c r="G106" i="143"/>
  <c r="AV110" i="143"/>
  <c r="BH110" i="143"/>
  <c r="AQ103" i="143"/>
  <c r="U103" i="143"/>
  <c r="J103" i="143"/>
  <c r="AJ103" i="143"/>
  <c r="V103" i="143"/>
  <c r="N103" i="143"/>
  <c r="AE107" i="143"/>
  <c r="BD107" i="143"/>
  <c r="M107" i="143"/>
  <c r="AB107" i="143"/>
  <c r="AV107" i="143"/>
  <c r="P107" i="143"/>
  <c r="AT107" i="143"/>
  <c r="AO107" i="143"/>
  <c r="BC108" i="143"/>
  <c r="AJ101" i="143"/>
  <c r="Z105" i="143"/>
  <c r="AR109" i="143"/>
  <c r="Q109" i="143"/>
  <c r="AW102" i="143"/>
  <c r="AF106" i="143"/>
  <c r="AR110" i="143"/>
  <c r="Q110" i="143"/>
  <c r="W103" i="143"/>
  <c r="E103" i="143"/>
  <c r="AF103" i="143"/>
  <c r="L103" i="143"/>
  <c r="AZ103" i="143"/>
  <c r="BC107" i="143"/>
  <c r="AA107" i="143"/>
  <c r="AN107" i="143"/>
  <c r="BB107" i="143"/>
  <c r="V107" i="143"/>
  <c r="AK107" i="143"/>
  <c r="J107" i="143"/>
  <c r="Y107" i="143"/>
  <c r="Z113" i="129"/>
  <c r="BF113" i="129"/>
  <c r="AL113" i="129"/>
  <c r="M113" i="129"/>
  <c r="AS113" i="129"/>
  <c r="S113" i="129"/>
  <c r="AT113" i="129"/>
  <c r="X113" i="129"/>
  <c r="AR113" i="129"/>
  <c r="T109" i="129"/>
  <c r="P109" i="129"/>
  <c r="BB109" i="129"/>
  <c r="AG109" i="129"/>
  <c r="AH109" i="129"/>
  <c r="AK109" i="129"/>
  <c r="K109" i="129"/>
  <c r="AI109" i="129"/>
  <c r="AO109" i="129"/>
  <c r="R105" i="129"/>
  <c r="AY105" i="129"/>
  <c r="AD105" i="129"/>
  <c r="J105" i="129"/>
  <c r="AP105" i="129"/>
  <c r="V105" i="129"/>
  <c r="AV105" i="129"/>
  <c r="Y105" i="129"/>
  <c r="AS105" i="129"/>
  <c r="Z112" i="129"/>
  <c r="R112" i="129"/>
  <c r="BI112" i="129"/>
  <c r="AZ112" i="129"/>
  <c r="V112" i="129"/>
  <c r="O112" i="129"/>
  <c r="AU112" i="129"/>
  <c r="BD108" i="129"/>
  <c r="AL108" i="129"/>
  <c r="AH108" i="129"/>
  <c r="Z108" i="129"/>
  <c r="Q108" i="129"/>
  <c r="AW108" i="129"/>
  <c r="N110" i="129"/>
  <c r="AL110" i="129"/>
  <c r="AH110" i="129"/>
  <c r="Z110" i="129"/>
  <c r="O110" i="129"/>
  <c r="AU110" i="129"/>
  <c r="H106" i="129"/>
  <c r="F106" i="129"/>
  <c r="S106" i="129"/>
  <c r="AO106" i="129"/>
  <c r="AK102" i="129"/>
  <c r="V102" i="129"/>
  <c r="D102" i="129"/>
  <c r="AJ111" i="129"/>
  <c r="S111" i="129"/>
  <c r="AS111" i="129"/>
  <c r="AG107" i="129"/>
  <c r="AO107" i="129"/>
  <c r="AJ107" i="129"/>
  <c r="AF107" i="143"/>
  <c r="O107" i="143"/>
  <c r="D103" i="143"/>
  <c r="AX109" i="143"/>
  <c r="AN105" i="143"/>
  <c r="X109" i="145"/>
  <c r="V105" i="145"/>
  <c r="AU101" i="145"/>
  <c r="AK113" i="129"/>
  <c r="Q113" i="129"/>
  <c r="AQ113" i="129"/>
  <c r="W113" i="129"/>
  <c r="AX113" i="129"/>
  <c r="Y113" i="129"/>
  <c r="BE113" i="129"/>
  <c r="AB113" i="129"/>
  <c r="AV113" i="129"/>
  <c r="AD109" i="129"/>
  <c r="U109" i="129"/>
  <c r="L109" i="129"/>
  <c r="M109" i="129"/>
  <c r="AQ109" i="129"/>
  <c r="AP109" i="129"/>
  <c r="S109" i="129"/>
  <c r="AM109" i="129"/>
  <c r="AS109" i="129"/>
  <c r="AB105" i="129"/>
  <c r="H105" i="129"/>
  <c r="AI105" i="129"/>
  <c r="T105" i="129"/>
  <c r="AU105" i="129"/>
  <c r="AA105" i="129"/>
  <c r="I105" i="129"/>
  <c r="AC105" i="129"/>
  <c r="AW105" i="129"/>
  <c r="P112" i="129"/>
  <c r="AC112" i="129"/>
  <c r="T112" i="129"/>
  <c r="AP112" i="129"/>
  <c r="AG112" i="129"/>
  <c r="W112" i="129"/>
  <c r="BC112" i="129"/>
  <c r="AT108" i="129"/>
  <c r="AN108" i="129"/>
  <c r="AV108" i="129"/>
  <c r="AR108" i="129"/>
  <c r="AJ108" i="129"/>
  <c r="Y108" i="129"/>
  <c r="BE108" i="129"/>
  <c r="T110" i="129"/>
  <c r="BE110" i="129"/>
  <c r="AW110" i="129"/>
  <c r="AS110" i="129"/>
  <c r="AK110" i="129"/>
  <c r="W110" i="129"/>
  <c r="BC110" i="129"/>
  <c r="AF106" i="129"/>
  <c r="V106" i="129"/>
  <c r="AI106" i="129"/>
  <c r="E102" i="129"/>
  <c r="AS102" i="129"/>
  <c r="T102" i="129"/>
  <c r="BC111" i="129"/>
  <c r="BF111" i="129"/>
  <c r="AN111" i="129"/>
  <c r="V107" i="129"/>
  <c r="M107" i="129"/>
  <c r="O107" i="129"/>
  <c r="AZ107" i="129"/>
  <c r="L107" i="143"/>
  <c r="AU107" i="143"/>
  <c r="P103" i="143"/>
  <c r="O106" i="143"/>
  <c r="AU102" i="143"/>
  <c r="AM108" i="143"/>
  <c r="AP105" i="145"/>
  <c r="P101" i="145"/>
  <c r="AY108" i="145"/>
  <c r="L14" i="131"/>
  <c r="L20" i="131" s="1"/>
  <c r="AU111" i="131" s="1"/>
  <c r="Q104" i="139"/>
  <c r="S106" i="139"/>
  <c r="AT110" i="139"/>
  <c r="Y114" i="139"/>
  <c r="Y109" i="139"/>
  <c r="AV109" i="139"/>
  <c r="AS111" i="139"/>
  <c r="Q111" i="139"/>
  <c r="AM102" i="139"/>
  <c r="AN104" i="139"/>
  <c r="S112" i="139"/>
  <c r="Z102" i="139"/>
  <c r="AP106" i="139"/>
  <c r="M110" i="139"/>
  <c r="AU114" i="139"/>
  <c r="AX114" i="139"/>
  <c r="AP109" i="139"/>
  <c r="AB109" i="139"/>
  <c r="AT110" i="131"/>
  <c r="AF110" i="131"/>
  <c r="M110" i="131"/>
  <c r="AU102" i="131"/>
  <c r="Q102" i="131"/>
  <c r="AF102" i="131"/>
  <c r="Z107" i="131"/>
  <c r="I107" i="131"/>
  <c r="W107" i="131"/>
  <c r="AH101" i="131"/>
  <c r="C101" i="131"/>
  <c r="Q101" i="131"/>
  <c r="Z109" i="131"/>
  <c r="N109" i="131"/>
  <c r="AM109" i="131"/>
  <c r="R112" i="131"/>
  <c r="AD112" i="131"/>
  <c r="AY112" i="131"/>
  <c r="L109" i="139"/>
  <c r="AT113" i="139"/>
  <c r="M113" i="139"/>
  <c r="AL109" i="139"/>
  <c r="AC102" i="139"/>
  <c r="AV111" i="139"/>
  <c r="AJ103" i="139"/>
  <c r="T110" i="131"/>
  <c r="BB110" i="131"/>
  <c r="AC110" i="131"/>
  <c r="D102" i="131"/>
  <c r="AG102" i="131"/>
  <c r="AH102" i="131"/>
  <c r="AV102" i="131"/>
  <c r="AJ107" i="131"/>
  <c r="Y107" i="131"/>
  <c r="AM107" i="131"/>
  <c r="J101" i="131"/>
  <c r="S101" i="131"/>
  <c r="AI101" i="131"/>
  <c r="Q109" i="131"/>
  <c r="AV109" i="131"/>
  <c r="AJ109" i="131"/>
  <c r="BC109" i="131"/>
  <c r="AO112" i="131"/>
  <c r="P112" i="131"/>
  <c r="AT112" i="131"/>
  <c r="AY113" i="139"/>
  <c r="AS113" i="139"/>
  <c r="AJ109" i="139"/>
  <c r="BF114" i="139"/>
  <c r="AN110" i="139"/>
  <c r="AR112" i="139"/>
  <c r="AZ108" i="139"/>
  <c r="AP110" i="131"/>
  <c r="W110" i="131"/>
  <c r="AS110" i="131"/>
  <c r="AK102" i="131"/>
  <c r="R102" i="131"/>
  <c r="AX102" i="131"/>
  <c r="AD107" i="131"/>
  <c r="AO107" i="131"/>
  <c r="BC107" i="131"/>
  <c r="N101" i="131"/>
  <c r="AR101" i="131"/>
  <c r="AK101" i="131"/>
  <c r="AY101" i="131"/>
  <c r="AB109" i="131"/>
  <c r="R109" i="131"/>
  <c r="BE109" i="131"/>
  <c r="AC112" i="131"/>
  <c r="AF112" i="131"/>
  <c r="S113" i="139"/>
  <c r="Z114" i="139"/>
  <c r="K106" i="139"/>
  <c r="Y102" i="139"/>
  <c r="Q112" i="139"/>
  <c r="AC108" i="139"/>
  <c r="AU111" i="139"/>
  <c r="AA94" i="140"/>
  <c r="AE94" i="140"/>
  <c r="AI94" i="140"/>
  <c r="AM94" i="140"/>
  <c r="V94" i="140"/>
  <c r="AL94" i="140"/>
  <c r="BB94" i="140"/>
  <c r="AB94" i="140"/>
  <c r="AR94" i="140"/>
  <c r="BH94" i="140"/>
  <c r="Y94" i="140"/>
  <c r="AO94" i="140"/>
  <c r="BE94" i="140"/>
  <c r="L90" i="140"/>
  <c r="AG90" i="140"/>
  <c r="BB90" i="140"/>
  <c r="X90" i="140"/>
  <c r="AS90" i="140"/>
  <c r="N90" i="140"/>
  <c r="AJ90" i="140"/>
  <c r="J90" i="140"/>
  <c r="AF90" i="140"/>
  <c r="BA90" i="140"/>
  <c r="S90" i="140"/>
  <c r="AI90" i="140"/>
  <c r="AY90" i="140"/>
  <c r="D86" i="140"/>
  <c r="T86" i="140"/>
  <c r="AJ86" i="140"/>
  <c r="I86" i="140"/>
  <c r="AG86" i="140"/>
  <c r="F86" i="140"/>
  <c r="Z86" i="140"/>
  <c r="AY86" i="140"/>
  <c r="S86" i="140"/>
  <c r="AM86" i="140"/>
  <c r="O93" i="140"/>
  <c r="Q93" i="140"/>
  <c r="R93" i="140"/>
  <c r="Y93" i="140"/>
  <c r="X93" i="140"/>
  <c r="BD93" i="140"/>
  <c r="BG93" i="140"/>
  <c r="AT89" i="140"/>
  <c r="AP89" i="140"/>
  <c r="AF89" i="140"/>
  <c r="W89" i="140"/>
  <c r="M89" i="140"/>
  <c r="AS89" i="140"/>
  <c r="AM85" i="140"/>
  <c r="F85" i="140"/>
  <c r="AL85" i="140"/>
  <c r="T85" i="140"/>
  <c r="E85" i="140"/>
  <c r="AK85" i="140"/>
  <c r="I91" i="140"/>
  <c r="AY91" i="140"/>
  <c r="AP91" i="140"/>
  <c r="AL91" i="140"/>
  <c r="AX91" i="140"/>
  <c r="I87" i="140"/>
  <c r="AP87" i="140"/>
  <c r="AC87" i="140"/>
  <c r="AY87" i="140"/>
  <c r="AC96" i="140"/>
  <c r="AX96" i="140"/>
  <c r="AE96" i="140"/>
  <c r="BD96" i="140"/>
  <c r="M92" i="140"/>
  <c r="AU92" i="140"/>
  <c r="H74" i="140"/>
  <c r="L74" i="140"/>
  <c r="P74" i="140"/>
  <c r="T74" i="140"/>
  <c r="X74" i="140"/>
  <c r="AC74" i="140"/>
  <c r="AG74" i="140"/>
  <c r="AK74" i="140"/>
  <c r="AO74" i="140"/>
  <c r="G74" i="140"/>
  <c r="R74" i="140"/>
  <c r="AE74" i="140"/>
  <c r="AM74" i="140"/>
  <c r="K74" i="140"/>
  <c r="O74" i="140"/>
  <c r="W74" i="140"/>
  <c r="AF74" i="140"/>
  <c r="AN74" i="140"/>
  <c r="I74" i="140"/>
  <c r="M74" i="140"/>
  <c r="Q74" i="140"/>
  <c r="U74" i="140"/>
  <c r="Y74" i="140"/>
  <c r="AD74" i="140"/>
  <c r="AH74" i="140"/>
  <c r="AL74" i="140"/>
  <c r="AP74" i="140"/>
  <c r="J74" i="140"/>
  <c r="N74" i="140"/>
  <c r="V74" i="140"/>
  <c r="Z74" i="140"/>
  <c r="AI74" i="140"/>
  <c r="AQ74" i="140"/>
  <c r="S74" i="140"/>
  <c r="AA74" i="140"/>
  <c r="AJ74" i="140"/>
  <c r="AR74" i="140"/>
  <c r="AX92" i="140"/>
  <c r="R92" i="140"/>
  <c r="AA92" i="140"/>
  <c r="AJ92" i="140"/>
  <c r="AS92" i="140"/>
  <c r="AW92" i="140"/>
  <c r="AF96" i="140"/>
  <c r="AP96" i="140"/>
  <c r="AY96" i="140"/>
  <c r="BI96" i="140"/>
  <c r="AQ96" i="140"/>
  <c r="AH96" i="140"/>
  <c r="AA87" i="140"/>
  <c r="AN87" i="140"/>
  <c r="AR87" i="140"/>
  <c r="BA87" i="140"/>
  <c r="J87" i="140"/>
  <c r="T87" i="140"/>
  <c r="AN91" i="140"/>
  <c r="H91" i="140"/>
  <c r="R91" i="140"/>
  <c r="AQ91" i="140"/>
  <c r="V91" i="140"/>
  <c r="AU91" i="140"/>
  <c r="Z91" i="140"/>
  <c r="BE91" i="140"/>
  <c r="AI91" i="140"/>
  <c r="N91" i="140"/>
  <c r="AW85" i="140"/>
  <c r="AG85" i="140"/>
  <c r="Q85" i="140"/>
  <c r="AV85" i="140"/>
  <c r="AF85" i="140"/>
  <c r="P85" i="140"/>
  <c r="AX85" i="140"/>
  <c r="AH85" i="140"/>
  <c r="R85" i="140"/>
  <c r="B85" i="140"/>
  <c r="AQ85" i="140"/>
  <c r="W85" i="140"/>
  <c r="S85" i="140"/>
  <c r="AO89" i="140"/>
  <c r="Y89" i="140"/>
  <c r="I89" i="140"/>
  <c r="AM89" i="140"/>
  <c r="R89" i="140"/>
  <c r="AV89" i="140"/>
  <c r="AA89" i="140"/>
  <c r="F89" i="140"/>
  <c r="AJ89" i="140"/>
  <c r="O89" i="140"/>
  <c r="AN89" i="140"/>
  <c r="S89" i="140"/>
  <c r="BC93" i="140"/>
  <c r="AM93" i="140"/>
  <c r="AZ93" i="140"/>
  <c r="AJ93" i="140"/>
  <c r="T93" i="140"/>
  <c r="AT93" i="140"/>
  <c r="S93" i="140"/>
  <c r="AK93" i="140"/>
  <c r="M93" i="140"/>
  <c r="AH93" i="140"/>
  <c r="K93" i="140"/>
  <c r="AG93" i="140"/>
  <c r="J93" i="140"/>
  <c r="AQ86" i="140"/>
  <c r="AA86" i="140"/>
  <c r="K86" i="140"/>
  <c r="AT86" i="140"/>
  <c r="AD86" i="140"/>
  <c r="N86" i="140"/>
  <c r="AS86" i="140"/>
  <c r="AC86" i="140"/>
  <c r="M86" i="140"/>
  <c r="AH92" i="140"/>
  <c r="AV92" i="140"/>
  <c r="BE92" i="140"/>
  <c r="O92" i="140"/>
  <c r="X92" i="140"/>
  <c r="AB92" i="140"/>
  <c r="AV96" i="140"/>
  <c r="P96" i="140"/>
  <c r="U96" i="140"/>
  <c r="AD96" i="140"/>
  <c r="AM96" i="140"/>
  <c r="V96" i="140"/>
  <c r="AQ87" i="140"/>
  <c r="K87" i="140"/>
  <c r="R87" i="140"/>
  <c r="V87" i="140"/>
  <c r="AF87" i="140"/>
  <c r="AO87" i="140"/>
  <c r="BD91" i="140"/>
  <c r="X91" i="140"/>
  <c r="AM91" i="140"/>
  <c r="BB91" i="140"/>
  <c r="AG91" i="140"/>
  <c r="K91" i="140"/>
  <c r="AK91" i="140"/>
  <c r="O91" i="140"/>
  <c r="AT91" i="140"/>
  <c r="Y91" i="140"/>
  <c r="AO85" i="140"/>
  <c r="Y85" i="140"/>
  <c r="I85" i="140"/>
  <c r="AN85" i="140"/>
  <c r="X85" i="140"/>
  <c r="H85" i="140"/>
  <c r="AP85" i="140"/>
  <c r="Z85" i="140"/>
  <c r="J85" i="140"/>
  <c r="AE85" i="140"/>
  <c r="K85" i="140"/>
  <c r="AY85" i="140"/>
  <c r="AW89" i="140"/>
  <c r="AG89" i="140"/>
  <c r="Q89" i="140"/>
  <c r="AX89" i="140"/>
  <c r="AB89" i="140"/>
  <c r="G89" i="140"/>
  <c r="AL89" i="140"/>
  <c r="P89" i="140"/>
  <c r="AU89" i="140"/>
  <c r="Z89" i="140"/>
  <c r="AY89" i="140"/>
  <c r="AD89" i="140"/>
  <c r="H89" i="140"/>
  <c r="AU93" i="140"/>
  <c r="AE93" i="140"/>
  <c r="AR93" i="140"/>
  <c r="AB93" i="140"/>
  <c r="L93" i="140"/>
  <c r="AD93" i="140"/>
  <c r="BA93" i="140"/>
  <c r="W93" i="140"/>
  <c r="AX93" i="140"/>
  <c r="V93" i="140"/>
  <c r="AW93" i="140"/>
  <c r="U93" i="140"/>
  <c r="O94" i="140"/>
  <c r="P94" i="140"/>
  <c r="S94" i="140"/>
  <c r="W94" i="140"/>
  <c r="R94" i="140"/>
  <c r="AH94" i="140"/>
  <c r="AX94" i="140"/>
  <c r="X94" i="140"/>
  <c r="AN94" i="140"/>
  <c r="BD94" i="140"/>
  <c r="U94" i="140"/>
  <c r="AK94" i="140"/>
  <c r="BA94" i="140"/>
  <c r="AB90" i="140"/>
  <c r="AW90" i="140"/>
  <c r="R90" i="140"/>
  <c r="AN90" i="140"/>
  <c r="I90" i="140"/>
  <c r="AD90" i="140"/>
  <c r="AZ90" i="140"/>
  <c r="Z90" i="140"/>
  <c r="AV90" i="140"/>
  <c r="O90" i="140"/>
  <c r="AE90" i="140"/>
  <c r="AU90" i="140"/>
  <c r="P86" i="140"/>
  <c r="AF86" i="140"/>
  <c r="AV86" i="140"/>
  <c r="Y86" i="140"/>
  <c r="AX86" i="140"/>
  <c r="V86" i="140"/>
  <c r="AP86" i="140"/>
  <c r="O86" i="140"/>
  <c r="AI86" i="140"/>
  <c r="AW86" i="140"/>
  <c r="BE93" i="140"/>
  <c r="BF93" i="140"/>
  <c r="N93" i="140"/>
  <c r="P93" i="140"/>
  <c r="AV93" i="140"/>
  <c r="AY93" i="140"/>
  <c r="AI89" i="140"/>
  <c r="AE89" i="140"/>
  <c r="V89" i="140"/>
  <c r="L89" i="140"/>
  <c r="BC89" i="140"/>
  <c r="AK89" i="140"/>
  <c r="G85" i="140"/>
  <c r="AU85" i="140"/>
  <c r="AD85" i="140"/>
  <c r="L85" i="140"/>
  <c r="AR85" i="140"/>
  <c r="AC85" i="140"/>
  <c r="AO91" i="140"/>
  <c r="AE91" i="140"/>
  <c r="AA91" i="140"/>
  <c r="AC91" i="140"/>
  <c r="AV91" i="140"/>
  <c r="U87" i="140"/>
  <c r="H87" i="140"/>
  <c r="AI87" i="140"/>
  <c r="BB96" i="140"/>
  <c r="BJ96" i="140"/>
  <c r="AN96" i="140"/>
  <c r="AM92" i="140"/>
  <c r="Y92" i="140"/>
  <c r="J92" i="140"/>
  <c r="P16" i="130"/>
  <c r="AT108" i="143"/>
  <c r="AU108" i="143"/>
  <c r="AC108" i="143"/>
  <c r="M108" i="143"/>
  <c r="AL108" i="143"/>
  <c r="P108" i="143"/>
  <c r="AQ108" i="143"/>
  <c r="T108" i="143"/>
  <c r="AV108" i="143"/>
  <c r="X108" i="143"/>
  <c r="W108" i="143"/>
  <c r="AB108" i="143"/>
  <c r="AH108" i="143"/>
  <c r="AY101" i="143"/>
  <c r="AI101" i="143"/>
  <c r="Q101" i="143"/>
  <c r="AZ101" i="143"/>
  <c r="AD101" i="143"/>
  <c r="G101" i="143"/>
  <c r="AN101" i="143"/>
  <c r="P101" i="143"/>
  <c r="AV101" i="143"/>
  <c r="X101" i="143"/>
  <c r="C101" i="143"/>
  <c r="O101" i="143"/>
  <c r="AW101" i="143"/>
  <c r="AZ105" i="143"/>
  <c r="AJ105" i="143"/>
  <c r="T105" i="143"/>
  <c r="AS105" i="143"/>
  <c r="W105" i="143"/>
  <c r="BB105" i="143"/>
  <c r="AG105" i="143"/>
  <c r="L105" i="143"/>
  <c r="AP105" i="143"/>
  <c r="U105" i="143"/>
  <c r="AT105" i="143"/>
  <c r="S105" i="143"/>
  <c r="AI105" i="143"/>
  <c r="BD109" i="143"/>
  <c r="AN109" i="143"/>
  <c r="X109" i="143"/>
  <c r="BC109" i="143"/>
  <c r="AH109" i="143"/>
  <c r="M109" i="143"/>
  <c r="AK109" i="143"/>
  <c r="BE109" i="143"/>
  <c r="AA109" i="143"/>
  <c r="AU109" i="143"/>
  <c r="S109" i="143"/>
  <c r="AT109" i="143"/>
  <c r="AL109" i="143"/>
  <c r="AZ102" i="143"/>
  <c r="AJ102" i="143"/>
  <c r="S102" i="143"/>
  <c r="C102" i="143"/>
  <c r="AG102" i="143"/>
  <c r="J102" i="143"/>
  <c r="AP102" i="143"/>
  <c r="T102" i="143"/>
  <c r="AX102" i="143"/>
  <c r="AC102" i="143"/>
  <c r="F102" i="143"/>
  <c r="AD102" i="143"/>
  <c r="R102" i="143"/>
  <c r="AP106" i="143"/>
  <c r="Z106" i="143"/>
  <c r="J106" i="143"/>
  <c r="AK106" i="143"/>
  <c r="P106" i="143"/>
  <c r="AO106" i="143"/>
  <c r="T106" i="143"/>
  <c r="AY106" i="143"/>
  <c r="AC106" i="143"/>
  <c r="H106" i="143"/>
  <c r="AG106" i="143"/>
  <c r="AB106" i="143"/>
  <c r="AT110" i="143"/>
  <c r="AD110" i="143"/>
  <c r="N110" i="143"/>
  <c r="AQ110" i="143"/>
  <c r="U110" i="143"/>
  <c r="AY110" i="143"/>
  <c r="W110" i="143"/>
  <c r="AO110" i="143"/>
  <c r="BB108" i="143"/>
  <c r="BE108" i="143"/>
  <c r="AK108" i="143"/>
  <c r="U108" i="143"/>
  <c r="AY108" i="143"/>
  <c r="AA108" i="143"/>
  <c r="BD108" i="143"/>
  <c r="AE108" i="143"/>
  <c r="J108" i="143"/>
  <c r="AI108" i="143"/>
  <c r="N108" i="143"/>
  <c r="R108" i="143"/>
  <c r="AQ101" i="143"/>
  <c r="Y101" i="143"/>
  <c r="I101" i="143"/>
  <c r="AO101" i="143"/>
  <c r="R101" i="143"/>
  <c r="AX101" i="143"/>
  <c r="AC101" i="143"/>
  <c r="F101" i="143"/>
  <c r="AK101" i="143"/>
  <c r="N101" i="143"/>
  <c r="T101" i="143"/>
  <c r="J101" i="143"/>
  <c r="AR105" i="143"/>
  <c r="AB105" i="143"/>
  <c r="BC105" i="143"/>
  <c r="AH105" i="143"/>
  <c r="M105" i="143"/>
  <c r="AQ105" i="143"/>
  <c r="V105" i="143"/>
  <c r="BA105" i="143"/>
  <c r="AE105" i="143"/>
  <c r="K105" i="143"/>
  <c r="F105" i="143"/>
  <c r="AD105" i="143"/>
  <c r="AV109" i="143"/>
  <c r="AF109" i="143"/>
  <c r="P109" i="143"/>
  <c r="AS109" i="143"/>
  <c r="W109" i="143"/>
  <c r="AY109" i="143"/>
  <c r="V109" i="143"/>
  <c r="AP109" i="143"/>
  <c r="N109" i="143"/>
  <c r="AG109" i="143"/>
  <c r="BA109" i="143"/>
  <c r="BG109" i="143"/>
  <c r="AR102" i="143"/>
  <c r="AA102" i="143"/>
  <c r="K102" i="143"/>
  <c r="AQ102" i="143"/>
  <c r="U102" i="143"/>
  <c r="BA102" i="143"/>
  <c r="AE102" i="143"/>
  <c r="I102" i="143"/>
  <c r="AM102" i="143"/>
  <c r="Q102" i="143"/>
  <c r="M102" i="143"/>
  <c r="AT102" i="143"/>
  <c r="AX106" i="143"/>
  <c r="AH106" i="143"/>
  <c r="R106" i="143"/>
  <c r="AV106" i="143"/>
  <c r="AA106" i="143"/>
  <c r="AZ106" i="143"/>
  <c r="AE106" i="143"/>
  <c r="I106" i="143"/>
  <c r="AN106" i="143"/>
  <c r="S106" i="143"/>
  <c r="Q106" i="143"/>
  <c r="AR106" i="143"/>
  <c r="AW106" i="143"/>
  <c r="BB110" i="143"/>
  <c r="AL110" i="143"/>
  <c r="V110" i="143"/>
  <c r="BA110" i="143"/>
  <c r="AF110" i="143"/>
  <c r="K110" i="143"/>
  <c r="AJ110" i="143"/>
  <c r="M14" i="143"/>
  <c r="AG110" i="142"/>
  <c r="AJ110" i="142"/>
  <c r="T110" i="142"/>
  <c r="P110" i="142"/>
  <c r="AM110" i="142"/>
  <c r="S110" i="142"/>
  <c r="AQ110" i="142"/>
  <c r="AZ110" i="142"/>
  <c r="AW110" i="142"/>
  <c r="N110" i="142"/>
  <c r="AD110" i="142"/>
  <c r="AT110" i="142"/>
  <c r="Z106" i="142"/>
  <c r="BA106" i="142"/>
  <c r="N106" i="142"/>
  <c r="AJ106" i="142"/>
  <c r="F106" i="142"/>
  <c r="AB106" i="142"/>
  <c r="AW106" i="142"/>
  <c r="R106" i="142"/>
  <c r="AN106" i="142"/>
  <c r="K106" i="142"/>
  <c r="AA106" i="142"/>
  <c r="AQ106" i="142"/>
  <c r="AJ102" i="142"/>
  <c r="AN102" i="142"/>
  <c r="AR102" i="142"/>
  <c r="AV102" i="142"/>
  <c r="Q102" i="142"/>
  <c r="AI102" i="142"/>
  <c r="AY102" i="142"/>
  <c r="W102" i="142"/>
  <c r="AO102" i="142"/>
  <c r="D102" i="142"/>
  <c r="T102" i="142"/>
  <c r="AL102" i="142"/>
  <c r="Z111" i="142"/>
  <c r="AC111" i="142"/>
  <c r="AH111" i="142"/>
  <c r="O111" i="142"/>
  <c r="AU111" i="142"/>
  <c r="AB111" i="142"/>
  <c r="BH111" i="142"/>
  <c r="L107" i="142"/>
  <c r="AT107" i="142"/>
  <c r="K107" i="142"/>
  <c r="AW107" i="142"/>
  <c r="X103" i="142"/>
  <c r="N103" i="142"/>
  <c r="AG113" i="142"/>
  <c r="BG113" i="142"/>
  <c r="M109" i="142"/>
  <c r="AQ109" i="142"/>
  <c r="AI112" i="142"/>
  <c r="AR112" i="142"/>
  <c r="AU108" i="142"/>
  <c r="N108" i="142"/>
  <c r="AV104" i="142"/>
  <c r="BD110" i="142"/>
  <c r="Q110" i="142"/>
  <c r="AE110" i="142"/>
  <c r="U110" i="142"/>
  <c r="AU110" i="142"/>
  <c r="X110" i="142"/>
  <c r="AY110" i="142"/>
  <c r="AK110" i="142"/>
  <c r="BA110" i="142"/>
  <c r="R110" i="142"/>
  <c r="AH110" i="142"/>
  <c r="AX110" i="142"/>
  <c r="AV106" i="142"/>
  <c r="P106" i="142"/>
  <c r="T106" i="142"/>
  <c r="AO106" i="142"/>
  <c r="L106" i="142"/>
  <c r="AG106" i="142"/>
  <c r="BB106" i="142"/>
  <c r="X106" i="142"/>
  <c r="AS106" i="142"/>
  <c r="O106" i="142"/>
  <c r="AE106" i="142"/>
  <c r="AU106" i="142"/>
  <c r="AZ102" i="142"/>
  <c r="B102" i="142"/>
  <c r="B115" i="142" s="1"/>
  <c r="C102" i="142"/>
  <c r="E102" i="142"/>
  <c r="U102" i="142"/>
  <c r="AM102" i="142"/>
  <c r="K102" i="142"/>
  <c r="AC102" i="142"/>
  <c r="AS102" i="142"/>
  <c r="H102" i="142"/>
  <c r="X102" i="142"/>
  <c r="AP102" i="142"/>
  <c r="Q111" i="142"/>
  <c r="AO111" i="142"/>
  <c r="AT111" i="142"/>
  <c r="AA111" i="142"/>
  <c r="BG111" i="142"/>
  <c r="AN111" i="142"/>
  <c r="AM107" i="142"/>
  <c r="T107" i="142"/>
  <c r="AA107" i="142"/>
  <c r="AF103" i="142"/>
  <c r="AD113" i="142"/>
  <c r="AD109" i="142"/>
  <c r="BC109" i="142"/>
  <c r="AY112" i="142"/>
  <c r="AO112" i="142"/>
  <c r="L108" i="142"/>
  <c r="J104" i="142"/>
  <c r="AD104" i="142"/>
  <c r="L110" i="142"/>
  <c r="O110" i="142"/>
  <c r="AB110" i="142"/>
  <c r="AV110" i="142"/>
  <c r="AA110" i="142"/>
  <c r="BC110" i="142"/>
  <c r="AC110" i="142"/>
  <c r="BG110" i="142"/>
  <c r="AO110" i="142"/>
  <c r="BE110" i="142"/>
  <c r="V110" i="142"/>
  <c r="AL110" i="142"/>
  <c r="BB110" i="142"/>
  <c r="U106" i="142"/>
  <c r="J106" i="142"/>
  <c r="AK106" i="142"/>
  <c r="Y106" i="142"/>
  <c r="AT106" i="142"/>
  <c r="Q106" i="142"/>
  <c r="AL106" i="142"/>
  <c r="H106" i="142"/>
  <c r="AC106" i="142"/>
  <c r="AX106" i="142"/>
  <c r="S106" i="142"/>
  <c r="AI106" i="142"/>
  <c r="AY106" i="142"/>
  <c r="F102" i="142"/>
  <c r="G102" i="142"/>
  <c r="J102" i="142"/>
  <c r="N102" i="142"/>
  <c r="I102" i="142"/>
  <c r="Y102" i="142"/>
  <c r="AQ102" i="142"/>
  <c r="O102" i="142"/>
  <c r="AG102" i="142"/>
  <c r="AW102" i="142"/>
  <c r="L102" i="142"/>
  <c r="AD102" i="142"/>
  <c r="AT102" i="142"/>
  <c r="AD111" i="142"/>
  <c r="AS111" i="142"/>
  <c r="AX111" i="142"/>
  <c r="AE111" i="142"/>
  <c r="L111" i="142"/>
  <c r="AR111" i="142"/>
  <c r="BC107" i="142"/>
  <c r="AJ107" i="142"/>
  <c r="BB107" i="142"/>
  <c r="AV103" i="142"/>
  <c r="T113" i="142"/>
  <c r="AT113" i="142"/>
  <c r="BB109" i="142"/>
  <c r="AZ109" i="142"/>
  <c r="BE112" i="142"/>
  <c r="AG108" i="142"/>
  <c r="W104" i="142"/>
  <c r="AY104" i="142"/>
  <c r="B15" i="134"/>
  <c r="BN13" i="134"/>
  <c r="D14" i="128"/>
  <c r="D20" i="128" s="1"/>
  <c r="G14" i="137"/>
  <c r="G20" i="137" s="1"/>
  <c r="C20" i="129"/>
  <c r="AQ103" i="129" s="1"/>
  <c r="D14" i="129"/>
  <c r="D20" i="129" s="1"/>
  <c r="AU104" i="129" s="1"/>
  <c r="G14" i="131"/>
  <c r="P16" i="143"/>
  <c r="E14" i="139"/>
  <c r="BN20" i="116"/>
  <c r="D14" i="134"/>
  <c r="BN14" i="134" s="1"/>
  <c r="Q16" i="117"/>
  <c r="P16" i="131"/>
  <c r="Q16" i="128"/>
  <c r="Q16" i="142"/>
  <c r="D14" i="133"/>
  <c r="D20" i="133" s="1"/>
  <c r="P16" i="119"/>
  <c r="Q16" i="120"/>
  <c r="AU103" i="129"/>
  <c r="V111" i="142"/>
  <c r="U111" i="142"/>
  <c r="AK111" i="142"/>
  <c r="BA111" i="142"/>
  <c r="AP111" i="142"/>
  <c r="BF111" i="142"/>
  <c r="W111" i="142"/>
  <c r="AM111" i="142"/>
  <c r="BC111" i="142"/>
  <c r="T111" i="142"/>
  <c r="AJ111" i="142"/>
  <c r="AZ111" i="142"/>
  <c r="AH107" i="142"/>
  <c r="X107" i="142"/>
  <c r="O107" i="142"/>
  <c r="AV107" i="142"/>
  <c r="AG107" i="142"/>
  <c r="P103" i="142"/>
  <c r="O103" i="142"/>
  <c r="AD103" i="142"/>
  <c r="AU103" i="142"/>
  <c r="AZ113" i="142"/>
  <c r="N113" i="142"/>
  <c r="AA113" i="142"/>
  <c r="I109" i="142"/>
  <c r="AW109" i="142"/>
  <c r="AJ109" i="142"/>
  <c r="S112" i="142"/>
  <c r="L112" i="142"/>
  <c r="Y112" i="142"/>
  <c r="AL112" i="142"/>
  <c r="AK108" i="142"/>
  <c r="X108" i="142"/>
  <c r="AT108" i="142"/>
  <c r="V104" i="142"/>
  <c r="AZ104" i="142"/>
  <c r="H104" i="142"/>
  <c r="Q16" i="116"/>
  <c r="C20" i="122"/>
  <c r="AZ20" i="122" s="1"/>
  <c r="AZ71" i="122" s="1"/>
  <c r="AZ20" i="129"/>
  <c r="AZ79" i="129" s="1"/>
  <c r="X103" i="129"/>
  <c r="E103" i="129"/>
  <c r="AI103" i="129"/>
  <c r="AW104" i="142"/>
  <c r="AG104" i="142"/>
  <c r="Q104" i="142"/>
  <c r="AT104" i="142"/>
  <c r="X104" i="142"/>
  <c r="D104" i="142"/>
  <c r="AM104" i="142"/>
  <c r="R104" i="142"/>
  <c r="AU104" i="142"/>
  <c r="Z104" i="142"/>
  <c r="E104" i="142"/>
  <c r="AA104" i="142"/>
  <c r="AL104" i="142"/>
  <c r="AP108" i="142"/>
  <c r="Z108" i="142"/>
  <c r="J108" i="142"/>
  <c r="AN108" i="142"/>
  <c r="S108" i="142"/>
  <c r="AW108" i="142"/>
  <c r="AB108" i="142"/>
  <c r="BA108" i="142"/>
  <c r="AF108" i="142"/>
  <c r="K108" i="142"/>
  <c r="AO108" i="142"/>
  <c r="T108" i="142"/>
  <c r="AX112" i="142"/>
  <c r="AH112" i="142"/>
  <c r="R112" i="142"/>
  <c r="BA112" i="142"/>
  <c r="AK112" i="142"/>
  <c r="U112" i="142"/>
  <c r="BD112" i="142"/>
  <c r="AN112" i="142"/>
  <c r="X112" i="142"/>
  <c r="AU112" i="142"/>
  <c r="AE112" i="142"/>
  <c r="O112" i="142"/>
  <c r="AV109" i="142"/>
  <c r="AX109" i="142"/>
  <c r="AF109" i="142"/>
  <c r="P109" i="142"/>
  <c r="AL109" i="142"/>
  <c r="Q109" i="142"/>
  <c r="AP109" i="142"/>
  <c r="U109" i="142"/>
  <c r="AU109" i="142"/>
  <c r="Y109" i="142"/>
  <c r="BA109" i="142"/>
  <c r="AC109" i="142"/>
  <c r="BC113" i="142"/>
  <c r="AM113" i="142"/>
  <c r="W113" i="142"/>
  <c r="BF113" i="142"/>
  <c r="AP113" i="142"/>
  <c r="Z113" i="142"/>
  <c r="BI113" i="142"/>
  <c r="AS113" i="142"/>
  <c r="AC113" i="142"/>
  <c r="M113" i="142"/>
  <c r="AV113" i="142"/>
  <c r="AF113" i="142"/>
  <c r="P113" i="142"/>
  <c r="AQ103" i="142"/>
  <c r="Z103" i="142"/>
  <c r="J103" i="142"/>
  <c r="AP103" i="142"/>
  <c r="Y103" i="142"/>
  <c r="I103" i="142"/>
  <c r="AR103" i="142"/>
  <c r="AA103" i="142"/>
  <c r="K103" i="142"/>
  <c r="AC103" i="142"/>
  <c r="H103" i="142"/>
  <c r="D103" i="142"/>
  <c r="D115" i="142" s="1"/>
  <c r="D40" i="142" s="1"/>
  <c r="AS107" i="142"/>
  <c r="AC107" i="142"/>
  <c r="M107" i="142"/>
  <c r="AQ107" i="142"/>
  <c r="V107" i="142"/>
  <c r="AZ107" i="142"/>
  <c r="AE107" i="142"/>
  <c r="J107" i="142"/>
  <c r="AN107" i="142"/>
  <c r="S107" i="142"/>
  <c r="AX107" i="142"/>
  <c r="AB107" i="142"/>
  <c r="AS104" i="142"/>
  <c r="AC104" i="142"/>
  <c r="M104" i="142"/>
  <c r="AN104" i="142"/>
  <c r="S104" i="142"/>
  <c r="AH104" i="142"/>
  <c r="L104" i="142"/>
  <c r="AP104" i="142"/>
  <c r="T104" i="142"/>
  <c r="AF104" i="142"/>
  <c r="F104" i="142"/>
  <c r="P104" i="142"/>
  <c r="BB108" i="142"/>
  <c r="AL108" i="142"/>
  <c r="V108" i="142"/>
  <c r="BD108" i="142"/>
  <c r="AI108" i="142"/>
  <c r="M108" i="142"/>
  <c r="AR108" i="142"/>
  <c r="W108" i="142"/>
  <c r="AV108" i="142"/>
  <c r="AA108" i="142"/>
  <c r="BE108" i="142"/>
  <c r="AJ108" i="142"/>
  <c r="O108" i="142"/>
  <c r="AT112" i="142"/>
  <c r="AD112" i="142"/>
  <c r="N112" i="142"/>
  <c r="AW112" i="142"/>
  <c r="AG112" i="142"/>
  <c r="Q112" i="142"/>
  <c r="AZ112" i="142"/>
  <c r="AJ112" i="142"/>
  <c r="T112" i="142"/>
  <c r="BG112" i="142"/>
  <c r="AQ112" i="142"/>
  <c r="AA112" i="142"/>
  <c r="AR109" i="142"/>
  <c r="AS109" i="142"/>
  <c r="AB109" i="142"/>
  <c r="L109" i="142"/>
  <c r="AG109" i="142"/>
  <c r="K109" i="142"/>
  <c r="AK109" i="142"/>
  <c r="O109" i="142"/>
  <c r="AO109" i="142"/>
  <c r="S109" i="142"/>
  <c r="AT109" i="142"/>
  <c r="W109" i="142"/>
  <c r="AY113" i="142"/>
  <c r="AI113" i="142"/>
  <c r="S113" i="142"/>
  <c r="BB113" i="142"/>
  <c r="AL113" i="142"/>
  <c r="V113" i="142"/>
  <c r="BE113" i="142"/>
  <c r="AO113" i="142"/>
  <c r="Y113" i="142"/>
  <c r="BH113" i="142"/>
  <c r="AR113" i="142"/>
  <c r="AB113" i="142"/>
  <c r="AM103" i="142"/>
  <c r="V103" i="142"/>
  <c r="F103" i="142"/>
  <c r="AL103" i="142"/>
  <c r="U103" i="142"/>
  <c r="E103" i="142"/>
  <c r="AN103" i="142"/>
  <c r="W103" i="142"/>
  <c r="G103" i="142"/>
  <c r="L103" i="142"/>
  <c r="BA103" i="142"/>
  <c r="AW103" i="142"/>
  <c r="AO107" i="142"/>
  <c r="Y107" i="142"/>
  <c r="I107" i="142"/>
  <c r="AL107" i="142"/>
  <c r="P107" i="142"/>
  <c r="AU107" i="142"/>
  <c r="Z107" i="142"/>
  <c r="BD107" i="142"/>
  <c r="AI107" i="142"/>
  <c r="N107" i="142"/>
  <c r="AR107" i="142"/>
  <c r="W107" i="142"/>
  <c r="AO104" i="142"/>
  <c r="Y104" i="142"/>
  <c r="I104" i="142"/>
  <c r="AI104" i="142"/>
  <c r="N104" i="142"/>
  <c r="AX104" i="142"/>
  <c r="AB104" i="142"/>
  <c r="G104" i="142"/>
  <c r="AJ104" i="142"/>
  <c r="O104" i="142"/>
  <c r="K104" i="142"/>
  <c r="AQ104" i="142"/>
  <c r="AX108" i="142"/>
  <c r="AH108" i="142"/>
  <c r="R108" i="142"/>
  <c r="AY108" i="142"/>
  <c r="AC108" i="142"/>
  <c r="H108" i="142"/>
  <c r="AM108" i="142"/>
  <c r="Q108" i="142"/>
  <c r="AQ108" i="142"/>
  <c r="U108" i="142"/>
  <c r="AZ108" i="142"/>
  <c r="AE108" i="142"/>
  <c r="I108" i="142"/>
  <c r="BF112" i="142"/>
  <c r="AP112" i="142"/>
  <c r="Z112" i="142"/>
  <c r="BI112" i="142"/>
  <c r="AS112" i="142"/>
  <c r="AC112" i="142"/>
  <c r="M112" i="142"/>
  <c r="AV112" i="142"/>
  <c r="AF112" i="142"/>
  <c r="P112" i="142"/>
  <c r="BC112" i="142"/>
  <c r="AM112" i="142"/>
  <c r="W112" i="142"/>
  <c r="BD109" i="142"/>
  <c r="BF109" i="142"/>
  <c r="AN109" i="142"/>
  <c r="X109" i="142"/>
  <c r="AY109" i="142"/>
  <c r="AA109" i="142"/>
  <c r="BE109" i="142"/>
  <c r="AE109" i="142"/>
  <c r="J109" i="142"/>
  <c r="AI109" i="142"/>
  <c r="N109" i="142"/>
  <c r="AM109" i="142"/>
  <c r="R109" i="142"/>
  <c r="AU113" i="142"/>
  <c r="AE113" i="142"/>
  <c r="O113" i="142"/>
  <c r="AX113" i="142"/>
  <c r="AH113" i="142"/>
  <c r="R113" i="142"/>
  <c r="BA113" i="142"/>
  <c r="AK113" i="142"/>
  <c r="U113" i="142"/>
  <c r="BD113" i="142"/>
  <c r="AN113" i="142"/>
  <c r="X113" i="142"/>
  <c r="AY103" i="142"/>
  <c r="AI103" i="142"/>
  <c r="R103" i="142"/>
  <c r="AX103" i="142"/>
  <c r="AH103" i="142"/>
  <c r="Q103" i="142"/>
  <c r="AZ103" i="142"/>
  <c r="AJ103" i="142"/>
  <c r="S103" i="142"/>
  <c r="C103" i="142"/>
  <c r="AO103" i="142"/>
  <c r="AK103" i="142"/>
  <c r="AG103" i="142"/>
  <c r="BA107" i="142"/>
  <c r="AK107" i="142"/>
  <c r="C25" i="133"/>
  <c r="C28" i="133" s="1"/>
  <c r="D25" i="133" s="1"/>
  <c r="B29" i="133"/>
  <c r="C72" i="129"/>
  <c r="H103" i="129"/>
  <c r="AD103" i="129"/>
  <c r="AP103" i="129"/>
  <c r="K103" i="129"/>
  <c r="V103" i="129"/>
  <c r="AM103" i="129"/>
  <c r="AS103" i="129"/>
  <c r="M103" i="129"/>
  <c r="Y103" i="129"/>
  <c r="AV103" i="129"/>
  <c r="J103" i="129"/>
  <c r="Z103" i="129"/>
  <c r="P16" i="134"/>
  <c r="M111" i="142"/>
  <c r="R111" i="142"/>
  <c r="AG111" i="142"/>
  <c r="AW111" i="142"/>
  <c r="AL111" i="142"/>
  <c r="BB111" i="142"/>
  <c r="S111" i="142"/>
  <c r="AI111" i="142"/>
  <c r="AY111" i="142"/>
  <c r="P111" i="142"/>
  <c r="AF111" i="142"/>
  <c r="AV111" i="142"/>
  <c r="R107" i="142"/>
  <c r="H107" i="142"/>
  <c r="AY107" i="142"/>
  <c r="AP107" i="142"/>
  <c r="AF107" i="142"/>
  <c r="U107" i="142"/>
  <c r="AS103" i="142"/>
  <c r="M103" i="142"/>
  <c r="AE103" i="142"/>
  <c r="AJ113" i="142"/>
  <c r="AW113" i="142"/>
  <c r="BJ113" i="142"/>
  <c r="AH109" i="142"/>
  <c r="Z109" i="142"/>
  <c r="T109" i="142"/>
  <c r="BH112" i="142"/>
  <c r="V112" i="142"/>
  <c r="P108" i="142"/>
  <c r="BC108" i="142"/>
  <c r="AD108" i="142"/>
  <c r="AE104" i="142"/>
  <c r="U104" i="142"/>
  <c r="P16" i="117"/>
  <c r="N14" i="123"/>
  <c r="N20" i="123" s="1"/>
  <c r="BO97" i="123" s="1"/>
  <c r="I20" i="137"/>
  <c r="I20" i="131"/>
  <c r="AO108" i="131" s="1"/>
  <c r="E14" i="142"/>
  <c r="D74" i="146"/>
  <c r="B74" i="146"/>
  <c r="B75" i="146" s="1"/>
  <c r="B26" i="146" s="1"/>
  <c r="B28" i="146" s="1"/>
  <c r="C74" i="146"/>
  <c r="C75" i="146" s="1"/>
  <c r="C26" i="146" s="1"/>
  <c r="D74" i="140"/>
  <c r="C74" i="140"/>
  <c r="AZ78" i="122"/>
  <c r="C78" i="122"/>
  <c r="C21" i="122"/>
  <c r="C22" i="122" s="1"/>
  <c r="C71" i="122"/>
  <c r="F71" i="131"/>
  <c r="AP105" i="131"/>
  <c r="AK105" i="131"/>
  <c r="AQ105" i="131"/>
  <c r="AH105" i="131"/>
  <c r="Y105" i="131"/>
  <c r="T105" i="131"/>
  <c r="AZ105" i="131"/>
  <c r="BC20" i="131"/>
  <c r="BC78" i="131" s="1"/>
  <c r="F78" i="131"/>
  <c r="L105" i="131"/>
  <c r="V105" i="131"/>
  <c r="N105" i="131"/>
  <c r="G105" i="131"/>
  <c r="AT105" i="131"/>
  <c r="BA71" i="122"/>
  <c r="C30" i="149"/>
  <c r="N14" i="140"/>
  <c r="N20" i="140" s="1"/>
  <c r="D20" i="131"/>
  <c r="D14" i="125"/>
  <c r="D20" i="125" s="1"/>
  <c r="F14" i="158"/>
  <c r="BN14" i="158" s="1"/>
  <c r="F14" i="156"/>
  <c r="BN14" i="156" s="1"/>
  <c r="BA43" i="161"/>
  <c r="M20" i="143"/>
  <c r="AI112" i="143" s="1"/>
  <c r="J14" i="159"/>
  <c r="J14" i="160"/>
  <c r="L14" i="159"/>
  <c r="L14" i="160"/>
  <c r="K14" i="159"/>
  <c r="K14" i="160"/>
  <c r="G14" i="159"/>
  <c r="G14" i="160"/>
  <c r="I14" i="159"/>
  <c r="I14" i="160"/>
  <c r="K51" i="113"/>
  <c r="M14" i="159"/>
  <c r="M14" i="160"/>
  <c r="H14" i="159"/>
  <c r="H14" i="160"/>
  <c r="N14" i="159"/>
  <c r="N14" i="160"/>
  <c r="O51" i="113"/>
  <c r="E51" i="113"/>
  <c r="F51" i="113"/>
  <c r="F14" i="159"/>
  <c r="F15" i="159" s="1"/>
  <c r="F21" i="159" s="1"/>
  <c r="F81" i="159" s="1"/>
  <c r="F14" i="160"/>
  <c r="F15" i="160" s="1"/>
  <c r="F21" i="160" s="1"/>
  <c r="BC28" i="161"/>
  <c r="BD25" i="161" s="1"/>
  <c r="BD35" i="161"/>
  <c r="BE32" i="161" s="1"/>
  <c r="BB42" i="161"/>
  <c r="BC39" i="161" s="1"/>
  <c r="BB29" i="161"/>
  <c r="BC36" i="161"/>
  <c r="E14" i="159"/>
  <c r="E15" i="159" s="1"/>
  <c r="E21" i="159" s="1"/>
  <c r="J91" i="159" s="1"/>
  <c r="E14" i="160"/>
  <c r="E15" i="160" s="1"/>
  <c r="E21" i="160" s="1"/>
  <c r="D14" i="159"/>
  <c r="D15" i="159" s="1"/>
  <c r="D21" i="159" s="1"/>
  <c r="L90" i="159" s="1"/>
  <c r="D14" i="160"/>
  <c r="D15" i="160" s="1"/>
  <c r="D21" i="160" s="1"/>
  <c r="C14" i="159"/>
  <c r="C14" i="160"/>
  <c r="AF21" i="161"/>
  <c r="AF22" i="161" s="1"/>
  <c r="B15" i="159"/>
  <c r="W104" i="139"/>
  <c r="AY103" i="139"/>
  <c r="AQ103" i="139"/>
  <c r="AI103" i="139"/>
  <c r="Z103" i="139"/>
  <c r="R103" i="139"/>
  <c r="J103" i="139"/>
  <c r="AW103" i="139"/>
  <c r="AL103" i="139"/>
  <c r="AA103" i="139"/>
  <c r="P103" i="139"/>
  <c r="E103" i="139"/>
  <c r="AS103" i="139"/>
  <c r="AH103" i="139"/>
  <c r="W103" i="139"/>
  <c r="L103" i="139"/>
  <c r="AT103" i="139"/>
  <c r="X103" i="139"/>
  <c r="C103" i="139"/>
  <c r="AK103" i="139"/>
  <c r="O103" i="139"/>
  <c r="AO103" i="139"/>
  <c r="T103" i="139"/>
  <c r="AZ103" i="139"/>
  <c r="BA103" i="139"/>
  <c r="AD103" i="139"/>
  <c r="BB111" i="139"/>
  <c r="AT111" i="139"/>
  <c r="AL111" i="139"/>
  <c r="AD111" i="139"/>
  <c r="V111" i="139"/>
  <c r="N111" i="139"/>
  <c r="BA111" i="139"/>
  <c r="AQ111" i="139"/>
  <c r="AF111" i="139"/>
  <c r="U111" i="139"/>
  <c r="K111" i="139"/>
  <c r="AW111" i="139"/>
  <c r="AI111" i="139"/>
  <c r="T111" i="139"/>
  <c r="BE111" i="139"/>
  <c r="AR111" i="139"/>
  <c r="AC111" i="139"/>
  <c r="O111" i="139"/>
  <c r="AM111" i="139"/>
  <c r="BC111" i="139"/>
  <c r="Y111" i="139"/>
  <c r="BH111" i="139"/>
  <c r="AG111" i="139"/>
  <c r="G106" i="139"/>
  <c r="N109" i="139"/>
  <c r="AZ104" i="139"/>
  <c r="AR104" i="139"/>
  <c r="AJ104" i="139"/>
  <c r="AB104" i="139"/>
  <c r="T104" i="139"/>
  <c r="L104" i="139"/>
  <c r="D104" i="139"/>
  <c r="AT104" i="139"/>
  <c r="AI104" i="139"/>
  <c r="Y104" i="139"/>
  <c r="N104" i="139"/>
  <c r="BA104" i="139"/>
  <c r="AP104" i="139"/>
  <c r="AE104" i="139"/>
  <c r="U104" i="139"/>
  <c r="J104" i="139"/>
  <c r="AW104" i="139"/>
  <c r="AA104" i="139"/>
  <c r="F104" i="139"/>
  <c r="AM104" i="139"/>
  <c r="R104" i="139"/>
  <c r="K104" i="139"/>
  <c r="AH104" i="139"/>
  <c r="AS104" i="139"/>
  <c r="V104" i="139"/>
  <c r="AY108" i="139"/>
  <c r="AQ108" i="139"/>
  <c r="AI108" i="139"/>
  <c r="AA108" i="139"/>
  <c r="S108" i="139"/>
  <c r="K108" i="139"/>
  <c r="AW108" i="139"/>
  <c r="AL108" i="139"/>
  <c r="AB108" i="139"/>
  <c r="AX108" i="139"/>
  <c r="AU103" i="139"/>
  <c r="AE103" i="139"/>
  <c r="N103" i="139"/>
  <c r="AR103" i="139"/>
  <c r="U103" i="139"/>
  <c r="AX103" i="139"/>
  <c r="AC103" i="139"/>
  <c r="G103" i="139"/>
  <c r="M103" i="139"/>
  <c r="Y103" i="139"/>
  <c r="S103" i="139"/>
  <c r="AP103" i="139"/>
  <c r="H103" i="139"/>
  <c r="AF103" i="139"/>
  <c r="BF111" i="139"/>
  <c r="AP111" i="139"/>
  <c r="Z111" i="139"/>
  <c r="BG111" i="139"/>
  <c r="AK111" i="139"/>
  <c r="P111" i="139"/>
  <c r="AO111" i="139"/>
  <c r="M111" i="139"/>
  <c r="AJ111" i="139"/>
  <c r="AZ111" i="139"/>
  <c r="AN111" i="139"/>
  <c r="AE111" i="139"/>
  <c r="AN102" i="139"/>
  <c r="AV104" i="139"/>
  <c r="AF104" i="139"/>
  <c r="P104" i="139"/>
  <c r="AY104" i="139"/>
  <c r="AD104" i="139"/>
  <c r="I104" i="139"/>
  <c r="AK104" i="139"/>
  <c r="O104" i="139"/>
  <c r="AL104" i="139"/>
  <c r="AX104" i="139"/>
  <c r="G104" i="139"/>
  <c r="AG104" i="139"/>
  <c r="M104" i="139"/>
  <c r="AQ104" i="139"/>
  <c r="BC108" i="139"/>
  <c r="AM108" i="139"/>
  <c r="W108" i="139"/>
  <c r="BB108" i="139"/>
  <c r="AG108" i="139"/>
  <c r="AS108" i="139"/>
  <c r="AH108" i="139"/>
  <c r="X108" i="139"/>
  <c r="M108" i="139"/>
  <c r="BE108" i="139"/>
  <c r="AJ108" i="139"/>
  <c r="Q108" i="139"/>
  <c r="AV108" i="139"/>
  <c r="Z108" i="139"/>
  <c r="L108" i="139"/>
  <c r="AD108" i="139"/>
  <c r="BA108" i="139"/>
  <c r="P108" i="139"/>
  <c r="AO108" i="139"/>
  <c r="I108" i="139"/>
  <c r="U108" i="139"/>
  <c r="BD112" i="139"/>
  <c r="AV112" i="139"/>
  <c r="AN112" i="139"/>
  <c r="AF112" i="139"/>
  <c r="X112" i="139"/>
  <c r="P112" i="139"/>
  <c r="BE112" i="139"/>
  <c r="AT112" i="139"/>
  <c r="AI112" i="139"/>
  <c r="Y112" i="139"/>
  <c r="N112" i="139"/>
  <c r="BC112" i="139"/>
  <c r="AP112" i="139"/>
  <c r="AA112" i="139"/>
  <c r="M112" i="139"/>
  <c r="AX112" i="139"/>
  <c r="AK112" i="139"/>
  <c r="V112" i="139"/>
  <c r="BG112" i="139"/>
  <c r="AE112" i="139"/>
  <c r="BI112" i="139"/>
  <c r="AG112" i="139"/>
  <c r="AL112" i="139"/>
  <c r="BB112" i="139"/>
  <c r="W112" i="139"/>
  <c r="AX102" i="139"/>
  <c r="AP102" i="139"/>
  <c r="AH102" i="139"/>
  <c r="X102" i="139"/>
  <c r="P102" i="139"/>
  <c r="H102" i="139"/>
  <c r="AZ102" i="139"/>
  <c r="AO102" i="139"/>
  <c r="AE102" i="139"/>
  <c r="R102" i="139"/>
  <c r="BA102" i="139"/>
  <c r="AQ102" i="139"/>
  <c r="AF102" i="139"/>
  <c r="S102" i="139"/>
  <c r="I102" i="139"/>
  <c r="AR102" i="139"/>
  <c r="U102" i="139"/>
  <c r="B102" i="139"/>
  <c r="B115" i="139" s="1"/>
  <c r="AI102" i="139"/>
  <c r="K102" i="139"/>
  <c r="AW102" i="139"/>
  <c r="F102" i="139"/>
  <c r="AY102" i="139"/>
  <c r="G102" i="139"/>
  <c r="Q102" i="139"/>
  <c r="BB106" i="139"/>
  <c r="AT106" i="139"/>
  <c r="AL106" i="139"/>
  <c r="AD106" i="139"/>
  <c r="V106" i="139"/>
  <c r="N106" i="139"/>
  <c r="F106" i="139"/>
  <c r="AS106" i="139"/>
  <c r="AI106" i="139"/>
  <c r="X106" i="139"/>
  <c r="M106" i="139"/>
  <c r="AZ106" i="139"/>
  <c r="AO106" i="139"/>
  <c r="AE106" i="139"/>
  <c r="T106" i="139"/>
  <c r="I106" i="139"/>
  <c r="AQ106" i="139"/>
  <c r="U106" i="139"/>
  <c r="BC106" i="139"/>
  <c r="AG106" i="139"/>
  <c r="L106" i="139"/>
  <c r="P106" i="139"/>
  <c r="Q106" i="139"/>
  <c r="AB106" i="139"/>
  <c r="AZ110" i="139"/>
  <c r="AR110" i="139"/>
  <c r="AJ110" i="139"/>
  <c r="AB110" i="139"/>
  <c r="T110" i="139"/>
  <c r="L110" i="139"/>
  <c r="AX110" i="139"/>
  <c r="AM110" i="139"/>
  <c r="AC110" i="139"/>
  <c r="R110" i="139"/>
  <c r="BE110" i="139"/>
  <c r="AP110" i="139"/>
  <c r="AA110" i="139"/>
  <c r="N110" i="139"/>
  <c r="AY110" i="139"/>
  <c r="AK110" i="139"/>
  <c r="V110" i="139"/>
  <c r="BG110" i="139"/>
  <c r="AE110" i="139"/>
  <c r="AU110" i="139"/>
  <c r="S110" i="139"/>
  <c r="Y110" i="139"/>
  <c r="Z110" i="139"/>
  <c r="AO110" i="139"/>
  <c r="BG114" i="139"/>
  <c r="AY114" i="139"/>
  <c r="AQ114" i="139"/>
  <c r="AI114" i="139"/>
  <c r="AA114" i="139"/>
  <c r="S114" i="139"/>
  <c r="BJ114" i="139"/>
  <c r="AZ114" i="139"/>
  <c r="AO114" i="139"/>
  <c r="AD114" i="139"/>
  <c r="AM103" i="139"/>
  <c r="F103" i="139"/>
  <c r="K103" i="139"/>
  <c r="Q103" i="139"/>
  <c r="AV103" i="139"/>
  <c r="I103" i="139"/>
  <c r="AX111" i="139"/>
  <c r="R111" i="139"/>
  <c r="AA111" i="139"/>
  <c r="AB111" i="139"/>
  <c r="W111" i="139"/>
  <c r="L111" i="139"/>
  <c r="AE113" i="139"/>
  <c r="S111" i="139"/>
  <c r="X104" i="139"/>
  <c r="AO104" i="139"/>
  <c r="AU104" i="139"/>
  <c r="E104" i="139"/>
  <c r="AC104" i="139"/>
  <c r="AE108" i="139"/>
  <c r="AR108" i="139"/>
  <c r="AN108" i="139"/>
  <c r="R108" i="139"/>
  <c r="AT108" i="139"/>
  <c r="J108" i="139"/>
  <c r="T108" i="139"/>
  <c r="N108" i="139"/>
  <c r="AZ112" i="139"/>
  <c r="AJ112" i="139"/>
  <c r="T112" i="139"/>
  <c r="AY112" i="139"/>
  <c r="AD112" i="139"/>
  <c r="AH112" i="139"/>
  <c r="BF112" i="139"/>
  <c r="AC112" i="139"/>
  <c r="AS112" i="139"/>
  <c r="AU112" i="139"/>
  <c r="AM112" i="139"/>
  <c r="BA112" i="139"/>
  <c r="Z112" i="139"/>
  <c r="AL102" i="139"/>
  <c r="T102" i="139"/>
  <c r="D102" i="139"/>
  <c r="AJ102" i="139"/>
  <c r="M102" i="139"/>
  <c r="AK102" i="139"/>
  <c r="N102" i="139"/>
  <c r="AG102" i="139"/>
  <c r="AS102" i="139"/>
  <c r="E102" i="139"/>
  <c r="O102" i="139"/>
  <c r="AX106" i="139"/>
  <c r="AH106" i="139"/>
  <c r="R106" i="139"/>
  <c r="AY106" i="139"/>
  <c r="AC106" i="139"/>
  <c r="H106" i="139"/>
  <c r="AJ106" i="139"/>
  <c r="O106" i="139"/>
  <c r="AF106" i="139"/>
  <c r="AR106" i="139"/>
  <c r="AK106" i="139"/>
  <c r="AA106" i="139"/>
  <c r="AV110" i="139"/>
  <c r="AF110" i="139"/>
  <c r="P110" i="139"/>
  <c r="AS110" i="139"/>
  <c r="W110" i="139"/>
  <c r="AW110" i="139"/>
  <c r="U110" i="139"/>
  <c r="AQ110" i="139"/>
  <c r="O110" i="139"/>
  <c r="Q110" i="139"/>
  <c r="BA110" i="139"/>
  <c r="AL110" i="139"/>
  <c r="BC114" i="139"/>
  <c r="AM114" i="139"/>
  <c r="W114" i="139"/>
  <c r="BE114" i="139"/>
  <c r="AJ114" i="139"/>
  <c r="T114" i="139"/>
  <c r="BI114" i="139"/>
  <c r="AV114" i="139"/>
  <c r="AG114" i="139"/>
  <c r="R114" i="139"/>
  <c r="AW114" i="139"/>
  <c r="AH114" i="139"/>
  <c r="U114" i="139"/>
  <c r="AR114" i="139"/>
  <c r="P114" i="139"/>
  <c r="AS114" i="139"/>
  <c r="Q114" i="139"/>
  <c r="V114" i="139"/>
  <c r="X114" i="139"/>
  <c r="AL114" i="139"/>
  <c r="AW106" i="139"/>
  <c r="BB109" i="139"/>
  <c r="AT109" i="139"/>
  <c r="BE109" i="139"/>
  <c r="AU109" i="139"/>
  <c r="AK109" i="139"/>
  <c r="AC109" i="139"/>
  <c r="U109" i="139"/>
  <c r="M109" i="139"/>
  <c r="BD109" i="139"/>
  <c r="AQ109" i="139"/>
  <c r="AE109" i="139"/>
  <c r="T109" i="139"/>
  <c r="J109" i="139"/>
  <c r="AR109" i="139"/>
  <c r="AF109" i="139"/>
  <c r="V109" i="139"/>
  <c r="K109" i="139"/>
  <c r="AM109" i="139"/>
  <c r="R109" i="139"/>
  <c r="AN109" i="139"/>
  <c r="S109" i="139"/>
  <c r="W109" i="139"/>
  <c r="X109" i="139"/>
  <c r="AI109" i="139"/>
  <c r="BE113" i="139"/>
  <c r="AW113" i="139"/>
  <c r="AO113" i="139"/>
  <c r="AG113" i="139"/>
  <c r="Y113" i="139"/>
  <c r="Q113" i="139"/>
  <c r="BG113" i="139"/>
  <c r="AV113" i="139"/>
  <c r="AL113" i="139"/>
  <c r="AA113" i="139"/>
  <c r="P113" i="139"/>
  <c r="BC113" i="139"/>
  <c r="AN113" i="139"/>
  <c r="Z113" i="139"/>
  <c r="BD113" i="139"/>
  <c r="AP113" i="139"/>
  <c r="AB113" i="139"/>
  <c r="N113" i="139"/>
  <c r="AJ113" i="139"/>
  <c r="AZ113" i="139"/>
  <c r="X113" i="139"/>
  <c r="O113" i="139"/>
  <c r="R113" i="139"/>
  <c r="AV106" i="139"/>
  <c r="AD113" i="139"/>
  <c r="V103" i="139"/>
  <c r="AN103" i="139"/>
  <c r="D103" i="139"/>
  <c r="AH111" i="139"/>
  <c r="BD111" i="139"/>
  <c r="X111" i="139"/>
  <c r="H104" i="139"/>
  <c r="Z104" i="139"/>
  <c r="AU108" i="139"/>
  <c r="BD108" i="139"/>
  <c r="H108" i="139"/>
  <c r="AK108" i="139"/>
  <c r="AF108" i="139"/>
  <c r="AP108" i="139"/>
  <c r="V108" i="139"/>
  <c r="BH112" i="139"/>
  <c r="AB112" i="139"/>
  <c r="AO112" i="139"/>
  <c r="U112" i="139"/>
  <c r="O112" i="139"/>
  <c r="R112" i="139"/>
  <c r="AD102" i="139"/>
  <c r="AU102" i="139"/>
  <c r="AV102" i="139"/>
  <c r="C102" i="139"/>
  <c r="V102" i="139"/>
  <c r="Z106" i="139"/>
  <c r="AN106" i="139"/>
  <c r="AU106" i="139"/>
  <c r="BA106" i="139"/>
  <c r="W106" i="139"/>
  <c r="BD110" i="139"/>
  <c r="X110" i="139"/>
  <c r="AH110" i="139"/>
  <c r="AI110" i="139"/>
  <c r="AD110" i="139"/>
  <c r="AG110" i="139"/>
  <c r="J110" i="139"/>
  <c r="K110" i="139"/>
  <c r="BK114" i="139"/>
  <c r="BK115" i="139" s="1"/>
  <c r="BK40" i="139" s="1"/>
  <c r="BK41" i="139" s="1"/>
  <c r="AE114" i="139"/>
  <c r="AT114" i="139"/>
  <c r="N114" i="139"/>
  <c r="AN114" i="139"/>
  <c r="BD114" i="139"/>
  <c r="AB114" i="139"/>
  <c r="AC114" i="139"/>
  <c r="AF114" i="139"/>
  <c r="BA114" i="139"/>
  <c r="AX109" i="139"/>
  <c r="AZ109" i="139"/>
  <c r="AG109" i="139"/>
  <c r="Q109" i="139"/>
  <c r="AW109" i="139"/>
  <c r="Z109" i="139"/>
  <c r="AY109" i="139"/>
  <c r="AA109" i="139"/>
  <c r="BA109" i="139"/>
  <c r="BC109" i="139"/>
  <c r="AS109" i="139"/>
  <c r="AH109" i="139"/>
  <c r="BA113" i="139"/>
  <c r="AK113" i="139"/>
  <c r="U113" i="139"/>
  <c r="BB113" i="139"/>
  <c r="AF113" i="139"/>
  <c r="BJ113" i="139"/>
  <c r="AH113" i="139"/>
  <c r="AX113" i="139"/>
  <c r="T113" i="139"/>
  <c r="W113" i="139"/>
  <c r="AR113" i="139"/>
  <c r="BF113" i="139"/>
  <c r="BH113" i="139"/>
  <c r="AZ102" i="126"/>
  <c r="AR102" i="126"/>
  <c r="AJ102" i="126"/>
  <c r="Z102" i="126"/>
  <c r="R102" i="126"/>
  <c r="J102" i="126"/>
  <c r="B102" i="126"/>
  <c r="B115" i="126" s="1"/>
  <c r="AS102" i="126"/>
  <c r="AH102" i="126"/>
  <c r="U102" i="126"/>
  <c r="K102" i="126"/>
  <c r="AW102" i="126"/>
  <c r="AL102" i="126"/>
  <c r="Y102" i="126"/>
  <c r="O102" i="126"/>
  <c r="D102" i="126"/>
  <c r="AU102" i="126"/>
  <c r="AK102" i="126"/>
  <c r="X102" i="126"/>
  <c r="M102" i="126"/>
  <c r="C102" i="126"/>
  <c r="AT102" i="126"/>
  <c r="AI102" i="126"/>
  <c r="W102" i="126"/>
  <c r="L102" i="126"/>
  <c r="AZ106" i="126"/>
  <c r="AR106" i="126"/>
  <c r="AJ106" i="126"/>
  <c r="AB106" i="126"/>
  <c r="T106" i="126"/>
  <c r="L106" i="126"/>
  <c r="BB106" i="126"/>
  <c r="AQ106" i="126"/>
  <c r="AG106" i="126"/>
  <c r="V106" i="126"/>
  <c r="K106" i="126"/>
  <c r="BA106" i="126"/>
  <c r="AP106" i="126"/>
  <c r="AE106" i="126"/>
  <c r="U106" i="126"/>
  <c r="J106" i="126"/>
  <c r="AT106" i="126"/>
  <c r="AI106" i="126"/>
  <c r="Y106" i="126"/>
  <c r="N106" i="126"/>
  <c r="BC106" i="126"/>
  <c r="AS106" i="126"/>
  <c r="AH106" i="126"/>
  <c r="W106" i="126"/>
  <c r="M106" i="126"/>
  <c r="BG110" i="126"/>
  <c r="AY110" i="126"/>
  <c r="AQ110" i="126"/>
  <c r="AI110" i="126"/>
  <c r="AA110" i="126"/>
  <c r="S110" i="126"/>
  <c r="K110" i="126"/>
  <c r="AW110" i="126"/>
  <c r="AL110" i="126"/>
  <c r="AB110" i="126"/>
  <c r="Q110" i="126"/>
  <c r="BF110" i="126"/>
  <c r="AV110" i="126"/>
  <c r="AK110" i="126"/>
  <c r="Z110" i="126"/>
  <c r="P110" i="126"/>
  <c r="BE110" i="126"/>
  <c r="AT110" i="126"/>
  <c r="AJ110" i="126"/>
  <c r="Y110" i="126"/>
  <c r="N110" i="126"/>
  <c r="AX110" i="126"/>
  <c r="AN110" i="126"/>
  <c r="AC110" i="126"/>
  <c r="R110" i="126"/>
  <c r="BA103" i="126"/>
  <c r="AS103" i="126"/>
  <c r="AK103" i="126"/>
  <c r="BC112" i="131"/>
  <c r="AU112" i="131"/>
  <c r="AM112" i="131"/>
  <c r="AE112" i="131"/>
  <c r="W112" i="131"/>
  <c r="BF112" i="131"/>
  <c r="AX112" i="131"/>
  <c r="AP112" i="131"/>
  <c r="AH112" i="131"/>
  <c r="BH112" i="131"/>
  <c r="AZ112" i="131"/>
  <c r="AR112" i="131"/>
  <c r="AJ112" i="131"/>
  <c r="AB112" i="131"/>
  <c r="T112" i="131"/>
  <c r="BA112" i="131"/>
  <c r="Y112" i="131"/>
  <c r="M112" i="131"/>
  <c r="AG112" i="131"/>
  <c r="Q112" i="131"/>
  <c r="AS112" i="131"/>
  <c r="U112" i="131"/>
  <c r="BE112" i="131"/>
  <c r="Z112" i="131"/>
  <c r="N112" i="131"/>
  <c r="BA103" i="131"/>
  <c r="AS103" i="131"/>
  <c r="AK103" i="131"/>
  <c r="AC103" i="131"/>
  <c r="U103" i="131"/>
  <c r="M103" i="131"/>
  <c r="E103" i="131"/>
  <c r="AV103" i="131"/>
  <c r="AN103" i="131"/>
  <c r="AY103" i="131"/>
  <c r="AQ103" i="131"/>
  <c r="AI103" i="131"/>
  <c r="AA103" i="131"/>
  <c r="S103" i="131"/>
  <c r="K103" i="131"/>
  <c r="AP103" i="131"/>
  <c r="X103" i="131"/>
  <c r="H103" i="131"/>
  <c r="AD103" i="131"/>
  <c r="N103" i="131"/>
  <c r="AX103" i="131"/>
  <c r="AB103" i="131"/>
  <c r="L103" i="131"/>
  <c r="AT103" i="131"/>
  <c r="Z103" i="131"/>
  <c r="J103" i="131"/>
  <c r="AV105" i="131"/>
  <c r="AN105" i="131"/>
  <c r="AF105" i="131"/>
  <c r="X105" i="131"/>
  <c r="BB105" i="131"/>
  <c r="BA105" i="131"/>
  <c r="AO105" i="131"/>
  <c r="AD105" i="131"/>
  <c r="S105" i="131"/>
  <c r="K105" i="131"/>
  <c r="AY105" i="131"/>
  <c r="AM105" i="131"/>
  <c r="AC105" i="131"/>
  <c r="R105" i="131"/>
  <c r="J105" i="131"/>
  <c r="AW105" i="131"/>
  <c r="AL105" i="131"/>
  <c r="AA105" i="131"/>
  <c r="Q105" i="131"/>
  <c r="I105" i="131"/>
  <c r="P105" i="131"/>
  <c r="AE105" i="131"/>
  <c r="AU105" i="131"/>
  <c r="H105" i="131"/>
  <c r="U105" i="131"/>
  <c r="BG109" i="131"/>
  <c r="AY109" i="131"/>
  <c r="AQ109" i="131"/>
  <c r="AI109" i="131"/>
  <c r="AA109" i="131"/>
  <c r="S109" i="131"/>
  <c r="K109" i="131"/>
  <c r="AZ109" i="131"/>
  <c r="AO109" i="131"/>
  <c r="AD109" i="131"/>
  <c r="T109" i="131"/>
  <c r="BD109" i="131"/>
  <c r="AS109" i="131"/>
  <c r="AH109" i="131"/>
  <c r="X109" i="131"/>
  <c r="M109" i="131"/>
  <c r="BA109" i="131"/>
  <c r="AP109" i="131"/>
  <c r="AF109" i="131"/>
  <c r="U109" i="131"/>
  <c r="J109" i="131"/>
  <c r="AG109" i="131"/>
  <c r="AW109" i="131"/>
  <c r="AR109" i="131"/>
  <c r="AL109" i="131"/>
  <c r="AU101" i="131"/>
  <c r="AM101" i="131"/>
  <c r="AE101" i="131"/>
  <c r="U101" i="131"/>
  <c r="M101" i="131"/>
  <c r="E101" i="131"/>
  <c r="AW101" i="131"/>
  <c r="AO101" i="131"/>
  <c r="AG101" i="131"/>
  <c r="W101" i="131"/>
  <c r="O101" i="131"/>
  <c r="G101" i="131"/>
  <c r="AT101" i="131"/>
  <c r="AD101" i="131"/>
  <c r="L101" i="131"/>
  <c r="AZ101" i="131"/>
  <c r="AJ101" i="131"/>
  <c r="R101" i="131"/>
  <c r="B101" i="131"/>
  <c r="B114" i="131" s="1"/>
  <c r="AP101" i="131"/>
  <c r="X101" i="131"/>
  <c r="H101" i="131"/>
  <c r="AN101" i="131"/>
  <c r="V101" i="131"/>
  <c r="F101" i="131"/>
  <c r="BD107" i="131"/>
  <c r="AV107" i="131"/>
  <c r="AN107" i="131"/>
  <c r="AY107" i="131"/>
  <c r="AQ107" i="131"/>
  <c r="AI107" i="131"/>
  <c r="AA107" i="131"/>
  <c r="S107" i="131"/>
  <c r="K107" i="131"/>
  <c r="BA107" i="131"/>
  <c r="AS107" i="131"/>
  <c r="AK107" i="131"/>
  <c r="AC107" i="131"/>
  <c r="U107" i="131"/>
  <c r="M107" i="131"/>
  <c r="AP107" i="131"/>
  <c r="X107" i="131"/>
  <c r="H107" i="131"/>
  <c r="AL107" i="131"/>
  <c r="V107" i="131"/>
  <c r="AX107" i="131"/>
  <c r="AB107" i="131"/>
  <c r="L107" i="131"/>
  <c r="R107" i="131"/>
  <c r="J107" i="131"/>
  <c r="BC111" i="131"/>
  <c r="AZ102" i="131"/>
  <c r="AR102" i="131"/>
  <c r="AJ102" i="131"/>
  <c r="AA102" i="131"/>
  <c r="S102" i="131"/>
  <c r="K102" i="131"/>
  <c r="C102" i="131"/>
  <c r="AT102" i="131"/>
  <c r="AL102" i="131"/>
  <c r="AD102" i="131"/>
  <c r="U102" i="131"/>
  <c r="M102" i="131"/>
  <c r="E102" i="131"/>
  <c r="AQ102" i="131"/>
  <c r="Z102" i="131"/>
  <c r="J102" i="131"/>
  <c r="AO102" i="131"/>
  <c r="X102" i="131"/>
  <c r="H102" i="131"/>
  <c r="AM102" i="131"/>
  <c r="V102" i="131"/>
  <c r="F102" i="131"/>
  <c r="AS102" i="131"/>
  <c r="AC102" i="131"/>
  <c r="L102" i="131"/>
  <c r="BE110" i="131"/>
  <c r="AW110" i="131"/>
  <c r="AO110" i="131"/>
  <c r="AG110" i="131"/>
  <c r="Y110" i="131"/>
  <c r="Q110" i="131"/>
  <c r="BH110" i="131"/>
  <c r="AX110" i="131"/>
  <c r="AM110" i="131"/>
  <c r="AB110" i="131"/>
  <c r="R110" i="131"/>
  <c r="BG110" i="131"/>
  <c r="AV110" i="131"/>
  <c r="AL110" i="131"/>
  <c r="AA110" i="131"/>
  <c r="P110" i="131"/>
  <c r="BF110" i="131"/>
  <c r="AU110" i="131"/>
  <c r="AJ110" i="131"/>
  <c r="Z110" i="131"/>
  <c r="O110" i="131"/>
  <c r="AY110" i="131"/>
  <c r="AN110" i="131"/>
  <c r="AD110" i="131"/>
  <c r="S110" i="131"/>
  <c r="T103" i="133"/>
  <c r="AX105" i="133"/>
  <c r="AP105" i="133"/>
  <c r="AH105" i="133"/>
  <c r="Z105" i="133"/>
  <c r="R105" i="133"/>
  <c r="J105" i="133"/>
  <c r="AZ105" i="133"/>
  <c r="AO105" i="133"/>
  <c r="AE105" i="133"/>
  <c r="T105" i="133"/>
  <c r="I105" i="133"/>
  <c r="AS105" i="133"/>
  <c r="AI105" i="133"/>
  <c r="X105" i="133"/>
  <c r="M105" i="133"/>
  <c r="AW105" i="133"/>
  <c r="AM105" i="133"/>
  <c r="AB105" i="133"/>
  <c r="Q105" i="133"/>
  <c r="G105" i="133"/>
  <c r="P105" i="133"/>
  <c r="AF105" i="133"/>
  <c r="AQ105" i="133"/>
  <c r="AA105" i="133"/>
  <c r="AV105" i="133"/>
  <c r="AY107" i="133"/>
  <c r="AQ107" i="133"/>
  <c r="AI107" i="133"/>
  <c r="AA107" i="133"/>
  <c r="S107" i="133"/>
  <c r="K107" i="133"/>
  <c r="BD107" i="133"/>
  <c r="AS107" i="133"/>
  <c r="AH107" i="133"/>
  <c r="X107" i="133"/>
  <c r="M107" i="133"/>
  <c r="AW107" i="133"/>
  <c r="AJ107" i="133"/>
  <c r="U107" i="133"/>
  <c r="BB107" i="133"/>
  <c r="AO107" i="133"/>
  <c r="Z107" i="133"/>
  <c r="L107" i="133"/>
  <c r="AT107" i="133"/>
  <c r="AF107" i="133"/>
  <c r="Q107" i="133"/>
  <c r="AZ107" i="133"/>
  <c r="AR107" i="133"/>
  <c r="AK107" i="133"/>
  <c r="BA109" i="133"/>
  <c r="AS109" i="133"/>
  <c r="BB109" i="133"/>
  <c r="AQ109" i="133"/>
  <c r="AH109" i="133"/>
  <c r="Z109" i="133"/>
  <c r="R109" i="133"/>
  <c r="J109" i="133"/>
  <c r="AY109" i="133"/>
  <c r="AK109" i="133"/>
  <c r="AA109" i="133"/>
  <c r="P109" i="133"/>
  <c r="BC109" i="133"/>
  <c r="AN109" i="133"/>
  <c r="AC109" i="133"/>
  <c r="S109" i="133"/>
  <c r="AZ109" i="133"/>
  <c r="AB109" i="133"/>
  <c r="AX109" i="133"/>
  <c r="Y109" i="133"/>
  <c r="AT109" i="133"/>
  <c r="W109" i="133"/>
  <c r="BD109" i="133"/>
  <c r="AP109" i="133"/>
  <c r="AE109" i="133"/>
  <c r="BI113" i="133"/>
  <c r="BA113" i="133"/>
  <c r="AS113" i="133"/>
  <c r="AK113" i="133"/>
  <c r="AC113" i="133"/>
  <c r="U113" i="133"/>
  <c r="M113" i="133"/>
  <c r="BD113" i="133"/>
  <c r="AV113" i="133"/>
  <c r="AN113" i="133"/>
  <c r="AF113" i="133"/>
  <c r="X113" i="133"/>
  <c r="P113" i="133"/>
  <c r="AX113" i="133"/>
  <c r="AH113" i="133"/>
  <c r="R113" i="133"/>
  <c r="AU113" i="133"/>
  <c r="AE113" i="133"/>
  <c r="O113" i="133"/>
  <c r="AL113" i="133"/>
  <c r="AY113" i="133"/>
  <c r="S113" i="133"/>
  <c r="AQ113" i="133"/>
  <c r="AD113" i="133"/>
  <c r="BJ113" i="133"/>
  <c r="BD108" i="133"/>
  <c r="AV108" i="133"/>
  <c r="AN108" i="133"/>
  <c r="AF108" i="133"/>
  <c r="X108" i="133"/>
  <c r="P108" i="133"/>
  <c r="H108" i="133"/>
  <c r="BA108" i="133"/>
  <c r="AP108" i="133"/>
  <c r="AE108" i="133"/>
  <c r="U108" i="133"/>
  <c r="J108" i="133"/>
  <c r="AW108" i="133"/>
  <c r="AH108" i="133"/>
  <c r="S108" i="133"/>
  <c r="BB108" i="133"/>
  <c r="AM108" i="133"/>
  <c r="Y108" i="133"/>
  <c r="K108" i="133"/>
  <c r="AS108" i="133"/>
  <c r="AD108" i="133"/>
  <c r="Q108" i="133"/>
  <c r="AC108" i="133"/>
  <c r="V108" i="133"/>
  <c r="AQ108" i="133"/>
  <c r="BH112" i="133"/>
  <c r="BG112" i="133"/>
  <c r="AY112" i="133"/>
  <c r="AQ112" i="133"/>
  <c r="AI112" i="133"/>
  <c r="AA112" i="133"/>
  <c r="S112" i="133"/>
  <c r="BF112" i="133"/>
  <c r="AV112" i="133"/>
  <c r="AK112" i="133"/>
  <c r="Z112" i="133"/>
  <c r="P112" i="133"/>
  <c r="AZ112" i="133"/>
  <c r="AL112" i="133"/>
  <c r="X112" i="133"/>
  <c r="BE112" i="133"/>
  <c r="AR112" i="133"/>
  <c r="AC112" i="133"/>
  <c r="N112" i="133"/>
  <c r="AT112" i="133"/>
  <c r="AG112" i="133"/>
  <c r="R112" i="133"/>
  <c r="AO112" i="133"/>
  <c r="AH112" i="133"/>
  <c r="AB112" i="133"/>
  <c r="AW112" i="133"/>
  <c r="AU102" i="133"/>
  <c r="AM102" i="133"/>
  <c r="AE102" i="133"/>
  <c r="U102" i="133"/>
  <c r="M102" i="133"/>
  <c r="E102" i="133"/>
  <c r="AR102" i="133"/>
  <c r="AG102" i="133"/>
  <c r="T102" i="133"/>
  <c r="J102" i="133"/>
  <c r="BA102" i="133"/>
  <c r="AP102" i="133"/>
  <c r="AF102" i="133"/>
  <c r="S102" i="133"/>
  <c r="H102" i="133"/>
  <c r="AS102" i="133"/>
  <c r="V102" i="133"/>
  <c r="AZ102" i="133"/>
  <c r="AD102" i="133"/>
  <c r="G102" i="133"/>
  <c r="AJ102" i="133"/>
  <c r="L102" i="133"/>
  <c r="P102" i="133"/>
  <c r="F102" i="133"/>
  <c r="AC102" i="133"/>
  <c r="AW106" i="133"/>
  <c r="AU106" i="133"/>
  <c r="AM106" i="133"/>
  <c r="AE106" i="133"/>
  <c r="W106" i="133"/>
  <c r="O106" i="133"/>
  <c r="G106" i="133"/>
  <c r="AR106" i="133"/>
  <c r="AG106" i="133"/>
  <c r="V106" i="133"/>
  <c r="L106" i="133"/>
  <c r="BC106" i="133"/>
  <c r="AP106" i="133"/>
  <c r="AF106" i="133"/>
  <c r="U106" i="133"/>
  <c r="J106" i="133"/>
  <c r="AT106" i="133"/>
  <c r="AJ106" i="133"/>
  <c r="Y106" i="133"/>
  <c r="N106" i="133"/>
  <c r="AS106" i="133"/>
  <c r="BB105" i="133"/>
  <c r="AL105" i="133"/>
  <c r="V105" i="133"/>
  <c r="F105" i="133"/>
  <c r="AJ105" i="133"/>
  <c r="O105" i="133"/>
  <c r="AN105" i="133"/>
  <c r="S105" i="133"/>
  <c r="AR105" i="133"/>
  <c r="W105" i="133"/>
  <c r="AK105" i="133"/>
  <c r="K105" i="133"/>
  <c r="E105" i="133"/>
  <c r="AU107" i="133"/>
  <c r="AE107" i="133"/>
  <c r="O107" i="133"/>
  <c r="AX107" i="133"/>
  <c r="AC107" i="133"/>
  <c r="H107" i="133"/>
  <c r="AB107" i="133"/>
  <c r="AV107" i="133"/>
  <c r="T107" i="133"/>
  <c r="AL107" i="133"/>
  <c r="J107" i="133"/>
  <c r="P107" i="133"/>
  <c r="AD107" i="133"/>
  <c r="AW109" i="133"/>
  <c r="AV109" i="133"/>
  <c r="AD109" i="133"/>
  <c r="N109" i="133"/>
  <c r="AR109" i="133"/>
  <c r="U109" i="133"/>
  <c r="AU109" i="133"/>
  <c r="X109" i="133"/>
  <c r="AM109" i="133"/>
  <c r="AJ109" i="133"/>
  <c r="AG109" i="133"/>
  <c r="I109" i="133"/>
  <c r="AW113" i="133"/>
  <c r="AG113" i="133"/>
  <c r="Q113" i="133"/>
  <c r="AZ113" i="133"/>
  <c r="AJ113" i="133"/>
  <c r="T113" i="133"/>
  <c r="AP113" i="133"/>
  <c r="BC113" i="133"/>
  <c r="W113" i="133"/>
  <c r="V113" i="133"/>
  <c r="BG113" i="133"/>
  <c r="N113" i="133"/>
  <c r="AZ108" i="133"/>
  <c r="AJ108" i="133"/>
  <c r="T108" i="133"/>
  <c r="BC108" i="133"/>
  <c r="AK108" i="133"/>
  <c r="O108" i="133"/>
  <c r="AO108" i="133"/>
  <c r="M108" i="133"/>
  <c r="AG108" i="133"/>
  <c r="AY108" i="133"/>
  <c r="W108" i="133"/>
  <c r="AX108" i="133"/>
  <c r="N108" i="133"/>
  <c r="BC112" i="133"/>
  <c r="AM112" i="133"/>
  <c r="W112" i="133"/>
  <c r="BA112" i="133"/>
  <c r="AF112" i="133"/>
  <c r="BI112" i="133"/>
  <c r="AD112" i="133"/>
  <c r="AX112" i="133"/>
  <c r="V112" i="133"/>
  <c r="AN112" i="133"/>
  <c r="L112" i="133"/>
  <c r="BD112" i="133"/>
  <c r="AY102" i="133"/>
  <c r="AI102" i="133"/>
  <c r="Q102" i="133"/>
  <c r="AW102" i="133"/>
  <c r="Z102" i="133"/>
  <c r="D102" i="133"/>
  <c r="AK102" i="133"/>
  <c r="N102" i="133"/>
  <c r="AH102" i="133"/>
  <c r="AO102" i="133"/>
  <c r="AT102" i="133"/>
  <c r="B102" i="133"/>
  <c r="AN102" i="133"/>
  <c r="AZ106" i="133"/>
  <c r="AI106" i="133"/>
  <c r="S106" i="133"/>
  <c r="AX106" i="133"/>
  <c r="AB106" i="133"/>
  <c r="F106" i="133"/>
  <c r="AK106" i="133"/>
  <c r="P106" i="133"/>
  <c r="AO106" i="133"/>
  <c r="T106" i="133"/>
  <c r="X106" i="133"/>
  <c r="R106" i="133"/>
  <c r="AC106" i="133"/>
  <c r="AH106" i="133"/>
  <c r="BG110" i="133"/>
  <c r="AY110" i="133"/>
  <c r="AQ110" i="133"/>
  <c r="AI110" i="133"/>
  <c r="AA110" i="133"/>
  <c r="S110" i="133"/>
  <c r="K110" i="133"/>
  <c r="AZ110" i="133"/>
  <c r="AO110" i="133"/>
  <c r="AD110" i="133"/>
  <c r="T110" i="133"/>
  <c r="BA110" i="133"/>
  <c r="AL110" i="133"/>
  <c r="X110" i="133"/>
  <c r="J110" i="133"/>
  <c r="AX110" i="133"/>
  <c r="AK110" i="133"/>
  <c r="V110" i="133"/>
  <c r="BB110" i="133"/>
  <c r="AN110" i="133"/>
  <c r="Z110" i="133"/>
  <c r="L110" i="133"/>
  <c r="AB110" i="133"/>
  <c r="U110" i="133"/>
  <c r="M110" i="133"/>
  <c r="AZ103" i="133"/>
  <c r="AR103" i="133"/>
  <c r="AJ103" i="133"/>
  <c r="AA103" i="133"/>
  <c r="S103" i="133"/>
  <c r="K103" i="133"/>
  <c r="C103" i="133"/>
  <c r="AT103" i="133"/>
  <c r="AI103" i="133"/>
  <c r="X103" i="133"/>
  <c r="M103" i="133"/>
  <c r="AX103" i="133"/>
  <c r="AM103" i="133"/>
  <c r="AC103" i="133"/>
  <c r="Q103" i="133"/>
  <c r="F103" i="133"/>
  <c r="AK103" i="133"/>
  <c r="N103" i="133"/>
  <c r="AQ103" i="133"/>
  <c r="U103" i="133"/>
  <c r="AW103" i="133"/>
  <c r="Z103" i="133"/>
  <c r="E103" i="133"/>
  <c r="I103" i="133"/>
  <c r="AE103" i="133"/>
  <c r="BA111" i="133"/>
  <c r="AS111" i="133"/>
  <c r="AK111" i="133"/>
  <c r="AC111" i="133"/>
  <c r="U111" i="133"/>
  <c r="M111" i="133"/>
  <c r="BC111" i="133"/>
  <c r="AR111" i="133"/>
  <c r="AH111" i="133"/>
  <c r="W111" i="133"/>
  <c r="L111" i="133"/>
  <c r="AZ111" i="133"/>
  <c r="AL111" i="133"/>
  <c r="X111" i="133"/>
  <c r="BF111" i="133"/>
  <c r="AQ111" i="133"/>
  <c r="AD111" i="133"/>
  <c r="O111" i="133"/>
  <c r="AU111" i="133"/>
  <c r="AF111" i="133"/>
  <c r="S111" i="133"/>
  <c r="AI111" i="133"/>
  <c r="AA111" i="133"/>
  <c r="T111" i="133"/>
  <c r="N111" i="133"/>
  <c r="AY86" i="126"/>
  <c r="AQ86" i="126"/>
  <c r="AI86" i="126"/>
  <c r="AA86" i="126"/>
  <c r="S86" i="126"/>
  <c r="K86" i="126"/>
  <c r="C86" i="126"/>
  <c r="AR86" i="126"/>
  <c r="AJ86" i="126"/>
  <c r="AB86" i="126"/>
  <c r="T86" i="126"/>
  <c r="L86" i="126"/>
  <c r="D86" i="126"/>
  <c r="AP86" i="126"/>
  <c r="Z86" i="126"/>
  <c r="J86" i="126"/>
  <c r="AW86" i="126"/>
  <c r="AG86" i="126"/>
  <c r="Q86" i="126"/>
  <c r="AS86" i="126"/>
  <c r="AC86" i="126"/>
  <c r="M86" i="126"/>
  <c r="AL86" i="126"/>
  <c r="AD86" i="126"/>
  <c r="N86" i="126"/>
  <c r="V86" i="126"/>
  <c r="AZ90" i="126"/>
  <c r="AR90" i="126"/>
  <c r="AJ90" i="126"/>
  <c r="AB90" i="126"/>
  <c r="T90" i="126"/>
  <c r="L90" i="126"/>
  <c r="BC90" i="126"/>
  <c r="AS90" i="126"/>
  <c r="AH90" i="126"/>
  <c r="W90" i="126"/>
  <c r="M90" i="126"/>
  <c r="AY90" i="126"/>
  <c r="AO90" i="126"/>
  <c r="AD90" i="126"/>
  <c r="S90" i="126"/>
  <c r="I90" i="126"/>
  <c r="AQ90" i="126"/>
  <c r="V90" i="126"/>
  <c r="BA90" i="126"/>
  <c r="AE90" i="126"/>
  <c r="J90" i="126"/>
  <c r="AK90" i="126"/>
  <c r="O90" i="126"/>
  <c r="F90" i="126"/>
  <c r="AL90" i="126"/>
  <c r="AA90" i="126"/>
  <c r="BG94" i="126"/>
  <c r="AY94" i="126"/>
  <c r="AQ94" i="126"/>
  <c r="AI94" i="126"/>
  <c r="AA94" i="126"/>
  <c r="S94" i="126"/>
  <c r="K94" i="126"/>
  <c r="AZ94" i="126"/>
  <c r="AO94" i="126"/>
  <c r="AD94" i="126"/>
  <c r="T94" i="126"/>
  <c r="BF94" i="126"/>
  <c r="AV94" i="126"/>
  <c r="AK94" i="126"/>
  <c r="Z94" i="126"/>
  <c r="P94" i="126"/>
  <c r="BD94" i="126"/>
  <c r="AH94" i="126"/>
  <c r="M94" i="126"/>
  <c r="AR94" i="126"/>
  <c r="V94" i="126"/>
  <c r="AW94" i="126"/>
  <c r="AB94" i="126"/>
  <c r="R94" i="126"/>
  <c r="AN94" i="126"/>
  <c r="BG97" i="126"/>
  <c r="AW97" i="126"/>
  <c r="AL97" i="126"/>
  <c r="Z97" i="126"/>
  <c r="AU97" i="126"/>
  <c r="U97" i="126"/>
  <c r="AP97" i="126"/>
  <c r="V97" i="126"/>
  <c r="AQ97" i="126"/>
  <c r="N97" i="126"/>
  <c r="Y97" i="126"/>
  <c r="AI97" i="126"/>
  <c r="AT97" i="126"/>
  <c r="BE97" i="126"/>
  <c r="M97" i="126"/>
  <c r="W97" i="126"/>
  <c r="AH97" i="126"/>
  <c r="AS97" i="126"/>
  <c r="BC97" i="126"/>
  <c r="P97" i="126"/>
  <c r="X97" i="126"/>
  <c r="AF97" i="126"/>
  <c r="AN97" i="126"/>
  <c r="AV97" i="126"/>
  <c r="BD97" i="126"/>
  <c r="M113" i="126"/>
  <c r="AC113" i="126"/>
  <c r="AS113" i="126"/>
  <c r="BI113" i="126"/>
  <c r="V113" i="126"/>
  <c r="AL113" i="126"/>
  <c r="BB113" i="126"/>
  <c r="Q113" i="126"/>
  <c r="AG113" i="126"/>
  <c r="AW113" i="126"/>
  <c r="R113" i="126"/>
  <c r="AH113" i="126"/>
  <c r="AX113" i="126"/>
  <c r="P113" i="126"/>
  <c r="X113" i="126"/>
  <c r="AF113" i="126"/>
  <c r="AN113" i="126"/>
  <c r="AV113" i="126"/>
  <c r="BD113" i="126"/>
  <c r="O113" i="126"/>
  <c r="W113" i="126"/>
  <c r="AE113" i="126"/>
  <c r="AM113" i="126"/>
  <c r="AU113" i="126"/>
  <c r="BC113" i="126"/>
  <c r="O93" i="126"/>
  <c r="Z93" i="126"/>
  <c r="X93" i="126"/>
  <c r="AT93" i="126"/>
  <c r="S93" i="126"/>
  <c r="AN93" i="126"/>
  <c r="J93" i="126"/>
  <c r="AE93" i="126"/>
  <c r="AZ93" i="126"/>
  <c r="R93" i="126"/>
  <c r="AB93" i="126"/>
  <c r="AM93" i="126"/>
  <c r="AX93" i="126"/>
  <c r="K93" i="126"/>
  <c r="V93" i="126"/>
  <c r="AF93" i="126"/>
  <c r="AQ93" i="126"/>
  <c r="BB93" i="126"/>
  <c r="M93" i="126"/>
  <c r="U93" i="126"/>
  <c r="AC93" i="126"/>
  <c r="AK93" i="126"/>
  <c r="AS93" i="126"/>
  <c r="BA93" i="126"/>
  <c r="R109" i="126"/>
  <c r="V109" i="126"/>
  <c r="J109" i="126"/>
  <c r="AQ109" i="126"/>
  <c r="AD109" i="126"/>
  <c r="M109" i="126"/>
  <c r="U109" i="126"/>
  <c r="AC109" i="126"/>
  <c r="AK109" i="126"/>
  <c r="AU109" i="126"/>
  <c r="BF109" i="126"/>
  <c r="BB109" i="126"/>
  <c r="O109" i="126"/>
  <c r="W109" i="126"/>
  <c r="AE109" i="126"/>
  <c r="AM109" i="126"/>
  <c r="AX109" i="126"/>
  <c r="L109" i="126"/>
  <c r="T109" i="126"/>
  <c r="AB109" i="126"/>
  <c r="AJ109" i="126"/>
  <c r="AT109" i="126"/>
  <c r="BD109" i="126"/>
  <c r="AS109" i="126"/>
  <c r="BA109" i="126"/>
  <c r="AJ89" i="126"/>
  <c r="Y89" i="126"/>
  <c r="G89" i="126"/>
  <c r="O89" i="126"/>
  <c r="N89" i="126"/>
  <c r="AH89" i="126"/>
  <c r="J89" i="126"/>
  <c r="AC89" i="126"/>
  <c r="AX89" i="126"/>
  <c r="T89" i="126"/>
  <c r="AO89" i="126"/>
  <c r="E89" i="126"/>
  <c r="M89" i="126"/>
  <c r="V89" i="126"/>
  <c r="AG89" i="126"/>
  <c r="AR89" i="126"/>
  <c r="BB89" i="126"/>
  <c r="L89" i="126"/>
  <c r="U89" i="126"/>
  <c r="AF89" i="126"/>
  <c r="AP89" i="126"/>
  <c r="BA89" i="126"/>
  <c r="W89" i="126"/>
  <c r="AE89" i="126"/>
  <c r="AM89" i="126"/>
  <c r="AU89" i="126"/>
  <c r="E105" i="126"/>
  <c r="P105" i="126"/>
  <c r="Z105" i="126"/>
  <c r="AK105" i="126"/>
  <c r="AV105" i="126"/>
  <c r="F105" i="126"/>
  <c r="Q105" i="126"/>
  <c r="AB105" i="126"/>
  <c r="AL105" i="126"/>
  <c r="AW105" i="126"/>
  <c r="H105" i="126"/>
  <c r="R105" i="126"/>
  <c r="AC105" i="126"/>
  <c r="AN105" i="126"/>
  <c r="AX105" i="126"/>
  <c r="N105" i="126"/>
  <c r="Y105" i="126"/>
  <c r="AJ105" i="126"/>
  <c r="AT105" i="126"/>
  <c r="G105" i="126"/>
  <c r="O105" i="126"/>
  <c r="W105" i="126"/>
  <c r="AE105" i="126"/>
  <c r="AM105" i="126"/>
  <c r="AU105" i="126"/>
  <c r="N96" i="126"/>
  <c r="AJ96" i="126"/>
  <c r="AT96" i="126"/>
  <c r="M96" i="126"/>
  <c r="AH96" i="126"/>
  <c r="BD96" i="126"/>
  <c r="AC96" i="126"/>
  <c r="AX96" i="126"/>
  <c r="T96" i="126"/>
  <c r="AO96" i="126"/>
  <c r="L96" i="126"/>
  <c r="V96" i="126"/>
  <c r="AG96" i="126"/>
  <c r="AR96" i="126"/>
  <c r="BB96" i="126"/>
  <c r="P96" i="126"/>
  <c r="Z96" i="126"/>
  <c r="AK96" i="126"/>
  <c r="AV96" i="126"/>
  <c r="BF96" i="126"/>
  <c r="S96" i="126"/>
  <c r="AA96" i="126"/>
  <c r="AI96" i="126"/>
  <c r="AQ96" i="126"/>
  <c r="AY96" i="126"/>
  <c r="BG96" i="126"/>
  <c r="T112" i="126"/>
  <c r="AD112" i="126"/>
  <c r="AO112" i="126"/>
  <c r="AZ112" i="126"/>
  <c r="P112" i="126"/>
  <c r="Z112" i="126"/>
  <c r="AK112" i="126"/>
  <c r="AV112" i="126"/>
  <c r="BF112" i="126"/>
  <c r="Q112" i="126"/>
  <c r="AB112" i="126"/>
  <c r="AL112" i="126"/>
  <c r="AW112" i="126"/>
  <c r="BH112" i="126"/>
  <c r="R112" i="126"/>
  <c r="AC112" i="126"/>
  <c r="AN112" i="126"/>
  <c r="AX112" i="126"/>
  <c r="BI112" i="126"/>
  <c r="S112" i="126"/>
  <c r="AA112" i="126"/>
  <c r="AI112" i="126"/>
  <c r="AQ112" i="126"/>
  <c r="AY112" i="126"/>
  <c r="BG112" i="126"/>
  <c r="L92" i="126"/>
  <c r="AR92" i="126"/>
  <c r="U92" i="126"/>
  <c r="AP92" i="126"/>
  <c r="P92" i="126"/>
  <c r="AK92" i="126"/>
  <c r="Q92" i="126"/>
  <c r="AL92" i="126"/>
  <c r="I92" i="126"/>
  <c r="T92" i="126"/>
  <c r="AD92" i="126"/>
  <c r="AO92" i="126"/>
  <c r="AZ92" i="126"/>
  <c r="H92" i="126"/>
  <c r="R92" i="126"/>
  <c r="AC92" i="126"/>
  <c r="AN92" i="126"/>
  <c r="AX92" i="126"/>
  <c r="K92" i="126"/>
  <c r="S92" i="126"/>
  <c r="AA92" i="126"/>
  <c r="AI92" i="126"/>
  <c r="AQ92" i="126"/>
  <c r="AY92" i="126"/>
  <c r="I108" i="126"/>
  <c r="AJ108" i="126"/>
  <c r="L108" i="126"/>
  <c r="AN108" i="126"/>
  <c r="M108" i="126"/>
  <c r="AR108" i="126"/>
  <c r="P108" i="126"/>
  <c r="AV108" i="126"/>
  <c r="O108" i="126"/>
  <c r="W108" i="126"/>
  <c r="AE108" i="126"/>
  <c r="AM108" i="126"/>
  <c r="AU108" i="126"/>
  <c r="BC108" i="126"/>
  <c r="U108" i="126"/>
  <c r="AC108" i="126"/>
  <c r="AK108" i="126"/>
  <c r="AS108" i="126"/>
  <c r="BA108" i="126"/>
  <c r="J108" i="126"/>
  <c r="R108" i="126"/>
  <c r="Z108" i="126"/>
  <c r="AH108" i="126"/>
  <c r="AP108" i="126"/>
  <c r="AX108" i="126"/>
  <c r="AF95" i="126"/>
  <c r="BB95" i="126"/>
  <c r="AE95" i="126"/>
  <c r="AZ95" i="126"/>
  <c r="Z95" i="126"/>
  <c r="AU95" i="126"/>
  <c r="P95" i="126"/>
  <c r="AL95" i="126"/>
  <c r="BG95" i="126"/>
  <c r="S95" i="126"/>
  <c r="AD95" i="126"/>
  <c r="AN95" i="126"/>
  <c r="AY95" i="126"/>
  <c r="L95" i="126"/>
  <c r="W95" i="126"/>
  <c r="AH95" i="126"/>
  <c r="AR95" i="126"/>
  <c r="BC95" i="126"/>
  <c r="M95" i="126"/>
  <c r="U95" i="126"/>
  <c r="AC95" i="126"/>
  <c r="AK95" i="126"/>
  <c r="AS95" i="126"/>
  <c r="BA95" i="126"/>
  <c r="K111" i="126"/>
  <c r="V111" i="126"/>
  <c r="AF111" i="126"/>
  <c r="AQ111" i="126"/>
  <c r="BB111" i="126"/>
  <c r="L111" i="126"/>
  <c r="W111" i="126"/>
  <c r="AH111" i="126"/>
  <c r="AR111" i="126"/>
  <c r="BC111" i="126"/>
  <c r="N111" i="126"/>
  <c r="X111" i="126"/>
  <c r="AI111" i="126"/>
  <c r="AT111" i="126"/>
  <c r="BD111" i="126"/>
  <c r="T111" i="126"/>
  <c r="AE111" i="126"/>
  <c r="AP111" i="126"/>
  <c r="AZ111" i="126"/>
  <c r="M111" i="126"/>
  <c r="U111" i="126"/>
  <c r="AC111" i="126"/>
  <c r="AK111" i="126"/>
  <c r="AS111" i="126"/>
  <c r="BA111" i="126"/>
  <c r="T91" i="126"/>
  <c r="I91" i="126"/>
  <c r="AO91" i="126"/>
  <c r="S91" i="126"/>
  <c r="AN91" i="126"/>
  <c r="M91" i="126"/>
  <c r="AI91" i="126"/>
  <c r="BD91" i="126"/>
  <c r="Y91" i="126"/>
  <c r="AU91" i="126"/>
  <c r="L91" i="126"/>
  <c r="W91" i="126"/>
  <c r="AG91" i="126"/>
  <c r="AR91" i="126"/>
  <c r="BC91" i="126"/>
  <c r="P91" i="126"/>
  <c r="AA91" i="126"/>
  <c r="AK91" i="126"/>
  <c r="AV91" i="126"/>
  <c r="J91" i="126"/>
  <c r="R91" i="126"/>
  <c r="Z91" i="126"/>
  <c r="AH91" i="126"/>
  <c r="AP91" i="126"/>
  <c r="AX91" i="126"/>
  <c r="K107" i="126"/>
  <c r="U107" i="126"/>
  <c r="AF107" i="126"/>
  <c r="AQ107" i="126"/>
  <c r="BA107" i="126"/>
  <c r="L107" i="126"/>
  <c r="W107" i="126"/>
  <c r="AG107" i="126"/>
  <c r="AR107" i="126"/>
  <c r="BC107" i="126"/>
  <c r="M107" i="126"/>
  <c r="X107" i="126"/>
  <c r="AI107" i="126"/>
  <c r="AS107" i="126"/>
  <c r="BD107" i="126"/>
  <c r="O107" i="126"/>
  <c r="Y107" i="126"/>
  <c r="AJ107" i="126"/>
  <c r="AU107" i="126"/>
  <c r="J107" i="126"/>
  <c r="R107" i="126"/>
  <c r="Z107" i="126"/>
  <c r="AH107" i="126"/>
  <c r="AP107" i="126"/>
  <c r="AX107" i="126"/>
  <c r="D87" i="126"/>
  <c r="AB87" i="126"/>
  <c r="L87" i="126"/>
  <c r="T87" i="126"/>
  <c r="C87" i="126"/>
  <c r="S87" i="126"/>
  <c r="AI87" i="126"/>
  <c r="AY87" i="126"/>
  <c r="O87" i="126"/>
  <c r="AE87" i="126"/>
  <c r="AU87" i="126"/>
  <c r="P87" i="126"/>
  <c r="AF87" i="126"/>
  <c r="AV87" i="126"/>
  <c r="J87" i="126"/>
  <c r="R87" i="126"/>
  <c r="Z87" i="126"/>
  <c r="AH87" i="126"/>
  <c r="AP87" i="126"/>
  <c r="AX87" i="126"/>
  <c r="I87" i="126"/>
  <c r="Q87" i="126"/>
  <c r="Y87" i="126"/>
  <c r="AG87" i="126"/>
  <c r="AO87" i="126"/>
  <c r="AW87" i="126"/>
  <c r="J103" i="126"/>
  <c r="U103" i="126"/>
  <c r="AF103" i="126"/>
  <c r="AQ103" i="126"/>
  <c r="F103" i="126"/>
  <c r="Q103" i="126"/>
  <c r="AA103" i="126"/>
  <c r="AM103" i="126"/>
  <c r="AX103" i="126"/>
  <c r="M103" i="126"/>
  <c r="W103" i="126"/>
  <c r="AI103" i="126"/>
  <c r="AT103" i="126"/>
  <c r="C103" i="126"/>
  <c r="N103" i="126"/>
  <c r="Y103" i="126"/>
  <c r="AJ103" i="126"/>
  <c r="AU103" i="126"/>
  <c r="D103" i="126"/>
  <c r="L103" i="126"/>
  <c r="T103" i="126"/>
  <c r="AC103" i="126"/>
  <c r="AO103" i="126"/>
  <c r="Q94" i="126"/>
  <c r="L94" i="126"/>
  <c r="BB94" i="126"/>
  <c r="AS94" i="126"/>
  <c r="U94" i="126"/>
  <c r="AP94" i="126"/>
  <c r="N94" i="126"/>
  <c r="AJ94" i="126"/>
  <c r="BE94" i="126"/>
  <c r="W94" i="126"/>
  <c r="AM94" i="126"/>
  <c r="BC94" i="126"/>
  <c r="X110" i="126"/>
  <c r="AS110" i="126"/>
  <c r="T110" i="126"/>
  <c r="AO110" i="126"/>
  <c r="J110" i="126"/>
  <c r="AF110" i="126"/>
  <c r="BA110" i="126"/>
  <c r="V110" i="126"/>
  <c r="AR110" i="126"/>
  <c r="O110" i="126"/>
  <c r="AE110" i="126"/>
  <c r="AU110" i="126"/>
  <c r="Z90" i="126"/>
  <c r="U90" i="126"/>
  <c r="K90" i="126"/>
  <c r="BB90" i="126"/>
  <c r="Y90" i="126"/>
  <c r="AT90" i="126"/>
  <c r="R90" i="126"/>
  <c r="AM90" i="126"/>
  <c r="H90" i="126"/>
  <c r="X90" i="126"/>
  <c r="AN90" i="126"/>
  <c r="G106" i="126"/>
  <c r="AC106" i="126"/>
  <c r="AX106" i="126"/>
  <c r="S106" i="126"/>
  <c r="AO106" i="126"/>
  <c r="O106" i="126"/>
  <c r="AK106" i="126"/>
  <c r="F106" i="126"/>
  <c r="AA106" i="126"/>
  <c r="AW106" i="126"/>
  <c r="P106" i="126"/>
  <c r="AF106" i="126"/>
  <c r="AV106" i="126"/>
  <c r="F86" i="126"/>
  <c r="U86" i="126"/>
  <c r="I86" i="126"/>
  <c r="AO86" i="126"/>
  <c r="R86" i="126"/>
  <c r="AX86" i="126"/>
  <c r="P86" i="126"/>
  <c r="AF86" i="126"/>
  <c r="AV86" i="126"/>
  <c r="O86" i="126"/>
  <c r="AE86" i="126"/>
  <c r="AU86" i="126"/>
  <c r="Q102" i="126"/>
  <c r="AO102" i="126"/>
  <c r="H102" i="126"/>
  <c r="AE102" i="126"/>
  <c r="BA102" i="126"/>
  <c r="T102" i="126"/>
  <c r="AQ102" i="126"/>
  <c r="P102" i="126"/>
  <c r="AM102" i="126"/>
  <c r="F102" i="126"/>
  <c r="V102" i="126"/>
  <c r="AN102" i="126"/>
  <c r="N110" i="131"/>
  <c r="AI110" i="131"/>
  <c r="BD110" i="131"/>
  <c r="AE110" i="131"/>
  <c r="AZ110" i="131"/>
  <c r="V110" i="131"/>
  <c r="AQ110" i="131"/>
  <c r="L110" i="131"/>
  <c r="AH110" i="131"/>
  <c r="BC110" i="131"/>
  <c r="U110" i="131"/>
  <c r="AK110" i="131"/>
  <c r="BA110" i="131"/>
  <c r="T102" i="131"/>
  <c r="BA102" i="131"/>
  <c r="AE102" i="131"/>
  <c r="P102" i="131"/>
  <c r="AW102" i="131"/>
  <c r="AI102" i="131"/>
  <c r="I102" i="131"/>
  <c r="Y102" i="131"/>
  <c r="AP102" i="131"/>
  <c r="G102" i="131"/>
  <c r="W102" i="131"/>
  <c r="AN102" i="131"/>
  <c r="AT107" i="131"/>
  <c r="T107" i="131"/>
  <c r="N107" i="131"/>
  <c r="BB107" i="131"/>
  <c r="AF107" i="131"/>
  <c r="Q107" i="131"/>
  <c r="AG107" i="131"/>
  <c r="AW107" i="131"/>
  <c r="O107" i="131"/>
  <c r="AE107" i="131"/>
  <c r="AU107" i="131"/>
  <c r="AR107" i="131"/>
  <c r="AF101" i="131"/>
  <c r="P101" i="131"/>
  <c r="AX101" i="131"/>
  <c r="Z101" i="131"/>
  <c r="D101" i="131"/>
  <c r="AL101" i="131"/>
  <c r="K101" i="131"/>
  <c r="AC101" i="131"/>
  <c r="AS101" i="131"/>
  <c r="I101" i="131"/>
  <c r="Y101" i="131"/>
  <c r="AQ101" i="131"/>
  <c r="V109" i="131"/>
  <c r="L109" i="131"/>
  <c r="P109" i="131"/>
  <c r="AK109" i="131"/>
  <c r="BF109" i="131"/>
  <c r="AC109" i="131"/>
  <c r="AX109" i="131"/>
  <c r="Y109" i="131"/>
  <c r="AT109" i="131"/>
  <c r="O109" i="131"/>
  <c r="AE109" i="131"/>
  <c r="AU109" i="131"/>
  <c r="Z105" i="131"/>
  <c r="BC105" i="131"/>
  <c r="M105" i="131"/>
  <c r="AG105" i="131"/>
  <c r="F105" i="131"/>
  <c r="W105" i="131"/>
  <c r="AS105" i="131"/>
  <c r="O105" i="131"/>
  <c r="AI105" i="131"/>
  <c r="AX105" i="131"/>
  <c r="AB105" i="131"/>
  <c r="AR105" i="131"/>
  <c r="R103" i="131"/>
  <c r="D103" i="131"/>
  <c r="AJ103" i="131"/>
  <c r="V103" i="131"/>
  <c r="P103" i="131"/>
  <c r="G103" i="131"/>
  <c r="W103" i="131"/>
  <c r="AM103" i="131"/>
  <c r="AZ103" i="131"/>
  <c r="Q103" i="131"/>
  <c r="AG103" i="131"/>
  <c r="AW103" i="131"/>
  <c r="S112" i="131"/>
  <c r="O112" i="131"/>
  <c r="BI112" i="131"/>
  <c r="AW112" i="131"/>
  <c r="AK112" i="131"/>
  <c r="X112" i="131"/>
  <c r="AN112" i="131"/>
  <c r="BD112" i="131"/>
  <c r="AL112" i="131"/>
  <c r="BB112" i="131"/>
  <c r="AA112" i="131"/>
  <c r="AQ112" i="131"/>
  <c r="BG112" i="131"/>
  <c r="AH108" i="131"/>
  <c r="AV111" i="133"/>
  <c r="K111" i="133"/>
  <c r="AN111" i="133"/>
  <c r="V111" i="133"/>
  <c r="AY111" i="133"/>
  <c r="AE111" i="133"/>
  <c r="BG111" i="133"/>
  <c r="AB111" i="133"/>
  <c r="AX111" i="133"/>
  <c r="Q111" i="133"/>
  <c r="AG111" i="133"/>
  <c r="AW111" i="133"/>
  <c r="AP103" i="133"/>
  <c r="P103" i="133"/>
  <c r="J103" i="133"/>
  <c r="D103" i="133"/>
  <c r="AU103" i="133"/>
  <c r="V103" i="133"/>
  <c r="AS103" i="133"/>
  <c r="R103" i="133"/>
  <c r="AO103" i="133"/>
  <c r="G103" i="133"/>
  <c r="W103" i="133"/>
  <c r="AN103" i="133"/>
  <c r="AH110" i="133"/>
  <c r="AW110" i="133"/>
  <c r="R110" i="133"/>
  <c r="AV110" i="133"/>
  <c r="AC110" i="133"/>
  <c r="BF110" i="133"/>
  <c r="AF110" i="133"/>
  <c r="N110" i="133"/>
  <c r="AJ110" i="133"/>
  <c r="BE110" i="133"/>
  <c r="W110" i="133"/>
  <c r="AM110" i="133"/>
  <c r="BC110" i="133"/>
  <c r="H106" i="133"/>
  <c r="AN106" i="133"/>
  <c r="AD106" i="133"/>
  <c r="Z106" i="133"/>
  <c r="Q106" i="133"/>
  <c r="K106" i="133"/>
  <c r="AQ106" i="133"/>
  <c r="AX102" i="133"/>
  <c r="R102" i="133"/>
  <c r="C102" i="133"/>
  <c r="AV102" i="133"/>
  <c r="AL102" i="133"/>
  <c r="Y102" i="133"/>
  <c r="T112" i="133"/>
  <c r="Y112" i="133"/>
  <c r="AJ112" i="133"/>
  <c r="AS112" i="133"/>
  <c r="AP112" i="133"/>
  <c r="AE112" i="133"/>
  <c r="I108" i="133"/>
  <c r="R108" i="133"/>
  <c r="AA108" i="133"/>
  <c r="Z108" i="133"/>
  <c r="L108" i="133"/>
  <c r="AR108" i="133"/>
  <c r="AA113" i="133"/>
  <c r="BB113" i="133"/>
  <c r="Z113" i="133"/>
  <c r="AB113" i="133"/>
  <c r="BH113" i="133"/>
  <c r="AO113" i="133"/>
  <c r="L109" i="133"/>
  <c r="Q109" i="133"/>
  <c r="AI109" i="133"/>
  <c r="AF109" i="133"/>
  <c r="V109" i="133"/>
  <c r="AO109" i="133"/>
  <c r="Y107" i="133"/>
  <c r="AG107" i="133"/>
  <c r="AP107" i="133"/>
  <c r="AN107" i="133"/>
  <c r="W107" i="133"/>
  <c r="BC107" i="133"/>
  <c r="BA105" i="133"/>
  <c r="AG105" i="133"/>
  <c r="AC105" i="133"/>
  <c r="Y105" i="133"/>
  <c r="N105" i="133"/>
  <c r="AT105" i="133"/>
  <c r="AM113" i="139"/>
  <c r="AI113" i="139"/>
  <c r="AU113" i="139"/>
  <c r="AQ113" i="139"/>
  <c r="AC113" i="139"/>
  <c r="BI113" i="139"/>
  <c r="AD109" i="139"/>
  <c r="P109" i="139"/>
  <c r="O109" i="139"/>
  <c r="I109" i="139"/>
  <c r="AO109" i="139"/>
  <c r="BF109" i="139"/>
  <c r="AK114" i="139"/>
  <c r="BH114" i="139"/>
  <c r="AP114" i="139"/>
  <c r="BB114" i="139"/>
  <c r="O114" i="139"/>
  <c r="BB110" i="139"/>
  <c r="BF110" i="139"/>
  <c r="BC110" i="139"/>
  <c r="AM106" i="139"/>
  <c r="Y106" i="139"/>
  <c r="J106" i="139"/>
  <c r="J102" i="139"/>
  <c r="W102" i="139"/>
  <c r="AT102" i="139"/>
  <c r="AQ112" i="139"/>
  <c r="L112" i="139"/>
  <c r="Y108" i="139"/>
  <c r="O108" i="139"/>
  <c r="S104" i="139"/>
  <c r="AY111" i="139"/>
  <c r="AG103" i="139"/>
  <c r="BB92" i="140"/>
  <c r="AT92" i="140"/>
  <c r="AL92" i="140"/>
  <c r="AD92" i="140"/>
  <c r="V92" i="140"/>
  <c r="N92" i="140"/>
  <c r="BA92" i="140"/>
  <c r="AQ92" i="140"/>
  <c r="AF92" i="140"/>
  <c r="U92" i="140"/>
  <c r="K92" i="140"/>
  <c r="AZ92" i="140"/>
  <c r="AO92" i="140"/>
  <c r="AE92" i="140"/>
  <c r="T92" i="140"/>
  <c r="I92" i="140"/>
  <c r="AY92" i="140"/>
  <c r="AN92" i="140"/>
  <c r="AC92" i="140"/>
  <c r="S92" i="140"/>
  <c r="BC92" i="140"/>
  <c r="AR92" i="140"/>
  <c r="AG92" i="140"/>
  <c r="W92" i="140"/>
  <c r="L92" i="140"/>
  <c r="BH96" i="140"/>
  <c r="AZ96" i="140"/>
  <c r="AR96" i="140"/>
  <c r="AJ96" i="140"/>
  <c r="AB96" i="140"/>
  <c r="T96" i="140"/>
  <c r="BF96" i="140"/>
  <c r="AU96" i="140"/>
  <c r="AK96" i="140"/>
  <c r="Z96" i="140"/>
  <c r="O96" i="140"/>
  <c r="BE96" i="140"/>
  <c r="AT96" i="140"/>
  <c r="AI96" i="140"/>
  <c r="Y96" i="140"/>
  <c r="N96" i="140"/>
  <c r="BC96" i="140"/>
  <c r="AS96" i="140"/>
  <c r="BG96" i="140"/>
  <c r="AW96" i="140"/>
  <c r="AL96" i="140"/>
  <c r="AA96" i="140"/>
  <c r="Q96" i="140"/>
  <c r="R96" i="140"/>
  <c r="M96" i="140"/>
  <c r="AU87" i="140"/>
  <c r="AM87" i="140"/>
  <c r="AE87" i="140"/>
  <c r="W87" i="140"/>
  <c r="O87" i="140"/>
  <c r="G87" i="140"/>
  <c r="AS87" i="140"/>
  <c r="AH87" i="140"/>
  <c r="X87" i="140"/>
  <c r="M87" i="140"/>
  <c r="AW87" i="140"/>
  <c r="AL87" i="140"/>
  <c r="AB87" i="140"/>
  <c r="Q87" i="140"/>
  <c r="F87" i="140"/>
  <c r="AV87" i="140"/>
  <c r="AK87" i="140"/>
  <c r="Z87" i="140"/>
  <c r="P87" i="140"/>
  <c r="E87" i="140"/>
  <c r="AT87" i="140"/>
  <c r="AJ87" i="140"/>
  <c r="Y87" i="140"/>
  <c r="N87" i="140"/>
  <c r="D87" i="140"/>
  <c r="D98" i="140" s="1"/>
  <c r="D33" i="140" s="1"/>
  <c r="AZ91" i="140"/>
  <c r="AR91" i="140"/>
  <c r="AJ91" i="140"/>
  <c r="AB91" i="140"/>
  <c r="T91" i="140"/>
  <c r="L91" i="140"/>
  <c r="BC91" i="140"/>
  <c r="AS91" i="140"/>
  <c r="AH91" i="140"/>
  <c r="W91" i="140"/>
  <c r="AT87" i="139"/>
  <c r="AL87" i="139"/>
  <c r="AD87" i="139"/>
  <c r="V87" i="139"/>
  <c r="N87" i="139"/>
  <c r="F87" i="139"/>
  <c r="AY87" i="139"/>
  <c r="AQ87" i="139"/>
  <c r="AI87" i="139"/>
  <c r="AA87" i="139"/>
  <c r="S87" i="139"/>
  <c r="K87" i="139"/>
  <c r="C87" i="139"/>
  <c r="AN87" i="139"/>
  <c r="X87" i="139"/>
  <c r="H87" i="139"/>
  <c r="AW87" i="139"/>
  <c r="AG87" i="139"/>
  <c r="Q87" i="139"/>
  <c r="AJ87" i="139"/>
  <c r="D87" i="139"/>
  <c r="U87" i="139"/>
  <c r="AR87" i="139"/>
  <c r="M87" i="139"/>
  <c r="BE95" i="139"/>
  <c r="AW95" i="139"/>
  <c r="AO95" i="139"/>
  <c r="AG95" i="139"/>
  <c r="Y95" i="139"/>
  <c r="Q95" i="139"/>
  <c r="BF95" i="139"/>
  <c r="AU95" i="139"/>
  <c r="AJ95" i="139"/>
  <c r="Z95" i="139"/>
  <c r="O95" i="139"/>
  <c r="BG95" i="139"/>
  <c r="AV95" i="139"/>
  <c r="AL95" i="139"/>
  <c r="AA95" i="139"/>
  <c r="P95" i="139"/>
  <c r="AR95" i="139"/>
  <c r="W95" i="139"/>
  <c r="BD95" i="139"/>
  <c r="AI95" i="139"/>
  <c r="N95" i="139"/>
  <c r="AM95" i="139"/>
  <c r="AN95" i="139"/>
  <c r="AD95" i="139"/>
  <c r="AP98" i="139"/>
  <c r="BE94" i="139"/>
  <c r="V93" i="139"/>
  <c r="AL86" i="139"/>
  <c r="AM86" i="139"/>
  <c r="AJ97" i="139"/>
  <c r="AT90" i="139"/>
  <c r="R86" i="139"/>
  <c r="AX88" i="139"/>
  <c r="BA88" i="139"/>
  <c r="AR88" i="139"/>
  <c r="AJ88" i="139"/>
  <c r="AB88" i="139"/>
  <c r="T88" i="139"/>
  <c r="L88" i="139"/>
  <c r="D88" i="139"/>
  <c r="AW88" i="139"/>
  <c r="AO88" i="139"/>
  <c r="AG88" i="139"/>
  <c r="Y88" i="139"/>
  <c r="Q88" i="139"/>
  <c r="I88" i="139"/>
  <c r="AL88" i="139"/>
  <c r="V88" i="139"/>
  <c r="F88" i="139"/>
  <c r="AU88" i="139"/>
  <c r="AE88" i="139"/>
  <c r="O88" i="139"/>
  <c r="AY88" i="139"/>
  <c r="R88" i="139"/>
  <c r="AZ88" i="139"/>
  <c r="S88" i="139"/>
  <c r="J88" i="139"/>
  <c r="AQ88" i="139"/>
  <c r="AY92" i="139"/>
  <c r="AQ92" i="139"/>
  <c r="AI92" i="139"/>
  <c r="AA92" i="139"/>
  <c r="S92" i="139"/>
  <c r="K92" i="139"/>
  <c r="BA92" i="139"/>
  <c r="AP92" i="139"/>
  <c r="AF92" i="139"/>
  <c r="U92" i="139"/>
  <c r="J92" i="139"/>
  <c r="BB92" i="139"/>
  <c r="AR92" i="139"/>
  <c r="AG92" i="139"/>
  <c r="V92" i="139"/>
  <c r="L92" i="139"/>
  <c r="AS92" i="139"/>
  <c r="X92" i="139"/>
  <c r="BE92" i="139"/>
  <c r="AJ92" i="139"/>
  <c r="N92" i="139"/>
  <c r="R92" i="139"/>
  <c r="AO92" i="139"/>
  <c r="AX92" i="139"/>
  <c r="AZ92" i="139"/>
  <c r="BC96" i="139"/>
  <c r="AU96" i="139"/>
  <c r="AM96" i="139"/>
  <c r="AE96" i="139"/>
  <c r="W96" i="139"/>
  <c r="O96" i="139"/>
  <c r="BI96" i="139"/>
  <c r="AX96" i="139"/>
  <c r="AN96" i="139"/>
  <c r="AC96" i="139"/>
  <c r="R96" i="139"/>
  <c r="AZ96" i="139"/>
  <c r="AO96" i="139"/>
  <c r="AD96" i="139"/>
  <c r="T96" i="139"/>
  <c r="BF96" i="139"/>
  <c r="AK96" i="139"/>
  <c r="P96" i="139"/>
  <c r="BH96" i="139"/>
  <c r="AL96" i="139"/>
  <c r="Q96" i="139"/>
  <c r="AF96" i="139"/>
  <c r="BB96" i="139"/>
  <c r="L96" i="139"/>
  <c r="V96" i="139"/>
  <c r="AD92" i="139"/>
  <c r="AW86" i="139"/>
  <c r="AO86" i="139"/>
  <c r="AG86" i="139"/>
  <c r="Y86" i="139"/>
  <c r="Q86" i="139"/>
  <c r="I86" i="139"/>
  <c r="AT86" i="139"/>
  <c r="AI86" i="139"/>
  <c r="X86" i="139"/>
  <c r="N86" i="139"/>
  <c r="C86" i="139"/>
  <c r="AP86" i="139"/>
  <c r="AE86" i="139"/>
  <c r="T86" i="139"/>
  <c r="J86" i="139"/>
  <c r="AF86" i="139"/>
  <c r="K86" i="139"/>
  <c r="AR86" i="139"/>
  <c r="W86" i="139"/>
  <c r="B86" i="139"/>
  <c r="B99" i="139" s="1"/>
  <c r="B33" i="139" s="1"/>
  <c r="AV90" i="139"/>
  <c r="AN90" i="139"/>
  <c r="AF90" i="139"/>
  <c r="X90" i="139"/>
  <c r="P90" i="139"/>
  <c r="H90" i="139"/>
  <c r="BA90" i="139"/>
  <c r="AP90" i="139"/>
  <c r="AE90" i="139"/>
  <c r="U90" i="139"/>
  <c r="J90" i="139"/>
  <c r="BB90" i="139"/>
  <c r="AQ90" i="139"/>
  <c r="AG90" i="139"/>
  <c r="V90" i="139"/>
  <c r="K90" i="139"/>
  <c r="AX90" i="139"/>
  <c r="AC90" i="139"/>
  <c r="G90" i="139"/>
  <c r="AO90" i="139"/>
  <c r="S90" i="139"/>
  <c r="AH90" i="139"/>
  <c r="N90" i="139"/>
  <c r="BC94" i="139"/>
  <c r="AU94" i="139"/>
  <c r="AM94" i="139"/>
  <c r="AE94" i="139"/>
  <c r="W94" i="139"/>
  <c r="O94" i="139"/>
  <c r="BB94" i="139"/>
  <c r="AR94" i="139"/>
  <c r="AG94" i="139"/>
  <c r="V94" i="139"/>
  <c r="L94" i="139"/>
  <c r="AX94" i="139"/>
  <c r="AN94" i="139"/>
  <c r="AC94" i="139"/>
  <c r="R94" i="139"/>
  <c r="AO94" i="139"/>
  <c r="T94" i="139"/>
  <c r="BA94" i="139"/>
  <c r="AF94" i="139"/>
  <c r="J94" i="139"/>
  <c r="AT94" i="139"/>
  <c r="AV94" i="139"/>
  <c r="BG98" i="139"/>
  <c r="AY98" i="139"/>
  <c r="AQ98" i="139"/>
  <c r="AI98" i="139"/>
  <c r="AA98" i="139"/>
  <c r="S98" i="139"/>
  <c r="BJ98" i="139"/>
  <c r="AZ98" i="139"/>
  <c r="AO98" i="139"/>
  <c r="AD98" i="139"/>
  <c r="T98" i="139"/>
  <c r="BH98" i="139"/>
  <c r="AS98" i="139"/>
  <c r="AF98" i="139"/>
  <c r="Q98" i="139"/>
  <c r="BB98" i="139"/>
  <c r="AN98" i="139"/>
  <c r="Z98" i="139"/>
  <c r="AH98" i="139"/>
  <c r="AX98" i="139"/>
  <c r="V98" i="139"/>
  <c r="AB98" i="139"/>
  <c r="BF98" i="139"/>
  <c r="AB86" i="139"/>
  <c r="Y90" i="139"/>
  <c r="AK94" i="139"/>
  <c r="P98" i="139"/>
  <c r="BE93" i="139"/>
  <c r="AW93" i="139"/>
  <c r="AO93" i="139"/>
  <c r="AG93" i="139"/>
  <c r="Y93" i="139"/>
  <c r="Q93" i="139"/>
  <c r="I93" i="139"/>
  <c r="AY93" i="139"/>
  <c r="AN93" i="139"/>
  <c r="AD93" i="139"/>
  <c r="S93" i="139"/>
  <c r="BF93" i="139"/>
  <c r="AU93" i="139"/>
  <c r="AJ93" i="139"/>
  <c r="Z93" i="139"/>
  <c r="O93" i="139"/>
  <c r="AL93" i="139"/>
  <c r="P93" i="139"/>
  <c r="AX93" i="139"/>
  <c r="AB93" i="139"/>
  <c r="AF93" i="139"/>
  <c r="AH93" i="139"/>
  <c r="BI97" i="139"/>
  <c r="BA97" i="139"/>
  <c r="AS97" i="139"/>
  <c r="AK97" i="139"/>
  <c r="BG97" i="139"/>
  <c r="AV97" i="139"/>
  <c r="AL97" i="139"/>
  <c r="AB97" i="139"/>
  <c r="T97" i="139"/>
  <c r="BH97" i="139"/>
  <c r="AT97" i="139"/>
  <c r="AE97" i="139"/>
  <c r="U97" i="139"/>
  <c r="BJ97" i="139"/>
  <c r="BJ99" i="139" s="1"/>
  <c r="BJ33" i="139" s="1"/>
  <c r="AU97" i="139"/>
  <c r="AH97" i="139"/>
  <c r="V97" i="139"/>
  <c r="AP97" i="139"/>
  <c r="R97" i="139"/>
  <c r="AR97" i="139"/>
  <c r="S97" i="139"/>
  <c r="W97" i="139"/>
  <c r="Y97" i="139"/>
  <c r="AA86" i="139"/>
  <c r="W90" i="139"/>
  <c r="AJ94" i="139"/>
  <c r="AX87" i="139"/>
  <c r="AP87" i="139"/>
  <c r="AH87" i="139"/>
  <c r="Z87" i="139"/>
  <c r="R87" i="139"/>
  <c r="J87" i="139"/>
  <c r="AU87" i="139"/>
  <c r="AM87" i="139"/>
  <c r="AE87" i="139"/>
  <c r="W87" i="139"/>
  <c r="O87" i="139"/>
  <c r="G87" i="139"/>
  <c r="AV87" i="139"/>
  <c r="AF87" i="139"/>
  <c r="P87" i="139"/>
  <c r="AO87" i="139"/>
  <c r="Y87" i="139"/>
  <c r="I87" i="139"/>
  <c r="AZ87" i="139"/>
  <c r="T87" i="139"/>
  <c r="AK87" i="139"/>
  <c r="E87" i="139"/>
  <c r="AB87" i="139"/>
  <c r="L87" i="139"/>
  <c r="AC87" i="139"/>
  <c r="AS87" i="139"/>
  <c r="BA95" i="139"/>
  <c r="AS95" i="139"/>
  <c r="AK95" i="139"/>
  <c r="AC95" i="139"/>
  <c r="U95" i="139"/>
  <c r="M95" i="139"/>
  <c r="AZ95" i="139"/>
  <c r="AP95" i="139"/>
  <c r="AE95" i="139"/>
  <c r="T95" i="139"/>
  <c r="BB95" i="139"/>
  <c r="AQ95" i="139"/>
  <c r="AF95" i="139"/>
  <c r="V95" i="139"/>
  <c r="K95" i="139"/>
  <c r="BC95" i="139"/>
  <c r="AH95" i="139"/>
  <c r="L95" i="139"/>
  <c r="AT95" i="139"/>
  <c r="X95" i="139"/>
  <c r="BH95" i="139"/>
  <c r="R95" i="139"/>
  <c r="S95" i="139"/>
  <c r="AB95" i="139"/>
  <c r="AX95" i="139"/>
  <c r="AY95" i="139"/>
  <c r="AI97" i="139"/>
  <c r="N94" i="139"/>
  <c r="AS90" i="139"/>
  <c r="P86" i="139"/>
  <c r="W93" i="139"/>
  <c r="P94" i="139"/>
  <c r="AR98" i="139"/>
  <c r="AA88" i="139"/>
  <c r="AV88" i="139"/>
  <c r="AN88" i="139"/>
  <c r="AF88" i="139"/>
  <c r="X88" i="139"/>
  <c r="P88" i="139"/>
  <c r="H88" i="139"/>
  <c r="AS88" i="139"/>
  <c r="AK88" i="139"/>
  <c r="AC88" i="139"/>
  <c r="U88" i="139"/>
  <c r="M88" i="139"/>
  <c r="E88" i="139"/>
  <c r="AT88" i="139"/>
  <c r="AD88" i="139"/>
  <c r="N88" i="139"/>
  <c r="AM88" i="139"/>
  <c r="W88" i="139"/>
  <c r="G88" i="139"/>
  <c r="AH88" i="139"/>
  <c r="AI88" i="139"/>
  <c r="AP88" i="139"/>
  <c r="Z88" i="139"/>
  <c r="K88" i="139"/>
  <c r="BC92" i="139"/>
  <c r="AU92" i="139"/>
  <c r="AM92" i="139"/>
  <c r="AE92" i="139"/>
  <c r="W92" i="139"/>
  <c r="O92" i="139"/>
  <c r="AV92" i="139"/>
  <c r="AK92" i="139"/>
  <c r="Z92" i="139"/>
  <c r="P92" i="139"/>
  <c r="AW92" i="139"/>
  <c r="AL92" i="139"/>
  <c r="AB92" i="139"/>
  <c r="Q92" i="139"/>
  <c r="BD92" i="139"/>
  <c r="AH92" i="139"/>
  <c r="M92" i="139"/>
  <c r="AT92" i="139"/>
  <c r="Y92" i="139"/>
  <c r="AN92" i="139"/>
  <c r="T92" i="139"/>
  <c r="H92" i="139"/>
  <c r="AC92" i="139"/>
  <c r="I92" i="139"/>
  <c r="BG96" i="139"/>
  <c r="AY96" i="139"/>
  <c r="AQ96" i="139"/>
  <c r="AI96" i="139"/>
  <c r="AA96" i="139"/>
  <c r="S96" i="139"/>
  <c r="BD96" i="139"/>
  <c r="AS96" i="139"/>
  <c r="AH96" i="139"/>
  <c r="X96" i="139"/>
  <c r="M96" i="139"/>
  <c r="BE96" i="139"/>
  <c r="AT96" i="139"/>
  <c r="AJ96" i="139"/>
  <c r="Y96" i="139"/>
  <c r="N96" i="139"/>
  <c r="AV96" i="139"/>
  <c r="Z96" i="139"/>
  <c r="AW96" i="139"/>
  <c r="AB96" i="139"/>
  <c r="BA96" i="139"/>
  <c r="AG96" i="139"/>
  <c r="U96" i="139"/>
  <c r="AP96" i="139"/>
  <c r="AR96" i="139"/>
  <c r="AS86" i="139"/>
  <c r="AK86" i="139"/>
  <c r="AC86" i="139"/>
  <c r="U86" i="139"/>
  <c r="M86" i="139"/>
  <c r="E86" i="139"/>
  <c r="AY86" i="139"/>
  <c r="AN86" i="139"/>
  <c r="AD86" i="139"/>
  <c r="S86" i="139"/>
  <c r="H86" i="139"/>
  <c r="AU86" i="139"/>
  <c r="AJ86" i="139"/>
  <c r="Z86" i="139"/>
  <c r="O86" i="139"/>
  <c r="D86" i="139"/>
  <c r="AQ86" i="139"/>
  <c r="V86" i="139"/>
  <c r="AH86" i="139"/>
  <c r="L86" i="139"/>
  <c r="AZ90" i="139"/>
  <c r="AR90" i="139"/>
  <c r="AJ90" i="139"/>
  <c r="AB90" i="139"/>
  <c r="T90" i="139"/>
  <c r="L90" i="139"/>
  <c r="AU90" i="139"/>
  <c r="AK90" i="139"/>
  <c r="Z90" i="139"/>
  <c r="O90" i="139"/>
  <c r="AW90" i="139"/>
  <c r="AL90" i="139"/>
  <c r="AA90" i="139"/>
  <c r="Q90" i="139"/>
  <c r="F90" i="139"/>
  <c r="AM90" i="139"/>
  <c r="R90" i="139"/>
  <c r="AY90" i="139"/>
  <c r="AD90" i="139"/>
  <c r="I90" i="139"/>
  <c r="BC90" i="139"/>
  <c r="M90" i="139"/>
  <c r="AI90" i="139"/>
  <c r="BG94" i="139"/>
  <c r="AY94" i="139"/>
  <c r="AQ94" i="139"/>
  <c r="AI94" i="139"/>
  <c r="AA94" i="139"/>
  <c r="S94" i="139"/>
  <c r="K94" i="139"/>
  <c r="AW94" i="139"/>
  <c r="AL94" i="139"/>
  <c r="AB94" i="139"/>
  <c r="Q94" i="139"/>
  <c r="BD94" i="139"/>
  <c r="AS94" i="139"/>
  <c r="AH94" i="139"/>
  <c r="X94" i="139"/>
  <c r="M94" i="139"/>
  <c r="AZ94" i="139"/>
  <c r="AD94" i="139"/>
  <c r="AP94" i="139"/>
  <c r="U94" i="139"/>
  <c r="Y94" i="139"/>
  <c r="Z94" i="139"/>
  <c r="BK98" i="139"/>
  <c r="BK99" i="139" s="1"/>
  <c r="BK33" i="139" s="1"/>
  <c r="BK55" i="139" s="1"/>
  <c r="BC98" i="139"/>
  <c r="AU98" i="139"/>
  <c r="AM98" i="139"/>
  <c r="AE98" i="139"/>
  <c r="W98" i="139"/>
  <c r="O98" i="139"/>
  <c r="BE98" i="139"/>
  <c r="AT98" i="139"/>
  <c r="AJ98" i="139"/>
  <c r="Y98" i="139"/>
  <c r="N98" i="139"/>
  <c r="BA98" i="139"/>
  <c r="AL98" i="139"/>
  <c r="X98" i="139"/>
  <c r="BI98" i="139"/>
  <c r="AV98" i="139"/>
  <c r="AG98" i="139"/>
  <c r="R98" i="139"/>
  <c r="AW98" i="139"/>
  <c r="U98" i="139"/>
  <c r="AK98" i="139"/>
  <c r="BD98" i="139"/>
  <c r="AC98" i="139"/>
  <c r="G86" i="139"/>
  <c r="AX86" i="139"/>
  <c r="AR93" i="139"/>
  <c r="N97" i="139"/>
  <c r="BA93" i="139"/>
  <c r="AS93" i="139"/>
  <c r="AK93" i="139"/>
  <c r="AC93" i="139"/>
  <c r="U93" i="139"/>
  <c r="M93" i="139"/>
  <c r="BD93" i="139"/>
  <c r="AT93" i="139"/>
  <c r="AI93" i="139"/>
  <c r="X93" i="139"/>
  <c r="N93" i="139"/>
  <c r="AZ93" i="139"/>
  <c r="AP93" i="139"/>
  <c r="AE93" i="139"/>
  <c r="T93" i="139"/>
  <c r="J93" i="139"/>
  <c r="AV93" i="139"/>
  <c r="AA93" i="139"/>
  <c r="AM93" i="139"/>
  <c r="R93" i="139"/>
  <c r="BB93" i="139"/>
  <c r="K93" i="139"/>
  <c r="BC93" i="139"/>
  <c r="L93" i="139"/>
  <c r="BE97" i="139"/>
  <c r="AW97" i="139"/>
  <c r="AO97" i="139"/>
  <c r="AG97" i="139"/>
  <c r="BB97" i="139"/>
  <c r="AQ97" i="139"/>
  <c r="AF97" i="139"/>
  <c r="X97" i="139"/>
  <c r="P97" i="139"/>
  <c r="AZ97" i="139"/>
  <c r="AM97" i="139"/>
  <c r="Z97" i="139"/>
  <c r="O97" i="139"/>
  <c r="BC97" i="139"/>
  <c r="AN97" i="139"/>
  <c r="AA97" i="139"/>
  <c r="Q97" i="139"/>
  <c r="BD97" i="139"/>
  <c r="AC97" i="139"/>
  <c r="BF97" i="139"/>
  <c r="AD97" i="139"/>
  <c r="AX97" i="139"/>
  <c r="AY97" i="139"/>
  <c r="F86" i="139"/>
  <c r="AV86" i="139"/>
  <c r="AQ93" i="139"/>
  <c r="M97" i="139"/>
  <c r="M51" i="113"/>
  <c r="B13" i="155"/>
  <c r="B13" i="156"/>
  <c r="F14" i="157"/>
  <c r="I51" i="113"/>
  <c r="B13" i="157"/>
  <c r="F14" i="155"/>
  <c r="E52" i="113"/>
  <c r="B13" i="158"/>
  <c r="O13" i="158"/>
  <c r="O15" i="158" s="1"/>
  <c r="Q52" i="113"/>
  <c r="Q51" i="113"/>
  <c r="M14" i="149"/>
  <c r="P52" i="113"/>
  <c r="P51" i="113"/>
  <c r="L14" i="149"/>
  <c r="O52" i="113"/>
  <c r="K14" i="114"/>
  <c r="N51" i="113"/>
  <c r="K14" i="149"/>
  <c r="N52" i="113"/>
  <c r="M52" i="113"/>
  <c r="L52" i="113"/>
  <c r="I14" i="114"/>
  <c r="L51" i="113"/>
  <c r="J20" i="146"/>
  <c r="BG20" i="146" s="1"/>
  <c r="BG71" i="146" s="1"/>
  <c r="H14" i="149"/>
  <c r="K52" i="113"/>
  <c r="G14" i="149"/>
  <c r="G15" i="149" s="1"/>
  <c r="G21" i="149" s="1"/>
  <c r="J52" i="113"/>
  <c r="J51" i="113"/>
  <c r="F14" i="149"/>
  <c r="F15" i="149" s="1"/>
  <c r="F21" i="149" s="1"/>
  <c r="M92" i="149" s="1"/>
  <c r="I52" i="113"/>
  <c r="E14" i="149"/>
  <c r="E15" i="149" s="1"/>
  <c r="E21" i="149" s="1"/>
  <c r="E81" i="149" s="1"/>
  <c r="H52" i="113"/>
  <c r="E14" i="114"/>
  <c r="E15" i="114" s="1"/>
  <c r="E21" i="114" s="1"/>
  <c r="E91" i="114" s="1"/>
  <c r="H51" i="113"/>
  <c r="D14" i="114"/>
  <c r="D15" i="114" s="1"/>
  <c r="D21" i="114" s="1"/>
  <c r="L104" i="114" s="1"/>
  <c r="G51" i="113"/>
  <c r="G52" i="113"/>
  <c r="C14" i="149"/>
  <c r="C15" i="149" s="1"/>
  <c r="C21" i="149" s="1"/>
  <c r="I89" i="149" s="1"/>
  <c r="F52" i="113"/>
  <c r="C114" i="146"/>
  <c r="C40" i="146" s="1"/>
  <c r="BF94" i="139"/>
  <c r="AG87" i="136"/>
  <c r="BB97" i="145"/>
  <c r="Q95" i="149"/>
  <c r="D114" i="146"/>
  <c r="Q94" i="149"/>
  <c r="Q97" i="149"/>
  <c r="Q96" i="149"/>
  <c r="N20" i="143"/>
  <c r="B15" i="149"/>
  <c r="B21" i="149" s="1"/>
  <c r="F102" i="149" s="1"/>
  <c r="D14" i="120"/>
  <c r="D20" i="120" s="1"/>
  <c r="B15" i="120"/>
  <c r="B16" i="120" s="1"/>
  <c r="I14" i="2"/>
  <c r="I15" i="2" s="1"/>
  <c r="I14" i="149"/>
  <c r="D14" i="149"/>
  <c r="D15" i="149" s="1"/>
  <c r="D21" i="149" s="1"/>
  <c r="E104" i="149" s="1"/>
  <c r="J14" i="2"/>
  <c r="J15" i="2" s="1"/>
  <c r="J14" i="149"/>
  <c r="E14" i="120"/>
  <c r="BO105" i="120" s="1"/>
  <c r="N14" i="2"/>
  <c r="N15" i="2" s="1"/>
  <c r="N21" i="2" s="1"/>
  <c r="N14" i="149"/>
  <c r="N14" i="126"/>
  <c r="N20" i="126" s="1"/>
  <c r="AW114" i="126" s="1"/>
  <c r="N14" i="125"/>
  <c r="C11" i="119"/>
  <c r="C15" i="119" s="1"/>
  <c r="D11" i="119" s="1"/>
  <c r="B16" i="122"/>
  <c r="BA20" i="136"/>
  <c r="BA71" i="136" s="1"/>
  <c r="AH103" i="136"/>
  <c r="AH114" i="136" s="1"/>
  <c r="BN13" i="140"/>
  <c r="C11" i="123"/>
  <c r="C15" i="123" s="1"/>
  <c r="D11" i="123" s="1"/>
  <c r="AK103" i="136"/>
  <c r="AK114" i="136" s="1"/>
  <c r="AY103" i="136"/>
  <c r="AY114" i="136" s="1"/>
  <c r="AV103" i="136"/>
  <c r="AV114" i="136" s="1"/>
  <c r="N14" i="128"/>
  <c r="N20" i="128" s="1"/>
  <c r="C13" i="150"/>
  <c r="C13" i="117"/>
  <c r="L20" i="117" s="1"/>
  <c r="BN13" i="136"/>
  <c r="B15" i="136"/>
  <c r="C11" i="136" s="1"/>
  <c r="E14" i="145"/>
  <c r="B15" i="145"/>
  <c r="C11" i="126"/>
  <c r="C15" i="126" s="1"/>
  <c r="D11" i="126" s="1"/>
  <c r="M13" i="150"/>
  <c r="M13" i="117"/>
  <c r="L20" i="123"/>
  <c r="N14" i="129"/>
  <c r="N14" i="130"/>
  <c r="N20" i="130" s="1"/>
  <c r="L20" i="146"/>
  <c r="F13" i="150"/>
  <c r="F14" i="150" s="1"/>
  <c r="F20" i="150" s="1"/>
  <c r="F13" i="117"/>
  <c r="F14" i="117" s="1"/>
  <c r="F20" i="117" s="1"/>
  <c r="N13" i="150"/>
  <c r="N13" i="117"/>
  <c r="G13" i="150"/>
  <c r="G13" i="117"/>
  <c r="G14" i="117" s="1"/>
  <c r="G20" i="117" s="1"/>
  <c r="L13" i="150"/>
  <c r="L13" i="117"/>
  <c r="B15" i="128"/>
  <c r="BN13" i="128"/>
  <c r="BN13" i="139"/>
  <c r="B15" i="139"/>
  <c r="B15" i="137"/>
  <c r="BN13" i="137"/>
  <c r="B15" i="130"/>
  <c r="BN13" i="130"/>
  <c r="AU103" i="136"/>
  <c r="AU114" i="136" s="1"/>
  <c r="AE103" i="136"/>
  <c r="AE114" i="136" s="1"/>
  <c r="O103" i="136"/>
  <c r="O114" i="136" s="1"/>
  <c r="AT103" i="136"/>
  <c r="AT114" i="136" s="1"/>
  <c r="AD103" i="136"/>
  <c r="AD114" i="136" s="1"/>
  <c r="AZ103" i="136"/>
  <c r="AZ114" i="136" s="1"/>
  <c r="AJ103" i="136"/>
  <c r="AJ114" i="136" s="1"/>
  <c r="T103" i="136"/>
  <c r="T114" i="136" s="1"/>
  <c r="D103" i="136"/>
  <c r="D114" i="136" s="1"/>
  <c r="F103" i="136"/>
  <c r="F114" i="136" s="1"/>
  <c r="E103" i="136"/>
  <c r="E114" i="136" s="1"/>
  <c r="J103" i="136"/>
  <c r="J114" i="136" s="1"/>
  <c r="I103" i="136"/>
  <c r="I114" i="136" s="1"/>
  <c r="Y87" i="136"/>
  <c r="D78" i="136"/>
  <c r="G80" i="136" s="1"/>
  <c r="AQ103" i="136"/>
  <c r="AQ114" i="136" s="1"/>
  <c r="W103" i="136"/>
  <c r="W114" i="136" s="1"/>
  <c r="AX103" i="136"/>
  <c r="AX114" i="136" s="1"/>
  <c r="Z103" i="136"/>
  <c r="Z114" i="136" s="1"/>
  <c r="AR103" i="136"/>
  <c r="AR114" i="136" s="1"/>
  <c r="X103" i="136"/>
  <c r="X114" i="136" s="1"/>
  <c r="AS103" i="136"/>
  <c r="AS114" i="136" s="1"/>
  <c r="Y103" i="136"/>
  <c r="Y114" i="136" s="1"/>
  <c r="U103" i="136"/>
  <c r="U114" i="136" s="1"/>
  <c r="AM103" i="136"/>
  <c r="AM114" i="136" s="1"/>
  <c r="S103" i="136"/>
  <c r="S114" i="136" s="1"/>
  <c r="AP103" i="136"/>
  <c r="AP114" i="136" s="1"/>
  <c r="V103" i="136"/>
  <c r="V114" i="136" s="1"/>
  <c r="AN103" i="136"/>
  <c r="AN114" i="136" s="1"/>
  <c r="P103" i="136"/>
  <c r="P114" i="136" s="1"/>
  <c r="AC103" i="136"/>
  <c r="AC114" i="136" s="1"/>
  <c r="M103" i="136"/>
  <c r="M114" i="136" s="1"/>
  <c r="AW103" i="136"/>
  <c r="AW114" i="136" s="1"/>
  <c r="BO103" i="136"/>
  <c r="K103" i="136"/>
  <c r="K114" i="136" s="1"/>
  <c r="R103" i="136"/>
  <c r="R114" i="136" s="1"/>
  <c r="L103" i="136"/>
  <c r="L114" i="136" s="1"/>
  <c r="BA103" i="136"/>
  <c r="BA114" i="136" s="1"/>
  <c r="AI103" i="136"/>
  <c r="AI114" i="136" s="1"/>
  <c r="AL103" i="136"/>
  <c r="AL114" i="136" s="1"/>
  <c r="AF103" i="136"/>
  <c r="AF114" i="136" s="1"/>
  <c r="N103" i="136"/>
  <c r="N114" i="136" s="1"/>
  <c r="AG103" i="136"/>
  <c r="AG114" i="136" s="1"/>
  <c r="D71" i="136"/>
  <c r="AI73" i="136" s="1"/>
  <c r="BN13" i="146"/>
  <c r="C11" i="125"/>
  <c r="C15" i="125" s="1"/>
  <c r="BN13" i="126"/>
  <c r="AA87" i="136"/>
  <c r="H103" i="136"/>
  <c r="H114" i="136" s="1"/>
  <c r="G103" i="136"/>
  <c r="D13" i="150"/>
  <c r="D14" i="150" s="1"/>
  <c r="D13" i="117"/>
  <c r="D14" i="117" s="1"/>
  <c r="B15" i="131"/>
  <c r="BN13" i="131"/>
  <c r="BN13" i="125"/>
  <c r="H13" i="150"/>
  <c r="H13" i="117"/>
  <c r="D14" i="126"/>
  <c r="D14" i="130"/>
  <c r="B15" i="133"/>
  <c r="B16" i="133" s="1"/>
  <c r="BN13" i="133"/>
  <c r="BN13" i="142"/>
  <c r="B15" i="142"/>
  <c r="K13" i="150"/>
  <c r="K13" i="117"/>
  <c r="D13" i="119"/>
  <c r="BN13" i="119" s="1"/>
  <c r="I13" i="150"/>
  <c r="I13" i="117"/>
  <c r="B13" i="150"/>
  <c r="B13" i="117"/>
  <c r="N20" i="131"/>
  <c r="B15" i="143"/>
  <c r="BO104" i="143"/>
  <c r="BN13" i="143"/>
  <c r="L14" i="145"/>
  <c r="L20" i="143"/>
  <c r="J13" i="150"/>
  <c r="J13" i="117"/>
  <c r="E13" i="150"/>
  <c r="E14" i="150" s="1"/>
  <c r="E13" i="117"/>
  <c r="E14" i="117" s="1"/>
  <c r="BN13" i="122"/>
  <c r="BN13" i="123"/>
  <c r="BN13" i="129"/>
  <c r="BN14" i="136"/>
  <c r="Q103" i="136"/>
  <c r="Q114" i="136" s="1"/>
  <c r="AB103" i="136"/>
  <c r="AB114" i="136" s="1"/>
  <c r="AA103" i="136"/>
  <c r="AA114" i="136" s="1"/>
  <c r="BN13" i="145"/>
  <c r="BJ114" i="137"/>
  <c r="BJ40" i="137" s="1"/>
  <c r="C115" i="125"/>
  <c r="C40" i="125" s="1"/>
  <c r="C115" i="128"/>
  <c r="C40" i="128" s="1"/>
  <c r="C114" i="136"/>
  <c r="C40" i="136" s="1"/>
  <c r="BD115" i="134"/>
  <c r="BD40" i="134" s="1"/>
  <c r="BD41" i="134" s="1"/>
  <c r="C99" i="125"/>
  <c r="C33" i="125" s="1"/>
  <c r="C55" i="125" s="1"/>
  <c r="BH115" i="134"/>
  <c r="BH40" i="134" s="1"/>
  <c r="BH41" i="134" s="1"/>
  <c r="AZ99" i="150"/>
  <c r="AZ33" i="150" s="1"/>
  <c r="AZ55" i="150" s="1"/>
  <c r="BN110" i="150"/>
  <c r="Y99" i="150"/>
  <c r="Y33" i="150" s="1"/>
  <c r="BE99" i="150"/>
  <c r="BE33" i="150" s="1"/>
  <c r="AO99" i="150"/>
  <c r="AO33" i="150" s="1"/>
  <c r="AG99" i="150"/>
  <c r="AG33" i="150" s="1"/>
  <c r="AH99" i="150"/>
  <c r="AH33" i="150" s="1"/>
  <c r="BD99" i="150"/>
  <c r="BD33" i="150" s="1"/>
  <c r="Z99" i="150"/>
  <c r="Z33" i="150" s="1"/>
  <c r="AV99" i="150"/>
  <c r="AV33" i="150" s="1"/>
  <c r="Z115" i="150"/>
  <c r="Z40" i="150" s="1"/>
  <c r="BH99" i="150"/>
  <c r="BH33" i="150" s="1"/>
  <c r="W99" i="150"/>
  <c r="W33" i="150" s="1"/>
  <c r="AM99" i="150"/>
  <c r="AM33" i="150" s="1"/>
  <c r="BC99" i="150"/>
  <c r="BC33" i="150" s="1"/>
  <c r="AI115" i="150"/>
  <c r="AI40" i="150" s="1"/>
  <c r="BD115" i="150"/>
  <c r="BD40" i="150" s="1"/>
  <c r="AU115" i="150"/>
  <c r="AU40" i="150" s="1"/>
  <c r="AF115" i="150"/>
  <c r="AF40" i="150" s="1"/>
  <c r="BB115" i="150"/>
  <c r="BB40" i="150" s="1"/>
  <c r="AH115" i="150"/>
  <c r="AH40" i="150" s="1"/>
  <c r="BC115" i="150"/>
  <c r="BC40" i="150" s="1"/>
  <c r="AC115" i="150"/>
  <c r="AC40" i="150" s="1"/>
  <c r="AS115" i="150"/>
  <c r="AS40" i="150" s="1"/>
  <c r="BI115" i="150"/>
  <c r="BI40" i="150" s="1"/>
  <c r="BN95" i="150"/>
  <c r="BN107" i="150"/>
  <c r="BO91" i="150" s="1"/>
  <c r="B29" i="150"/>
  <c r="C25" i="150"/>
  <c r="BN94" i="150"/>
  <c r="B81" i="150"/>
  <c r="AJ99" i="150"/>
  <c r="AJ33" i="150" s="1"/>
  <c r="Q99" i="150"/>
  <c r="Q33" i="150" s="1"/>
  <c r="BJ99" i="150"/>
  <c r="BJ33" i="150" s="1"/>
  <c r="AT99" i="150"/>
  <c r="AT33" i="150" s="1"/>
  <c r="R99" i="150"/>
  <c r="R33" i="150" s="1"/>
  <c r="AN99" i="150"/>
  <c r="AN33" i="150" s="1"/>
  <c r="BI99" i="150"/>
  <c r="BI33" i="150" s="1"/>
  <c r="AF99" i="150"/>
  <c r="AF33" i="150" s="1"/>
  <c r="BA99" i="150"/>
  <c r="BA33" i="150" s="1"/>
  <c r="AR99" i="150"/>
  <c r="AR33" i="150" s="1"/>
  <c r="AA99" i="150"/>
  <c r="AA33" i="150" s="1"/>
  <c r="AQ99" i="150"/>
  <c r="AQ33" i="150" s="1"/>
  <c r="BG99" i="150"/>
  <c r="BG33" i="150" s="1"/>
  <c r="S115" i="150"/>
  <c r="S40" i="150" s="1"/>
  <c r="AN115" i="150"/>
  <c r="AN40" i="150" s="1"/>
  <c r="BJ115" i="150"/>
  <c r="BJ40" i="150" s="1"/>
  <c r="AZ115" i="150"/>
  <c r="AZ40" i="150" s="1"/>
  <c r="P115" i="150"/>
  <c r="P40" i="150" s="1"/>
  <c r="P41" i="150" s="1"/>
  <c r="AL115" i="150"/>
  <c r="AL40" i="150" s="1"/>
  <c r="BG115" i="150"/>
  <c r="BG40" i="150" s="1"/>
  <c r="R115" i="150"/>
  <c r="R40" i="150" s="1"/>
  <c r="AM115" i="150"/>
  <c r="AM40" i="150" s="1"/>
  <c r="BH115" i="150"/>
  <c r="BH40" i="150" s="1"/>
  <c r="Q115" i="150"/>
  <c r="Q40" i="150" s="1"/>
  <c r="AG115" i="150"/>
  <c r="AG40" i="150" s="1"/>
  <c r="AW115" i="150"/>
  <c r="AW40" i="150" s="1"/>
  <c r="BN93" i="150"/>
  <c r="BN109" i="150"/>
  <c r="BN108" i="150"/>
  <c r="AB99" i="150"/>
  <c r="AB33" i="150" s="1"/>
  <c r="T99" i="150"/>
  <c r="T33" i="150" s="1"/>
  <c r="BN86" i="150"/>
  <c r="B99" i="150"/>
  <c r="B33" i="150" s="1"/>
  <c r="X99" i="150"/>
  <c r="X33" i="150" s="1"/>
  <c r="AS99" i="150"/>
  <c r="AS33" i="150" s="1"/>
  <c r="P99" i="150"/>
  <c r="P33" i="150" s="1"/>
  <c r="AK99" i="150"/>
  <c r="AK33" i="150" s="1"/>
  <c r="BF99" i="150"/>
  <c r="BF33" i="150" s="1"/>
  <c r="AW99" i="150"/>
  <c r="AW33" i="150" s="1"/>
  <c r="AE115" i="150"/>
  <c r="AE40" i="150" s="1"/>
  <c r="AE99" i="150"/>
  <c r="AE33" i="150" s="1"/>
  <c r="AU99" i="150"/>
  <c r="AU33" i="150" s="1"/>
  <c r="X115" i="150"/>
  <c r="X40" i="150" s="1"/>
  <c r="AT115" i="150"/>
  <c r="AT40" i="150" s="1"/>
  <c r="AJ115" i="150"/>
  <c r="AJ40" i="150" s="1"/>
  <c r="BF115" i="150"/>
  <c r="BF40" i="150" s="1"/>
  <c r="V115" i="150"/>
  <c r="V40" i="150" s="1"/>
  <c r="AQ115" i="150"/>
  <c r="AQ40" i="150" s="1"/>
  <c r="B115" i="150"/>
  <c r="BN102" i="150"/>
  <c r="W115" i="150"/>
  <c r="W40" i="150" s="1"/>
  <c r="AR115" i="150"/>
  <c r="AR40" i="150" s="1"/>
  <c r="U115" i="150"/>
  <c r="U40" i="150" s="1"/>
  <c r="AK115" i="150"/>
  <c r="AK40" i="150" s="1"/>
  <c r="BA115" i="150"/>
  <c r="BA40" i="150" s="1"/>
  <c r="BN96" i="150"/>
  <c r="BN112" i="150"/>
  <c r="BO96" i="150" s="1"/>
  <c r="BN111" i="150"/>
  <c r="BN91" i="150"/>
  <c r="BD34" i="150" s="1"/>
  <c r="Q16" i="150"/>
  <c r="B74" i="150"/>
  <c r="AL99" i="150"/>
  <c r="AL33" i="150" s="1"/>
  <c r="AD99" i="150"/>
  <c r="AD33" i="150" s="1"/>
  <c r="V99" i="150"/>
  <c r="V33" i="150" s="1"/>
  <c r="AC99" i="150"/>
  <c r="AC33" i="150" s="1"/>
  <c r="AX99" i="150"/>
  <c r="AX33" i="150" s="1"/>
  <c r="T115" i="150"/>
  <c r="T40" i="150" s="1"/>
  <c r="U99" i="150"/>
  <c r="U33" i="150" s="1"/>
  <c r="AP99" i="150"/>
  <c r="AP33" i="150" s="1"/>
  <c r="BB99" i="150"/>
  <c r="BB33" i="150" s="1"/>
  <c r="S99" i="150"/>
  <c r="S33" i="150" s="1"/>
  <c r="AI99" i="150"/>
  <c r="AI33" i="150" s="1"/>
  <c r="AY99" i="150"/>
  <c r="AY33" i="150" s="1"/>
  <c r="AD115" i="150"/>
  <c r="AD40" i="150" s="1"/>
  <c r="AY115" i="150"/>
  <c r="AY40" i="150" s="1"/>
  <c r="AP115" i="150"/>
  <c r="AP40" i="150" s="1"/>
  <c r="AA115" i="150"/>
  <c r="AA40" i="150" s="1"/>
  <c r="AV115" i="150"/>
  <c r="AV40" i="150" s="1"/>
  <c r="AB115" i="150"/>
  <c r="AB40" i="150" s="1"/>
  <c r="AX115" i="150"/>
  <c r="AX40" i="150" s="1"/>
  <c r="Y115" i="150"/>
  <c r="Y40" i="150" s="1"/>
  <c r="AO115" i="150"/>
  <c r="AO40" i="150" s="1"/>
  <c r="BE115" i="150"/>
  <c r="BE40" i="150" s="1"/>
  <c r="BN92" i="150"/>
  <c r="R15" i="150"/>
  <c r="S11" i="150" s="1"/>
  <c r="Q109" i="149"/>
  <c r="Q108" i="149"/>
  <c r="D29" i="149"/>
  <c r="E26" i="149" s="1"/>
  <c r="Q111" i="149"/>
  <c r="Q110" i="149"/>
  <c r="B114" i="146"/>
  <c r="BN101" i="146"/>
  <c r="BA78" i="146"/>
  <c r="BA71" i="146"/>
  <c r="B55" i="146"/>
  <c r="B22" i="146"/>
  <c r="C19" i="146"/>
  <c r="BN105" i="146"/>
  <c r="C73" i="146"/>
  <c r="D73" i="146"/>
  <c r="B73" i="146"/>
  <c r="BN107" i="146"/>
  <c r="BN102" i="146"/>
  <c r="Q15" i="146"/>
  <c r="R11" i="146" s="1"/>
  <c r="B29" i="146"/>
  <c r="C25" i="146"/>
  <c r="BJ78" i="146"/>
  <c r="BJ71" i="146"/>
  <c r="B80" i="146"/>
  <c r="C80" i="146"/>
  <c r="D80" i="146"/>
  <c r="BJ114" i="146"/>
  <c r="BN108" i="146"/>
  <c r="BN103" i="146"/>
  <c r="BO87" i="146" s="1"/>
  <c r="BN110" i="146"/>
  <c r="C11" i="146"/>
  <c r="B16" i="146"/>
  <c r="P16" i="146"/>
  <c r="BF78" i="146"/>
  <c r="BF71" i="146"/>
  <c r="BN113" i="146"/>
  <c r="BE78" i="146"/>
  <c r="BE71" i="146"/>
  <c r="BN112" i="146"/>
  <c r="AY78" i="146"/>
  <c r="AY71" i="146"/>
  <c r="BO104" i="146"/>
  <c r="E20" i="146"/>
  <c r="BF71" i="145"/>
  <c r="BF78" i="145"/>
  <c r="D73" i="145"/>
  <c r="B73" i="145"/>
  <c r="C73" i="145"/>
  <c r="BN103" i="145"/>
  <c r="BO87" i="145" s="1"/>
  <c r="C28" i="145"/>
  <c r="D25" i="145" s="1"/>
  <c r="AZ78" i="145"/>
  <c r="AZ71" i="145"/>
  <c r="BO113" i="145"/>
  <c r="BI113" i="145"/>
  <c r="BE113" i="145"/>
  <c r="BA113" i="145"/>
  <c r="AW113" i="145"/>
  <c r="AS113" i="145"/>
  <c r="AO113" i="145"/>
  <c r="AK113" i="145"/>
  <c r="AG113" i="145"/>
  <c r="AC113" i="145"/>
  <c r="Y113" i="145"/>
  <c r="U113" i="145"/>
  <c r="Q113" i="145"/>
  <c r="BH113" i="145"/>
  <c r="BD113" i="145"/>
  <c r="AZ113" i="145"/>
  <c r="AV113" i="145"/>
  <c r="AR113" i="145"/>
  <c r="AN113" i="145"/>
  <c r="AJ113" i="145"/>
  <c r="AF113" i="145"/>
  <c r="AB113" i="145"/>
  <c r="X113" i="145"/>
  <c r="T113" i="145"/>
  <c r="P113" i="145"/>
  <c r="BK113" i="145"/>
  <c r="BK114" i="145" s="1"/>
  <c r="BG113" i="145"/>
  <c r="BC113" i="145"/>
  <c r="AY113" i="145"/>
  <c r="AU113" i="145"/>
  <c r="AQ113" i="145"/>
  <c r="AM113" i="145"/>
  <c r="AI113" i="145"/>
  <c r="AE113" i="145"/>
  <c r="AA113" i="145"/>
  <c r="W113" i="145"/>
  <c r="S113" i="145"/>
  <c r="O113" i="145"/>
  <c r="BJ113" i="145"/>
  <c r="BJ114" i="145" s="1"/>
  <c r="BB113" i="145"/>
  <c r="AL113" i="145"/>
  <c r="V113" i="145"/>
  <c r="AP113" i="145"/>
  <c r="R113" i="145"/>
  <c r="BF113" i="145"/>
  <c r="AH113" i="145"/>
  <c r="N113" i="145"/>
  <c r="AX113" i="145"/>
  <c r="AD113" i="145"/>
  <c r="AT97" i="145"/>
  <c r="Z113" i="145"/>
  <c r="AQ97" i="145"/>
  <c r="AY97" i="145"/>
  <c r="AT113" i="145"/>
  <c r="W97" i="145"/>
  <c r="V97" i="145"/>
  <c r="N78" i="145"/>
  <c r="N71" i="145"/>
  <c r="BK20" i="145"/>
  <c r="BK78" i="145" s="1"/>
  <c r="BD78" i="145"/>
  <c r="BD71" i="145"/>
  <c r="B22" i="145"/>
  <c r="B55" i="145"/>
  <c r="C19" i="145"/>
  <c r="D80" i="145"/>
  <c r="C80" i="145"/>
  <c r="B80" i="145"/>
  <c r="BH78" i="145"/>
  <c r="BH71" i="145"/>
  <c r="BN102" i="145"/>
  <c r="P15" i="145"/>
  <c r="Q11" i="145" s="1"/>
  <c r="BJ71" i="145"/>
  <c r="BJ78" i="145"/>
  <c r="B114" i="145"/>
  <c r="BH78" i="143"/>
  <c r="BH71" i="143"/>
  <c r="BD71" i="143"/>
  <c r="BD78" i="143"/>
  <c r="B29" i="143"/>
  <c r="C25" i="143"/>
  <c r="D73" i="143"/>
  <c r="C73" i="143"/>
  <c r="B73" i="143"/>
  <c r="D114" i="143"/>
  <c r="B114" i="143"/>
  <c r="AZ71" i="143"/>
  <c r="AZ78" i="143"/>
  <c r="D80" i="143"/>
  <c r="B80" i="143"/>
  <c r="C80" i="143"/>
  <c r="BF78" i="143"/>
  <c r="BF71" i="143"/>
  <c r="BN106" i="143"/>
  <c r="BO90" i="143" s="1"/>
  <c r="B55" i="143"/>
  <c r="C19" i="143"/>
  <c r="B22" i="143"/>
  <c r="Q15" i="143"/>
  <c r="R11" i="143" s="1"/>
  <c r="C28" i="142"/>
  <c r="D25" i="142" s="1"/>
  <c r="BF72" i="142"/>
  <c r="BF79" i="142"/>
  <c r="C74" i="142"/>
  <c r="B74" i="142"/>
  <c r="D74" i="142"/>
  <c r="BJ79" i="142"/>
  <c r="BJ72" i="142"/>
  <c r="BA79" i="142"/>
  <c r="BA72" i="142"/>
  <c r="R15" i="142"/>
  <c r="S11" i="142" s="1"/>
  <c r="BO114" i="142"/>
  <c r="BI114" i="142"/>
  <c r="BE114" i="142"/>
  <c r="BA114" i="142"/>
  <c r="AW114" i="142"/>
  <c r="AS114" i="142"/>
  <c r="AO114" i="142"/>
  <c r="AK114" i="142"/>
  <c r="AG114" i="142"/>
  <c r="AC114" i="142"/>
  <c r="Y114" i="142"/>
  <c r="U114" i="142"/>
  <c r="Q114" i="142"/>
  <c r="BH114" i="142"/>
  <c r="BH115" i="142" s="1"/>
  <c r="BH40" i="142" s="1"/>
  <c r="BH41" i="142" s="1"/>
  <c r="BD114" i="142"/>
  <c r="AZ114" i="142"/>
  <c r="AV114" i="142"/>
  <c r="AR114" i="142"/>
  <c r="AN114" i="142"/>
  <c r="AJ114" i="142"/>
  <c r="AF114" i="142"/>
  <c r="AB114" i="142"/>
  <c r="X114" i="142"/>
  <c r="T114" i="142"/>
  <c r="P114" i="142"/>
  <c r="BK114" i="142"/>
  <c r="BK115" i="142" s="1"/>
  <c r="BK40" i="142" s="1"/>
  <c r="BK41" i="142" s="1"/>
  <c r="BG114" i="142"/>
  <c r="BG115" i="142" s="1"/>
  <c r="BG40" i="142" s="1"/>
  <c r="BG41" i="142" s="1"/>
  <c r="BC114" i="142"/>
  <c r="AY114" i="142"/>
  <c r="AU114" i="142"/>
  <c r="AQ114" i="142"/>
  <c r="AM114" i="142"/>
  <c r="AI114" i="142"/>
  <c r="AE114" i="142"/>
  <c r="AA114" i="142"/>
  <c r="W114" i="142"/>
  <c r="S114" i="142"/>
  <c r="O114" i="142"/>
  <c r="BJ114" i="142"/>
  <c r="BJ115" i="142" s="1"/>
  <c r="BJ40" i="142" s="1"/>
  <c r="BJ41" i="142" s="1"/>
  <c r="BF114" i="142"/>
  <c r="BB114" i="142"/>
  <c r="AX114" i="142"/>
  <c r="AT114" i="142"/>
  <c r="AP114" i="142"/>
  <c r="AL114" i="142"/>
  <c r="AH114" i="142"/>
  <c r="AD114" i="142"/>
  <c r="Z114" i="142"/>
  <c r="V114" i="142"/>
  <c r="R114" i="142"/>
  <c r="N114" i="142"/>
  <c r="BH98" i="142"/>
  <c r="BD98" i="142"/>
  <c r="AZ98" i="142"/>
  <c r="AV98" i="142"/>
  <c r="AR98" i="142"/>
  <c r="AN98" i="142"/>
  <c r="AJ98" i="142"/>
  <c r="AF98" i="142"/>
  <c r="AB98" i="142"/>
  <c r="X98" i="142"/>
  <c r="T98" i="142"/>
  <c r="P98" i="142"/>
  <c r="BK98" i="142"/>
  <c r="BK99" i="142" s="1"/>
  <c r="BK33" i="142" s="1"/>
  <c r="BF98" i="142"/>
  <c r="BA98" i="142"/>
  <c r="AU98" i="142"/>
  <c r="AP98" i="142"/>
  <c r="AK98" i="142"/>
  <c r="AE98" i="142"/>
  <c r="Z98" i="142"/>
  <c r="U98" i="142"/>
  <c r="O98" i="142"/>
  <c r="BJ98" i="142"/>
  <c r="BE98" i="142"/>
  <c r="AY98" i="142"/>
  <c r="AT98" i="142"/>
  <c r="AO98" i="142"/>
  <c r="AI98" i="142"/>
  <c r="AD98" i="142"/>
  <c r="Y98" i="142"/>
  <c r="S98" i="142"/>
  <c r="N98" i="142"/>
  <c r="BI98" i="142"/>
  <c r="BC98" i="142"/>
  <c r="AX98" i="142"/>
  <c r="AS98" i="142"/>
  <c r="AM98" i="142"/>
  <c r="AH98" i="142"/>
  <c r="AC98" i="142"/>
  <c r="W98" i="142"/>
  <c r="R98" i="142"/>
  <c r="BG98" i="142"/>
  <c r="BB98" i="142"/>
  <c r="AW98" i="142"/>
  <c r="AQ98" i="142"/>
  <c r="AL98" i="142"/>
  <c r="AG98" i="142"/>
  <c r="AA98" i="142"/>
  <c r="V98" i="142"/>
  <c r="Q98" i="142"/>
  <c r="N79" i="142"/>
  <c r="N72" i="142"/>
  <c r="BK20" i="142"/>
  <c r="BK79" i="142" s="1"/>
  <c r="B56" i="142"/>
  <c r="B22" i="142"/>
  <c r="C19" i="142"/>
  <c r="D81" i="142"/>
  <c r="C81" i="142"/>
  <c r="B81" i="142"/>
  <c r="BI79" i="142"/>
  <c r="BI72" i="142"/>
  <c r="BE79" i="142"/>
  <c r="BE72" i="142"/>
  <c r="BN106" i="140"/>
  <c r="BO90" i="140" s="1"/>
  <c r="B80" i="140"/>
  <c r="D80" i="140"/>
  <c r="C80" i="140"/>
  <c r="C11" i="140"/>
  <c r="B16" i="140"/>
  <c r="BJ78" i="140"/>
  <c r="BJ71" i="140"/>
  <c r="BN108" i="140"/>
  <c r="BG78" i="140"/>
  <c r="BG71" i="140"/>
  <c r="B29" i="140"/>
  <c r="C25" i="140"/>
  <c r="BN109" i="140"/>
  <c r="C98" i="140"/>
  <c r="C33" i="140" s="1"/>
  <c r="C73" i="140"/>
  <c r="B73" i="140"/>
  <c r="D73" i="140"/>
  <c r="B114" i="140"/>
  <c r="BN101" i="140"/>
  <c r="BN103" i="140"/>
  <c r="BO87" i="140" s="1"/>
  <c r="Q15" i="140"/>
  <c r="R11" i="140" s="1"/>
  <c r="BN112" i="140"/>
  <c r="BC71" i="140"/>
  <c r="BC78" i="140"/>
  <c r="BN110" i="140"/>
  <c r="B55" i="140"/>
  <c r="C19" i="140"/>
  <c r="B22" i="140"/>
  <c r="BN105" i="140"/>
  <c r="D114" i="140"/>
  <c r="BN107" i="140"/>
  <c r="P16" i="140"/>
  <c r="AY104" i="140"/>
  <c r="AU104" i="140"/>
  <c r="AQ104" i="140"/>
  <c r="AM104" i="140"/>
  <c r="AI104" i="140"/>
  <c r="AE104" i="140"/>
  <c r="AA104" i="140"/>
  <c r="W104" i="140"/>
  <c r="S104" i="140"/>
  <c r="O104" i="140"/>
  <c r="K104" i="140"/>
  <c r="K114" i="140" s="1"/>
  <c r="G104" i="140"/>
  <c r="G114" i="140" s="1"/>
  <c r="BA104" i="140"/>
  <c r="AW104" i="140"/>
  <c r="AS104" i="140"/>
  <c r="AO104" i="140"/>
  <c r="AK104" i="140"/>
  <c r="AG104" i="140"/>
  <c r="AZ104" i="140"/>
  <c r="AV104" i="140"/>
  <c r="AR104" i="140"/>
  <c r="AN104" i="140"/>
  <c r="AJ104" i="140"/>
  <c r="AF104" i="140"/>
  <c r="AB104" i="140"/>
  <c r="X104" i="140"/>
  <c r="T104" i="140"/>
  <c r="P104" i="140"/>
  <c r="L104" i="140"/>
  <c r="H104" i="140"/>
  <c r="H114" i="140" s="1"/>
  <c r="AX104" i="140"/>
  <c r="AH104" i="140"/>
  <c r="Y104" i="140"/>
  <c r="Q104" i="140"/>
  <c r="I104" i="140"/>
  <c r="I114" i="140" s="1"/>
  <c r="AT104" i="140"/>
  <c r="AD104" i="140"/>
  <c r="V104" i="140"/>
  <c r="N104" i="140"/>
  <c r="F104" i="140"/>
  <c r="F114" i="140" s="1"/>
  <c r="AP104" i="140"/>
  <c r="AC104" i="140"/>
  <c r="U104" i="140"/>
  <c r="M104" i="140"/>
  <c r="E104" i="140"/>
  <c r="BB104" i="140"/>
  <c r="AL104" i="140"/>
  <c r="Z104" i="140"/>
  <c r="R104" i="140"/>
  <c r="J104" i="140"/>
  <c r="J114" i="140" s="1"/>
  <c r="AZ88" i="140"/>
  <c r="AV88" i="140"/>
  <c r="AR88" i="140"/>
  <c r="AN88" i="140"/>
  <c r="AJ88" i="140"/>
  <c r="AF88" i="140"/>
  <c r="AB88" i="140"/>
  <c r="X88" i="140"/>
  <c r="T88" i="140"/>
  <c r="P88" i="140"/>
  <c r="L88" i="140"/>
  <c r="H88" i="140"/>
  <c r="H98" i="140" s="1"/>
  <c r="H33" i="140" s="1"/>
  <c r="BA88" i="140"/>
  <c r="AU88" i="140"/>
  <c r="AP88" i="140"/>
  <c r="AK88" i="140"/>
  <c r="AE88" i="140"/>
  <c r="Z88" i="140"/>
  <c r="U88" i="140"/>
  <c r="O88" i="140"/>
  <c r="J88" i="140"/>
  <c r="E88" i="140"/>
  <c r="AY88" i="140"/>
  <c r="AT88" i="140"/>
  <c r="AO88" i="140"/>
  <c r="AI88" i="140"/>
  <c r="AD88" i="140"/>
  <c r="Y88" i="140"/>
  <c r="S88" i="140"/>
  <c r="N88" i="140"/>
  <c r="I88" i="140"/>
  <c r="AX88" i="140"/>
  <c r="AS88" i="140"/>
  <c r="AM88" i="140"/>
  <c r="AH88" i="140"/>
  <c r="AC88" i="140"/>
  <c r="W88" i="140"/>
  <c r="R88" i="140"/>
  <c r="M88" i="140"/>
  <c r="G88" i="140"/>
  <c r="BB88" i="140"/>
  <c r="AW88" i="140"/>
  <c r="AQ88" i="140"/>
  <c r="AL88" i="140"/>
  <c r="AG88" i="140"/>
  <c r="AA88" i="140"/>
  <c r="V88" i="140"/>
  <c r="Q88" i="140"/>
  <c r="K88" i="140"/>
  <c r="F88" i="140"/>
  <c r="F98" i="140" s="1"/>
  <c r="F33" i="140" s="1"/>
  <c r="E78" i="140"/>
  <c r="E71" i="140"/>
  <c r="BB20" i="140"/>
  <c r="AY71" i="140"/>
  <c r="AY78" i="140"/>
  <c r="BN94" i="140"/>
  <c r="BH34" i="140" s="1"/>
  <c r="BN102" i="140"/>
  <c r="B98" i="140"/>
  <c r="B33" i="140" s="1"/>
  <c r="C114" i="140"/>
  <c r="BF78" i="140"/>
  <c r="BF71" i="140"/>
  <c r="B56" i="139"/>
  <c r="B22" i="139"/>
  <c r="C19" i="139"/>
  <c r="B74" i="139"/>
  <c r="C74" i="139"/>
  <c r="D74" i="139"/>
  <c r="C81" i="139"/>
  <c r="D81" i="139"/>
  <c r="B81" i="139"/>
  <c r="B29" i="139"/>
  <c r="C25" i="139"/>
  <c r="BF72" i="139"/>
  <c r="BF79" i="139"/>
  <c r="BA79" i="139"/>
  <c r="BA72" i="139"/>
  <c r="BO107" i="139"/>
  <c r="BB107" i="139"/>
  <c r="AX107" i="139"/>
  <c r="AT107" i="139"/>
  <c r="AP107" i="139"/>
  <c r="AL107" i="139"/>
  <c r="AH107" i="139"/>
  <c r="BA107" i="139"/>
  <c r="AV107" i="139"/>
  <c r="AQ107" i="139"/>
  <c r="AK107" i="139"/>
  <c r="AF107" i="139"/>
  <c r="AB107" i="139"/>
  <c r="X107" i="139"/>
  <c r="T107" i="139"/>
  <c r="P107" i="139"/>
  <c r="L107" i="139"/>
  <c r="H107" i="139"/>
  <c r="BC107" i="139"/>
  <c r="AU107" i="139"/>
  <c r="AN107" i="139"/>
  <c r="AG107" i="139"/>
  <c r="AA107" i="139"/>
  <c r="V107" i="139"/>
  <c r="Q107" i="139"/>
  <c r="K107" i="139"/>
  <c r="BD107" i="139"/>
  <c r="AW107" i="139"/>
  <c r="AO107" i="139"/>
  <c r="AI107" i="139"/>
  <c r="AC107" i="139"/>
  <c r="W107" i="139"/>
  <c r="R107" i="139"/>
  <c r="M107" i="139"/>
  <c r="G107" i="139"/>
  <c r="BB91" i="139"/>
  <c r="AX91" i="139"/>
  <c r="AT91" i="139"/>
  <c r="AP91" i="139"/>
  <c r="AL91" i="139"/>
  <c r="AH91" i="139"/>
  <c r="AD91" i="139"/>
  <c r="Z91" i="139"/>
  <c r="V91" i="139"/>
  <c r="R91" i="139"/>
  <c r="N91" i="139"/>
  <c r="J91" i="139"/>
  <c r="AY107" i="139"/>
  <c r="AJ107" i="139"/>
  <c r="Y107" i="139"/>
  <c r="N107" i="139"/>
  <c r="BD91" i="139"/>
  <c r="AY91" i="139"/>
  <c r="AS91" i="139"/>
  <c r="AN91" i="139"/>
  <c r="AI91" i="139"/>
  <c r="AC91" i="139"/>
  <c r="X91" i="139"/>
  <c r="S91" i="139"/>
  <c r="M91" i="139"/>
  <c r="H91" i="139"/>
  <c r="AZ107" i="139"/>
  <c r="AM107" i="139"/>
  <c r="Z107" i="139"/>
  <c r="O107" i="139"/>
  <c r="AZ91" i="139"/>
  <c r="AU91" i="139"/>
  <c r="AO91" i="139"/>
  <c r="AJ91" i="139"/>
  <c r="AE91" i="139"/>
  <c r="Y91" i="139"/>
  <c r="T91" i="139"/>
  <c r="O91" i="139"/>
  <c r="I91" i="139"/>
  <c r="AD107" i="139"/>
  <c r="I107" i="139"/>
  <c r="BA91" i="139"/>
  <c r="AQ91" i="139"/>
  <c r="AF91" i="139"/>
  <c r="U91" i="139"/>
  <c r="K91" i="139"/>
  <c r="G79" i="139"/>
  <c r="G72" i="139"/>
  <c r="AE107" i="139"/>
  <c r="J107" i="139"/>
  <c r="BC91" i="139"/>
  <c r="AR91" i="139"/>
  <c r="AG91" i="139"/>
  <c r="W91" i="139"/>
  <c r="L91" i="139"/>
  <c r="S107" i="139"/>
  <c r="AV91" i="139"/>
  <c r="AA91" i="139"/>
  <c r="U107" i="139"/>
  <c r="AW91" i="139"/>
  <c r="AB91" i="139"/>
  <c r="G91" i="139"/>
  <c r="P91" i="139"/>
  <c r="AR107" i="139"/>
  <c r="AK91" i="139"/>
  <c r="Q91" i="139"/>
  <c r="AS107" i="139"/>
  <c r="BD20" i="139"/>
  <c r="AM91" i="139"/>
  <c r="BJ79" i="139"/>
  <c r="BJ72" i="139"/>
  <c r="AZ79" i="139"/>
  <c r="AZ72" i="139"/>
  <c r="BI79" i="139"/>
  <c r="BI72" i="139"/>
  <c r="BE79" i="139"/>
  <c r="BE72" i="139"/>
  <c r="P15" i="139"/>
  <c r="Q11" i="139" s="1"/>
  <c r="BH79" i="139"/>
  <c r="BH72" i="139"/>
  <c r="BI114" i="137"/>
  <c r="BI40" i="137" s="1"/>
  <c r="BG114" i="137"/>
  <c r="BG40" i="137" s="1"/>
  <c r="C114" i="137"/>
  <c r="BH78" i="137"/>
  <c r="BH71" i="137"/>
  <c r="P15" i="137"/>
  <c r="Q11" i="137" s="1"/>
  <c r="BN104" i="137"/>
  <c r="BO88" i="137" s="1"/>
  <c r="B29" i="137"/>
  <c r="C25" i="137"/>
  <c r="B55" i="137"/>
  <c r="B22" i="137"/>
  <c r="C19" i="137"/>
  <c r="BN113" i="137"/>
  <c r="B114" i="137"/>
  <c r="BN101" i="137"/>
  <c r="BH114" i="137"/>
  <c r="BH40" i="137" s="1"/>
  <c r="BI71" i="137"/>
  <c r="BI78" i="137"/>
  <c r="BN112" i="137"/>
  <c r="BN111" i="137"/>
  <c r="BO95" i="137" s="1"/>
  <c r="BN107" i="137"/>
  <c r="BN109" i="137"/>
  <c r="BN105" i="137"/>
  <c r="C80" i="137"/>
  <c r="B80" i="137"/>
  <c r="BN102" i="137"/>
  <c r="BA103" i="137"/>
  <c r="AW103" i="137"/>
  <c r="AS103" i="137"/>
  <c r="AO103" i="137"/>
  <c r="AK103" i="137"/>
  <c r="AG103" i="137"/>
  <c r="AC103" i="137"/>
  <c r="Y103" i="137"/>
  <c r="U103" i="137"/>
  <c r="Q103" i="137"/>
  <c r="M103" i="137"/>
  <c r="I103" i="137"/>
  <c r="E103" i="137"/>
  <c r="E114" i="137" s="1"/>
  <c r="AY103" i="137"/>
  <c r="AT103" i="137"/>
  <c r="AN103" i="137"/>
  <c r="AI103" i="137"/>
  <c r="AD103" i="137"/>
  <c r="X103" i="137"/>
  <c r="S103" i="137"/>
  <c r="BO103" i="137"/>
  <c r="AX103" i="137"/>
  <c r="AR103" i="137"/>
  <c r="AM103" i="137"/>
  <c r="AH103" i="137"/>
  <c r="AB103" i="137"/>
  <c r="W103" i="137"/>
  <c r="R103" i="137"/>
  <c r="L103" i="137"/>
  <c r="G103" i="137"/>
  <c r="AZ103" i="137"/>
  <c r="AU103" i="137"/>
  <c r="AP103" i="137"/>
  <c r="AJ103" i="137"/>
  <c r="AE103" i="137"/>
  <c r="Z103" i="137"/>
  <c r="T103" i="137"/>
  <c r="O103" i="137"/>
  <c r="J103" i="137"/>
  <c r="D103" i="137"/>
  <c r="D114" i="137" s="1"/>
  <c r="AL103" i="137"/>
  <c r="P103" i="137"/>
  <c r="F103" i="137"/>
  <c r="F114" i="137" s="1"/>
  <c r="AF103" i="137"/>
  <c r="N103" i="137"/>
  <c r="AV103" i="137"/>
  <c r="AA103" i="137"/>
  <c r="K103" i="137"/>
  <c r="AQ103" i="137"/>
  <c r="V103" i="137"/>
  <c r="H103" i="137"/>
  <c r="AZ87" i="137"/>
  <c r="AV87" i="137"/>
  <c r="AR87" i="137"/>
  <c r="AN87" i="137"/>
  <c r="AJ87" i="137"/>
  <c r="AF87" i="137"/>
  <c r="AB87" i="137"/>
  <c r="X87" i="137"/>
  <c r="T87" i="137"/>
  <c r="P87" i="137"/>
  <c r="L87" i="137"/>
  <c r="H87" i="137"/>
  <c r="D87" i="137"/>
  <c r="BA87" i="137"/>
  <c r="AU87" i="137"/>
  <c r="AP87" i="137"/>
  <c r="AK87" i="137"/>
  <c r="AE87" i="137"/>
  <c r="Z87" i="137"/>
  <c r="U87" i="137"/>
  <c r="O87" i="137"/>
  <c r="J87" i="137"/>
  <c r="E87" i="137"/>
  <c r="AY87" i="137"/>
  <c r="AT87" i="137"/>
  <c r="AO87" i="137"/>
  <c r="AI87" i="137"/>
  <c r="AD87" i="137"/>
  <c r="Y87" i="137"/>
  <c r="S87" i="137"/>
  <c r="N87" i="137"/>
  <c r="I87" i="137"/>
  <c r="AX87" i="137"/>
  <c r="AS87" i="137"/>
  <c r="AM87" i="137"/>
  <c r="AH87" i="137"/>
  <c r="AC87" i="137"/>
  <c r="W87" i="137"/>
  <c r="R87" i="137"/>
  <c r="M87" i="137"/>
  <c r="G87" i="137"/>
  <c r="AW87" i="137"/>
  <c r="AQ87" i="137"/>
  <c r="AL87" i="137"/>
  <c r="AG87" i="137"/>
  <c r="AA87" i="137"/>
  <c r="V87" i="137"/>
  <c r="Q87" i="137"/>
  <c r="K87" i="137"/>
  <c r="F87" i="137"/>
  <c r="D78" i="137"/>
  <c r="D71" i="137"/>
  <c r="E73" i="137" s="1"/>
  <c r="BA20" i="137"/>
  <c r="BE78" i="137"/>
  <c r="BE71" i="137"/>
  <c r="B73" i="137"/>
  <c r="C73" i="137"/>
  <c r="AZ78" i="137"/>
  <c r="AZ71" i="137"/>
  <c r="BN110" i="137"/>
  <c r="BB78" i="136"/>
  <c r="BB71" i="136"/>
  <c r="BN105" i="136"/>
  <c r="B114" i="136"/>
  <c r="BN101" i="136"/>
  <c r="BN108" i="136"/>
  <c r="BD114" i="136"/>
  <c r="BI114" i="136"/>
  <c r="B55" i="136"/>
  <c r="B22" i="136"/>
  <c r="C19" i="136"/>
  <c r="BN112" i="136"/>
  <c r="BN104" i="136"/>
  <c r="BO88" i="136" s="1"/>
  <c r="BK40" i="136"/>
  <c r="BN106" i="136"/>
  <c r="BO90" i="136" s="1"/>
  <c r="BI78" i="136"/>
  <c r="BI71" i="136"/>
  <c r="BE78" i="136"/>
  <c r="BE71" i="136"/>
  <c r="BE114" i="136"/>
  <c r="R15" i="136"/>
  <c r="S11" i="136" s="1"/>
  <c r="B29" i="136"/>
  <c r="C25" i="136"/>
  <c r="BJ78" i="136"/>
  <c r="BJ71" i="136"/>
  <c r="BG114" i="136"/>
  <c r="BC114" i="136"/>
  <c r="B80" i="136"/>
  <c r="C80" i="136"/>
  <c r="C73" i="136"/>
  <c r="B73" i="136"/>
  <c r="BJ114" i="136"/>
  <c r="BB114" i="136"/>
  <c r="BN110" i="136"/>
  <c r="BN107" i="136"/>
  <c r="Q16" i="136"/>
  <c r="BF78" i="136"/>
  <c r="BF71" i="136"/>
  <c r="BN113" i="136"/>
  <c r="BN109" i="136"/>
  <c r="AO114" i="136"/>
  <c r="BF114" i="136"/>
  <c r="BH114" i="136"/>
  <c r="BN102" i="136"/>
  <c r="BN111" i="136"/>
  <c r="BO95" i="136" s="1"/>
  <c r="BG72" i="134"/>
  <c r="BG79" i="134"/>
  <c r="BB79" i="134"/>
  <c r="BB72" i="134"/>
  <c r="BN106" i="134"/>
  <c r="B16" i="134"/>
  <c r="C11" i="134"/>
  <c r="BJ115" i="134"/>
  <c r="BJ40" i="134" s="1"/>
  <c r="BJ41" i="134" s="1"/>
  <c r="BB115" i="134"/>
  <c r="BB40" i="134" s="1"/>
  <c r="BB41" i="134" s="1"/>
  <c r="Q15" i="134"/>
  <c r="R11" i="134" s="1"/>
  <c r="BC72" i="134"/>
  <c r="BC79" i="134"/>
  <c r="BN111" i="134"/>
  <c r="BN107" i="134"/>
  <c r="BO91" i="134" s="1"/>
  <c r="B56" i="134"/>
  <c r="B22" i="134"/>
  <c r="C19" i="134"/>
  <c r="BC115" i="134"/>
  <c r="BC40" i="134" s="1"/>
  <c r="BC41" i="134" s="1"/>
  <c r="C81" i="134"/>
  <c r="B81" i="134"/>
  <c r="BF115" i="134"/>
  <c r="BF40" i="134" s="1"/>
  <c r="BF41" i="134" s="1"/>
  <c r="BN105" i="134"/>
  <c r="BO89" i="134" s="1"/>
  <c r="B29" i="134"/>
  <c r="C25" i="134"/>
  <c r="BI115" i="134"/>
  <c r="BI40" i="134" s="1"/>
  <c r="BI41" i="134" s="1"/>
  <c r="AY72" i="134"/>
  <c r="AY79" i="134"/>
  <c r="BJ79" i="134"/>
  <c r="BJ72" i="134"/>
  <c r="B74" i="134"/>
  <c r="C74" i="134"/>
  <c r="B115" i="134"/>
  <c r="BN102" i="134"/>
  <c r="BN109" i="134"/>
  <c r="BN112" i="134"/>
  <c r="BO96" i="134" s="1"/>
  <c r="BN108" i="134"/>
  <c r="BN103" i="134"/>
  <c r="BF79" i="134"/>
  <c r="BF72" i="134"/>
  <c r="BN114" i="134"/>
  <c r="BN110" i="134"/>
  <c r="BG115" i="134"/>
  <c r="BG40" i="134" s="1"/>
  <c r="BG41" i="134" s="1"/>
  <c r="C115" i="134"/>
  <c r="BN113" i="134"/>
  <c r="BE115" i="134"/>
  <c r="BE40" i="134" s="1"/>
  <c r="BE41" i="134" s="1"/>
  <c r="B56" i="133"/>
  <c r="C19" i="133"/>
  <c r="B22" i="133"/>
  <c r="B115" i="133"/>
  <c r="P15" i="133"/>
  <c r="Q11" i="133" s="1"/>
  <c r="BJ72" i="133"/>
  <c r="BJ79" i="133"/>
  <c r="B74" i="133"/>
  <c r="C74" i="133"/>
  <c r="C29" i="133"/>
  <c r="N20" i="133"/>
  <c r="BN14" i="133"/>
  <c r="C81" i="133"/>
  <c r="B81" i="133"/>
  <c r="BD79" i="133"/>
  <c r="BD72" i="133"/>
  <c r="BF72" i="133"/>
  <c r="BF79" i="133"/>
  <c r="BB72" i="133"/>
  <c r="BB79" i="133"/>
  <c r="B55" i="131"/>
  <c r="B22" i="131"/>
  <c r="C19" i="131"/>
  <c r="Q15" i="131"/>
  <c r="R11" i="131" s="1"/>
  <c r="AY71" i="131"/>
  <c r="AY78" i="131"/>
  <c r="BC71" i="131"/>
  <c r="BJ78" i="131"/>
  <c r="BJ71" i="131"/>
  <c r="B29" i="131"/>
  <c r="C25" i="131"/>
  <c r="B73" i="131"/>
  <c r="C73" i="131"/>
  <c r="C80" i="131"/>
  <c r="B80" i="131"/>
  <c r="BG78" i="131"/>
  <c r="BG71" i="131"/>
  <c r="C114" i="131"/>
  <c r="BN111" i="130"/>
  <c r="BO95" i="130" s="1"/>
  <c r="BH78" i="130"/>
  <c r="BH71" i="130"/>
  <c r="BG71" i="130"/>
  <c r="BG78" i="130"/>
  <c r="C25" i="130"/>
  <c r="B29" i="130"/>
  <c r="BN105" i="130"/>
  <c r="B73" i="130"/>
  <c r="C73" i="130"/>
  <c r="B114" i="130"/>
  <c r="BN101" i="130"/>
  <c r="C114" i="130"/>
  <c r="BN112" i="130"/>
  <c r="Q15" i="130"/>
  <c r="R11" i="130" s="1"/>
  <c r="BD78" i="130"/>
  <c r="BD71" i="130"/>
  <c r="BN107" i="130"/>
  <c r="BC71" i="130"/>
  <c r="BC78" i="130"/>
  <c r="BN106" i="130"/>
  <c r="BO90" i="130" s="1"/>
  <c r="BN102" i="130"/>
  <c r="C80" i="130"/>
  <c r="B80" i="130"/>
  <c r="BN104" i="130"/>
  <c r="BO88" i="130" s="1"/>
  <c r="AZ78" i="130"/>
  <c r="AZ71" i="130"/>
  <c r="AY71" i="130"/>
  <c r="AY78" i="130"/>
  <c r="BN109" i="130"/>
  <c r="BN110" i="130"/>
  <c r="B55" i="130"/>
  <c r="C19" i="130"/>
  <c r="B22" i="130"/>
  <c r="BN108" i="130"/>
  <c r="BI72" i="129"/>
  <c r="BI79" i="129"/>
  <c r="B74" i="129"/>
  <c r="C74" i="129"/>
  <c r="BH79" i="129"/>
  <c r="BH72" i="129"/>
  <c r="Q16" i="129"/>
  <c r="BE72" i="129"/>
  <c r="BE79" i="129"/>
  <c r="B115" i="129"/>
  <c r="R15" i="129"/>
  <c r="S11" i="129" s="1"/>
  <c r="BN109" i="129"/>
  <c r="B29" i="129"/>
  <c r="C25" i="129"/>
  <c r="B56" i="129"/>
  <c r="B22" i="129"/>
  <c r="C19" i="129"/>
  <c r="B16" i="129"/>
  <c r="C11" i="129"/>
  <c r="B81" i="129"/>
  <c r="BD79" i="129"/>
  <c r="BD72" i="129"/>
  <c r="B56" i="128"/>
  <c r="B22" i="128"/>
  <c r="C19" i="128"/>
  <c r="BN108" i="128"/>
  <c r="R15" i="128"/>
  <c r="S11" i="128" s="1"/>
  <c r="BJ79" i="128"/>
  <c r="BJ72" i="128"/>
  <c r="BN106" i="128"/>
  <c r="BN113" i="128"/>
  <c r="BN111" i="128"/>
  <c r="BN103" i="128"/>
  <c r="BF79" i="128"/>
  <c r="BF72" i="128"/>
  <c r="C74" i="128"/>
  <c r="B74" i="128"/>
  <c r="B115" i="128"/>
  <c r="BN102" i="128"/>
  <c r="BI79" i="128"/>
  <c r="BI72" i="128"/>
  <c r="B29" i="128"/>
  <c r="C25" i="128"/>
  <c r="BN107" i="128"/>
  <c r="BO91" i="128" s="1"/>
  <c r="BB79" i="128"/>
  <c r="BB72" i="128"/>
  <c r="BN110" i="128"/>
  <c r="C81" i="128"/>
  <c r="B81" i="128"/>
  <c r="BE79" i="128"/>
  <c r="BE72" i="128"/>
  <c r="BN109" i="128"/>
  <c r="BN105" i="128"/>
  <c r="BO89" i="128" s="1"/>
  <c r="BN112" i="128"/>
  <c r="BO96" i="128" s="1"/>
  <c r="BI79" i="126"/>
  <c r="BI72" i="126"/>
  <c r="BD79" i="126"/>
  <c r="BD72" i="126"/>
  <c r="C74" i="126"/>
  <c r="B74" i="126"/>
  <c r="B99" i="126"/>
  <c r="B33" i="126" s="1"/>
  <c r="BE72" i="126"/>
  <c r="BE79" i="126"/>
  <c r="BN93" i="126"/>
  <c r="BF34" i="126" s="1"/>
  <c r="AZ79" i="126"/>
  <c r="AZ72" i="126"/>
  <c r="B56" i="126"/>
  <c r="B22" i="126"/>
  <c r="C19" i="126"/>
  <c r="B29" i="126"/>
  <c r="C25" i="126"/>
  <c r="C81" i="126"/>
  <c r="B81" i="126"/>
  <c r="P16" i="126"/>
  <c r="BH79" i="126"/>
  <c r="BH72" i="126"/>
  <c r="Q15" i="126"/>
  <c r="R11" i="126" s="1"/>
  <c r="BF79" i="125"/>
  <c r="BF72" i="125"/>
  <c r="B74" i="125"/>
  <c r="C74" i="125"/>
  <c r="BI79" i="125"/>
  <c r="BI72" i="125"/>
  <c r="C28" i="125"/>
  <c r="D25" i="125" s="1"/>
  <c r="Q16" i="125"/>
  <c r="BB72" i="125"/>
  <c r="BB79" i="125"/>
  <c r="BN90" i="125"/>
  <c r="BC34" i="125" s="1"/>
  <c r="B81" i="125"/>
  <c r="C81" i="125"/>
  <c r="B115" i="125"/>
  <c r="BN102" i="125"/>
  <c r="BE79" i="125"/>
  <c r="BE72" i="125"/>
  <c r="BN113" i="125"/>
  <c r="BN93" i="125"/>
  <c r="BF34" i="125" s="1"/>
  <c r="BN109" i="125"/>
  <c r="BN112" i="125"/>
  <c r="BO96" i="125" s="1"/>
  <c r="BN108" i="125"/>
  <c r="BN95" i="125"/>
  <c r="BH34" i="125" s="1"/>
  <c r="BN87" i="125"/>
  <c r="AZ34" i="125" s="1"/>
  <c r="R15" i="125"/>
  <c r="S11" i="125" s="1"/>
  <c r="B56" i="125"/>
  <c r="B22" i="125"/>
  <c r="C19" i="125"/>
  <c r="BN94" i="125"/>
  <c r="BG34" i="125" s="1"/>
  <c r="BN97" i="125"/>
  <c r="BJ34" i="125" s="1"/>
  <c r="BN92" i="125"/>
  <c r="BE34" i="125" s="1"/>
  <c r="BN111" i="125"/>
  <c r="BN107" i="125"/>
  <c r="BO91" i="125" s="1"/>
  <c r="BJ79" i="125"/>
  <c r="BJ72" i="125"/>
  <c r="BN110" i="125"/>
  <c r="BN106" i="125"/>
  <c r="B99" i="125"/>
  <c r="B33" i="125" s="1"/>
  <c r="BN86" i="125"/>
  <c r="BN89" i="125"/>
  <c r="BB34" i="125" s="1"/>
  <c r="BN105" i="125"/>
  <c r="BO89" i="125" s="1"/>
  <c r="BN96" i="125"/>
  <c r="BI34" i="125" s="1"/>
  <c r="BN91" i="125"/>
  <c r="BD34" i="125" s="1"/>
  <c r="BN103" i="125"/>
  <c r="BE78" i="123"/>
  <c r="BE71" i="123"/>
  <c r="AZ78" i="123"/>
  <c r="AZ71" i="123"/>
  <c r="C55" i="123"/>
  <c r="D19" i="123"/>
  <c r="BA78" i="123"/>
  <c r="BA71" i="123"/>
  <c r="D81" i="123"/>
  <c r="D75" i="123"/>
  <c r="D26" i="123" s="1"/>
  <c r="BG78" i="123"/>
  <c r="BG71" i="123"/>
  <c r="P15" i="123"/>
  <c r="Q11" i="123" s="1"/>
  <c r="BO104" i="123"/>
  <c r="E20" i="123"/>
  <c r="M71" i="123"/>
  <c r="M78" i="123"/>
  <c r="BJ20" i="123"/>
  <c r="BH78" i="123"/>
  <c r="BH71" i="123"/>
  <c r="BC78" i="123"/>
  <c r="BC71" i="123"/>
  <c r="C73" i="123"/>
  <c r="B73" i="123"/>
  <c r="D73" i="123"/>
  <c r="B29" i="123"/>
  <c r="C25" i="123"/>
  <c r="BF78" i="123"/>
  <c r="BF71" i="123"/>
  <c r="BD71" i="123"/>
  <c r="BD78" i="123"/>
  <c r="AY71" i="123"/>
  <c r="AY78" i="123"/>
  <c r="B80" i="123"/>
  <c r="C80" i="123"/>
  <c r="D80" i="123"/>
  <c r="C22" i="123"/>
  <c r="BN109" i="120"/>
  <c r="C80" i="122"/>
  <c r="B80" i="122"/>
  <c r="B73" i="122"/>
  <c r="C73" i="122"/>
  <c r="Q15" i="122"/>
  <c r="R11" i="122" s="1"/>
  <c r="BO103" i="122"/>
  <c r="D78" i="122"/>
  <c r="D80" i="122" s="1"/>
  <c r="D71" i="122"/>
  <c r="BJ20" i="122"/>
  <c r="C25" i="122"/>
  <c r="B29" i="122"/>
  <c r="P16" i="122"/>
  <c r="C15" i="122"/>
  <c r="D11" i="122" s="1"/>
  <c r="C55" i="122"/>
  <c r="D19" i="122"/>
  <c r="BN112" i="120"/>
  <c r="BO96" i="120" s="1"/>
  <c r="BN92" i="120"/>
  <c r="BN90" i="120"/>
  <c r="BH99" i="120"/>
  <c r="BH33" i="120" s="1"/>
  <c r="BE115" i="120"/>
  <c r="BE40" i="120" s="1"/>
  <c r="BD115" i="120"/>
  <c r="BD40" i="120" s="1"/>
  <c r="BF115" i="120"/>
  <c r="BF40" i="120" s="1"/>
  <c r="BN95" i="120"/>
  <c r="R15" i="120"/>
  <c r="S11" i="120" s="1"/>
  <c r="BN94" i="120"/>
  <c r="BF99" i="120"/>
  <c r="BF33" i="120" s="1"/>
  <c r="BH115" i="120"/>
  <c r="BH40" i="120" s="1"/>
  <c r="BJ115" i="120"/>
  <c r="BJ40" i="120" s="1"/>
  <c r="BN111" i="120"/>
  <c r="B74" i="120"/>
  <c r="BG99" i="120"/>
  <c r="BG33" i="120" s="1"/>
  <c r="B81" i="120"/>
  <c r="BC99" i="120"/>
  <c r="BC33" i="120" s="1"/>
  <c r="BJ99" i="120"/>
  <c r="BJ33" i="120" s="1"/>
  <c r="BE99" i="120"/>
  <c r="BE33" i="120" s="1"/>
  <c r="BC115" i="120"/>
  <c r="BC40" i="120" s="1"/>
  <c r="B115" i="120"/>
  <c r="BN102" i="120"/>
  <c r="BN107" i="120"/>
  <c r="BO91" i="120" s="1"/>
  <c r="BN96" i="120"/>
  <c r="BN108" i="120"/>
  <c r="BN110" i="120"/>
  <c r="BN106" i="120"/>
  <c r="B99" i="120"/>
  <c r="B33" i="120" s="1"/>
  <c r="BN86" i="120"/>
  <c r="BD99" i="120"/>
  <c r="BD33" i="120" s="1"/>
  <c r="BI99" i="120"/>
  <c r="BI33" i="120" s="1"/>
  <c r="BG115" i="120"/>
  <c r="BG40" i="120" s="1"/>
  <c r="BI115" i="120"/>
  <c r="BI40" i="120" s="1"/>
  <c r="BN91" i="120"/>
  <c r="BD34" i="120" s="1"/>
  <c r="BN93" i="120"/>
  <c r="BN110" i="119"/>
  <c r="BN86" i="119"/>
  <c r="BN102" i="119"/>
  <c r="AH74" i="119"/>
  <c r="AD74" i="119"/>
  <c r="AG74" i="119"/>
  <c r="AC74" i="119"/>
  <c r="AE74" i="119"/>
  <c r="AF74" i="119"/>
  <c r="AB74" i="119"/>
  <c r="BN97" i="119"/>
  <c r="BK34" i="119" s="1"/>
  <c r="BN109" i="119"/>
  <c r="BN89" i="119"/>
  <c r="B98" i="119"/>
  <c r="B33" i="119" s="1"/>
  <c r="BN85" i="119"/>
  <c r="F98" i="119"/>
  <c r="F33" i="119" s="1"/>
  <c r="Z98" i="119"/>
  <c r="Z33" i="119" s="1"/>
  <c r="AT98" i="119"/>
  <c r="AT33" i="119" s="1"/>
  <c r="Q98" i="119"/>
  <c r="Q33" i="119" s="1"/>
  <c r="AG98" i="119"/>
  <c r="AG33" i="119" s="1"/>
  <c r="AW98" i="119"/>
  <c r="AW33" i="119" s="1"/>
  <c r="B114" i="119"/>
  <c r="BN101" i="119"/>
  <c r="BJ98" i="119"/>
  <c r="BJ33" i="119" s="1"/>
  <c r="G98" i="119"/>
  <c r="G33" i="119" s="1"/>
  <c r="W98" i="119"/>
  <c r="W33" i="119" s="1"/>
  <c r="AM98" i="119"/>
  <c r="AM33" i="119" s="1"/>
  <c r="BC98" i="119"/>
  <c r="BC33" i="119" s="1"/>
  <c r="H98" i="119"/>
  <c r="H33" i="119" s="1"/>
  <c r="X98" i="119"/>
  <c r="X33" i="119" s="1"/>
  <c r="AN98" i="119"/>
  <c r="AN33" i="119" s="1"/>
  <c r="BD98" i="119"/>
  <c r="BD33" i="119" s="1"/>
  <c r="S114" i="119"/>
  <c r="K114" i="119"/>
  <c r="E114" i="119"/>
  <c r="F114" i="119"/>
  <c r="V114" i="119"/>
  <c r="AL114" i="119"/>
  <c r="BB114" i="119"/>
  <c r="H114" i="119"/>
  <c r="X114" i="119"/>
  <c r="AN114" i="119"/>
  <c r="BD114" i="119"/>
  <c r="U114" i="119"/>
  <c r="AK114" i="119"/>
  <c r="BA114" i="119"/>
  <c r="BK114" i="119"/>
  <c r="B29" i="119"/>
  <c r="C25" i="119"/>
  <c r="Z74" i="119"/>
  <c r="Y74" i="119"/>
  <c r="AA74" i="119"/>
  <c r="BN113" i="119"/>
  <c r="BO97" i="119" s="1"/>
  <c r="R98" i="119"/>
  <c r="R33" i="119" s="1"/>
  <c r="V98" i="119"/>
  <c r="V33" i="119" s="1"/>
  <c r="AP98" i="119"/>
  <c r="AP33" i="119" s="1"/>
  <c r="E98" i="119"/>
  <c r="E33" i="119" s="1"/>
  <c r="U98" i="119"/>
  <c r="U33" i="119" s="1"/>
  <c r="AK98" i="119"/>
  <c r="AK33" i="119" s="1"/>
  <c r="BA98" i="119"/>
  <c r="BA33" i="119" s="1"/>
  <c r="BC114" i="119"/>
  <c r="I114" i="119"/>
  <c r="K98" i="119"/>
  <c r="K33" i="119" s="1"/>
  <c r="AA98" i="119"/>
  <c r="AA33" i="119" s="1"/>
  <c r="AQ98" i="119"/>
  <c r="AQ33" i="119" s="1"/>
  <c r="BG98" i="119"/>
  <c r="BG33" i="119" s="1"/>
  <c r="L98" i="119"/>
  <c r="L33" i="119" s="1"/>
  <c r="AB98" i="119"/>
  <c r="AB33" i="119" s="1"/>
  <c r="AR98" i="119"/>
  <c r="AR33" i="119" s="1"/>
  <c r="BH98" i="119"/>
  <c r="BH33" i="119" s="1"/>
  <c r="AI114" i="119"/>
  <c r="AA114" i="119"/>
  <c r="O114" i="119"/>
  <c r="J114" i="119"/>
  <c r="Z114" i="119"/>
  <c r="AP114" i="119"/>
  <c r="BF114" i="119"/>
  <c r="L114" i="119"/>
  <c r="AB114" i="119"/>
  <c r="AR114" i="119"/>
  <c r="BH114" i="119"/>
  <c r="Y114" i="119"/>
  <c r="AO114" i="119"/>
  <c r="BE114" i="119"/>
  <c r="BN108" i="119"/>
  <c r="BN88" i="119"/>
  <c r="BN111" i="119"/>
  <c r="BO95" i="119" s="1"/>
  <c r="BN107" i="119"/>
  <c r="BN87" i="119"/>
  <c r="BA34" i="119" s="1"/>
  <c r="BN103" i="119"/>
  <c r="BO87" i="119" s="1"/>
  <c r="BN94" i="119"/>
  <c r="BN90" i="119"/>
  <c r="BD34" i="119" s="1"/>
  <c r="BN105" i="119"/>
  <c r="AH98" i="119"/>
  <c r="AH33" i="119" s="1"/>
  <c r="AL98" i="119"/>
  <c r="AL33" i="119" s="1"/>
  <c r="N98" i="119"/>
  <c r="N33" i="119" s="1"/>
  <c r="I98" i="119"/>
  <c r="I33" i="119" s="1"/>
  <c r="Y98" i="119"/>
  <c r="Y33" i="119" s="1"/>
  <c r="AO98" i="119"/>
  <c r="AO33" i="119" s="1"/>
  <c r="BE98" i="119"/>
  <c r="BE33" i="119" s="1"/>
  <c r="BB98" i="119"/>
  <c r="BB33" i="119" s="1"/>
  <c r="BL80" i="119"/>
  <c r="BH80" i="119"/>
  <c r="BD80" i="119"/>
  <c r="AZ80" i="119"/>
  <c r="AV80" i="119"/>
  <c r="AR80" i="119"/>
  <c r="AN80" i="119"/>
  <c r="AJ80" i="119"/>
  <c r="AF80" i="119"/>
  <c r="AB80" i="119"/>
  <c r="X80" i="119"/>
  <c r="T80" i="119"/>
  <c r="P80" i="119"/>
  <c r="L80" i="119"/>
  <c r="H80" i="119"/>
  <c r="D80" i="119"/>
  <c r="BK80" i="119"/>
  <c r="BG80" i="119"/>
  <c r="BC80" i="119"/>
  <c r="AY80" i="119"/>
  <c r="AU80" i="119"/>
  <c r="AQ80" i="119"/>
  <c r="AM80" i="119"/>
  <c r="AI80" i="119"/>
  <c r="AE80" i="119"/>
  <c r="AA80" i="119"/>
  <c r="W80" i="119"/>
  <c r="S80" i="119"/>
  <c r="O80" i="119"/>
  <c r="K80" i="119"/>
  <c r="G80" i="119"/>
  <c r="C80" i="119"/>
  <c r="BI80" i="119"/>
  <c r="BE80" i="119"/>
  <c r="BA80" i="119"/>
  <c r="AW80" i="119"/>
  <c r="AS80" i="119"/>
  <c r="AO80" i="119"/>
  <c r="AK80" i="119"/>
  <c r="AG80" i="119"/>
  <c r="AC80" i="119"/>
  <c r="Y80" i="119"/>
  <c r="U80" i="119"/>
  <c r="Q80" i="119"/>
  <c r="M80" i="119"/>
  <c r="I80" i="119"/>
  <c r="E80" i="119"/>
  <c r="BJ80" i="119"/>
  <c r="AT80" i="119"/>
  <c r="AD80" i="119"/>
  <c r="N80" i="119"/>
  <c r="BF80" i="119"/>
  <c r="AP80" i="119"/>
  <c r="Z80" i="119"/>
  <c r="J80" i="119"/>
  <c r="BB80" i="119"/>
  <c r="AL80" i="119"/>
  <c r="V80" i="119"/>
  <c r="F80" i="119"/>
  <c r="AX80" i="119"/>
  <c r="AH80" i="119"/>
  <c r="R80" i="119"/>
  <c r="B80" i="119"/>
  <c r="O98" i="119"/>
  <c r="O33" i="119" s="1"/>
  <c r="AE98" i="119"/>
  <c r="AE33" i="119" s="1"/>
  <c r="AU98" i="119"/>
  <c r="AU33" i="119" s="1"/>
  <c r="W114" i="119"/>
  <c r="P98" i="119"/>
  <c r="P33" i="119" s="1"/>
  <c r="AF98" i="119"/>
  <c r="AF33" i="119" s="1"/>
  <c r="AV98" i="119"/>
  <c r="AV33" i="119" s="1"/>
  <c r="AM114" i="119"/>
  <c r="AY114" i="119"/>
  <c r="AQ114" i="119"/>
  <c r="AE114" i="119"/>
  <c r="N114" i="119"/>
  <c r="AD114" i="119"/>
  <c r="AT114" i="119"/>
  <c r="BJ114" i="119"/>
  <c r="P114" i="119"/>
  <c r="AF114" i="119"/>
  <c r="AV114" i="119"/>
  <c r="M114" i="119"/>
  <c r="AC114" i="119"/>
  <c r="AS114" i="119"/>
  <c r="BI114" i="119"/>
  <c r="BN96" i="119"/>
  <c r="BK98" i="119"/>
  <c r="BK33" i="119" s="1"/>
  <c r="BN92" i="119"/>
  <c r="BN95" i="119"/>
  <c r="C21" i="119"/>
  <c r="BN106" i="119"/>
  <c r="BO90" i="119" s="1"/>
  <c r="BN93" i="119"/>
  <c r="BK73" i="119"/>
  <c r="BG73" i="119"/>
  <c r="BC73" i="119"/>
  <c r="AY73" i="119"/>
  <c r="AU73" i="119"/>
  <c r="AQ73" i="119"/>
  <c r="AM73" i="119"/>
  <c r="AI73" i="119"/>
  <c r="AE73" i="119"/>
  <c r="AA73" i="119"/>
  <c r="W73" i="119"/>
  <c r="S73" i="119"/>
  <c r="O73" i="119"/>
  <c r="K73" i="119"/>
  <c r="G73" i="119"/>
  <c r="BJ73" i="119"/>
  <c r="BF73" i="119"/>
  <c r="BB73" i="119"/>
  <c r="AX73" i="119"/>
  <c r="AT73" i="119"/>
  <c r="AP73" i="119"/>
  <c r="AL73" i="119"/>
  <c r="AH73" i="119"/>
  <c r="AD73" i="119"/>
  <c r="Z73" i="119"/>
  <c r="V73" i="119"/>
  <c r="R73" i="119"/>
  <c r="N73" i="119"/>
  <c r="BL73" i="119"/>
  <c r="BH73" i="119"/>
  <c r="BD73" i="119"/>
  <c r="AZ73" i="119"/>
  <c r="AV73" i="119"/>
  <c r="AR73" i="119"/>
  <c r="AN73" i="119"/>
  <c r="AJ73" i="119"/>
  <c r="AF73" i="119"/>
  <c r="AB73" i="119"/>
  <c r="X73" i="119"/>
  <c r="T73" i="119"/>
  <c r="BI73" i="119"/>
  <c r="AS73" i="119"/>
  <c r="AC73" i="119"/>
  <c r="P73" i="119"/>
  <c r="I73" i="119"/>
  <c r="D73" i="119"/>
  <c r="BE73" i="119"/>
  <c r="AO73" i="119"/>
  <c r="Y73" i="119"/>
  <c r="M73" i="119"/>
  <c r="H73" i="119"/>
  <c r="C73" i="119"/>
  <c r="BA73" i="119"/>
  <c r="AK73" i="119"/>
  <c r="U73" i="119"/>
  <c r="L73" i="119"/>
  <c r="F73" i="119"/>
  <c r="B73" i="119"/>
  <c r="AW73" i="119"/>
  <c r="AG73" i="119"/>
  <c r="Q73" i="119"/>
  <c r="J73" i="119"/>
  <c r="E73" i="119"/>
  <c r="AX98" i="119"/>
  <c r="AX33" i="119" s="1"/>
  <c r="J98" i="119"/>
  <c r="J33" i="119" s="1"/>
  <c r="AD98" i="119"/>
  <c r="AD33" i="119" s="1"/>
  <c r="M98" i="119"/>
  <c r="M33" i="119" s="1"/>
  <c r="AC98" i="119"/>
  <c r="AC33" i="119" s="1"/>
  <c r="AS98" i="119"/>
  <c r="AS33" i="119" s="1"/>
  <c r="BI98" i="119"/>
  <c r="BI33" i="119" s="1"/>
  <c r="BF98" i="119"/>
  <c r="BF33" i="119" s="1"/>
  <c r="C98" i="119"/>
  <c r="C33" i="119" s="1"/>
  <c r="S98" i="119"/>
  <c r="S33" i="119" s="1"/>
  <c r="AI98" i="119"/>
  <c r="AI33" i="119" s="1"/>
  <c r="AY98" i="119"/>
  <c r="AY33" i="119" s="1"/>
  <c r="D98" i="119"/>
  <c r="D33" i="119" s="1"/>
  <c r="T98" i="119"/>
  <c r="T33" i="119" s="1"/>
  <c r="AJ98" i="119"/>
  <c r="AJ33" i="119" s="1"/>
  <c r="AZ98" i="119"/>
  <c r="AZ33" i="119" s="1"/>
  <c r="G114" i="119"/>
  <c r="C114" i="119"/>
  <c r="BG114" i="119"/>
  <c r="AU114" i="119"/>
  <c r="R114" i="119"/>
  <c r="AH114" i="119"/>
  <c r="AX114" i="119"/>
  <c r="D114" i="119"/>
  <c r="T114" i="119"/>
  <c r="AJ114" i="119"/>
  <c r="AZ114" i="119"/>
  <c r="Q114" i="119"/>
  <c r="AG114" i="119"/>
  <c r="AW114" i="119"/>
  <c r="BN112" i="119"/>
  <c r="BN104" i="119"/>
  <c r="BN91" i="119"/>
  <c r="V74" i="119"/>
  <c r="R74" i="119"/>
  <c r="N74" i="119"/>
  <c r="J74" i="119"/>
  <c r="F74" i="119"/>
  <c r="U74" i="119"/>
  <c r="Q74" i="119"/>
  <c r="M74" i="119"/>
  <c r="I74" i="119"/>
  <c r="E74" i="119"/>
  <c r="W74" i="119"/>
  <c r="S74" i="119"/>
  <c r="O74" i="119"/>
  <c r="K74" i="119"/>
  <c r="G74" i="119"/>
  <c r="P74" i="119"/>
  <c r="L74" i="119"/>
  <c r="X74" i="119"/>
  <c r="H74" i="119"/>
  <c r="T74" i="119"/>
  <c r="D74" i="119"/>
  <c r="Q15" i="119"/>
  <c r="R11" i="119" s="1"/>
  <c r="BN105" i="116"/>
  <c r="BH115" i="117"/>
  <c r="BH40" i="117" s="1"/>
  <c r="BK115" i="117"/>
  <c r="BK40" i="117" s="1"/>
  <c r="B29" i="117"/>
  <c r="C25" i="117"/>
  <c r="BN111" i="117"/>
  <c r="BN114" i="117"/>
  <c r="BN94" i="117"/>
  <c r="B74" i="117"/>
  <c r="BG99" i="117"/>
  <c r="BG33" i="117" s="1"/>
  <c r="B99" i="117"/>
  <c r="B33" i="117" s="1"/>
  <c r="BN86" i="117"/>
  <c r="B81" i="117"/>
  <c r="BE115" i="117"/>
  <c r="BE40" i="117" s="1"/>
  <c r="BF115" i="117"/>
  <c r="BF40" i="117" s="1"/>
  <c r="BG115" i="117"/>
  <c r="BG40" i="117" s="1"/>
  <c r="BN112" i="117"/>
  <c r="BK99" i="117"/>
  <c r="BK33" i="117" s="1"/>
  <c r="BN97" i="117"/>
  <c r="BN113" i="117"/>
  <c r="BN92" i="117"/>
  <c r="BN95" i="117"/>
  <c r="BE99" i="117"/>
  <c r="BE33" i="117" s="1"/>
  <c r="BI115" i="117"/>
  <c r="BI40" i="117" s="1"/>
  <c r="BJ115" i="117"/>
  <c r="BJ40" i="117" s="1"/>
  <c r="BN93" i="117"/>
  <c r="BN108" i="117"/>
  <c r="BN98" i="117"/>
  <c r="BK34" i="117" s="1"/>
  <c r="BN110" i="117"/>
  <c r="BH99" i="117"/>
  <c r="BH33" i="117" s="1"/>
  <c r="BJ99" i="117"/>
  <c r="BJ33" i="117" s="1"/>
  <c r="BF99" i="117"/>
  <c r="BF33" i="117" s="1"/>
  <c r="BI99" i="117"/>
  <c r="BI33" i="117" s="1"/>
  <c r="B115" i="117"/>
  <c r="BN102" i="117"/>
  <c r="BN96" i="117"/>
  <c r="BN109" i="117"/>
  <c r="R15" i="117"/>
  <c r="S11" i="117" s="1"/>
  <c r="BN87" i="116"/>
  <c r="BA34" i="116" s="1"/>
  <c r="BN97" i="116"/>
  <c r="BK34" i="116" s="1"/>
  <c r="BK98" i="116"/>
  <c r="BK33" i="116" s="1"/>
  <c r="BK54" i="116" s="1"/>
  <c r="BN113" i="116"/>
  <c r="BO97" i="116" s="1"/>
  <c r="BN90" i="116"/>
  <c r="BD34" i="116" s="1"/>
  <c r="BN106" i="116"/>
  <c r="BO90" i="116" s="1"/>
  <c r="BN103" i="116"/>
  <c r="BO87" i="116" s="1"/>
  <c r="BN89" i="116"/>
  <c r="B15" i="116"/>
  <c r="BN13" i="116"/>
  <c r="M14" i="114"/>
  <c r="M14" i="2"/>
  <c r="M15" i="2" s="1"/>
  <c r="M21" i="2" s="1"/>
  <c r="G14" i="114"/>
  <c r="J14" i="114"/>
  <c r="H14" i="114"/>
  <c r="H14" i="2"/>
  <c r="H15" i="2" s="1"/>
  <c r="N14" i="114"/>
  <c r="C14" i="114"/>
  <c r="C15" i="114" s="1"/>
  <c r="C21" i="114" s="1"/>
  <c r="G14" i="2"/>
  <c r="B14" i="114"/>
  <c r="L14" i="114"/>
  <c r="L14" i="2"/>
  <c r="L15" i="2" s="1"/>
  <c r="K14" i="2"/>
  <c r="K15" i="2" s="1"/>
  <c r="F14" i="114"/>
  <c r="F15" i="114" s="1"/>
  <c r="F21" i="114" s="1"/>
  <c r="L99" i="114"/>
  <c r="L34" i="114" s="1"/>
  <c r="L57" i="114" s="1"/>
  <c r="L59" i="114" s="1"/>
  <c r="L65" i="114" s="1"/>
  <c r="BN86" i="116"/>
  <c r="BK114" i="116"/>
  <c r="P98" i="116"/>
  <c r="P33" i="116" s="1"/>
  <c r="P54" i="116" s="1"/>
  <c r="AZ98" i="116"/>
  <c r="AZ33" i="116" s="1"/>
  <c r="AZ54" i="116" s="1"/>
  <c r="AN98" i="116"/>
  <c r="AN33" i="116" s="1"/>
  <c r="AN54" i="116" s="1"/>
  <c r="Y98" i="116"/>
  <c r="Y33" i="116" s="1"/>
  <c r="Y54" i="116" s="1"/>
  <c r="AO98" i="116"/>
  <c r="AO33" i="116" s="1"/>
  <c r="AO54" i="116" s="1"/>
  <c r="BE98" i="116"/>
  <c r="BE33" i="116" s="1"/>
  <c r="BE54" i="116" s="1"/>
  <c r="R98" i="116"/>
  <c r="R33" i="116" s="1"/>
  <c r="R54" i="116" s="1"/>
  <c r="AH98" i="116"/>
  <c r="AH33" i="116" s="1"/>
  <c r="AH54" i="116" s="1"/>
  <c r="AX98" i="116"/>
  <c r="AX33" i="116" s="1"/>
  <c r="AX54" i="116" s="1"/>
  <c r="X114" i="116"/>
  <c r="G98" i="116"/>
  <c r="G33" i="116" s="1"/>
  <c r="G54" i="116" s="1"/>
  <c r="W98" i="116"/>
  <c r="W33" i="116" s="1"/>
  <c r="W54" i="116" s="1"/>
  <c r="AM98" i="116"/>
  <c r="AM33" i="116" s="1"/>
  <c r="AM54" i="116" s="1"/>
  <c r="T114" i="116"/>
  <c r="I114" i="116"/>
  <c r="Y114" i="116"/>
  <c r="AO114" i="116"/>
  <c r="BE114" i="116"/>
  <c r="AA114" i="116"/>
  <c r="AQ114" i="116"/>
  <c r="AQ40" i="116" s="1"/>
  <c r="C25" i="116"/>
  <c r="B29" i="116"/>
  <c r="BH98" i="116"/>
  <c r="BH33" i="116" s="1"/>
  <c r="I98" i="116"/>
  <c r="I33" i="116" s="1"/>
  <c r="BC98" i="116"/>
  <c r="BC33" i="116" s="1"/>
  <c r="J114" i="116"/>
  <c r="BF114" i="116"/>
  <c r="BN94" i="116"/>
  <c r="BN102" i="116"/>
  <c r="BN92" i="116"/>
  <c r="BN108" i="116"/>
  <c r="BN88" i="116"/>
  <c r="BN104" i="116"/>
  <c r="AV98" i="116"/>
  <c r="AV33" i="116" s="1"/>
  <c r="AR98" i="116"/>
  <c r="AR33" i="116" s="1"/>
  <c r="AJ98" i="116"/>
  <c r="AJ33" i="116" s="1"/>
  <c r="X98" i="116"/>
  <c r="X33" i="116" s="1"/>
  <c r="E98" i="116"/>
  <c r="E33" i="116" s="1"/>
  <c r="U98" i="116"/>
  <c r="U33" i="116" s="1"/>
  <c r="AK98" i="116"/>
  <c r="AK33" i="116" s="1"/>
  <c r="BA98" i="116"/>
  <c r="BA33" i="116" s="1"/>
  <c r="AR114" i="116"/>
  <c r="N98" i="116"/>
  <c r="N33" i="116" s="1"/>
  <c r="AD98" i="116"/>
  <c r="AD33" i="116" s="1"/>
  <c r="AT98" i="116"/>
  <c r="AT33" i="116" s="1"/>
  <c r="BJ98" i="116"/>
  <c r="BJ33" i="116" s="1"/>
  <c r="C98" i="116"/>
  <c r="C33" i="116" s="1"/>
  <c r="S98" i="116"/>
  <c r="S33" i="116" s="1"/>
  <c r="AI98" i="116"/>
  <c r="AI33" i="116" s="1"/>
  <c r="AY98" i="116"/>
  <c r="AY33" i="116" s="1"/>
  <c r="BH114" i="116"/>
  <c r="D114" i="116"/>
  <c r="E114" i="116"/>
  <c r="U114" i="116"/>
  <c r="AK114" i="116"/>
  <c r="BA114" i="116"/>
  <c r="F114" i="116"/>
  <c r="V114" i="116"/>
  <c r="AL114" i="116"/>
  <c r="BB114" i="116"/>
  <c r="G114" i="116"/>
  <c r="W114" i="116"/>
  <c r="AM114" i="116"/>
  <c r="BC114" i="116"/>
  <c r="BD78" i="116"/>
  <c r="BD71" i="116"/>
  <c r="BN109" i="116"/>
  <c r="V74" i="116"/>
  <c r="R74" i="116"/>
  <c r="N74" i="116"/>
  <c r="J74" i="116"/>
  <c r="F74" i="116"/>
  <c r="U74" i="116"/>
  <c r="Q74" i="116"/>
  <c r="M74" i="116"/>
  <c r="I74" i="116"/>
  <c r="E74" i="116"/>
  <c r="W74" i="116"/>
  <c r="S74" i="116"/>
  <c r="O74" i="116"/>
  <c r="K74" i="116"/>
  <c r="G74" i="116"/>
  <c r="L74" i="116"/>
  <c r="X74" i="116"/>
  <c r="H74" i="116"/>
  <c r="T74" i="116"/>
  <c r="D74" i="116"/>
  <c r="P74" i="116"/>
  <c r="AG74" i="116"/>
  <c r="AC74" i="116"/>
  <c r="AF74" i="116"/>
  <c r="AE74" i="116"/>
  <c r="AH74" i="116"/>
  <c r="AB74" i="116"/>
  <c r="AD74" i="116"/>
  <c r="B22" i="116"/>
  <c r="C19" i="116"/>
  <c r="B98" i="116"/>
  <c r="B33" i="116" s="1"/>
  <c r="BN85" i="116"/>
  <c r="P114" i="116"/>
  <c r="AP114" i="116"/>
  <c r="Y74" i="116"/>
  <c r="AA74" i="116"/>
  <c r="Z74" i="116"/>
  <c r="BN95" i="116"/>
  <c r="BN91" i="116"/>
  <c r="AF98" i="116"/>
  <c r="AF33" i="116" s="1"/>
  <c r="L98" i="116"/>
  <c r="L33" i="116" s="1"/>
  <c r="D98" i="116"/>
  <c r="D33" i="116" s="1"/>
  <c r="H114" i="116"/>
  <c r="BD98" i="116"/>
  <c r="BD33" i="116" s="1"/>
  <c r="M98" i="116"/>
  <c r="M33" i="116" s="1"/>
  <c r="AC98" i="116"/>
  <c r="AC33" i="116" s="1"/>
  <c r="AS98" i="116"/>
  <c r="AS33" i="116" s="1"/>
  <c r="BI98" i="116"/>
  <c r="BI33" i="116" s="1"/>
  <c r="F98" i="116"/>
  <c r="F33" i="116" s="1"/>
  <c r="V98" i="116"/>
  <c r="V33" i="116" s="1"/>
  <c r="AL98" i="116"/>
  <c r="AL33" i="116" s="1"/>
  <c r="BB98" i="116"/>
  <c r="BB33" i="116" s="1"/>
  <c r="BD114" i="116"/>
  <c r="K98" i="116"/>
  <c r="K33" i="116" s="1"/>
  <c r="AA98" i="116"/>
  <c r="AA33" i="116" s="1"/>
  <c r="AQ98" i="116"/>
  <c r="AQ33" i="116" s="1"/>
  <c r="BG98" i="116"/>
  <c r="BG33" i="116" s="1"/>
  <c r="AF114" i="116"/>
  <c r="AJ114" i="116"/>
  <c r="M114" i="116"/>
  <c r="AC114" i="116"/>
  <c r="AS114" i="116"/>
  <c r="BI114" i="116"/>
  <c r="N114" i="116"/>
  <c r="AD114" i="116"/>
  <c r="AT114" i="116"/>
  <c r="BJ114" i="116"/>
  <c r="O114" i="116"/>
  <c r="AE114" i="116"/>
  <c r="AU114" i="116"/>
  <c r="BA78" i="116"/>
  <c r="BA71" i="116"/>
  <c r="BN96" i="116"/>
  <c r="BN112" i="116"/>
  <c r="Z114" i="116"/>
  <c r="K114" i="116"/>
  <c r="BG114" i="116"/>
  <c r="BN110" i="116"/>
  <c r="BN111" i="116"/>
  <c r="BO95" i="116" s="1"/>
  <c r="BN107" i="116"/>
  <c r="AY73" i="116"/>
  <c r="AU73" i="116"/>
  <c r="AQ73" i="116"/>
  <c r="AM73" i="116"/>
  <c r="AI73" i="116"/>
  <c r="AE73" i="116"/>
  <c r="AA73" i="116"/>
  <c r="W73" i="116"/>
  <c r="S73" i="116"/>
  <c r="O73" i="116"/>
  <c r="K73" i="116"/>
  <c r="G73" i="116"/>
  <c r="C73" i="116"/>
  <c r="AX73" i="116"/>
  <c r="AT73" i="116"/>
  <c r="AP73" i="116"/>
  <c r="AL73" i="116"/>
  <c r="AH73" i="116"/>
  <c r="AD73" i="116"/>
  <c r="Z73" i="116"/>
  <c r="V73" i="116"/>
  <c r="R73" i="116"/>
  <c r="N73" i="116"/>
  <c r="J73" i="116"/>
  <c r="F73" i="116"/>
  <c r="B73" i="116"/>
  <c r="AZ73" i="116"/>
  <c r="AV73" i="116"/>
  <c r="AR73" i="116"/>
  <c r="AN73" i="116"/>
  <c r="AJ73" i="116"/>
  <c r="AF73" i="116"/>
  <c r="AB73" i="116"/>
  <c r="X73" i="116"/>
  <c r="T73" i="116"/>
  <c r="P73" i="116"/>
  <c r="L73" i="116"/>
  <c r="H73" i="116"/>
  <c r="D73" i="116"/>
  <c r="AO73" i="116"/>
  <c r="Y73" i="116"/>
  <c r="I73" i="116"/>
  <c r="AK73" i="116"/>
  <c r="U73" i="116"/>
  <c r="E73" i="116"/>
  <c r="AW73" i="116"/>
  <c r="AG73" i="116"/>
  <c r="Q73" i="116"/>
  <c r="AS73" i="116"/>
  <c r="AC73" i="116"/>
  <c r="M73" i="116"/>
  <c r="AB98" i="116"/>
  <c r="AB33" i="116" s="1"/>
  <c r="T98" i="116"/>
  <c r="T33" i="116" s="1"/>
  <c r="H98" i="116"/>
  <c r="H33" i="116" s="1"/>
  <c r="AN114" i="116"/>
  <c r="Q98" i="116"/>
  <c r="Q33" i="116" s="1"/>
  <c r="AG98" i="116"/>
  <c r="AG33" i="116" s="1"/>
  <c r="AW98" i="116"/>
  <c r="AW33" i="116" s="1"/>
  <c r="L114" i="116"/>
  <c r="J98" i="116"/>
  <c r="J33" i="116" s="1"/>
  <c r="Z98" i="116"/>
  <c r="Z33" i="116" s="1"/>
  <c r="AP98" i="116"/>
  <c r="AP33" i="116" s="1"/>
  <c r="BF98" i="116"/>
  <c r="BF33" i="116" s="1"/>
  <c r="BC80" i="116"/>
  <c r="AY80" i="116"/>
  <c r="AU80" i="116"/>
  <c r="AQ80" i="116"/>
  <c r="AM80" i="116"/>
  <c r="AI80" i="116"/>
  <c r="AE80" i="116"/>
  <c r="AA80" i="116"/>
  <c r="W80" i="116"/>
  <c r="S80" i="116"/>
  <c r="O80" i="116"/>
  <c r="K80" i="116"/>
  <c r="G80" i="116"/>
  <c r="C80" i="116"/>
  <c r="BB80" i="116"/>
  <c r="AX80" i="116"/>
  <c r="AT80" i="116"/>
  <c r="AP80" i="116"/>
  <c r="AL80" i="116"/>
  <c r="AH80" i="116"/>
  <c r="AD80" i="116"/>
  <c r="Z80" i="116"/>
  <c r="V80" i="116"/>
  <c r="R80" i="116"/>
  <c r="N80" i="116"/>
  <c r="J80" i="116"/>
  <c r="F80" i="116"/>
  <c r="B80" i="116"/>
  <c r="BA80" i="116"/>
  <c r="AW80" i="116"/>
  <c r="AS80" i="116"/>
  <c r="AO80" i="116"/>
  <c r="AK80" i="116"/>
  <c r="AG80" i="116"/>
  <c r="AC80" i="116"/>
  <c r="Y80" i="116"/>
  <c r="U80" i="116"/>
  <c r="Q80" i="116"/>
  <c r="M80" i="116"/>
  <c r="I80" i="116"/>
  <c r="E80" i="116"/>
  <c r="AV80" i="116"/>
  <c r="AF80" i="116"/>
  <c r="P80" i="116"/>
  <c r="AR80" i="116"/>
  <c r="AB80" i="116"/>
  <c r="L80" i="116"/>
  <c r="AZ80" i="116"/>
  <c r="AJ80" i="116"/>
  <c r="T80" i="116"/>
  <c r="D80" i="116"/>
  <c r="AN80" i="116"/>
  <c r="X80" i="116"/>
  <c r="H80" i="116"/>
  <c r="O98" i="116"/>
  <c r="O33" i="116" s="1"/>
  <c r="AE98" i="116"/>
  <c r="AE33" i="116" s="1"/>
  <c r="AU98" i="116"/>
  <c r="AU33" i="116" s="1"/>
  <c r="AB114" i="116"/>
  <c r="AV114" i="116"/>
  <c r="AZ114" i="116"/>
  <c r="Q114" i="116"/>
  <c r="AG114" i="116"/>
  <c r="AW114" i="116"/>
  <c r="B114" i="116"/>
  <c r="BN101" i="116"/>
  <c r="R114" i="116"/>
  <c r="AH114" i="116"/>
  <c r="AX114" i="116"/>
  <c r="C114" i="116"/>
  <c r="S114" i="116"/>
  <c r="AI114" i="116"/>
  <c r="AY114" i="116"/>
  <c r="BN93" i="116"/>
  <c r="R15" i="116"/>
  <c r="S11" i="116" s="1"/>
  <c r="P109" i="114"/>
  <c r="P95" i="114"/>
  <c r="P97" i="114"/>
  <c r="K99" i="114"/>
  <c r="K34" i="114" s="1"/>
  <c r="K57" i="114" s="1"/>
  <c r="K59" i="114" s="1"/>
  <c r="K65" i="114" s="1"/>
  <c r="P110" i="114"/>
  <c r="D29" i="114"/>
  <c r="E26" i="114" s="1"/>
  <c r="C30" i="114"/>
  <c r="P111" i="114"/>
  <c r="P107" i="114"/>
  <c r="P96" i="114"/>
  <c r="P108" i="114"/>
  <c r="P93" i="114"/>
  <c r="P94" i="114"/>
  <c r="Q100" i="2" l="1"/>
  <c r="U100" i="2"/>
  <c r="P100" i="2"/>
  <c r="R100" i="2"/>
  <c r="V100" i="2"/>
  <c r="T100" i="2"/>
  <c r="O100" i="2"/>
  <c r="S100" i="2"/>
  <c r="W100" i="2"/>
  <c r="W127" i="2" s="1"/>
  <c r="W34" i="2" s="1"/>
  <c r="N100" i="2"/>
  <c r="G15" i="2"/>
  <c r="AC15" i="2" s="1"/>
  <c r="AC14" i="2"/>
  <c r="AF51" i="113"/>
  <c r="Z111" i="131"/>
  <c r="AF52" i="113"/>
  <c r="AS111" i="131"/>
  <c r="AN111" i="131"/>
  <c r="AJ111" i="131"/>
  <c r="L111" i="131"/>
  <c r="AF111" i="131"/>
  <c r="AY111" i="131"/>
  <c r="BB111" i="131"/>
  <c r="W111" i="131"/>
  <c r="AI111" i="131"/>
  <c r="AZ111" i="131"/>
  <c r="R111" i="131"/>
  <c r="V111" i="131"/>
  <c r="M111" i="131"/>
  <c r="BD111" i="131"/>
  <c r="AT111" i="131"/>
  <c r="AP111" i="131"/>
  <c r="AE111" i="131"/>
  <c r="S111" i="131"/>
  <c r="AD111" i="131"/>
  <c r="AW111" i="131"/>
  <c r="AG111" i="131"/>
  <c r="X111" i="131"/>
  <c r="N111" i="131"/>
  <c r="BE111" i="131"/>
  <c r="BA111" i="131"/>
  <c r="AM111" i="131"/>
  <c r="AV111" i="131"/>
  <c r="BI111" i="131"/>
  <c r="AB111" i="131"/>
  <c r="AR111" i="131"/>
  <c r="AH111" i="131"/>
  <c r="Y111" i="131"/>
  <c r="U111" i="131"/>
  <c r="O111" i="131"/>
  <c r="C81" i="149"/>
  <c r="BN93" i="140"/>
  <c r="BG34" i="140" s="1"/>
  <c r="BN102" i="129"/>
  <c r="P20" i="117"/>
  <c r="AQ115" i="117"/>
  <c r="AQ40" i="117" s="1"/>
  <c r="AA115" i="117"/>
  <c r="K107" i="117"/>
  <c r="AT115" i="117"/>
  <c r="AT40" i="117" s="1"/>
  <c r="AD115" i="117"/>
  <c r="N107" i="117"/>
  <c r="AS115" i="117"/>
  <c r="AS40" i="117" s="1"/>
  <c r="AC115" i="117"/>
  <c r="M107" i="117"/>
  <c r="T115" i="117"/>
  <c r="AR115" i="117"/>
  <c r="AR40" i="117" s="1"/>
  <c r="BB99" i="117"/>
  <c r="BB33" i="117" s="1"/>
  <c r="AL99" i="117"/>
  <c r="AL33" i="117" s="1"/>
  <c r="V99" i="117"/>
  <c r="V33" i="117" s="1"/>
  <c r="BD115" i="117"/>
  <c r="BD40" i="117" s="1"/>
  <c r="AO99" i="117"/>
  <c r="AO33" i="117" s="1"/>
  <c r="Y99" i="117"/>
  <c r="Y33" i="117" s="1"/>
  <c r="I91" i="117"/>
  <c r="AV99" i="117"/>
  <c r="AV33" i="117" s="1"/>
  <c r="AF99" i="117"/>
  <c r="AF33" i="117" s="1"/>
  <c r="P91" i="117"/>
  <c r="P99" i="117" s="1"/>
  <c r="P33" i="117" s="1"/>
  <c r="P55" i="117" s="1"/>
  <c r="BC99" i="117"/>
  <c r="BC33" i="117" s="1"/>
  <c r="G72" i="117"/>
  <c r="AU99" i="117"/>
  <c r="AU33" i="117" s="1"/>
  <c r="K91" i="117"/>
  <c r="BC115" i="117"/>
  <c r="BC40" i="117" s="1"/>
  <c r="AM115" i="117"/>
  <c r="AM40" i="117" s="1"/>
  <c r="W115" i="117"/>
  <c r="G107" i="117"/>
  <c r="AP115" i="117"/>
  <c r="AP40" i="117" s="1"/>
  <c r="Z115" i="117"/>
  <c r="J107" i="117"/>
  <c r="AO115" i="117"/>
  <c r="AO40" i="117" s="1"/>
  <c r="Y115" i="117"/>
  <c r="I107" i="117"/>
  <c r="AV115" i="117"/>
  <c r="AV40" i="117" s="1"/>
  <c r="AB115" i="117"/>
  <c r="AX99" i="117"/>
  <c r="AX33" i="117" s="1"/>
  <c r="AH99" i="117"/>
  <c r="AH33" i="117" s="1"/>
  <c r="R99" i="117"/>
  <c r="R33" i="117" s="1"/>
  <c r="BA99" i="117"/>
  <c r="BA33" i="117" s="1"/>
  <c r="AK99" i="117"/>
  <c r="AK33" i="117" s="1"/>
  <c r="U99" i="117"/>
  <c r="U33" i="117" s="1"/>
  <c r="AN115" i="117"/>
  <c r="AN40" i="117" s="1"/>
  <c r="AR99" i="117"/>
  <c r="AR33" i="117" s="1"/>
  <c r="AB99" i="117"/>
  <c r="AB33" i="117" s="1"/>
  <c r="L91" i="117"/>
  <c r="AM99" i="117"/>
  <c r="AM33" i="117" s="1"/>
  <c r="AY99" i="117"/>
  <c r="AY33" i="117" s="1"/>
  <c r="AE99" i="117"/>
  <c r="AE33" i="117" s="1"/>
  <c r="G79" i="117"/>
  <c r="AY115" i="117"/>
  <c r="AY40" i="117" s="1"/>
  <c r="AI115" i="117"/>
  <c r="AI40" i="117" s="1"/>
  <c r="S115" i="117"/>
  <c r="BB115" i="117"/>
  <c r="BB40" i="117" s="1"/>
  <c r="AL115" i="117"/>
  <c r="AL40" i="117" s="1"/>
  <c r="V115" i="117"/>
  <c r="BA115" i="117"/>
  <c r="BA40" i="117" s="1"/>
  <c r="AK115" i="117"/>
  <c r="AK40" i="117" s="1"/>
  <c r="U115" i="117"/>
  <c r="AZ115" i="117"/>
  <c r="AZ40" i="117" s="1"/>
  <c r="AF115" i="117"/>
  <c r="L107" i="117"/>
  <c r="AT99" i="117"/>
  <c r="AT33" i="117" s="1"/>
  <c r="AD99" i="117"/>
  <c r="AD33" i="117" s="1"/>
  <c r="N91" i="117"/>
  <c r="AW99" i="117"/>
  <c r="AW33" i="117" s="1"/>
  <c r="AG99" i="117"/>
  <c r="AG33" i="117" s="1"/>
  <c r="Q99" i="117"/>
  <c r="Q33" i="117" s="1"/>
  <c r="BD99" i="117"/>
  <c r="BD33" i="117" s="1"/>
  <c r="AN99" i="117"/>
  <c r="AN33" i="117" s="1"/>
  <c r="X99" i="117"/>
  <c r="X33" i="117" s="1"/>
  <c r="H91" i="117"/>
  <c r="W99" i="117"/>
  <c r="W33" i="117" s="1"/>
  <c r="AI99" i="117"/>
  <c r="AI33" i="117" s="1"/>
  <c r="O91" i="117"/>
  <c r="AQ99" i="117"/>
  <c r="AQ33" i="117" s="1"/>
  <c r="AU115" i="117"/>
  <c r="AU40" i="117" s="1"/>
  <c r="AE115" i="117"/>
  <c r="O107" i="117"/>
  <c r="AX115" i="117"/>
  <c r="AX40" i="117" s="1"/>
  <c r="AH115" i="117"/>
  <c r="R115" i="117"/>
  <c r="AW115" i="117"/>
  <c r="AW40" i="117" s="1"/>
  <c r="AG115" i="117"/>
  <c r="Q115" i="117"/>
  <c r="AJ115" i="117"/>
  <c r="AJ40" i="117" s="1"/>
  <c r="P107" i="117"/>
  <c r="P115" i="117" s="1"/>
  <c r="H107" i="117"/>
  <c r="AP99" i="117"/>
  <c r="AP33" i="117" s="1"/>
  <c r="Z99" i="117"/>
  <c r="Z33" i="117" s="1"/>
  <c r="J91" i="117"/>
  <c r="AS99" i="117"/>
  <c r="AS33" i="117" s="1"/>
  <c r="AC99" i="117"/>
  <c r="AC33" i="117" s="1"/>
  <c r="M91" i="117"/>
  <c r="AZ99" i="117"/>
  <c r="AZ33" i="117" s="1"/>
  <c r="AJ99" i="117"/>
  <c r="AJ33" i="117" s="1"/>
  <c r="T99" i="117"/>
  <c r="T33" i="117" s="1"/>
  <c r="X115" i="117"/>
  <c r="G91" i="117"/>
  <c r="S99" i="117"/>
  <c r="S33" i="117" s="1"/>
  <c r="AA99" i="117"/>
  <c r="AA33" i="117" s="1"/>
  <c r="BN109" i="133"/>
  <c r="BN109" i="131"/>
  <c r="BN108" i="142"/>
  <c r="BN89" i="140"/>
  <c r="BC34" i="140" s="1"/>
  <c r="BN85" i="140"/>
  <c r="BN86" i="140"/>
  <c r="AZ34" i="140" s="1"/>
  <c r="BN112" i="129"/>
  <c r="BO96" i="129" s="1"/>
  <c r="BN105" i="129"/>
  <c r="BO89" i="129" s="1"/>
  <c r="BN106" i="129"/>
  <c r="BN108" i="129"/>
  <c r="BN107" i="143"/>
  <c r="BN102" i="143"/>
  <c r="BN103" i="143"/>
  <c r="BO87" i="143" s="1"/>
  <c r="BN110" i="129"/>
  <c r="BN113" i="129"/>
  <c r="BN111" i="129"/>
  <c r="BN107" i="129"/>
  <c r="BO91" i="129" s="1"/>
  <c r="BN109" i="145"/>
  <c r="BN101" i="145"/>
  <c r="BN112" i="145"/>
  <c r="BN108" i="145"/>
  <c r="BN105" i="145"/>
  <c r="BN107" i="145"/>
  <c r="BN110" i="145"/>
  <c r="BN106" i="145"/>
  <c r="BO90" i="145" s="1"/>
  <c r="D114" i="145"/>
  <c r="D40" i="145" s="1"/>
  <c r="BD115" i="142"/>
  <c r="BD40" i="142" s="1"/>
  <c r="BD41" i="142" s="1"/>
  <c r="BE115" i="142"/>
  <c r="BE40" i="142" s="1"/>
  <c r="BE41" i="142" s="1"/>
  <c r="C114" i="145"/>
  <c r="C115" i="142"/>
  <c r="C40" i="142" s="1"/>
  <c r="J98" i="140"/>
  <c r="J33" i="140" s="1"/>
  <c r="N93" i="149"/>
  <c r="O93" i="149"/>
  <c r="P93" i="149"/>
  <c r="P99" i="149" s="1"/>
  <c r="P34" i="149" s="1"/>
  <c r="P57" i="149" s="1"/>
  <c r="P59" i="149" s="1"/>
  <c r="P65" i="149" s="1"/>
  <c r="M93" i="149"/>
  <c r="J93" i="149"/>
  <c r="H107" i="149"/>
  <c r="L93" i="149"/>
  <c r="G93" i="149"/>
  <c r="K107" i="149"/>
  <c r="J107" i="149"/>
  <c r="I107" i="149"/>
  <c r="G107" i="149"/>
  <c r="K93" i="149"/>
  <c r="G81" i="149"/>
  <c r="I93" i="149"/>
  <c r="H93" i="149"/>
  <c r="G74" i="149"/>
  <c r="L107" i="149"/>
  <c r="BN90" i="140"/>
  <c r="BD34" i="140" s="1"/>
  <c r="Q16" i="131"/>
  <c r="BH80" i="116"/>
  <c r="BN90" i="126"/>
  <c r="BC34" i="126" s="1"/>
  <c r="BI20" i="131"/>
  <c r="AQ111" i="131"/>
  <c r="P111" i="131"/>
  <c r="AC111" i="131"/>
  <c r="L78" i="131"/>
  <c r="AA111" i="131"/>
  <c r="AO111" i="131"/>
  <c r="BH111" i="131"/>
  <c r="L71" i="131"/>
  <c r="BO111" i="131"/>
  <c r="BF111" i="131"/>
  <c r="T111" i="131"/>
  <c r="AL111" i="131"/>
  <c r="BG111" i="131"/>
  <c r="AK111" i="131"/>
  <c r="AX111" i="131"/>
  <c r="Q111" i="131"/>
  <c r="BE115" i="139"/>
  <c r="BE40" i="139" s="1"/>
  <c r="BE41" i="139" s="1"/>
  <c r="H92" i="159"/>
  <c r="BK80" i="116"/>
  <c r="BI73" i="116"/>
  <c r="BN110" i="143"/>
  <c r="BN105" i="143"/>
  <c r="BG73" i="116"/>
  <c r="Q16" i="119"/>
  <c r="C29" i="145"/>
  <c r="U103" i="129"/>
  <c r="BN106" i="142"/>
  <c r="BN110" i="142"/>
  <c r="AA103" i="129"/>
  <c r="L103" i="129"/>
  <c r="BD80" i="116"/>
  <c r="BE80" i="116"/>
  <c r="BF80" i="116"/>
  <c r="BG80" i="116"/>
  <c r="BL80" i="116"/>
  <c r="BI80" i="116"/>
  <c r="BJ80" i="116"/>
  <c r="C29" i="125"/>
  <c r="BH115" i="139"/>
  <c r="BH40" i="139" s="1"/>
  <c r="BH41" i="139" s="1"/>
  <c r="AY103" i="129"/>
  <c r="AT103" i="129"/>
  <c r="AR103" i="129"/>
  <c r="BN109" i="143"/>
  <c r="C114" i="143"/>
  <c r="BN108" i="143"/>
  <c r="BN101" i="143"/>
  <c r="BN102" i="142"/>
  <c r="AL103" i="129"/>
  <c r="D103" i="129"/>
  <c r="W103" i="129"/>
  <c r="F103" i="129"/>
  <c r="T103" i="129"/>
  <c r="AN103" i="129"/>
  <c r="R103" i="129"/>
  <c r="AK103" i="129"/>
  <c r="C103" i="129"/>
  <c r="C115" i="129" s="1"/>
  <c r="C40" i="129" s="1"/>
  <c r="AE103" i="129"/>
  <c r="AF103" i="129"/>
  <c r="P103" i="129"/>
  <c r="AJ103" i="129"/>
  <c r="C79" i="129"/>
  <c r="C81" i="129" s="1"/>
  <c r="AG103" i="129"/>
  <c r="AZ103" i="129"/>
  <c r="Q103" i="129"/>
  <c r="AW103" i="129"/>
  <c r="O103" i="129"/>
  <c r="AH103" i="129"/>
  <c r="N103" i="129"/>
  <c r="AX103" i="129"/>
  <c r="O20" i="150"/>
  <c r="L106" i="150"/>
  <c r="F106" i="150"/>
  <c r="O106" i="150"/>
  <c r="O115" i="150" s="1"/>
  <c r="M90" i="150"/>
  <c r="N90" i="150"/>
  <c r="F72" i="150"/>
  <c r="N106" i="150"/>
  <c r="L90" i="150"/>
  <c r="J90" i="150"/>
  <c r="H106" i="150"/>
  <c r="M106" i="150"/>
  <c r="G106" i="150"/>
  <c r="G90" i="150"/>
  <c r="I90" i="150"/>
  <c r="O90" i="150"/>
  <c r="O99" i="150" s="1"/>
  <c r="O33" i="150" s="1"/>
  <c r="O55" i="150" s="1"/>
  <c r="K106" i="150"/>
  <c r="K90" i="150"/>
  <c r="J106" i="150"/>
  <c r="I106" i="150"/>
  <c r="H90" i="150"/>
  <c r="F90" i="150"/>
  <c r="F79" i="150"/>
  <c r="BN108" i="139"/>
  <c r="BN97" i="126"/>
  <c r="BJ34" i="126" s="1"/>
  <c r="BI115" i="142"/>
  <c r="BI40" i="142" s="1"/>
  <c r="BI41" i="142" s="1"/>
  <c r="D20" i="134"/>
  <c r="BN111" i="142"/>
  <c r="O20" i="117"/>
  <c r="K106" i="117"/>
  <c r="F106" i="117"/>
  <c r="K90" i="117"/>
  <c r="F90" i="117"/>
  <c r="I90" i="117"/>
  <c r="L106" i="117"/>
  <c r="G106" i="117"/>
  <c r="M106" i="117"/>
  <c r="G90" i="117"/>
  <c r="M90" i="117"/>
  <c r="H90" i="117"/>
  <c r="H106" i="117"/>
  <c r="N106" i="117"/>
  <c r="I106" i="117"/>
  <c r="N90" i="117"/>
  <c r="F79" i="117"/>
  <c r="F72" i="117"/>
  <c r="L90" i="117"/>
  <c r="O106" i="117"/>
  <c r="O115" i="117" s="1"/>
  <c r="J106" i="117"/>
  <c r="O90" i="117"/>
  <c r="O99" i="117" s="1"/>
  <c r="O33" i="117" s="1"/>
  <c r="O55" i="117" s="1"/>
  <c r="J90" i="117"/>
  <c r="BJ115" i="139"/>
  <c r="BJ40" i="139" s="1"/>
  <c r="BJ41" i="139" s="1"/>
  <c r="I98" i="140"/>
  <c r="I33" i="140" s="1"/>
  <c r="I54" i="140" s="1"/>
  <c r="K104" i="149"/>
  <c r="H104" i="149"/>
  <c r="H90" i="149"/>
  <c r="D90" i="114"/>
  <c r="F105" i="149"/>
  <c r="F20" i="156"/>
  <c r="BI99" i="139"/>
  <c r="BI33" i="139" s="1"/>
  <c r="BI55" i="139" s="1"/>
  <c r="BN92" i="140"/>
  <c r="BF34" i="140" s="1"/>
  <c r="BN103" i="133"/>
  <c r="BN105" i="131"/>
  <c r="BN110" i="126"/>
  <c r="BN91" i="126"/>
  <c r="BD34" i="126" s="1"/>
  <c r="BN111" i="126"/>
  <c r="BN95" i="126"/>
  <c r="BH34" i="126" s="1"/>
  <c r="BN92" i="126"/>
  <c r="BE34" i="126" s="1"/>
  <c r="BN112" i="126"/>
  <c r="BO96" i="126" s="1"/>
  <c r="BN113" i="126"/>
  <c r="BN110" i="133"/>
  <c r="BN102" i="133"/>
  <c r="BN112" i="133"/>
  <c r="BO96" i="133" s="1"/>
  <c r="BN102" i="131"/>
  <c r="BN107" i="142"/>
  <c r="BO91" i="142" s="1"/>
  <c r="BN103" i="142"/>
  <c r="BN113" i="142"/>
  <c r="BN104" i="142"/>
  <c r="BO88" i="142" s="1"/>
  <c r="BN112" i="142"/>
  <c r="BO96" i="142" s="1"/>
  <c r="BN109" i="142"/>
  <c r="I103" i="129"/>
  <c r="AC103" i="129"/>
  <c r="AO103" i="129"/>
  <c r="G103" i="129"/>
  <c r="C29" i="142"/>
  <c r="D74" i="149"/>
  <c r="E90" i="149"/>
  <c r="BA103" i="129"/>
  <c r="S103" i="129"/>
  <c r="R16" i="136"/>
  <c r="D104" i="149"/>
  <c r="D115" i="139"/>
  <c r="BN106" i="139"/>
  <c r="L108" i="131"/>
  <c r="BF108" i="131"/>
  <c r="Q108" i="131"/>
  <c r="X108" i="131"/>
  <c r="AL108" i="131"/>
  <c r="BD108" i="131"/>
  <c r="AI108" i="131"/>
  <c r="BE108" i="131"/>
  <c r="U108" i="131"/>
  <c r="AZ72" i="129"/>
  <c r="BA73" i="116"/>
  <c r="BE73" i="116"/>
  <c r="BL73" i="116"/>
  <c r="BJ73" i="116"/>
  <c r="BK73" i="116"/>
  <c r="R16" i="120"/>
  <c r="BN104" i="139"/>
  <c r="BO88" i="139" s="1"/>
  <c r="BD115" i="139"/>
  <c r="BD40" i="139" s="1"/>
  <c r="BD41" i="139" s="1"/>
  <c r="BC115" i="139"/>
  <c r="BC40" i="139" s="1"/>
  <c r="BC41" i="139" s="1"/>
  <c r="BF115" i="142"/>
  <c r="BF40" i="142" s="1"/>
  <c r="BF41" i="142" s="1"/>
  <c r="BC115" i="142"/>
  <c r="BC40" i="142" s="1"/>
  <c r="BC41" i="142" s="1"/>
  <c r="Q16" i="146"/>
  <c r="E89" i="149"/>
  <c r="BB108" i="131"/>
  <c r="AG108" i="131"/>
  <c r="O108" i="131"/>
  <c r="AJ108" i="131"/>
  <c r="AA108" i="131"/>
  <c r="M108" i="131"/>
  <c r="AU108" i="131"/>
  <c r="AD108" i="131"/>
  <c r="AW108" i="131"/>
  <c r="BD73" i="116"/>
  <c r="BB73" i="116"/>
  <c r="BC73" i="116"/>
  <c r="P16" i="145"/>
  <c r="D103" i="149"/>
  <c r="K103" i="149"/>
  <c r="R108" i="131"/>
  <c r="AX108" i="131"/>
  <c r="AF108" i="131"/>
  <c r="P108" i="131"/>
  <c r="K108" i="131"/>
  <c r="AR108" i="131"/>
  <c r="AC108" i="131"/>
  <c r="N108" i="131"/>
  <c r="AV108" i="131"/>
  <c r="BH73" i="116"/>
  <c r="BF73" i="116"/>
  <c r="K98" i="140"/>
  <c r="K33" i="140" s="1"/>
  <c r="K54" i="140" s="1"/>
  <c r="L103" i="149"/>
  <c r="BA108" i="131"/>
  <c r="AZ108" i="131"/>
  <c r="AE108" i="131"/>
  <c r="AT108" i="131"/>
  <c r="AY108" i="131"/>
  <c r="S108" i="131"/>
  <c r="BC108" i="131"/>
  <c r="AK108" i="131"/>
  <c r="V108" i="131"/>
  <c r="Q16" i="140"/>
  <c r="Q14" i="160"/>
  <c r="R16" i="128"/>
  <c r="P16" i="137"/>
  <c r="R16" i="117"/>
  <c r="D19" i="119"/>
  <c r="C55" i="119"/>
  <c r="P16" i="139"/>
  <c r="Q16" i="143"/>
  <c r="P16" i="123"/>
  <c r="BO104" i="131"/>
  <c r="E20" i="131"/>
  <c r="AO88" i="131" s="1"/>
  <c r="BF20" i="137"/>
  <c r="BE108" i="137"/>
  <c r="BE114" i="137" s="1"/>
  <c r="BE40" i="137" s="1"/>
  <c r="AW108" i="137"/>
  <c r="AO108" i="137"/>
  <c r="AX108" i="137"/>
  <c r="BB108" i="137"/>
  <c r="AQ108" i="137"/>
  <c r="AH108" i="137"/>
  <c r="Z108" i="137"/>
  <c r="R108" i="137"/>
  <c r="J108" i="137"/>
  <c r="AY108" i="137"/>
  <c r="AN108" i="137"/>
  <c r="AF108" i="137"/>
  <c r="X108" i="137"/>
  <c r="P108" i="137"/>
  <c r="AZ108" i="137"/>
  <c r="AC108" i="137"/>
  <c r="M108" i="137"/>
  <c r="AI108" i="137"/>
  <c r="S108" i="137"/>
  <c r="AP108" i="137"/>
  <c r="Y108" i="137"/>
  <c r="I108" i="137"/>
  <c r="AM108" i="137"/>
  <c r="W108" i="137"/>
  <c r="I78" i="137"/>
  <c r="BA108" i="137"/>
  <c r="AS108" i="137"/>
  <c r="BC108" i="137"/>
  <c r="AR108" i="137"/>
  <c r="AV108" i="137"/>
  <c r="AL108" i="137"/>
  <c r="AD108" i="137"/>
  <c r="V108" i="137"/>
  <c r="N108" i="137"/>
  <c r="BD108" i="137"/>
  <c r="AT108" i="137"/>
  <c r="AJ108" i="137"/>
  <c r="AB108" i="137"/>
  <c r="T108" i="137"/>
  <c r="L108" i="137"/>
  <c r="AK108" i="137"/>
  <c r="U108" i="137"/>
  <c r="AU108" i="137"/>
  <c r="AA108" i="137"/>
  <c r="K108" i="137"/>
  <c r="AG108" i="137"/>
  <c r="Q108" i="137"/>
  <c r="BF108" i="137"/>
  <c r="BF114" i="137" s="1"/>
  <c r="BF40" i="137" s="1"/>
  <c r="AE108" i="137"/>
  <c r="O108" i="137"/>
  <c r="I71" i="137"/>
  <c r="O15" i="156"/>
  <c r="AS108" i="131"/>
  <c r="Z108" i="131"/>
  <c r="AP108" i="131"/>
  <c r="I108" i="131"/>
  <c r="W108" i="131"/>
  <c r="T108" i="131"/>
  <c r="I71" i="131"/>
  <c r="BF20" i="131"/>
  <c r="AQ108" i="131"/>
  <c r="J108" i="131"/>
  <c r="Y108" i="131"/>
  <c r="AM108" i="131"/>
  <c r="AN108" i="131"/>
  <c r="AB108" i="131"/>
  <c r="I78" i="131"/>
  <c r="D81" i="146"/>
  <c r="D82" i="146" s="1"/>
  <c r="D27" i="146" s="1"/>
  <c r="D75" i="146"/>
  <c r="D26" i="146" s="1"/>
  <c r="D40" i="146" s="1"/>
  <c r="AX74" i="140"/>
  <c r="AX75" i="140" s="1"/>
  <c r="AX26" i="140" s="1"/>
  <c r="AN75" i="140"/>
  <c r="AN26" i="140" s="1"/>
  <c r="AY74" i="140"/>
  <c r="AY75" i="140" s="1"/>
  <c r="AY26" i="140" s="1"/>
  <c r="AU74" i="140"/>
  <c r="AU81" i="140" s="1"/>
  <c r="AU82" i="140" s="1"/>
  <c r="AU27" i="140" s="1"/>
  <c r="AQ81" i="140"/>
  <c r="AQ82" i="140" s="1"/>
  <c r="AQ27" i="140" s="1"/>
  <c r="AM75" i="140"/>
  <c r="AM26" i="140" s="1"/>
  <c r="AI81" i="140"/>
  <c r="AI82" i="140" s="1"/>
  <c r="AI27" i="140" s="1"/>
  <c r="F74" i="140"/>
  <c r="AR75" i="140"/>
  <c r="AR26" i="140" s="1"/>
  <c r="AL75" i="140"/>
  <c r="AL26" i="140" s="1"/>
  <c r="AT74" i="140"/>
  <c r="AT75" i="140" s="1"/>
  <c r="AT26" i="140" s="1"/>
  <c r="AJ81" i="140"/>
  <c r="AJ82" i="140" s="1"/>
  <c r="AJ27" i="140" s="1"/>
  <c r="E74" i="140"/>
  <c r="AW74" i="140"/>
  <c r="AW81" i="140" s="1"/>
  <c r="AW82" i="140" s="1"/>
  <c r="AW27" i="140" s="1"/>
  <c r="AS74" i="140"/>
  <c r="AS75" i="140" s="1"/>
  <c r="AS26" i="140" s="1"/>
  <c r="AO75" i="140"/>
  <c r="AO26" i="140" s="1"/>
  <c r="AK75" i="140"/>
  <c r="AK26" i="140" s="1"/>
  <c r="AV74" i="140"/>
  <c r="AV75" i="140" s="1"/>
  <c r="AV26" i="140" s="1"/>
  <c r="AP75" i="140"/>
  <c r="AP26" i="140" s="1"/>
  <c r="D81" i="140"/>
  <c r="D82" i="140" s="1"/>
  <c r="D27" i="140" s="1"/>
  <c r="D75" i="140"/>
  <c r="D26" i="140" s="1"/>
  <c r="D40" i="140" s="1"/>
  <c r="C81" i="140"/>
  <c r="C82" i="140" s="1"/>
  <c r="C27" i="140" s="1"/>
  <c r="C75" i="140"/>
  <c r="C26" i="140" s="1"/>
  <c r="E74" i="122"/>
  <c r="D74" i="122"/>
  <c r="D81" i="122" s="1"/>
  <c r="C15" i="159"/>
  <c r="Q14" i="159"/>
  <c r="BJ78" i="122"/>
  <c r="BJ71" i="122"/>
  <c r="AO103" i="131"/>
  <c r="I103" i="131"/>
  <c r="BO103" i="131"/>
  <c r="AE103" i="131"/>
  <c r="AF103" i="131"/>
  <c r="F103" i="131"/>
  <c r="AH103" i="131"/>
  <c r="D71" i="131"/>
  <c r="BA20" i="131"/>
  <c r="Y103" i="131"/>
  <c r="AR103" i="131"/>
  <c r="AU103" i="131"/>
  <c r="O103" i="131"/>
  <c r="AL103" i="131"/>
  <c r="T103" i="131"/>
  <c r="D78" i="131"/>
  <c r="O92" i="159"/>
  <c r="O99" i="159" s="1"/>
  <c r="O34" i="159" s="1"/>
  <c r="O57" i="159" s="1"/>
  <c r="O59" i="159" s="1"/>
  <c r="O65" i="159" s="1"/>
  <c r="H91" i="114"/>
  <c r="H102" i="149"/>
  <c r="F20" i="158"/>
  <c r="W105" i="158" s="1"/>
  <c r="W114" i="158" s="1"/>
  <c r="BN94" i="139"/>
  <c r="BG34" i="139" s="1"/>
  <c r="BN87" i="139"/>
  <c r="AZ34" i="139" s="1"/>
  <c r="BN109" i="139"/>
  <c r="BN108" i="133"/>
  <c r="BD98" i="126"/>
  <c r="BD99" i="126" s="1"/>
  <c r="BD33" i="126" s="1"/>
  <c r="BD55" i="126" s="1"/>
  <c r="X98" i="126"/>
  <c r="F74" i="159"/>
  <c r="J77" i="159" s="1"/>
  <c r="E105" i="114"/>
  <c r="C115" i="133"/>
  <c r="D114" i="131"/>
  <c r="G105" i="114"/>
  <c r="N92" i="159"/>
  <c r="J106" i="159"/>
  <c r="F104" i="114"/>
  <c r="K105" i="114"/>
  <c r="C115" i="139"/>
  <c r="C40" i="139" s="1"/>
  <c r="G92" i="159"/>
  <c r="I106" i="159"/>
  <c r="D74" i="114"/>
  <c r="L105" i="149"/>
  <c r="E91" i="149"/>
  <c r="B22" i="149"/>
  <c r="B23" i="149" s="1"/>
  <c r="H105" i="149"/>
  <c r="C88" i="149"/>
  <c r="L106" i="149"/>
  <c r="F92" i="149"/>
  <c r="K106" i="149"/>
  <c r="C102" i="149"/>
  <c r="B88" i="149"/>
  <c r="B99" i="149" s="1"/>
  <c r="B34" i="149" s="1"/>
  <c r="M92" i="159"/>
  <c r="H106" i="159"/>
  <c r="L92" i="159"/>
  <c r="D81" i="114"/>
  <c r="I91" i="149"/>
  <c r="J105" i="149"/>
  <c r="G105" i="149"/>
  <c r="J104" i="114"/>
  <c r="E104" i="114"/>
  <c r="N91" i="159"/>
  <c r="E74" i="149"/>
  <c r="H91" i="149"/>
  <c r="E105" i="149"/>
  <c r="I104" i="114"/>
  <c r="E90" i="114"/>
  <c r="F90" i="114"/>
  <c r="G104" i="114"/>
  <c r="K105" i="149"/>
  <c r="G91" i="149"/>
  <c r="I105" i="149"/>
  <c r="F91" i="149"/>
  <c r="H104" i="114"/>
  <c r="D104" i="114"/>
  <c r="G90" i="114"/>
  <c r="BJ113" i="140"/>
  <c r="BJ114" i="140" s="1"/>
  <c r="BJ40" i="140" s="1"/>
  <c r="BO97" i="140"/>
  <c r="BJ20" i="143"/>
  <c r="BO96" i="143"/>
  <c r="BO112" i="143"/>
  <c r="E90" i="159"/>
  <c r="J90" i="159"/>
  <c r="E104" i="159"/>
  <c r="D81" i="159"/>
  <c r="G91" i="159"/>
  <c r="L91" i="159"/>
  <c r="E74" i="159"/>
  <c r="H91" i="159"/>
  <c r="K91" i="159"/>
  <c r="K104" i="159"/>
  <c r="I90" i="159"/>
  <c r="H90" i="159"/>
  <c r="L104" i="159"/>
  <c r="F104" i="159"/>
  <c r="G104" i="159"/>
  <c r="K105" i="159"/>
  <c r="E81" i="159"/>
  <c r="M91" i="159"/>
  <c r="G105" i="159"/>
  <c r="E105" i="159"/>
  <c r="L91" i="149"/>
  <c r="J91" i="149"/>
  <c r="G106" i="159"/>
  <c r="E91" i="159"/>
  <c r="C89" i="149"/>
  <c r="D89" i="149"/>
  <c r="F103" i="149"/>
  <c r="F89" i="149"/>
  <c r="K89" i="149"/>
  <c r="J89" i="149"/>
  <c r="H103" i="149"/>
  <c r="E103" i="149"/>
  <c r="J103" i="149"/>
  <c r="C103" i="149"/>
  <c r="C113" i="149" s="1"/>
  <c r="H89" i="149"/>
  <c r="G89" i="149"/>
  <c r="I103" i="149"/>
  <c r="C74" i="149"/>
  <c r="G103" i="149"/>
  <c r="L89" i="149"/>
  <c r="X87" i="136"/>
  <c r="BG99" i="139"/>
  <c r="BG33" i="139" s="1"/>
  <c r="D99" i="139"/>
  <c r="D33" i="139" s="1"/>
  <c r="BN97" i="139"/>
  <c r="BJ34" i="139" s="1"/>
  <c r="BF115" i="139"/>
  <c r="BF40" i="139" s="1"/>
  <c r="BF41" i="139" s="1"/>
  <c r="AR104" i="133"/>
  <c r="D104" i="133"/>
  <c r="D115" i="133" s="1"/>
  <c r="W104" i="133"/>
  <c r="D72" i="133"/>
  <c r="R75" i="133" s="1"/>
  <c r="R76" i="133" s="1"/>
  <c r="R26" i="133" s="1"/>
  <c r="AE104" i="133"/>
  <c r="BA20" i="133"/>
  <c r="BA72" i="133" s="1"/>
  <c r="BO104" i="133"/>
  <c r="K104" i="133"/>
  <c r="K115" i="133" s="1"/>
  <c r="S104" i="133"/>
  <c r="AC104" i="133"/>
  <c r="V104" i="133"/>
  <c r="H104" i="133"/>
  <c r="H115" i="133" s="1"/>
  <c r="AS104" i="133"/>
  <c r="AO104" i="133"/>
  <c r="Z104" i="133"/>
  <c r="D79" i="133"/>
  <c r="M81" i="133" s="1"/>
  <c r="M104" i="133"/>
  <c r="M115" i="133" s="1"/>
  <c r="P104" i="133"/>
  <c r="R104" i="133"/>
  <c r="AZ104" i="133"/>
  <c r="AA104" i="133"/>
  <c r="AW104" i="133"/>
  <c r="AH104" i="133"/>
  <c r="AP104" i="133"/>
  <c r="AN88" i="133"/>
  <c r="I104" i="133"/>
  <c r="I115" i="133" s="1"/>
  <c r="AU104" i="133"/>
  <c r="D88" i="133"/>
  <c r="Y104" i="133"/>
  <c r="AX104" i="133"/>
  <c r="AN104" i="133"/>
  <c r="X104" i="133"/>
  <c r="AG88" i="133"/>
  <c r="U104" i="133"/>
  <c r="AO88" i="133"/>
  <c r="AG104" i="133"/>
  <c r="L104" i="133"/>
  <c r="L115" i="133" s="1"/>
  <c r="T104" i="133"/>
  <c r="N104" i="133"/>
  <c r="AM104" i="133"/>
  <c r="O104" i="133"/>
  <c r="AI104" i="133"/>
  <c r="E104" i="133"/>
  <c r="E115" i="133" s="1"/>
  <c r="AQ104" i="133"/>
  <c r="BA88" i="133"/>
  <c r="AJ104" i="133"/>
  <c r="AD104" i="133"/>
  <c r="AK104" i="133"/>
  <c r="G88" i="133"/>
  <c r="J104" i="133"/>
  <c r="AY104" i="133"/>
  <c r="Q104" i="133"/>
  <c r="AF104" i="133"/>
  <c r="AT104" i="133"/>
  <c r="BA104" i="133"/>
  <c r="AV104" i="133"/>
  <c r="G104" i="133"/>
  <c r="G115" i="133" s="1"/>
  <c r="AK88" i="133"/>
  <c r="AB104" i="133"/>
  <c r="F104" i="133"/>
  <c r="F115" i="133" s="1"/>
  <c r="AL104" i="133"/>
  <c r="BC29" i="161"/>
  <c r="U88" i="133"/>
  <c r="K91" i="149"/>
  <c r="N92" i="149"/>
  <c r="J105" i="159"/>
  <c r="H105" i="159"/>
  <c r="I105" i="159"/>
  <c r="F106" i="159"/>
  <c r="L106" i="159"/>
  <c r="F92" i="159"/>
  <c r="K106" i="159"/>
  <c r="I104" i="159"/>
  <c r="H104" i="159"/>
  <c r="J104" i="159"/>
  <c r="G90" i="159"/>
  <c r="K109" i="146"/>
  <c r="I91" i="159"/>
  <c r="F91" i="159"/>
  <c r="L105" i="159"/>
  <c r="F105" i="159"/>
  <c r="J92" i="159"/>
  <c r="K92" i="159"/>
  <c r="I92" i="159"/>
  <c r="K90" i="159"/>
  <c r="M90" i="159"/>
  <c r="F90" i="159"/>
  <c r="D90" i="159"/>
  <c r="D104" i="159"/>
  <c r="AU112" i="143"/>
  <c r="BE112" i="143"/>
  <c r="BC109" i="146"/>
  <c r="AP109" i="146"/>
  <c r="AR109" i="146"/>
  <c r="BA109" i="146"/>
  <c r="BG109" i="146"/>
  <c r="AA109" i="146"/>
  <c r="V109" i="146"/>
  <c r="BG78" i="146"/>
  <c r="AG109" i="146"/>
  <c r="AN109" i="146"/>
  <c r="P109" i="146"/>
  <c r="M109" i="146"/>
  <c r="AH109" i="146"/>
  <c r="Y109" i="146"/>
  <c r="AC109" i="146"/>
  <c r="AE109" i="146"/>
  <c r="AV109" i="146"/>
  <c r="AM109" i="146"/>
  <c r="Q109" i="146"/>
  <c r="AY109" i="146"/>
  <c r="AO109" i="146"/>
  <c r="AZ109" i="146"/>
  <c r="BD109" i="146"/>
  <c r="AT109" i="146"/>
  <c r="S109" i="146"/>
  <c r="J78" i="146"/>
  <c r="O92" i="160"/>
  <c r="O99" i="160" s="1"/>
  <c r="O34" i="160" s="1"/>
  <c r="O57" i="160" s="1"/>
  <c r="O59" i="160" s="1"/>
  <c r="O65" i="160" s="1"/>
  <c r="M92" i="160"/>
  <c r="K92" i="160"/>
  <c r="N92" i="160"/>
  <c r="F74" i="160"/>
  <c r="I92" i="160"/>
  <c r="L106" i="160"/>
  <c r="G92" i="160"/>
  <c r="J92" i="160"/>
  <c r="J106" i="160"/>
  <c r="L92" i="160"/>
  <c r="H106" i="160"/>
  <c r="K106" i="160"/>
  <c r="F92" i="160"/>
  <c r="F106" i="160"/>
  <c r="I106" i="160"/>
  <c r="G106" i="160"/>
  <c r="F81" i="160"/>
  <c r="H92" i="160"/>
  <c r="F104" i="120"/>
  <c r="N20" i="120"/>
  <c r="N72" i="120" s="1"/>
  <c r="N79" i="120" s="1"/>
  <c r="BC42" i="161"/>
  <c r="BD39" i="161" s="1"/>
  <c r="BD36" i="161"/>
  <c r="BE35" i="161"/>
  <c r="BF32" i="161" s="1"/>
  <c r="BB43" i="161"/>
  <c r="BD28" i="161"/>
  <c r="BE25" i="161" s="1"/>
  <c r="L105" i="160"/>
  <c r="H105" i="160"/>
  <c r="K105" i="160"/>
  <c r="J105" i="160"/>
  <c r="E81" i="160"/>
  <c r="E105" i="160"/>
  <c r="M91" i="160"/>
  <c r="G105" i="160"/>
  <c r="F105" i="160"/>
  <c r="E74" i="160"/>
  <c r="F91" i="160"/>
  <c r="G91" i="160"/>
  <c r="I91" i="160"/>
  <c r="L91" i="160"/>
  <c r="K91" i="160"/>
  <c r="I105" i="160"/>
  <c r="N91" i="160"/>
  <c r="E91" i="160"/>
  <c r="H91" i="160"/>
  <c r="J91" i="160"/>
  <c r="D74" i="159"/>
  <c r="K104" i="160"/>
  <c r="K90" i="160"/>
  <c r="D104" i="160"/>
  <c r="G104" i="160"/>
  <c r="D90" i="160"/>
  <c r="G90" i="160"/>
  <c r="J90" i="160"/>
  <c r="M90" i="160"/>
  <c r="J104" i="160"/>
  <c r="H90" i="160"/>
  <c r="E104" i="160"/>
  <c r="D81" i="160"/>
  <c r="I104" i="160"/>
  <c r="L104" i="160"/>
  <c r="F90" i="160"/>
  <c r="I90" i="160"/>
  <c r="L90" i="160"/>
  <c r="D74" i="160"/>
  <c r="H104" i="160"/>
  <c r="E90" i="160"/>
  <c r="F104" i="160"/>
  <c r="C15" i="160"/>
  <c r="C16" i="160" s="1"/>
  <c r="AF56" i="161"/>
  <c r="AG19" i="161"/>
  <c r="AV87" i="136"/>
  <c r="AL87" i="136"/>
  <c r="N87" i="136"/>
  <c r="AZ87" i="136"/>
  <c r="R87" i="136"/>
  <c r="K87" i="136"/>
  <c r="Z88" i="133"/>
  <c r="D88" i="149"/>
  <c r="D102" i="149"/>
  <c r="B81" i="149"/>
  <c r="C83" i="149" s="1"/>
  <c r="I102" i="149"/>
  <c r="J102" i="149"/>
  <c r="H92" i="149"/>
  <c r="I106" i="149"/>
  <c r="J92" i="149"/>
  <c r="F106" i="149"/>
  <c r="H105" i="114"/>
  <c r="I105" i="114"/>
  <c r="G91" i="114"/>
  <c r="F105" i="114"/>
  <c r="H90" i="114"/>
  <c r="F81" i="149"/>
  <c r="K104" i="114"/>
  <c r="N91" i="149"/>
  <c r="O92" i="149"/>
  <c r="H106" i="149"/>
  <c r="AA112" i="143"/>
  <c r="Q21" i="149"/>
  <c r="G102" i="149"/>
  <c r="L102" i="149"/>
  <c r="F88" i="149"/>
  <c r="B102" i="149"/>
  <c r="B113" i="149" s="1"/>
  <c r="F74" i="149"/>
  <c r="J77" i="149" s="1"/>
  <c r="J78" i="149" s="1"/>
  <c r="J27" i="149" s="1"/>
  <c r="J106" i="149"/>
  <c r="G92" i="149"/>
  <c r="L105" i="114"/>
  <c r="F91" i="114"/>
  <c r="E74" i="114"/>
  <c r="M91" i="149"/>
  <c r="L92" i="149"/>
  <c r="K102" i="149"/>
  <c r="E88" i="149"/>
  <c r="B74" i="149"/>
  <c r="E102" i="149"/>
  <c r="B16" i="149"/>
  <c r="B17" i="149" s="1"/>
  <c r="I92" i="149"/>
  <c r="G106" i="149"/>
  <c r="I91" i="114"/>
  <c r="E81" i="114"/>
  <c r="J105" i="114"/>
  <c r="K92" i="149"/>
  <c r="G77" i="159"/>
  <c r="AS109" i="146"/>
  <c r="B16" i="159"/>
  <c r="B21" i="159"/>
  <c r="BF109" i="146"/>
  <c r="N109" i="146"/>
  <c r="BN87" i="140"/>
  <c r="BA34" i="140" s="1"/>
  <c r="BN110" i="131"/>
  <c r="BN106" i="126"/>
  <c r="BN103" i="126"/>
  <c r="BN87" i="126"/>
  <c r="AZ34" i="126" s="1"/>
  <c r="BN107" i="126"/>
  <c r="BO91" i="126" s="1"/>
  <c r="BN108" i="126"/>
  <c r="BN96" i="126"/>
  <c r="BI34" i="126" s="1"/>
  <c r="BN105" i="126"/>
  <c r="BO89" i="126" s="1"/>
  <c r="BN89" i="126"/>
  <c r="BB34" i="126" s="1"/>
  <c r="BN109" i="126"/>
  <c r="BN94" i="126"/>
  <c r="BG34" i="126" s="1"/>
  <c r="BN86" i="126"/>
  <c r="BN111" i="133"/>
  <c r="BN106" i="133"/>
  <c r="BN113" i="133"/>
  <c r="BN107" i="133"/>
  <c r="BO91" i="133" s="1"/>
  <c r="BN105" i="133"/>
  <c r="BO89" i="133" s="1"/>
  <c r="BN107" i="131"/>
  <c r="BN112" i="131"/>
  <c r="C115" i="126"/>
  <c r="BN102" i="126"/>
  <c r="BN114" i="139"/>
  <c r="BN110" i="139"/>
  <c r="BN103" i="139"/>
  <c r="BN113" i="139"/>
  <c r="BI115" i="139"/>
  <c r="BI40" i="139" s="1"/>
  <c r="BI41" i="139" s="1"/>
  <c r="BN111" i="139"/>
  <c r="BG115" i="139"/>
  <c r="BG40" i="139" s="1"/>
  <c r="BG41" i="139" s="1"/>
  <c r="BN112" i="139"/>
  <c r="BO96" i="139" s="1"/>
  <c r="C99" i="126"/>
  <c r="C33" i="126" s="1"/>
  <c r="C55" i="126" s="1"/>
  <c r="BN101" i="131"/>
  <c r="BN102" i="139"/>
  <c r="BC99" i="139"/>
  <c r="BC33" i="139" s="1"/>
  <c r="BD99" i="139"/>
  <c r="BD33" i="139" s="1"/>
  <c r="BH97" i="145"/>
  <c r="Z97" i="145"/>
  <c r="AM97" i="145"/>
  <c r="AU97" i="145"/>
  <c r="AW97" i="145"/>
  <c r="Y97" i="145"/>
  <c r="X97" i="145"/>
  <c r="BJ97" i="145"/>
  <c r="AS87" i="136"/>
  <c r="AM88" i="133"/>
  <c r="Y88" i="133"/>
  <c r="AP88" i="133"/>
  <c r="F88" i="133"/>
  <c r="S88" i="133"/>
  <c r="AP87" i="136"/>
  <c r="D87" i="136"/>
  <c r="Z87" i="136"/>
  <c r="AN87" i="136"/>
  <c r="AX87" i="136"/>
  <c r="G87" i="136"/>
  <c r="T87" i="136"/>
  <c r="J115" i="133"/>
  <c r="BN93" i="139"/>
  <c r="BF34" i="139" s="1"/>
  <c r="BN88" i="139"/>
  <c r="BA34" i="139" s="1"/>
  <c r="BH99" i="139"/>
  <c r="BH33" i="139" s="1"/>
  <c r="BN90" i="139"/>
  <c r="BC34" i="139" s="1"/>
  <c r="BN92" i="139"/>
  <c r="BE34" i="139" s="1"/>
  <c r="BN91" i="140"/>
  <c r="BE34" i="140" s="1"/>
  <c r="BN96" i="140"/>
  <c r="BJ34" i="140" s="1"/>
  <c r="BN86" i="139"/>
  <c r="AY34" i="139" s="1"/>
  <c r="G98" i="140"/>
  <c r="G33" i="140" s="1"/>
  <c r="G54" i="140" s="1"/>
  <c r="E98" i="140"/>
  <c r="E33" i="140" s="1"/>
  <c r="E54" i="140" s="1"/>
  <c r="AS97" i="145"/>
  <c r="AG97" i="145"/>
  <c r="BI97" i="145"/>
  <c r="AI97" i="145"/>
  <c r="BK97" i="145"/>
  <c r="BK98" i="145" s="1"/>
  <c r="BK33" i="145" s="1"/>
  <c r="N97" i="145"/>
  <c r="AJ97" i="145"/>
  <c r="P97" i="145"/>
  <c r="AF97" i="145"/>
  <c r="BA97" i="145"/>
  <c r="AL97" i="145"/>
  <c r="AX88" i="133"/>
  <c r="H88" i="133"/>
  <c r="AQ88" i="133"/>
  <c r="K88" i="133"/>
  <c r="AW88" i="133"/>
  <c r="AD88" i="133"/>
  <c r="AY88" i="133"/>
  <c r="AL88" i="133"/>
  <c r="F87" i="136"/>
  <c r="AF87" i="136"/>
  <c r="I87" i="136"/>
  <c r="Q87" i="136"/>
  <c r="AO87" i="136"/>
  <c r="J87" i="136"/>
  <c r="AI87" i="136"/>
  <c r="P87" i="136"/>
  <c r="AW87" i="136"/>
  <c r="N88" i="133"/>
  <c r="X88" i="133"/>
  <c r="C99" i="139"/>
  <c r="C33" i="139" s="1"/>
  <c r="C55" i="139" s="1"/>
  <c r="T88" i="133"/>
  <c r="M88" i="133"/>
  <c r="AF88" i="133"/>
  <c r="W88" i="133"/>
  <c r="L88" i="133"/>
  <c r="AU88" i="133"/>
  <c r="P88" i="133"/>
  <c r="AH88" i="133"/>
  <c r="AA88" i="133"/>
  <c r="AI88" i="133"/>
  <c r="AZ88" i="133"/>
  <c r="I88" i="133"/>
  <c r="R88" i="133"/>
  <c r="AB88" i="133"/>
  <c r="AE88" i="133"/>
  <c r="AJ88" i="133"/>
  <c r="AC88" i="133"/>
  <c r="V88" i="133"/>
  <c r="J88" i="133"/>
  <c r="O88" i="133"/>
  <c r="AS88" i="133"/>
  <c r="Q88" i="133"/>
  <c r="AV88" i="133"/>
  <c r="E88" i="133"/>
  <c r="AR88" i="133"/>
  <c r="AT88" i="133"/>
  <c r="BF97" i="145"/>
  <c r="AX97" i="145"/>
  <c r="AP97" i="145"/>
  <c r="AH97" i="145"/>
  <c r="BG97" i="145"/>
  <c r="AV97" i="145"/>
  <c r="AK97" i="145"/>
  <c r="AB97" i="145"/>
  <c r="T97" i="145"/>
  <c r="BE97" i="145"/>
  <c r="AR97" i="145"/>
  <c r="AD97" i="145"/>
  <c r="S97" i="145"/>
  <c r="BD97" i="145"/>
  <c r="AO97" i="145"/>
  <c r="AC97" i="145"/>
  <c r="R97" i="145"/>
  <c r="BC97" i="145"/>
  <c r="AN97" i="145"/>
  <c r="AA97" i="145"/>
  <c r="Q97" i="145"/>
  <c r="U97" i="145"/>
  <c r="O97" i="145"/>
  <c r="AZ97" i="145"/>
  <c r="AE97" i="145"/>
  <c r="V87" i="136"/>
  <c r="AB87" i="136"/>
  <c r="AK87" i="136"/>
  <c r="AU87" i="136"/>
  <c r="E87" i="136"/>
  <c r="M87" i="136"/>
  <c r="AD87" i="136"/>
  <c r="W87" i="136"/>
  <c r="U87" i="136"/>
  <c r="O87" i="136"/>
  <c r="H87" i="136"/>
  <c r="AT87" i="136"/>
  <c r="AR87" i="136"/>
  <c r="AQ87" i="136"/>
  <c r="AJ87" i="136"/>
  <c r="AC87" i="136"/>
  <c r="AM87" i="136"/>
  <c r="AE87" i="136"/>
  <c r="L87" i="136"/>
  <c r="AY87" i="136"/>
  <c r="S87" i="136"/>
  <c r="AH87" i="136"/>
  <c r="BA87" i="136"/>
  <c r="BN98" i="139"/>
  <c r="BK34" i="139" s="1"/>
  <c r="BN95" i="139"/>
  <c r="BH34" i="139" s="1"/>
  <c r="BF99" i="139"/>
  <c r="BF33" i="139" s="1"/>
  <c r="BF55" i="139" s="1"/>
  <c r="BN96" i="139"/>
  <c r="BI34" i="139" s="1"/>
  <c r="BE99" i="139"/>
  <c r="BE33" i="139" s="1"/>
  <c r="BE55" i="139" s="1"/>
  <c r="AD98" i="128"/>
  <c r="J88" i="149"/>
  <c r="H88" i="149"/>
  <c r="K88" i="149"/>
  <c r="I88" i="149"/>
  <c r="G88" i="149"/>
  <c r="S112" i="143"/>
  <c r="X112" i="143"/>
  <c r="AK112" i="143"/>
  <c r="P11" i="158"/>
  <c r="O16" i="158"/>
  <c r="AH105" i="158"/>
  <c r="AH114" i="158" s="1"/>
  <c r="X89" i="158"/>
  <c r="X98" i="158" s="1"/>
  <c r="X33" i="158" s="1"/>
  <c r="X54" i="158" s="1"/>
  <c r="AD105" i="158"/>
  <c r="AD114" i="158" s="1"/>
  <c r="B15" i="158"/>
  <c r="BN13" i="158"/>
  <c r="F20" i="155"/>
  <c r="BN14" i="155"/>
  <c r="B15" i="157"/>
  <c r="BN13" i="157"/>
  <c r="BN14" i="157"/>
  <c r="F20" i="157"/>
  <c r="B15" i="156"/>
  <c r="BN13" i="156"/>
  <c r="AV105" i="156"/>
  <c r="AV114" i="156" s="1"/>
  <c r="AN105" i="156"/>
  <c r="AN114" i="156" s="1"/>
  <c r="AF105" i="156"/>
  <c r="AF114" i="156" s="1"/>
  <c r="X105" i="156"/>
  <c r="X114" i="156" s="1"/>
  <c r="BC105" i="156"/>
  <c r="BC114" i="156" s="1"/>
  <c r="AW105" i="156"/>
  <c r="AW114" i="156" s="1"/>
  <c r="AO105" i="156"/>
  <c r="AO114" i="156" s="1"/>
  <c r="AG105" i="156"/>
  <c r="AG114" i="156" s="1"/>
  <c r="Y105" i="156"/>
  <c r="Y114" i="156" s="1"/>
  <c r="Q105" i="156"/>
  <c r="Q114" i="156" s="1"/>
  <c r="I105" i="156"/>
  <c r="I114" i="156" s="1"/>
  <c r="AQ105" i="156"/>
  <c r="AQ114" i="156" s="1"/>
  <c r="AA105" i="156"/>
  <c r="AA114" i="156" s="1"/>
  <c r="N105" i="156"/>
  <c r="N114" i="156" s="1"/>
  <c r="AX105" i="156"/>
  <c r="AX114" i="156" s="1"/>
  <c r="AH105" i="156"/>
  <c r="AH114" i="156" s="1"/>
  <c r="R105" i="156"/>
  <c r="R114" i="156" s="1"/>
  <c r="G105" i="156"/>
  <c r="G114" i="156" s="1"/>
  <c r="AM105" i="156"/>
  <c r="AM114" i="156" s="1"/>
  <c r="W105" i="156"/>
  <c r="W114" i="156" s="1"/>
  <c r="K105" i="156"/>
  <c r="K114" i="156" s="1"/>
  <c r="BB105" i="156"/>
  <c r="BB114" i="156" s="1"/>
  <c r="AL105" i="156"/>
  <c r="AL114" i="156" s="1"/>
  <c r="V105" i="156"/>
  <c r="V114" i="156" s="1"/>
  <c r="J105" i="156"/>
  <c r="J114" i="156" s="1"/>
  <c r="AX89" i="156"/>
  <c r="AX98" i="156" s="1"/>
  <c r="AX33" i="156" s="1"/>
  <c r="AP89" i="156"/>
  <c r="AP98" i="156" s="1"/>
  <c r="AP33" i="156" s="1"/>
  <c r="AH89" i="156"/>
  <c r="AH98" i="156" s="1"/>
  <c r="AH33" i="156" s="1"/>
  <c r="Z89" i="156"/>
  <c r="Z98" i="156" s="1"/>
  <c r="Z33" i="156" s="1"/>
  <c r="R89" i="156"/>
  <c r="R98" i="156" s="1"/>
  <c r="R33" i="156" s="1"/>
  <c r="J89" i="156"/>
  <c r="J98" i="156" s="1"/>
  <c r="J33" i="156" s="1"/>
  <c r="BC89" i="156"/>
  <c r="BC98" i="156" s="1"/>
  <c r="BC33" i="156" s="1"/>
  <c r="AR89" i="156"/>
  <c r="AR98" i="156" s="1"/>
  <c r="AR33" i="156" s="1"/>
  <c r="AG89" i="156"/>
  <c r="AG98" i="156" s="1"/>
  <c r="AG33" i="156" s="1"/>
  <c r="W89" i="156"/>
  <c r="W98" i="156" s="1"/>
  <c r="W33" i="156" s="1"/>
  <c r="L89" i="156"/>
  <c r="L98" i="156" s="1"/>
  <c r="L33" i="156" s="1"/>
  <c r="AY89" i="156"/>
  <c r="AY98" i="156" s="1"/>
  <c r="AY33" i="156" s="1"/>
  <c r="AJ89" i="156"/>
  <c r="AJ98" i="156" s="1"/>
  <c r="AJ33" i="156" s="1"/>
  <c r="U89" i="156"/>
  <c r="U98" i="156" s="1"/>
  <c r="U33" i="156" s="1"/>
  <c r="H89" i="156"/>
  <c r="H98" i="156" s="1"/>
  <c r="H33" i="156" s="1"/>
  <c r="AV89" i="156"/>
  <c r="AV98" i="156" s="1"/>
  <c r="AV33" i="156" s="1"/>
  <c r="AI89" i="156"/>
  <c r="AI98" i="156" s="1"/>
  <c r="AI33" i="156" s="1"/>
  <c r="T89" i="156"/>
  <c r="T98" i="156" s="1"/>
  <c r="T33" i="156" s="1"/>
  <c r="BA89" i="156"/>
  <c r="BA98" i="156" s="1"/>
  <c r="BA33" i="156" s="1"/>
  <c r="AN89" i="156"/>
  <c r="AN98" i="156" s="1"/>
  <c r="AN33" i="156" s="1"/>
  <c r="Y89" i="156"/>
  <c r="Y98" i="156" s="1"/>
  <c r="Y33" i="156" s="1"/>
  <c r="K89" i="156"/>
  <c r="K98" i="156" s="1"/>
  <c r="K33" i="156" s="1"/>
  <c r="I89" i="156"/>
  <c r="I98" i="156" s="1"/>
  <c r="I33" i="156" s="1"/>
  <c r="AZ89" i="156"/>
  <c r="AZ98" i="156" s="1"/>
  <c r="AZ33" i="156" s="1"/>
  <c r="AS89" i="156"/>
  <c r="AS98" i="156" s="1"/>
  <c r="AS33" i="156" s="1"/>
  <c r="F71" i="156"/>
  <c r="AZ105" i="156"/>
  <c r="AZ114" i="156" s="1"/>
  <c r="AR105" i="156"/>
  <c r="AR114" i="156" s="1"/>
  <c r="AJ105" i="156"/>
  <c r="AJ114" i="156" s="1"/>
  <c r="AB105" i="156"/>
  <c r="AB114" i="156" s="1"/>
  <c r="T105" i="156"/>
  <c r="T114" i="156" s="1"/>
  <c r="BA105" i="156"/>
  <c r="BA114" i="156" s="1"/>
  <c r="AS105" i="156"/>
  <c r="AS114" i="156" s="1"/>
  <c r="AK105" i="156"/>
  <c r="AK114" i="156" s="1"/>
  <c r="AC105" i="156"/>
  <c r="AC114" i="156" s="1"/>
  <c r="U105" i="156"/>
  <c r="U114" i="156" s="1"/>
  <c r="M105" i="156"/>
  <c r="M114" i="156" s="1"/>
  <c r="AY105" i="156"/>
  <c r="AY114" i="156" s="1"/>
  <c r="AI105" i="156"/>
  <c r="AI114" i="156" s="1"/>
  <c r="S105" i="156"/>
  <c r="S114" i="156" s="1"/>
  <c r="H105" i="156"/>
  <c r="H114" i="156" s="1"/>
  <c r="AP105" i="156"/>
  <c r="AP114" i="156" s="1"/>
  <c r="Z105" i="156"/>
  <c r="Z114" i="156" s="1"/>
  <c r="L105" i="156"/>
  <c r="L114" i="156" s="1"/>
  <c r="AU105" i="156"/>
  <c r="AU114" i="156" s="1"/>
  <c r="AE105" i="156"/>
  <c r="AE114" i="156" s="1"/>
  <c r="P105" i="156"/>
  <c r="P114" i="156" s="1"/>
  <c r="F105" i="156"/>
  <c r="AT105" i="156"/>
  <c r="AT114" i="156" s="1"/>
  <c r="AD105" i="156"/>
  <c r="AD114" i="156" s="1"/>
  <c r="O105" i="156"/>
  <c r="O114" i="156" s="1"/>
  <c r="BB89" i="156"/>
  <c r="BB98" i="156" s="1"/>
  <c r="BB33" i="156" s="1"/>
  <c r="AT89" i="156"/>
  <c r="AT98" i="156" s="1"/>
  <c r="AT33" i="156" s="1"/>
  <c r="AL89" i="156"/>
  <c r="AL98" i="156" s="1"/>
  <c r="AL33" i="156" s="1"/>
  <c r="AD89" i="156"/>
  <c r="AD98" i="156" s="1"/>
  <c r="AD33" i="156" s="1"/>
  <c r="V89" i="156"/>
  <c r="V98" i="156" s="1"/>
  <c r="V33" i="156" s="1"/>
  <c r="N89" i="156"/>
  <c r="N98" i="156" s="1"/>
  <c r="N33" i="156" s="1"/>
  <c r="F89" i="156"/>
  <c r="AW89" i="156"/>
  <c r="AW98" i="156" s="1"/>
  <c r="AW33" i="156" s="1"/>
  <c r="AM89" i="156"/>
  <c r="AM98" i="156" s="1"/>
  <c r="AM33" i="156" s="1"/>
  <c r="AB89" i="156"/>
  <c r="AB98" i="156" s="1"/>
  <c r="AB33" i="156" s="1"/>
  <c r="Q89" i="156"/>
  <c r="Q98" i="156" s="1"/>
  <c r="Q33" i="156" s="1"/>
  <c r="G89" i="156"/>
  <c r="G98" i="156" s="1"/>
  <c r="G33" i="156" s="1"/>
  <c r="AQ89" i="156"/>
  <c r="AQ98" i="156" s="1"/>
  <c r="AQ33" i="156" s="1"/>
  <c r="AC89" i="156"/>
  <c r="AC98" i="156" s="1"/>
  <c r="AC33" i="156" s="1"/>
  <c r="O89" i="156"/>
  <c r="O98" i="156" s="1"/>
  <c r="O33" i="156" s="1"/>
  <c r="F78" i="156"/>
  <c r="AO89" i="156"/>
  <c r="AO98" i="156" s="1"/>
  <c r="AO33" i="156" s="1"/>
  <c r="AA89" i="156"/>
  <c r="AA98" i="156" s="1"/>
  <c r="AA33" i="156" s="1"/>
  <c r="M89" i="156"/>
  <c r="M98" i="156" s="1"/>
  <c r="M33" i="156" s="1"/>
  <c r="AU89" i="156"/>
  <c r="AU98" i="156" s="1"/>
  <c r="AU33" i="156" s="1"/>
  <c r="AF89" i="156"/>
  <c r="AF98" i="156" s="1"/>
  <c r="AF33" i="156" s="1"/>
  <c r="S89" i="156"/>
  <c r="S98" i="156" s="1"/>
  <c r="S33" i="156" s="1"/>
  <c r="AK89" i="156"/>
  <c r="AK98" i="156" s="1"/>
  <c r="AK33" i="156" s="1"/>
  <c r="AE89" i="156"/>
  <c r="AE98" i="156" s="1"/>
  <c r="AE33" i="156" s="1"/>
  <c r="X89" i="156"/>
  <c r="X98" i="156" s="1"/>
  <c r="X33" i="156" s="1"/>
  <c r="P89" i="156"/>
  <c r="P98" i="156" s="1"/>
  <c r="P33" i="156" s="1"/>
  <c r="BC20" i="156"/>
  <c r="BN20" i="156" s="1"/>
  <c r="F21" i="156"/>
  <c r="B15" i="155"/>
  <c r="BN13" i="155"/>
  <c r="O113" i="140"/>
  <c r="AY112" i="143"/>
  <c r="AL112" i="143"/>
  <c r="AF112" i="143"/>
  <c r="BA112" i="143"/>
  <c r="M71" i="143"/>
  <c r="Z112" i="143"/>
  <c r="AO112" i="143"/>
  <c r="M78" i="143"/>
  <c r="O112" i="143"/>
  <c r="P112" i="143"/>
  <c r="AW112" i="143"/>
  <c r="BB112" i="143"/>
  <c r="Y112" i="143"/>
  <c r="AH112" i="143"/>
  <c r="BH112" i="143"/>
  <c r="AQ97" i="140"/>
  <c r="BJ112" i="143"/>
  <c r="Q112" i="143"/>
  <c r="BC112" i="143"/>
  <c r="AS112" i="143"/>
  <c r="S98" i="126"/>
  <c r="AT113" i="140"/>
  <c r="R113" i="140"/>
  <c r="AD112" i="143"/>
  <c r="T112" i="143"/>
  <c r="AM112" i="143"/>
  <c r="M112" i="143"/>
  <c r="AN113" i="140"/>
  <c r="V112" i="143"/>
  <c r="AZ112" i="143"/>
  <c r="AX112" i="143"/>
  <c r="U112" i="143"/>
  <c r="AQ112" i="143"/>
  <c r="N112" i="143"/>
  <c r="BD112" i="143"/>
  <c r="BF112" i="143"/>
  <c r="AN112" i="143"/>
  <c r="AI97" i="140"/>
  <c r="AV113" i="140"/>
  <c r="Z97" i="140"/>
  <c r="AA113" i="140"/>
  <c r="AY113" i="140"/>
  <c r="AP112" i="143"/>
  <c r="AC112" i="143"/>
  <c r="AB112" i="143"/>
  <c r="AV97" i="140"/>
  <c r="Q97" i="140"/>
  <c r="AS113" i="140"/>
  <c r="AL113" i="140"/>
  <c r="AE112" i="143"/>
  <c r="R112" i="143"/>
  <c r="AJ112" i="143"/>
  <c r="BG112" i="143"/>
  <c r="AT112" i="143"/>
  <c r="AG112" i="143"/>
  <c r="AR112" i="143"/>
  <c r="W112" i="143"/>
  <c r="BI112" i="143"/>
  <c r="AV112" i="143"/>
  <c r="BE109" i="146"/>
  <c r="Y97" i="140"/>
  <c r="BK97" i="140"/>
  <c r="BK98" i="140" s="1"/>
  <c r="BK33" i="140" s="1"/>
  <c r="BK54" i="140" s="1"/>
  <c r="AK97" i="140"/>
  <c r="AW109" i="146"/>
  <c r="Z109" i="146"/>
  <c r="AX109" i="146"/>
  <c r="L109" i="146"/>
  <c r="AF109" i="146"/>
  <c r="O109" i="146"/>
  <c r="AB109" i="146"/>
  <c r="AK109" i="146"/>
  <c r="AP113" i="140"/>
  <c r="AB97" i="140"/>
  <c r="BG113" i="140"/>
  <c r="AY97" i="140"/>
  <c r="BE113" i="140"/>
  <c r="J109" i="146"/>
  <c r="X113" i="140"/>
  <c r="N78" i="140"/>
  <c r="BB97" i="140"/>
  <c r="BF113" i="140"/>
  <c r="AW97" i="140"/>
  <c r="U113" i="140"/>
  <c r="AX97" i="140"/>
  <c r="AQ109" i="146"/>
  <c r="R109" i="146"/>
  <c r="AD109" i="146"/>
  <c r="W109" i="146"/>
  <c r="AL109" i="146"/>
  <c r="U109" i="146"/>
  <c r="AI109" i="146"/>
  <c r="BB109" i="146"/>
  <c r="T109" i="146"/>
  <c r="AU109" i="146"/>
  <c r="X109" i="146"/>
  <c r="AJ109" i="146"/>
  <c r="J71" i="146"/>
  <c r="C14" i="117"/>
  <c r="C20" i="117" s="1"/>
  <c r="AQ104" i="125"/>
  <c r="D104" i="125"/>
  <c r="D115" i="125" s="1"/>
  <c r="D88" i="125"/>
  <c r="D99" i="125" s="1"/>
  <c r="D33" i="125" s="1"/>
  <c r="D55" i="125" s="1"/>
  <c r="L20" i="150"/>
  <c r="C14" i="150"/>
  <c r="C20" i="150" s="1"/>
  <c r="C14" i="120"/>
  <c r="C20" i="120" s="1"/>
  <c r="O97" i="140"/>
  <c r="AE97" i="140"/>
  <c r="BD97" i="140"/>
  <c r="BK113" i="140"/>
  <c r="BK114" i="140" s="1"/>
  <c r="BK40" i="140" s="1"/>
  <c r="BI113" i="140"/>
  <c r="AD97" i="140"/>
  <c r="AZ113" i="140"/>
  <c r="BG97" i="140"/>
  <c r="AR113" i="140"/>
  <c r="AO97" i="140"/>
  <c r="N97" i="140"/>
  <c r="W113" i="140"/>
  <c r="N71" i="140"/>
  <c r="AC97" i="140"/>
  <c r="BC113" i="140"/>
  <c r="AO113" i="140"/>
  <c r="AJ113" i="140"/>
  <c r="W97" i="140"/>
  <c r="BB113" i="140"/>
  <c r="AW113" i="140"/>
  <c r="AN97" i="140"/>
  <c r="AU113" i="140"/>
  <c r="BE97" i="140"/>
  <c r="U97" i="140"/>
  <c r="BH97" i="140"/>
  <c r="AL97" i="140"/>
  <c r="T113" i="140"/>
  <c r="Z113" i="140"/>
  <c r="AC113" i="140"/>
  <c r="T97" i="140"/>
  <c r="BA97" i="140"/>
  <c r="AS97" i="140"/>
  <c r="BJ97" i="140"/>
  <c r="BJ98" i="140" s="1"/>
  <c r="BJ33" i="140" s="1"/>
  <c r="BJ54" i="140" s="1"/>
  <c r="AI113" i="140"/>
  <c r="AX113" i="140"/>
  <c r="BA113" i="140"/>
  <c r="P97" i="140"/>
  <c r="BC97" i="140"/>
  <c r="AH97" i="140"/>
  <c r="N113" i="140"/>
  <c r="V113" i="140"/>
  <c r="Y113" i="140"/>
  <c r="AD113" i="140"/>
  <c r="AP87" i="128"/>
  <c r="Z87" i="128"/>
  <c r="J87" i="128"/>
  <c r="AQ87" i="128"/>
  <c r="AA87" i="128"/>
  <c r="K87" i="128"/>
  <c r="AR87" i="128"/>
  <c r="L87" i="128"/>
  <c r="AG87" i="128"/>
  <c r="AV87" i="128"/>
  <c r="P87" i="128"/>
  <c r="AK87" i="128"/>
  <c r="E87" i="128"/>
  <c r="AO91" i="128"/>
  <c r="Y91" i="128"/>
  <c r="I91" i="128"/>
  <c r="AL91" i="128"/>
  <c r="P91" i="128"/>
  <c r="AP91" i="128"/>
  <c r="T91" i="128"/>
  <c r="AY91" i="128"/>
  <c r="AD91" i="128"/>
  <c r="H91" i="128"/>
  <c r="AM91" i="128"/>
  <c r="R91" i="128"/>
  <c r="BC95" i="128"/>
  <c r="AM95" i="128"/>
  <c r="W95" i="128"/>
  <c r="BH95" i="128"/>
  <c r="AR95" i="128"/>
  <c r="AB95" i="128"/>
  <c r="L95" i="128"/>
  <c r="AD95" i="128"/>
  <c r="AS95" i="128"/>
  <c r="M95" i="128"/>
  <c r="AH95" i="128"/>
  <c r="AW95" i="128"/>
  <c r="Q95" i="128"/>
  <c r="BB92" i="128"/>
  <c r="AL92" i="128"/>
  <c r="V92" i="128"/>
  <c r="BD92" i="128"/>
  <c r="AI92" i="128"/>
  <c r="M92" i="128"/>
  <c r="AR92" i="128"/>
  <c r="W92" i="128"/>
  <c r="AV92" i="128"/>
  <c r="AA92" i="128"/>
  <c r="BE92" i="128"/>
  <c r="AJ92" i="128"/>
  <c r="O92" i="128"/>
  <c r="BE96" i="128"/>
  <c r="AO96" i="128"/>
  <c r="Y96" i="128"/>
  <c r="BF96" i="128"/>
  <c r="AP96" i="128"/>
  <c r="Z96" i="128"/>
  <c r="BH96" i="128"/>
  <c r="AB96" i="128"/>
  <c r="AT87" i="128"/>
  <c r="AD87" i="128"/>
  <c r="N87" i="128"/>
  <c r="AU87" i="128"/>
  <c r="AE87" i="128"/>
  <c r="O87" i="128"/>
  <c r="AZ87" i="128"/>
  <c r="T87" i="128"/>
  <c r="AO87" i="128"/>
  <c r="I87" i="128"/>
  <c r="X87" i="128"/>
  <c r="AS87" i="128"/>
  <c r="M87" i="128"/>
  <c r="AS91" i="128"/>
  <c r="AC91" i="128"/>
  <c r="M91" i="128"/>
  <c r="AQ91" i="128"/>
  <c r="V91" i="128"/>
  <c r="AU91" i="128"/>
  <c r="Z91" i="128"/>
  <c r="BD91" i="128"/>
  <c r="AI91" i="128"/>
  <c r="N91" i="128"/>
  <c r="AR91" i="128"/>
  <c r="W91" i="128"/>
  <c r="BG95" i="128"/>
  <c r="AQ95" i="128"/>
  <c r="AX87" i="128"/>
  <c r="R87" i="128"/>
  <c r="AI87" i="128"/>
  <c r="C87" i="128"/>
  <c r="AW87" i="128"/>
  <c r="AF87" i="128"/>
  <c r="U87" i="128"/>
  <c r="AG91" i="128"/>
  <c r="AV91" i="128"/>
  <c r="AZ91" i="128"/>
  <c r="J91" i="128"/>
  <c r="S91" i="128"/>
  <c r="AB91" i="128"/>
  <c r="AU95" i="128"/>
  <c r="S95" i="128"/>
  <c r="AZ95" i="128"/>
  <c r="AF95" i="128"/>
  <c r="BB95" i="128"/>
  <c r="N95" i="128"/>
  <c r="U95" i="128"/>
  <c r="Z95" i="128"/>
  <c r="AG95" i="128"/>
  <c r="AH92" i="128"/>
  <c r="N92" i="128"/>
  <c r="AN92" i="128"/>
  <c r="H92" i="128"/>
  <c r="AG92" i="128"/>
  <c r="BA92" i="128"/>
  <c r="U92" i="128"/>
  <c r="AU92" i="128"/>
  <c r="T92" i="128"/>
  <c r="BA96" i="128"/>
  <c r="AG96" i="128"/>
  <c r="M96" i="128"/>
  <c r="AL96" i="128"/>
  <c r="R96" i="128"/>
  <c r="AJ96" i="128"/>
  <c r="AY96" i="128"/>
  <c r="S96" i="128"/>
  <c r="AF96" i="128"/>
  <c r="AU96" i="128"/>
  <c r="O96" i="128"/>
  <c r="AS89" i="128"/>
  <c r="AC89" i="128"/>
  <c r="M89" i="128"/>
  <c r="AU89" i="128"/>
  <c r="AE89" i="128"/>
  <c r="O89" i="128"/>
  <c r="AT89" i="128"/>
  <c r="AD89" i="128"/>
  <c r="N89" i="128"/>
  <c r="AJ89" i="128"/>
  <c r="AF89" i="128"/>
  <c r="L89" i="128"/>
  <c r="AZ93" i="128"/>
  <c r="AJ93" i="128"/>
  <c r="T93" i="128"/>
  <c r="AW93" i="128"/>
  <c r="AA93" i="128"/>
  <c r="BF93" i="128"/>
  <c r="AK93" i="128"/>
  <c r="O93" i="128"/>
  <c r="AT93" i="128"/>
  <c r="Y93" i="128"/>
  <c r="BC93" i="128"/>
  <c r="AH93" i="128"/>
  <c r="M93" i="128"/>
  <c r="AX97" i="128"/>
  <c r="AH97" i="128"/>
  <c r="R97" i="128"/>
  <c r="AZ97" i="128"/>
  <c r="BC97" i="128"/>
  <c r="AM97" i="128"/>
  <c r="W97" i="128"/>
  <c r="AO97" i="128"/>
  <c r="BA97" i="128"/>
  <c r="P97" i="128"/>
  <c r="U97" i="128"/>
  <c r="AJ97" i="128"/>
  <c r="AJ86" i="128"/>
  <c r="T86" i="128"/>
  <c r="D86" i="128"/>
  <c r="AK86" i="128"/>
  <c r="U86" i="128"/>
  <c r="E86" i="128"/>
  <c r="V86" i="128"/>
  <c r="AQ86" i="128"/>
  <c r="K86" i="128"/>
  <c r="AH86" i="128"/>
  <c r="B86" i="128"/>
  <c r="W86" i="128"/>
  <c r="AY90" i="128"/>
  <c r="AI90" i="128"/>
  <c r="S90" i="128"/>
  <c r="AX90" i="128"/>
  <c r="AC90" i="128"/>
  <c r="H90" i="128"/>
  <c r="AL90" i="128"/>
  <c r="AP90" i="128"/>
  <c r="U90" i="128"/>
  <c r="AT90" i="128"/>
  <c r="Y90" i="128"/>
  <c r="V90" i="128"/>
  <c r="F90" i="128"/>
  <c r="AS94" i="128"/>
  <c r="AC94" i="128"/>
  <c r="M94" i="128"/>
  <c r="AT94" i="128"/>
  <c r="AD94" i="128"/>
  <c r="N94" i="128"/>
  <c r="AN94" i="128"/>
  <c r="BC94" i="128"/>
  <c r="W94" i="128"/>
  <c r="AJ94" i="128"/>
  <c r="BG94" i="128"/>
  <c r="AA94" i="128"/>
  <c r="AL87" i="128"/>
  <c r="F87" i="128"/>
  <c r="W87" i="128"/>
  <c r="AJ87" i="128"/>
  <c r="Y87" i="128"/>
  <c r="H87" i="128"/>
  <c r="BA91" i="128"/>
  <c r="U91" i="128"/>
  <c r="AF91" i="128"/>
  <c r="AJ91" i="128"/>
  <c r="AT91" i="128"/>
  <c r="BC91" i="128"/>
  <c r="L91" i="128"/>
  <c r="AI95" i="128"/>
  <c r="O95" i="128"/>
  <c r="AV95" i="128"/>
  <c r="X95" i="128"/>
  <c r="AT95" i="128"/>
  <c r="BA95" i="128"/>
  <c r="BF95" i="128"/>
  <c r="R95" i="128"/>
  <c r="Y95" i="128"/>
  <c r="AX92" i="128"/>
  <c r="AD92" i="128"/>
  <c r="J92" i="128"/>
  <c r="AC92" i="128"/>
  <c r="BC92" i="128"/>
  <c r="AB92" i="128"/>
  <c r="AQ92" i="128"/>
  <c r="P92" i="128"/>
  <c r="AO92" i="128"/>
  <c r="I92" i="128"/>
  <c r="AW96" i="128"/>
  <c r="AC96" i="128"/>
  <c r="BB96" i="128"/>
  <c r="AH96" i="128"/>
  <c r="N96" i="128"/>
  <c r="T96" i="128"/>
  <c r="AQ96" i="128"/>
  <c r="BD96" i="128"/>
  <c r="X96" i="128"/>
  <c r="AM96" i="128"/>
  <c r="BB89" i="128"/>
  <c r="AO89" i="128"/>
  <c r="Y89" i="128"/>
  <c r="I89" i="128"/>
  <c r="AQ89" i="128"/>
  <c r="AA89" i="128"/>
  <c r="K89" i="128"/>
  <c r="AP89" i="128"/>
  <c r="Z89" i="128"/>
  <c r="J89" i="128"/>
  <c r="T89" i="128"/>
  <c r="P89" i="128"/>
  <c r="AN89" i="128"/>
  <c r="AV93" i="128"/>
  <c r="AF93" i="128"/>
  <c r="P93" i="128"/>
  <c r="AQ93" i="128"/>
  <c r="V93" i="128"/>
  <c r="BA93" i="128"/>
  <c r="AE93" i="128"/>
  <c r="J93" i="128"/>
  <c r="AO93" i="128"/>
  <c r="S93" i="128"/>
  <c r="AX93" i="128"/>
  <c r="AC93" i="128"/>
  <c r="BJ97" i="128"/>
  <c r="AT97" i="128"/>
  <c r="AD97" i="128"/>
  <c r="N97" i="128"/>
  <c r="AV97" i="128"/>
  <c r="AY97" i="128"/>
  <c r="AI97" i="128"/>
  <c r="S97" i="128"/>
  <c r="AG97" i="128"/>
  <c r="AN97" i="128"/>
  <c r="AW97" i="128"/>
  <c r="M97" i="128"/>
  <c r="AB97" i="128"/>
  <c r="AV86" i="128"/>
  <c r="AF86" i="128"/>
  <c r="P86" i="128"/>
  <c r="AW86" i="128"/>
  <c r="AG86" i="128"/>
  <c r="Q86" i="128"/>
  <c r="AT86" i="128"/>
  <c r="N86" i="128"/>
  <c r="AI86" i="128"/>
  <c r="C86" i="128"/>
  <c r="Z86" i="128"/>
  <c r="AU86" i="128"/>
  <c r="O86" i="128"/>
  <c r="AU90" i="128"/>
  <c r="AE90" i="128"/>
  <c r="O90" i="128"/>
  <c r="AS90" i="128"/>
  <c r="X90" i="128"/>
  <c r="BB90" i="128"/>
  <c r="AG90" i="128"/>
  <c r="AK90" i="128"/>
  <c r="P90" i="128"/>
  <c r="AO90" i="128"/>
  <c r="T90" i="128"/>
  <c r="Q90" i="128"/>
  <c r="BE94" i="128"/>
  <c r="AO94" i="128"/>
  <c r="Y94" i="128"/>
  <c r="BF94" i="128"/>
  <c r="AP94" i="128"/>
  <c r="Z94" i="128"/>
  <c r="J94" i="128"/>
  <c r="AF94" i="128"/>
  <c r="AU94" i="128"/>
  <c r="O94" i="128"/>
  <c r="AB94" i="128"/>
  <c r="AY94" i="128"/>
  <c r="S94" i="128"/>
  <c r="AH87" i="128"/>
  <c r="AY87" i="128"/>
  <c r="S87" i="128"/>
  <c r="AB87" i="128"/>
  <c r="Q87" i="128"/>
  <c r="AW91" i="128"/>
  <c r="Q91" i="128"/>
  <c r="AA91" i="128"/>
  <c r="AE91" i="128"/>
  <c r="AN91" i="128"/>
  <c r="AX91" i="128"/>
  <c r="G91" i="128"/>
  <c r="AE95" i="128"/>
  <c r="K95" i="128"/>
  <c r="AN95" i="128"/>
  <c r="T95" i="128"/>
  <c r="AL95" i="128"/>
  <c r="AK95" i="128"/>
  <c r="AX95" i="128"/>
  <c r="BE95" i="128"/>
  <c r="AT92" i="128"/>
  <c r="Z92" i="128"/>
  <c r="AY92" i="128"/>
  <c r="X92" i="128"/>
  <c r="AW92" i="128"/>
  <c r="Q92" i="128"/>
  <c r="AK92" i="128"/>
  <c r="K92" i="128"/>
  <c r="AE92" i="128"/>
  <c r="AS96" i="128"/>
  <c r="U96" i="128"/>
  <c r="AX96" i="128"/>
  <c r="AD96" i="128"/>
  <c r="AZ96" i="128"/>
  <c r="L96" i="128"/>
  <c r="AI96" i="128"/>
  <c r="AV96" i="128"/>
  <c r="P96" i="128"/>
  <c r="AE96" i="128"/>
  <c r="BA89" i="128"/>
  <c r="AK89" i="128"/>
  <c r="U89" i="128"/>
  <c r="E89" i="128"/>
  <c r="AM89" i="128"/>
  <c r="W89" i="128"/>
  <c r="G89" i="128"/>
  <c r="AL89" i="128"/>
  <c r="V89" i="128"/>
  <c r="F89" i="128"/>
  <c r="AR89" i="128"/>
  <c r="X89" i="128"/>
  <c r="AR93" i="128"/>
  <c r="AB93" i="128"/>
  <c r="L93" i="128"/>
  <c r="AL93" i="128"/>
  <c r="Q93" i="128"/>
  <c r="AU93" i="128"/>
  <c r="Z93" i="128"/>
  <c r="BE93" i="128"/>
  <c r="AI93" i="128"/>
  <c r="N93" i="128"/>
  <c r="AS93" i="128"/>
  <c r="W93" i="128"/>
  <c r="BF97" i="128"/>
  <c r="AP97" i="128"/>
  <c r="Z97" i="128"/>
  <c r="BH97" i="128"/>
  <c r="AR97" i="128"/>
  <c r="AU97" i="128"/>
  <c r="AE97" i="128"/>
  <c r="O97" i="128"/>
  <c r="Y97" i="128"/>
  <c r="AF97" i="128"/>
  <c r="AK97" i="128"/>
  <c r="BI97" i="128"/>
  <c r="T97" i="128"/>
  <c r="AR86" i="128"/>
  <c r="AB86" i="128"/>
  <c r="L86" i="128"/>
  <c r="AS86" i="128"/>
  <c r="AC86" i="128"/>
  <c r="M86" i="128"/>
  <c r="AL86" i="128"/>
  <c r="F86" i="128"/>
  <c r="AA86" i="128"/>
  <c r="AX86" i="128"/>
  <c r="R86" i="128"/>
  <c r="AM86" i="128"/>
  <c r="G86" i="128"/>
  <c r="AQ90" i="128"/>
  <c r="AA90" i="128"/>
  <c r="K90" i="128"/>
  <c r="AN90" i="128"/>
  <c r="R90" i="128"/>
  <c r="AW90" i="128"/>
  <c r="BA90" i="128"/>
  <c r="AF90" i="128"/>
  <c r="J90" i="128"/>
  <c r="AJ90" i="128"/>
  <c r="N90" i="128"/>
  <c r="L90" i="128"/>
  <c r="BA94" i="128"/>
  <c r="AK94" i="128"/>
  <c r="U94" i="128"/>
  <c r="BB94" i="128"/>
  <c r="AL94" i="128"/>
  <c r="V94" i="128"/>
  <c r="BD94" i="128"/>
  <c r="X94" i="128"/>
  <c r="AM94" i="128"/>
  <c r="AZ94" i="128"/>
  <c r="T94" i="128"/>
  <c r="AQ94" i="128"/>
  <c r="K94" i="128"/>
  <c r="V87" i="128"/>
  <c r="AM87" i="128"/>
  <c r="G87" i="128"/>
  <c r="D87" i="128"/>
  <c r="AN87" i="128"/>
  <c r="AC87" i="128"/>
  <c r="AK91" i="128"/>
  <c r="BB91" i="128"/>
  <c r="K91" i="128"/>
  <c r="O91" i="128"/>
  <c r="X91" i="128"/>
  <c r="AH91" i="128"/>
  <c r="AY95" i="128"/>
  <c r="AA95" i="128"/>
  <c r="BD95" i="128"/>
  <c r="AJ95" i="128"/>
  <c r="P95" i="128"/>
  <c r="V95" i="128"/>
  <c r="AC95" i="128"/>
  <c r="AP95" i="128"/>
  <c r="AO95" i="128"/>
  <c r="AP92" i="128"/>
  <c r="R92" i="128"/>
  <c r="AS92" i="128"/>
  <c r="S92" i="128"/>
  <c r="AM92" i="128"/>
  <c r="L92" i="128"/>
  <c r="AF92" i="128"/>
  <c r="AZ92" i="128"/>
  <c r="Y92" i="128"/>
  <c r="BI96" i="128"/>
  <c r="AK96" i="128"/>
  <c r="Q96" i="128"/>
  <c r="AT96" i="128"/>
  <c r="V96" i="128"/>
  <c r="AR96" i="128"/>
  <c r="BG96" i="128"/>
  <c r="AA96" i="128"/>
  <c r="AN96" i="128"/>
  <c r="BC96" i="128"/>
  <c r="W96" i="128"/>
  <c r="AW89" i="128"/>
  <c r="AG89" i="128"/>
  <c r="Q89" i="128"/>
  <c r="AY89" i="128"/>
  <c r="AI89" i="128"/>
  <c r="S89" i="128"/>
  <c r="AX89" i="128"/>
  <c r="AH89" i="128"/>
  <c r="R89" i="128"/>
  <c r="AZ89" i="128"/>
  <c r="AV89" i="128"/>
  <c r="AB89" i="128"/>
  <c r="H89" i="128"/>
  <c r="BD93" i="128"/>
  <c r="AN93" i="128"/>
  <c r="X93" i="128"/>
  <c r="BB93" i="128"/>
  <c r="AG93" i="128"/>
  <c r="K93" i="128"/>
  <c r="AP93" i="128"/>
  <c r="U93" i="128"/>
  <c r="AY93" i="128"/>
  <c r="AD93" i="128"/>
  <c r="I93" i="128"/>
  <c r="AM93" i="128"/>
  <c r="R93" i="128"/>
  <c r="BB97" i="128"/>
  <c r="AL97" i="128"/>
  <c r="V97" i="128"/>
  <c r="BD97" i="128"/>
  <c r="BG97" i="128"/>
  <c r="AQ97" i="128"/>
  <c r="AA97" i="128"/>
  <c r="BE97" i="128"/>
  <c r="Q97" i="128"/>
  <c r="X97" i="128"/>
  <c r="AC97" i="128"/>
  <c r="AS97" i="128"/>
  <c r="AN86" i="128"/>
  <c r="X86" i="128"/>
  <c r="H86" i="128"/>
  <c r="AO86" i="128"/>
  <c r="Y86" i="128"/>
  <c r="I86" i="128"/>
  <c r="AD86" i="128"/>
  <c r="AY86" i="128"/>
  <c r="S86" i="128"/>
  <c r="AP86" i="128"/>
  <c r="J86" i="128"/>
  <c r="AE86" i="128"/>
  <c r="BC90" i="128"/>
  <c r="AM90" i="128"/>
  <c r="W90" i="128"/>
  <c r="G90" i="128"/>
  <c r="AH90" i="128"/>
  <c r="M90" i="128"/>
  <c r="AR90" i="128"/>
  <c r="AV90" i="128"/>
  <c r="Z90" i="128"/>
  <c r="AZ90" i="128"/>
  <c r="AD90" i="128"/>
  <c r="I90" i="128"/>
  <c r="AB90" i="128"/>
  <c r="AW94" i="128"/>
  <c r="AG94" i="128"/>
  <c r="Q94" i="128"/>
  <c r="AX94" i="128"/>
  <c r="AH94" i="128"/>
  <c r="R94" i="128"/>
  <c r="AV94" i="128"/>
  <c r="P94" i="128"/>
  <c r="AE94" i="128"/>
  <c r="AR94" i="128"/>
  <c r="L94" i="128"/>
  <c r="AI94" i="128"/>
  <c r="AR89" i="133"/>
  <c r="AB89" i="133"/>
  <c r="L89" i="133"/>
  <c r="AW89" i="133"/>
  <c r="AA89" i="133"/>
  <c r="F89" i="133"/>
  <c r="AP89" i="133"/>
  <c r="U89" i="133"/>
  <c r="AY89" i="133"/>
  <c r="AD89" i="133"/>
  <c r="I89" i="133"/>
  <c r="G89" i="133"/>
  <c r="AH89" i="133"/>
  <c r="AQ91" i="133"/>
  <c r="AA91" i="133"/>
  <c r="K91" i="133"/>
  <c r="AR91" i="133"/>
  <c r="V91" i="133"/>
  <c r="AV91" i="133"/>
  <c r="Z91" i="133"/>
  <c r="AJ91" i="133"/>
  <c r="N91" i="133"/>
  <c r="AN91" i="133"/>
  <c r="BD93" i="133"/>
  <c r="AN93" i="133"/>
  <c r="X93" i="133"/>
  <c r="AT93" i="133"/>
  <c r="BC93" i="133"/>
  <c r="AH93" i="133"/>
  <c r="M93" i="133"/>
  <c r="AU93" i="133"/>
  <c r="Z93" i="133"/>
  <c r="AQ93" i="133"/>
  <c r="Y93" i="133"/>
  <c r="V93" i="133"/>
  <c r="I93" i="133"/>
  <c r="AW93" i="133"/>
  <c r="BJ97" i="133"/>
  <c r="AT97" i="133"/>
  <c r="AD97" i="133"/>
  <c r="N97" i="133"/>
  <c r="BE97" i="133"/>
  <c r="AJ97" i="133"/>
  <c r="O97" i="133"/>
  <c r="AN97" i="133"/>
  <c r="BH97" i="133"/>
  <c r="AF97" i="133"/>
  <c r="AW97" i="133"/>
  <c r="U97" i="133"/>
  <c r="BB92" i="133"/>
  <c r="AL92" i="133"/>
  <c r="V92" i="133"/>
  <c r="AM92" i="133"/>
  <c r="Q92" i="133"/>
  <c r="AV92" i="133"/>
  <c r="T92" i="133"/>
  <c r="AU92" i="133"/>
  <c r="S92" i="133"/>
  <c r="AK92" i="133"/>
  <c r="I92" i="133"/>
  <c r="AC92" i="133"/>
  <c r="U92" i="133"/>
  <c r="BA96" i="133"/>
  <c r="AK96" i="133"/>
  <c r="AX96" i="133"/>
  <c r="AD96" i="133"/>
  <c r="N96" i="133"/>
  <c r="AP96" i="133"/>
  <c r="S96" i="133"/>
  <c r="AN96" i="133"/>
  <c r="Q96" i="133"/>
  <c r="AY96" i="133"/>
  <c r="Y96" i="133"/>
  <c r="U96" i="133"/>
  <c r="AF96" i="133"/>
  <c r="AU86" i="133"/>
  <c r="AE86" i="133"/>
  <c r="O86" i="133"/>
  <c r="AH86" i="133"/>
  <c r="M86" i="133"/>
  <c r="AR86" i="133"/>
  <c r="V86" i="133"/>
  <c r="AF86" i="133"/>
  <c r="J86" i="133"/>
  <c r="H86" i="133"/>
  <c r="B86" i="133"/>
  <c r="AW90" i="133"/>
  <c r="AG90" i="133"/>
  <c r="Q90" i="133"/>
  <c r="AY90" i="133"/>
  <c r="AD90" i="133"/>
  <c r="H90" i="133"/>
  <c r="AR90" i="133"/>
  <c r="W90" i="133"/>
  <c r="BB90" i="133"/>
  <c r="AF90" i="133"/>
  <c r="K90" i="133"/>
  <c r="AU90" i="133"/>
  <c r="AT94" i="133"/>
  <c r="AD94" i="133"/>
  <c r="N94" i="133"/>
  <c r="AR94" i="133"/>
  <c r="W94" i="133"/>
  <c r="BA94" i="133"/>
  <c r="AF94" i="133"/>
  <c r="K94" i="133"/>
  <c r="AS94" i="133"/>
  <c r="X94" i="133"/>
  <c r="AJ94" i="133"/>
  <c r="AU94" i="133"/>
  <c r="T94" i="133"/>
  <c r="AK87" i="133"/>
  <c r="U87" i="133"/>
  <c r="E87" i="133"/>
  <c r="AQ87" i="133"/>
  <c r="V87" i="133"/>
  <c r="AJ87" i="133"/>
  <c r="O87" i="133"/>
  <c r="AY87" i="133"/>
  <c r="AD87" i="133"/>
  <c r="H87" i="133"/>
  <c r="AM87" i="133"/>
  <c r="G87" i="133"/>
  <c r="L87" i="133"/>
  <c r="AV95" i="133"/>
  <c r="AF95" i="133"/>
  <c r="P95" i="133"/>
  <c r="AU95" i="133"/>
  <c r="Z95" i="133"/>
  <c r="BE95" i="133"/>
  <c r="AI95" i="133"/>
  <c r="N95" i="133"/>
  <c r="AQ95" i="133"/>
  <c r="V95" i="133"/>
  <c r="AC95" i="133"/>
  <c r="AM95" i="133"/>
  <c r="M95" i="133"/>
  <c r="AN89" i="133"/>
  <c r="X89" i="133"/>
  <c r="H89" i="133"/>
  <c r="AQ89" i="133"/>
  <c r="V89" i="133"/>
  <c r="AK89" i="133"/>
  <c r="O89" i="133"/>
  <c r="AT89" i="133"/>
  <c r="Y89" i="133"/>
  <c r="AS89" i="133"/>
  <c r="M89" i="133"/>
  <c r="AM91" i="133"/>
  <c r="W91" i="133"/>
  <c r="G91" i="133"/>
  <c r="AL91" i="133"/>
  <c r="Q91" i="133"/>
  <c r="AP91" i="133"/>
  <c r="U91" i="133"/>
  <c r="BB91" i="133"/>
  <c r="AD91" i="133"/>
  <c r="I91" i="133"/>
  <c r="AY91" i="133"/>
  <c r="R91" i="133"/>
  <c r="AS91" i="133"/>
  <c r="AZ93" i="133"/>
  <c r="AJ93" i="133"/>
  <c r="T93" i="133"/>
  <c r="AO93" i="133"/>
  <c r="AX93" i="133"/>
  <c r="AC93" i="133"/>
  <c r="AP93" i="133"/>
  <c r="U93" i="133"/>
  <c r="AA93" i="133"/>
  <c r="N93" i="133"/>
  <c r="K93" i="133"/>
  <c r="BF97" i="133"/>
  <c r="AP97" i="133"/>
  <c r="Z97" i="133"/>
  <c r="AZ97" i="133"/>
  <c r="AE97" i="133"/>
  <c r="BI97" i="133"/>
  <c r="AG97" i="133"/>
  <c r="BA97" i="133"/>
  <c r="X97" i="133"/>
  <c r="AQ97" i="133"/>
  <c r="M97" i="133"/>
  <c r="AR97" i="133"/>
  <c r="BG97" i="133"/>
  <c r="AX92" i="133"/>
  <c r="AH92" i="133"/>
  <c r="R92" i="133"/>
  <c r="BC92" i="133"/>
  <c r="AG92" i="133"/>
  <c r="L92" i="133"/>
  <c r="AO92" i="133"/>
  <c r="M92" i="133"/>
  <c r="AN92" i="133"/>
  <c r="K92" i="133"/>
  <c r="AE92" i="133"/>
  <c r="AQ92" i="133"/>
  <c r="AW96" i="133"/>
  <c r="AR96" i="133"/>
  <c r="Z96" i="133"/>
  <c r="AI96" i="133"/>
  <c r="M96" i="133"/>
  <c r="AG96" i="133"/>
  <c r="L96" i="133"/>
  <c r="AQ96" i="133"/>
  <c r="T96" i="133"/>
  <c r="AL96" i="133"/>
  <c r="AQ86" i="133"/>
  <c r="AA86" i="133"/>
  <c r="K86" i="133"/>
  <c r="AX86" i="133"/>
  <c r="AC86" i="133"/>
  <c r="AL86" i="133"/>
  <c r="Q86" i="133"/>
  <c r="AV86" i="133"/>
  <c r="Z86" i="133"/>
  <c r="E86" i="133"/>
  <c r="T86" i="133"/>
  <c r="AS90" i="133"/>
  <c r="AC90" i="133"/>
  <c r="M90" i="133"/>
  <c r="AT90" i="133"/>
  <c r="X90" i="133"/>
  <c r="AM90" i="133"/>
  <c r="R90" i="133"/>
  <c r="AV90" i="133"/>
  <c r="AA90" i="133"/>
  <c r="F90" i="133"/>
  <c r="AJ90" i="133"/>
  <c r="Z90" i="133"/>
  <c r="BF94" i="133"/>
  <c r="AP94" i="133"/>
  <c r="Z94" i="133"/>
  <c r="J94" i="133"/>
  <c r="AM94" i="133"/>
  <c r="Q94" i="133"/>
  <c r="AV94" i="133"/>
  <c r="AA94" i="133"/>
  <c r="AN94" i="133"/>
  <c r="S94" i="133"/>
  <c r="O94" i="133"/>
  <c r="Y94" i="133"/>
  <c r="AW87" i="133"/>
  <c r="AG87" i="133"/>
  <c r="Q87" i="133"/>
  <c r="AL87" i="133"/>
  <c r="P87" i="133"/>
  <c r="AZ87" i="133"/>
  <c r="AE87" i="133"/>
  <c r="J87" i="133"/>
  <c r="AT87" i="133"/>
  <c r="X87" i="133"/>
  <c r="C87" i="133"/>
  <c r="R87" i="133"/>
  <c r="BH95" i="133"/>
  <c r="AR95" i="133"/>
  <c r="AB95" i="133"/>
  <c r="L95" i="133"/>
  <c r="AP95" i="133"/>
  <c r="U95" i="133"/>
  <c r="AY95" i="133"/>
  <c r="AD95" i="133"/>
  <c r="BG95" i="133"/>
  <c r="AL95" i="133"/>
  <c r="Q95" i="133"/>
  <c r="AS95" i="133"/>
  <c r="R95" i="133"/>
  <c r="AO86" i="133"/>
  <c r="J90" i="133"/>
  <c r="AZ89" i="133"/>
  <c r="AJ89" i="133"/>
  <c r="T89" i="133"/>
  <c r="AL89" i="133"/>
  <c r="Q89" i="133"/>
  <c r="BA89" i="133"/>
  <c r="AE89" i="133"/>
  <c r="J89" i="133"/>
  <c r="AO89" i="133"/>
  <c r="S89" i="133"/>
  <c r="AX89" i="133"/>
  <c r="W89" i="133"/>
  <c r="AM89" i="133"/>
  <c r="BA91" i="133"/>
  <c r="AZ91" i="133"/>
  <c r="AI91" i="133"/>
  <c r="S91" i="133"/>
  <c r="BD91" i="133"/>
  <c r="AG91" i="133"/>
  <c r="L91" i="133"/>
  <c r="AK91" i="133"/>
  <c r="P91" i="133"/>
  <c r="AT91" i="133"/>
  <c r="Y91" i="133"/>
  <c r="AH91" i="133"/>
  <c r="AC91" i="133"/>
  <c r="AV93" i="133"/>
  <c r="AF93" i="133"/>
  <c r="P93" i="133"/>
  <c r="BE93" i="133"/>
  <c r="AI93" i="133"/>
  <c r="AS93" i="133"/>
  <c r="W93" i="133"/>
  <c r="BF93" i="133"/>
  <c r="AK93" i="133"/>
  <c r="O93" i="133"/>
  <c r="Q93" i="133"/>
  <c r="BB93" i="133"/>
  <c r="S93" i="133"/>
  <c r="AD93" i="133"/>
  <c r="BB97" i="133"/>
  <c r="AL97" i="133"/>
  <c r="V97" i="133"/>
  <c r="AU97" i="133"/>
  <c r="Y97" i="133"/>
  <c r="BC97" i="133"/>
  <c r="AA97" i="133"/>
  <c r="AS97" i="133"/>
  <c r="Q97" i="133"/>
  <c r="AI97" i="133"/>
  <c r="AY97" i="133"/>
  <c r="P97" i="133"/>
  <c r="AT92" i="133"/>
  <c r="AD92" i="133"/>
  <c r="N92" i="133"/>
  <c r="AW92" i="133"/>
  <c r="AB92" i="133"/>
  <c r="AI92" i="133"/>
  <c r="AF92" i="133"/>
  <c r="AZ92" i="133"/>
  <c r="X92" i="133"/>
  <c r="AJ92" i="133"/>
  <c r="O92" i="133"/>
  <c r="BI96" i="133"/>
  <c r="AS96" i="133"/>
  <c r="BH96" i="133"/>
  <c r="AM96" i="133"/>
  <c r="V96" i="133"/>
  <c r="BD96" i="133"/>
  <c r="AC96" i="133"/>
  <c r="BB96" i="133"/>
  <c r="AB96" i="133"/>
  <c r="AJ96" i="133"/>
  <c r="O96" i="133"/>
  <c r="P96" i="133"/>
  <c r="AA96" i="133"/>
  <c r="AM86" i="133"/>
  <c r="W86" i="133"/>
  <c r="G86" i="133"/>
  <c r="AS86" i="133"/>
  <c r="X86" i="133"/>
  <c r="AG86" i="133"/>
  <c r="L86" i="133"/>
  <c r="AP86" i="133"/>
  <c r="U86" i="133"/>
  <c r="AD86" i="133"/>
  <c r="AT86" i="133"/>
  <c r="AJ86" i="133"/>
  <c r="D86" i="133"/>
  <c r="AO90" i="133"/>
  <c r="Y90" i="133"/>
  <c r="I90" i="133"/>
  <c r="AN90" i="133"/>
  <c r="S90" i="133"/>
  <c r="BC90" i="133"/>
  <c r="AH90" i="133"/>
  <c r="L90" i="133"/>
  <c r="AQ90" i="133"/>
  <c r="V90" i="133"/>
  <c r="AP90" i="133"/>
  <c r="O90" i="133"/>
  <c r="AZ90" i="133"/>
  <c r="BB94" i="133"/>
  <c r="AL94" i="133"/>
  <c r="V94" i="133"/>
  <c r="BC94" i="133"/>
  <c r="AG94" i="133"/>
  <c r="L94" i="133"/>
  <c r="AQ94" i="133"/>
  <c r="U94" i="133"/>
  <c r="BD94" i="133"/>
  <c r="AI94" i="133"/>
  <c r="M94" i="133"/>
  <c r="AZ94" i="133"/>
  <c r="AO94" i="133"/>
  <c r="AS87" i="133"/>
  <c r="AC87" i="133"/>
  <c r="M87" i="133"/>
  <c r="AF87" i="133"/>
  <c r="K87" i="133"/>
  <c r="AU87" i="133"/>
  <c r="Z87" i="133"/>
  <c r="D87" i="133"/>
  <c r="AN87" i="133"/>
  <c r="S87" i="133"/>
  <c r="AR87" i="133"/>
  <c r="AX87" i="133"/>
  <c r="BD95" i="133"/>
  <c r="AN95" i="133"/>
  <c r="X95" i="133"/>
  <c r="BF95" i="133"/>
  <c r="AK95" i="133"/>
  <c r="O95" i="133"/>
  <c r="AT95" i="133"/>
  <c r="Y95" i="133"/>
  <c r="BB95" i="133"/>
  <c r="AG95" i="133"/>
  <c r="K95" i="133"/>
  <c r="W95" i="133"/>
  <c r="BC95" i="133"/>
  <c r="AH95" i="133"/>
  <c r="AV89" i="133"/>
  <c r="AF89" i="133"/>
  <c r="P89" i="133"/>
  <c r="BB89" i="133"/>
  <c r="AG89" i="133"/>
  <c r="K89" i="133"/>
  <c r="AU89" i="133"/>
  <c r="Z89" i="133"/>
  <c r="E89" i="133"/>
  <c r="AI89" i="133"/>
  <c r="N89" i="133"/>
  <c r="AC89" i="133"/>
  <c r="R89" i="133"/>
  <c r="AW91" i="133"/>
  <c r="AU91" i="133"/>
  <c r="AE91" i="133"/>
  <c r="O91" i="133"/>
  <c r="AX91" i="133"/>
  <c r="AB91" i="133"/>
  <c r="BC91" i="133"/>
  <c r="AF91" i="133"/>
  <c r="J91" i="133"/>
  <c r="AO91" i="133"/>
  <c r="T91" i="133"/>
  <c r="M91" i="133"/>
  <c r="H91" i="133"/>
  <c r="X91" i="133"/>
  <c r="AR93" i="133"/>
  <c r="AB93" i="133"/>
  <c r="L93" i="133"/>
  <c r="AY93" i="133"/>
  <c r="AM93" i="133"/>
  <c r="R93" i="133"/>
  <c r="BA93" i="133"/>
  <c r="AE93" i="133"/>
  <c r="J93" i="133"/>
  <c r="AL93" i="133"/>
  <c r="AG93" i="133"/>
  <c r="AX97" i="133"/>
  <c r="AH97" i="133"/>
  <c r="R97" i="133"/>
  <c r="AO97" i="133"/>
  <c r="T97" i="133"/>
  <c r="AV97" i="133"/>
  <c r="S97" i="133"/>
  <c r="AM97" i="133"/>
  <c r="BD97" i="133"/>
  <c r="AB97" i="133"/>
  <c r="W97" i="133"/>
  <c r="AK97" i="133"/>
  <c r="AC97" i="133"/>
  <c r="AP92" i="133"/>
  <c r="Z92" i="133"/>
  <c r="J92" i="133"/>
  <c r="BE92" i="133"/>
  <c r="AR92" i="133"/>
  <c r="W92" i="133"/>
  <c r="BD92" i="133"/>
  <c r="AA92" i="133"/>
  <c r="BA92" i="133"/>
  <c r="Y92" i="133"/>
  <c r="AS92" i="133"/>
  <c r="P92" i="133"/>
  <c r="H92" i="133"/>
  <c r="AY92" i="133"/>
  <c r="BE96" i="133"/>
  <c r="AO96" i="133"/>
  <c r="BC96" i="133"/>
  <c r="AH96" i="133"/>
  <c r="R96" i="133"/>
  <c r="AV96" i="133"/>
  <c r="X96" i="133"/>
  <c r="AU96" i="133"/>
  <c r="W96" i="133"/>
  <c r="BF96" i="133"/>
  <c r="AE96" i="133"/>
  <c r="AT96" i="133"/>
  <c r="BG96" i="133"/>
  <c r="AZ96" i="133"/>
  <c r="AY86" i="133"/>
  <c r="AI86" i="133"/>
  <c r="S86" i="133"/>
  <c r="C86" i="133"/>
  <c r="C99" i="133" s="1"/>
  <c r="C33" i="133" s="1"/>
  <c r="C55" i="133" s="1"/>
  <c r="AN86" i="133"/>
  <c r="R86" i="133"/>
  <c r="AW86" i="133"/>
  <c r="AB86" i="133"/>
  <c r="F86" i="133"/>
  <c r="AK86" i="133"/>
  <c r="P86" i="133"/>
  <c r="I86" i="133"/>
  <c r="Y86" i="133"/>
  <c r="N86" i="133"/>
  <c r="BA90" i="133"/>
  <c r="AK90" i="133"/>
  <c r="U90" i="133"/>
  <c r="AI90" i="133"/>
  <c r="N90" i="133"/>
  <c r="AX90" i="133"/>
  <c r="AB90" i="133"/>
  <c r="G90" i="133"/>
  <c r="AL90" i="133"/>
  <c r="P90" i="133"/>
  <c r="T90" i="133"/>
  <c r="AE90" i="133"/>
  <c r="AX94" i="133"/>
  <c r="AH94" i="133"/>
  <c r="R94" i="133"/>
  <c r="AW94" i="133"/>
  <c r="AB94" i="133"/>
  <c r="BG94" i="133"/>
  <c r="AK94" i="133"/>
  <c r="P94" i="133"/>
  <c r="AY94" i="133"/>
  <c r="AC94" i="133"/>
  <c r="BE94" i="133"/>
  <c r="AE94" i="133"/>
  <c r="AO87" i="133"/>
  <c r="Y87" i="133"/>
  <c r="I87" i="133"/>
  <c r="AV87" i="133"/>
  <c r="AA87" i="133"/>
  <c r="F87" i="133"/>
  <c r="AP87" i="133"/>
  <c r="T87" i="133"/>
  <c r="AI87" i="133"/>
  <c r="N87" i="133"/>
  <c r="W87" i="133"/>
  <c r="AB87" i="133"/>
  <c r="AH87" i="133"/>
  <c r="AZ95" i="133"/>
  <c r="AJ95" i="133"/>
  <c r="T95" i="133"/>
  <c r="BA95" i="133"/>
  <c r="AE95" i="133"/>
  <c r="AO95" i="133"/>
  <c r="S95" i="133"/>
  <c r="AW95" i="133"/>
  <c r="AA95" i="133"/>
  <c r="AX95" i="133"/>
  <c r="AT86" i="146"/>
  <c r="AD86" i="146"/>
  <c r="N86" i="146"/>
  <c r="AU86" i="146"/>
  <c r="Y86" i="146"/>
  <c r="D86" i="146"/>
  <c r="AI86" i="146"/>
  <c r="M86" i="146"/>
  <c r="AR86" i="146"/>
  <c r="AX86" i="146"/>
  <c r="Z86" i="146"/>
  <c r="F86" i="146"/>
  <c r="AE86" i="146"/>
  <c r="AY86" i="146"/>
  <c r="X86" i="146"/>
  <c r="AW86" i="146"/>
  <c r="W86" i="146"/>
  <c r="AV86" i="146"/>
  <c r="AA86" i="146"/>
  <c r="E86" i="146"/>
  <c r="AU94" i="146"/>
  <c r="AE94" i="146"/>
  <c r="O94" i="146"/>
  <c r="AV94" i="146"/>
  <c r="Z94" i="146"/>
  <c r="AZ94" i="146"/>
  <c r="AD94" i="146"/>
  <c r="BH94" i="146"/>
  <c r="AL94" i="146"/>
  <c r="Q94" i="146"/>
  <c r="M94" i="146"/>
  <c r="X94" i="146"/>
  <c r="AV87" i="146"/>
  <c r="AF87" i="146"/>
  <c r="P87" i="146"/>
  <c r="AX87" i="146"/>
  <c r="AC87" i="146"/>
  <c r="G87" i="146"/>
  <c r="AL87" i="146"/>
  <c r="Q87" i="146"/>
  <c r="AU87" i="146"/>
  <c r="Z87" i="146"/>
  <c r="E87" i="146"/>
  <c r="AI87" i="146"/>
  <c r="N87" i="146"/>
  <c r="AS91" i="146"/>
  <c r="AC91" i="146"/>
  <c r="M91" i="146"/>
  <c r="AQ91" i="146"/>
  <c r="V91" i="146"/>
  <c r="AU91" i="146"/>
  <c r="Z91" i="146"/>
  <c r="BC91" i="146"/>
  <c r="AH91" i="146"/>
  <c r="L91" i="146"/>
  <c r="AT91" i="146"/>
  <c r="AQ92" i="146"/>
  <c r="AA92" i="146"/>
  <c r="K92" i="146"/>
  <c r="AO92" i="146"/>
  <c r="T92" i="146"/>
  <c r="AX92" i="146"/>
  <c r="AC92" i="146"/>
  <c r="BF92" i="146"/>
  <c r="AK92" i="146"/>
  <c r="P92" i="146"/>
  <c r="Q92" i="146"/>
  <c r="BE96" i="146"/>
  <c r="AO96" i="146"/>
  <c r="Y96" i="146"/>
  <c r="BJ96" i="146"/>
  <c r="AT96" i="146"/>
  <c r="AD96" i="146"/>
  <c r="N96" i="146"/>
  <c r="AJ96" i="146"/>
  <c r="AY96" i="146"/>
  <c r="S96" i="146"/>
  <c r="AF96" i="146"/>
  <c r="AU96" i="146"/>
  <c r="O96" i="146"/>
  <c r="AJ85" i="146"/>
  <c r="AP86" i="146"/>
  <c r="V86" i="146"/>
  <c r="AZ86" i="146"/>
  <c r="T86" i="146"/>
  <c r="AS86" i="146"/>
  <c r="S86" i="146"/>
  <c r="AM86" i="146"/>
  <c r="Q86" i="146"/>
  <c r="AQ86" i="146"/>
  <c r="U86" i="146"/>
  <c r="BG94" i="146"/>
  <c r="AQ94" i="146"/>
  <c r="AA94" i="146"/>
  <c r="K94" i="146"/>
  <c r="AP94" i="146"/>
  <c r="U94" i="146"/>
  <c r="AT94" i="146"/>
  <c r="Y94" i="146"/>
  <c r="BB94" i="146"/>
  <c r="AG94" i="146"/>
  <c r="L94" i="146"/>
  <c r="AX94" i="146"/>
  <c r="AN94" i="146"/>
  <c r="AR87" i="146"/>
  <c r="AB87" i="146"/>
  <c r="L87" i="146"/>
  <c r="AS87" i="146"/>
  <c r="W87" i="146"/>
  <c r="AG87" i="146"/>
  <c r="K87" i="146"/>
  <c r="AP87" i="146"/>
  <c r="U87" i="146"/>
  <c r="AY87" i="146"/>
  <c r="AD87" i="146"/>
  <c r="I87" i="146"/>
  <c r="BE91" i="146"/>
  <c r="AO91" i="146"/>
  <c r="Y91" i="146"/>
  <c r="I91" i="146"/>
  <c r="AL91" i="146"/>
  <c r="P91" i="146"/>
  <c r="AP91" i="146"/>
  <c r="T91" i="146"/>
  <c r="AX91" i="146"/>
  <c r="AB91" i="146"/>
  <c r="BD91" i="146"/>
  <c r="AY91" i="146"/>
  <c r="X91" i="146"/>
  <c r="BC92" i="146"/>
  <c r="AM92" i="146"/>
  <c r="W92" i="146"/>
  <c r="BE92" i="146"/>
  <c r="AJ92" i="146"/>
  <c r="N92" i="146"/>
  <c r="AS92" i="146"/>
  <c r="X92" i="146"/>
  <c r="BA92" i="146"/>
  <c r="AF92" i="146"/>
  <c r="J92" i="146"/>
  <c r="AR92" i="146"/>
  <c r="BB92" i="146"/>
  <c r="BA96" i="146"/>
  <c r="AK96" i="146"/>
  <c r="U96" i="146"/>
  <c r="BF96" i="146"/>
  <c r="AP96" i="146"/>
  <c r="Z96" i="146"/>
  <c r="BH96" i="146"/>
  <c r="AB96" i="146"/>
  <c r="AQ96" i="146"/>
  <c r="BD96" i="146"/>
  <c r="X96" i="146"/>
  <c r="AM96" i="146"/>
  <c r="AL86" i="146"/>
  <c r="R86" i="146"/>
  <c r="AO86" i="146"/>
  <c r="O86" i="146"/>
  <c r="AN86" i="146"/>
  <c r="H86" i="146"/>
  <c r="AG86" i="146"/>
  <c r="L86" i="146"/>
  <c r="AK86" i="146"/>
  <c r="P86" i="146"/>
  <c r="BC94" i="146"/>
  <c r="AM94" i="146"/>
  <c r="W94" i="146"/>
  <c r="BF94" i="146"/>
  <c r="AK94" i="146"/>
  <c r="P94" i="146"/>
  <c r="AO94" i="146"/>
  <c r="T94" i="146"/>
  <c r="AW94" i="146"/>
  <c r="AB94" i="146"/>
  <c r="BD94" i="146"/>
  <c r="AC94" i="146"/>
  <c r="R94" i="146"/>
  <c r="AH86" i="146"/>
  <c r="J86" i="146"/>
  <c r="AJ86" i="146"/>
  <c r="I86" i="146"/>
  <c r="AC86" i="146"/>
  <c r="C86" i="146"/>
  <c r="AB86" i="146"/>
  <c r="G86" i="146"/>
  <c r="AF86" i="146"/>
  <c r="K86" i="146"/>
  <c r="AY94" i="146"/>
  <c r="AI94" i="146"/>
  <c r="S94" i="146"/>
  <c r="BA94" i="146"/>
  <c r="AF94" i="146"/>
  <c r="BE94" i="146"/>
  <c r="AJ94" i="146"/>
  <c r="N94" i="146"/>
  <c r="AR94" i="146"/>
  <c r="V94" i="146"/>
  <c r="AH94" i="146"/>
  <c r="AS94" i="146"/>
  <c r="AZ87" i="146"/>
  <c r="AJ87" i="146"/>
  <c r="T87" i="146"/>
  <c r="D87" i="146"/>
  <c r="AH87" i="146"/>
  <c r="M87" i="146"/>
  <c r="AQ87" i="146"/>
  <c r="V87" i="146"/>
  <c r="BA87" i="146"/>
  <c r="AE87" i="146"/>
  <c r="J87" i="146"/>
  <c r="AO87" i="146"/>
  <c r="S87" i="146"/>
  <c r="AW91" i="146"/>
  <c r="AG91" i="146"/>
  <c r="Q91" i="146"/>
  <c r="AV91" i="146"/>
  <c r="AA91" i="146"/>
  <c r="AZ91" i="146"/>
  <c r="AE91" i="146"/>
  <c r="J91" i="146"/>
  <c r="AM91" i="146"/>
  <c r="R91" i="146"/>
  <c r="N91" i="146"/>
  <c r="H91" i="146"/>
  <c r="S91" i="146"/>
  <c r="AU92" i="146"/>
  <c r="AE92" i="146"/>
  <c r="O92" i="146"/>
  <c r="AT92" i="146"/>
  <c r="Y92" i="146"/>
  <c r="BD92" i="146"/>
  <c r="AH92" i="146"/>
  <c r="M92" i="146"/>
  <c r="AP92" i="146"/>
  <c r="U92" i="146"/>
  <c r="AB92" i="146"/>
  <c r="AL92" i="146"/>
  <c r="L92" i="146"/>
  <c r="BI96" i="146"/>
  <c r="AS96" i="146"/>
  <c r="AC96" i="146"/>
  <c r="M96" i="146"/>
  <c r="AX96" i="146"/>
  <c r="AH96" i="146"/>
  <c r="R96" i="146"/>
  <c r="AR96" i="146"/>
  <c r="BG96" i="146"/>
  <c r="AA96" i="146"/>
  <c r="AN96" i="146"/>
  <c r="BC96" i="146"/>
  <c r="W96" i="146"/>
  <c r="AN85" i="146"/>
  <c r="X85" i="146"/>
  <c r="H85" i="146"/>
  <c r="AL85" i="146"/>
  <c r="Q85" i="146"/>
  <c r="AP85" i="146"/>
  <c r="U85" i="146"/>
  <c r="AY85" i="146"/>
  <c r="AD85" i="146"/>
  <c r="I85" i="146"/>
  <c r="H87" i="146"/>
  <c r="AW87" i="146"/>
  <c r="O87" i="146"/>
  <c r="U91" i="146"/>
  <c r="AJ91" i="146"/>
  <c r="AI91" i="146"/>
  <c r="AZ92" i="146"/>
  <c r="R92" i="146"/>
  <c r="Q96" i="146"/>
  <c r="AZ96" i="146"/>
  <c r="P96" i="146"/>
  <c r="AF85" i="146"/>
  <c r="L85" i="146"/>
  <c r="AG85" i="146"/>
  <c r="F85" i="146"/>
  <c r="Z85" i="146"/>
  <c r="AT85" i="146"/>
  <c r="S85" i="146"/>
  <c r="AS85" i="146"/>
  <c r="W85" i="146"/>
  <c r="B85" i="146"/>
  <c r="AX89" i="146"/>
  <c r="AH89" i="146"/>
  <c r="R89" i="146"/>
  <c r="AY89" i="146"/>
  <c r="AB89" i="146"/>
  <c r="G89" i="146"/>
  <c r="AF89" i="146"/>
  <c r="K89" i="146"/>
  <c r="AJ89" i="146"/>
  <c r="O89" i="146"/>
  <c r="AN89" i="146"/>
  <c r="S89" i="146"/>
  <c r="BA93" i="146"/>
  <c r="AK93" i="146"/>
  <c r="U93" i="146"/>
  <c r="AX93" i="146"/>
  <c r="AB93" i="146"/>
  <c r="BG93" i="146"/>
  <c r="AL93" i="146"/>
  <c r="P93" i="146"/>
  <c r="AT93" i="146"/>
  <c r="X93" i="146"/>
  <c r="T93" i="146"/>
  <c r="AZ93" i="146"/>
  <c r="Z93" i="146"/>
  <c r="BC97" i="146"/>
  <c r="AM97" i="146"/>
  <c r="W97" i="146"/>
  <c r="BD97" i="146"/>
  <c r="AN97" i="146"/>
  <c r="X97" i="146"/>
  <c r="AX97" i="146"/>
  <c r="R97" i="146"/>
  <c r="AG97" i="146"/>
  <c r="BB97" i="146"/>
  <c r="V97" i="146"/>
  <c r="AS97" i="146"/>
  <c r="AM87" i="146"/>
  <c r="AA87" i="146"/>
  <c r="AT87" i="146"/>
  <c r="BB91" i="146"/>
  <c r="O91" i="146"/>
  <c r="AY92" i="146"/>
  <c r="AD92" i="146"/>
  <c r="AV92" i="146"/>
  <c r="V92" i="146"/>
  <c r="BB96" i="146"/>
  <c r="T96" i="146"/>
  <c r="AE96" i="146"/>
  <c r="AB85" i="146"/>
  <c r="D85" i="146"/>
  <c r="AA85" i="146"/>
  <c r="AU85" i="146"/>
  <c r="O85" i="146"/>
  <c r="AO85" i="146"/>
  <c r="N85" i="146"/>
  <c r="AM85" i="146"/>
  <c r="R85" i="146"/>
  <c r="BA89" i="146"/>
  <c r="AT89" i="146"/>
  <c r="AD89" i="146"/>
  <c r="N89" i="146"/>
  <c r="AR89" i="146"/>
  <c r="W89" i="146"/>
  <c r="AV89" i="146"/>
  <c r="AA89" i="146"/>
  <c r="BC89" i="146"/>
  <c r="AE89" i="146"/>
  <c r="I89" i="146"/>
  <c r="AI89" i="146"/>
  <c r="M89" i="146"/>
  <c r="AW93" i="146"/>
  <c r="AG93" i="146"/>
  <c r="Q93" i="146"/>
  <c r="AR93" i="146"/>
  <c r="W93" i="146"/>
  <c r="BB93" i="146"/>
  <c r="AF93" i="146"/>
  <c r="K93" i="146"/>
  <c r="AN93" i="146"/>
  <c r="S93" i="146"/>
  <c r="BF93" i="146"/>
  <c r="AE93" i="146"/>
  <c r="AY97" i="146"/>
  <c r="AI97" i="146"/>
  <c r="S97" i="146"/>
  <c r="AZ97" i="146"/>
  <c r="AJ97" i="146"/>
  <c r="T97" i="146"/>
  <c r="AP97" i="146"/>
  <c r="BE97" i="146"/>
  <c r="Y97" i="146"/>
  <c r="AT97" i="146"/>
  <c r="N97" i="146"/>
  <c r="AK97" i="146"/>
  <c r="AN87" i="146"/>
  <c r="R87" i="146"/>
  <c r="F87" i="146"/>
  <c r="Y87" i="146"/>
  <c r="BA91" i="146"/>
  <c r="AF91" i="146"/>
  <c r="AR91" i="146"/>
  <c r="AD91" i="146"/>
  <c r="AI92" i="146"/>
  <c r="I92" i="146"/>
  <c r="Z92" i="146"/>
  <c r="AG92" i="146"/>
  <c r="AW96" i="146"/>
  <c r="AL96" i="146"/>
  <c r="AI96" i="146"/>
  <c r="AV85" i="146"/>
  <c r="T85" i="146"/>
  <c r="AW85" i="146"/>
  <c r="V85" i="146"/>
  <c r="AK85" i="146"/>
  <c r="J85" i="146"/>
  <c r="AI85" i="146"/>
  <c r="C85" i="146"/>
  <c r="AH85" i="146"/>
  <c r="M85" i="146"/>
  <c r="AW89" i="146"/>
  <c r="AP89" i="146"/>
  <c r="Z89" i="146"/>
  <c r="J89" i="146"/>
  <c r="AM89" i="146"/>
  <c r="Q89" i="146"/>
  <c r="AQ89" i="146"/>
  <c r="U89" i="146"/>
  <c r="AU89" i="146"/>
  <c r="Y89" i="146"/>
  <c r="AZ89" i="146"/>
  <c r="AC89" i="146"/>
  <c r="H89" i="146"/>
  <c r="AS93" i="146"/>
  <c r="AC93" i="146"/>
  <c r="M93" i="146"/>
  <c r="AM93" i="146"/>
  <c r="R93" i="146"/>
  <c r="AV93" i="146"/>
  <c r="AA93" i="146"/>
  <c r="BD93" i="146"/>
  <c r="AI93" i="146"/>
  <c r="N93" i="146"/>
  <c r="AJ93" i="146"/>
  <c r="J93" i="146"/>
  <c r="BK97" i="146"/>
  <c r="BK98" i="146" s="1"/>
  <c r="BK33" i="146" s="1"/>
  <c r="AU97" i="146"/>
  <c r="AE97" i="146"/>
  <c r="O97" i="146"/>
  <c r="AV97" i="146"/>
  <c r="AF97" i="146"/>
  <c r="P97" i="146"/>
  <c r="AH97" i="146"/>
  <c r="AW97" i="146"/>
  <c r="Q97" i="146"/>
  <c r="AL97" i="146"/>
  <c r="BI97" i="146"/>
  <c r="AC97" i="146"/>
  <c r="X87" i="146"/>
  <c r="AK87" i="146"/>
  <c r="AK91" i="146"/>
  <c r="K91" i="146"/>
  <c r="W91" i="146"/>
  <c r="AN91" i="146"/>
  <c r="S92" i="146"/>
  <c r="AN92" i="146"/>
  <c r="AW92" i="146"/>
  <c r="AG96" i="146"/>
  <c r="V96" i="146"/>
  <c r="AV96" i="146"/>
  <c r="AR85" i="146"/>
  <c r="P85" i="146"/>
  <c r="AQ85" i="146"/>
  <c r="K85" i="146"/>
  <c r="AE85" i="146"/>
  <c r="E85" i="146"/>
  <c r="Y85" i="146"/>
  <c r="AX85" i="146"/>
  <c r="AC85" i="146"/>
  <c r="G85" i="146"/>
  <c r="BB89" i="146"/>
  <c r="AL89" i="146"/>
  <c r="V89" i="146"/>
  <c r="F89" i="146"/>
  <c r="AG89" i="146"/>
  <c r="L89" i="146"/>
  <c r="AK89" i="146"/>
  <c r="P89" i="146"/>
  <c r="AO89" i="146"/>
  <c r="T89" i="146"/>
  <c r="AS89" i="146"/>
  <c r="X89" i="146"/>
  <c r="BE93" i="146"/>
  <c r="AO93" i="146"/>
  <c r="Y93" i="146"/>
  <c r="BC93" i="146"/>
  <c r="AH93" i="146"/>
  <c r="L93" i="146"/>
  <c r="AQ93" i="146"/>
  <c r="V93" i="146"/>
  <c r="AY93" i="146"/>
  <c r="AD93" i="146"/>
  <c r="AP93" i="146"/>
  <c r="O93" i="146"/>
  <c r="AU93" i="146"/>
  <c r="BG97" i="146"/>
  <c r="AQ97" i="146"/>
  <c r="AA97" i="146"/>
  <c r="BH97" i="146"/>
  <c r="AR97" i="146"/>
  <c r="AB97" i="146"/>
  <c r="BF97" i="146"/>
  <c r="Z97" i="146"/>
  <c r="AO97" i="146"/>
  <c r="BJ97" i="146"/>
  <c r="AD97" i="146"/>
  <c r="BA97" i="146"/>
  <c r="U97" i="146"/>
  <c r="BA91" i="129"/>
  <c r="AK91" i="129"/>
  <c r="U91" i="129"/>
  <c r="BB91" i="129"/>
  <c r="AF91" i="129"/>
  <c r="K91" i="129"/>
  <c r="AJ91" i="129"/>
  <c r="O91" i="129"/>
  <c r="AT91" i="129"/>
  <c r="X91" i="129"/>
  <c r="BC91" i="129"/>
  <c r="AH91" i="129"/>
  <c r="L91" i="129"/>
  <c r="BB95" i="129"/>
  <c r="AL95" i="129"/>
  <c r="V95" i="129"/>
  <c r="AZ95" i="129"/>
  <c r="AE95" i="129"/>
  <c r="BG95" i="129"/>
  <c r="AK95" i="129"/>
  <c r="P95" i="129"/>
  <c r="AM95" i="129"/>
  <c r="AS95" i="129"/>
  <c r="BC95" i="129"/>
  <c r="L95" i="129"/>
  <c r="S95" i="129"/>
  <c r="AY87" i="129"/>
  <c r="AI87" i="129"/>
  <c r="S87" i="129"/>
  <c r="C87" i="129"/>
  <c r="AF87" i="129"/>
  <c r="J87" i="129"/>
  <c r="AO87" i="129"/>
  <c r="T87" i="129"/>
  <c r="AX87" i="129"/>
  <c r="AC87" i="129"/>
  <c r="H87" i="129"/>
  <c r="AG87" i="129"/>
  <c r="L87" i="129"/>
  <c r="AW86" i="129"/>
  <c r="AG86" i="129"/>
  <c r="Q86" i="129"/>
  <c r="AX86" i="129"/>
  <c r="AB86" i="129"/>
  <c r="G86" i="129"/>
  <c r="AJ86" i="129"/>
  <c r="O86" i="129"/>
  <c r="AT86" i="129"/>
  <c r="X86" i="129"/>
  <c r="C86" i="129"/>
  <c r="C99" i="129" s="1"/>
  <c r="C33" i="129" s="1"/>
  <c r="AL86" i="129"/>
  <c r="AU90" i="129"/>
  <c r="AE90" i="129"/>
  <c r="O90" i="129"/>
  <c r="AS90" i="129"/>
  <c r="X90" i="129"/>
  <c r="BB90" i="129"/>
  <c r="AG90" i="129"/>
  <c r="L90" i="129"/>
  <c r="AP90" i="129"/>
  <c r="U90" i="129"/>
  <c r="AT90" i="129"/>
  <c r="Y90" i="129"/>
  <c r="BD94" i="129"/>
  <c r="AN94" i="129"/>
  <c r="AW94" i="129"/>
  <c r="AC94" i="129"/>
  <c r="M94" i="129"/>
  <c r="AM94" i="129"/>
  <c r="V94" i="129"/>
  <c r="BE94" i="129"/>
  <c r="S94" i="129"/>
  <c r="AF94" i="129"/>
  <c r="AO94" i="129"/>
  <c r="BF94" i="129"/>
  <c r="T94" i="129"/>
  <c r="BB92" i="129"/>
  <c r="AL92" i="129"/>
  <c r="V92" i="129"/>
  <c r="BD92" i="129"/>
  <c r="AI92" i="129"/>
  <c r="M92" i="129"/>
  <c r="AR92" i="129"/>
  <c r="W92" i="129"/>
  <c r="AV92" i="129"/>
  <c r="AA92" i="129"/>
  <c r="BE92" i="129"/>
  <c r="AJ92" i="129"/>
  <c r="O92" i="129"/>
  <c r="BD96" i="129"/>
  <c r="AN96" i="129"/>
  <c r="X96" i="129"/>
  <c r="BI96" i="129"/>
  <c r="AM96" i="129"/>
  <c r="R96" i="129"/>
  <c r="AU96" i="129"/>
  <c r="Z96" i="129"/>
  <c r="AO96" i="129"/>
  <c r="S96" i="129"/>
  <c r="U96" i="129"/>
  <c r="AW96" i="129"/>
  <c r="V96" i="129"/>
  <c r="AX89" i="129"/>
  <c r="AH89" i="129"/>
  <c r="R89" i="129"/>
  <c r="BA89" i="129"/>
  <c r="AF89" i="129"/>
  <c r="K89" i="129"/>
  <c r="AO89" i="129"/>
  <c r="T89" i="129"/>
  <c r="AS89" i="129"/>
  <c r="X89" i="129"/>
  <c r="AW89" i="129"/>
  <c r="AB89" i="129"/>
  <c r="G89" i="129"/>
  <c r="AR93" i="129"/>
  <c r="AB93" i="129"/>
  <c r="L93" i="129"/>
  <c r="AL93" i="129"/>
  <c r="Q93" i="129"/>
  <c r="AU93" i="129"/>
  <c r="Z93" i="129"/>
  <c r="BE93" i="129"/>
  <c r="AI93" i="129"/>
  <c r="N93" i="129"/>
  <c r="AS93" i="129"/>
  <c r="W93" i="129"/>
  <c r="BE97" i="129"/>
  <c r="AO97" i="129"/>
  <c r="Y97" i="129"/>
  <c r="BF97" i="129"/>
  <c r="AJ97" i="129"/>
  <c r="O97" i="129"/>
  <c r="AR97" i="129"/>
  <c r="W97" i="129"/>
  <c r="AV97" i="129"/>
  <c r="AA97" i="129"/>
  <c r="AD97" i="129"/>
  <c r="AN97" i="129"/>
  <c r="N97" i="129"/>
  <c r="AW91" i="129"/>
  <c r="AG91" i="129"/>
  <c r="Q91" i="129"/>
  <c r="AV91" i="129"/>
  <c r="AA91" i="129"/>
  <c r="AZ91" i="129"/>
  <c r="AE91" i="129"/>
  <c r="J91" i="129"/>
  <c r="AN91" i="129"/>
  <c r="S91" i="129"/>
  <c r="AX91" i="129"/>
  <c r="AB91" i="129"/>
  <c r="G91" i="129"/>
  <c r="AX95" i="129"/>
  <c r="AH95" i="129"/>
  <c r="R95" i="129"/>
  <c r="AU95" i="129"/>
  <c r="Y95" i="129"/>
  <c r="BA95" i="129"/>
  <c r="AF95" i="129"/>
  <c r="K95" i="129"/>
  <c r="AB95" i="129"/>
  <c r="AI95" i="129"/>
  <c r="AR95" i="129"/>
  <c r="AY95" i="129"/>
  <c r="AU87" i="129"/>
  <c r="AE87" i="129"/>
  <c r="O87" i="129"/>
  <c r="AV87" i="129"/>
  <c r="Z87" i="129"/>
  <c r="E87" i="129"/>
  <c r="AJ87" i="129"/>
  <c r="N87" i="129"/>
  <c r="AS87" i="129"/>
  <c r="X87" i="129"/>
  <c r="AW87" i="129"/>
  <c r="AB87" i="129"/>
  <c r="F87" i="129"/>
  <c r="AS86" i="129"/>
  <c r="AC86" i="129"/>
  <c r="M86" i="129"/>
  <c r="AR86" i="129"/>
  <c r="W86" i="129"/>
  <c r="B86" i="129"/>
  <c r="AE86" i="129"/>
  <c r="J86" i="129"/>
  <c r="AN86" i="129"/>
  <c r="S86" i="129"/>
  <c r="P86" i="129"/>
  <c r="AV86" i="129"/>
  <c r="AQ90" i="129"/>
  <c r="AA90" i="129"/>
  <c r="K90" i="129"/>
  <c r="AN90" i="129"/>
  <c r="R90" i="129"/>
  <c r="AW90" i="129"/>
  <c r="AB90" i="129"/>
  <c r="F90" i="129"/>
  <c r="AK90" i="129"/>
  <c r="P90" i="129"/>
  <c r="AO90" i="129"/>
  <c r="T90" i="129"/>
  <c r="AZ94" i="129"/>
  <c r="AJ94" i="129"/>
  <c r="AQ94" i="129"/>
  <c r="Y94" i="129"/>
  <c r="BC94" i="129"/>
  <c r="AH94" i="129"/>
  <c r="R94" i="129"/>
  <c r="AT94" i="129"/>
  <c r="K94" i="129"/>
  <c r="X94" i="129"/>
  <c r="AE94" i="129"/>
  <c r="AU94" i="129"/>
  <c r="L94" i="129"/>
  <c r="AX92" i="129"/>
  <c r="AH92" i="129"/>
  <c r="R92" i="129"/>
  <c r="AY92" i="129"/>
  <c r="AC92" i="129"/>
  <c r="H92" i="129"/>
  <c r="AM92" i="129"/>
  <c r="Q92" i="129"/>
  <c r="AQ92" i="129"/>
  <c r="U92" i="129"/>
  <c r="AZ92" i="129"/>
  <c r="AE92" i="129"/>
  <c r="I92" i="129"/>
  <c r="AZ96" i="129"/>
  <c r="AJ96" i="129"/>
  <c r="T96" i="129"/>
  <c r="BC96" i="129"/>
  <c r="AH96" i="129"/>
  <c r="M96" i="129"/>
  <c r="AP96" i="129"/>
  <c r="BE96" i="129"/>
  <c r="AI96" i="129"/>
  <c r="N96" i="129"/>
  <c r="BB96" i="129"/>
  <c r="AA96" i="129"/>
  <c r="AT89" i="129"/>
  <c r="AD89" i="129"/>
  <c r="N89" i="129"/>
  <c r="AV89" i="129"/>
  <c r="AA89" i="129"/>
  <c r="E89" i="129"/>
  <c r="AJ89" i="129"/>
  <c r="O89" i="129"/>
  <c r="AN89" i="129"/>
  <c r="S89" i="129"/>
  <c r="AR89" i="129"/>
  <c r="W89" i="129"/>
  <c r="BD93" i="129"/>
  <c r="AN93" i="129"/>
  <c r="X93" i="129"/>
  <c r="BB93" i="129"/>
  <c r="AG93" i="129"/>
  <c r="K93" i="129"/>
  <c r="AP93" i="129"/>
  <c r="U93" i="129"/>
  <c r="AY93" i="129"/>
  <c r="AD93" i="129"/>
  <c r="I93" i="129"/>
  <c r="AM93" i="129"/>
  <c r="R93" i="129"/>
  <c r="BA97" i="129"/>
  <c r="AK97" i="129"/>
  <c r="U97" i="129"/>
  <c r="AZ97" i="129"/>
  <c r="AE97" i="129"/>
  <c r="BH97" i="129"/>
  <c r="AS91" i="129"/>
  <c r="AC91" i="129"/>
  <c r="M91" i="129"/>
  <c r="AQ91" i="129"/>
  <c r="V91" i="129"/>
  <c r="AU91" i="129"/>
  <c r="Z91" i="129"/>
  <c r="BD91" i="129"/>
  <c r="AI91" i="129"/>
  <c r="N91" i="129"/>
  <c r="AR91" i="129"/>
  <c r="W91" i="129"/>
  <c r="AT95" i="129"/>
  <c r="AD95" i="129"/>
  <c r="N95" i="129"/>
  <c r="AO95" i="129"/>
  <c r="T95" i="129"/>
  <c r="AV95" i="129"/>
  <c r="AA95" i="129"/>
  <c r="BH95" i="129"/>
  <c r="Q95" i="129"/>
  <c r="X95" i="129"/>
  <c r="AG95" i="129"/>
  <c r="AN95" i="129"/>
  <c r="AQ87" i="129"/>
  <c r="AA87" i="129"/>
  <c r="K87" i="129"/>
  <c r="AP87" i="129"/>
  <c r="U87" i="129"/>
  <c r="AZ87" i="129"/>
  <c r="AD87" i="129"/>
  <c r="I87" i="129"/>
  <c r="AN87" i="129"/>
  <c r="R87" i="129"/>
  <c r="AR87" i="129"/>
  <c r="V87" i="129"/>
  <c r="AO86" i="129"/>
  <c r="Y86" i="129"/>
  <c r="I86" i="129"/>
  <c r="AM86" i="129"/>
  <c r="R86" i="129"/>
  <c r="AU86" i="129"/>
  <c r="Z86" i="129"/>
  <c r="D86" i="129"/>
  <c r="AI86" i="129"/>
  <c r="N86" i="129"/>
  <c r="AQ86" i="129"/>
  <c r="AF86" i="129"/>
  <c r="AA86" i="129"/>
  <c r="BC90" i="129"/>
  <c r="AM90" i="129"/>
  <c r="W90" i="129"/>
  <c r="G90" i="129"/>
  <c r="AH90" i="129"/>
  <c r="M90" i="129"/>
  <c r="AR90" i="129"/>
  <c r="V90" i="129"/>
  <c r="BA90" i="129"/>
  <c r="AF90" i="129"/>
  <c r="J90" i="129"/>
  <c r="AJ90" i="129"/>
  <c r="N90" i="129"/>
  <c r="AV94" i="129"/>
  <c r="BG94" i="129"/>
  <c r="AL94" i="129"/>
  <c r="U94" i="129"/>
  <c r="AX94" i="129"/>
  <c r="AD94" i="129"/>
  <c r="N94" i="129"/>
  <c r="AI94" i="129"/>
  <c r="BA94" i="129"/>
  <c r="P94" i="129"/>
  <c r="W94" i="129"/>
  <c r="AK94" i="129"/>
  <c r="AT92" i="129"/>
  <c r="AD92" i="129"/>
  <c r="N92" i="129"/>
  <c r="AS92" i="129"/>
  <c r="X92" i="129"/>
  <c r="BC92" i="129"/>
  <c r="AG92" i="129"/>
  <c r="L92" i="129"/>
  <c r="AK92" i="129"/>
  <c r="P92" i="129"/>
  <c r="AU92" i="129"/>
  <c r="Y92" i="129"/>
  <c r="AO91" i="129"/>
  <c r="Y91" i="129"/>
  <c r="I91" i="129"/>
  <c r="AL91" i="129"/>
  <c r="P91" i="129"/>
  <c r="AP91" i="129"/>
  <c r="T91" i="129"/>
  <c r="AY91" i="129"/>
  <c r="AD91" i="129"/>
  <c r="H91" i="129"/>
  <c r="AM91" i="129"/>
  <c r="R91" i="129"/>
  <c r="BF95" i="129"/>
  <c r="AP95" i="129"/>
  <c r="Z95" i="129"/>
  <c r="BE95" i="129"/>
  <c r="AJ95" i="129"/>
  <c r="O95" i="129"/>
  <c r="AQ95" i="129"/>
  <c r="U95" i="129"/>
  <c r="AW95" i="129"/>
  <c r="BD95" i="129"/>
  <c r="M95" i="129"/>
  <c r="W95" i="129"/>
  <c r="AC95" i="129"/>
  <c r="AM87" i="129"/>
  <c r="W87" i="129"/>
  <c r="G87" i="129"/>
  <c r="AK87" i="129"/>
  <c r="P87" i="129"/>
  <c r="AT87" i="129"/>
  <c r="Y87" i="129"/>
  <c r="D87" i="129"/>
  <c r="AH87" i="129"/>
  <c r="M87" i="129"/>
  <c r="AL87" i="129"/>
  <c r="Q87" i="129"/>
  <c r="AK86" i="129"/>
  <c r="U86" i="129"/>
  <c r="E86" i="129"/>
  <c r="AH86" i="129"/>
  <c r="L86" i="129"/>
  <c r="AP86" i="129"/>
  <c r="T86" i="129"/>
  <c r="AY86" i="129"/>
  <c r="AD86" i="129"/>
  <c r="H86" i="129"/>
  <c r="V86" i="129"/>
  <c r="K86" i="129"/>
  <c r="F86" i="129"/>
  <c r="AY90" i="129"/>
  <c r="AI90" i="129"/>
  <c r="S90" i="129"/>
  <c r="AX90" i="129"/>
  <c r="AC90" i="129"/>
  <c r="H90" i="129"/>
  <c r="AL90" i="129"/>
  <c r="Q90" i="129"/>
  <c r="AV90" i="129"/>
  <c r="Z90" i="129"/>
  <c r="AZ90" i="129"/>
  <c r="AD90" i="129"/>
  <c r="I90" i="129"/>
  <c r="AR94" i="129"/>
  <c r="BB94" i="129"/>
  <c r="AG94" i="129"/>
  <c r="Q94" i="129"/>
  <c r="AS94" i="129"/>
  <c r="Z94" i="129"/>
  <c r="J94" i="129"/>
  <c r="AA94" i="129"/>
  <c r="AP94" i="129"/>
  <c r="AY94" i="129"/>
  <c r="O94" i="129"/>
  <c r="AB94" i="129"/>
  <c r="AP92" i="129"/>
  <c r="Z92" i="129"/>
  <c r="J92" i="129"/>
  <c r="AN92" i="129"/>
  <c r="S92" i="129"/>
  <c r="AW92" i="129"/>
  <c r="AB92" i="129"/>
  <c r="BA92" i="129"/>
  <c r="AF92" i="129"/>
  <c r="K92" i="129"/>
  <c r="AO92" i="129"/>
  <c r="T92" i="129"/>
  <c r="BH96" i="129"/>
  <c r="AR96" i="129"/>
  <c r="AB96" i="129"/>
  <c r="L96" i="129"/>
  <c r="AS96" i="129"/>
  <c r="W96" i="129"/>
  <c r="BA96" i="129"/>
  <c r="AE96" i="129"/>
  <c r="AT96" i="129"/>
  <c r="Y96" i="129"/>
  <c r="AL96" i="129"/>
  <c r="Q96" i="129"/>
  <c r="AQ96" i="129"/>
  <c r="BB89" i="129"/>
  <c r="AL89" i="129"/>
  <c r="V89" i="129"/>
  <c r="F89" i="129"/>
  <c r="AK89" i="129"/>
  <c r="P89" i="129"/>
  <c r="AU89" i="129"/>
  <c r="Y89" i="129"/>
  <c r="AY89" i="129"/>
  <c r="AC89" i="129"/>
  <c r="H89" i="129"/>
  <c r="AG89" i="129"/>
  <c r="L89" i="129"/>
  <c r="AV93" i="129"/>
  <c r="AF93" i="129"/>
  <c r="P93" i="129"/>
  <c r="AQ93" i="129"/>
  <c r="V93" i="129"/>
  <c r="BA93" i="129"/>
  <c r="AE93" i="129"/>
  <c r="J93" i="129"/>
  <c r="AO93" i="129"/>
  <c r="S93" i="129"/>
  <c r="AX93" i="129"/>
  <c r="AC93" i="129"/>
  <c r="BI97" i="129"/>
  <c r="AS97" i="129"/>
  <c r="AC97" i="129"/>
  <c r="M97" i="129"/>
  <c r="AP97" i="129"/>
  <c r="T97" i="129"/>
  <c r="AX97" i="129"/>
  <c r="AB97" i="129"/>
  <c r="BB97" i="129"/>
  <c r="AF97" i="129"/>
  <c r="AY97" i="129"/>
  <c r="BJ97" i="129"/>
  <c r="AI97" i="129"/>
  <c r="P96" i="129"/>
  <c r="AK96" i="129"/>
  <c r="AG96" i="129"/>
  <c r="AP89" i="129"/>
  <c r="U89" i="129"/>
  <c r="AI89" i="129"/>
  <c r="AZ93" i="129"/>
  <c r="AA93" i="129"/>
  <c r="AT93" i="129"/>
  <c r="M93" i="129"/>
  <c r="AU97" i="129"/>
  <c r="AH97" i="129"/>
  <c r="AL97" i="129"/>
  <c r="X97" i="129"/>
  <c r="AX96" i="129"/>
  <c r="AY96" i="129"/>
  <c r="O96" i="129"/>
  <c r="Z89" i="129"/>
  <c r="AZ89" i="129"/>
  <c r="M89" i="129"/>
  <c r="AJ93" i="129"/>
  <c r="BF93" i="129"/>
  <c r="Y93" i="129"/>
  <c r="AW97" i="129"/>
  <c r="Z97" i="129"/>
  <c r="R97" i="129"/>
  <c r="V97" i="129"/>
  <c r="S97" i="129"/>
  <c r="AV96" i="129"/>
  <c r="AC96" i="129"/>
  <c r="AD96" i="129"/>
  <c r="J89" i="129"/>
  <c r="AE89" i="129"/>
  <c r="AM89" i="129"/>
  <c r="T93" i="129"/>
  <c r="AK93" i="129"/>
  <c r="BC93" i="129"/>
  <c r="AG97" i="129"/>
  <c r="BC97" i="129"/>
  <c r="BG97" i="129"/>
  <c r="P97" i="129"/>
  <c r="BD97" i="129"/>
  <c r="AF96" i="129"/>
  <c r="BF96" i="129"/>
  <c r="BG96" i="129"/>
  <c r="AQ89" i="129"/>
  <c r="I89" i="129"/>
  <c r="Q89" i="129"/>
  <c r="AW93" i="129"/>
  <c r="O93" i="129"/>
  <c r="AH93" i="129"/>
  <c r="Q97" i="129"/>
  <c r="AM97" i="129"/>
  <c r="AQ97" i="129"/>
  <c r="AT97" i="129"/>
  <c r="BB92" i="134"/>
  <c r="AL92" i="134"/>
  <c r="V92" i="134"/>
  <c r="BC92" i="134"/>
  <c r="AG92" i="134"/>
  <c r="L92" i="134"/>
  <c r="AK92" i="134"/>
  <c r="P92" i="134"/>
  <c r="AU92" i="134"/>
  <c r="Y92" i="134"/>
  <c r="BD92" i="134"/>
  <c r="AI92" i="134"/>
  <c r="M92" i="134"/>
  <c r="BB96" i="134"/>
  <c r="AL96" i="134"/>
  <c r="V96" i="134"/>
  <c r="AZ96" i="134"/>
  <c r="AE96" i="134"/>
  <c r="BI96" i="134"/>
  <c r="AN96" i="134"/>
  <c r="S96" i="134"/>
  <c r="AW96" i="134"/>
  <c r="AB96" i="134"/>
  <c r="BG96" i="134"/>
  <c r="AK96" i="134"/>
  <c r="P96" i="134"/>
  <c r="AZ89" i="134"/>
  <c r="AJ89" i="134"/>
  <c r="T89" i="134"/>
  <c r="BA89" i="134"/>
  <c r="AK89" i="134"/>
  <c r="U89" i="134"/>
  <c r="E89" i="134"/>
  <c r="AD89" i="134"/>
  <c r="AY89" i="134"/>
  <c r="S89" i="134"/>
  <c r="AH89" i="134"/>
  <c r="AU89" i="134"/>
  <c r="O89" i="134"/>
  <c r="AV93" i="134"/>
  <c r="AF93" i="134"/>
  <c r="P93" i="134"/>
  <c r="AU93" i="134"/>
  <c r="Z93" i="134"/>
  <c r="BE93" i="134"/>
  <c r="AI93" i="134"/>
  <c r="N93" i="134"/>
  <c r="AS93" i="134"/>
  <c r="W93" i="134"/>
  <c r="AW93" i="134"/>
  <c r="AA93" i="134"/>
  <c r="BJ97" i="134"/>
  <c r="AT97" i="134"/>
  <c r="AD97" i="134"/>
  <c r="AY97" i="134"/>
  <c r="AI97" i="134"/>
  <c r="S97" i="134"/>
  <c r="AS97" i="134"/>
  <c r="Q97" i="134"/>
  <c r="AJ97" i="134"/>
  <c r="BE97" i="134"/>
  <c r="Y97" i="134"/>
  <c r="AV97" i="134"/>
  <c r="R97" i="134"/>
  <c r="AV86" i="134"/>
  <c r="AF86" i="134"/>
  <c r="P86" i="134"/>
  <c r="AW86" i="134"/>
  <c r="AA86" i="134"/>
  <c r="F86" i="134"/>
  <c r="AE86" i="134"/>
  <c r="J86" i="134"/>
  <c r="AO86" i="134"/>
  <c r="S86" i="134"/>
  <c r="AH86" i="134"/>
  <c r="M86" i="134"/>
  <c r="AS90" i="134"/>
  <c r="AC90" i="134"/>
  <c r="M90" i="134"/>
  <c r="AR90" i="134"/>
  <c r="AB90" i="134"/>
  <c r="L90" i="134"/>
  <c r="AT90" i="134"/>
  <c r="AD90" i="134"/>
  <c r="N90" i="134"/>
  <c r="AI90" i="134"/>
  <c r="O90" i="134"/>
  <c r="G90" i="134"/>
  <c r="BF94" i="134"/>
  <c r="AP94" i="134"/>
  <c r="Z94" i="134"/>
  <c r="J94" i="134"/>
  <c r="AN94" i="134"/>
  <c r="S94" i="134"/>
  <c r="AR94" i="134"/>
  <c r="W94" i="134"/>
  <c r="BA94" i="134"/>
  <c r="AF94" i="134"/>
  <c r="K94" i="134"/>
  <c r="AO94" i="134"/>
  <c r="T94" i="134"/>
  <c r="BD98" i="134"/>
  <c r="AN98" i="134"/>
  <c r="X98" i="134"/>
  <c r="BG98" i="134"/>
  <c r="AQ98" i="134"/>
  <c r="AA98" i="134"/>
  <c r="AW98" i="134"/>
  <c r="AG98" i="134"/>
  <c r="Q98" i="134"/>
  <c r="S98" i="134"/>
  <c r="R98" i="134"/>
  <c r="O98" i="134"/>
  <c r="N98" i="134"/>
  <c r="AX92" i="134"/>
  <c r="AH92" i="134"/>
  <c r="R92" i="134"/>
  <c r="AW92" i="134"/>
  <c r="AB92" i="134"/>
  <c r="BA92" i="134"/>
  <c r="AF92" i="134"/>
  <c r="K92" i="134"/>
  <c r="AO92" i="134"/>
  <c r="T92" i="134"/>
  <c r="AY92" i="134"/>
  <c r="AC92" i="134"/>
  <c r="H92" i="134"/>
  <c r="AX96" i="134"/>
  <c r="AH96" i="134"/>
  <c r="R96" i="134"/>
  <c r="AU96" i="134"/>
  <c r="Y96" i="134"/>
  <c r="BD96" i="134"/>
  <c r="AI96" i="134"/>
  <c r="M96" i="134"/>
  <c r="AR96" i="134"/>
  <c r="W96" i="134"/>
  <c r="BA96" i="134"/>
  <c r="AF96" i="134"/>
  <c r="AV89" i="134"/>
  <c r="AF89" i="134"/>
  <c r="P89" i="134"/>
  <c r="AW89" i="134"/>
  <c r="AG89" i="134"/>
  <c r="Q89" i="134"/>
  <c r="BB89" i="134"/>
  <c r="V89" i="134"/>
  <c r="AQ89" i="134"/>
  <c r="K89" i="134"/>
  <c r="Z89" i="134"/>
  <c r="AM89" i="134"/>
  <c r="G89" i="134"/>
  <c r="AR93" i="134"/>
  <c r="AB93" i="134"/>
  <c r="L93" i="134"/>
  <c r="AP93" i="134"/>
  <c r="U93" i="134"/>
  <c r="AY93" i="134"/>
  <c r="AD93" i="134"/>
  <c r="I93" i="134"/>
  <c r="AM93" i="134"/>
  <c r="R93" i="134"/>
  <c r="AQ93" i="134"/>
  <c r="V93" i="134"/>
  <c r="BF97" i="134"/>
  <c r="AP97" i="134"/>
  <c r="Z97" i="134"/>
  <c r="AU97" i="134"/>
  <c r="AE97" i="134"/>
  <c r="O97" i="134"/>
  <c r="AK97" i="134"/>
  <c r="BH97" i="134"/>
  <c r="AB97" i="134"/>
  <c r="AW97" i="134"/>
  <c r="T97" i="134"/>
  <c r="AN97" i="134"/>
  <c r="M97" i="134"/>
  <c r="AR86" i="134"/>
  <c r="AB86" i="134"/>
  <c r="L86" i="134"/>
  <c r="AQ86" i="134"/>
  <c r="V86" i="134"/>
  <c r="AU86" i="134"/>
  <c r="Z86" i="134"/>
  <c r="E86" i="134"/>
  <c r="AI86" i="134"/>
  <c r="N86" i="134"/>
  <c r="AX86" i="134"/>
  <c r="AC86" i="134"/>
  <c r="G86" i="134"/>
  <c r="AO90" i="134"/>
  <c r="Y90" i="134"/>
  <c r="I90" i="134"/>
  <c r="AN90" i="134"/>
  <c r="X90" i="134"/>
  <c r="H90" i="134"/>
  <c r="AT92" i="134"/>
  <c r="AD92" i="134"/>
  <c r="N92" i="134"/>
  <c r="AR92" i="134"/>
  <c r="W92" i="134"/>
  <c r="AV92" i="134"/>
  <c r="AA92" i="134"/>
  <c r="BE92" i="134"/>
  <c r="AJ92" i="134"/>
  <c r="O92" i="134"/>
  <c r="AS92" i="134"/>
  <c r="X92" i="134"/>
  <c r="AT96" i="134"/>
  <c r="AD96" i="134"/>
  <c r="N96" i="134"/>
  <c r="AO96" i="134"/>
  <c r="T96" i="134"/>
  <c r="AY96" i="134"/>
  <c r="AC96" i="134"/>
  <c r="BH96" i="134"/>
  <c r="AM96" i="134"/>
  <c r="Q96" i="134"/>
  <c r="AV96" i="134"/>
  <c r="AA96" i="134"/>
  <c r="AP92" i="134"/>
  <c r="Z92" i="134"/>
  <c r="J92" i="134"/>
  <c r="AM92" i="134"/>
  <c r="Q92" i="134"/>
  <c r="AQ92" i="134"/>
  <c r="U92" i="134"/>
  <c r="AZ92" i="134"/>
  <c r="AE92" i="134"/>
  <c r="I92" i="134"/>
  <c r="AN92" i="134"/>
  <c r="S92" i="134"/>
  <c r="BF96" i="134"/>
  <c r="AP96" i="134"/>
  <c r="Z96" i="134"/>
  <c r="BE96" i="134"/>
  <c r="AJ96" i="134"/>
  <c r="O96" i="134"/>
  <c r="AS96" i="134"/>
  <c r="X96" i="134"/>
  <c r="BC96" i="134"/>
  <c r="AG96" i="134"/>
  <c r="L96" i="134"/>
  <c r="AQ96" i="134"/>
  <c r="U96" i="134"/>
  <c r="AN89" i="134"/>
  <c r="X89" i="134"/>
  <c r="H89" i="134"/>
  <c r="AO89" i="134"/>
  <c r="Y89" i="134"/>
  <c r="I89" i="134"/>
  <c r="AL89" i="134"/>
  <c r="F89" i="134"/>
  <c r="AA89" i="134"/>
  <c r="AP89" i="134"/>
  <c r="J89" i="134"/>
  <c r="W89" i="134"/>
  <c r="AZ93" i="134"/>
  <c r="AJ93" i="134"/>
  <c r="T93" i="134"/>
  <c r="BA93" i="134"/>
  <c r="AE93" i="134"/>
  <c r="J93" i="134"/>
  <c r="AO93" i="134"/>
  <c r="S93" i="134"/>
  <c r="AX93" i="134"/>
  <c r="AC93" i="134"/>
  <c r="BB93" i="134"/>
  <c r="AG93" i="134"/>
  <c r="K93" i="134"/>
  <c r="AX97" i="134"/>
  <c r="AH97" i="134"/>
  <c r="BC97" i="134"/>
  <c r="AM97" i="134"/>
  <c r="W97" i="134"/>
  <c r="BA97" i="134"/>
  <c r="V97" i="134"/>
  <c r="AR97" i="134"/>
  <c r="P97" i="134"/>
  <c r="AG97" i="134"/>
  <c r="BD97" i="134"/>
  <c r="X97" i="134"/>
  <c r="AJ86" i="134"/>
  <c r="T86" i="134"/>
  <c r="D86" i="134"/>
  <c r="AG86" i="134"/>
  <c r="K86" i="134"/>
  <c r="AK86" i="134"/>
  <c r="O86" i="134"/>
  <c r="AT86" i="134"/>
  <c r="Y86" i="134"/>
  <c r="C86" i="134"/>
  <c r="AM86" i="134"/>
  <c r="R86" i="134"/>
  <c r="AW90" i="134"/>
  <c r="AG90" i="134"/>
  <c r="Q90" i="134"/>
  <c r="AV90" i="134"/>
  <c r="AF90" i="134"/>
  <c r="P90" i="134"/>
  <c r="AX90" i="134"/>
  <c r="AH90" i="134"/>
  <c r="R90" i="134"/>
  <c r="AY90" i="134"/>
  <c r="AE90" i="134"/>
  <c r="K90" i="134"/>
  <c r="W90" i="134"/>
  <c r="AT94" i="134"/>
  <c r="AD94" i="134"/>
  <c r="N94" i="134"/>
  <c r="AS94" i="134"/>
  <c r="X94" i="134"/>
  <c r="AW94" i="134"/>
  <c r="AB94" i="134"/>
  <c r="BG94" i="134"/>
  <c r="AK94" i="134"/>
  <c r="P94" i="134"/>
  <c r="AU94" i="134"/>
  <c r="Y94" i="134"/>
  <c r="BH98" i="134"/>
  <c r="AR98" i="134"/>
  <c r="AB98" i="134"/>
  <c r="BK98" i="134"/>
  <c r="BK99" i="134" s="1"/>
  <c r="BK33" i="134" s="1"/>
  <c r="AU98" i="134"/>
  <c r="AE98" i="134"/>
  <c r="BA98" i="134"/>
  <c r="AK98" i="134"/>
  <c r="U98" i="134"/>
  <c r="AD98" i="134"/>
  <c r="Z98" i="134"/>
  <c r="W98" i="134"/>
  <c r="V98" i="134"/>
  <c r="AX87" i="134"/>
  <c r="AH87" i="134"/>
  <c r="R87" i="134"/>
  <c r="AZ87" i="134"/>
  <c r="AE87" i="134"/>
  <c r="I87" i="134"/>
  <c r="AN87" i="134"/>
  <c r="S87" i="134"/>
  <c r="AG87" i="134"/>
  <c r="L87" i="134"/>
  <c r="AK87" i="134"/>
  <c r="P87" i="134"/>
  <c r="L89" i="134"/>
  <c r="AT89" i="134"/>
  <c r="R89" i="134"/>
  <c r="X93" i="134"/>
  <c r="AT93" i="134"/>
  <c r="M93" i="134"/>
  <c r="AL97" i="134"/>
  <c r="BI97" i="134"/>
  <c r="AO97" i="134"/>
  <c r="AL86" i="134"/>
  <c r="AY86" i="134"/>
  <c r="AS86" i="134"/>
  <c r="U90" i="134"/>
  <c r="BB90" i="134"/>
  <c r="V90" i="134"/>
  <c r="AU90" i="134"/>
  <c r="BC90" i="134"/>
  <c r="AH94" i="134"/>
  <c r="AY94" i="134"/>
  <c r="BC94" i="134"/>
  <c r="L94" i="134"/>
  <c r="U94" i="134"/>
  <c r="AE94" i="134"/>
  <c r="AV98" i="134"/>
  <c r="P98" i="134"/>
  <c r="AI98" i="134"/>
  <c r="AO98" i="134"/>
  <c r="AT98" i="134"/>
  <c r="AL98" i="134"/>
  <c r="AD87" i="134"/>
  <c r="J87" i="134"/>
  <c r="AJ87" i="134"/>
  <c r="D87" i="134"/>
  <c r="AC87" i="134"/>
  <c r="C87" i="134"/>
  <c r="AM87" i="134"/>
  <c r="G87" i="134"/>
  <c r="AA87" i="134"/>
  <c r="BA91" i="134"/>
  <c r="AK91" i="134"/>
  <c r="AP91" i="134"/>
  <c r="W91" i="134"/>
  <c r="G91" i="134"/>
  <c r="AN91" i="134"/>
  <c r="V91" i="134"/>
  <c r="BC91" i="134"/>
  <c r="AH91" i="134"/>
  <c r="Q91" i="134"/>
  <c r="AV91" i="134"/>
  <c r="AB91" i="134"/>
  <c r="L91" i="134"/>
  <c r="AZ95" i="134"/>
  <c r="AJ95" i="134"/>
  <c r="T95" i="134"/>
  <c r="BB95" i="134"/>
  <c r="AG95" i="134"/>
  <c r="K95" i="134"/>
  <c r="AP95" i="134"/>
  <c r="U95" i="134"/>
  <c r="AT95" i="134"/>
  <c r="Y95" i="134"/>
  <c r="AX95" i="134"/>
  <c r="AC95" i="134"/>
  <c r="AS89" i="134"/>
  <c r="N89" i="134"/>
  <c r="AE89" i="134"/>
  <c r="BF93" i="134"/>
  <c r="Y93" i="134"/>
  <c r="AL93" i="134"/>
  <c r="BG97" i="134"/>
  <c r="AC97" i="134"/>
  <c r="N97" i="134"/>
  <c r="AN86" i="134"/>
  <c r="Q86" i="134"/>
  <c r="AD86" i="134"/>
  <c r="W86" i="134"/>
  <c r="AZ90" i="134"/>
  <c r="AP90" i="134"/>
  <c r="J90" i="134"/>
  <c r="AQ90" i="134"/>
  <c r="AM90" i="134"/>
  <c r="BB94" i="134"/>
  <c r="V94" i="134"/>
  <c r="AI94" i="134"/>
  <c r="AM94" i="134"/>
  <c r="AV94" i="134"/>
  <c r="BE94" i="134"/>
  <c r="O94" i="134"/>
  <c r="AJ98" i="134"/>
  <c r="BC98" i="134"/>
  <c r="BI98" i="134"/>
  <c r="AC98" i="134"/>
  <c r="BF98" i="134"/>
  <c r="AX98" i="134"/>
  <c r="AT87" i="134"/>
  <c r="Z87" i="134"/>
  <c r="F87" i="134"/>
  <c r="Y87" i="134"/>
  <c r="AY87" i="134"/>
  <c r="X87" i="134"/>
  <c r="AB87" i="134"/>
  <c r="AV87" i="134"/>
  <c r="U87" i="134"/>
  <c r="AW91" i="134"/>
  <c r="AG91" i="134"/>
  <c r="AJ91" i="134"/>
  <c r="S91" i="134"/>
  <c r="BD91" i="134"/>
  <c r="AI91" i="134"/>
  <c r="R91" i="134"/>
  <c r="AX91" i="134"/>
  <c r="AC91" i="134"/>
  <c r="M91" i="134"/>
  <c r="AQ91" i="134"/>
  <c r="X91" i="134"/>
  <c r="H91" i="134"/>
  <c r="AV95" i="134"/>
  <c r="AF95" i="134"/>
  <c r="P95" i="134"/>
  <c r="AW95" i="134"/>
  <c r="AA95" i="134"/>
  <c r="BF95" i="134"/>
  <c r="AK95" i="134"/>
  <c r="O95" i="134"/>
  <c r="AO95" i="134"/>
  <c r="S95" i="134"/>
  <c r="AS95" i="134"/>
  <c r="W95" i="134"/>
  <c r="AR89" i="134"/>
  <c r="AC89" i="134"/>
  <c r="AI89" i="134"/>
  <c r="BD93" i="134"/>
  <c r="AK93" i="134"/>
  <c r="BC93" i="134"/>
  <c r="Q93" i="134"/>
  <c r="AQ97" i="134"/>
  <c r="AZ97" i="134"/>
  <c r="AF97" i="134"/>
  <c r="X86" i="134"/>
  <c r="AP86" i="134"/>
  <c r="I86" i="134"/>
  <c r="B86" i="134"/>
  <c r="BA90" i="134"/>
  <c r="AJ90" i="134"/>
  <c r="AL90" i="134"/>
  <c r="F90" i="134"/>
  <c r="AA90" i="134"/>
  <c r="AX94" i="134"/>
  <c r="R94" i="134"/>
  <c r="AC94" i="134"/>
  <c r="AG94" i="134"/>
  <c r="AQ94" i="134"/>
  <c r="AZ94" i="134"/>
  <c r="AF98" i="134"/>
  <c r="AY98" i="134"/>
  <c r="BE98" i="134"/>
  <c r="Y98" i="134"/>
  <c r="AP98" i="134"/>
  <c r="AH98" i="134"/>
  <c r="AP87" i="134"/>
  <c r="V87" i="134"/>
  <c r="AU87" i="134"/>
  <c r="T87" i="134"/>
  <c r="AS87" i="134"/>
  <c r="M87" i="134"/>
  <c r="AW87" i="134"/>
  <c r="W87" i="134"/>
  <c r="AQ87" i="134"/>
  <c r="K87" i="134"/>
  <c r="AS91" i="134"/>
  <c r="AZ91" i="134"/>
  <c r="AE91" i="134"/>
  <c r="O91" i="134"/>
  <c r="AY91" i="134"/>
  <c r="AD91" i="134"/>
  <c r="N91" i="134"/>
  <c r="AR91" i="134"/>
  <c r="Y91" i="134"/>
  <c r="I91" i="134"/>
  <c r="AL91" i="134"/>
  <c r="T91" i="134"/>
  <c r="BH95" i="134"/>
  <c r="AR95" i="134"/>
  <c r="AB95" i="134"/>
  <c r="L95" i="134"/>
  <c r="AQ95" i="134"/>
  <c r="V95" i="134"/>
  <c r="BA95" i="134"/>
  <c r="AE95" i="134"/>
  <c r="BE95" i="134"/>
  <c r="AI95" i="134"/>
  <c r="N95" i="134"/>
  <c r="AM95" i="134"/>
  <c r="R95" i="134"/>
  <c r="AB89" i="134"/>
  <c r="M89" i="134"/>
  <c r="AX89" i="134"/>
  <c r="AN93" i="134"/>
  <c r="O93" i="134"/>
  <c r="AH93" i="134"/>
  <c r="BB97" i="134"/>
  <c r="AA97" i="134"/>
  <c r="U97" i="134"/>
  <c r="H86" i="134"/>
  <c r="U86" i="134"/>
  <c r="AK90" i="134"/>
  <c r="T90" i="134"/>
  <c r="Z90" i="134"/>
  <c r="S90" i="134"/>
  <c r="AL94" i="134"/>
  <c r="BD94" i="134"/>
  <c r="M94" i="134"/>
  <c r="Q94" i="134"/>
  <c r="AA94" i="134"/>
  <c r="AJ94" i="134"/>
  <c r="AZ98" i="134"/>
  <c r="T98" i="134"/>
  <c r="AM98" i="134"/>
  <c r="AS98" i="134"/>
  <c r="BJ98" i="134"/>
  <c r="BB98" i="134"/>
  <c r="AL87" i="134"/>
  <c r="N87" i="134"/>
  <c r="AO87" i="134"/>
  <c r="O87" i="134"/>
  <c r="AI87" i="134"/>
  <c r="H87" i="134"/>
  <c r="AR87" i="134"/>
  <c r="Q87" i="134"/>
  <c r="AF87" i="134"/>
  <c r="E87" i="134"/>
  <c r="AO91" i="134"/>
  <c r="AU91" i="134"/>
  <c r="AA91" i="134"/>
  <c r="K91" i="134"/>
  <c r="AT91" i="134"/>
  <c r="Z91" i="134"/>
  <c r="J91" i="134"/>
  <c r="AM91" i="134"/>
  <c r="U91" i="134"/>
  <c r="BB91" i="134"/>
  <c r="AF91" i="134"/>
  <c r="P91" i="134"/>
  <c r="BD95" i="134"/>
  <c r="AN95" i="134"/>
  <c r="X95" i="134"/>
  <c r="BG95" i="134"/>
  <c r="AL95" i="134"/>
  <c r="Q95" i="134"/>
  <c r="AU95" i="134"/>
  <c r="Z95" i="134"/>
  <c r="AY95" i="134"/>
  <c r="AD95" i="134"/>
  <c r="BC95" i="134"/>
  <c r="AH95" i="134"/>
  <c r="M95" i="134"/>
  <c r="X90" i="143"/>
  <c r="AZ92" i="143"/>
  <c r="AJ92" i="143"/>
  <c r="T92" i="143"/>
  <c r="BC92" i="143"/>
  <c r="AH92" i="143"/>
  <c r="M92" i="143"/>
  <c r="AL92" i="143"/>
  <c r="Q92" i="143"/>
  <c r="AU92" i="143"/>
  <c r="Z92" i="143"/>
  <c r="AO92" i="143"/>
  <c r="N92" i="143"/>
  <c r="I92" i="143"/>
  <c r="BJ96" i="143"/>
  <c r="BI96" i="143"/>
  <c r="AP96" i="143"/>
  <c r="Z96" i="143"/>
  <c r="BH96" i="143"/>
  <c r="AO96" i="143"/>
  <c r="Y96" i="143"/>
  <c r="BE96" i="143"/>
  <c r="AM96" i="143"/>
  <c r="W96" i="143"/>
  <c r="AJ96" i="143"/>
  <c r="P96" i="143"/>
  <c r="AQ85" i="143"/>
  <c r="AA85" i="143"/>
  <c r="K85" i="143"/>
  <c r="AL85" i="143"/>
  <c r="V85" i="143"/>
  <c r="F85" i="143"/>
  <c r="AW85" i="143"/>
  <c r="AG85" i="143"/>
  <c r="Q85" i="143"/>
  <c r="AN85" i="143"/>
  <c r="AV92" i="143"/>
  <c r="AF92" i="143"/>
  <c r="P92" i="143"/>
  <c r="AX92" i="143"/>
  <c r="AC92" i="143"/>
  <c r="BB92" i="143"/>
  <c r="AG92" i="143"/>
  <c r="K92" i="143"/>
  <c r="AR92" i="143"/>
  <c r="AB92" i="143"/>
  <c r="L92" i="143"/>
  <c r="AS92" i="143"/>
  <c r="W92" i="143"/>
  <c r="AW92" i="143"/>
  <c r="AA92" i="143"/>
  <c r="BF92" i="143"/>
  <c r="AK92" i="143"/>
  <c r="BD92" i="143"/>
  <c r="AN92" i="143"/>
  <c r="X92" i="143"/>
  <c r="AM92" i="143"/>
  <c r="R92" i="143"/>
  <c r="AQ92" i="143"/>
  <c r="V92" i="143"/>
  <c r="BA92" i="143"/>
  <c r="AE92" i="143"/>
  <c r="J92" i="143"/>
  <c r="AI92" i="143"/>
  <c r="Y92" i="143"/>
  <c r="AD92" i="143"/>
  <c r="AX96" i="143"/>
  <c r="AT96" i="143"/>
  <c r="AD96" i="143"/>
  <c r="N96" i="143"/>
  <c r="AS96" i="143"/>
  <c r="AC96" i="143"/>
  <c r="M96" i="143"/>
  <c r="AQ96" i="143"/>
  <c r="AA96" i="143"/>
  <c r="BA96" i="143"/>
  <c r="AF96" i="143"/>
  <c r="X96" i="143"/>
  <c r="BG96" i="143"/>
  <c r="AU85" i="143"/>
  <c r="AE85" i="143"/>
  <c r="O85" i="143"/>
  <c r="AP85" i="143"/>
  <c r="Z85" i="143"/>
  <c r="J85" i="143"/>
  <c r="AK85" i="143"/>
  <c r="U85" i="143"/>
  <c r="E85" i="143"/>
  <c r="D85" i="143"/>
  <c r="L85" i="143"/>
  <c r="P85" i="143"/>
  <c r="AU89" i="143"/>
  <c r="AE89" i="143"/>
  <c r="O89" i="143"/>
  <c r="AT89" i="143"/>
  <c r="Y89" i="143"/>
  <c r="AX89" i="143"/>
  <c r="AC89" i="143"/>
  <c r="H89" i="143"/>
  <c r="AR89" i="143"/>
  <c r="V89" i="143"/>
  <c r="AK89" i="143"/>
  <c r="BF93" i="143"/>
  <c r="AP93" i="143"/>
  <c r="Z93" i="143"/>
  <c r="J93" i="143"/>
  <c r="AQ93" i="143"/>
  <c r="U93" i="143"/>
  <c r="BE93" i="143"/>
  <c r="AJ93" i="143"/>
  <c r="O93" i="143"/>
  <c r="AS93" i="143"/>
  <c r="X93" i="143"/>
  <c r="AG93" i="143"/>
  <c r="AB93" i="143"/>
  <c r="W93" i="143"/>
  <c r="AK86" i="143"/>
  <c r="U86" i="143"/>
  <c r="E86" i="143"/>
  <c r="AZ86" i="143"/>
  <c r="AJ86" i="143"/>
  <c r="T86" i="143"/>
  <c r="D86" i="143"/>
  <c r="AU86" i="143"/>
  <c r="AE86" i="143"/>
  <c r="O86" i="143"/>
  <c r="AX86" i="143"/>
  <c r="AP86" i="143"/>
  <c r="AT86" i="143"/>
  <c r="BA90" i="143"/>
  <c r="AK90" i="143"/>
  <c r="U90" i="143"/>
  <c r="AM90" i="143"/>
  <c r="R90" i="143"/>
  <c r="BB90" i="143"/>
  <c r="AF90" i="143"/>
  <c r="K90" i="143"/>
  <c r="AJ90" i="143"/>
  <c r="O90" i="143"/>
  <c r="N90" i="143"/>
  <c r="AT90" i="143"/>
  <c r="AZ94" i="143"/>
  <c r="AJ94" i="143"/>
  <c r="O92" i="143"/>
  <c r="AT92" i="143"/>
  <c r="BB96" i="143"/>
  <c r="AH96" i="143"/>
  <c r="AW96" i="143"/>
  <c r="Q96" i="143"/>
  <c r="AE96" i="143"/>
  <c r="AV96" i="143"/>
  <c r="AN96" i="143"/>
  <c r="AY85" i="143"/>
  <c r="S85" i="143"/>
  <c r="AD85" i="143"/>
  <c r="AC85" i="143"/>
  <c r="X85" i="143"/>
  <c r="AJ85" i="143"/>
  <c r="AB85" i="143"/>
  <c r="AM89" i="143"/>
  <c r="S89" i="143"/>
  <c r="AO89" i="143"/>
  <c r="N89" i="143"/>
  <c r="AH89" i="143"/>
  <c r="AG89" i="143"/>
  <c r="F89" i="143"/>
  <c r="BB93" i="143"/>
  <c r="AH93" i="143"/>
  <c r="N93" i="143"/>
  <c r="AK93" i="143"/>
  <c r="K93" i="143"/>
  <c r="AO93" i="143"/>
  <c r="AI93" i="143"/>
  <c r="BC93" i="143"/>
  <c r="AM93" i="143"/>
  <c r="AS86" i="143"/>
  <c r="Y86" i="143"/>
  <c r="AR86" i="143"/>
  <c r="X86" i="143"/>
  <c r="AM86" i="143"/>
  <c r="S86" i="143"/>
  <c r="AH86" i="143"/>
  <c r="J86" i="143"/>
  <c r="N86" i="143"/>
  <c r="AG90" i="143"/>
  <c r="M90" i="143"/>
  <c r="AX90" i="143"/>
  <c r="W90" i="143"/>
  <c r="AV90" i="143"/>
  <c r="V90" i="143"/>
  <c r="AP90" i="143"/>
  <c r="J90" i="143"/>
  <c r="AD90" i="143"/>
  <c r="S90" i="143"/>
  <c r="BD94" i="143"/>
  <c r="AF94" i="143"/>
  <c r="P94" i="143"/>
  <c r="AY94" i="143"/>
  <c r="AD94" i="143"/>
  <c r="BC94" i="143"/>
  <c r="AH94" i="143"/>
  <c r="M94" i="143"/>
  <c r="AQ94" i="143"/>
  <c r="V94" i="143"/>
  <c r="Z94" i="143"/>
  <c r="BA94" i="143"/>
  <c r="AK94" i="143"/>
  <c r="AQ87" i="143"/>
  <c r="AA87" i="143"/>
  <c r="K87" i="143"/>
  <c r="AT87" i="143"/>
  <c r="AD87" i="143"/>
  <c r="N87" i="143"/>
  <c r="BA87" i="143"/>
  <c r="AK87" i="143"/>
  <c r="U87" i="143"/>
  <c r="E87" i="143"/>
  <c r="D87" i="143"/>
  <c r="P87" i="143"/>
  <c r="L87" i="143"/>
  <c r="AR87" i="143"/>
  <c r="AT91" i="143"/>
  <c r="AD91" i="143"/>
  <c r="N91" i="143"/>
  <c r="AU91" i="143"/>
  <c r="Y91" i="143"/>
  <c r="AN91" i="143"/>
  <c r="S91" i="143"/>
  <c r="BC91" i="143"/>
  <c r="AG91" i="143"/>
  <c r="L91" i="143"/>
  <c r="U91" i="143"/>
  <c r="AK91" i="143"/>
  <c r="S92" i="143"/>
  <c r="BD96" i="143"/>
  <c r="V96" i="143"/>
  <c r="AK96" i="143"/>
  <c r="AZ96" i="143"/>
  <c r="S96" i="143"/>
  <c r="AR96" i="143"/>
  <c r="AM85" i="143"/>
  <c r="G85" i="143"/>
  <c r="AX85" i="143"/>
  <c r="R85" i="143"/>
  <c r="Y85" i="143"/>
  <c r="H85" i="143"/>
  <c r="T85" i="143"/>
  <c r="BC89" i="143"/>
  <c r="AI89" i="143"/>
  <c r="K89" i="143"/>
  <c r="AJ89" i="143"/>
  <c r="I89" i="143"/>
  <c r="X89" i="143"/>
  <c r="BB89" i="143"/>
  <c r="AB89" i="143"/>
  <c r="P89" i="143"/>
  <c r="BA89" i="143"/>
  <c r="AX93" i="143"/>
  <c r="AD93" i="143"/>
  <c r="BG93" i="143"/>
  <c r="AF93" i="143"/>
  <c r="AE93" i="143"/>
  <c r="BD93" i="143"/>
  <c r="AC93" i="143"/>
  <c r="L93" i="143"/>
  <c r="Q93" i="143"/>
  <c r="AO86" i="143"/>
  <c r="Q86" i="143"/>
  <c r="AN86" i="143"/>
  <c r="P86" i="143"/>
  <c r="AI86" i="143"/>
  <c r="K86" i="143"/>
  <c r="AL86" i="143"/>
  <c r="R86" i="143"/>
  <c r="AW90" i="143"/>
  <c r="AC90" i="143"/>
  <c r="I90" i="143"/>
  <c r="AR90" i="143"/>
  <c r="L90" i="143"/>
  <c r="AQ90" i="143"/>
  <c r="P90" i="143"/>
  <c r="AE90" i="143"/>
  <c r="BD90" i="143"/>
  <c r="H90" i="143"/>
  <c r="AV94" i="143"/>
  <c r="AB94" i="143"/>
  <c r="L94" i="143"/>
  <c r="AT94" i="143"/>
  <c r="Y94" i="143"/>
  <c r="AX94" i="143"/>
  <c r="AC94" i="143"/>
  <c r="BG94" i="143"/>
  <c r="AL94" i="143"/>
  <c r="Q94" i="143"/>
  <c r="AE94" i="143"/>
  <c r="O94" i="143"/>
  <c r="AM87" i="143"/>
  <c r="W87" i="143"/>
  <c r="G87" i="143"/>
  <c r="AP87" i="143"/>
  <c r="Z87" i="143"/>
  <c r="J87" i="143"/>
  <c r="AW87" i="143"/>
  <c r="AG87" i="143"/>
  <c r="Q87" i="143"/>
  <c r="AZ87" i="143"/>
  <c r="AN87" i="143"/>
  <c r="AB87" i="143"/>
  <c r="AP91" i="143"/>
  <c r="Z91" i="143"/>
  <c r="J91" i="143"/>
  <c r="AO91" i="143"/>
  <c r="T91" i="143"/>
  <c r="BD91" i="143"/>
  <c r="AI91" i="143"/>
  <c r="M91" i="143"/>
  <c r="AW91" i="143"/>
  <c r="AB91" i="143"/>
  <c r="AV91" i="143"/>
  <c r="BA91" i="143"/>
  <c r="AP92" i="143"/>
  <c r="BE92" i="143"/>
  <c r="AY96" i="143"/>
  <c r="R96" i="143"/>
  <c r="AG96" i="143"/>
  <c r="AU96" i="143"/>
  <c r="O96" i="143"/>
  <c r="AB96" i="143"/>
  <c r="AI85" i="143"/>
  <c r="C85" i="143"/>
  <c r="AT85" i="143"/>
  <c r="N85" i="143"/>
  <c r="AS85" i="143"/>
  <c r="M85" i="143"/>
  <c r="AV85" i="143"/>
  <c r="AY89" i="143"/>
  <c r="AA89" i="143"/>
  <c r="G89" i="143"/>
  <c r="AD89" i="143"/>
  <c r="AS89" i="143"/>
  <c r="R89" i="143"/>
  <c r="AW89" i="143"/>
  <c r="Q89" i="143"/>
  <c r="AP89" i="143"/>
  <c r="AV89" i="143"/>
  <c r="AF89" i="143"/>
  <c r="AT93" i="143"/>
  <c r="V93" i="143"/>
  <c r="BA93" i="143"/>
  <c r="AA93" i="143"/>
  <c r="AZ93" i="143"/>
  <c r="Y93" i="143"/>
  <c r="AY93" i="143"/>
  <c r="S93" i="143"/>
  <c r="AG86" i="143"/>
  <c r="M86" i="143"/>
  <c r="AF86" i="143"/>
  <c r="L86" i="143"/>
  <c r="AY86" i="143"/>
  <c r="AA86" i="143"/>
  <c r="G86" i="143"/>
  <c r="V86" i="143"/>
  <c r="AS90" i="143"/>
  <c r="Y90" i="143"/>
  <c r="AH90" i="143"/>
  <c r="G90" i="143"/>
  <c r="AL90" i="143"/>
  <c r="AZ90" i="143"/>
  <c r="Z90" i="143"/>
  <c r="AI90" i="143"/>
  <c r="AR94" i="143"/>
  <c r="X94" i="143"/>
  <c r="AO94" i="143"/>
  <c r="S94" i="143"/>
  <c r="AS94" i="143"/>
  <c r="W94" i="143"/>
  <c r="BB94" i="143"/>
  <c r="AG94" i="143"/>
  <c r="K94" i="143"/>
  <c r="AP94" i="143"/>
  <c r="AY87" i="143"/>
  <c r="AI87" i="143"/>
  <c r="S87" i="143"/>
  <c r="AL87" i="143"/>
  <c r="V87" i="143"/>
  <c r="F87" i="143"/>
  <c r="AS87" i="143"/>
  <c r="AC87" i="143"/>
  <c r="M87" i="143"/>
  <c r="AJ87" i="143"/>
  <c r="AV87" i="143"/>
  <c r="X87" i="143"/>
  <c r="BB91" i="143"/>
  <c r="AL91" i="143"/>
  <c r="V91" i="143"/>
  <c r="BE91" i="143"/>
  <c r="AJ91" i="143"/>
  <c r="O91" i="143"/>
  <c r="AY91" i="143"/>
  <c r="AC91" i="143"/>
  <c r="H91" i="143"/>
  <c r="AR91" i="143"/>
  <c r="W91" i="143"/>
  <c r="AA91" i="143"/>
  <c r="AF91" i="143"/>
  <c r="P91" i="143"/>
  <c r="U92" i="143"/>
  <c r="AY92" i="143"/>
  <c r="BF96" i="143"/>
  <c r="AL96" i="143"/>
  <c r="BC96" i="143"/>
  <c r="U96" i="143"/>
  <c r="AI96" i="143"/>
  <c r="T96" i="143"/>
  <c r="W85" i="143"/>
  <c r="AH85" i="143"/>
  <c r="B85" i="143"/>
  <c r="AO85" i="143"/>
  <c r="I85" i="143"/>
  <c r="AR85" i="143"/>
  <c r="AF85" i="143"/>
  <c r="AQ89" i="143"/>
  <c r="W89" i="143"/>
  <c r="AZ89" i="143"/>
  <c r="T89" i="143"/>
  <c r="AN89" i="143"/>
  <c r="M89" i="143"/>
  <c r="AL89" i="143"/>
  <c r="L89" i="143"/>
  <c r="U89" i="143"/>
  <c r="Z89" i="143"/>
  <c r="J89" i="143"/>
  <c r="AL93" i="143"/>
  <c r="R93" i="143"/>
  <c r="AV93" i="143"/>
  <c r="P93" i="143"/>
  <c r="AU93" i="143"/>
  <c r="T93" i="143"/>
  <c r="AN93" i="143"/>
  <c r="M93" i="143"/>
  <c r="AW93" i="143"/>
  <c r="AR93" i="143"/>
  <c r="AW86" i="143"/>
  <c r="AC86" i="143"/>
  <c r="I86" i="143"/>
  <c r="AV86" i="143"/>
  <c r="AB86" i="143"/>
  <c r="H86" i="143"/>
  <c r="AQ86" i="143"/>
  <c r="W86" i="143"/>
  <c r="C86" i="143"/>
  <c r="F86" i="143"/>
  <c r="Z86" i="143"/>
  <c r="AD86" i="143"/>
  <c r="AO90" i="143"/>
  <c r="Q90" i="143"/>
  <c r="BC90" i="143"/>
  <c r="AB90" i="143"/>
  <c r="AA90" i="143"/>
  <c r="AU90" i="143"/>
  <c r="T90" i="143"/>
  <c r="AY90" i="143"/>
  <c r="AN90" i="143"/>
  <c r="BH94" i="143"/>
  <c r="AN94" i="143"/>
  <c r="T94" i="143"/>
  <c r="BE94" i="143"/>
  <c r="AI94" i="143"/>
  <c r="N94" i="143"/>
  <c r="AM94" i="143"/>
  <c r="R94" i="143"/>
  <c r="AW94" i="143"/>
  <c r="AA94" i="143"/>
  <c r="AU94" i="143"/>
  <c r="U94" i="143"/>
  <c r="BF94" i="143"/>
  <c r="AU87" i="143"/>
  <c r="AE87" i="143"/>
  <c r="O87" i="143"/>
  <c r="AX87" i="143"/>
  <c r="AH87" i="143"/>
  <c r="R87" i="143"/>
  <c r="AO87" i="143"/>
  <c r="Y87" i="143"/>
  <c r="I87" i="143"/>
  <c r="T87" i="143"/>
  <c r="AF87" i="143"/>
  <c r="H87" i="143"/>
  <c r="AX91" i="143"/>
  <c r="AH91" i="143"/>
  <c r="R91" i="143"/>
  <c r="AZ91" i="143"/>
  <c r="AE91" i="143"/>
  <c r="I91" i="143"/>
  <c r="AS91" i="143"/>
  <c r="X91" i="143"/>
  <c r="AM91" i="143"/>
  <c r="Q91" i="143"/>
  <c r="AQ91" i="143"/>
  <c r="K91" i="143"/>
  <c r="AR88" i="130"/>
  <c r="AB88" i="130"/>
  <c r="L88" i="130"/>
  <c r="AO88" i="130"/>
  <c r="Y88" i="130"/>
  <c r="I88" i="130"/>
  <c r="AL88" i="130"/>
  <c r="F88" i="130"/>
  <c r="AA88" i="130"/>
  <c r="AP88" i="130"/>
  <c r="J88" i="130"/>
  <c r="W88" i="130"/>
  <c r="BB92" i="130"/>
  <c r="AL92" i="130"/>
  <c r="V92" i="130"/>
  <c r="BA92" i="130"/>
  <c r="AF92" i="130"/>
  <c r="K92" i="130"/>
  <c r="AO92" i="130"/>
  <c r="T92" i="130"/>
  <c r="AW92" i="130"/>
  <c r="AB92" i="130"/>
  <c r="AY92" i="130"/>
  <c r="AN92" i="130"/>
  <c r="M92" i="130"/>
  <c r="AW96" i="130"/>
  <c r="AG96" i="130"/>
  <c r="Q96" i="130"/>
  <c r="AX96" i="130"/>
  <c r="AB96" i="130"/>
  <c r="BB96" i="130"/>
  <c r="AF96" i="130"/>
  <c r="BF96" i="130"/>
  <c r="AJ96" i="130"/>
  <c r="O96" i="130"/>
  <c r="AT96" i="130"/>
  <c r="X96" i="130"/>
  <c r="AJ85" i="130"/>
  <c r="T85" i="130"/>
  <c r="D85" i="130"/>
  <c r="AH85" i="130"/>
  <c r="M85" i="130"/>
  <c r="AQ85" i="130"/>
  <c r="V85" i="130"/>
  <c r="AU85" i="130"/>
  <c r="Z85" i="130"/>
  <c r="E85" i="130"/>
  <c r="AI85" i="130"/>
  <c r="N85" i="130"/>
  <c r="AS89" i="130"/>
  <c r="AC89" i="130"/>
  <c r="M89" i="130"/>
  <c r="AX89" i="130"/>
  <c r="AH89" i="130"/>
  <c r="R89" i="130"/>
  <c r="AY89" i="130"/>
  <c r="S89" i="130"/>
  <c r="AF89" i="130"/>
  <c r="BC89" i="130"/>
  <c r="W89" i="130"/>
  <c r="AR89" i="130"/>
  <c r="L89" i="130"/>
  <c r="AR93" i="130"/>
  <c r="AB93" i="130"/>
  <c r="L93" i="130"/>
  <c r="AO93" i="130"/>
  <c r="S93" i="130"/>
  <c r="AS93" i="130"/>
  <c r="W93" i="130"/>
  <c r="BA93" i="130"/>
  <c r="AE93" i="130"/>
  <c r="J93" i="130"/>
  <c r="AL93" i="130"/>
  <c r="K93" i="130"/>
  <c r="AT86" i="130"/>
  <c r="AD86" i="130"/>
  <c r="N86" i="130"/>
  <c r="AQ86" i="130"/>
  <c r="U86" i="130"/>
  <c r="AE86" i="130"/>
  <c r="I86" i="130"/>
  <c r="AN86" i="130"/>
  <c r="S86" i="130"/>
  <c r="AZ86" i="130"/>
  <c r="AB86" i="130"/>
  <c r="G86" i="130"/>
  <c r="BC90" i="130"/>
  <c r="AM90" i="130"/>
  <c r="W90" i="130"/>
  <c r="G90" i="130"/>
  <c r="AR90" i="130"/>
  <c r="AB90" i="130"/>
  <c r="L90" i="130"/>
  <c r="AG90" i="130"/>
  <c r="AD90" i="130"/>
  <c r="BA90" i="130"/>
  <c r="U90" i="130"/>
  <c r="AH90" i="130"/>
  <c r="AX94" i="130"/>
  <c r="AH94" i="130"/>
  <c r="R94" i="130"/>
  <c r="AW94" i="130"/>
  <c r="AB94" i="130"/>
  <c r="BG94" i="130"/>
  <c r="AK94" i="130"/>
  <c r="P94" i="130"/>
  <c r="AU94" i="130"/>
  <c r="Y94" i="130"/>
  <c r="AN94" i="130"/>
  <c r="S94" i="130"/>
  <c r="AR91" i="130"/>
  <c r="AB91" i="130"/>
  <c r="AM91" i="130"/>
  <c r="T91" i="130"/>
  <c r="BB91" i="130"/>
  <c r="AT91" i="130"/>
  <c r="Y91" i="130"/>
  <c r="I91" i="130"/>
  <c r="N91" i="130"/>
  <c r="AA91" i="130"/>
  <c r="AK91" i="130"/>
  <c r="AQ91" i="130"/>
  <c r="BH95" i="130"/>
  <c r="AR95" i="130"/>
  <c r="AB95" i="130"/>
  <c r="L95" i="130"/>
  <c r="AP95" i="130"/>
  <c r="U95" i="130"/>
  <c r="AT95" i="130"/>
  <c r="Y95" i="130"/>
  <c r="BC95" i="130"/>
  <c r="AH95" i="130"/>
  <c r="M95" i="130"/>
  <c r="AQ95" i="130"/>
  <c r="V95" i="130"/>
  <c r="AN88" i="130"/>
  <c r="X88" i="130"/>
  <c r="H88" i="130"/>
  <c r="BA88" i="130"/>
  <c r="AK88" i="130"/>
  <c r="U88" i="130"/>
  <c r="E88" i="130"/>
  <c r="AD88" i="130"/>
  <c r="AY88" i="130"/>
  <c r="S88" i="130"/>
  <c r="AH88" i="130"/>
  <c r="AU88" i="130"/>
  <c r="O88" i="130"/>
  <c r="AX92" i="130"/>
  <c r="AH92" i="130"/>
  <c r="R92" i="130"/>
  <c r="AV92" i="130"/>
  <c r="AA92" i="130"/>
  <c r="BE92" i="130"/>
  <c r="AJ92" i="130"/>
  <c r="O92" i="130"/>
  <c r="AR92" i="130"/>
  <c r="W92" i="130"/>
  <c r="AC92" i="130"/>
  <c r="S92" i="130"/>
  <c r="BI96" i="130"/>
  <c r="AS96" i="130"/>
  <c r="AC96" i="130"/>
  <c r="M96" i="130"/>
  <c r="AR96" i="130"/>
  <c r="W96" i="130"/>
  <c r="AV96" i="130"/>
  <c r="AA96" i="130"/>
  <c r="AZ96" i="130"/>
  <c r="AE96" i="130"/>
  <c r="BJ96" i="130"/>
  <c r="AN96" i="130"/>
  <c r="S96" i="130"/>
  <c r="AV85" i="130"/>
  <c r="AF85" i="130"/>
  <c r="P85" i="130"/>
  <c r="AX85" i="130"/>
  <c r="AC85" i="130"/>
  <c r="G85" i="130"/>
  <c r="AL85" i="130"/>
  <c r="Q85" i="130"/>
  <c r="AP85" i="130"/>
  <c r="U85" i="130"/>
  <c r="AY85" i="130"/>
  <c r="AD85" i="130"/>
  <c r="I85" i="130"/>
  <c r="AO89" i="130"/>
  <c r="Y89" i="130"/>
  <c r="I89" i="130"/>
  <c r="AT89" i="130"/>
  <c r="AD89" i="130"/>
  <c r="N89" i="130"/>
  <c r="AQ89" i="130"/>
  <c r="K89" i="130"/>
  <c r="X89" i="130"/>
  <c r="AU89" i="130"/>
  <c r="O89" i="130"/>
  <c r="AJ89" i="130"/>
  <c r="BD93" i="130"/>
  <c r="AN93" i="130"/>
  <c r="X93" i="130"/>
  <c r="BE93" i="130"/>
  <c r="AI93" i="130"/>
  <c r="N93" i="130"/>
  <c r="AM93" i="130"/>
  <c r="R93" i="130"/>
  <c r="AU93" i="130"/>
  <c r="Z93" i="130"/>
  <c r="AQ93" i="130"/>
  <c r="Q93" i="130"/>
  <c r="AW93" i="130"/>
  <c r="AP86" i="130"/>
  <c r="Z86" i="130"/>
  <c r="J86" i="130"/>
  <c r="AK86" i="130"/>
  <c r="P86" i="130"/>
  <c r="AV86" i="130"/>
  <c r="Y86" i="130"/>
  <c r="D86" i="130"/>
  <c r="AI86" i="130"/>
  <c r="M86" i="130"/>
  <c r="AR86" i="130"/>
  <c r="W86" i="130"/>
  <c r="AY90" i="130"/>
  <c r="AI90" i="130"/>
  <c r="S90" i="130"/>
  <c r="BD90" i="130"/>
  <c r="AN90" i="130"/>
  <c r="X90" i="130"/>
  <c r="H90" i="130"/>
  <c r="Y90" i="130"/>
  <c r="BB90" i="130"/>
  <c r="V90" i="130"/>
  <c r="AS90" i="130"/>
  <c r="M90" i="130"/>
  <c r="Z90" i="130"/>
  <c r="AT94" i="130"/>
  <c r="AD94" i="130"/>
  <c r="N94" i="130"/>
  <c r="AR94" i="130"/>
  <c r="W94" i="130"/>
  <c r="BA94" i="130"/>
  <c r="AF94" i="130"/>
  <c r="K94" i="130"/>
  <c r="AO94" i="130"/>
  <c r="BD94" i="130"/>
  <c r="AI94" i="130"/>
  <c r="M94" i="130"/>
  <c r="T94" i="130"/>
  <c r="BD91" i="130"/>
  <c r="AN91" i="130"/>
  <c r="BC91" i="130"/>
  <c r="AH91" i="130"/>
  <c r="P91" i="130"/>
  <c r="AW91" i="130"/>
  <c r="AO91" i="130"/>
  <c r="U91" i="130"/>
  <c r="AP91" i="130"/>
  <c r="S91" i="130"/>
  <c r="Z91" i="130"/>
  <c r="AG91" i="130"/>
  <c r="BD95" i="130"/>
  <c r="AN95" i="130"/>
  <c r="X95" i="130"/>
  <c r="BF95" i="130"/>
  <c r="AK95" i="130"/>
  <c r="O95" i="130"/>
  <c r="AO95" i="130"/>
  <c r="S95" i="130"/>
  <c r="AX95" i="130"/>
  <c r="AC95" i="130"/>
  <c r="BG95" i="130"/>
  <c r="AL95" i="130"/>
  <c r="Q95" i="130"/>
  <c r="AZ88" i="130"/>
  <c r="AJ88" i="130"/>
  <c r="T88" i="130"/>
  <c r="AW88" i="130"/>
  <c r="AG88" i="130"/>
  <c r="Q88" i="130"/>
  <c r="BB88" i="130"/>
  <c r="V88" i="130"/>
  <c r="AQ88" i="130"/>
  <c r="K88" i="130"/>
  <c r="Z88" i="130"/>
  <c r="AM88" i="130"/>
  <c r="G88" i="130"/>
  <c r="AT92" i="130"/>
  <c r="AD92" i="130"/>
  <c r="N92" i="130"/>
  <c r="AQ92" i="130"/>
  <c r="U92" i="130"/>
  <c r="AZ92" i="130"/>
  <c r="AE92" i="130"/>
  <c r="I92" i="130"/>
  <c r="AM92" i="130"/>
  <c r="Q92" i="130"/>
  <c r="AS92" i="130"/>
  <c r="BD92" i="130"/>
  <c r="BE96" i="130"/>
  <c r="AO96" i="130"/>
  <c r="Y96" i="130"/>
  <c r="BH96" i="130"/>
  <c r="AM96" i="130"/>
  <c r="R96" i="130"/>
  <c r="AQ96" i="130"/>
  <c r="V96" i="130"/>
  <c r="AU96" i="130"/>
  <c r="Z96" i="130"/>
  <c r="BD96" i="130"/>
  <c r="AI96" i="130"/>
  <c r="N96" i="130"/>
  <c r="AR85" i="130"/>
  <c r="AB85" i="130"/>
  <c r="L85" i="130"/>
  <c r="AS85" i="130"/>
  <c r="W85" i="130"/>
  <c r="B85" i="130"/>
  <c r="AG85" i="130"/>
  <c r="K85" i="130"/>
  <c r="AK85" i="130"/>
  <c r="O85" i="130"/>
  <c r="AT85" i="130"/>
  <c r="Y85" i="130"/>
  <c r="C85" i="130"/>
  <c r="BA89" i="130"/>
  <c r="AK89" i="130"/>
  <c r="U89" i="130"/>
  <c r="AP89" i="130"/>
  <c r="Z89" i="130"/>
  <c r="J89" i="130"/>
  <c r="AI89" i="130"/>
  <c r="AV89" i="130"/>
  <c r="P89" i="130"/>
  <c r="AM89" i="130"/>
  <c r="G89" i="130"/>
  <c r="AB89" i="130"/>
  <c r="AZ93" i="130"/>
  <c r="AJ93" i="130"/>
  <c r="T93" i="130"/>
  <c r="AY93" i="130"/>
  <c r="AD93" i="130"/>
  <c r="BC93" i="130"/>
  <c r="AH93" i="130"/>
  <c r="M93" i="130"/>
  <c r="AP93" i="130"/>
  <c r="U93" i="130"/>
  <c r="V93" i="130"/>
  <c r="BB93" i="130"/>
  <c r="AA93" i="130"/>
  <c r="AW86" i="130"/>
  <c r="AL86" i="130"/>
  <c r="V86" i="130"/>
  <c r="F86" i="130"/>
  <c r="AF86" i="130"/>
  <c r="K86" i="130"/>
  <c r="AO86" i="130"/>
  <c r="T86" i="130"/>
  <c r="AC86" i="130"/>
  <c r="H86" i="130"/>
  <c r="AM86" i="130"/>
  <c r="Q86" i="130"/>
  <c r="AU90" i="130"/>
  <c r="AE90" i="130"/>
  <c r="O90" i="130"/>
  <c r="AZ90" i="130"/>
  <c r="AJ90" i="130"/>
  <c r="T90" i="130"/>
  <c r="AW90" i="130"/>
  <c r="Q90" i="130"/>
  <c r="AT90" i="130"/>
  <c r="N90" i="130"/>
  <c r="AK90" i="130"/>
  <c r="AX90" i="130"/>
  <c r="R90" i="130"/>
  <c r="BF94" i="130"/>
  <c r="AP94" i="130"/>
  <c r="Z94" i="130"/>
  <c r="BH94" i="130"/>
  <c r="AM94" i="130"/>
  <c r="Q94" i="130"/>
  <c r="AV94" i="130"/>
  <c r="AA94" i="130"/>
  <c r="BE94" i="130"/>
  <c r="AJ94" i="130"/>
  <c r="AY94" i="130"/>
  <c r="AC94" i="130"/>
  <c r="O94" i="130"/>
  <c r="AZ91" i="130"/>
  <c r="AJ91" i="130"/>
  <c r="AX91" i="130"/>
  <c r="AC91" i="130"/>
  <c r="L91" i="130"/>
  <c r="BE91" i="130"/>
  <c r="AI91" i="130"/>
  <c r="Q91" i="130"/>
  <c r="AE91" i="130"/>
  <c r="BA91" i="130"/>
  <c r="K91" i="130"/>
  <c r="R91" i="130"/>
  <c r="W91" i="130"/>
  <c r="AZ95" i="130"/>
  <c r="AJ95" i="130"/>
  <c r="T95" i="130"/>
  <c r="BA95" i="130"/>
  <c r="AE95" i="130"/>
  <c r="BE95" i="130"/>
  <c r="AI95" i="130"/>
  <c r="N95" i="130"/>
  <c r="AS95" i="130"/>
  <c r="W95" i="130"/>
  <c r="BB95" i="130"/>
  <c r="AG95" i="130"/>
  <c r="AV88" i="130"/>
  <c r="AF88" i="130"/>
  <c r="P88" i="130"/>
  <c r="AS88" i="130"/>
  <c r="AC88" i="130"/>
  <c r="M88" i="130"/>
  <c r="AT88" i="130"/>
  <c r="N88" i="130"/>
  <c r="AI88" i="130"/>
  <c r="AX88" i="130"/>
  <c r="R88" i="130"/>
  <c r="AE88" i="130"/>
  <c r="BF92" i="130"/>
  <c r="AP92" i="130"/>
  <c r="Z92" i="130"/>
  <c r="J92" i="130"/>
  <c r="AK92" i="130"/>
  <c r="P92" i="130"/>
  <c r="AU92" i="130"/>
  <c r="Y92" i="130"/>
  <c r="BC92" i="130"/>
  <c r="AG92" i="130"/>
  <c r="L92" i="130"/>
  <c r="X92" i="130"/>
  <c r="AI92" i="130"/>
  <c r="BA96" i="130"/>
  <c r="AK96" i="130"/>
  <c r="U96" i="130"/>
  <c r="BC96" i="130"/>
  <c r="AH96" i="130"/>
  <c r="BG96" i="130"/>
  <c r="AL96" i="130"/>
  <c r="P96" i="130"/>
  <c r="AP96" i="130"/>
  <c r="T96" i="130"/>
  <c r="AY96" i="130"/>
  <c r="AD96" i="130"/>
  <c r="AN85" i="130"/>
  <c r="X85" i="130"/>
  <c r="H85" i="130"/>
  <c r="AM85" i="130"/>
  <c r="R85" i="130"/>
  <c r="AW85" i="130"/>
  <c r="AA85" i="130"/>
  <c r="F85" i="130"/>
  <c r="AE85" i="130"/>
  <c r="J85" i="130"/>
  <c r="AO85" i="130"/>
  <c r="S85" i="130"/>
  <c r="AW89" i="130"/>
  <c r="AG89" i="130"/>
  <c r="Q89" i="130"/>
  <c r="BB89" i="130"/>
  <c r="AL89" i="130"/>
  <c r="V89" i="130"/>
  <c r="F89" i="130"/>
  <c r="AA89" i="130"/>
  <c r="AN89" i="130"/>
  <c r="H89" i="130"/>
  <c r="AE89" i="130"/>
  <c r="AZ89" i="130"/>
  <c r="T89" i="130"/>
  <c r="AV93" i="130"/>
  <c r="AF93" i="130"/>
  <c r="P93" i="130"/>
  <c r="AT93" i="130"/>
  <c r="Y93" i="130"/>
  <c r="AX93" i="130"/>
  <c r="AC93" i="130"/>
  <c r="BF93" i="130"/>
  <c r="AK93" i="130"/>
  <c r="O93" i="130"/>
  <c r="BG93" i="130"/>
  <c r="AG93" i="130"/>
  <c r="AS86" i="130"/>
  <c r="AX86" i="130"/>
  <c r="AH86" i="130"/>
  <c r="R86" i="130"/>
  <c r="AY86" i="130"/>
  <c r="AA86" i="130"/>
  <c r="E86" i="130"/>
  <c r="AJ86" i="130"/>
  <c r="O86" i="130"/>
  <c r="AU86" i="130"/>
  <c r="X86" i="130"/>
  <c r="C86" i="130"/>
  <c r="AG86" i="130"/>
  <c r="L86" i="130"/>
  <c r="AQ90" i="130"/>
  <c r="AA90" i="130"/>
  <c r="K90" i="130"/>
  <c r="AV90" i="130"/>
  <c r="AF90" i="130"/>
  <c r="P90" i="130"/>
  <c r="AO90" i="130"/>
  <c r="I90" i="130"/>
  <c r="AL90" i="130"/>
  <c r="AC90" i="130"/>
  <c r="AP90" i="130"/>
  <c r="J90" i="130"/>
  <c r="BB94" i="130"/>
  <c r="AL94" i="130"/>
  <c r="V94" i="130"/>
  <c r="BC94" i="130"/>
  <c r="AG94" i="130"/>
  <c r="L94" i="130"/>
  <c r="AQ94" i="130"/>
  <c r="U94" i="130"/>
  <c r="AZ94" i="130"/>
  <c r="AE94" i="130"/>
  <c r="AS94" i="130"/>
  <c r="X94" i="130"/>
  <c r="AV91" i="130"/>
  <c r="AF91" i="130"/>
  <c r="AS91" i="130"/>
  <c r="X91" i="130"/>
  <c r="H91" i="130"/>
  <c r="AY91" i="130"/>
  <c r="AD91" i="130"/>
  <c r="M91" i="130"/>
  <c r="V91" i="130"/>
  <c r="AL91" i="130"/>
  <c r="AU91" i="130"/>
  <c r="J91" i="130"/>
  <c r="O91" i="130"/>
  <c r="AV95" i="130"/>
  <c r="AF95" i="130"/>
  <c r="P95" i="130"/>
  <c r="AU95" i="130"/>
  <c r="Z95" i="130"/>
  <c r="AY95" i="130"/>
  <c r="AD95" i="130"/>
  <c r="BI95" i="130"/>
  <c r="AM95" i="130"/>
  <c r="R95" i="130"/>
  <c r="AW95" i="130"/>
  <c r="AA95" i="130"/>
  <c r="K89" i="145"/>
  <c r="AP85" i="145"/>
  <c r="BD90" i="145"/>
  <c r="AN90" i="145"/>
  <c r="X90" i="145"/>
  <c r="H90" i="145"/>
  <c r="AI90" i="145"/>
  <c r="N90" i="145"/>
  <c r="AS90" i="145"/>
  <c r="AW90" i="145"/>
  <c r="AA90" i="145"/>
  <c r="BA90" i="145"/>
  <c r="J90" i="145"/>
  <c r="G90" i="145"/>
  <c r="AP90" i="145"/>
  <c r="S93" i="145"/>
  <c r="AX86" i="145"/>
  <c r="AH86" i="145"/>
  <c r="R86" i="145"/>
  <c r="AF86" i="145"/>
  <c r="K86" i="145"/>
  <c r="AZ86" i="145"/>
  <c r="AE86" i="145"/>
  <c r="I86" i="145"/>
  <c r="AM86" i="145"/>
  <c r="Q86" i="145"/>
  <c r="AN86" i="145"/>
  <c r="H86" i="145"/>
  <c r="AI86" i="145"/>
  <c r="BG94" i="145"/>
  <c r="AQ94" i="145"/>
  <c r="AA94" i="145"/>
  <c r="K94" i="145"/>
  <c r="AP94" i="145"/>
  <c r="U94" i="145"/>
  <c r="AZ94" i="145"/>
  <c r="AD94" i="145"/>
  <c r="BD94" i="145"/>
  <c r="AH94" i="145"/>
  <c r="M94" i="145"/>
  <c r="BH94" i="145"/>
  <c r="AB94" i="145"/>
  <c r="BB94" i="145"/>
  <c r="AV87" i="145"/>
  <c r="AF87" i="145"/>
  <c r="P87" i="145"/>
  <c r="AY87" i="145"/>
  <c r="AD87" i="145"/>
  <c r="I87" i="145"/>
  <c r="AH87" i="145"/>
  <c r="M87" i="145"/>
  <c r="AU87" i="145"/>
  <c r="Z87" i="145"/>
  <c r="E87" i="145"/>
  <c r="Q87" i="145"/>
  <c r="BA91" i="145"/>
  <c r="AK91" i="145"/>
  <c r="U91" i="145"/>
  <c r="AL91" i="145"/>
  <c r="P91" i="145"/>
  <c r="AP91" i="145"/>
  <c r="T91" i="145"/>
  <c r="BD91" i="145"/>
  <c r="AI91" i="145"/>
  <c r="N91" i="145"/>
  <c r="AM91" i="145"/>
  <c r="AB91" i="145"/>
  <c r="AZ90" i="145"/>
  <c r="AJ90" i="145"/>
  <c r="T90" i="145"/>
  <c r="AY90" i="145"/>
  <c r="AD90" i="145"/>
  <c r="AM90" i="145"/>
  <c r="AQ90" i="145"/>
  <c r="V90" i="145"/>
  <c r="AH90" i="145"/>
  <c r="AU90" i="145"/>
  <c r="AK90" i="145"/>
  <c r="R90" i="145"/>
  <c r="AT86" i="145"/>
  <c r="AD86" i="145"/>
  <c r="N86" i="145"/>
  <c r="AV86" i="145"/>
  <c r="AA86" i="145"/>
  <c r="E86" i="145"/>
  <c r="AV90" i="145"/>
  <c r="AF90" i="145"/>
  <c r="P90" i="145"/>
  <c r="AT90" i="145"/>
  <c r="Y90" i="145"/>
  <c r="BC90" i="145"/>
  <c r="AL90" i="145"/>
  <c r="Q90" i="145"/>
  <c r="W90" i="145"/>
  <c r="AE90" i="145"/>
  <c r="Z90" i="145"/>
  <c r="AC90" i="145"/>
  <c r="AP86" i="145"/>
  <c r="Z86" i="145"/>
  <c r="J86" i="145"/>
  <c r="AQ86" i="145"/>
  <c r="U86" i="145"/>
  <c r="AO86" i="145"/>
  <c r="T86" i="145"/>
  <c r="AW86" i="145"/>
  <c r="AB86" i="145"/>
  <c r="G86" i="145"/>
  <c r="AR90" i="145"/>
  <c r="AB90" i="145"/>
  <c r="L90" i="145"/>
  <c r="AO90" i="145"/>
  <c r="S90" i="145"/>
  <c r="AX90" i="145"/>
  <c r="BB90" i="145"/>
  <c r="AG90" i="145"/>
  <c r="K90" i="145"/>
  <c r="M90" i="145"/>
  <c r="U90" i="145"/>
  <c r="O90" i="145"/>
  <c r="I90" i="145"/>
  <c r="AL86" i="145"/>
  <c r="V86" i="145"/>
  <c r="F86" i="145"/>
  <c r="AK86" i="145"/>
  <c r="P86" i="145"/>
  <c r="AJ86" i="145"/>
  <c r="O86" i="145"/>
  <c r="AR86" i="145"/>
  <c r="W86" i="145"/>
  <c r="AC86" i="145"/>
  <c r="C86" i="145"/>
  <c r="AU94" i="145"/>
  <c r="AE94" i="145"/>
  <c r="O94" i="145"/>
  <c r="AV94" i="145"/>
  <c r="Z94" i="145"/>
  <c r="BE94" i="145"/>
  <c r="AJ94" i="145"/>
  <c r="N94" i="145"/>
  <c r="AN94" i="145"/>
  <c r="R94" i="145"/>
  <c r="AW94" i="145"/>
  <c r="L94" i="145"/>
  <c r="AZ87" i="145"/>
  <c r="AJ87" i="145"/>
  <c r="T87" i="145"/>
  <c r="D87" i="145"/>
  <c r="AI87" i="145"/>
  <c r="N87" i="145"/>
  <c r="AM87" i="145"/>
  <c r="R87" i="145"/>
  <c r="BA87" i="145"/>
  <c r="AE87" i="145"/>
  <c r="J87" i="145"/>
  <c r="K87" i="145"/>
  <c r="AL87" i="145"/>
  <c r="F87" i="145"/>
  <c r="BE91" i="145"/>
  <c r="AO91" i="145"/>
  <c r="Y91" i="145"/>
  <c r="I91" i="145"/>
  <c r="AQ91" i="145"/>
  <c r="V91" i="145"/>
  <c r="AU91" i="145"/>
  <c r="Z91" i="145"/>
  <c r="AN91" i="145"/>
  <c r="S91" i="145"/>
  <c r="W91" i="145"/>
  <c r="AX91" i="145"/>
  <c r="L91" i="145"/>
  <c r="BC92" i="145"/>
  <c r="AM92" i="145"/>
  <c r="W92" i="145"/>
  <c r="AO92" i="145"/>
  <c r="T92" i="145"/>
  <c r="BD92" i="145"/>
  <c r="AH92" i="145"/>
  <c r="M92" i="145"/>
  <c r="AL92" i="145"/>
  <c r="Q92" i="145"/>
  <c r="P92" i="145"/>
  <c r="Z92" i="145"/>
  <c r="BF96" i="145"/>
  <c r="AP96" i="145"/>
  <c r="Z96" i="145"/>
  <c r="BG96" i="145"/>
  <c r="AK96" i="145"/>
  <c r="P96" i="145"/>
  <c r="AO96" i="145"/>
  <c r="T96" i="145"/>
  <c r="BD96" i="145"/>
  <c r="AI96" i="145"/>
  <c r="M96" i="145"/>
  <c r="W96" i="145"/>
  <c r="BH96" i="145"/>
  <c r="Y86" i="145"/>
  <c r="X86" i="145"/>
  <c r="BC94" i="145"/>
  <c r="W94" i="145"/>
  <c r="AK94" i="145"/>
  <c r="AT94" i="145"/>
  <c r="AX94" i="145"/>
  <c r="AR94" i="145"/>
  <c r="Q94" i="145"/>
  <c r="X87" i="145"/>
  <c r="AO87" i="145"/>
  <c r="AS87" i="145"/>
  <c r="O87" i="145"/>
  <c r="AQ87" i="145"/>
  <c r="AS91" i="145"/>
  <c r="M91" i="145"/>
  <c r="AF91" i="145"/>
  <c r="AJ91" i="145"/>
  <c r="X91" i="145"/>
  <c r="AH91" i="145"/>
  <c r="AQ92" i="145"/>
  <c r="S92" i="145"/>
  <c r="BE92" i="145"/>
  <c r="AD92" i="145"/>
  <c r="AC92" i="145"/>
  <c r="AW92" i="145"/>
  <c r="V92" i="145"/>
  <c r="BA92" i="145"/>
  <c r="AP92" i="145"/>
  <c r="AT96" i="145"/>
  <c r="V96" i="145"/>
  <c r="AV96" i="145"/>
  <c r="U96" i="145"/>
  <c r="AJ96" i="145"/>
  <c r="AN96" i="145"/>
  <c r="AW96" i="145"/>
  <c r="BC96" i="145"/>
  <c r="AM96" i="145"/>
  <c r="AN85" i="145"/>
  <c r="X85" i="145"/>
  <c r="H85" i="145"/>
  <c r="AS85" i="145"/>
  <c r="W85" i="145"/>
  <c r="B85" i="145"/>
  <c r="AG85" i="145"/>
  <c r="K85" i="145"/>
  <c r="AY85" i="145"/>
  <c r="AD85" i="145"/>
  <c r="I85" i="145"/>
  <c r="E85" i="145"/>
  <c r="AX89" i="145"/>
  <c r="AH89" i="145"/>
  <c r="R89" i="145"/>
  <c r="AS89" i="145"/>
  <c r="X89" i="145"/>
  <c r="F89" i="145"/>
  <c r="AO89" i="145"/>
  <c r="M89" i="145"/>
  <c r="AM89" i="145"/>
  <c r="L89" i="145"/>
  <c r="AQ89" i="145"/>
  <c r="O89" i="145"/>
  <c r="AK89" i="145"/>
  <c r="AS93" i="145"/>
  <c r="AC93" i="145"/>
  <c r="M93" i="145"/>
  <c r="AM93" i="145"/>
  <c r="R93" i="145"/>
  <c r="AV93" i="145"/>
  <c r="AA93" i="145"/>
  <c r="AP93" i="145"/>
  <c r="T93" i="145"/>
  <c r="AD93" i="145"/>
  <c r="BD93" i="145"/>
  <c r="D86" i="145"/>
  <c r="S86" i="145"/>
  <c r="M86" i="145"/>
  <c r="AY94" i="145"/>
  <c r="S94" i="145"/>
  <c r="AF94" i="145"/>
  <c r="AO94" i="145"/>
  <c r="AS94" i="145"/>
  <c r="V94" i="145"/>
  <c r="AR87" i="145"/>
  <c r="L87" i="145"/>
  <c r="Y87" i="145"/>
  <c r="AC87" i="145"/>
  <c r="AP87" i="145"/>
  <c r="V87" i="145"/>
  <c r="AG91" i="145"/>
  <c r="AA91" i="145"/>
  <c r="AE91" i="145"/>
  <c r="AY91" i="145"/>
  <c r="H91" i="145"/>
  <c r="AI92" i="145"/>
  <c r="O92" i="145"/>
  <c r="AZ92" i="145"/>
  <c r="Y92" i="145"/>
  <c r="AX92" i="145"/>
  <c r="X92" i="145"/>
  <c r="AR92" i="145"/>
  <c r="L92" i="145"/>
  <c r="AF92" i="145"/>
  <c r="U92" i="145"/>
  <c r="BJ96" i="145"/>
  <c r="AL96" i="145"/>
  <c r="R96" i="145"/>
  <c r="AQ96" i="145"/>
  <c r="BE96" i="145"/>
  <c r="AE96" i="145"/>
  <c r="BI96" i="145"/>
  <c r="AC96" i="145"/>
  <c r="AB96" i="145"/>
  <c r="AG96" i="145"/>
  <c r="AJ85" i="145"/>
  <c r="T85" i="145"/>
  <c r="D85" i="145"/>
  <c r="AM85" i="145"/>
  <c r="R85" i="145"/>
  <c r="AW85" i="145"/>
  <c r="AA85" i="145"/>
  <c r="F85" i="145"/>
  <c r="AT85" i="145"/>
  <c r="Y85" i="145"/>
  <c r="C85" i="145"/>
  <c r="AK85" i="145"/>
  <c r="AE85" i="145"/>
  <c r="AT89" i="145"/>
  <c r="AD89" i="145"/>
  <c r="AN89" i="145"/>
  <c r="S89" i="145"/>
  <c r="AG89" i="145"/>
  <c r="H89" i="145"/>
  <c r="AF89" i="145"/>
  <c r="G89" i="145"/>
  <c r="AJ89" i="145"/>
  <c r="I89" i="145"/>
  <c r="AE89" i="145"/>
  <c r="BE93" i="145"/>
  <c r="AO93" i="145"/>
  <c r="Y93" i="145"/>
  <c r="BC93" i="145"/>
  <c r="AH93" i="145"/>
  <c r="L93" i="145"/>
  <c r="AQ93" i="145"/>
  <c r="V93" i="145"/>
  <c r="BF93" i="145"/>
  <c r="AJ93" i="145"/>
  <c r="O93" i="145"/>
  <c r="AT93" i="145"/>
  <c r="AI93" i="145"/>
  <c r="AG86" i="145"/>
  <c r="AY86" i="145"/>
  <c r="AM94" i="145"/>
  <c r="BF94" i="145"/>
  <c r="P94" i="145"/>
  <c r="Y94" i="145"/>
  <c r="AC94" i="145"/>
  <c r="AG94" i="145"/>
  <c r="AN87" i="145"/>
  <c r="H87" i="145"/>
  <c r="S87" i="145"/>
  <c r="W87" i="145"/>
  <c r="AK87" i="145"/>
  <c r="AG87" i="145"/>
  <c r="AW87" i="145"/>
  <c r="AC91" i="145"/>
  <c r="BB91" i="145"/>
  <c r="K91" i="145"/>
  <c r="O91" i="145"/>
  <c r="AT91" i="145"/>
  <c r="AR91" i="145"/>
  <c r="BC91" i="145"/>
  <c r="AY92" i="145"/>
  <c r="AE92" i="145"/>
  <c r="K92" i="145"/>
  <c r="AT92" i="145"/>
  <c r="N92" i="145"/>
  <c r="AS92" i="145"/>
  <c r="R92" i="145"/>
  <c r="AG92" i="145"/>
  <c r="BF92" i="145"/>
  <c r="J92" i="145"/>
  <c r="AV92" i="145"/>
  <c r="BB96" i="145"/>
  <c r="AH96" i="145"/>
  <c r="N96" i="145"/>
  <c r="AF96" i="145"/>
  <c r="AZ96" i="145"/>
  <c r="Y96" i="145"/>
  <c r="AY96" i="145"/>
  <c r="X96" i="145"/>
  <c r="AR96" i="145"/>
  <c r="Q96" i="145"/>
  <c r="AV85" i="145"/>
  <c r="AF85" i="145"/>
  <c r="P85" i="145"/>
  <c r="AH85" i="145"/>
  <c r="M85" i="145"/>
  <c r="AQ85" i="145"/>
  <c r="V85" i="145"/>
  <c r="AO85" i="145"/>
  <c r="S85" i="145"/>
  <c r="AU85" i="145"/>
  <c r="O85" i="145"/>
  <c r="J85" i="145"/>
  <c r="AP89" i="145"/>
  <c r="Z89" i="145"/>
  <c r="AI89" i="145"/>
  <c r="N89" i="145"/>
  <c r="BC89" i="145"/>
  <c r="AA89" i="145"/>
  <c r="BA89" i="145"/>
  <c r="Y89" i="145"/>
  <c r="AB89" i="145"/>
  <c r="AR89" i="145"/>
  <c r="AZ89" i="145"/>
  <c r="BA93" i="145"/>
  <c r="AK93" i="145"/>
  <c r="U93" i="145"/>
  <c r="AX93" i="145"/>
  <c r="AB93" i="145"/>
  <c r="BG93" i="145"/>
  <c r="AL93" i="145"/>
  <c r="P93" i="145"/>
  <c r="AZ93" i="145"/>
  <c r="AE93" i="145"/>
  <c r="J93" i="145"/>
  <c r="X93" i="145"/>
  <c r="N93" i="145"/>
  <c r="AU86" i="145"/>
  <c r="L86" i="145"/>
  <c r="AS86" i="145"/>
  <c r="AI94" i="145"/>
  <c r="BA94" i="145"/>
  <c r="T94" i="145"/>
  <c r="X94" i="145"/>
  <c r="AL94" i="145"/>
  <c r="AB87" i="145"/>
  <c r="AT87" i="145"/>
  <c r="AX87" i="145"/>
  <c r="G87" i="145"/>
  <c r="U87" i="145"/>
  <c r="AW91" i="145"/>
  <c r="Q91" i="145"/>
  <c r="AV91" i="145"/>
  <c r="AZ91" i="145"/>
  <c r="J91" i="145"/>
  <c r="AD91" i="145"/>
  <c r="R91" i="145"/>
  <c r="AU92" i="145"/>
  <c r="AA92" i="145"/>
  <c r="AJ92" i="145"/>
  <c r="I92" i="145"/>
  <c r="AN92" i="145"/>
  <c r="BB92" i="145"/>
  <c r="AB92" i="145"/>
  <c r="AK92" i="145"/>
  <c r="AX96" i="145"/>
  <c r="AD96" i="145"/>
  <c r="BA96" i="145"/>
  <c r="AA96" i="145"/>
  <c r="AU96" i="145"/>
  <c r="O96" i="145"/>
  <c r="AS96" i="145"/>
  <c r="S96" i="145"/>
  <c r="AR85" i="145"/>
  <c r="AB85" i="145"/>
  <c r="L85" i="145"/>
  <c r="AX85" i="145"/>
  <c r="AC85" i="145"/>
  <c r="G85" i="145"/>
  <c r="AL85" i="145"/>
  <c r="Q85" i="145"/>
  <c r="AI85" i="145"/>
  <c r="N85" i="145"/>
  <c r="Z85" i="145"/>
  <c r="U85" i="145"/>
  <c r="BB89" i="145"/>
  <c r="AL89" i="145"/>
  <c r="V89" i="145"/>
  <c r="AY89" i="145"/>
  <c r="AC89" i="145"/>
  <c r="J89" i="145"/>
  <c r="AV89" i="145"/>
  <c r="T89" i="145"/>
  <c r="AU89" i="145"/>
  <c r="Q89" i="145"/>
  <c r="AW89" i="145"/>
  <c r="U89" i="145"/>
  <c r="P89" i="145"/>
  <c r="W89" i="145"/>
  <c r="AW93" i="145"/>
  <c r="AG93" i="145"/>
  <c r="Q93" i="145"/>
  <c r="AR93" i="145"/>
  <c r="W93" i="145"/>
  <c r="BB93" i="145"/>
  <c r="AF93" i="145"/>
  <c r="K93" i="145"/>
  <c r="AU93" i="145"/>
  <c r="Z93" i="145"/>
  <c r="AY93" i="145"/>
  <c r="AN93" i="145"/>
  <c r="AA87" i="145"/>
  <c r="BC91" i="136"/>
  <c r="AM91" i="136"/>
  <c r="W91" i="136"/>
  <c r="BB91" i="136"/>
  <c r="AG91" i="136"/>
  <c r="L91" i="136"/>
  <c r="AK91" i="136"/>
  <c r="P91" i="136"/>
  <c r="AT91" i="136"/>
  <c r="Y91" i="136"/>
  <c r="BD91" i="136"/>
  <c r="AH91" i="136"/>
  <c r="M91" i="136"/>
  <c r="BH95" i="136"/>
  <c r="BE95" i="136"/>
  <c r="AL95" i="136"/>
  <c r="V95" i="136"/>
  <c r="BC95" i="136"/>
  <c r="AK95" i="136"/>
  <c r="U95" i="136"/>
  <c r="BA95" i="136"/>
  <c r="AI95" i="136"/>
  <c r="S95" i="136"/>
  <c r="X95" i="136"/>
  <c r="AW95" i="136"/>
  <c r="AB95" i="136"/>
  <c r="AS86" i="136"/>
  <c r="AC86" i="136"/>
  <c r="M86" i="136"/>
  <c r="AV86" i="136"/>
  <c r="AF86" i="136"/>
  <c r="P86" i="136"/>
  <c r="AY86" i="136"/>
  <c r="AI86" i="136"/>
  <c r="S86" i="136"/>
  <c r="C86" i="136"/>
  <c r="AL86" i="136"/>
  <c r="V86" i="136"/>
  <c r="F86" i="136"/>
  <c r="AT90" i="136"/>
  <c r="AD90" i="136"/>
  <c r="N90" i="136"/>
  <c r="AO90" i="136"/>
  <c r="T90" i="136"/>
  <c r="AY90" i="136"/>
  <c r="AC90" i="136"/>
  <c r="H90" i="136"/>
  <c r="AM90" i="136"/>
  <c r="Q90" i="136"/>
  <c r="AV90" i="136"/>
  <c r="AA90" i="136"/>
  <c r="BH94" i="136"/>
  <c r="AR94" i="136"/>
  <c r="AB94" i="136"/>
  <c r="L94" i="136"/>
  <c r="AU94" i="136"/>
  <c r="AE94" i="136"/>
  <c r="BA94" i="136"/>
  <c r="AK94" i="136"/>
  <c r="U94" i="136"/>
  <c r="AP94" i="136"/>
  <c r="AL94" i="136"/>
  <c r="AH94" i="136"/>
  <c r="AD94" i="136"/>
  <c r="AQ88" i="136"/>
  <c r="AA88" i="136"/>
  <c r="K88" i="136"/>
  <c r="AO88" i="136"/>
  <c r="T88" i="136"/>
  <c r="AS88" i="136"/>
  <c r="X88" i="136"/>
  <c r="BB88" i="136"/>
  <c r="AG88" i="136"/>
  <c r="L88" i="136"/>
  <c r="AP88" i="136"/>
  <c r="U88" i="136"/>
  <c r="BE92" i="136"/>
  <c r="AO92" i="136"/>
  <c r="Y92" i="136"/>
  <c r="I92" i="136"/>
  <c r="AP92" i="136"/>
  <c r="T92" i="136"/>
  <c r="AY92" i="136"/>
  <c r="AD92" i="136"/>
  <c r="BC92" i="136"/>
  <c r="AH92" i="136"/>
  <c r="L92" i="136"/>
  <c r="AL92" i="136"/>
  <c r="P92" i="136"/>
  <c r="BA96" i="136"/>
  <c r="AK96" i="136"/>
  <c r="U96" i="136"/>
  <c r="BB96" i="136"/>
  <c r="AF96" i="136"/>
  <c r="BF96" i="136"/>
  <c r="AJ96" i="136"/>
  <c r="O96" i="136"/>
  <c r="AT96" i="136"/>
  <c r="X96" i="136"/>
  <c r="AX96" i="136"/>
  <c r="AB96" i="136"/>
  <c r="AQ85" i="136"/>
  <c r="AA85" i="136"/>
  <c r="K85" i="136"/>
  <c r="AT85" i="136"/>
  <c r="AD85" i="136"/>
  <c r="N85" i="136"/>
  <c r="AV85" i="136"/>
  <c r="AF85" i="136"/>
  <c r="P85" i="136"/>
  <c r="AS85" i="136"/>
  <c r="Y85" i="136"/>
  <c r="AY91" i="136"/>
  <c r="AI91" i="136"/>
  <c r="S91" i="136"/>
  <c r="AW91" i="136"/>
  <c r="AB91" i="136"/>
  <c r="BA91" i="136"/>
  <c r="AF91" i="136"/>
  <c r="J91" i="136"/>
  <c r="AO91" i="136"/>
  <c r="T91" i="136"/>
  <c r="AX91" i="136"/>
  <c r="AC91" i="136"/>
  <c r="H91" i="136"/>
  <c r="BD95" i="136"/>
  <c r="AY95" i="136"/>
  <c r="AH95" i="136"/>
  <c r="R95" i="136"/>
  <c r="AX95" i="136"/>
  <c r="AG95" i="136"/>
  <c r="Q95" i="136"/>
  <c r="AU95" i="136"/>
  <c r="AE95" i="136"/>
  <c r="O95" i="136"/>
  <c r="BB95" i="136"/>
  <c r="AF95" i="136"/>
  <c r="L95" i="136"/>
  <c r="AO86" i="136"/>
  <c r="Y86" i="136"/>
  <c r="I86" i="136"/>
  <c r="AR86" i="136"/>
  <c r="AB86" i="136"/>
  <c r="L86" i="136"/>
  <c r="AU86" i="136"/>
  <c r="AE86" i="136"/>
  <c r="O86" i="136"/>
  <c r="AX86" i="136"/>
  <c r="AH86" i="136"/>
  <c r="R86" i="136"/>
  <c r="AP90" i="136"/>
  <c r="Z90" i="136"/>
  <c r="J90" i="136"/>
  <c r="AJ90" i="136"/>
  <c r="O90" i="136"/>
  <c r="AS90" i="136"/>
  <c r="X90" i="136"/>
  <c r="BC90" i="136"/>
  <c r="AG90" i="136"/>
  <c r="L90" i="136"/>
  <c r="AQ90" i="136"/>
  <c r="U90" i="136"/>
  <c r="AU91" i="136"/>
  <c r="AE91" i="136"/>
  <c r="O91" i="136"/>
  <c r="AR91" i="136"/>
  <c r="V91" i="136"/>
  <c r="AV91" i="136"/>
  <c r="Z91" i="136"/>
  <c r="BE91" i="136"/>
  <c r="AJ91" i="136"/>
  <c r="N91" i="136"/>
  <c r="AS91" i="136"/>
  <c r="X91" i="136"/>
  <c r="AZ95" i="136"/>
  <c r="AT95" i="136"/>
  <c r="AD95" i="136"/>
  <c r="N95" i="136"/>
  <c r="AS95" i="136"/>
  <c r="AC95" i="136"/>
  <c r="M95" i="136"/>
  <c r="AQ95" i="136"/>
  <c r="AA95" i="136"/>
  <c r="BG95" i="136"/>
  <c r="AJ95" i="136"/>
  <c r="P95" i="136"/>
  <c r="AK86" i="136"/>
  <c r="U86" i="136"/>
  <c r="E86" i="136"/>
  <c r="AN86" i="136"/>
  <c r="X86" i="136"/>
  <c r="H86" i="136"/>
  <c r="AQ86" i="136"/>
  <c r="AA86" i="136"/>
  <c r="K86" i="136"/>
  <c r="AT86" i="136"/>
  <c r="AD86" i="136"/>
  <c r="N86" i="136"/>
  <c r="BB90" i="136"/>
  <c r="AL90" i="136"/>
  <c r="V90" i="136"/>
  <c r="AZ90" i="136"/>
  <c r="AE90" i="136"/>
  <c r="I90" i="136"/>
  <c r="AN90" i="136"/>
  <c r="S90" i="136"/>
  <c r="AW90" i="136"/>
  <c r="AB90" i="136"/>
  <c r="G90" i="136"/>
  <c r="AK90" i="136"/>
  <c r="P90" i="136"/>
  <c r="AZ94" i="136"/>
  <c r="AJ94" i="136"/>
  <c r="T94" i="136"/>
  <c r="BC94" i="136"/>
  <c r="AM94" i="136"/>
  <c r="W94" i="136"/>
  <c r="AS94" i="136"/>
  <c r="AC94" i="136"/>
  <c r="M94" i="136"/>
  <c r="O94" i="136"/>
  <c r="N94" i="136"/>
  <c r="K94" i="136"/>
  <c r="AY88" i="136"/>
  <c r="AI88" i="136"/>
  <c r="S88" i="136"/>
  <c r="AQ91" i="136"/>
  <c r="AA91" i="136"/>
  <c r="K91" i="136"/>
  <c r="AL91" i="136"/>
  <c r="Q91" i="136"/>
  <c r="AP91" i="136"/>
  <c r="U91" i="136"/>
  <c r="AZ91" i="136"/>
  <c r="AD91" i="136"/>
  <c r="I91" i="136"/>
  <c r="AN91" i="136"/>
  <c r="R91" i="136"/>
  <c r="AV95" i="136"/>
  <c r="AP95" i="136"/>
  <c r="Z95" i="136"/>
  <c r="BI95" i="136"/>
  <c r="AO95" i="136"/>
  <c r="Y95" i="136"/>
  <c r="BF95" i="136"/>
  <c r="AM95" i="136"/>
  <c r="AN95" i="136"/>
  <c r="AW86" i="136"/>
  <c r="AJ86" i="136"/>
  <c r="W86" i="136"/>
  <c r="J86" i="136"/>
  <c r="R90" i="136"/>
  <c r="AI90" i="136"/>
  <c r="BA90" i="136"/>
  <c r="AV94" i="136"/>
  <c r="P94" i="136"/>
  <c r="AI94" i="136"/>
  <c r="AO94" i="136"/>
  <c r="BF94" i="136"/>
  <c r="AX94" i="136"/>
  <c r="AM88" i="136"/>
  <c r="G88" i="136"/>
  <c r="AD88" i="136"/>
  <c r="AX88" i="136"/>
  <c r="R88" i="136"/>
  <c r="AR88" i="136"/>
  <c r="Q88" i="136"/>
  <c r="AK88" i="136"/>
  <c r="J88" i="136"/>
  <c r="AS92" i="136"/>
  <c r="U92" i="136"/>
  <c r="AZ92" i="136"/>
  <c r="Z92" i="136"/>
  <c r="AT92" i="136"/>
  <c r="S92" i="136"/>
  <c r="AM92" i="136"/>
  <c r="BB92" i="136"/>
  <c r="AA92" i="136"/>
  <c r="BE96" i="136"/>
  <c r="AG96" i="136"/>
  <c r="M96" i="136"/>
  <c r="AL96" i="136"/>
  <c r="AZ96" i="136"/>
  <c r="Z96" i="136"/>
  <c r="AY96" i="136"/>
  <c r="S96" i="136"/>
  <c r="AM96" i="136"/>
  <c r="N96" i="136"/>
  <c r="AU85" i="136"/>
  <c r="W85" i="136"/>
  <c r="C85" i="136"/>
  <c r="AH85" i="136"/>
  <c r="J85" i="136"/>
  <c r="AN85" i="136"/>
  <c r="T85" i="136"/>
  <c r="AC85" i="136"/>
  <c r="AK85" i="136"/>
  <c r="AW85" i="136"/>
  <c r="AR89" i="136"/>
  <c r="AB89" i="136"/>
  <c r="L89" i="136"/>
  <c r="AQ89" i="136"/>
  <c r="V89" i="136"/>
  <c r="BA89" i="136"/>
  <c r="AE89" i="136"/>
  <c r="J89" i="136"/>
  <c r="AI89" i="136"/>
  <c r="N89" i="136"/>
  <c r="AS89" i="136"/>
  <c r="W89" i="136"/>
  <c r="BF93" i="136"/>
  <c r="AP93" i="136"/>
  <c r="Z93" i="136"/>
  <c r="AY93" i="136"/>
  <c r="AI93" i="136"/>
  <c r="S93" i="136"/>
  <c r="AW93" i="136"/>
  <c r="R93" i="136"/>
  <c r="AN93" i="136"/>
  <c r="L93" i="136"/>
  <c r="AC93" i="136"/>
  <c r="AZ93" i="136"/>
  <c r="T93" i="136"/>
  <c r="BG97" i="136"/>
  <c r="AQ97" i="136"/>
  <c r="AA97" i="136"/>
  <c r="BJ97" i="136"/>
  <c r="AO97" i="136"/>
  <c r="T97" i="136"/>
  <c r="AX97" i="136"/>
  <c r="AC97" i="136"/>
  <c r="BB97" i="136"/>
  <c r="AG97" i="136"/>
  <c r="BF97" i="136"/>
  <c r="AK97" i="136"/>
  <c r="P97" i="136"/>
  <c r="T95" i="136"/>
  <c r="AG86" i="136"/>
  <c r="T86" i="136"/>
  <c r="G86" i="136"/>
  <c r="AU90" i="136"/>
  <c r="M90" i="136"/>
  <c r="AF90" i="136"/>
  <c r="AN94" i="136"/>
  <c r="BG94" i="136"/>
  <c r="AA94" i="136"/>
  <c r="AG94" i="136"/>
  <c r="Z94" i="136"/>
  <c r="S94" i="136"/>
  <c r="AE88" i="136"/>
  <c r="AZ88" i="136"/>
  <c r="Y88" i="136"/>
  <c r="AN88" i="136"/>
  <c r="M88" i="136"/>
  <c r="AL88" i="136"/>
  <c r="F88" i="136"/>
  <c r="AF88" i="136"/>
  <c r="E88" i="136"/>
  <c r="AK92" i="136"/>
  <c r="Q92" i="136"/>
  <c r="AU92" i="136"/>
  <c r="O92" i="136"/>
  <c r="AN92" i="136"/>
  <c r="N92" i="136"/>
  <c r="AB92" i="136"/>
  <c r="AV92" i="136"/>
  <c r="V92" i="136"/>
  <c r="AW96" i="136"/>
  <c r="AC96" i="136"/>
  <c r="BG96" i="136"/>
  <c r="AA96" i="136"/>
  <c r="AU96" i="136"/>
  <c r="T96" i="136"/>
  <c r="AN96" i="136"/>
  <c r="BH96" i="136"/>
  <c r="AH96" i="136"/>
  <c r="AM85" i="136"/>
  <c r="S85" i="136"/>
  <c r="AX85" i="136"/>
  <c r="Z85" i="136"/>
  <c r="F85" i="136"/>
  <c r="AJ85" i="136"/>
  <c r="L85" i="136"/>
  <c r="M85" i="136"/>
  <c r="U85" i="136"/>
  <c r="AG85" i="136"/>
  <c r="AN89" i="136"/>
  <c r="X89" i="136"/>
  <c r="H89" i="136"/>
  <c r="AL89" i="136"/>
  <c r="Q89" i="136"/>
  <c r="AU89" i="136"/>
  <c r="Z89" i="136"/>
  <c r="AY89" i="136"/>
  <c r="AD89" i="136"/>
  <c r="I89" i="136"/>
  <c r="AM89" i="136"/>
  <c r="R89" i="136"/>
  <c r="BB93" i="136"/>
  <c r="AL93" i="136"/>
  <c r="V93" i="136"/>
  <c r="AU93" i="136"/>
  <c r="AE93" i="136"/>
  <c r="O93" i="136"/>
  <c r="AO93" i="136"/>
  <c r="M93" i="136"/>
  <c r="AF93" i="136"/>
  <c r="BA93" i="136"/>
  <c r="U93" i="136"/>
  <c r="AR93" i="136"/>
  <c r="N93" i="136"/>
  <c r="BC97" i="136"/>
  <c r="AM97" i="136"/>
  <c r="W97" i="136"/>
  <c r="BE97" i="136"/>
  <c r="AJ97" i="136"/>
  <c r="N97" i="136"/>
  <c r="AS97" i="136"/>
  <c r="X97" i="136"/>
  <c r="AW97" i="136"/>
  <c r="AB97" i="136"/>
  <c r="BA97" i="136"/>
  <c r="AF97" i="136"/>
  <c r="AR95" i="136"/>
  <c r="Q86" i="136"/>
  <c r="D86" i="136"/>
  <c r="AP86" i="136"/>
  <c r="AX90" i="136"/>
  <c r="Y90" i="136"/>
  <c r="AR90" i="136"/>
  <c r="K90" i="136"/>
  <c r="AF94" i="136"/>
  <c r="AY94" i="136"/>
  <c r="BE94" i="136"/>
  <c r="Y94" i="136"/>
  <c r="BB94" i="136"/>
  <c r="AT94" i="136"/>
  <c r="W88" i="136"/>
  <c r="AT88" i="136"/>
  <c r="N88" i="136"/>
  <c r="AH88" i="136"/>
  <c r="H88" i="136"/>
  <c r="AB88" i="136"/>
  <c r="BA88" i="136"/>
  <c r="Z88" i="136"/>
  <c r="BA92" i="136"/>
  <c r="AG92" i="136"/>
  <c r="M92" i="136"/>
  <c r="AJ92" i="136"/>
  <c r="J92" i="136"/>
  <c r="AI92" i="136"/>
  <c r="AX92" i="136"/>
  <c r="W92" i="136"/>
  <c r="AQ92" i="136"/>
  <c r="K92" i="136"/>
  <c r="AS96" i="136"/>
  <c r="Y96" i="136"/>
  <c r="AV96" i="136"/>
  <c r="V96" i="136"/>
  <c r="AP96" i="136"/>
  <c r="BJ96" i="136"/>
  <c r="AI96" i="136"/>
  <c r="BC96" i="136"/>
  <c r="W96" i="136"/>
  <c r="AI85" i="136"/>
  <c r="O85" i="136"/>
  <c r="AP85" i="136"/>
  <c r="V85" i="136"/>
  <c r="B85" i="136"/>
  <c r="AB85" i="136"/>
  <c r="H85" i="136"/>
  <c r="AO85" i="136"/>
  <c r="E85" i="136"/>
  <c r="Q85" i="136"/>
  <c r="AZ89" i="136"/>
  <c r="AJ89" i="136"/>
  <c r="T89" i="136"/>
  <c r="BB89" i="136"/>
  <c r="AG89" i="136"/>
  <c r="K89" i="136"/>
  <c r="AP89" i="136"/>
  <c r="U89" i="136"/>
  <c r="AT89" i="136"/>
  <c r="Y89" i="136"/>
  <c r="BC89" i="136"/>
  <c r="AH89" i="136"/>
  <c r="M89" i="136"/>
  <c r="AX93" i="136"/>
  <c r="AH93" i="136"/>
  <c r="BG93" i="136"/>
  <c r="AQ93" i="136"/>
  <c r="AA93" i="136"/>
  <c r="K93" i="136"/>
  <c r="AG93" i="136"/>
  <c r="BD93" i="136"/>
  <c r="X93" i="136"/>
  <c r="AS93" i="136"/>
  <c r="P93" i="136"/>
  <c r="AJ93" i="136"/>
  <c r="AY97" i="136"/>
  <c r="AI97" i="136"/>
  <c r="S97" i="136"/>
  <c r="AZ97" i="136"/>
  <c r="AD97" i="136"/>
  <c r="BI97" i="136"/>
  <c r="AN97" i="136"/>
  <c r="R97" i="136"/>
  <c r="AR97" i="136"/>
  <c r="V97" i="136"/>
  <c r="AV97" i="136"/>
  <c r="Z97" i="136"/>
  <c r="W95" i="136"/>
  <c r="AZ86" i="136"/>
  <c r="AM86" i="136"/>
  <c r="Z86" i="136"/>
  <c r="AH90" i="136"/>
  <c r="BD90" i="136"/>
  <c r="W90" i="136"/>
  <c r="BD94" i="136"/>
  <c r="X94" i="136"/>
  <c r="AQ94" i="136"/>
  <c r="AW94" i="136"/>
  <c r="Q94" i="136"/>
  <c r="V94" i="136"/>
  <c r="R94" i="136"/>
  <c r="AU88" i="136"/>
  <c r="O88" i="136"/>
  <c r="AJ88" i="136"/>
  <c r="I88" i="136"/>
  <c r="AC88" i="136"/>
  <c r="AW88" i="136"/>
  <c r="V88" i="136"/>
  <c r="AV88" i="136"/>
  <c r="P88" i="136"/>
  <c r="AW92" i="136"/>
  <c r="AC92" i="136"/>
  <c r="BF92" i="136"/>
  <c r="AE92" i="136"/>
  <c r="BD92" i="136"/>
  <c r="X92" i="136"/>
  <c r="AR92" i="136"/>
  <c r="R92" i="136"/>
  <c r="AF92" i="136"/>
  <c r="BI96" i="136"/>
  <c r="AO96" i="136"/>
  <c r="Q96" i="136"/>
  <c r="AQ96" i="136"/>
  <c r="P96" i="136"/>
  <c r="AE96" i="136"/>
  <c r="BD96" i="136"/>
  <c r="AD96" i="136"/>
  <c r="AR96" i="136"/>
  <c r="R96" i="136"/>
  <c r="AY85" i="136"/>
  <c r="AE85" i="136"/>
  <c r="G85" i="136"/>
  <c r="AL85" i="136"/>
  <c r="R85" i="136"/>
  <c r="AR85" i="136"/>
  <c r="X85" i="136"/>
  <c r="D85" i="136"/>
  <c r="I85" i="136"/>
  <c r="AV89" i="136"/>
  <c r="AF89" i="136"/>
  <c r="P89" i="136"/>
  <c r="AW89" i="136"/>
  <c r="AA89" i="136"/>
  <c r="F89" i="136"/>
  <c r="AK89" i="136"/>
  <c r="O89" i="136"/>
  <c r="AO89" i="136"/>
  <c r="S89" i="136"/>
  <c r="AX89" i="136"/>
  <c r="AC89" i="136"/>
  <c r="G89" i="136"/>
  <c r="AT93" i="136"/>
  <c r="AD93" i="136"/>
  <c r="BC93" i="136"/>
  <c r="AM93" i="136"/>
  <c r="W93" i="136"/>
  <c r="BE93" i="136"/>
  <c r="Y93" i="136"/>
  <c r="AV93" i="136"/>
  <c r="Q93" i="136"/>
  <c r="AK93" i="136"/>
  <c r="J93" i="136"/>
  <c r="AB93" i="136"/>
  <c r="BK97" i="136"/>
  <c r="BK98" i="136" s="1"/>
  <c r="BK33" i="136" s="1"/>
  <c r="AU97" i="136"/>
  <c r="AE97" i="136"/>
  <c r="O97" i="136"/>
  <c r="AT97" i="136"/>
  <c r="Y97" i="136"/>
  <c r="BD97" i="136"/>
  <c r="AH97" i="136"/>
  <c r="BH97" i="136"/>
  <c r="AL97" i="136"/>
  <c r="Q97" i="136"/>
  <c r="AP97" i="136"/>
  <c r="U97" i="136"/>
  <c r="BF97" i="140"/>
  <c r="Q113" i="140"/>
  <c r="AR97" i="140"/>
  <c r="AZ97" i="140"/>
  <c r="AM97" i="140"/>
  <c r="V97" i="140"/>
  <c r="AB113" i="140"/>
  <c r="AM113" i="140"/>
  <c r="BH113" i="140"/>
  <c r="BK20" i="140"/>
  <c r="BK78" i="140" s="1"/>
  <c r="AF97" i="140"/>
  <c r="X97" i="140"/>
  <c r="AT97" i="140"/>
  <c r="AQ113" i="140"/>
  <c r="AH113" i="140"/>
  <c r="AK113" i="140"/>
  <c r="AU97" i="140"/>
  <c r="AG97" i="140"/>
  <c r="R97" i="140"/>
  <c r="S113" i="140"/>
  <c r="AE113" i="140"/>
  <c r="BD113" i="140"/>
  <c r="S97" i="140"/>
  <c r="K88" i="131"/>
  <c r="AW92" i="131"/>
  <c r="AG92" i="131"/>
  <c r="Q92" i="131"/>
  <c r="AM92" i="131"/>
  <c r="R92" i="131"/>
  <c r="AZ92" i="131"/>
  <c r="AE92" i="131"/>
  <c r="J92" i="131"/>
  <c r="S92" i="131"/>
  <c r="P92" i="131"/>
  <c r="X92" i="131"/>
  <c r="AF92" i="131"/>
  <c r="BH96" i="131"/>
  <c r="AR96" i="131"/>
  <c r="AB96" i="131"/>
  <c r="BF96" i="131"/>
  <c r="AK96" i="131"/>
  <c r="O96" i="131"/>
  <c r="AT96" i="131"/>
  <c r="Y96" i="131"/>
  <c r="BG96" i="131"/>
  <c r="AL96" i="131"/>
  <c r="Q96" i="131"/>
  <c r="W96" i="131"/>
  <c r="AH96" i="131"/>
  <c r="AX87" i="131"/>
  <c r="AH87" i="131"/>
  <c r="R87" i="131"/>
  <c r="AW87" i="131"/>
  <c r="AB87" i="131"/>
  <c r="G87" i="131"/>
  <c r="AK87" i="131"/>
  <c r="P87" i="131"/>
  <c r="AU87" i="131"/>
  <c r="Y87" i="131"/>
  <c r="D87" i="131"/>
  <c r="AI87" i="131"/>
  <c r="M87" i="131"/>
  <c r="AV89" i="131"/>
  <c r="AF89" i="131"/>
  <c r="P89" i="131"/>
  <c r="AW89" i="131"/>
  <c r="AA89" i="131"/>
  <c r="F89" i="131"/>
  <c r="AK89" i="131"/>
  <c r="O89" i="131"/>
  <c r="AT89" i="131"/>
  <c r="Y89" i="131"/>
  <c r="AX89" i="131"/>
  <c r="AC89" i="131"/>
  <c r="G89" i="131"/>
  <c r="BC93" i="131"/>
  <c r="AM93" i="131"/>
  <c r="W93" i="131"/>
  <c r="BB93" i="131"/>
  <c r="AG93" i="131"/>
  <c r="AP93" i="131"/>
  <c r="U93" i="131"/>
  <c r="BD93" i="131"/>
  <c r="AH93" i="131"/>
  <c r="M93" i="131"/>
  <c r="AT93" i="131"/>
  <c r="T93" i="131"/>
  <c r="AX85" i="131"/>
  <c r="AH85" i="131"/>
  <c r="R85" i="131"/>
  <c r="B85" i="131"/>
  <c r="AF85" i="131"/>
  <c r="K85" i="131"/>
  <c r="AJ85" i="131"/>
  <c r="O85" i="131"/>
  <c r="AY85" i="131"/>
  <c r="AC85" i="131"/>
  <c r="H85" i="131"/>
  <c r="AM85" i="131"/>
  <c r="Q85" i="131"/>
  <c r="BE91" i="131"/>
  <c r="AO91" i="131"/>
  <c r="Y91" i="131"/>
  <c r="I91" i="131"/>
  <c r="BC91" i="131"/>
  <c r="AM91" i="131"/>
  <c r="W91" i="131"/>
  <c r="AX91" i="131"/>
  <c r="R91" i="131"/>
  <c r="AN91" i="131"/>
  <c r="H91" i="131"/>
  <c r="AD91" i="131"/>
  <c r="AR91" i="131"/>
  <c r="L91" i="131"/>
  <c r="AY95" i="131"/>
  <c r="AI95" i="131"/>
  <c r="S95" i="131"/>
  <c r="AX95" i="131"/>
  <c r="AC95" i="131"/>
  <c r="BH95" i="131"/>
  <c r="AL95" i="131"/>
  <c r="Q95" i="131"/>
  <c r="AT95" i="131"/>
  <c r="Y95" i="131"/>
  <c r="AK95" i="131"/>
  <c r="AV95" i="131"/>
  <c r="AV86" i="131"/>
  <c r="AF86" i="131"/>
  <c r="P86" i="131"/>
  <c r="AY86" i="131"/>
  <c r="AD86" i="131"/>
  <c r="I86" i="131"/>
  <c r="AM86" i="131"/>
  <c r="R86" i="131"/>
  <c r="AQ86" i="131"/>
  <c r="V86" i="131"/>
  <c r="AU86" i="131"/>
  <c r="Z86" i="131"/>
  <c r="E86" i="131"/>
  <c r="AS94" i="131"/>
  <c r="AC94" i="131"/>
  <c r="M94" i="131"/>
  <c r="AP94" i="131"/>
  <c r="T94" i="131"/>
  <c r="AT94" i="131"/>
  <c r="X94" i="131"/>
  <c r="BB94" i="131"/>
  <c r="AF94" i="131"/>
  <c r="K94" i="131"/>
  <c r="AM94" i="131"/>
  <c r="L94" i="131"/>
  <c r="AW88" i="131"/>
  <c r="P88" i="131"/>
  <c r="AS92" i="131"/>
  <c r="AC92" i="131"/>
  <c r="M92" i="131"/>
  <c r="BC92" i="131"/>
  <c r="AH92" i="131"/>
  <c r="L92" i="131"/>
  <c r="AU92" i="131"/>
  <c r="Z92" i="131"/>
  <c r="AY92" i="131"/>
  <c r="AV92" i="131"/>
  <c r="BD92" i="131"/>
  <c r="N92" i="131"/>
  <c r="V92" i="131"/>
  <c r="BD96" i="131"/>
  <c r="AN96" i="131"/>
  <c r="X96" i="131"/>
  <c r="BA96" i="131"/>
  <c r="AE96" i="131"/>
  <c r="BJ96" i="131"/>
  <c r="AO96" i="131"/>
  <c r="S96" i="131"/>
  <c r="BB96" i="131"/>
  <c r="AG96" i="131"/>
  <c r="AX96" i="131"/>
  <c r="AM96" i="131"/>
  <c r="M96" i="131"/>
  <c r="AT87" i="131"/>
  <c r="AD87" i="131"/>
  <c r="N87" i="131"/>
  <c r="AR87" i="131"/>
  <c r="W87" i="131"/>
  <c r="BA87" i="131"/>
  <c r="AF87" i="131"/>
  <c r="K87" i="131"/>
  <c r="AO87" i="131"/>
  <c r="T87" i="131"/>
  <c r="AY87" i="131"/>
  <c r="AC87" i="131"/>
  <c r="H87" i="131"/>
  <c r="BB89" i="131"/>
  <c r="AR89" i="131"/>
  <c r="AB89" i="131"/>
  <c r="L89" i="131"/>
  <c r="AQ89" i="131"/>
  <c r="V89" i="131"/>
  <c r="BA89" i="131"/>
  <c r="AE89" i="131"/>
  <c r="J89" i="131"/>
  <c r="AO89" i="131"/>
  <c r="S89" i="131"/>
  <c r="AS89" i="131"/>
  <c r="W89" i="131"/>
  <c r="AY93" i="131"/>
  <c r="AI93" i="131"/>
  <c r="S93" i="131"/>
  <c r="AW93" i="131"/>
  <c r="AB93" i="131"/>
  <c r="BF93" i="131"/>
  <c r="AK93" i="131"/>
  <c r="P93" i="131"/>
  <c r="AX93" i="131"/>
  <c r="AC93" i="131"/>
  <c r="AZ93" i="131"/>
  <c r="Y93" i="131"/>
  <c r="BE93" i="131"/>
  <c r="AT85" i="131"/>
  <c r="AD85" i="131"/>
  <c r="N85" i="131"/>
  <c r="AV85" i="131"/>
  <c r="AA85" i="131"/>
  <c r="E85" i="131"/>
  <c r="AY88" i="131"/>
  <c r="J88" i="131"/>
  <c r="BE92" i="131"/>
  <c r="AO92" i="131"/>
  <c r="Y92" i="131"/>
  <c r="I92" i="131"/>
  <c r="AX92" i="131"/>
  <c r="AB92" i="131"/>
  <c r="AP92" i="131"/>
  <c r="T92" i="131"/>
  <c r="AN92" i="131"/>
  <c r="AL92" i="131"/>
  <c r="AT92" i="131"/>
  <c r="BB92" i="131"/>
  <c r="K92" i="131"/>
  <c r="AZ96" i="131"/>
  <c r="AJ96" i="131"/>
  <c r="T96" i="131"/>
  <c r="AU96" i="131"/>
  <c r="Z96" i="131"/>
  <c r="BE96" i="131"/>
  <c r="AI96" i="131"/>
  <c r="N96" i="131"/>
  <c r="AW96" i="131"/>
  <c r="AA96" i="131"/>
  <c r="AC96" i="131"/>
  <c r="R96" i="131"/>
  <c r="AP87" i="131"/>
  <c r="Z87" i="131"/>
  <c r="J87" i="131"/>
  <c r="AM87" i="131"/>
  <c r="Q87" i="131"/>
  <c r="AV87" i="131"/>
  <c r="AA87" i="131"/>
  <c r="E87" i="131"/>
  <c r="AJ87" i="131"/>
  <c r="O87" i="131"/>
  <c r="AS87" i="131"/>
  <c r="X87" i="131"/>
  <c r="AN89" i="131"/>
  <c r="X89" i="131"/>
  <c r="H89" i="131"/>
  <c r="AL89" i="131"/>
  <c r="Q89" i="131"/>
  <c r="AU89" i="131"/>
  <c r="Z89" i="131"/>
  <c r="AI89" i="131"/>
  <c r="N89" i="131"/>
  <c r="AM89" i="131"/>
  <c r="R89" i="131"/>
  <c r="AU93" i="131"/>
  <c r="AE93" i="131"/>
  <c r="O93" i="131"/>
  <c r="AR93" i="131"/>
  <c r="V93" i="131"/>
  <c r="BA93" i="131"/>
  <c r="AF93" i="131"/>
  <c r="J93" i="131"/>
  <c r="AS93" i="131"/>
  <c r="X93" i="131"/>
  <c r="AD93" i="131"/>
  <c r="AJ93" i="131"/>
  <c r="AT88" i="131"/>
  <c r="BA92" i="131"/>
  <c r="AK92" i="131"/>
  <c r="U92" i="131"/>
  <c r="AR92" i="131"/>
  <c r="W92" i="131"/>
  <c r="BF92" i="131"/>
  <c r="AJ92" i="131"/>
  <c r="O92" i="131"/>
  <c r="AD92" i="131"/>
  <c r="AA92" i="131"/>
  <c r="AI92" i="131"/>
  <c r="AQ92" i="131"/>
  <c r="AV96" i="131"/>
  <c r="AF96" i="131"/>
  <c r="P96" i="131"/>
  <c r="AP96" i="131"/>
  <c r="U96" i="131"/>
  <c r="AY96" i="131"/>
  <c r="AD96" i="131"/>
  <c r="BI96" i="131"/>
  <c r="AQ96" i="131"/>
  <c r="V96" i="131"/>
  <c r="AS96" i="131"/>
  <c r="BC96" i="131"/>
  <c r="AL87" i="131"/>
  <c r="V87" i="131"/>
  <c r="F87" i="131"/>
  <c r="AG87" i="131"/>
  <c r="L87" i="131"/>
  <c r="AQ87" i="131"/>
  <c r="U87" i="131"/>
  <c r="AZ87" i="131"/>
  <c r="AE87" i="131"/>
  <c r="I87" i="131"/>
  <c r="AN87" i="131"/>
  <c r="S87" i="131"/>
  <c r="AZ89" i="131"/>
  <c r="AJ89" i="131"/>
  <c r="T89" i="131"/>
  <c r="BC89" i="131"/>
  <c r="AG89" i="131"/>
  <c r="K89" i="131"/>
  <c r="AP89" i="131"/>
  <c r="U89" i="131"/>
  <c r="AY89" i="131"/>
  <c r="AD89" i="131"/>
  <c r="I89" i="131"/>
  <c r="AH89" i="131"/>
  <c r="M89" i="131"/>
  <c r="BG93" i="131"/>
  <c r="AQ93" i="131"/>
  <c r="AA93" i="131"/>
  <c r="K93" i="131"/>
  <c r="AL93" i="131"/>
  <c r="Q93" i="131"/>
  <c r="AV93" i="131"/>
  <c r="Z93" i="131"/>
  <c r="AN93" i="131"/>
  <c r="R93" i="131"/>
  <c r="L93" i="131"/>
  <c r="AO93" i="131"/>
  <c r="N93" i="131"/>
  <c r="AL85" i="131"/>
  <c r="V85" i="131"/>
  <c r="F85" i="131"/>
  <c r="AK85" i="131"/>
  <c r="P85" i="131"/>
  <c r="AO85" i="131"/>
  <c r="T85" i="131"/>
  <c r="AI85" i="131"/>
  <c r="M85" i="131"/>
  <c r="AR85" i="131"/>
  <c r="W85" i="131"/>
  <c r="AS91" i="131"/>
  <c r="AC91" i="131"/>
  <c r="M91" i="131"/>
  <c r="AQ91" i="131"/>
  <c r="AA91" i="131"/>
  <c r="K91" i="131"/>
  <c r="Z91" i="131"/>
  <c r="AV91" i="131"/>
  <c r="P91" i="131"/>
  <c r="AL91" i="131"/>
  <c r="AZ91" i="131"/>
  <c r="T91" i="131"/>
  <c r="BC95" i="131"/>
  <c r="AM95" i="131"/>
  <c r="W95" i="131"/>
  <c r="BD95" i="131"/>
  <c r="AH95" i="131"/>
  <c r="M95" i="131"/>
  <c r="AP85" i="131"/>
  <c r="U85" i="131"/>
  <c r="I85" i="131"/>
  <c r="AN85" i="131"/>
  <c r="AW85" i="131"/>
  <c r="G85" i="131"/>
  <c r="AK91" i="131"/>
  <c r="AU91" i="131"/>
  <c r="O91" i="131"/>
  <c r="BD91" i="131"/>
  <c r="AT91" i="131"/>
  <c r="AB91" i="131"/>
  <c r="AQ95" i="131"/>
  <c r="BI95" i="131"/>
  <c r="R95" i="131"/>
  <c r="AG95" i="131"/>
  <c r="BE95" i="131"/>
  <c r="AD95" i="131"/>
  <c r="P95" i="131"/>
  <c r="AP95" i="131"/>
  <c r="AJ86" i="131"/>
  <c r="L86" i="131"/>
  <c r="AO86" i="131"/>
  <c r="N86" i="131"/>
  <c r="AH86" i="131"/>
  <c r="G86" i="131"/>
  <c r="AA86" i="131"/>
  <c r="AP86" i="131"/>
  <c r="O86" i="131"/>
  <c r="AW94" i="131"/>
  <c r="Y94" i="131"/>
  <c r="AZ94" i="131"/>
  <c r="Z94" i="131"/>
  <c r="AN94" i="131"/>
  <c r="N94" i="131"/>
  <c r="AL94" i="131"/>
  <c r="AR94" i="131"/>
  <c r="BC94" i="131"/>
  <c r="Z85" i="131"/>
  <c r="AU85" i="131"/>
  <c r="D85" i="131"/>
  <c r="X85" i="131"/>
  <c r="AG85" i="131"/>
  <c r="AG91" i="131"/>
  <c r="AI91" i="131"/>
  <c r="AP91" i="131"/>
  <c r="AF91" i="131"/>
  <c r="V91" i="131"/>
  <c r="AE95" i="131"/>
  <c r="AS95" i="131"/>
  <c r="BB95" i="131"/>
  <c r="AB95" i="131"/>
  <c r="AZ95" i="131"/>
  <c r="T95" i="131"/>
  <c r="BA95" i="131"/>
  <c r="U95" i="131"/>
  <c r="AZ86" i="131"/>
  <c r="AB86" i="131"/>
  <c r="H86" i="131"/>
  <c r="AI86" i="131"/>
  <c r="C86" i="131"/>
  <c r="AC86" i="131"/>
  <c r="AW86" i="131"/>
  <c r="Q86" i="131"/>
  <c r="AK86" i="131"/>
  <c r="J86" i="131"/>
  <c r="AO94" i="131"/>
  <c r="U94" i="131"/>
  <c r="AU94" i="131"/>
  <c r="O94" i="131"/>
  <c r="AI94" i="131"/>
  <c r="BG94" i="131"/>
  <c r="AA94" i="131"/>
  <c r="W94" i="131"/>
  <c r="AH94" i="131"/>
  <c r="J85" i="131"/>
  <c r="AE85" i="131"/>
  <c r="S85" i="131"/>
  <c r="AB85" i="131"/>
  <c r="BA91" i="131"/>
  <c r="U91" i="131"/>
  <c r="AE91" i="131"/>
  <c r="AH91" i="131"/>
  <c r="X91" i="131"/>
  <c r="N91" i="131"/>
  <c r="BG95" i="131"/>
  <c r="AA95" i="131"/>
  <c r="AN95" i="131"/>
  <c r="AW95" i="131"/>
  <c r="V95" i="131"/>
  <c r="AO95" i="131"/>
  <c r="N95" i="131"/>
  <c r="AF95" i="131"/>
  <c r="AR86" i="131"/>
  <c r="X86" i="131"/>
  <c r="D86" i="131"/>
  <c r="Y86" i="131"/>
  <c r="AX86" i="131"/>
  <c r="W86" i="131"/>
  <c r="AL86" i="131"/>
  <c r="K86" i="131"/>
  <c r="AE86" i="131"/>
  <c r="BE94" i="131"/>
  <c r="AK94" i="131"/>
  <c r="Q94" i="131"/>
  <c r="AJ94" i="131"/>
  <c r="BD94" i="131"/>
  <c r="AD94" i="131"/>
  <c r="AV94" i="131"/>
  <c r="V94" i="131"/>
  <c r="BH94" i="131"/>
  <c r="AX94" i="131"/>
  <c r="AQ85" i="131"/>
  <c r="Y85" i="131"/>
  <c r="AS85" i="131"/>
  <c r="C85" i="131"/>
  <c r="L85" i="131"/>
  <c r="AW91" i="131"/>
  <c r="Q91" i="131"/>
  <c r="AY91" i="131"/>
  <c r="S91" i="131"/>
  <c r="J91" i="131"/>
  <c r="BB91" i="131"/>
  <c r="AJ91" i="131"/>
  <c r="AU95" i="131"/>
  <c r="O95" i="131"/>
  <c r="X95" i="131"/>
  <c r="AR95" i="131"/>
  <c r="L95" i="131"/>
  <c r="AJ95" i="131"/>
  <c r="BF95" i="131"/>
  <c r="Z95" i="131"/>
  <c r="AN86" i="131"/>
  <c r="T86" i="131"/>
  <c r="AT86" i="131"/>
  <c r="S86" i="131"/>
  <c r="AS86" i="131"/>
  <c r="M86" i="131"/>
  <c r="AG86" i="131"/>
  <c r="F86" i="131"/>
  <c r="U86" i="131"/>
  <c r="BA94" i="131"/>
  <c r="AG94" i="131"/>
  <c r="BF94" i="131"/>
  <c r="AE94" i="131"/>
  <c r="AY94" i="131"/>
  <c r="S94" i="131"/>
  <c r="AQ94" i="131"/>
  <c r="P94" i="131"/>
  <c r="R94" i="131"/>
  <c r="AB94" i="131"/>
  <c r="AQ88" i="142"/>
  <c r="AA88" i="142"/>
  <c r="K88" i="142"/>
  <c r="AL88" i="142"/>
  <c r="Q88" i="142"/>
  <c r="AV88" i="142"/>
  <c r="Z88" i="142"/>
  <c r="E88" i="142"/>
  <c r="AJ88" i="142"/>
  <c r="N88" i="142"/>
  <c r="AS88" i="142"/>
  <c r="X88" i="142"/>
  <c r="BD92" i="142"/>
  <c r="AN92" i="142"/>
  <c r="X92" i="142"/>
  <c r="H92" i="142"/>
  <c r="AG92" i="142"/>
  <c r="K92" i="142"/>
  <c r="AK92" i="142"/>
  <c r="O92" i="142"/>
  <c r="AO92" i="142"/>
  <c r="S92" i="142"/>
  <c r="AS92" i="142"/>
  <c r="W92" i="142"/>
  <c r="AW96" i="142"/>
  <c r="AG96" i="142"/>
  <c r="Q96" i="142"/>
  <c r="AU96" i="142"/>
  <c r="Z96" i="142"/>
  <c r="AY96" i="142"/>
  <c r="AD96" i="142"/>
  <c r="BH96" i="142"/>
  <c r="AM96" i="142"/>
  <c r="AQ96" i="142"/>
  <c r="V96" i="142"/>
  <c r="R96" i="142"/>
  <c r="AW93" i="142"/>
  <c r="AG93" i="142"/>
  <c r="Q93" i="142"/>
  <c r="BB93" i="142"/>
  <c r="AL93" i="142"/>
  <c r="V93" i="142"/>
  <c r="BD93" i="142"/>
  <c r="X93" i="142"/>
  <c r="AM93" i="142"/>
  <c r="AZ93" i="142"/>
  <c r="T93" i="142"/>
  <c r="AI93" i="142"/>
  <c r="AX97" i="142"/>
  <c r="AH97" i="142"/>
  <c r="R97" i="142"/>
  <c r="AW97" i="142"/>
  <c r="AB97" i="142"/>
  <c r="BA97" i="142"/>
  <c r="AF97" i="142"/>
  <c r="BE97" i="142"/>
  <c r="AJ97" i="142"/>
  <c r="O97" i="142"/>
  <c r="AS97" i="142"/>
  <c r="X97" i="142"/>
  <c r="AO87" i="142"/>
  <c r="Y87" i="142"/>
  <c r="I87" i="142"/>
  <c r="AN87" i="142"/>
  <c r="S87" i="142"/>
  <c r="AX87" i="142"/>
  <c r="AB87" i="142"/>
  <c r="G87" i="142"/>
  <c r="AF87" i="142"/>
  <c r="K87" i="142"/>
  <c r="AP87" i="142"/>
  <c r="T87" i="142"/>
  <c r="AQ91" i="142"/>
  <c r="AA91" i="142"/>
  <c r="K91" i="142"/>
  <c r="AO91" i="142"/>
  <c r="T91" i="142"/>
  <c r="AX91" i="142"/>
  <c r="AM88" i="142"/>
  <c r="W88" i="142"/>
  <c r="G88" i="142"/>
  <c r="AG88" i="142"/>
  <c r="L88" i="142"/>
  <c r="AP88" i="142"/>
  <c r="U88" i="142"/>
  <c r="AZ88" i="142"/>
  <c r="AD88" i="142"/>
  <c r="I88" i="142"/>
  <c r="AN88" i="142"/>
  <c r="R88" i="142"/>
  <c r="BC92" i="142"/>
  <c r="AZ92" i="142"/>
  <c r="AJ92" i="142"/>
  <c r="T92" i="142"/>
  <c r="AX92" i="142"/>
  <c r="AA92" i="142"/>
  <c r="BE92" i="142"/>
  <c r="AE92" i="142"/>
  <c r="J92" i="142"/>
  <c r="AI92" i="142"/>
  <c r="N92" i="142"/>
  <c r="AM92" i="142"/>
  <c r="R92" i="142"/>
  <c r="BI96" i="142"/>
  <c r="AS96" i="142"/>
  <c r="AC96" i="142"/>
  <c r="M96" i="142"/>
  <c r="AP96" i="142"/>
  <c r="T96" i="142"/>
  <c r="AT96" i="142"/>
  <c r="X96" i="142"/>
  <c r="BC96" i="142"/>
  <c r="BG96" i="142"/>
  <c r="AL96" i="142"/>
  <c r="P96" i="142"/>
  <c r="AH96" i="142"/>
  <c r="AY88" i="142"/>
  <c r="AI88" i="142"/>
  <c r="S88" i="142"/>
  <c r="AW88" i="142"/>
  <c r="AB88" i="142"/>
  <c r="F88" i="142"/>
  <c r="AK88" i="142"/>
  <c r="P88" i="142"/>
  <c r="AT88" i="142"/>
  <c r="Y88" i="142"/>
  <c r="D88" i="142"/>
  <c r="AH88" i="142"/>
  <c r="M88" i="142"/>
  <c r="AY92" i="142"/>
  <c r="AV92" i="142"/>
  <c r="AF92" i="142"/>
  <c r="P92" i="142"/>
  <c r="AQ92" i="142"/>
  <c r="V92" i="142"/>
  <c r="AW92" i="142"/>
  <c r="Z92" i="142"/>
  <c r="BB92" i="142"/>
  <c r="AD92" i="142"/>
  <c r="I92" i="142"/>
  <c r="AH92" i="142"/>
  <c r="M92" i="142"/>
  <c r="BE96" i="142"/>
  <c r="AO96" i="142"/>
  <c r="Y96" i="142"/>
  <c r="BF96" i="142"/>
  <c r="AJ96" i="142"/>
  <c r="O96" i="142"/>
  <c r="AN96" i="142"/>
  <c r="S96" i="142"/>
  <c r="AX96" i="142"/>
  <c r="BB96" i="142"/>
  <c r="AF96" i="142"/>
  <c r="AB96" i="142"/>
  <c r="L96" i="142"/>
  <c r="BE93" i="142"/>
  <c r="AO93" i="142"/>
  <c r="Y93" i="142"/>
  <c r="I93" i="142"/>
  <c r="AT93" i="142"/>
  <c r="AD93" i="142"/>
  <c r="N93" i="142"/>
  <c r="AN93" i="142"/>
  <c r="BC93" i="142"/>
  <c r="W93" i="142"/>
  <c r="AJ93" i="142"/>
  <c r="AY93" i="142"/>
  <c r="S93" i="142"/>
  <c r="BF97" i="142"/>
  <c r="AP97" i="142"/>
  <c r="Z97" i="142"/>
  <c r="BH97" i="142"/>
  <c r="AM97" i="142"/>
  <c r="Q97" i="142"/>
  <c r="AQ97" i="142"/>
  <c r="U97" i="142"/>
  <c r="AU97" i="142"/>
  <c r="Y97" i="142"/>
  <c r="BD97" i="142"/>
  <c r="AI97" i="142"/>
  <c r="M97" i="142"/>
  <c r="AU88" i="142"/>
  <c r="AE88" i="142"/>
  <c r="O88" i="142"/>
  <c r="AR88" i="142"/>
  <c r="V88" i="142"/>
  <c r="BA88" i="142"/>
  <c r="AF88" i="142"/>
  <c r="J88" i="142"/>
  <c r="AO88" i="142"/>
  <c r="T88" i="142"/>
  <c r="AX88" i="142"/>
  <c r="AC88" i="142"/>
  <c r="H88" i="142"/>
  <c r="AU92" i="142"/>
  <c r="AR92" i="142"/>
  <c r="AB92" i="142"/>
  <c r="L92" i="142"/>
  <c r="AL92" i="142"/>
  <c r="Q92" i="142"/>
  <c r="AP92" i="142"/>
  <c r="U92" i="142"/>
  <c r="AT92" i="142"/>
  <c r="Y92" i="142"/>
  <c r="BA92" i="142"/>
  <c r="AC92" i="142"/>
  <c r="BA96" i="142"/>
  <c r="AK96" i="142"/>
  <c r="U96" i="142"/>
  <c r="AZ96" i="142"/>
  <c r="AE96" i="142"/>
  <c r="BD96" i="142"/>
  <c r="AI96" i="142"/>
  <c r="N96" i="142"/>
  <c r="AR96" i="142"/>
  <c r="AV96" i="142"/>
  <c r="AA96" i="142"/>
  <c r="W96" i="142"/>
  <c r="BA93" i="142"/>
  <c r="AK93" i="142"/>
  <c r="U93" i="142"/>
  <c r="BF93" i="142"/>
  <c r="AP93" i="142"/>
  <c r="Z93" i="142"/>
  <c r="J93" i="142"/>
  <c r="AF93" i="142"/>
  <c r="AU93" i="142"/>
  <c r="O93" i="142"/>
  <c r="AB93" i="142"/>
  <c r="AQ93" i="142"/>
  <c r="K93" i="142"/>
  <c r="BB97" i="142"/>
  <c r="AL97" i="142"/>
  <c r="V97" i="142"/>
  <c r="BC97" i="142"/>
  <c r="AG97" i="142"/>
  <c r="BG97" i="142"/>
  <c r="AK97" i="142"/>
  <c r="P97" i="142"/>
  <c r="AO97" i="142"/>
  <c r="T97" i="142"/>
  <c r="AY97" i="142"/>
  <c r="AC97" i="142"/>
  <c r="AS87" i="142"/>
  <c r="AC87" i="142"/>
  <c r="M87" i="142"/>
  <c r="AT87" i="142"/>
  <c r="X87" i="142"/>
  <c r="C87" i="142"/>
  <c r="AH87" i="142"/>
  <c r="L87" i="142"/>
  <c r="AL87" i="142"/>
  <c r="P87" i="142"/>
  <c r="AU87" i="142"/>
  <c r="Z87" i="142"/>
  <c r="D87" i="142"/>
  <c r="AU91" i="142"/>
  <c r="M93" i="142"/>
  <c r="AV93" i="142"/>
  <c r="L93" i="142"/>
  <c r="AT97" i="142"/>
  <c r="W97" i="142"/>
  <c r="AE97" i="142"/>
  <c r="AK87" i="142"/>
  <c r="E87" i="142"/>
  <c r="N87" i="142"/>
  <c r="W87" i="142"/>
  <c r="AA87" i="142"/>
  <c r="AJ87" i="142"/>
  <c r="AI91" i="142"/>
  <c r="O91" i="142"/>
  <c r="AJ91" i="142"/>
  <c r="I91" i="142"/>
  <c r="AH91" i="142"/>
  <c r="M91" i="142"/>
  <c r="AR91" i="142"/>
  <c r="V91" i="142"/>
  <c r="AV91" i="142"/>
  <c r="Z91" i="142"/>
  <c r="BG95" i="142"/>
  <c r="AQ95" i="142"/>
  <c r="BB95" i="142"/>
  <c r="AG95" i="142"/>
  <c r="Q95" i="142"/>
  <c r="AV95" i="142"/>
  <c r="AB95" i="142"/>
  <c r="L95" i="142"/>
  <c r="AN95" i="142"/>
  <c r="V95" i="142"/>
  <c r="AJ95" i="142"/>
  <c r="O95" i="142"/>
  <c r="AO95" i="142"/>
  <c r="AY86" i="142"/>
  <c r="AM86" i="142"/>
  <c r="W86" i="142"/>
  <c r="G86" i="142"/>
  <c r="AL86" i="142"/>
  <c r="V86" i="142"/>
  <c r="F86" i="142"/>
  <c r="AO86" i="142"/>
  <c r="Y86" i="142"/>
  <c r="I86" i="142"/>
  <c r="AN86" i="142"/>
  <c r="X86" i="142"/>
  <c r="H86" i="142"/>
  <c r="AS90" i="142"/>
  <c r="AC90" i="142"/>
  <c r="M90" i="142"/>
  <c r="AQ90" i="142"/>
  <c r="V90" i="142"/>
  <c r="AZ90" i="142"/>
  <c r="AE90" i="142"/>
  <c r="J90" i="142"/>
  <c r="AI90" i="142"/>
  <c r="N90" i="142"/>
  <c r="AR90" i="142"/>
  <c r="W90" i="142"/>
  <c r="BG94" i="142"/>
  <c r="AQ94" i="142"/>
  <c r="AA94" i="142"/>
  <c r="K94" i="142"/>
  <c r="AT94" i="142"/>
  <c r="AD94" i="142"/>
  <c r="N94" i="142"/>
  <c r="AV94" i="142"/>
  <c r="AF94" i="142"/>
  <c r="P94" i="142"/>
  <c r="U94" i="142"/>
  <c r="AS94" i="142"/>
  <c r="AO94" i="142"/>
  <c r="AX93" i="142"/>
  <c r="P93" i="142"/>
  <c r="AA93" i="142"/>
  <c r="AD97" i="142"/>
  <c r="AV97" i="142"/>
  <c r="BI97" i="142"/>
  <c r="AG87" i="142"/>
  <c r="AY87" i="142"/>
  <c r="H87" i="142"/>
  <c r="R87" i="142"/>
  <c r="V87" i="142"/>
  <c r="AE87" i="142"/>
  <c r="BC91" i="142"/>
  <c r="AE91" i="142"/>
  <c r="G91" i="142"/>
  <c r="AD91" i="142"/>
  <c r="BD91" i="142"/>
  <c r="AC91" i="142"/>
  <c r="H91" i="142"/>
  <c r="AL91" i="142"/>
  <c r="Q91" i="142"/>
  <c r="AP91" i="142"/>
  <c r="U91" i="142"/>
  <c r="BC95" i="142"/>
  <c r="AM95" i="142"/>
  <c r="AW95" i="142"/>
  <c r="AC95" i="142"/>
  <c r="M95" i="142"/>
  <c r="AP95" i="142"/>
  <c r="X95" i="142"/>
  <c r="BD95" i="142"/>
  <c r="AH95" i="142"/>
  <c r="R95" i="142"/>
  <c r="S95" i="142"/>
  <c r="AT95" i="142"/>
  <c r="W95" i="142"/>
  <c r="AU86" i="142"/>
  <c r="AI86" i="142"/>
  <c r="S86" i="142"/>
  <c r="C86" i="142"/>
  <c r="AH86" i="142"/>
  <c r="R86" i="142"/>
  <c r="B86" i="142"/>
  <c r="AK86" i="142"/>
  <c r="U86" i="142"/>
  <c r="E86" i="142"/>
  <c r="AJ86" i="142"/>
  <c r="T86" i="142"/>
  <c r="D86" i="142"/>
  <c r="AO90" i="142"/>
  <c r="Y90" i="142"/>
  <c r="I90" i="142"/>
  <c r="AL90" i="142"/>
  <c r="P90" i="142"/>
  <c r="AU90" i="142"/>
  <c r="Z90" i="142"/>
  <c r="AY90" i="142"/>
  <c r="AD90" i="142"/>
  <c r="H90" i="142"/>
  <c r="AM90" i="142"/>
  <c r="R90" i="142"/>
  <c r="BC94" i="142"/>
  <c r="AM94" i="142"/>
  <c r="W94" i="142"/>
  <c r="BF94" i="142"/>
  <c r="AP94" i="142"/>
  <c r="Z94" i="142"/>
  <c r="J94" i="142"/>
  <c r="AR94" i="142"/>
  <c r="AB94" i="142"/>
  <c r="L94" i="142"/>
  <c r="AW94" i="142"/>
  <c r="AC94" i="142"/>
  <c r="Y94" i="142"/>
  <c r="AS93" i="142"/>
  <c r="AH93" i="142"/>
  <c r="AE93" i="142"/>
  <c r="N97" i="142"/>
  <c r="AA97" i="142"/>
  <c r="AN97" i="142"/>
  <c r="U87" i="142"/>
  <c r="AI87" i="142"/>
  <c r="AR87" i="142"/>
  <c r="AV87" i="142"/>
  <c r="F87" i="142"/>
  <c r="O87" i="142"/>
  <c r="AY91" i="142"/>
  <c r="W91" i="142"/>
  <c r="AZ91" i="142"/>
  <c r="Y91" i="142"/>
  <c r="AS91" i="142"/>
  <c r="X91" i="142"/>
  <c r="BB91" i="142"/>
  <c r="AG91" i="142"/>
  <c r="L91" i="142"/>
  <c r="AK91" i="142"/>
  <c r="P91" i="142"/>
  <c r="AY95" i="142"/>
  <c r="AI95" i="142"/>
  <c r="AR95" i="142"/>
  <c r="Y95" i="142"/>
  <c r="BF95" i="142"/>
  <c r="AK95" i="142"/>
  <c r="T95" i="142"/>
  <c r="AX95" i="142"/>
  <c r="AD95" i="142"/>
  <c r="N95" i="142"/>
  <c r="AZ95" i="142"/>
  <c r="AA95" i="142"/>
  <c r="AV86" i="142"/>
  <c r="AE86" i="142"/>
  <c r="O86" i="142"/>
  <c r="AT86" i="142"/>
  <c r="AD86" i="142"/>
  <c r="N86" i="142"/>
  <c r="AX86" i="142"/>
  <c r="AG86" i="142"/>
  <c r="Q86" i="142"/>
  <c r="AW86" i="142"/>
  <c r="AF86" i="142"/>
  <c r="P86" i="142"/>
  <c r="BA90" i="142"/>
  <c r="AK90" i="142"/>
  <c r="U90" i="142"/>
  <c r="BB90" i="142"/>
  <c r="AF90" i="142"/>
  <c r="K90" i="142"/>
  <c r="AP90" i="142"/>
  <c r="T90" i="142"/>
  <c r="AT90" i="142"/>
  <c r="X90" i="142"/>
  <c r="BC90" i="142"/>
  <c r="AH90" i="142"/>
  <c r="L90" i="142"/>
  <c r="AY94" i="142"/>
  <c r="AI94" i="142"/>
  <c r="S94" i="142"/>
  <c r="BB94" i="142"/>
  <c r="AL94" i="142"/>
  <c r="V94" i="142"/>
  <c r="BD94" i="142"/>
  <c r="AN94" i="142"/>
  <c r="X94" i="142"/>
  <c r="BA94" i="142"/>
  <c r="AG94" i="142"/>
  <c r="M94" i="142"/>
  <c r="AC93" i="142"/>
  <c r="R93" i="142"/>
  <c r="AR93" i="142"/>
  <c r="BJ97" i="142"/>
  <c r="BJ99" i="142" s="1"/>
  <c r="BJ33" i="142" s="1"/>
  <c r="BJ55" i="142" s="1"/>
  <c r="AR97" i="142"/>
  <c r="AZ97" i="142"/>
  <c r="S97" i="142"/>
  <c r="AW87" i="142"/>
  <c r="Q87" i="142"/>
  <c r="AD87" i="142"/>
  <c r="AM87" i="142"/>
  <c r="AQ87" i="142"/>
  <c r="AZ87" i="142"/>
  <c r="J87" i="142"/>
  <c r="AM91" i="142"/>
  <c r="S91" i="142"/>
  <c r="AT91" i="142"/>
  <c r="N91" i="142"/>
  <c r="AN91" i="142"/>
  <c r="R91" i="142"/>
  <c r="AW91" i="142"/>
  <c r="AB91" i="142"/>
  <c r="BA91" i="142"/>
  <c r="AF91" i="142"/>
  <c r="J91" i="142"/>
  <c r="AU95" i="142"/>
  <c r="BH95" i="142"/>
  <c r="AL95" i="142"/>
  <c r="U95" i="142"/>
  <c r="BA95" i="142"/>
  <c r="AF95" i="142"/>
  <c r="P95" i="142"/>
  <c r="AS95" i="142"/>
  <c r="Z95" i="142"/>
  <c r="BE95" i="142"/>
  <c r="AE95" i="142"/>
  <c r="K95" i="142"/>
  <c r="AQ86" i="142"/>
  <c r="AA86" i="142"/>
  <c r="K86" i="142"/>
  <c r="AP86" i="142"/>
  <c r="Z86" i="142"/>
  <c r="J86" i="142"/>
  <c r="AS86" i="142"/>
  <c r="AC86" i="142"/>
  <c r="M86" i="142"/>
  <c r="AR86" i="142"/>
  <c r="AB86" i="142"/>
  <c r="L86" i="142"/>
  <c r="AW90" i="142"/>
  <c r="AG90" i="142"/>
  <c r="Q90" i="142"/>
  <c r="AV90" i="142"/>
  <c r="AA90" i="142"/>
  <c r="F90" i="142"/>
  <c r="AJ90" i="142"/>
  <c r="O90" i="142"/>
  <c r="AN90" i="142"/>
  <c r="S90" i="142"/>
  <c r="AX90" i="142"/>
  <c r="AB90" i="142"/>
  <c r="G90" i="142"/>
  <c r="AU94" i="142"/>
  <c r="AE94" i="142"/>
  <c r="O94" i="142"/>
  <c r="AX94" i="142"/>
  <c r="AH94" i="142"/>
  <c r="R94" i="142"/>
  <c r="AZ94" i="142"/>
  <c r="AJ94" i="142"/>
  <c r="T94" i="142"/>
  <c r="AK94" i="142"/>
  <c r="Q94" i="142"/>
  <c r="BE94" i="142"/>
  <c r="BA94" i="137"/>
  <c r="AK94" i="137"/>
  <c r="U94" i="137"/>
  <c r="AY94" i="137"/>
  <c r="AD94" i="137"/>
  <c r="BH94" i="137"/>
  <c r="AM94" i="137"/>
  <c r="R94" i="137"/>
  <c r="AU94" i="137"/>
  <c r="Z94" i="137"/>
  <c r="AL94" i="137"/>
  <c r="AF94" i="137"/>
  <c r="AQ94" i="137"/>
  <c r="AT86" i="137"/>
  <c r="AD86" i="137"/>
  <c r="N86" i="137"/>
  <c r="AR86" i="137"/>
  <c r="W86" i="137"/>
  <c r="AF86" i="137"/>
  <c r="K86" i="137"/>
  <c r="AO86" i="137"/>
  <c r="T86" i="137"/>
  <c r="AY86" i="137"/>
  <c r="AC86" i="137"/>
  <c r="H86" i="137"/>
  <c r="AV85" i="137"/>
  <c r="AF85" i="137"/>
  <c r="P85" i="137"/>
  <c r="AY85" i="137"/>
  <c r="AD85" i="137"/>
  <c r="I85" i="137"/>
  <c r="AM85" i="137"/>
  <c r="R85" i="137"/>
  <c r="AG85" i="137"/>
  <c r="K85" i="137"/>
  <c r="AK85" i="137"/>
  <c r="O85" i="137"/>
  <c r="AV89" i="137"/>
  <c r="AP89" i="137"/>
  <c r="Z89" i="137"/>
  <c r="J89" i="137"/>
  <c r="AJ89" i="137"/>
  <c r="O89" i="137"/>
  <c r="AN89" i="137"/>
  <c r="S89" i="137"/>
  <c r="BA89" i="137"/>
  <c r="AB89" i="137"/>
  <c r="G89" i="137"/>
  <c r="AF89" i="137"/>
  <c r="K89" i="137"/>
  <c r="BG93" i="137"/>
  <c r="AQ93" i="137"/>
  <c r="AA93" i="137"/>
  <c r="K93" i="137"/>
  <c r="AP93" i="137"/>
  <c r="U93" i="137"/>
  <c r="AZ93" i="137"/>
  <c r="AD93" i="137"/>
  <c r="BB93" i="137"/>
  <c r="AG93" i="137"/>
  <c r="L93" i="137"/>
  <c r="R93" i="137"/>
  <c r="M93" i="137"/>
  <c r="BF97" i="137"/>
  <c r="AP97" i="137"/>
  <c r="Z97" i="137"/>
  <c r="BH97" i="137"/>
  <c r="AM97" i="137"/>
  <c r="Q97" i="137"/>
  <c r="AQ97" i="137"/>
  <c r="U97" i="137"/>
  <c r="AZ97" i="137"/>
  <c r="AE97" i="137"/>
  <c r="BI97" i="137"/>
  <c r="AN97" i="137"/>
  <c r="S97" i="137"/>
  <c r="AQ91" i="137"/>
  <c r="AA91" i="137"/>
  <c r="AS91" i="137"/>
  <c r="X91" i="137"/>
  <c r="BA91" i="137"/>
  <c r="AF91" i="137"/>
  <c r="M91" i="137"/>
  <c r="AD91" i="137"/>
  <c r="AL91" i="137"/>
  <c r="BE91" i="137"/>
  <c r="P91" i="137"/>
  <c r="AG91" i="137"/>
  <c r="BG95" i="137"/>
  <c r="AQ95" i="137"/>
  <c r="AA95" i="137"/>
  <c r="BH95" i="137"/>
  <c r="AL95" i="137"/>
  <c r="Q95" i="137"/>
  <c r="AV95" i="137"/>
  <c r="Z95" i="137"/>
  <c r="AW94" i="137"/>
  <c r="AG94" i="137"/>
  <c r="Q94" i="137"/>
  <c r="AT94" i="137"/>
  <c r="BE94" i="137"/>
  <c r="AO94" i="137"/>
  <c r="Y94" i="137"/>
  <c r="BD94" i="137"/>
  <c r="AI94" i="137"/>
  <c r="N94" i="137"/>
  <c r="AR94" i="137"/>
  <c r="W94" i="137"/>
  <c r="AZ94" i="137"/>
  <c r="AE94" i="137"/>
  <c r="BG94" i="137"/>
  <c r="BB94" i="137"/>
  <c r="AA94" i="137"/>
  <c r="AX86" i="137"/>
  <c r="AH86" i="137"/>
  <c r="R86" i="137"/>
  <c r="AW86" i="137"/>
  <c r="AB86" i="137"/>
  <c r="G86" i="137"/>
  <c r="AK86" i="137"/>
  <c r="P86" i="137"/>
  <c r="AU86" i="137"/>
  <c r="Y86" i="137"/>
  <c r="D86" i="137"/>
  <c r="AI86" i="137"/>
  <c r="M86" i="137"/>
  <c r="AJ85" i="137"/>
  <c r="T85" i="137"/>
  <c r="D85" i="137"/>
  <c r="AI85" i="137"/>
  <c r="N85" i="137"/>
  <c r="AS85" i="137"/>
  <c r="W85" i="137"/>
  <c r="B85" i="137"/>
  <c r="AL85" i="137"/>
  <c r="Q85" i="137"/>
  <c r="AP85" i="137"/>
  <c r="U85" i="137"/>
  <c r="AZ89" i="137"/>
  <c r="AT89" i="137"/>
  <c r="AC94" i="137"/>
  <c r="S94" i="137"/>
  <c r="AB94" i="137"/>
  <c r="AJ94" i="137"/>
  <c r="V86" i="137"/>
  <c r="AG86" i="137"/>
  <c r="AV86" i="137"/>
  <c r="E86" i="137"/>
  <c r="O86" i="137"/>
  <c r="X86" i="137"/>
  <c r="X85" i="137"/>
  <c r="AO85" i="137"/>
  <c r="AX85" i="137"/>
  <c r="G85" i="137"/>
  <c r="AA85" i="137"/>
  <c r="AE85" i="137"/>
  <c r="AR89" i="137"/>
  <c r="BB89" i="137"/>
  <c r="AD89" i="137"/>
  <c r="F89" i="137"/>
  <c r="Y89" i="137"/>
  <c r="AU89" i="137"/>
  <c r="M89" i="137"/>
  <c r="AM89" i="137"/>
  <c r="L89" i="137"/>
  <c r="AA89" i="137"/>
  <c r="AU93" i="137"/>
  <c r="W93" i="137"/>
  <c r="BA93" i="137"/>
  <c r="Z93" i="137"/>
  <c r="AT93" i="137"/>
  <c r="T93" i="137"/>
  <c r="AL93" i="137"/>
  <c r="AS93" i="137"/>
  <c r="BD93" i="137"/>
  <c r="BJ97" i="137"/>
  <c r="AL97" i="137"/>
  <c r="R97" i="137"/>
  <c r="AR97" i="137"/>
  <c r="BG97" i="137"/>
  <c r="AF97" i="137"/>
  <c r="BE97" i="137"/>
  <c r="Y97" i="137"/>
  <c r="AY97" i="137"/>
  <c r="X97" i="137"/>
  <c r="AM91" i="137"/>
  <c r="BD91" i="137"/>
  <c r="AC91" i="137"/>
  <c r="AV91" i="137"/>
  <c r="U91" i="137"/>
  <c r="AO91" i="137"/>
  <c r="AB91" i="137"/>
  <c r="AJ91" i="137"/>
  <c r="AR91" i="137"/>
  <c r="BC95" i="137"/>
  <c r="AI95" i="137"/>
  <c r="O95" i="137"/>
  <c r="AG95" i="137"/>
  <c r="BF95" i="137"/>
  <c r="AF95" i="137"/>
  <c r="BD95" i="137"/>
  <c r="AH95" i="137"/>
  <c r="M95" i="137"/>
  <c r="Y95" i="137"/>
  <c r="AJ95" i="137"/>
  <c r="AS88" i="137"/>
  <c r="AC88" i="137"/>
  <c r="M88" i="137"/>
  <c r="AR88" i="137"/>
  <c r="W88" i="137"/>
  <c r="BB88" i="137"/>
  <c r="AF88" i="137"/>
  <c r="K88" i="137"/>
  <c r="AP88" i="137"/>
  <c r="T88" i="137"/>
  <c r="AT88" i="137"/>
  <c r="X88" i="137"/>
  <c r="BE92" i="137"/>
  <c r="AO92" i="137"/>
  <c r="Y92" i="137"/>
  <c r="I92" i="137"/>
  <c r="AM92" i="137"/>
  <c r="R92" i="137"/>
  <c r="AL92" i="137"/>
  <c r="P92" i="137"/>
  <c r="AT92" i="137"/>
  <c r="X92" i="137"/>
  <c r="AE92" i="137"/>
  <c r="J92" i="137"/>
  <c r="AJ92" i="137"/>
  <c r="AZ96" i="137"/>
  <c r="AJ96" i="137"/>
  <c r="T96" i="137"/>
  <c r="AY96" i="137"/>
  <c r="AD96" i="137"/>
  <c r="BI96" i="137"/>
  <c r="AM96" i="137"/>
  <c r="R96" i="137"/>
  <c r="AW96" i="137"/>
  <c r="AA96" i="137"/>
  <c r="BA96" i="137"/>
  <c r="AE96" i="137"/>
  <c r="M94" i="137"/>
  <c r="BC94" i="137"/>
  <c r="L94" i="137"/>
  <c r="T94" i="137"/>
  <c r="K94" i="137"/>
  <c r="AP86" i="137"/>
  <c r="J86" i="137"/>
  <c r="Q86" i="137"/>
  <c r="AQ86" i="137"/>
  <c r="AZ86" i="137"/>
  <c r="I86" i="137"/>
  <c r="S86" i="137"/>
  <c r="AR85" i="137"/>
  <c r="L85" i="137"/>
  <c r="Y85" i="137"/>
  <c r="AH85" i="137"/>
  <c r="V85" i="137"/>
  <c r="Z85" i="137"/>
  <c r="AX89" i="137"/>
  <c r="V89" i="137"/>
  <c r="AW89" i="137"/>
  <c r="T89" i="137"/>
  <c r="AI89" i="137"/>
  <c r="H89" i="137"/>
  <c r="AG89" i="137"/>
  <c r="AY89" i="137"/>
  <c r="U89" i="137"/>
  <c r="AM93" i="137"/>
  <c r="S93" i="137"/>
  <c r="AV93" i="137"/>
  <c r="P93" i="137"/>
  <c r="AO93" i="137"/>
  <c r="N93" i="137"/>
  <c r="AB93" i="137"/>
  <c r="X93" i="137"/>
  <c r="AH93" i="137"/>
  <c r="BB97" i="137"/>
  <c r="AH97" i="137"/>
  <c r="N97" i="137"/>
  <c r="AG97" i="137"/>
  <c r="BA97" i="137"/>
  <c r="AA97" i="137"/>
  <c r="AU97" i="137"/>
  <c r="T97" i="137"/>
  <c r="AS97" i="137"/>
  <c r="BC91" i="137"/>
  <c r="AI91" i="137"/>
  <c r="AX91" i="137"/>
  <c r="S91" i="137"/>
  <c r="AP91" i="137"/>
  <c r="Q91" i="137"/>
  <c r="T91" i="137"/>
  <c r="R91" i="137"/>
  <c r="Y91" i="137"/>
  <c r="V91" i="137"/>
  <c r="AY95" i="137"/>
  <c r="AE95" i="137"/>
  <c r="BB95" i="137"/>
  <c r="AB95" i="137"/>
  <c r="BA95" i="137"/>
  <c r="U95" i="137"/>
  <c r="AX95" i="137"/>
  <c r="AC95" i="137"/>
  <c r="AZ95" i="137"/>
  <c r="AO95" i="137"/>
  <c r="N95" i="137"/>
  <c r="AO88" i="137"/>
  <c r="Y88" i="137"/>
  <c r="I88" i="137"/>
  <c r="AM88" i="137"/>
  <c r="R88" i="137"/>
  <c r="AV88" i="137"/>
  <c r="AA88" i="137"/>
  <c r="F88" i="137"/>
  <c r="AJ88" i="137"/>
  <c r="O88" i="137"/>
  <c r="AN88" i="137"/>
  <c r="S88" i="137"/>
  <c r="BA92" i="137"/>
  <c r="AK92" i="137"/>
  <c r="U92" i="137"/>
  <c r="BC92" i="137"/>
  <c r="AH92" i="137"/>
  <c r="BB92" i="137"/>
  <c r="AF92" i="137"/>
  <c r="K92" i="137"/>
  <c r="AN92" i="137"/>
  <c r="S92" i="137"/>
  <c r="L92" i="137"/>
  <c r="AP92" i="137"/>
  <c r="O92" i="137"/>
  <c r="AV96" i="137"/>
  <c r="AF96" i="137"/>
  <c r="P96" i="137"/>
  <c r="AT96" i="137"/>
  <c r="Y96" i="137"/>
  <c r="BC96" i="137"/>
  <c r="AH96" i="137"/>
  <c r="M96" i="137"/>
  <c r="AQ96" i="137"/>
  <c r="V96" i="137"/>
  <c r="AU96" i="137"/>
  <c r="Z96" i="137"/>
  <c r="AN94" i="137"/>
  <c r="AX94" i="137"/>
  <c r="BF94" i="137"/>
  <c r="O94" i="137"/>
  <c r="AV94" i="137"/>
  <c r="AL86" i="137"/>
  <c r="F86" i="137"/>
  <c r="L86" i="137"/>
  <c r="AA86" i="137"/>
  <c r="AJ86" i="137"/>
  <c r="AS86" i="137"/>
  <c r="C86" i="137"/>
  <c r="AN85" i="137"/>
  <c r="H85" i="137"/>
  <c r="S85" i="137"/>
  <c r="AC85" i="137"/>
  <c r="AW85" i="137"/>
  <c r="F85" i="137"/>
  <c r="J85" i="137"/>
  <c r="AL89" i="137"/>
  <c r="R89" i="137"/>
  <c r="AO89" i="137"/>
  <c r="I89" i="137"/>
  <c r="AC89" i="137"/>
  <c r="W89" i="137"/>
  <c r="AQ89" i="137"/>
  <c r="P89" i="137"/>
  <c r="BC93" i="137"/>
  <c r="AI93" i="137"/>
  <c r="O93" i="137"/>
  <c r="AK93" i="137"/>
  <c r="J93" i="137"/>
  <c r="AJ93" i="137"/>
  <c r="AW93" i="137"/>
  <c r="V93" i="137"/>
  <c r="AN93" i="137"/>
  <c r="AX93" i="137"/>
  <c r="AX97" i="137"/>
  <c r="AD97" i="137"/>
  <c r="BC97" i="137"/>
  <c r="AB97" i="137"/>
  <c r="AV97" i="137"/>
  <c r="P97" i="137"/>
  <c r="AO97" i="137"/>
  <c r="O97" i="137"/>
  <c r="AI97" i="137"/>
  <c r="AY91" i="137"/>
  <c r="AE91" i="137"/>
  <c r="AN91" i="137"/>
  <c r="O91" i="137"/>
  <c r="AK91" i="137"/>
  <c r="I91" i="137"/>
  <c r="L91" i="137"/>
  <c r="J91" i="137"/>
  <c r="H91" i="137"/>
  <c r="N91" i="137"/>
  <c r="AU95" i="137"/>
  <c r="W95" i="137"/>
  <c r="AW95" i="137"/>
  <c r="V95" i="137"/>
  <c r="AP95" i="137"/>
  <c r="P95" i="137"/>
  <c r="AS95" i="137"/>
  <c r="X95" i="137"/>
  <c r="AD95" i="137"/>
  <c r="T95" i="137"/>
  <c r="BA88" i="137"/>
  <c r="AK88" i="137"/>
  <c r="U88" i="137"/>
  <c r="E88" i="137"/>
  <c r="AH88" i="137"/>
  <c r="L88" i="137"/>
  <c r="AQ88" i="137"/>
  <c r="V88" i="137"/>
  <c r="AZ88" i="137"/>
  <c r="AE88" i="137"/>
  <c r="J88" i="137"/>
  <c r="AI88" i="137"/>
  <c r="N88" i="137"/>
  <c r="AW92" i="137"/>
  <c r="AG92" i="137"/>
  <c r="Q92" i="137"/>
  <c r="AX92" i="137"/>
  <c r="AB92" i="137"/>
  <c r="AV92" i="137"/>
  <c r="AA92" i="137"/>
  <c r="BD92" i="137"/>
  <c r="AI92" i="137"/>
  <c r="N92" i="137"/>
  <c r="AU92" i="137"/>
  <c r="T92" i="137"/>
  <c r="BH96" i="137"/>
  <c r="AR96" i="137"/>
  <c r="AB96" i="137"/>
  <c r="BJ96" i="137"/>
  <c r="BJ98" i="137" s="1"/>
  <c r="BJ33" i="137" s="1"/>
  <c r="AO96" i="137"/>
  <c r="S96" i="137"/>
  <c r="AX96" i="137"/>
  <c r="AC96" i="137"/>
  <c r="BG96" i="137"/>
  <c r="AL96" i="137"/>
  <c r="Q96" i="137"/>
  <c r="AP96" i="137"/>
  <c r="U96" i="137"/>
  <c r="AS94" i="137"/>
  <c r="X94" i="137"/>
  <c r="AH94" i="137"/>
  <c r="AP94" i="137"/>
  <c r="P94" i="137"/>
  <c r="V94" i="137"/>
  <c r="Z86" i="137"/>
  <c r="AM86" i="137"/>
  <c r="U86" i="137"/>
  <c r="AE86" i="137"/>
  <c r="AN86" i="137"/>
  <c r="AB85" i="137"/>
  <c r="AT85" i="137"/>
  <c r="C85" i="137"/>
  <c r="M85" i="137"/>
  <c r="AQ85" i="137"/>
  <c r="AU85" i="137"/>
  <c r="E85" i="137"/>
  <c r="AH89" i="137"/>
  <c r="N89" i="137"/>
  <c r="AE89" i="137"/>
  <c r="BC89" i="137"/>
  <c r="X89" i="137"/>
  <c r="AS89" i="137"/>
  <c r="Q89" i="137"/>
  <c r="AK89" i="137"/>
  <c r="AY93" i="137"/>
  <c r="AE93" i="137"/>
  <c r="BF93" i="137"/>
  <c r="AF93" i="137"/>
  <c r="BE93" i="137"/>
  <c r="Y93" i="137"/>
  <c r="AR93" i="137"/>
  <c r="Q93" i="137"/>
  <c r="AC93" i="137"/>
  <c r="AT97" i="137"/>
  <c r="V97" i="137"/>
  <c r="AW97" i="137"/>
  <c r="W97" i="137"/>
  <c r="AK97" i="137"/>
  <c r="BK97" i="137"/>
  <c r="BK98" i="137" s="1"/>
  <c r="BK33" i="137" s="1"/>
  <c r="AJ97" i="137"/>
  <c r="BD97" i="137"/>
  <c r="AC97" i="137"/>
  <c r="AU91" i="137"/>
  <c r="W91" i="137"/>
  <c r="AH91" i="137"/>
  <c r="K91" i="137"/>
  <c r="Z91" i="137"/>
  <c r="AZ91" i="137"/>
  <c r="AW91" i="137"/>
  <c r="AT91" i="137"/>
  <c r="BB91" i="137"/>
  <c r="AM95" i="137"/>
  <c r="S95" i="137"/>
  <c r="AR95" i="137"/>
  <c r="L95" i="137"/>
  <c r="AK95" i="137"/>
  <c r="BI95" i="137"/>
  <c r="AN95" i="137"/>
  <c r="R95" i="137"/>
  <c r="AT95" i="137"/>
  <c r="BE95" i="137"/>
  <c r="AW88" i="137"/>
  <c r="AG88" i="137"/>
  <c r="Q88" i="137"/>
  <c r="AX88" i="137"/>
  <c r="AB88" i="137"/>
  <c r="G88" i="137"/>
  <c r="AL88" i="137"/>
  <c r="P88" i="137"/>
  <c r="AU88" i="137"/>
  <c r="Z88" i="137"/>
  <c r="AY88" i="137"/>
  <c r="AD88" i="137"/>
  <c r="H88" i="137"/>
  <c r="AS92" i="137"/>
  <c r="AC92" i="137"/>
  <c r="M92" i="137"/>
  <c r="AR92" i="137"/>
  <c r="W92" i="137"/>
  <c r="AQ92" i="137"/>
  <c r="V92" i="137"/>
  <c r="AY92" i="137"/>
  <c r="AD92" i="137"/>
  <c r="AZ92" i="137"/>
  <c r="Z92" i="137"/>
  <c r="BF92" i="137"/>
  <c r="BD96" i="137"/>
  <c r="AN96" i="137"/>
  <c r="X96" i="137"/>
  <c r="BE96" i="137"/>
  <c r="AI96" i="137"/>
  <c r="N96" i="137"/>
  <c r="AS96" i="137"/>
  <c r="W96" i="137"/>
  <c r="BB96" i="137"/>
  <c r="AG96" i="137"/>
  <c r="BF96" i="137"/>
  <c r="AK96" i="137"/>
  <c r="O96" i="137"/>
  <c r="AA97" i="140"/>
  <c r="AG113" i="140"/>
  <c r="BO113" i="140"/>
  <c r="AP97" i="140"/>
  <c r="P113" i="140"/>
  <c r="BI97" i="140"/>
  <c r="AJ97" i="140"/>
  <c r="AF113" i="140"/>
  <c r="E20" i="120"/>
  <c r="Q14" i="149"/>
  <c r="BE114" i="126"/>
  <c r="BE115" i="126" s="1"/>
  <c r="BE40" i="126" s="1"/>
  <c r="BE41" i="126" s="1"/>
  <c r="V98" i="126"/>
  <c r="AV98" i="126"/>
  <c r="Q114" i="126"/>
  <c r="R114" i="126"/>
  <c r="AK98" i="126"/>
  <c r="BO113" i="123"/>
  <c r="N78" i="123"/>
  <c r="N71" i="123"/>
  <c r="AH74" i="123" s="1"/>
  <c r="BK20" i="123"/>
  <c r="BK20" i="143"/>
  <c r="BK78" i="143" s="1"/>
  <c r="BO113" i="143"/>
  <c r="AW113" i="143"/>
  <c r="AG113" i="143"/>
  <c r="Q113" i="143"/>
  <c r="AV113" i="143"/>
  <c r="AF113" i="143"/>
  <c r="P113" i="143"/>
  <c r="AY113" i="143"/>
  <c r="AI113" i="143"/>
  <c r="S113" i="143"/>
  <c r="R113" i="143"/>
  <c r="N113" i="143"/>
  <c r="BF113" i="143"/>
  <c r="AZ97" i="143"/>
  <c r="AJ97" i="143"/>
  <c r="T97" i="143"/>
  <c r="AW97" i="143"/>
  <c r="AA97" i="143"/>
  <c r="BF97" i="143"/>
  <c r="AK97" i="143"/>
  <c r="O97" i="143"/>
  <c r="AS97" i="143"/>
  <c r="W97" i="143"/>
  <c r="Z113" i="143"/>
  <c r="BE97" i="143"/>
  <c r="N78" i="143"/>
  <c r="BI113" i="143"/>
  <c r="AS113" i="143"/>
  <c r="AC113" i="143"/>
  <c r="BH113" i="143"/>
  <c r="AR113" i="143"/>
  <c r="AB113" i="143"/>
  <c r="BK113" i="143"/>
  <c r="BK114" i="143" s="1"/>
  <c r="BK40" i="143" s="1"/>
  <c r="AU113" i="143"/>
  <c r="AE113" i="143"/>
  <c r="O113" i="143"/>
  <c r="BJ113" i="143"/>
  <c r="BB113" i="143"/>
  <c r="AP113" i="143"/>
  <c r="AV97" i="143"/>
  <c r="AF97" i="143"/>
  <c r="P97" i="143"/>
  <c r="AQ97" i="143"/>
  <c r="V97" i="143"/>
  <c r="BA97" i="143"/>
  <c r="AE97" i="143"/>
  <c r="BI97" i="143"/>
  <c r="AM97" i="143"/>
  <c r="R97" i="143"/>
  <c r="BJ97" i="143"/>
  <c r="AI97" i="143"/>
  <c r="AD97" i="143"/>
  <c r="AO113" i="143"/>
  <c r="BD113" i="143"/>
  <c r="X113" i="143"/>
  <c r="AQ113" i="143"/>
  <c r="AX113" i="143"/>
  <c r="AL113" i="143"/>
  <c r="AR97" i="143"/>
  <c r="BG97" i="143"/>
  <c r="BA113" i="143"/>
  <c r="AK113" i="143"/>
  <c r="U113" i="143"/>
  <c r="AZ113" i="143"/>
  <c r="AJ113" i="143"/>
  <c r="T113" i="143"/>
  <c r="BC113" i="143"/>
  <c r="AM113" i="143"/>
  <c r="W113" i="143"/>
  <c r="AH113" i="143"/>
  <c r="AD113" i="143"/>
  <c r="V113" i="143"/>
  <c r="BD97" i="143"/>
  <c r="AN97" i="143"/>
  <c r="X97" i="143"/>
  <c r="BB97" i="143"/>
  <c r="AG97" i="143"/>
  <c r="BK97" i="143"/>
  <c r="BK98" i="143" s="1"/>
  <c r="BK33" i="143" s="1"/>
  <c r="AP97" i="143"/>
  <c r="U97" i="143"/>
  <c r="AX97" i="143"/>
  <c r="AC97" i="143"/>
  <c r="Y97" i="143"/>
  <c r="S97" i="143"/>
  <c r="AY97" i="143"/>
  <c r="BE113" i="143"/>
  <c r="Y113" i="143"/>
  <c r="AN113" i="143"/>
  <c r="BG113" i="143"/>
  <c r="AA113" i="143"/>
  <c r="AT113" i="143"/>
  <c r="BH97" i="143"/>
  <c r="AB97" i="143"/>
  <c r="AU97" i="143"/>
  <c r="AT97" i="143"/>
  <c r="Z97" i="143"/>
  <c r="AO97" i="143"/>
  <c r="AL97" i="143"/>
  <c r="BC97" i="143"/>
  <c r="N97" i="143"/>
  <c r="Q97" i="143"/>
  <c r="AH97" i="143"/>
  <c r="N71" i="143"/>
  <c r="AL98" i="126"/>
  <c r="AB98" i="126"/>
  <c r="AR114" i="126"/>
  <c r="AX98" i="126"/>
  <c r="D30" i="149"/>
  <c r="G104" i="149"/>
  <c r="J104" i="149"/>
  <c r="K90" i="149"/>
  <c r="J90" i="149"/>
  <c r="M90" i="149"/>
  <c r="I90" i="149"/>
  <c r="L90" i="149"/>
  <c r="AS88" i="125"/>
  <c r="AU114" i="126"/>
  <c r="AY114" i="126"/>
  <c r="N114" i="126"/>
  <c r="C11" i="120"/>
  <c r="N79" i="126"/>
  <c r="AS98" i="126"/>
  <c r="AE98" i="126"/>
  <c r="BO114" i="126"/>
  <c r="AC114" i="126"/>
  <c r="O114" i="126"/>
  <c r="AE114" i="126"/>
  <c r="P114" i="126"/>
  <c r="AB114" i="126"/>
  <c r="BH114" i="126"/>
  <c r="BH115" i="126" s="1"/>
  <c r="BH40" i="126" s="1"/>
  <c r="BH41" i="126" s="1"/>
  <c r="AG114" i="126"/>
  <c r="U98" i="126"/>
  <c r="W114" i="126"/>
  <c r="AD114" i="126"/>
  <c r="AI114" i="126"/>
  <c r="BJ98" i="126"/>
  <c r="BJ99" i="126" s="1"/>
  <c r="BJ33" i="126" s="1"/>
  <c r="BJ55" i="126" s="1"/>
  <c r="AJ114" i="126"/>
  <c r="BH98" i="126"/>
  <c r="BH99" i="126" s="1"/>
  <c r="BH33" i="126" s="1"/>
  <c r="BH55" i="126" s="1"/>
  <c r="AW98" i="126"/>
  <c r="Q15" i="149"/>
  <c r="D90" i="149"/>
  <c r="AK114" i="126"/>
  <c r="AN114" i="126"/>
  <c r="S114" i="126"/>
  <c r="BG98" i="126"/>
  <c r="BG99" i="126" s="1"/>
  <c r="BG33" i="126" s="1"/>
  <c r="BG55" i="126" s="1"/>
  <c r="AY98" i="126"/>
  <c r="BK20" i="126"/>
  <c r="BK79" i="126" s="1"/>
  <c r="L104" i="149"/>
  <c r="D81" i="149"/>
  <c r="G90" i="149"/>
  <c r="AL114" i="126"/>
  <c r="AZ114" i="126"/>
  <c r="BF98" i="126"/>
  <c r="BF99" i="126" s="1"/>
  <c r="BF33" i="126" s="1"/>
  <c r="N98" i="126"/>
  <c r="O98" i="126"/>
  <c r="AO114" i="126"/>
  <c r="BK98" i="126"/>
  <c r="BK99" i="126" s="1"/>
  <c r="BK33" i="126" s="1"/>
  <c r="BK55" i="126" s="1"/>
  <c r="BG114" i="126"/>
  <c r="BG115" i="126" s="1"/>
  <c r="BG40" i="126" s="1"/>
  <c r="BG41" i="126" s="1"/>
  <c r="AF114" i="126"/>
  <c r="BJ114" i="126"/>
  <c r="BJ115" i="126" s="1"/>
  <c r="BJ40" i="126" s="1"/>
  <c r="BJ41" i="126" s="1"/>
  <c r="AV114" i="126"/>
  <c r="Q98" i="126"/>
  <c r="N72" i="126"/>
  <c r="BB114" i="126"/>
  <c r="BB115" i="126" s="1"/>
  <c r="BB40" i="126" s="1"/>
  <c r="BB41" i="126" s="1"/>
  <c r="AH114" i="126"/>
  <c r="AZ98" i="126"/>
  <c r="AR98" i="126"/>
  <c r="AA98" i="126"/>
  <c r="BK114" i="126"/>
  <c r="BK115" i="126" s="1"/>
  <c r="BK40" i="126" s="1"/>
  <c r="BK41" i="126" s="1"/>
  <c r="AQ98" i="126"/>
  <c r="BA114" i="126"/>
  <c r="AP114" i="126"/>
  <c r="Y98" i="126"/>
  <c r="R98" i="126"/>
  <c r="AH98" i="126"/>
  <c r="X114" i="126"/>
  <c r="BI98" i="126"/>
  <c r="BI99" i="126" s="1"/>
  <c r="BI33" i="126" s="1"/>
  <c r="BI55" i="126" s="1"/>
  <c r="BB98" i="126"/>
  <c r="BB99" i="126" s="1"/>
  <c r="BB33" i="126" s="1"/>
  <c r="BB55" i="126" s="1"/>
  <c r="AN98" i="126"/>
  <c r="BA98" i="126"/>
  <c r="AS114" i="126"/>
  <c r="Z98" i="126"/>
  <c r="BD114" i="126"/>
  <c r="BD115" i="126" s="1"/>
  <c r="BD40" i="126" s="1"/>
  <c r="BD41" i="126" s="1"/>
  <c r="U114" i="126"/>
  <c r="T98" i="126"/>
  <c r="V114" i="126"/>
  <c r="T114" i="126"/>
  <c r="AJ98" i="126"/>
  <c r="AM98" i="126"/>
  <c r="AT98" i="126"/>
  <c r="F104" i="149"/>
  <c r="I104" i="149"/>
  <c r="F90" i="149"/>
  <c r="BF114" i="126"/>
  <c r="BF115" i="126" s="1"/>
  <c r="BF40" i="126" s="1"/>
  <c r="BF41" i="126" s="1"/>
  <c r="AM114" i="126"/>
  <c r="AO98" i="126"/>
  <c r="AF98" i="126"/>
  <c r="AI98" i="126"/>
  <c r="AP98" i="126"/>
  <c r="AA114" i="126"/>
  <c r="BC114" i="126"/>
  <c r="BC115" i="126" s="1"/>
  <c r="BC40" i="126" s="1"/>
  <c r="BC41" i="126" s="1"/>
  <c r="AT114" i="126"/>
  <c r="BI114" i="126"/>
  <c r="BI115" i="126" s="1"/>
  <c r="BI40" i="126" s="1"/>
  <c r="BI41" i="126" s="1"/>
  <c r="AX114" i="126"/>
  <c r="AC98" i="126"/>
  <c r="BC98" i="126"/>
  <c r="BC99" i="126" s="1"/>
  <c r="BC33" i="126" s="1"/>
  <c r="BC55" i="126" s="1"/>
  <c r="P98" i="126"/>
  <c r="Y114" i="126"/>
  <c r="BE98" i="126"/>
  <c r="BE99" i="126" s="1"/>
  <c r="BE33" i="126" s="1"/>
  <c r="BE55" i="126" s="1"/>
  <c r="AD98" i="126"/>
  <c r="AQ114" i="126"/>
  <c r="Z114" i="126"/>
  <c r="AU98" i="126"/>
  <c r="W98" i="126"/>
  <c r="Q88" i="125"/>
  <c r="F88" i="125"/>
  <c r="F99" i="125" s="1"/>
  <c r="F33" i="125" s="1"/>
  <c r="F55" i="125" s="1"/>
  <c r="T104" i="125"/>
  <c r="O88" i="125"/>
  <c r="M104" i="125"/>
  <c r="M115" i="125" s="1"/>
  <c r="AA88" i="125"/>
  <c r="AA104" i="125"/>
  <c r="X104" i="125"/>
  <c r="AO88" i="125"/>
  <c r="AV88" i="125"/>
  <c r="L104" i="125"/>
  <c r="L115" i="125" s="1"/>
  <c r="AB88" i="125"/>
  <c r="R88" i="125"/>
  <c r="AS104" i="125"/>
  <c r="AE88" i="125"/>
  <c r="Y88" i="125"/>
  <c r="E104" i="125"/>
  <c r="E115" i="125" s="1"/>
  <c r="AJ88" i="125"/>
  <c r="AF88" i="125"/>
  <c r="N104" i="125"/>
  <c r="F104" i="125"/>
  <c r="F115" i="125" s="1"/>
  <c r="AH104" i="125"/>
  <c r="AG98" i="126"/>
  <c r="U104" i="125"/>
  <c r="AY88" i="125"/>
  <c r="AZ88" i="125"/>
  <c r="W104" i="125"/>
  <c r="I104" i="125"/>
  <c r="I115" i="125" s="1"/>
  <c r="D79" i="125"/>
  <c r="L81" i="125" s="1"/>
  <c r="AM88" i="125"/>
  <c r="AF104" i="125"/>
  <c r="J88" i="125"/>
  <c r="J99" i="125" s="1"/>
  <c r="J33" i="125" s="1"/>
  <c r="J55" i="125" s="1"/>
  <c r="N88" i="125"/>
  <c r="AX104" i="125"/>
  <c r="AI88" i="125"/>
  <c r="AD88" i="125"/>
  <c r="G104" i="125"/>
  <c r="G115" i="125" s="1"/>
  <c r="Q104" i="125"/>
  <c r="AK88" i="125"/>
  <c r="G88" i="125"/>
  <c r="G99" i="125" s="1"/>
  <c r="G33" i="125" s="1"/>
  <c r="G55" i="125" s="1"/>
  <c r="BA104" i="125"/>
  <c r="AN104" i="125"/>
  <c r="T88" i="125"/>
  <c r="O104" i="125"/>
  <c r="K104" i="125"/>
  <c r="K115" i="125" s="1"/>
  <c r="AC104" i="125"/>
  <c r="AB104" i="125"/>
  <c r="S88" i="125"/>
  <c r="AP88" i="125"/>
  <c r="I88" i="125"/>
  <c r="I99" i="125" s="1"/>
  <c r="I33" i="125" s="1"/>
  <c r="I55" i="125" s="1"/>
  <c r="BO104" i="125"/>
  <c r="AK104" i="125"/>
  <c r="AR104" i="125"/>
  <c r="Y104" i="125"/>
  <c r="AR88" i="125"/>
  <c r="P88" i="125"/>
  <c r="AH88" i="125"/>
  <c r="AE104" i="125"/>
  <c r="AD104" i="125"/>
  <c r="L88" i="125"/>
  <c r="L99" i="125" s="1"/>
  <c r="L33" i="125" s="1"/>
  <c r="L55" i="125" s="1"/>
  <c r="D72" i="125"/>
  <c r="H74" i="125" s="1"/>
  <c r="R104" i="125"/>
  <c r="AY104" i="125"/>
  <c r="AG104" i="125"/>
  <c r="AL88" i="125"/>
  <c r="AC88" i="125"/>
  <c r="AX88" i="125"/>
  <c r="AL104" i="125"/>
  <c r="AP104" i="125"/>
  <c r="H104" i="125"/>
  <c r="H115" i="125" s="1"/>
  <c r="AJ104" i="125"/>
  <c r="AW88" i="125"/>
  <c r="U88" i="125"/>
  <c r="AN88" i="125"/>
  <c r="AM104" i="125"/>
  <c r="P104" i="125"/>
  <c r="AZ104" i="125"/>
  <c r="AU88" i="125"/>
  <c r="V88" i="125"/>
  <c r="AT88" i="125"/>
  <c r="M88" i="125"/>
  <c r="M99" i="125" s="1"/>
  <c r="M33" i="125" s="1"/>
  <c r="M55" i="125" s="1"/>
  <c r="AV104" i="125"/>
  <c r="AT104" i="125"/>
  <c r="Z88" i="125"/>
  <c r="BA20" i="125"/>
  <c r="BA72" i="125" s="1"/>
  <c r="AQ88" i="125"/>
  <c r="S104" i="125"/>
  <c r="AW104" i="125"/>
  <c r="BA88" i="125"/>
  <c r="AI104" i="125"/>
  <c r="W88" i="125"/>
  <c r="Z104" i="125"/>
  <c r="E88" i="125"/>
  <c r="E99" i="125" s="1"/>
  <c r="E33" i="125" s="1"/>
  <c r="E55" i="125" s="1"/>
  <c r="D75" i="133"/>
  <c r="D82" i="133" s="1"/>
  <c r="D83" i="133" s="1"/>
  <c r="D27" i="133" s="1"/>
  <c r="AU104" i="125"/>
  <c r="V104" i="125"/>
  <c r="AG88" i="125"/>
  <c r="X88" i="125"/>
  <c r="AO104" i="125"/>
  <c r="J104" i="125"/>
  <c r="J115" i="125" s="1"/>
  <c r="K88" i="125"/>
  <c r="K99" i="125" s="1"/>
  <c r="K33" i="125" s="1"/>
  <c r="H88" i="125"/>
  <c r="H99" i="125" s="1"/>
  <c r="H33" i="125" s="1"/>
  <c r="H55" i="125" s="1"/>
  <c r="AA98" i="128"/>
  <c r="L104" i="120"/>
  <c r="AO73" i="136"/>
  <c r="BD114" i="128"/>
  <c r="BD115" i="128" s="1"/>
  <c r="BD40" i="128" s="1"/>
  <c r="BD41" i="128" s="1"/>
  <c r="I104" i="120"/>
  <c r="AS98" i="128"/>
  <c r="S114" i="128"/>
  <c r="S80" i="136"/>
  <c r="M88" i="120"/>
  <c r="I88" i="120"/>
  <c r="W74" i="136"/>
  <c r="W81" i="136" s="1"/>
  <c r="W82" i="136" s="1"/>
  <c r="W27" i="136" s="1"/>
  <c r="S73" i="136"/>
  <c r="D88" i="120"/>
  <c r="J104" i="120"/>
  <c r="I74" i="136"/>
  <c r="I75" i="136" s="1"/>
  <c r="I26" i="136" s="1"/>
  <c r="I40" i="136" s="1"/>
  <c r="AB73" i="136"/>
  <c r="F73" i="136"/>
  <c r="AY73" i="136"/>
  <c r="F88" i="120"/>
  <c r="H104" i="120"/>
  <c r="BO104" i="120"/>
  <c r="V74" i="136"/>
  <c r="V75" i="136" s="1"/>
  <c r="V26" i="136" s="1"/>
  <c r="V40" i="136" s="1"/>
  <c r="I73" i="136"/>
  <c r="AL73" i="136"/>
  <c r="Y104" i="129"/>
  <c r="BN14" i="123"/>
  <c r="C16" i="126"/>
  <c r="P74" i="136"/>
  <c r="P75" i="136" s="1"/>
  <c r="P26" i="136" s="1"/>
  <c r="P40" i="136" s="1"/>
  <c r="AR73" i="136"/>
  <c r="AS80" i="136"/>
  <c r="G74" i="136"/>
  <c r="G75" i="136" s="1"/>
  <c r="G26" i="136" s="1"/>
  <c r="F74" i="136"/>
  <c r="F81" i="136" s="1"/>
  <c r="F82" i="136" s="1"/>
  <c r="F27" i="136" s="1"/>
  <c r="L73" i="136"/>
  <c r="Y73" i="136"/>
  <c r="V73" i="136"/>
  <c r="U80" i="136"/>
  <c r="K80" i="136"/>
  <c r="C11" i="133"/>
  <c r="C15" i="133" s="1"/>
  <c r="AO80" i="136"/>
  <c r="AF80" i="136"/>
  <c r="Y80" i="136"/>
  <c r="AB80" i="136"/>
  <c r="O80" i="136"/>
  <c r="E20" i="143"/>
  <c r="AN104" i="143" s="1"/>
  <c r="BA104" i="129"/>
  <c r="V88" i="129"/>
  <c r="AG104" i="129"/>
  <c r="R88" i="129"/>
  <c r="AS88" i="129"/>
  <c r="G104" i="129"/>
  <c r="M104" i="129"/>
  <c r="M115" i="129" s="1"/>
  <c r="AR104" i="129"/>
  <c r="BA20" i="129"/>
  <c r="BA79" i="129" s="1"/>
  <c r="L20" i="145"/>
  <c r="AP111" i="145" s="1"/>
  <c r="BN14" i="145"/>
  <c r="D79" i="120"/>
  <c r="D104" i="120"/>
  <c r="E104" i="120"/>
  <c r="AX80" i="136"/>
  <c r="Q80" i="136"/>
  <c r="AT80" i="136"/>
  <c r="AR88" i="129"/>
  <c r="AI104" i="129"/>
  <c r="D88" i="129"/>
  <c r="H88" i="129"/>
  <c r="AP104" i="129"/>
  <c r="AO104" i="129"/>
  <c r="AY104" i="129"/>
  <c r="R104" i="129"/>
  <c r="AE104" i="129"/>
  <c r="M88" i="129"/>
  <c r="AB88" i="129"/>
  <c r="AP88" i="129"/>
  <c r="X104" i="129"/>
  <c r="W104" i="129"/>
  <c r="E104" i="129"/>
  <c r="E115" i="129" s="1"/>
  <c r="N88" i="129"/>
  <c r="AU88" i="129"/>
  <c r="P88" i="129"/>
  <c r="AS104" i="129"/>
  <c r="AL88" i="129"/>
  <c r="AG88" i="129"/>
  <c r="AC104" i="129"/>
  <c r="U88" i="129"/>
  <c r="AN104" i="129"/>
  <c r="AJ88" i="129"/>
  <c r="AY88" i="129"/>
  <c r="AA104" i="129"/>
  <c r="T104" i="129"/>
  <c r="AV104" i="129"/>
  <c r="AD104" i="129"/>
  <c r="AQ104" i="129"/>
  <c r="J104" i="129"/>
  <c r="J115" i="129" s="1"/>
  <c r="AT88" i="129"/>
  <c r="G88" i="129"/>
  <c r="T88" i="129"/>
  <c r="D104" i="129"/>
  <c r="D115" i="129" s="1"/>
  <c r="AL104" i="129"/>
  <c r="AK88" i="129"/>
  <c r="AH88" i="129"/>
  <c r="O88" i="129"/>
  <c r="AI88" i="129"/>
  <c r="L104" i="129"/>
  <c r="L115" i="129" s="1"/>
  <c r="W88" i="129"/>
  <c r="O104" i="129"/>
  <c r="N104" i="129"/>
  <c r="AE88" i="129"/>
  <c r="Y88" i="129"/>
  <c r="AM104" i="129"/>
  <c r="AC88" i="129"/>
  <c r="K88" i="129"/>
  <c r="AX104" i="129"/>
  <c r="AN88" i="129"/>
  <c r="D79" i="129"/>
  <c r="S88" i="129"/>
  <c r="AT104" i="129"/>
  <c r="L88" i="129"/>
  <c r="BA88" i="129"/>
  <c r="AF104" i="129"/>
  <c r="V104" i="129"/>
  <c r="X88" i="129"/>
  <c r="D72" i="129"/>
  <c r="K104" i="129"/>
  <c r="K115" i="129" s="1"/>
  <c r="AV88" i="129"/>
  <c r="AW88" i="129"/>
  <c r="E88" i="129"/>
  <c r="AB104" i="129"/>
  <c r="P106" i="137"/>
  <c r="BN14" i="137"/>
  <c r="K88" i="120"/>
  <c r="E88" i="120"/>
  <c r="H88" i="120"/>
  <c r="G104" i="120"/>
  <c r="M104" i="120"/>
  <c r="AZ88" i="129"/>
  <c r="Q88" i="129"/>
  <c r="AF88" i="129"/>
  <c r="I104" i="129"/>
  <c r="I115" i="129" s="1"/>
  <c r="AA88" i="129"/>
  <c r="AN80" i="136"/>
  <c r="X80" i="136"/>
  <c r="H80" i="136"/>
  <c r="AM80" i="136"/>
  <c r="R80" i="136"/>
  <c r="AW80" i="136"/>
  <c r="AA80" i="136"/>
  <c r="F80" i="136"/>
  <c r="AE80" i="136"/>
  <c r="AZ80" i="136"/>
  <c r="AJ80" i="136"/>
  <c r="T80" i="136"/>
  <c r="D80" i="136"/>
  <c r="AH80" i="136"/>
  <c r="M80" i="136"/>
  <c r="AQ80" i="136"/>
  <c r="V80" i="136"/>
  <c r="AU80" i="136"/>
  <c r="Z80" i="136"/>
  <c r="E80" i="136"/>
  <c r="AV80" i="136"/>
  <c r="P80" i="136"/>
  <c r="AC80" i="136"/>
  <c r="AL80" i="136"/>
  <c r="AP80" i="136"/>
  <c r="J80" i="136"/>
  <c r="AI80" i="136"/>
  <c r="N80" i="136"/>
  <c r="AR80" i="136"/>
  <c r="L80" i="136"/>
  <c r="W80" i="136"/>
  <c r="AG80" i="136"/>
  <c r="AK80" i="136"/>
  <c r="AY80" i="136"/>
  <c r="AD80" i="136"/>
  <c r="I80" i="136"/>
  <c r="Z104" i="129"/>
  <c r="N20" i="125"/>
  <c r="BN14" i="125"/>
  <c r="D75" i="125"/>
  <c r="D76" i="125" s="1"/>
  <c r="D26" i="125" s="1"/>
  <c r="BO104" i="122"/>
  <c r="BN14" i="122"/>
  <c r="D72" i="120"/>
  <c r="G88" i="120"/>
  <c r="J88" i="120"/>
  <c r="L88" i="120"/>
  <c r="K104" i="120"/>
  <c r="J88" i="129"/>
  <c r="Q104" i="129"/>
  <c r="AK104" i="129"/>
  <c r="AX88" i="129"/>
  <c r="P104" i="129"/>
  <c r="BO104" i="129"/>
  <c r="B16" i="142"/>
  <c r="C11" i="142"/>
  <c r="C15" i="142" s="1"/>
  <c r="D11" i="142" s="1"/>
  <c r="BC73" i="136"/>
  <c r="G114" i="136"/>
  <c r="BN103" i="136"/>
  <c r="AJ114" i="128"/>
  <c r="AN98" i="128"/>
  <c r="AG98" i="128"/>
  <c r="AF114" i="128"/>
  <c r="AT114" i="128"/>
  <c r="AZ114" i="128"/>
  <c r="BN14" i="143"/>
  <c r="Z114" i="128"/>
  <c r="O114" i="128"/>
  <c r="BJ114" i="128"/>
  <c r="BJ115" i="128" s="1"/>
  <c r="BJ40" i="128" s="1"/>
  <c r="BJ41" i="128" s="1"/>
  <c r="AY98" i="128"/>
  <c r="AW114" i="128"/>
  <c r="AL98" i="128"/>
  <c r="AU73" i="136"/>
  <c r="AE73" i="136"/>
  <c r="O73" i="136"/>
  <c r="AX73" i="136"/>
  <c r="AH73" i="136"/>
  <c r="R73" i="136"/>
  <c r="AK73" i="136"/>
  <c r="U73" i="136"/>
  <c r="E73" i="136"/>
  <c r="AN73" i="136"/>
  <c r="X73" i="136"/>
  <c r="H73" i="136"/>
  <c r="R74" i="136"/>
  <c r="R75" i="136" s="1"/>
  <c r="R26" i="136" s="1"/>
  <c r="R40" i="136" s="1"/>
  <c r="U74" i="136"/>
  <c r="E74" i="136"/>
  <c r="L74" i="136"/>
  <c r="L81" i="136" s="1"/>
  <c r="L82" i="136" s="1"/>
  <c r="L27" i="136" s="1"/>
  <c r="S74" i="136"/>
  <c r="AQ73" i="136"/>
  <c r="AA73" i="136"/>
  <c r="K73" i="136"/>
  <c r="AT73" i="136"/>
  <c r="AD73" i="136"/>
  <c r="N73" i="136"/>
  <c r="AW73" i="136"/>
  <c r="AG73" i="136"/>
  <c r="Q73" i="136"/>
  <c r="AZ73" i="136"/>
  <c r="AJ73" i="136"/>
  <c r="T73" i="136"/>
  <c r="D73" i="136"/>
  <c r="N74" i="136"/>
  <c r="Q74" i="136"/>
  <c r="Q75" i="136" s="1"/>
  <c r="Q26" i="136" s="1"/>
  <c r="Q40" i="136" s="1"/>
  <c r="X74" i="136"/>
  <c r="X75" i="136" s="1"/>
  <c r="X26" i="136" s="1"/>
  <c r="X40" i="136" s="1"/>
  <c r="H74" i="136"/>
  <c r="O74" i="136"/>
  <c r="O81" i="136" s="1"/>
  <c r="O82" i="136" s="1"/>
  <c r="O27" i="136" s="1"/>
  <c r="AM73" i="136"/>
  <c r="W73" i="136"/>
  <c r="G73" i="136"/>
  <c r="AP73" i="136"/>
  <c r="Z73" i="136"/>
  <c r="J73" i="136"/>
  <c r="AS73" i="136"/>
  <c r="AC73" i="136"/>
  <c r="M73" i="136"/>
  <c r="AV73" i="136"/>
  <c r="AF73" i="136"/>
  <c r="P73" i="136"/>
  <c r="J74" i="136"/>
  <c r="M74" i="136"/>
  <c r="T74" i="136"/>
  <c r="D74" i="136"/>
  <c r="D75" i="136" s="1"/>
  <c r="D26" i="136" s="1"/>
  <c r="K74" i="136"/>
  <c r="AK114" i="128"/>
  <c r="BK114" i="128"/>
  <c r="BK115" i="128" s="1"/>
  <c r="BK40" i="128" s="1"/>
  <c r="BK41" i="128" s="1"/>
  <c r="AZ98" i="128"/>
  <c r="AO98" i="128"/>
  <c r="Z98" i="128"/>
  <c r="BK20" i="128"/>
  <c r="BK79" i="128" s="1"/>
  <c r="BA114" i="128"/>
  <c r="AM114" i="128"/>
  <c r="AF98" i="128"/>
  <c r="BF98" i="128"/>
  <c r="AD114" i="128"/>
  <c r="Y114" i="128"/>
  <c r="BF114" i="128"/>
  <c r="BF115" i="128" s="1"/>
  <c r="BF40" i="128" s="1"/>
  <c r="BF41" i="128" s="1"/>
  <c r="BE98" i="128"/>
  <c r="AU98" i="128"/>
  <c r="AN114" i="128"/>
  <c r="AR98" i="128"/>
  <c r="AC114" i="128"/>
  <c r="AI98" i="128"/>
  <c r="X98" i="128"/>
  <c r="W114" i="128"/>
  <c r="AG114" i="128"/>
  <c r="P114" i="128"/>
  <c r="BB114" i="128"/>
  <c r="BB115" i="128" s="1"/>
  <c r="BB40" i="128" s="1"/>
  <c r="BB41" i="128" s="1"/>
  <c r="BB98" i="128"/>
  <c r="AH98" i="128"/>
  <c r="Q98" i="128"/>
  <c r="BI114" i="128"/>
  <c r="BI115" i="128" s="1"/>
  <c r="BI40" i="128" s="1"/>
  <c r="BI41" i="128" s="1"/>
  <c r="X114" i="128"/>
  <c r="AP114" i="128"/>
  <c r="P98" i="128"/>
  <c r="Y98" i="128"/>
  <c r="BC98" i="128"/>
  <c r="T114" i="128"/>
  <c r="BK98" i="128"/>
  <c r="BK99" i="128" s="1"/>
  <c r="BK33" i="128" s="1"/>
  <c r="AT98" i="128"/>
  <c r="AX114" i="128"/>
  <c r="BH114" i="128"/>
  <c r="BH115" i="128" s="1"/>
  <c r="BH40" i="128" s="1"/>
  <c r="BH41" i="128" s="1"/>
  <c r="S98" i="128"/>
  <c r="AH114" i="128"/>
  <c r="AC98" i="128"/>
  <c r="AW98" i="128"/>
  <c r="AU114" i="128"/>
  <c r="Q114" i="128"/>
  <c r="AY114" i="128"/>
  <c r="AL114" i="128"/>
  <c r="AJ98" i="128"/>
  <c r="R98" i="128"/>
  <c r="BA98" i="128"/>
  <c r="AO114" i="128"/>
  <c r="BC114" i="128"/>
  <c r="BC115" i="128" s="1"/>
  <c r="BC40" i="128" s="1"/>
  <c r="BC41" i="128" s="1"/>
  <c r="R114" i="128"/>
  <c r="AP98" i="128"/>
  <c r="W98" i="128"/>
  <c r="BJ98" i="128"/>
  <c r="BE114" i="128"/>
  <c r="BE115" i="128" s="1"/>
  <c r="BE40" i="128" s="1"/>
  <c r="BE41" i="128" s="1"/>
  <c r="AM98" i="128"/>
  <c r="AB98" i="128"/>
  <c r="AA114" i="128"/>
  <c r="AS114" i="128"/>
  <c r="U98" i="128"/>
  <c r="AQ114" i="128"/>
  <c r="BI98" i="128"/>
  <c r="N114" i="128"/>
  <c r="AB114" i="128"/>
  <c r="BO114" i="128"/>
  <c r="AV114" i="128"/>
  <c r="AI114" i="128"/>
  <c r="V114" i="128"/>
  <c r="T98" i="128"/>
  <c r="AX98" i="128"/>
  <c r="AE98" i="128"/>
  <c r="U114" i="128"/>
  <c r="AE114" i="128"/>
  <c r="AV98" i="128"/>
  <c r="V98" i="128"/>
  <c r="O98" i="128"/>
  <c r="BH98" i="128"/>
  <c r="AK98" i="128"/>
  <c r="BG98" i="128"/>
  <c r="BG114" i="128"/>
  <c r="BG115" i="128" s="1"/>
  <c r="BG40" i="128" s="1"/>
  <c r="BG41" i="128" s="1"/>
  <c r="BN20" i="136"/>
  <c r="BA78" i="136"/>
  <c r="BD80" i="136" s="1"/>
  <c r="B16" i="136"/>
  <c r="N98" i="128"/>
  <c r="N79" i="128"/>
  <c r="N72" i="128"/>
  <c r="AR114" i="128"/>
  <c r="BD98" i="128"/>
  <c r="AQ98" i="128"/>
  <c r="AZ104" i="129"/>
  <c r="S104" i="129"/>
  <c r="U104" i="129"/>
  <c r="AM88" i="129"/>
  <c r="AD88" i="129"/>
  <c r="Z88" i="129"/>
  <c r="AH104" i="129"/>
  <c r="AO88" i="129"/>
  <c r="AQ88" i="129"/>
  <c r="H104" i="129"/>
  <c r="H115" i="129" s="1"/>
  <c r="AJ104" i="129"/>
  <c r="AW104" i="129"/>
  <c r="I88" i="129"/>
  <c r="F88" i="129"/>
  <c r="F104" i="129"/>
  <c r="D11" i="125"/>
  <c r="D15" i="125" s="1"/>
  <c r="E11" i="125" s="1"/>
  <c r="C16" i="125"/>
  <c r="B15" i="150"/>
  <c r="BN13" i="150"/>
  <c r="BO105" i="142"/>
  <c r="BN14" i="142"/>
  <c r="E20" i="142"/>
  <c r="G20" i="146"/>
  <c r="BN14" i="146"/>
  <c r="D20" i="150"/>
  <c r="C11" i="130"/>
  <c r="C15" i="130" s="1"/>
  <c r="D11" i="130" s="1"/>
  <c r="D15" i="130" s="1"/>
  <c r="E11" i="130" s="1"/>
  <c r="B16" i="130"/>
  <c r="BA104" i="134"/>
  <c r="BA115" i="134" s="1"/>
  <c r="BA40" i="134" s="1"/>
  <c r="BA41" i="134" s="1"/>
  <c r="AK104" i="134"/>
  <c r="AK115" i="134" s="1"/>
  <c r="AK40" i="134" s="1"/>
  <c r="AK41" i="134" s="1"/>
  <c r="U104" i="134"/>
  <c r="U115" i="134" s="1"/>
  <c r="E104" i="134"/>
  <c r="E115" i="134" s="1"/>
  <c r="AN104" i="134"/>
  <c r="AN115" i="134" s="1"/>
  <c r="AN40" i="134" s="1"/>
  <c r="AN41" i="134" s="1"/>
  <c r="X104" i="134"/>
  <c r="X115" i="134" s="1"/>
  <c r="H104" i="134"/>
  <c r="H115" i="134" s="1"/>
  <c r="AU104" i="134"/>
  <c r="AU115" i="134" s="1"/>
  <c r="AU40" i="134" s="1"/>
  <c r="AU41" i="134" s="1"/>
  <c r="AE104" i="134"/>
  <c r="AE115" i="134" s="1"/>
  <c r="AE40" i="134" s="1"/>
  <c r="AE41" i="134" s="1"/>
  <c r="O104" i="134"/>
  <c r="O115" i="134" s="1"/>
  <c r="AT104" i="134"/>
  <c r="AT115" i="134" s="1"/>
  <c r="AT40" i="134" s="1"/>
  <c r="AT41" i="134" s="1"/>
  <c r="AD104" i="134"/>
  <c r="AD115" i="134" s="1"/>
  <c r="AD40" i="134" s="1"/>
  <c r="AD41" i="134" s="1"/>
  <c r="N104" i="134"/>
  <c r="N115" i="134" s="1"/>
  <c r="AU88" i="134"/>
  <c r="AE88" i="134"/>
  <c r="O88" i="134"/>
  <c r="AV88" i="134"/>
  <c r="AF88" i="134"/>
  <c r="P88" i="134"/>
  <c r="AW88" i="134"/>
  <c r="Q88" i="134"/>
  <c r="AL88" i="134"/>
  <c r="F88" i="134"/>
  <c r="AC88" i="134"/>
  <c r="AX88" i="134"/>
  <c r="R88" i="134"/>
  <c r="AO104" i="134"/>
  <c r="AO115" i="134" s="1"/>
  <c r="AO40" i="134" s="1"/>
  <c r="AO41" i="134" s="1"/>
  <c r="Q104" i="134"/>
  <c r="Q115" i="134" s="1"/>
  <c r="AV104" i="134"/>
  <c r="AV115" i="134" s="1"/>
  <c r="AV40" i="134" s="1"/>
  <c r="AV41" i="134" s="1"/>
  <c r="AB104" i="134"/>
  <c r="AB115" i="134" s="1"/>
  <c r="AB40" i="134" s="1"/>
  <c r="AB41" i="134" s="1"/>
  <c r="D104" i="134"/>
  <c r="AM104" i="134"/>
  <c r="AM115" i="134" s="1"/>
  <c r="AM40" i="134" s="1"/>
  <c r="AM41" i="134" s="1"/>
  <c r="S104" i="134"/>
  <c r="S115" i="134" s="1"/>
  <c r="AP104" i="134"/>
  <c r="AP115" i="134" s="1"/>
  <c r="AP40" i="134" s="1"/>
  <c r="AP41" i="134" s="1"/>
  <c r="V104" i="134"/>
  <c r="V115" i="134" s="1"/>
  <c r="AY88" i="134"/>
  <c r="AA88" i="134"/>
  <c r="G88" i="134"/>
  <c r="AJ88" i="134"/>
  <c r="L88" i="134"/>
  <c r="AG88" i="134"/>
  <c r="AT88" i="134"/>
  <c r="BA88" i="134"/>
  <c r="M88" i="134"/>
  <c r="Z88" i="134"/>
  <c r="AG104" i="134"/>
  <c r="AG115" i="134" s="1"/>
  <c r="AG40" i="134" s="1"/>
  <c r="AG41" i="134" s="1"/>
  <c r="M104" i="134"/>
  <c r="M115" i="134" s="1"/>
  <c r="AR104" i="134"/>
  <c r="AR115" i="134" s="1"/>
  <c r="AR40" i="134" s="1"/>
  <c r="AR41" i="134" s="1"/>
  <c r="T104" i="134"/>
  <c r="T115" i="134" s="1"/>
  <c r="BO104" i="134"/>
  <c r="AI104" i="134"/>
  <c r="AI115" i="134" s="1"/>
  <c r="AI40" i="134" s="1"/>
  <c r="AI41" i="134" s="1"/>
  <c r="K104" i="134"/>
  <c r="K115" i="134" s="1"/>
  <c r="AL104" i="134"/>
  <c r="AL115" i="134" s="1"/>
  <c r="AL40" i="134" s="1"/>
  <c r="AL41" i="134" s="1"/>
  <c r="R104" i="134"/>
  <c r="R115" i="134" s="1"/>
  <c r="AQ88" i="134"/>
  <c r="W88" i="134"/>
  <c r="AZ88" i="134"/>
  <c r="AB88" i="134"/>
  <c r="H88" i="134"/>
  <c r="Y88" i="134"/>
  <c r="AD88" i="134"/>
  <c r="AS88" i="134"/>
  <c r="E88" i="134"/>
  <c r="J88" i="134"/>
  <c r="Y104" i="134"/>
  <c r="Y115" i="134" s="1"/>
  <c r="Y40" i="134" s="1"/>
  <c r="Y41" i="134" s="1"/>
  <c r="AF104" i="134"/>
  <c r="AF115" i="134" s="1"/>
  <c r="AF40" i="134" s="1"/>
  <c r="AF41" i="134" s="1"/>
  <c r="AQ104" i="134"/>
  <c r="AQ115" i="134" s="1"/>
  <c r="AQ40" i="134" s="1"/>
  <c r="AQ41" i="134" s="1"/>
  <c r="AX104" i="134"/>
  <c r="AX115" i="134" s="1"/>
  <c r="AX40" i="134" s="1"/>
  <c r="AX41" i="134" s="1"/>
  <c r="F104" i="134"/>
  <c r="F115" i="134" s="1"/>
  <c r="K88" i="134"/>
  <c r="T88" i="134"/>
  <c r="D79" i="134"/>
  <c r="AY81" i="134" s="1"/>
  <c r="U88" i="134"/>
  <c r="BA20" i="134"/>
  <c r="AS104" i="134"/>
  <c r="AS115" i="134" s="1"/>
  <c r="AS40" i="134" s="1"/>
  <c r="AS41" i="134" s="1"/>
  <c r="AZ104" i="134"/>
  <c r="AZ115" i="134" s="1"/>
  <c r="AZ40" i="134" s="1"/>
  <c r="AZ41" i="134" s="1"/>
  <c r="L104" i="134"/>
  <c r="L115" i="134" s="1"/>
  <c r="W104" i="134"/>
  <c r="W115" i="134" s="1"/>
  <c r="Z104" i="134"/>
  <c r="Z115" i="134" s="1"/>
  <c r="Z40" i="134" s="1"/>
  <c r="Z41" i="134" s="1"/>
  <c r="AI88" i="134"/>
  <c r="AN88" i="134"/>
  <c r="AO88" i="134"/>
  <c r="N88" i="134"/>
  <c r="AH88" i="134"/>
  <c r="AW104" i="134"/>
  <c r="AW115" i="134" s="1"/>
  <c r="AW40" i="134" s="1"/>
  <c r="AW41" i="134" s="1"/>
  <c r="P104" i="134"/>
  <c r="P115" i="134" s="1"/>
  <c r="AH104" i="134"/>
  <c r="AH115" i="134" s="1"/>
  <c r="AH40" i="134" s="1"/>
  <c r="AH41" i="134" s="1"/>
  <c r="AR88" i="134"/>
  <c r="V88" i="134"/>
  <c r="AA104" i="134"/>
  <c r="AA115" i="134" s="1"/>
  <c r="AA40" i="134" s="1"/>
  <c r="AA41" i="134" s="1"/>
  <c r="D88" i="134"/>
  <c r="G104" i="134"/>
  <c r="G115" i="134" s="1"/>
  <c r="I88" i="134"/>
  <c r="AC104" i="134"/>
  <c r="AC115" i="134" s="1"/>
  <c r="AC40" i="134" s="1"/>
  <c r="AC41" i="134" s="1"/>
  <c r="AY104" i="134"/>
  <c r="AY115" i="134" s="1"/>
  <c r="AY40" i="134" s="1"/>
  <c r="AY41" i="134" s="1"/>
  <c r="J104" i="134"/>
  <c r="J115" i="134" s="1"/>
  <c r="X88" i="134"/>
  <c r="AK88" i="134"/>
  <c r="I104" i="134"/>
  <c r="I115" i="134" s="1"/>
  <c r="AM88" i="134"/>
  <c r="AP88" i="134"/>
  <c r="AJ104" i="134"/>
  <c r="AJ115" i="134" s="1"/>
  <c r="AJ40" i="134" s="1"/>
  <c r="AJ41" i="134" s="1"/>
  <c r="S88" i="134"/>
  <c r="D72" i="134"/>
  <c r="AY74" i="134" s="1"/>
  <c r="B16" i="128"/>
  <c r="C11" i="128"/>
  <c r="N20" i="129"/>
  <c r="BN14" i="129"/>
  <c r="BO105" i="139"/>
  <c r="BN14" i="139"/>
  <c r="E20" i="139"/>
  <c r="E20" i="117"/>
  <c r="BA113" i="131"/>
  <c r="AK113" i="131"/>
  <c r="U113" i="131"/>
  <c r="AZ113" i="131"/>
  <c r="AJ113" i="131"/>
  <c r="T113" i="131"/>
  <c r="BB113" i="131"/>
  <c r="AL113" i="131"/>
  <c r="V113" i="131"/>
  <c r="AI113" i="131"/>
  <c r="AE113" i="131"/>
  <c r="AA113" i="131"/>
  <c r="BJ97" i="131"/>
  <c r="AT97" i="131"/>
  <c r="AD97" i="131"/>
  <c r="N97" i="131"/>
  <c r="AS97" i="131"/>
  <c r="X97" i="131"/>
  <c r="AW97" i="131"/>
  <c r="AB97" i="131"/>
  <c r="BA97" i="131"/>
  <c r="AF97" i="131"/>
  <c r="BK97" i="131"/>
  <c r="BK98" i="131" s="1"/>
  <c r="BK33" i="131" s="1"/>
  <c r="AO97" i="131"/>
  <c r="T97" i="131"/>
  <c r="BK20" i="131"/>
  <c r="BK78" i="131" s="1"/>
  <c r="BE113" i="131"/>
  <c r="AG113" i="131"/>
  <c r="BH113" i="131"/>
  <c r="AN113" i="131"/>
  <c r="P113" i="131"/>
  <c r="AT113" i="131"/>
  <c r="Z113" i="131"/>
  <c r="S113" i="131"/>
  <c r="BG113" i="131"/>
  <c r="BG114" i="131" s="1"/>
  <c r="W113" i="131"/>
  <c r="AP97" i="131"/>
  <c r="V97" i="131"/>
  <c r="AY97" i="131"/>
  <c r="S97" i="131"/>
  <c r="AM97" i="131"/>
  <c r="BG97" i="131"/>
  <c r="AA97" i="131"/>
  <c r="AZ97" i="131"/>
  <c r="Y97" i="131"/>
  <c r="BI113" i="131"/>
  <c r="BI114" i="131" s="1"/>
  <c r="AC113" i="131"/>
  <c r="AV113" i="131"/>
  <c r="X113" i="131"/>
  <c r="AP113" i="131"/>
  <c r="N113" i="131"/>
  <c r="O113" i="131"/>
  <c r="BF97" i="131"/>
  <c r="AH97" i="131"/>
  <c r="BD97" i="131"/>
  <c r="BH97" i="131"/>
  <c r="W97" i="131"/>
  <c r="AK97" i="131"/>
  <c r="AU97" i="131"/>
  <c r="N78" i="131"/>
  <c r="AW113" i="131"/>
  <c r="Q113" i="131"/>
  <c r="AB113" i="131"/>
  <c r="AH113" i="131"/>
  <c r="BK113" i="131"/>
  <c r="BK114" i="131" s="1"/>
  <c r="BK40" i="131" s="1"/>
  <c r="AM113" i="131"/>
  <c r="Z97" i="131"/>
  <c r="AI97" i="131"/>
  <c r="AG97" i="131"/>
  <c r="U97" i="131"/>
  <c r="AE97" i="131"/>
  <c r="AR113" i="131"/>
  <c r="R113" i="131"/>
  <c r="AX97" i="131"/>
  <c r="BC97" i="131"/>
  <c r="BE97" i="131"/>
  <c r="BO113" i="131"/>
  <c r="AF113" i="131"/>
  <c r="AY113" i="131"/>
  <c r="AL97" i="131"/>
  <c r="AR97" i="131"/>
  <c r="AJ97" i="131"/>
  <c r="AS113" i="131"/>
  <c r="BD113" i="131"/>
  <c r="BJ113" i="131"/>
  <c r="BJ114" i="131" s="1"/>
  <c r="AD113" i="131"/>
  <c r="AU113" i="131"/>
  <c r="BB97" i="131"/>
  <c r="R97" i="131"/>
  <c r="AC97" i="131"/>
  <c r="Q97" i="131"/>
  <c r="P97" i="131"/>
  <c r="O97" i="131"/>
  <c r="AO113" i="131"/>
  <c r="BF113" i="131"/>
  <c r="BF114" i="131" s="1"/>
  <c r="AQ113" i="131"/>
  <c r="BI97" i="131"/>
  <c r="AV97" i="131"/>
  <c r="N71" i="131"/>
  <c r="Y113" i="131"/>
  <c r="AX113" i="131"/>
  <c r="BC113" i="131"/>
  <c r="AN97" i="131"/>
  <c r="AQ97" i="131"/>
  <c r="L20" i="140"/>
  <c r="BN14" i="140"/>
  <c r="D20" i="130"/>
  <c r="BN14" i="130"/>
  <c r="C11" i="131"/>
  <c r="B16" i="131"/>
  <c r="BO105" i="150"/>
  <c r="E20" i="150"/>
  <c r="N20" i="150" s="1"/>
  <c r="G20" i="131"/>
  <c r="AS90" i="131" s="1"/>
  <c r="BN14" i="131"/>
  <c r="C11" i="137"/>
  <c r="B16" i="137"/>
  <c r="BN14" i="128"/>
  <c r="BO104" i="128"/>
  <c r="BI113" i="130"/>
  <c r="BI114" i="130" s="1"/>
  <c r="AS113" i="130"/>
  <c r="AC113" i="130"/>
  <c r="BJ113" i="130"/>
  <c r="BJ114" i="130" s="1"/>
  <c r="BJ40" i="130" s="1"/>
  <c r="AT113" i="130"/>
  <c r="AD113" i="130"/>
  <c r="N113" i="130"/>
  <c r="AF113" i="130"/>
  <c r="BC113" i="130"/>
  <c r="BC114" i="130" s="1"/>
  <c r="BC40" i="130" s="1"/>
  <c r="W113" i="130"/>
  <c r="AR113" i="130"/>
  <c r="BG113" i="130"/>
  <c r="BG114" i="130" s="1"/>
  <c r="AA113" i="130"/>
  <c r="BC97" i="130"/>
  <c r="AM97" i="130"/>
  <c r="W97" i="130"/>
  <c r="BA97" i="130"/>
  <c r="AF97" i="130"/>
  <c r="BJ97" i="130"/>
  <c r="AO97" i="130"/>
  <c r="T97" i="130"/>
  <c r="AX97" i="130"/>
  <c r="AC97" i="130"/>
  <c r="BB97" i="130"/>
  <c r="AG97" i="130"/>
  <c r="N78" i="130"/>
  <c r="BA113" i="130"/>
  <c r="AG113" i="130"/>
  <c r="BF113" i="130"/>
  <c r="BF114" i="130" s="1"/>
  <c r="AL113" i="130"/>
  <c r="R113" i="130"/>
  <c r="X113" i="130"/>
  <c r="AM113" i="130"/>
  <c r="AZ113" i="130"/>
  <c r="AY113" i="130"/>
  <c r="BK97" i="130"/>
  <c r="BK98" i="130" s="1"/>
  <c r="BK33" i="130" s="1"/>
  <c r="AQ97" i="130"/>
  <c r="S97" i="130"/>
  <c r="AP97" i="130"/>
  <c r="P97" i="130"/>
  <c r="AJ97" i="130"/>
  <c r="BI97" i="130"/>
  <c r="AH97" i="130"/>
  <c r="AW97" i="130"/>
  <c r="V97" i="130"/>
  <c r="BO113" i="130"/>
  <c r="AK113" i="130"/>
  <c r="BB113" i="130"/>
  <c r="BB114" i="130" s="1"/>
  <c r="BB40" i="130" s="1"/>
  <c r="Z113" i="130"/>
  <c r="AN113" i="130"/>
  <c r="AE113" i="130"/>
  <c r="AB113" i="130"/>
  <c r="S113" i="130"/>
  <c r="AI97" i="130"/>
  <c r="BF97" i="130"/>
  <c r="U97" i="130"/>
  <c r="AD97" i="130"/>
  <c r="AS97" i="130"/>
  <c r="BH97" i="130"/>
  <c r="Q97" i="130"/>
  <c r="U113" i="130"/>
  <c r="BD113" i="130"/>
  <c r="BD114" i="130" s="1"/>
  <c r="BK113" i="130"/>
  <c r="BK114" i="130" s="1"/>
  <c r="AQ113" i="130"/>
  <c r="AA97" i="130"/>
  <c r="AZ97" i="130"/>
  <c r="X97" i="130"/>
  <c r="BK20" i="130"/>
  <c r="BK78" i="130" s="1"/>
  <c r="Q113" i="130"/>
  <c r="AV113" i="130"/>
  <c r="AJ113" i="130"/>
  <c r="AU97" i="130"/>
  <c r="Z97" i="130"/>
  <c r="BD97" i="130"/>
  <c r="AB97" i="130"/>
  <c r="BE113" i="130"/>
  <c r="BE114" i="130" s="1"/>
  <c r="Y113" i="130"/>
  <c r="AX113" i="130"/>
  <c r="V113" i="130"/>
  <c r="P113" i="130"/>
  <c r="O113" i="130"/>
  <c r="T113" i="130"/>
  <c r="BG97" i="130"/>
  <c r="BG98" i="130" s="1"/>
  <c r="BG33" i="130" s="1"/>
  <c r="BG54" i="130" s="1"/>
  <c r="AE97" i="130"/>
  <c r="AV97" i="130"/>
  <c r="BE97" i="130"/>
  <c r="Y97" i="130"/>
  <c r="AN97" i="130"/>
  <c r="AR97" i="130"/>
  <c r="N71" i="130"/>
  <c r="AW113" i="130"/>
  <c r="AP113" i="130"/>
  <c r="BH113" i="130"/>
  <c r="BH114" i="130" s="1"/>
  <c r="AY97" i="130"/>
  <c r="AK97" i="130"/>
  <c r="N97" i="130"/>
  <c r="AL97" i="130"/>
  <c r="AO113" i="130"/>
  <c r="AH113" i="130"/>
  <c r="AU113" i="130"/>
  <c r="AI113" i="130"/>
  <c r="O97" i="130"/>
  <c r="AT97" i="130"/>
  <c r="R97" i="130"/>
  <c r="E20" i="145"/>
  <c r="BO104" i="145"/>
  <c r="L78" i="143"/>
  <c r="AX111" i="143"/>
  <c r="BI111" i="143"/>
  <c r="AV111" i="143"/>
  <c r="AF111" i="143"/>
  <c r="P111" i="143"/>
  <c r="BC111" i="143"/>
  <c r="AQ111" i="143"/>
  <c r="S111" i="143"/>
  <c r="AC111" i="143"/>
  <c r="AH111" i="143"/>
  <c r="AO111" i="143"/>
  <c r="AM111" i="143"/>
  <c r="AW95" i="143"/>
  <c r="AG95" i="143"/>
  <c r="AE111" i="143"/>
  <c r="AV95" i="143"/>
  <c r="AF95" i="143"/>
  <c r="BF95" i="143"/>
  <c r="AP95" i="143"/>
  <c r="Z95" i="143"/>
  <c r="BC95" i="143"/>
  <c r="L95" i="143"/>
  <c r="P95" i="143"/>
  <c r="T95" i="143"/>
  <c r="M95" i="143"/>
  <c r="AT111" i="143"/>
  <c r="BD111" i="143"/>
  <c r="AJ111" i="143"/>
  <c r="L111" i="143"/>
  <c r="BG111" i="143"/>
  <c r="Y111" i="143"/>
  <c r="V111" i="143"/>
  <c r="U111" i="143"/>
  <c r="R111" i="143"/>
  <c r="AS95" i="143"/>
  <c r="Y95" i="143"/>
  <c r="AZ95" i="143"/>
  <c r="AB95" i="143"/>
  <c r="AX95" i="143"/>
  <c r="AD95" i="143"/>
  <c r="AM95" i="143"/>
  <c r="AI95" i="143"/>
  <c r="AE95" i="143"/>
  <c r="AA95" i="143"/>
  <c r="AP111" i="143"/>
  <c r="AZ111" i="143"/>
  <c r="AB111" i="143"/>
  <c r="BE111" i="143"/>
  <c r="AY111" i="143"/>
  <c r="N111" i="143"/>
  <c r="O111" i="143"/>
  <c r="M111" i="143"/>
  <c r="BI95" i="143"/>
  <c r="AO95" i="143"/>
  <c r="U95" i="143"/>
  <c r="AR95" i="143"/>
  <c r="BO111" i="143"/>
  <c r="AT95" i="143"/>
  <c r="V95" i="143"/>
  <c r="X95" i="143"/>
  <c r="W95" i="143"/>
  <c r="O95" i="143"/>
  <c r="L71" i="143"/>
  <c r="AL111" i="143"/>
  <c r="X111" i="143"/>
  <c r="AI111" i="143"/>
  <c r="AS111" i="143"/>
  <c r="BE95" i="143"/>
  <c r="BH95" i="143"/>
  <c r="Q111" i="143"/>
  <c r="R95" i="143"/>
  <c r="W111" i="143"/>
  <c r="AQ95" i="143"/>
  <c r="BF111" i="143"/>
  <c r="AR111" i="143"/>
  <c r="AW111" i="143"/>
  <c r="BA111" i="143"/>
  <c r="AG111" i="143"/>
  <c r="AK95" i="143"/>
  <c r="AN95" i="143"/>
  <c r="AL95" i="143"/>
  <c r="Q95" i="143"/>
  <c r="S95" i="143"/>
  <c r="T111" i="143"/>
  <c r="AA111" i="143"/>
  <c r="BD95" i="143"/>
  <c r="N95" i="143"/>
  <c r="BH111" i="143"/>
  <c r="BA95" i="143"/>
  <c r="AU95" i="143"/>
  <c r="AK111" i="143"/>
  <c r="AC95" i="143"/>
  <c r="BB111" i="143"/>
  <c r="AU111" i="143"/>
  <c r="Z111" i="143"/>
  <c r="AJ95" i="143"/>
  <c r="AY95" i="143"/>
  <c r="AD111" i="143"/>
  <c r="BB95" i="143"/>
  <c r="AN111" i="143"/>
  <c r="AH95" i="143"/>
  <c r="BG95" i="143"/>
  <c r="C11" i="143"/>
  <c r="B16" i="143"/>
  <c r="B15" i="117"/>
  <c r="BN13" i="117"/>
  <c r="D20" i="126"/>
  <c r="BN14" i="126"/>
  <c r="D20" i="117"/>
  <c r="M20" i="117" s="1"/>
  <c r="C11" i="139"/>
  <c r="B16" i="139"/>
  <c r="BO111" i="146"/>
  <c r="AU111" i="146"/>
  <c r="AE111" i="146"/>
  <c r="O111" i="146"/>
  <c r="AO111" i="146"/>
  <c r="T111" i="146"/>
  <c r="AX111" i="146"/>
  <c r="AC111" i="146"/>
  <c r="BH111" i="146"/>
  <c r="BH114" i="146" s="1"/>
  <c r="AL111" i="146"/>
  <c r="Q111" i="146"/>
  <c r="AV111" i="146"/>
  <c r="Z111" i="146"/>
  <c r="BI95" i="146"/>
  <c r="BI98" i="146" s="1"/>
  <c r="BI33" i="146" s="1"/>
  <c r="AS95" i="146"/>
  <c r="AC95" i="146"/>
  <c r="M95" i="146"/>
  <c r="AN95" i="146"/>
  <c r="S95" i="146"/>
  <c r="AR95" i="146"/>
  <c r="W95" i="146"/>
  <c r="BB95" i="146"/>
  <c r="AZ95" i="146"/>
  <c r="AE95" i="146"/>
  <c r="AA95" i="146"/>
  <c r="P95" i="146"/>
  <c r="BG111" i="146"/>
  <c r="BG114" i="146" s="1"/>
  <c r="AM111" i="146"/>
  <c r="S111" i="146"/>
  <c r="AJ111" i="146"/>
  <c r="BI111" i="146"/>
  <c r="BI114" i="146" s="1"/>
  <c r="AH111" i="146"/>
  <c r="BB111" i="146"/>
  <c r="AB111" i="146"/>
  <c r="BA111" i="146"/>
  <c r="U111" i="146"/>
  <c r="BA95" i="146"/>
  <c r="AG95" i="146"/>
  <c r="BD95" i="146"/>
  <c r="AD95" i="146"/>
  <c r="AX95" i="146"/>
  <c r="R95" i="146"/>
  <c r="AQ95" i="146"/>
  <c r="AJ95" i="146"/>
  <c r="L71" i="146"/>
  <c r="L78" i="146"/>
  <c r="BC111" i="146"/>
  <c r="AI111" i="146"/>
  <c r="BE111" i="146"/>
  <c r="AD111" i="146"/>
  <c r="BD111" i="146"/>
  <c r="X111" i="146"/>
  <c r="AW111" i="146"/>
  <c r="V111" i="146"/>
  <c r="AP111" i="146"/>
  <c r="P111" i="146"/>
  <c r="AW95" i="146"/>
  <c r="Y95" i="146"/>
  <c r="AY95" i="146"/>
  <c r="X95" i="146"/>
  <c r="AM95" i="146"/>
  <c r="L95" i="146"/>
  <c r="BF95" i="146"/>
  <c r="Z95" i="146"/>
  <c r="V95" i="146"/>
  <c r="BI20" i="146"/>
  <c r="AA111" i="146"/>
  <c r="Y111" i="146"/>
  <c r="R111" i="146"/>
  <c r="L111" i="146"/>
  <c r="BH95" i="146"/>
  <c r="U95" i="146"/>
  <c r="N95" i="146"/>
  <c r="BG95" i="146"/>
  <c r="T95" i="146"/>
  <c r="AY111" i="146"/>
  <c r="AZ111" i="146"/>
  <c r="AS111" i="146"/>
  <c r="AR111" i="146"/>
  <c r="AK111" i="146"/>
  <c r="AO95" i="146"/>
  <c r="AT95" i="146"/>
  <c r="AH95" i="146"/>
  <c r="AU95" i="146"/>
  <c r="AL95" i="146"/>
  <c r="AT111" i="146"/>
  <c r="AG111" i="146"/>
  <c r="AK95" i="146"/>
  <c r="AB95" i="146"/>
  <c r="AF95" i="146"/>
  <c r="AN111" i="146"/>
  <c r="AF111" i="146"/>
  <c r="AP95" i="146"/>
  <c r="M111" i="146"/>
  <c r="BE95" i="146"/>
  <c r="O95" i="146"/>
  <c r="N111" i="146"/>
  <c r="BF111" i="146"/>
  <c r="Q95" i="146"/>
  <c r="AV95" i="146"/>
  <c r="AQ111" i="146"/>
  <c r="AI95" i="146"/>
  <c r="W111" i="146"/>
  <c r="BC95" i="146"/>
  <c r="L71" i="123"/>
  <c r="BI20" i="123"/>
  <c r="BO111" i="123"/>
  <c r="L78" i="123"/>
  <c r="B16" i="145"/>
  <c r="C11" i="145"/>
  <c r="R16" i="150"/>
  <c r="AP55" i="150"/>
  <c r="AC55" i="150"/>
  <c r="AL55" i="150"/>
  <c r="B40" i="150"/>
  <c r="AE55" i="150"/>
  <c r="BF55" i="150"/>
  <c r="AS55" i="150"/>
  <c r="AF55" i="150"/>
  <c r="R55" i="150"/>
  <c r="Q55" i="150"/>
  <c r="Z55" i="150"/>
  <c r="S15" i="150"/>
  <c r="T11" i="150" s="1"/>
  <c r="AY55" i="150"/>
  <c r="U55" i="150"/>
  <c r="AK55" i="150"/>
  <c r="X55" i="150"/>
  <c r="T55" i="150"/>
  <c r="BG55" i="150"/>
  <c r="AT55" i="150"/>
  <c r="AJ55" i="150"/>
  <c r="BC55" i="150"/>
  <c r="BH55" i="150"/>
  <c r="AG55" i="150"/>
  <c r="Y55" i="150"/>
  <c r="AI55" i="150"/>
  <c r="BB55" i="150"/>
  <c r="V55" i="150"/>
  <c r="P55" i="150"/>
  <c r="B55" i="150"/>
  <c r="B35" i="150"/>
  <c r="AB55" i="150"/>
  <c r="AQ55" i="150"/>
  <c r="AR55" i="150"/>
  <c r="BI55" i="150"/>
  <c r="BJ55" i="150"/>
  <c r="AM55" i="150"/>
  <c r="BD55" i="150"/>
  <c r="AO55" i="150"/>
  <c r="S55" i="150"/>
  <c r="AX55" i="150"/>
  <c r="AD55" i="150"/>
  <c r="AU55" i="150"/>
  <c r="AW55" i="150"/>
  <c r="AA55" i="150"/>
  <c r="BA55" i="150"/>
  <c r="AN55" i="150"/>
  <c r="W55" i="150"/>
  <c r="AV55" i="150"/>
  <c r="AH55" i="150"/>
  <c r="BE55" i="150"/>
  <c r="B76" i="149"/>
  <c r="E29" i="149"/>
  <c r="F26" i="149" s="1"/>
  <c r="R15" i="146"/>
  <c r="S11" i="146" s="1"/>
  <c r="AZ104" i="146"/>
  <c r="AV104" i="146"/>
  <c r="AR104" i="146"/>
  <c r="AN104" i="146"/>
  <c r="AJ104" i="146"/>
  <c r="AF104" i="146"/>
  <c r="AB104" i="146"/>
  <c r="X104" i="146"/>
  <c r="T104" i="146"/>
  <c r="P104" i="146"/>
  <c r="L104" i="146"/>
  <c r="H104" i="146"/>
  <c r="BB104" i="146"/>
  <c r="AW104" i="146"/>
  <c r="AQ104" i="146"/>
  <c r="AL104" i="146"/>
  <c r="AG104" i="146"/>
  <c r="AA104" i="146"/>
  <c r="V104" i="146"/>
  <c r="Q104" i="146"/>
  <c r="K104" i="146"/>
  <c r="F104" i="146"/>
  <c r="F114" i="146" s="1"/>
  <c r="BA104" i="146"/>
  <c r="AU104" i="146"/>
  <c r="AP104" i="146"/>
  <c r="AK104" i="146"/>
  <c r="AE104" i="146"/>
  <c r="Z104" i="146"/>
  <c r="U104" i="146"/>
  <c r="O104" i="146"/>
  <c r="J104" i="146"/>
  <c r="E104" i="146"/>
  <c r="AY104" i="146"/>
  <c r="AT104" i="146"/>
  <c r="AO104" i="146"/>
  <c r="AI104" i="146"/>
  <c r="AD104" i="146"/>
  <c r="Y104" i="146"/>
  <c r="S104" i="146"/>
  <c r="N104" i="146"/>
  <c r="I104" i="146"/>
  <c r="AX104" i="146"/>
  <c r="AS104" i="146"/>
  <c r="AM104" i="146"/>
  <c r="AH104" i="146"/>
  <c r="AC104" i="146"/>
  <c r="W104" i="146"/>
  <c r="R104" i="146"/>
  <c r="M104" i="146"/>
  <c r="G104" i="146"/>
  <c r="BA88" i="146"/>
  <c r="AW88" i="146"/>
  <c r="AS88" i="146"/>
  <c r="AO88" i="146"/>
  <c r="AK88" i="146"/>
  <c r="AG88" i="146"/>
  <c r="AC88" i="146"/>
  <c r="Y88" i="146"/>
  <c r="U88" i="146"/>
  <c r="Q88" i="146"/>
  <c r="M88" i="146"/>
  <c r="I88" i="146"/>
  <c r="E88" i="146"/>
  <c r="AZ88" i="146"/>
  <c r="AU88" i="146"/>
  <c r="AP88" i="146"/>
  <c r="AJ88" i="146"/>
  <c r="AE88" i="146"/>
  <c r="Z88" i="146"/>
  <c r="T88" i="146"/>
  <c r="O88" i="146"/>
  <c r="J88" i="146"/>
  <c r="E78" i="146"/>
  <c r="AY88" i="146"/>
  <c r="AT88" i="146"/>
  <c r="AN88" i="146"/>
  <c r="AI88" i="146"/>
  <c r="AD88" i="146"/>
  <c r="X88" i="146"/>
  <c r="S88" i="146"/>
  <c r="N88" i="146"/>
  <c r="H88" i="146"/>
  <c r="AX88" i="146"/>
  <c r="AR88" i="146"/>
  <c r="AM88" i="146"/>
  <c r="AH88" i="146"/>
  <c r="AB88" i="146"/>
  <c r="W88" i="146"/>
  <c r="R88" i="146"/>
  <c r="L88" i="146"/>
  <c r="G88" i="146"/>
  <c r="BB88" i="146"/>
  <c r="AV88" i="146"/>
  <c r="AQ88" i="146"/>
  <c r="AL88" i="146"/>
  <c r="AF88" i="146"/>
  <c r="AA88" i="146"/>
  <c r="V88" i="146"/>
  <c r="P88" i="146"/>
  <c r="K88" i="146"/>
  <c r="F88" i="146"/>
  <c r="E71" i="146"/>
  <c r="BB20" i="146"/>
  <c r="C15" i="146"/>
  <c r="D11" i="146" s="1"/>
  <c r="C21" i="146"/>
  <c r="C22" i="146" s="1"/>
  <c r="B40" i="146"/>
  <c r="C28" i="146"/>
  <c r="D25" i="146" s="1"/>
  <c r="Q15" i="145"/>
  <c r="R11" i="145" s="1"/>
  <c r="C21" i="145"/>
  <c r="C22" i="145" s="1"/>
  <c r="BN113" i="145"/>
  <c r="C40" i="145"/>
  <c r="BJ40" i="145"/>
  <c r="B40" i="145"/>
  <c r="BK54" i="145"/>
  <c r="BK40" i="145"/>
  <c r="D28" i="145"/>
  <c r="E25" i="145" s="1"/>
  <c r="R15" i="143"/>
  <c r="S11" i="143" s="1"/>
  <c r="C21" i="143"/>
  <c r="C22" i="143" s="1"/>
  <c r="B40" i="143"/>
  <c r="C40" i="143"/>
  <c r="D40" i="143"/>
  <c r="C28" i="143"/>
  <c r="D25" i="143" s="1"/>
  <c r="C21" i="142"/>
  <c r="C22" i="142" s="1"/>
  <c r="B40" i="142"/>
  <c r="D28" i="142"/>
  <c r="E25" i="142" s="1"/>
  <c r="BK55" i="142"/>
  <c r="S15" i="142"/>
  <c r="T11" i="142" s="1"/>
  <c r="BN98" i="142"/>
  <c r="BK34" i="142" s="1"/>
  <c r="BN114" i="142"/>
  <c r="R16" i="142"/>
  <c r="E80" i="140"/>
  <c r="G80" i="140"/>
  <c r="F80" i="140"/>
  <c r="J54" i="140"/>
  <c r="F54" i="140"/>
  <c r="B54" i="140"/>
  <c r="B35" i="140"/>
  <c r="BB78" i="140"/>
  <c r="BB71" i="140"/>
  <c r="R15" i="140"/>
  <c r="S11" i="140" s="1"/>
  <c r="C54" i="140"/>
  <c r="C28" i="140"/>
  <c r="D25" i="140" s="1"/>
  <c r="D54" i="140"/>
  <c r="H80" i="140"/>
  <c r="I80" i="140"/>
  <c r="K80" i="140"/>
  <c r="J80" i="140"/>
  <c r="C40" i="140"/>
  <c r="B40" i="140"/>
  <c r="E73" i="140"/>
  <c r="F73" i="140"/>
  <c r="G73" i="140"/>
  <c r="BN104" i="140"/>
  <c r="BO88" i="140" s="1"/>
  <c r="C21" i="140"/>
  <c r="H73" i="140"/>
  <c r="I73" i="140"/>
  <c r="J73" i="140"/>
  <c r="K73" i="140"/>
  <c r="C15" i="140"/>
  <c r="D11" i="140" s="1"/>
  <c r="E114" i="140"/>
  <c r="AY34" i="140"/>
  <c r="BN88" i="140"/>
  <c r="BB34" i="140" s="1"/>
  <c r="H54" i="140"/>
  <c r="BC55" i="139"/>
  <c r="Q15" i="139"/>
  <c r="R11" i="139" s="1"/>
  <c r="BD55" i="139"/>
  <c r="D55" i="139"/>
  <c r="BG55" i="139"/>
  <c r="BJ55" i="139"/>
  <c r="BD79" i="139"/>
  <c r="BD72" i="139"/>
  <c r="BN107" i="139"/>
  <c r="BO91" i="139" s="1"/>
  <c r="BH55" i="139"/>
  <c r="B35" i="139"/>
  <c r="B55" i="139"/>
  <c r="C28" i="139"/>
  <c r="D25" i="139" s="1"/>
  <c r="B40" i="139"/>
  <c r="BN91" i="139"/>
  <c r="BD34" i="139" s="1"/>
  <c r="D40" i="139"/>
  <c r="C21" i="139"/>
  <c r="F73" i="137"/>
  <c r="BA71" i="137"/>
  <c r="BA78" i="137"/>
  <c r="BN87" i="137"/>
  <c r="BA34" i="137" s="1"/>
  <c r="BN103" i="137"/>
  <c r="BO87" i="137" s="1"/>
  <c r="B40" i="137"/>
  <c r="Q15" i="137"/>
  <c r="R11" i="137" s="1"/>
  <c r="C40" i="137"/>
  <c r="E80" i="137"/>
  <c r="D80" i="137"/>
  <c r="D73" i="137"/>
  <c r="C28" i="137"/>
  <c r="D25" i="137" s="1"/>
  <c r="F80" i="137"/>
  <c r="C21" i="137"/>
  <c r="BH40" i="136"/>
  <c r="AX40" i="136"/>
  <c r="AF40" i="136"/>
  <c r="AY40" i="136"/>
  <c r="BB40" i="136"/>
  <c r="AT40" i="136"/>
  <c r="Y40" i="136"/>
  <c r="BD73" i="136"/>
  <c r="BE73" i="136"/>
  <c r="BF73" i="136"/>
  <c r="BG73" i="136"/>
  <c r="AZ40" i="136"/>
  <c r="AR40" i="136"/>
  <c r="BD40" i="136"/>
  <c r="B40" i="136"/>
  <c r="AA40" i="136"/>
  <c r="AH40" i="136"/>
  <c r="AC40" i="136"/>
  <c r="AD40" i="136"/>
  <c r="AJ40" i="136"/>
  <c r="AW40" i="136"/>
  <c r="BH73" i="136"/>
  <c r="BI73" i="136"/>
  <c r="BJ73" i="136"/>
  <c r="BK73" i="136"/>
  <c r="BC40" i="136"/>
  <c r="C28" i="136"/>
  <c r="D25" i="136" s="1"/>
  <c r="S15" i="136"/>
  <c r="T11" i="136" s="1"/>
  <c r="AE40" i="136"/>
  <c r="AL40" i="136"/>
  <c r="AU40" i="136"/>
  <c r="AI40" i="136"/>
  <c r="AO40" i="136"/>
  <c r="Z40" i="136"/>
  <c r="BL73" i="136"/>
  <c r="BE40" i="136"/>
  <c r="AQ40" i="136"/>
  <c r="AN40" i="136"/>
  <c r="BI40" i="136"/>
  <c r="AB40" i="136"/>
  <c r="BF40" i="136"/>
  <c r="BA40" i="136"/>
  <c r="AG40" i="136"/>
  <c r="BJ40" i="136"/>
  <c r="AV40" i="136"/>
  <c r="AS40" i="136"/>
  <c r="BA73" i="136"/>
  <c r="BB73" i="136"/>
  <c r="BG40" i="136"/>
  <c r="AP40" i="136"/>
  <c r="C21" i="136"/>
  <c r="C22" i="136" s="1"/>
  <c r="C15" i="136"/>
  <c r="D11" i="136" s="1"/>
  <c r="AK40" i="136"/>
  <c r="AM40" i="136"/>
  <c r="C15" i="134"/>
  <c r="D11" i="134" s="1"/>
  <c r="C40" i="134"/>
  <c r="B40" i="134"/>
  <c r="C21" i="134"/>
  <c r="C22" i="134" s="1"/>
  <c r="C28" i="134"/>
  <c r="D25" i="134" s="1"/>
  <c r="Q16" i="134"/>
  <c r="R15" i="134"/>
  <c r="S11" i="134" s="1"/>
  <c r="AA82" i="133"/>
  <c r="AA83" i="133" s="1"/>
  <c r="AA27" i="133" s="1"/>
  <c r="AA76" i="133"/>
  <c r="AA26" i="133" s="1"/>
  <c r="BK114" i="133"/>
  <c r="BK115" i="133" s="1"/>
  <c r="BK40" i="133" s="1"/>
  <c r="BK41" i="133" s="1"/>
  <c r="BG114" i="133"/>
  <c r="BG115" i="133" s="1"/>
  <c r="BG40" i="133" s="1"/>
  <c r="BG41" i="133" s="1"/>
  <c r="BC114" i="133"/>
  <c r="BC115" i="133" s="1"/>
  <c r="BC40" i="133" s="1"/>
  <c r="BC41" i="133" s="1"/>
  <c r="AY114" i="133"/>
  <c r="AU114" i="133"/>
  <c r="AQ114" i="133"/>
  <c r="AM114" i="133"/>
  <c r="AI114" i="133"/>
  <c r="AE114" i="133"/>
  <c r="AA114" i="133"/>
  <c r="W114" i="133"/>
  <c r="S114" i="133"/>
  <c r="O114" i="133"/>
  <c r="BJ114" i="133"/>
  <c r="BJ115" i="133" s="1"/>
  <c r="BJ40" i="133" s="1"/>
  <c r="BJ41" i="133" s="1"/>
  <c r="BF114" i="133"/>
  <c r="BF115" i="133" s="1"/>
  <c r="BF40" i="133" s="1"/>
  <c r="BF41" i="133" s="1"/>
  <c r="BB114" i="133"/>
  <c r="BB115" i="133" s="1"/>
  <c r="BB40" i="133" s="1"/>
  <c r="BB41" i="133" s="1"/>
  <c r="AX114" i="133"/>
  <c r="AT114" i="133"/>
  <c r="AP114" i="133"/>
  <c r="AL114" i="133"/>
  <c r="AH114" i="133"/>
  <c r="AD114" i="133"/>
  <c r="Z114" i="133"/>
  <c r="V114" i="133"/>
  <c r="R114" i="133"/>
  <c r="N114" i="133"/>
  <c r="BO114" i="133"/>
  <c r="BD114" i="133"/>
  <c r="BD115" i="133" s="1"/>
  <c r="BD40" i="133" s="1"/>
  <c r="BD41" i="133" s="1"/>
  <c r="AV114" i="133"/>
  <c r="AN114" i="133"/>
  <c r="AF114" i="133"/>
  <c r="X114" i="133"/>
  <c r="P114" i="133"/>
  <c r="BI114" i="133"/>
  <c r="BI115" i="133" s="1"/>
  <c r="BI40" i="133" s="1"/>
  <c r="BI41" i="133" s="1"/>
  <c r="BA114" i="133"/>
  <c r="AS114" i="133"/>
  <c r="AK114" i="133"/>
  <c r="AC114" i="133"/>
  <c r="U114" i="133"/>
  <c r="AZ114" i="133"/>
  <c r="AJ114" i="133"/>
  <c r="T114" i="133"/>
  <c r="AW114" i="133"/>
  <c r="AG114" i="133"/>
  <c r="Q114" i="133"/>
  <c r="BE114" i="133"/>
  <c r="BE115" i="133" s="1"/>
  <c r="BE40" i="133" s="1"/>
  <c r="BE41" i="133" s="1"/>
  <c r="AO114" i="133"/>
  <c r="Y114" i="133"/>
  <c r="BH98" i="133"/>
  <c r="BD98" i="133"/>
  <c r="AZ98" i="133"/>
  <c r="AV98" i="133"/>
  <c r="AR98" i="133"/>
  <c r="AN98" i="133"/>
  <c r="AJ98" i="133"/>
  <c r="AF98" i="133"/>
  <c r="AB98" i="133"/>
  <c r="X98" i="133"/>
  <c r="T98" i="133"/>
  <c r="P98" i="133"/>
  <c r="AR114" i="133"/>
  <c r="AB114" i="133"/>
  <c r="BI98" i="133"/>
  <c r="BC98" i="133"/>
  <c r="AX98" i="133"/>
  <c r="AS98" i="133"/>
  <c r="AM98" i="133"/>
  <c r="AH98" i="133"/>
  <c r="AC98" i="133"/>
  <c r="W98" i="133"/>
  <c r="R98" i="133"/>
  <c r="BJ98" i="133"/>
  <c r="BB98" i="133"/>
  <c r="AU98" i="133"/>
  <c r="AO98" i="133"/>
  <c r="AG98" i="133"/>
  <c r="Z98" i="133"/>
  <c r="S98" i="133"/>
  <c r="BH114" i="133"/>
  <c r="BH115" i="133" s="1"/>
  <c r="BH40" i="133" s="1"/>
  <c r="BH41" i="133" s="1"/>
  <c r="BG98" i="133"/>
  <c r="BA98" i="133"/>
  <c r="AT98" i="133"/>
  <c r="AL98" i="133"/>
  <c r="AE98" i="133"/>
  <c r="Y98" i="133"/>
  <c r="Q98" i="133"/>
  <c r="BK98" i="133"/>
  <c r="BK99" i="133" s="1"/>
  <c r="BK33" i="133" s="1"/>
  <c r="BE98" i="133"/>
  <c r="AW98" i="133"/>
  <c r="AP98" i="133"/>
  <c r="AI98" i="133"/>
  <c r="AA98" i="133"/>
  <c r="U98" i="133"/>
  <c r="N98" i="133"/>
  <c r="BF98" i="133"/>
  <c r="AD98" i="133"/>
  <c r="AY98" i="133"/>
  <c r="V98" i="133"/>
  <c r="AQ98" i="133"/>
  <c r="O98" i="133"/>
  <c r="AK98" i="133"/>
  <c r="N72" i="133"/>
  <c r="N79" i="133"/>
  <c r="BK20" i="133"/>
  <c r="BK79" i="133" s="1"/>
  <c r="P16" i="133"/>
  <c r="C21" i="133"/>
  <c r="C22" i="133" s="1"/>
  <c r="B40" i="133"/>
  <c r="Z82" i="133"/>
  <c r="Z83" i="133" s="1"/>
  <c r="Z27" i="133" s="1"/>
  <c r="Z76" i="133"/>
  <c r="Z26" i="133" s="1"/>
  <c r="Y76" i="133"/>
  <c r="Y26" i="133" s="1"/>
  <c r="Y82" i="133"/>
  <c r="Y83" i="133" s="1"/>
  <c r="Y27" i="133" s="1"/>
  <c r="C40" i="133"/>
  <c r="Q15" i="133"/>
  <c r="R11" i="133" s="1"/>
  <c r="R15" i="131"/>
  <c r="S11" i="131" s="1"/>
  <c r="B40" i="131"/>
  <c r="C40" i="131"/>
  <c r="D81" i="131"/>
  <c r="D75" i="131"/>
  <c r="D26" i="131" s="1"/>
  <c r="F81" i="131"/>
  <c r="F82" i="131" s="1"/>
  <c r="F27" i="131" s="1"/>
  <c r="F75" i="131"/>
  <c r="F26" i="131" s="1"/>
  <c r="E75" i="131"/>
  <c r="E26" i="131" s="1"/>
  <c r="E81" i="131"/>
  <c r="E82" i="131" s="1"/>
  <c r="E27" i="131" s="1"/>
  <c r="C28" i="131"/>
  <c r="D25" i="131" s="1"/>
  <c r="C21" i="131"/>
  <c r="C22" i="131" s="1"/>
  <c r="C21" i="130"/>
  <c r="Q16" i="130"/>
  <c r="B40" i="130"/>
  <c r="R15" i="130"/>
  <c r="S11" i="130" s="1"/>
  <c r="C40" i="130"/>
  <c r="C28" i="130"/>
  <c r="D25" i="130" s="1"/>
  <c r="S15" i="129"/>
  <c r="T11" i="129" s="1"/>
  <c r="R16" i="129"/>
  <c r="B40" i="129"/>
  <c r="B42" i="129" s="1"/>
  <c r="C15" i="129"/>
  <c r="D11" i="129" s="1"/>
  <c r="C28" i="129"/>
  <c r="D25" i="129" s="1"/>
  <c r="C21" i="129"/>
  <c r="C22" i="129" s="1"/>
  <c r="C28" i="128"/>
  <c r="D25" i="128" s="1"/>
  <c r="B40" i="128"/>
  <c r="C21" i="128"/>
  <c r="C22" i="128" s="1"/>
  <c r="S15" i="128"/>
  <c r="T11" i="128" s="1"/>
  <c r="D15" i="126"/>
  <c r="C21" i="126"/>
  <c r="C22" i="126" s="1"/>
  <c r="C28" i="126"/>
  <c r="D25" i="126" s="1"/>
  <c r="Q16" i="126"/>
  <c r="AY34" i="126"/>
  <c r="B40" i="126"/>
  <c r="R15" i="126"/>
  <c r="S11" i="126" s="1"/>
  <c r="C40" i="126"/>
  <c r="B55" i="126"/>
  <c r="B35" i="126"/>
  <c r="AY34" i="125"/>
  <c r="B55" i="125"/>
  <c r="B35" i="125"/>
  <c r="R16" i="125"/>
  <c r="B40" i="125"/>
  <c r="C21" i="125"/>
  <c r="C22" i="125" s="1"/>
  <c r="S15" i="125"/>
  <c r="T11" i="125" s="1"/>
  <c r="C16" i="123"/>
  <c r="C28" i="123"/>
  <c r="D25" i="123" s="1"/>
  <c r="BJ71" i="123"/>
  <c r="BJ78" i="123"/>
  <c r="Q15" i="123"/>
  <c r="R11" i="123" s="1"/>
  <c r="D15" i="123"/>
  <c r="E11" i="123" s="1"/>
  <c r="D21" i="123"/>
  <c r="D22" i="123" s="1"/>
  <c r="E71" i="123"/>
  <c r="E78" i="123"/>
  <c r="BB20" i="123"/>
  <c r="D82" i="123"/>
  <c r="D27" i="123" s="1"/>
  <c r="C16" i="122"/>
  <c r="M78" i="122"/>
  <c r="M71" i="122"/>
  <c r="Q16" i="122"/>
  <c r="D21" i="122"/>
  <c r="D22" i="122" s="1"/>
  <c r="C28" i="122"/>
  <c r="D25" i="122" s="1"/>
  <c r="R15" i="122"/>
  <c r="S11" i="122" s="1"/>
  <c r="D73" i="122"/>
  <c r="BO113" i="122"/>
  <c r="N78" i="122"/>
  <c r="N71" i="122"/>
  <c r="D15" i="122"/>
  <c r="E11" i="122" s="1"/>
  <c r="B55" i="120"/>
  <c r="B35" i="120"/>
  <c r="BJ55" i="120"/>
  <c r="BC55" i="120"/>
  <c r="BF55" i="120"/>
  <c r="BI55" i="120"/>
  <c r="BG55" i="120"/>
  <c r="BD55" i="120"/>
  <c r="B40" i="120"/>
  <c r="S15" i="120"/>
  <c r="T11" i="120" s="1"/>
  <c r="BE55" i="120"/>
  <c r="BH55" i="120"/>
  <c r="T75" i="119"/>
  <c r="T26" i="119" s="1"/>
  <c r="T40" i="119" s="1"/>
  <c r="T81" i="119"/>
  <c r="T82" i="119" s="1"/>
  <c r="T27" i="119" s="1"/>
  <c r="AJ40" i="119"/>
  <c r="C40" i="119"/>
  <c r="AS54" i="119"/>
  <c r="J54" i="119"/>
  <c r="AO54" i="119"/>
  <c r="AO40" i="119"/>
  <c r="L54" i="119"/>
  <c r="AK54" i="119"/>
  <c r="Y75" i="119"/>
  <c r="Y26" i="119" s="1"/>
  <c r="Y40" i="119" s="1"/>
  <c r="Y81" i="119"/>
  <c r="Y82" i="119" s="1"/>
  <c r="Y27" i="119" s="1"/>
  <c r="BD40" i="119"/>
  <c r="AN54" i="119"/>
  <c r="AM54" i="119"/>
  <c r="BN98" i="119"/>
  <c r="AC75" i="119"/>
  <c r="AC26" i="119" s="1"/>
  <c r="AC40" i="119" s="1"/>
  <c r="AC81" i="119"/>
  <c r="AC82" i="119" s="1"/>
  <c r="AC27" i="119" s="1"/>
  <c r="C16" i="119"/>
  <c r="D75" i="119"/>
  <c r="D26" i="119" s="1"/>
  <c r="D81" i="119"/>
  <c r="BN74" i="119"/>
  <c r="L75" i="119"/>
  <c r="L26" i="119" s="1"/>
  <c r="L40" i="119" s="1"/>
  <c r="L81" i="119"/>
  <c r="L82" i="119" s="1"/>
  <c r="L27" i="119" s="1"/>
  <c r="O81" i="119"/>
  <c r="O82" i="119" s="1"/>
  <c r="O27" i="119" s="1"/>
  <c r="O75" i="119"/>
  <c r="O26" i="119" s="1"/>
  <c r="O40" i="119" s="1"/>
  <c r="I75" i="119"/>
  <c r="I26" i="119" s="1"/>
  <c r="I40" i="119" s="1"/>
  <c r="I81" i="119"/>
  <c r="I82" i="119" s="1"/>
  <c r="I27" i="119" s="1"/>
  <c r="F81" i="119"/>
  <c r="F82" i="119" s="1"/>
  <c r="F27" i="119" s="1"/>
  <c r="F75" i="119"/>
  <c r="F26" i="119" s="1"/>
  <c r="F40" i="119" s="1"/>
  <c r="V81" i="119"/>
  <c r="V82" i="119" s="1"/>
  <c r="V27" i="119" s="1"/>
  <c r="V75" i="119"/>
  <c r="V26" i="119" s="1"/>
  <c r="V40" i="119" s="1"/>
  <c r="AZ40" i="119"/>
  <c r="AX40" i="119"/>
  <c r="BG40" i="119"/>
  <c r="AJ54" i="119"/>
  <c r="AI54" i="119"/>
  <c r="BI54" i="119"/>
  <c r="AD54" i="119"/>
  <c r="C22" i="119"/>
  <c r="BK54" i="119"/>
  <c r="AM40" i="119"/>
  <c r="BE54" i="119"/>
  <c r="N54" i="119"/>
  <c r="BE40" i="119"/>
  <c r="AR40" i="119"/>
  <c r="AP40" i="119"/>
  <c r="AB54" i="119"/>
  <c r="AA54" i="119"/>
  <c r="BA54" i="119"/>
  <c r="AP54" i="119"/>
  <c r="AA81" i="119"/>
  <c r="AA82" i="119" s="1"/>
  <c r="AA27" i="119" s="1"/>
  <c r="AA75" i="119"/>
  <c r="AA26" i="119" s="1"/>
  <c r="AA40" i="119" s="1"/>
  <c r="BD54" i="119"/>
  <c r="BC54" i="119"/>
  <c r="BJ54" i="119"/>
  <c r="AG54" i="119"/>
  <c r="F54" i="119"/>
  <c r="AE81" i="119"/>
  <c r="AE82" i="119" s="1"/>
  <c r="AE27" i="119" s="1"/>
  <c r="AE75" i="119"/>
  <c r="AE26" i="119" s="1"/>
  <c r="AE40" i="119" s="1"/>
  <c r="AH81" i="119"/>
  <c r="AH82" i="119" s="1"/>
  <c r="AH27" i="119" s="1"/>
  <c r="AH75" i="119"/>
  <c r="AH26" i="119" s="1"/>
  <c r="AH40" i="119" s="1"/>
  <c r="D15" i="119"/>
  <c r="E11" i="119" s="1"/>
  <c r="S81" i="119"/>
  <c r="S82" i="119" s="1"/>
  <c r="S27" i="119" s="1"/>
  <c r="S75" i="119"/>
  <c r="S26" i="119" s="1"/>
  <c r="S40" i="119" s="1"/>
  <c r="J81" i="119"/>
  <c r="J82" i="119" s="1"/>
  <c r="J27" i="119" s="1"/>
  <c r="J75" i="119"/>
  <c r="J26" i="119" s="1"/>
  <c r="J40" i="119" s="1"/>
  <c r="S54" i="119"/>
  <c r="AV54" i="119"/>
  <c r="AL54" i="119"/>
  <c r="AI40" i="119"/>
  <c r="H75" i="119"/>
  <c r="H26" i="119" s="1"/>
  <c r="H40" i="119" s="1"/>
  <c r="H81" i="119"/>
  <c r="H82" i="119" s="1"/>
  <c r="H27" i="119" s="1"/>
  <c r="G81" i="119"/>
  <c r="G82" i="119" s="1"/>
  <c r="G27" i="119" s="1"/>
  <c r="G75" i="119"/>
  <c r="G26" i="119" s="1"/>
  <c r="G40" i="119" s="1"/>
  <c r="W81" i="119"/>
  <c r="W82" i="119" s="1"/>
  <c r="W27" i="119" s="1"/>
  <c r="W75" i="119"/>
  <c r="W26" i="119" s="1"/>
  <c r="W40" i="119" s="1"/>
  <c r="Q75" i="119"/>
  <c r="Q26" i="119" s="1"/>
  <c r="Q40" i="119" s="1"/>
  <c r="Q81" i="119"/>
  <c r="Q82" i="119" s="1"/>
  <c r="Q27" i="119" s="1"/>
  <c r="N81" i="119"/>
  <c r="N82" i="119" s="1"/>
  <c r="N27" i="119" s="1"/>
  <c r="N75" i="119"/>
  <c r="N26" i="119" s="1"/>
  <c r="N40" i="119" s="1"/>
  <c r="D54" i="119"/>
  <c r="C54" i="119"/>
  <c r="AC54" i="119"/>
  <c r="AX54" i="119"/>
  <c r="BI40" i="119"/>
  <c r="AV40" i="119"/>
  <c r="AT40" i="119"/>
  <c r="AQ40" i="119"/>
  <c r="AF54" i="119"/>
  <c r="AE54" i="119"/>
  <c r="Y54" i="119"/>
  <c r="AH54" i="119"/>
  <c r="BH54" i="119"/>
  <c r="BG54" i="119"/>
  <c r="U54" i="119"/>
  <c r="R54" i="119"/>
  <c r="Z81" i="119"/>
  <c r="Z82" i="119" s="1"/>
  <c r="Z27" i="119" s="1"/>
  <c r="Z75" i="119"/>
  <c r="Z26" i="119" s="1"/>
  <c r="Z40" i="119" s="1"/>
  <c r="BA40" i="119"/>
  <c r="AN40" i="119"/>
  <c r="AL40" i="119"/>
  <c r="X54" i="119"/>
  <c r="W54" i="119"/>
  <c r="B40" i="119"/>
  <c r="AT54" i="119"/>
  <c r="B54" i="119"/>
  <c r="B35" i="119"/>
  <c r="BN33" i="119"/>
  <c r="AB75" i="119"/>
  <c r="AB26" i="119" s="1"/>
  <c r="AB40" i="119" s="1"/>
  <c r="AB81" i="119"/>
  <c r="AB82" i="119" s="1"/>
  <c r="AB27" i="119" s="1"/>
  <c r="AG75" i="119"/>
  <c r="AG26" i="119" s="1"/>
  <c r="AG40" i="119" s="1"/>
  <c r="AG81" i="119"/>
  <c r="AG82" i="119" s="1"/>
  <c r="AG27" i="119" s="1"/>
  <c r="P75" i="119"/>
  <c r="P26" i="119" s="1"/>
  <c r="P40" i="119" s="1"/>
  <c r="P81" i="119"/>
  <c r="P82" i="119" s="1"/>
  <c r="P27" i="119" s="1"/>
  <c r="M75" i="119"/>
  <c r="M26" i="119" s="1"/>
  <c r="M40" i="119" s="1"/>
  <c r="M81" i="119"/>
  <c r="M82" i="119" s="1"/>
  <c r="M27" i="119" s="1"/>
  <c r="AW40" i="119"/>
  <c r="T54" i="119"/>
  <c r="D21" i="119"/>
  <c r="D22" i="119" s="1"/>
  <c r="BJ40" i="119"/>
  <c r="AU54" i="119"/>
  <c r="K54" i="119"/>
  <c r="V54" i="119"/>
  <c r="BK40" i="119"/>
  <c r="BB40" i="119"/>
  <c r="BN114" i="119"/>
  <c r="Q54" i="119"/>
  <c r="R15" i="119"/>
  <c r="S11" i="119" s="1"/>
  <c r="X75" i="119"/>
  <c r="X26" i="119" s="1"/>
  <c r="X40" i="119" s="1"/>
  <c r="X81" i="119"/>
  <c r="X82" i="119" s="1"/>
  <c r="X27" i="119" s="1"/>
  <c r="K81" i="119"/>
  <c r="K82" i="119" s="1"/>
  <c r="K27" i="119" s="1"/>
  <c r="K75" i="119"/>
  <c r="K26" i="119" s="1"/>
  <c r="K40" i="119" s="1"/>
  <c r="E75" i="119"/>
  <c r="E26" i="119" s="1"/>
  <c r="E40" i="119" s="1"/>
  <c r="E81" i="119"/>
  <c r="E82" i="119" s="1"/>
  <c r="E27" i="119" s="1"/>
  <c r="U75" i="119"/>
  <c r="U26" i="119" s="1"/>
  <c r="U40" i="119" s="1"/>
  <c r="U81" i="119"/>
  <c r="U82" i="119" s="1"/>
  <c r="U27" i="119" s="1"/>
  <c r="R81" i="119"/>
  <c r="R82" i="119" s="1"/>
  <c r="R27" i="119" s="1"/>
  <c r="R75" i="119"/>
  <c r="R26" i="119" s="1"/>
  <c r="R40" i="119" s="1"/>
  <c r="AU40" i="119"/>
  <c r="AZ54" i="119"/>
  <c r="AY54" i="119"/>
  <c r="BF54" i="119"/>
  <c r="M54" i="119"/>
  <c r="AS40" i="119"/>
  <c r="AY40" i="119"/>
  <c r="P54" i="119"/>
  <c r="O54" i="119"/>
  <c r="BB54" i="119"/>
  <c r="I54" i="119"/>
  <c r="BN34" i="119"/>
  <c r="BH40" i="119"/>
  <c r="BF40" i="119"/>
  <c r="AR54" i="119"/>
  <c r="AQ54" i="119"/>
  <c r="BC40" i="119"/>
  <c r="E54" i="119"/>
  <c r="C28" i="119"/>
  <c r="D25" i="119" s="1"/>
  <c r="AK40" i="119"/>
  <c r="H54" i="119"/>
  <c r="G54" i="119"/>
  <c r="AW54" i="119"/>
  <c r="Z54" i="119"/>
  <c r="AF75" i="119"/>
  <c r="AF26" i="119" s="1"/>
  <c r="AF40" i="119" s="1"/>
  <c r="AF81" i="119"/>
  <c r="AF82" i="119" s="1"/>
  <c r="AF27" i="119" s="1"/>
  <c r="AD81" i="119"/>
  <c r="AD82" i="119" s="1"/>
  <c r="AD27" i="119" s="1"/>
  <c r="AD75" i="119"/>
  <c r="AD26" i="119" s="1"/>
  <c r="AD40" i="119" s="1"/>
  <c r="BI55" i="117"/>
  <c r="AM55" i="117"/>
  <c r="AP55" i="117"/>
  <c r="AO55" i="117"/>
  <c r="X55" i="117"/>
  <c r="AE76" i="117"/>
  <c r="AE26" i="117" s="1"/>
  <c r="AE40" i="117" s="1"/>
  <c r="AE82" i="117"/>
  <c r="AE83" i="117" s="1"/>
  <c r="AE27" i="117" s="1"/>
  <c r="AG82" i="117"/>
  <c r="AG83" i="117" s="1"/>
  <c r="AG27" i="117" s="1"/>
  <c r="AG76" i="117"/>
  <c r="AG26" i="117" s="1"/>
  <c r="AG40" i="117" s="1"/>
  <c r="AV55" i="117"/>
  <c r="BK55" i="117"/>
  <c r="AY55" i="117"/>
  <c r="B55" i="117"/>
  <c r="B35" i="117"/>
  <c r="AR55" i="117"/>
  <c r="S76" i="117"/>
  <c r="S26" i="117" s="1"/>
  <c r="S40" i="117" s="1"/>
  <c r="S82" i="117"/>
  <c r="S83" i="117" s="1"/>
  <c r="S27" i="117" s="1"/>
  <c r="U82" i="117"/>
  <c r="U83" i="117" s="1"/>
  <c r="U27" i="117" s="1"/>
  <c r="U76" i="117"/>
  <c r="U26" i="117" s="1"/>
  <c r="U40" i="117" s="1"/>
  <c r="AQ55" i="117"/>
  <c r="AT55" i="117"/>
  <c r="AS55" i="117"/>
  <c r="AN55" i="117"/>
  <c r="W55" i="117"/>
  <c r="Z55" i="117"/>
  <c r="Y55" i="117"/>
  <c r="AJ55" i="117"/>
  <c r="AB82" i="117"/>
  <c r="AB83" i="117" s="1"/>
  <c r="AB27" i="117" s="1"/>
  <c r="AB76" i="117"/>
  <c r="AB26" i="117" s="1"/>
  <c r="AB40" i="117" s="1"/>
  <c r="AZ55" i="117"/>
  <c r="BD55" i="117"/>
  <c r="BC55" i="117"/>
  <c r="AH55" i="117"/>
  <c r="AX55" i="117"/>
  <c r="BG55" i="117"/>
  <c r="R82" i="117"/>
  <c r="R83" i="117" s="1"/>
  <c r="R27" i="117" s="1"/>
  <c r="R76" i="117"/>
  <c r="R26" i="117" s="1"/>
  <c r="R40" i="117" s="1"/>
  <c r="W76" i="117"/>
  <c r="W26" i="117" s="1"/>
  <c r="W40" i="117" s="1"/>
  <c r="W82" i="117"/>
  <c r="W83" i="117" s="1"/>
  <c r="W27" i="117" s="1"/>
  <c r="AW55" i="117"/>
  <c r="AA55" i="117"/>
  <c r="AD55" i="117"/>
  <c r="AC55" i="117"/>
  <c r="BB55" i="117"/>
  <c r="Z82" i="117"/>
  <c r="Z83" i="117" s="1"/>
  <c r="Z27" i="117" s="1"/>
  <c r="Z76" i="117"/>
  <c r="Z26" i="117" s="1"/>
  <c r="Z40" i="117" s="1"/>
  <c r="AD82" i="117"/>
  <c r="AD83" i="117" s="1"/>
  <c r="AD27" i="117" s="1"/>
  <c r="AD76" i="117"/>
  <c r="AD26" i="117" s="1"/>
  <c r="AD40" i="117" s="1"/>
  <c r="AF82" i="117"/>
  <c r="AF83" i="117" s="1"/>
  <c r="AF27" i="117" s="1"/>
  <c r="AF76" i="117"/>
  <c r="AF26" i="117" s="1"/>
  <c r="AF40" i="117" s="1"/>
  <c r="BE55" i="117"/>
  <c r="AI55" i="117"/>
  <c r="AL55" i="117"/>
  <c r="AK55" i="117"/>
  <c r="AU55" i="117"/>
  <c r="R55" i="117"/>
  <c r="AG55" i="117"/>
  <c r="T82" i="117"/>
  <c r="T83" i="117" s="1"/>
  <c r="T27" i="117" s="1"/>
  <c r="T76" i="117"/>
  <c r="T26" i="117" s="1"/>
  <c r="T40" i="117" s="1"/>
  <c r="AF55" i="117"/>
  <c r="AA76" i="117"/>
  <c r="AA26" i="117" s="1"/>
  <c r="AA40" i="117" s="1"/>
  <c r="AA82" i="117"/>
  <c r="AA83" i="117" s="1"/>
  <c r="AA27" i="117" s="1"/>
  <c r="S15" i="117"/>
  <c r="T11" i="117" s="1"/>
  <c r="B40" i="117"/>
  <c r="BF55" i="117"/>
  <c r="BJ55" i="117"/>
  <c r="BH55" i="117"/>
  <c r="AH82" i="117"/>
  <c r="AH83" i="117" s="1"/>
  <c r="AH27" i="117" s="1"/>
  <c r="AH76" i="117"/>
  <c r="AH26" i="117" s="1"/>
  <c r="AH40" i="117" s="1"/>
  <c r="AC82" i="117"/>
  <c r="AC83" i="117" s="1"/>
  <c r="AC27" i="117" s="1"/>
  <c r="AC76" i="117"/>
  <c r="AC26" i="117" s="1"/>
  <c r="AC40" i="117" s="1"/>
  <c r="S55" i="117"/>
  <c r="V55" i="117"/>
  <c r="U55" i="117"/>
  <c r="T55" i="117"/>
  <c r="BA55" i="117"/>
  <c r="AE55" i="117"/>
  <c r="Q55" i="117"/>
  <c r="V82" i="117"/>
  <c r="V83" i="117" s="1"/>
  <c r="V27" i="117" s="1"/>
  <c r="V76" i="117"/>
  <c r="V26" i="117" s="1"/>
  <c r="V40" i="117" s="1"/>
  <c r="X82" i="117"/>
  <c r="X83" i="117" s="1"/>
  <c r="X27" i="117" s="1"/>
  <c r="X76" i="117"/>
  <c r="X26" i="117" s="1"/>
  <c r="X40" i="117" s="1"/>
  <c r="Q82" i="117"/>
  <c r="Q83" i="117" s="1"/>
  <c r="Q27" i="117" s="1"/>
  <c r="Q76" i="117"/>
  <c r="Q26" i="117" s="1"/>
  <c r="Q40" i="117" s="1"/>
  <c r="AB55" i="117"/>
  <c r="Y82" i="117"/>
  <c r="Y83" i="117" s="1"/>
  <c r="Y27" i="117" s="1"/>
  <c r="Y76" i="117"/>
  <c r="Y26" i="117" s="1"/>
  <c r="Y40" i="117" s="1"/>
  <c r="BN34" i="116"/>
  <c r="BN114" i="116"/>
  <c r="L106" i="114"/>
  <c r="G106" i="114"/>
  <c r="F106" i="114"/>
  <c r="F74" i="114"/>
  <c r="H106" i="114"/>
  <c r="I106" i="114"/>
  <c r="F81" i="114"/>
  <c r="G92" i="114"/>
  <c r="F92" i="114"/>
  <c r="J92" i="114"/>
  <c r="J99" i="114" s="1"/>
  <c r="J34" i="114" s="1"/>
  <c r="J57" i="114" s="1"/>
  <c r="J59" i="114" s="1"/>
  <c r="J65" i="114" s="1"/>
  <c r="H92" i="114"/>
  <c r="K106" i="114"/>
  <c r="J106" i="114"/>
  <c r="I92" i="114"/>
  <c r="P14" i="114"/>
  <c r="B15" i="114"/>
  <c r="C103" i="114"/>
  <c r="I103" i="114"/>
  <c r="D103" i="114"/>
  <c r="C74" i="114"/>
  <c r="F89" i="114"/>
  <c r="G89" i="114"/>
  <c r="D89" i="114"/>
  <c r="K103" i="114"/>
  <c r="J103" i="114"/>
  <c r="C81" i="114"/>
  <c r="E103" i="114"/>
  <c r="L103" i="114"/>
  <c r="C89" i="114"/>
  <c r="G103" i="114"/>
  <c r="F103" i="114"/>
  <c r="H103" i="114"/>
  <c r="E89" i="114"/>
  <c r="B16" i="116"/>
  <c r="C11" i="116"/>
  <c r="BN98" i="116"/>
  <c r="BE40" i="116"/>
  <c r="AO40" i="116"/>
  <c r="BK40" i="116"/>
  <c r="S15" i="116"/>
  <c r="T11" i="116" s="1"/>
  <c r="C40" i="116"/>
  <c r="AU54" i="116"/>
  <c r="Z54" i="116"/>
  <c r="AG54" i="116"/>
  <c r="T54" i="116"/>
  <c r="BG40" i="116"/>
  <c r="AQ54" i="116"/>
  <c r="BB54" i="116"/>
  <c r="BI54" i="116"/>
  <c r="BD54" i="116"/>
  <c r="AF54" i="116"/>
  <c r="AA75" i="116"/>
  <c r="AA26" i="116" s="1"/>
  <c r="AA40" i="116" s="1"/>
  <c r="AA81" i="116"/>
  <c r="AA82" i="116" s="1"/>
  <c r="AA27" i="116" s="1"/>
  <c r="AD81" i="116"/>
  <c r="AD82" i="116" s="1"/>
  <c r="AD27" i="116" s="1"/>
  <c r="AD75" i="116"/>
  <c r="AD26" i="116" s="1"/>
  <c r="AD40" i="116" s="1"/>
  <c r="AF81" i="116"/>
  <c r="AF82" i="116" s="1"/>
  <c r="AF27" i="116" s="1"/>
  <c r="AF75" i="116"/>
  <c r="AF26" i="116" s="1"/>
  <c r="AF40" i="116" s="1"/>
  <c r="D81" i="116"/>
  <c r="BN74" i="116"/>
  <c r="D75" i="116"/>
  <c r="D26" i="116" s="1"/>
  <c r="L81" i="116"/>
  <c r="L82" i="116" s="1"/>
  <c r="L27" i="116" s="1"/>
  <c r="L75" i="116"/>
  <c r="L26" i="116" s="1"/>
  <c r="L40" i="116" s="1"/>
  <c r="S75" i="116"/>
  <c r="S26" i="116" s="1"/>
  <c r="S40" i="116" s="1"/>
  <c r="S81" i="116"/>
  <c r="S82" i="116" s="1"/>
  <c r="S27" i="116" s="1"/>
  <c r="M81" i="116"/>
  <c r="M82" i="116" s="1"/>
  <c r="M27" i="116" s="1"/>
  <c r="M75" i="116"/>
  <c r="M26" i="116" s="1"/>
  <c r="M40" i="116" s="1"/>
  <c r="J81" i="116"/>
  <c r="J82" i="116" s="1"/>
  <c r="J27" i="116" s="1"/>
  <c r="J75" i="116"/>
  <c r="J26" i="116" s="1"/>
  <c r="J40" i="116" s="1"/>
  <c r="AM40" i="116"/>
  <c r="AL40" i="116"/>
  <c r="AK40" i="116"/>
  <c r="BH40" i="116"/>
  <c r="C54" i="116"/>
  <c r="N54" i="116"/>
  <c r="U54" i="116"/>
  <c r="AR54" i="116"/>
  <c r="I54" i="116"/>
  <c r="R16" i="116"/>
  <c r="AY40" i="116"/>
  <c r="AX40" i="116"/>
  <c r="B40" i="116"/>
  <c r="AZ40" i="116"/>
  <c r="AE54" i="116"/>
  <c r="J54" i="116"/>
  <c r="Q54" i="116"/>
  <c r="AB54" i="116"/>
  <c r="BJ40" i="116"/>
  <c r="BI40" i="116"/>
  <c r="AJ40" i="116"/>
  <c r="AA54" i="116"/>
  <c r="AL54" i="116"/>
  <c r="AS54" i="116"/>
  <c r="Y81" i="116"/>
  <c r="Y82" i="116" s="1"/>
  <c r="Y27" i="116" s="1"/>
  <c r="Y75" i="116"/>
  <c r="Y26" i="116" s="1"/>
  <c r="Y40" i="116" s="1"/>
  <c r="B54" i="116"/>
  <c r="B35" i="116"/>
  <c r="BN33" i="116"/>
  <c r="AB81" i="116"/>
  <c r="AB82" i="116" s="1"/>
  <c r="AB27" i="116" s="1"/>
  <c r="AB75" i="116"/>
  <c r="AB26" i="116" s="1"/>
  <c r="AB40" i="116" s="1"/>
  <c r="AC81" i="116"/>
  <c r="AC82" i="116" s="1"/>
  <c r="AC27" i="116" s="1"/>
  <c r="AC75" i="116"/>
  <c r="AC26" i="116" s="1"/>
  <c r="AC40" i="116" s="1"/>
  <c r="T81" i="116"/>
  <c r="T82" i="116" s="1"/>
  <c r="T27" i="116" s="1"/>
  <c r="T75" i="116"/>
  <c r="T26" i="116" s="1"/>
  <c r="T40" i="116" s="1"/>
  <c r="G75" i="116"/>
  <c r="G26" i="116" s="1"/>
  <c r="G40" i="116" s="1"/>
  <c r="G81" i="116"/>
  <c r="G82" i="116" s="1"/>
  <c r="G27" i="116" s="1"/>
  <c r="W75" i="116"/>
  <c r="W26" i="116" s="1"/>
  <c r="W40" i="116" s="1"/>
  <c r="W81" i="116"/>
  <c r="W82" i="116" s="1"/>
  <c r="W27" i="116" s="1"/>
  <c r="Q81" i="116"/>
  <c r="Q82" i="116" s="1"/>
  <c r="Q27" i="116" s="1"/>
  <c r="Q75" i="116"/>
  <c r="Q26" i="116" s="1"/>
  <c r="Q40" i="116" s="1"/>
  <c r="N81" i="116"/>
  <c r="N82" i="116" s="1"/>
  <c r="N27" i="116" s="1"/>
  <c r="N75" i="116"/>
  <c r="N26" i="116" s="1"/>
  <c r="N40" i="116" s="1"/>
  <c r="AY54" i="116"/>
  <c r="BJ54" i="116"/>
  <c r="AR40" i="116"/>
  <c r="E54" i="116"/>
  <c r="AV54" i="116"/>
  <c r="BC54" i="116"/>
  <c r="BH54" i="116"/>
  <c r="AI40" i="116"/>
  <c r="AW40" i="116"/>
  <c r="AV40" i="116"/>
  <c r="O54" i="116"/>
  <c r="BF54" i="116"/>
  <c r="AN40" i="116"/>
  <c r="AU40" i="116"/>
  <c r="AT40" i="116"/>
  <c r="AS40" i="116"/>
  <c r="K54" i="116"/>
  <c r="V54" i="116"/>
  <c r="AC54" i="116"/>
  <c r="D54" i="116"/>
  <c r="AP40" i="116"/>
  <c r="C21" i="116"/>
  <c r="AH81" i="116"/>
  <c r="AH82" i="116" s="1"/>
  <c r="AH27" i="116" s="1"/>
  <c r="AH75" i="116"/>
  <c r="AH26" i="116" s="1"/>
  <c r="AH40" i="116" s="1"/>
  <c r="AG81" i="116"/>
  <c r="AG82" i="116" s="1"/>
  <c r="AG27" i="116" s="1"/>
  <c r="AG75" i="116"/>
  <c r="AG26" i="116" s="1"/>
  <c r="AG40" i="116" s="1"/>
  <c r="H81" i="116"/>
  <c r="H82" i="116" s="1"/>
  <c r="H27" i="116" s="1"/>
  <c r="H75" i="116"/>
  <c r="H26" i="116" s="1"/>
  <c r="H40" i="116" s="1"/>
  <c r="K75" i="116"/>
  <c r="K26" i="116" s="1"/>
  <c r="K40" i="116" s="1"/>
  <c r="K81" i="116"/>
  <c r="K82" i="116" s="1"/>
  <c r="K27" i="116" s="1"/>
  <c r="E81" i="116"/>
  <c r="E82" i="116" s="1"/>
  <c r="E27" i="116" s="1"/>
  <c r="E75" i="116"/>
  <c r="E26" i="116" s="1"/>
  <c r="E40" i="116" s="1"/>
  <c r="U81" i="116"/>
  <c r="U82" i="116" s="1"/>
  <c r="U27" i="116" s="1"/>
  <c r="U75" i="116"/>
  <c r="U26" i="116" s="1"/>
  <c r="U40" i="116" s="1"/>
  <c r="R81" i="116"/>
  <c r="R82" i="116" s="1"/>
  <c r="R27" i="116" s="1"/>
  <c r="R75" i="116"/>
  <c r="R26" i="116" s="1"/>
  <c r="R40" i="116" s="1"/>
  <c r="AI54" i="116"/>
  <c r="AT54" i="116"/>
  <c r="BA54" i="116"/>
  <c r="X54" i="116"/>
  <c r="AP54" i="116"/>
  <c r="AW54" i="116"/>
  <c r="H54" i="116"/>
  <c r="BG54" i="116"/>
  <c r="BD40" i="116"/>
  <c r="F54" i="116"/>
  <c r="M54" i="116"/>
  <c r="L54" i="116"/>
  <c r="Z81" i="116"/>
  <c r="Z82" i="116" s="1"/>
  <c r="Z27" i="116" s="1"/>
  <c r="Z75" i="116"/>
  <c r="Z26" i="116" s="1"/>
  <c r="Z40" i="116" s="1"/>
  <c r="AE75" i="116"/>
  <c r="AE26" i="116" s="1"/>
  <c r="AE40" i="116" s="1"/>
  <c r="AE81" i="116"/>
  <c r="AE82" i="116" s="1"/>
  <c r="AE27" i="116" s="1"/>
  <c r="P81" i="116"/>
  <c r="P82" i="116" s="1"/>
  <c r="P27" i="116" s="1"/>
  <c r="P75" i="116"/>
  <c r="P26" i="116" s="1"/>
  <c r="P40" i="116" s="1"/>
  <c r="X81" i="116"/>
  <c r="X82" i="116" s="1"/>
  <c r="X27" i="116" s="1"/>
  <c r="X75" i="116"/>
  <c r="X26" i="116" s="1"/>
  <c r="X40" i="116" s="1"/>
  <c r="O75" i="116"/>
  <c r="O26" i="116" s="1"/>
  <c r="O40" i="116" s="1"/>
  <c r="O81" i="116"/>
  <c r="O82" i="116" s="1"/>
  <c r="O27" i="116" s="1"/>
  <c r="I81" i="116"/>
  <c r="I82" i="116" s="1"/>
  <c r="I27" i="116" s="1"/>
  <c r="I75" i="116"/>
  <c r="I26" i="116" s="1"/>
  <c r="I40" i="116" s="1"/>
  <c r="F81" i="116"/>
  <c r="F82" i="116" s="1"/>
  <c r="F27" i="116" s="1"/>
  <c r="F75" i="116"/>
  <c r="F26" i="116" s="1"/>
  <c r="F40" i="116" s="1"/>
  <c r="V81" i="116"/>
  <c r="V82" i="116" s="1"/>
  <c r="V27" i="116" s="1"/>
  <c r="V75" i="116"/>
  <c r="V26" i="116" s="1"/>
  <c r="V40" i="116" s="1"/>
  <c r="BC40" i="116"/>
  <c r="BB40" i="116"/>
  <c r="BA40" i="116"/>
  <c r="S54" i="116"/>
  <c r="AD54" i="116"/>
  <c r="AK54" i="116"/>
  <c r="AJ54" i="116"/>
  <c r="BF40" i="116"/>
  <c r="C28" i="116"/>
  <c r="D25" i="116" s="1"/>
  <c r="E29" i="114"/>
  <c r="F26" i="114" s="1"/>
  <c r="D30" i="114"/>
  <c r="AC100" i="2" l="1"/>
  <c r="W57" i="2"/>
  <c r="W59" i="2" s="1"/>
  <c r="W65" i="2" s="1"/>
  <c r="W35" i="2"/>
  <c r="AL89" i="158"/>
  <c r="AL98" i="158" s="1"/>
  <c r="AL33" i="158" s="1"/>
  <c r="AM105" i="158"/>
  <c r="AM114" i="158" s="1"/>
  <c r="Z89" i="158"/>
  <c r="Z98" i="158" s="1"/>
  <c r="Z33" i="158" s="1"/>
  <c r="AU89" i="158"/>
  <c r="AU98" i="158" s="1"/>
  <c r="AU33" i="158" s="1"/>
  <c r="AU54" i="158" s="1"/>
  <c r="AK105" i="158"/>
  <c r="AK114" i="158" s="1"/>
  <c r="AE89" i="158"/>
  <c r="AE98" i="158" s="1"/>
  <c r="AE33" i="158" s="1"/>
  <c r="BH114" i="131"/>
  <c r="BA89" i="158"/>
  <c r="BA98" i="158" s="1"/>
  <c r="BA33" i="158" s="1"/>
  <c r="BA54" i="158" s="1"/>
  <c r="AB105" i="158"/>
  <c r="AB114" i="158" s="1"/>
  <c r="G89" i="158"/>
  <c r="G98" i="158" s="1"/>
  <c r="G33" i="158" s="1"/>
  <c r="AS105" i="158"/>
  <c r="AS114" i="158" s="1"/>
  <c r="E99" i="149"/>
  <c r="E34" i="149" s="1"/>
  <c r="E57" i="149" s="1"/>
  <c r="E59" i="149" s="1"/>
  <c r="E65" i="149" s="1"/>
  <c r="BN91" i="117"/>
  <c r="P34" i="117" s="1"/>
  <c r="BN107" i="117"/>
  <c r="BD72" i="117"/>
  <c r="BD79" i="117"/>
  <c r="P79" i="117"/>
  <c r="P72" i="117"/>
  <c r="G74" i="146"/>
  <c r="K74" i="146"/>
  <c r="O74" i="146"/>
  <c r="S74" i="146"/>
  <c r="W74" i="146"/>
  <c r="AB74" i="146"/>
  <c r="H74" i="146"/>
  <c r="L74" i="146"/>
  <c r="P74" i="146"/>
  <c r="T74" i="146"/>
  <c r="X74" i="146"/>
  <c r="AC74" i="146"/>
  <c r="M74" i="146"/>
  <c r="U74" i="146"/>
  <c r="AD74" i="146"/>
  <c r="F74" i="146"/>
  <c r="J74" i="146"/>
  <c r="N74" i="146"/>
  <c r="R74" i="146"/>
  <c r="V74" i="146"/>
  <c r="AA74" i="146"/>
  <c r="I74" i="146"/>
  <c r="Q74" i="146"/>
  <c r="Y74" i="146"/>
  <c r="E74" i="146"/>
  <c r="D29" i="145"/>
  <c r="BN111" i="131"/>
  <c r="BO95" i="131" s="1"/>
  <c r="BF114" i="146"/>
  <c r="BI99" i="128"/>
  <c r="BI33" i="128" s="1"/>
  <c r="BJ98" i="145"/>
  <c r="BJ33" i="145" s="1"/>
  <c r="BJ54" i="145" s="1"/>
  <c r="C99" i="128"/>
  <c r="C33" i="128" s="1"/>
  <c r="C55" i="128" s="1"/>
  <c r="Q107" i="149"/>
  <c r="D40" i="125"/>
  <c r="D41" i="125" s="1"/>
  <c r="O99" i="149"/>
  <c r="O34" i="149" s="1"/>
  <c r="O57" i="149" s="1"/>
  <c r="O59" i="149" s="1"/>
  <c r="O65" i="149" s="1"/>
  <c r="D113" i="149"/>
  <c r="D43" i="149" s="1"/>
  <c r="Q93" i="149"/>
  <c r="AC74" i="131"/>
  <c r="AI74" i="131"/>
  <c r="N74" i="131"/>
  <c r="R74" i="131"/>
  <c r="V74" i="131"/>
  <c r="Z74" i="131"/>
  <c r="AD74" i="131"/>
  <c r="AF74" i="131"/>
  <c r="P74" i="131"/>
  <c r="T74" i="131"/>
  <c r="AB74" i="131"/>
  <c r="AH74" i="131"/>
  <c r="M74" i="131"/>
  <c r="U74" i="131"/>
  <c r="AE74" i="131"/>
  <c r="AJ74" i="131"/>
  <c r="O74" i="131"/>
  <c r="S74" i="131"/>
  <c r="W74" i="131"/>
  <c r="AA74" i="131"/>
  <c r="L74" i="131"/>
  <c r="AK74" i="131"/>
  <c r="X74" i="131"/>
  <c r="Q74" i="131"/>
  <c r="Y74" i="131"/>
  <c r="BI71" i="131"/>
  <c r="BI78" i="131"/>
  <c r="N99" i="160"/>
  <c r="N34" i="160" s="1"/>
  <c r="N57" i="160" s="1"/>
  <c r="N59" i="160" s="1"/>
  <c r="N65" i="160" s="1"/>
  <c r="N99" i="159"/>
  <c r="N34" i="159" s="1"/>
  <c r="N57" i="159" s="1"/>
  <c r="N59" i="159" s="1"/>
  <c r="N65" i="159" s="1"/>
  <c r="AY81" i="140"/>
  <c r="AY82" i="140" s="1"/>
  <c r="AY27" i="140" s="1"/>
  <c r="AN81" i="140"/>
  <c r="AN82" i="140" s="1"/>
  <c r="AN27" i="140" s="1"/>
  <c r="G99" i="149"/>
  <c r="G34" i="149" s="1"/>
  <c r="G57" i="149" s="1"/>
  <c r="G59" i="149" s="1"/>
  <c r="G65" i="149" s="1"/>
  <c r="D99" i="149"/>
  <c r="BN90" i="150"/>
  <c r="O34" i="150" s="1"/>
  <c r="C29" i="139"/>
  <c r="I99" i="149"/>
  <c r="I34" i="149" s="1"/>
  <c r="I57" i="149" s="1"/>
  <c r="I59" i="149" s="1"/>
  <c r="I65" i="149" s="1"/>
  <c r="K77" i="159"/>
  <c r="F99" i="149"/>
  <c r="F34" i="149" s="1"/>
  <c r="F57" i="149" s="1"/>
  <c r="AM74" i="131"/>
  <c r="AQ74" i="131"/>
  <c r="AU74" i="131"/>
  <c r="AY74" i="131"/>
  <c r="AO74" i="131"/>
  <c r="AW74" i="131"/>
  <c r="AL74" i="131"/>
  <c r="AT74" i="131"/>
  <c r="AN74" i="131"/>
  <c r="AR74" i="131"/>
  <c r="AV74" i="131"/>
  <c r="AS74" i="131"/>
  <c r="AP74" i="131"/>
  <c r="AX74" i="131"/>
  <c r="BH98" i="130"/>
  <c r="BH33" i="130" s="1"/>
  <c r="BF98" i="130"/>
  <c r="BF33" i="130" s="1"/>
  <c r="BF54" i="130" s="1"/>
  <c r="BJ98" i="130"/>
  <c r="BJ33" i="130" s="1"/>
  <c r="BJ54" i="130" s="1"/>
  <c r="H77" i="159"/>
  <c r="C29" i="116"/>
  <c r="I77" i="159"/>
  <c r="I78" i="159" s="1"/>
  <c r="I27" i="159" s="1"/>
  <c r="C99" i="149"/>
  <c r="C34" i="149" s="1"/>
  <c r="C57" i="149" s="1"/>
  <c r="C59" i="149" s="1"/>
  <c r="C65" i="149" s="1"/>
  <c r="N74" i="143"/>
  <c r="R74" i="143"/>
  <c r="V74" i="143"/>
  <c r="Z74" i="143"/>
  <c r="AD74" i="143"/>
  <c r="AI74" i="143"/>
  <c r="AM74" i="143"/>
  <c r="AQ74" i="143"/>
  <c r="AU74" i="143"/>
  <c r="M74" i="143"/>
  <c r="BB74" i="143"/>
  <c r="BF74" i="143"/>
  <c r="BJ74" i="143"/>
  <c r="O74" i="143"/>
  <c r="S74" i="143"/>
  <c r="W74" i="143"/>
  <c r="AE74" i="143"/>
  <c r="AR74" i="143"/>
  <c r="AY74" i="143"/>
  <c r="BK74" i="143"/>
  <c r="BK81" i="143" s="1"/>
  <c r="BK82" i="143" s="1"/>
  <c r="BK27" i="143" s="1"/>
  <c r="P74" i="143"/>
  <c r="T74" i="143"/>
  <c r="X74" i="143"/>
  <c r="AB74" i="143"/>
  <c r="AF74" i="143"/>
  <c r="AK74" i="143"/>
  <c r="AO74" i="143"/>
  <c r="AS74" i="143"/>
  <c r="AW74" i="143"/>
  <c r="AZ74" i="143"/>
  <c r="BD74" i="143"/>
  <c r="BH74" i="143"/>
  <c r="BL74" i="143"/>
  <c r="BL81" i="143" s="1"/>
  <c r="BL82" i="143" s="1"/>
  <c r="BL27" i="143" s="1"/>
  <c r="BG74" i="143"/>
  <c r="Q74" i="143"/>
  <c r="U74" i="143"/>
  <c r="Y74" i="143"/>
  <c r="AC74" i="143"/>
  <c r="AG74" i="143"/>
  <c r="AL74" i="143"/>
  <c r="AP74" i="143"/>
  <c r="AT74" i="143"/>
  <c r="AX74" i="143"/>
  <c r="BA74" i="143"/>
  <c r="BE74" i="143"/>
  <c r="BI74" i="143"/>
  <c r="AA74" i="143"/>
  <c r="AJ74" i="143"/>
  <c r="AN74" i="143"/>
  <c r="AV74" i="143"/>
  <c r="BC74" i="143"/>
  <c r="BN106" i="150"/>
  <c r="O79" i="150"/>
  <c r="O72" i="150"/>
  <c r="BJ99" i="133"/>
  <c r="BJ33" i="133" s="1"/>
  <c r="BN106" i="117"/>
  <c r="B57" i="149"/>
  <c r="BG98" i="131"/>
  <c r="BG33" i="131" s="1"/>
  <c r="BG54" i="131" s="1"/>
  <c r="G115" i="129"/>
  <c r="BN103" i="129"/>
  <c r="BN90" i="117"/>
  <c r="O34" i="117" s="1"/>
  <c r="O79" i="117"/>
  <c r="O72" i="117"/>
  <c r="H113" i="149"/>
  <c r="AB115" i="133"/>
  <c r="AB40" i="133" s="1"/>
  <c r="AB41" i="133" s="1"/>
  <c r="AN115" i="133"/>
  <c r="AN40" i="133" s="1"/>
  <c r="AN41" i="133" s="1"/>
  <c r="AD115" i="133"/>
  <c r="AD40" i="133" s="1"/>
  <c r="AD41" i="133" s="1"/>
  <c r="BN14" i="150"/>
  <c r="S16" i="116"/>
  <c r="S16" i="142"/>
  <c r="Q16" i="145"/>
  <c r="AR81" i="140"/>
  <c r="AR82" i="140" s="1"/>
  <c r="AR27" i="140" s="1"/>
  <c r="AS81" i="140"/>
  <c r="AS82" i="140" s="1"/>
  <c r="AS27" i="140" s="1"/>
  <c r="AX81" i="140"/>
  <c r="AX82" i="140" s="1"/>
  <c r="AX27" i="140" s="1"/>
  <c r="AI75" i="140"/>
  <c r="AI26" i="140" s="1"/>
  <c r="AL81" i="140"/>
  <c r="AL82" i="140" s="1"/>
  <c r="AL27" i="140" s="1"/>
  <c r="BE114" i="131"/>
  <c r="Z88" i="131"/>
  <c r="AR88" i="131"/>
  <c r="AJ88" i="131"/>
  <c r="AP88" i="131"/>
  <c r="H88" i="131"/>
  <c r="AD88" i="131"/>
  <c r="X88" i="131"/>
  <c r="AM81" i="140"/>
  <c r="AM82" i="140" s="1"/>
  <c r="AM27" i="140" s="1"/>
  <c r="C29" i="123"/>
  <c r="D29" i="142"/>
  <c r="R16" i="146"/>
  <c r="AU75" i="140"/>
  <c r="AU26" i="140" s="1"/>
  <c r="AK81" i="140"/>
  <c r="AK82" i="140" s="1"/>
  <c r="AK27" i="140" s="1"/>
  <c r="AQ75" i="140"/>
  <c r="AQ26" i="140" s="1"/>
  <c r="AP81" i="140"/>
  <c r="AP82" i="140" s="1"/>
  <c r="AP27" i="140" s="1"/>
  <c r="AJ75" i="140"/>
  <c r="AJ26" i="140" s="1"/>
  <c r="AO81" i="140"/>
  <c r="AO82" i="140" s="1"/>
  <c r="AO27" i="140" s="1"/>
  <c r="AT81" i="140"/>
  <c r="AT82" i="140" s="1"/>
  <c r="AT27" i="140" s="1"/>
  <c r="BN108" i="131"/>
  <c r="P114" i="137"/>
  <c r="AV88" i="131"/>
  <c r="AC88" i="131"/>
  <c r="O88" i="131"/>
  <c r="AF88" i="131"/>
  <c r="M88" i="131"/>
  <c r="AZ88" i="131"/>
  <c r="AK88" i="131"/>
  <c r="R88" i="131"/>
  <c r="G88" i="131"/>
  <c r="L88" i="131"/>
  <c r="AS88" i="131"/>
  <c r="AS98" i="131" s="1"/>
  <c r="AS33" i="131" s="1"/>
  <c r="AA88" i="131"/>
  <c r="Q88" i="131"/>
  <c r="AX88" i="131"/>
  <c r="AE88" i="131"/>
  <c r="BA88" i="131"/>
  <c r="AH88" i="131"/>
  <c r="S88" i="131"/>
  <c r="F88" i="131"/>
  <c r="AN88" i="131"/>
  <c r="W88" i="131"/>
  <c r="AG88" i="131"/>
  <c r="T88" i="131"/>
  <c r="AQ88" i="131"/>
  <c r="E88" i="131"/>
  <c r="AL88" i="131"/>
  <c r="Y88" i="131"/>
  <c r="AU88" i="131"/>
  <c r="V88" i="131"/>
  <c r="I88" i="131"/>
  <c r="AI88" i="131"/>
  <c r="AB88" i="131"/>
  <c r="N88" i="131"/>
  <c r="AM88" i="131"/>
  <c r="U88" i="131"/>
  <c r="BB88" i="131"/>
  <c r="E19" i="119"/>
  <c r="D55" i="119"/>
  <c r="C29" i="128"/>
  <c r="C29" i="130"/>
  <c r="R16" i="130"/>
  <c r="C29" i="134"/>
  <c r="S16" i="117"/>
  <c r="C29" i="137"/>
  <c r="E30" i="114"/>
  <c r="S16" i="125"/>
  <c r="R16" i="126"/>
  <c r="P11" i="156"/>
  <c r="O16" i="156"/>
  <c r="D19" i="116"/>
  <c r="D21" i="116" s="1"/>
  <c r="C55" i="116"/>
  <c r="C29" i="136"/>
  <c r="BN108" i="137"/>
  <c r="AD104" i="131"/>
  <c r="AW104" i="131"/>
  <c r="Q104" i="131"/>
  <c r="AJ104" i="131"/>
  <c r="AM104" i="131"/>
  <c r="O104" i="131"/>
  <c r="E71" i="131"/>
  <c r="E73" i="131" s="1"/>
  <c r="AT104" i="131"/>
  <c r="N104" i="131"/>
  <c r="AG104" i="131"/>
  <c r="AZ104" i="131"/>
  <c r="T104" i="131"/>
  <c r="AI104" i="131"/>
  <c r="E78" i="131"/>
  <c r="BB20" i="131"/>
  <c r="AP104" i="131"/>
  <c r="Z104" i="131"/>
  <c r="J104" i="131"/>
  <c r="AS104" i="131"/>
  <c r="AC104" i="131"/>
  <c r="M104" i="131"/>
  <c r="AV104" i="131"/>
  <c r="AF104" i="131"/>
  <c r="P104" i="131"/>
  <c r="W104" i="131"/>
  <c r="S104" i="131"/>
  <c r="AQ104" i="131"/>
  <c r="AU104" i="131"/>
  <c r="L104" i="131"/>
  <c r="AR104" i="131"/>
  <c r="Y104" i="131"/>
  <c r="F104" i="131"/>
  <c r="F114" i="131" s="1"/>
  <c r="F40" i="131" s="1"/>
  <c r="AL104" i="131"/>
  <c r="AX104" i="131"/>
  <c r="AH104" i="131"/>
  <c r="R104" i="131"/>
  <c r="BA104" i="131"/>
  <c r="AK104" i="131"/>
  <c r="U104" i="131"/>
  <c r="E104" i="131"/>
  <c r="AN104" i="131"/>
  <c r="X104" i="131"/>
  <c r="H104" i="131"/>
  <c r="AY104" i="131"/>
  <c r="AE104" i="131"/>
  <c r="K104" i="131"/>
  <c r="AA104" i="131"/>
  <c r="G104" i="131"/>
  <c r="AB104" i="131"/>
  <c r="I104" i="131"/>
  <c r="AO104" i="131"/>
  <c r="V104" i="131"/>
  <c r="BB104" i="131"/>
  <c r="BF71" i="131"/>
  <c r="BF78" i="131"/>
  <c r="AC74" i="137"/>
  <c r="AB74" i="137"/>
  <c r="BF78" i="137"/>
  <c r="BF71" i="137"/>
  <c r="BK78" i="123"/>
  <c r="BK71" i="123"/>
  <c r="AG74" i="123"/>
  <c r="O74" i="123"/>
  <c r="U74" i="123"/>
  <c r="Y74" i="123"/>
  <c r="AC74" i="123"/>
  <c r="AE74" i="123"/>
  <c r="AL74" i="123"/>
  <c r="M74" i="123"/>
  <c r="P74" i="123"/>
  <c r="R74" i="123"/>
  <c r="T74" i="123"/>
  <c r="V74" i="123"/>
  <c r="X74" i="123"/>
  <c r="Z74" i="123"/>
  <c r="AB74" i="123"/>
  <c r="AD74" i="123"/>
  <c r="AF74" i="123"/>
  <c r="AK74" i="123"/>
  <c r="AM74" i="123"/>
  <c r="N74" i="123"/>
  <c r="L74" i="123"/>
  <c r="Q74" i="123"/>
  <c r="S74" i="123"/>
  <c r="W74" i="123"/>
  <c r="AA74" i="123"/>
  <c r="AJ74" i="123"/>
  <c r="AN74" i="123"/>
  <c r="AV81" i="140"/>
  <c r="AV82" i="140" s="1"/>
  <c r="AV27" i="140" s="1"/>
  <c r="AW75" i="140"/>
  <c r="AW26" i="140" s="1"/>
  <c r="C21" i="159"/>
  <c r="Q21" i="159" s="1"/>
  <c r="Q15" i="159"/>
  <c r="R16" i="140"/>
  <c r="BN103" i="131"/>
  <c r="BO87" i="131" s="1"/>
  <c r="D80" i="131"/>
  <c r="E80" i="131"/>
  <c r="F80" i="131"/>
  <c r="F73" i="131"/>
  <c r="D73" i="131"/>
  <c r="BA78" i="131"/>
  <c r="BA71" i="131"/>
  <c r="BB74" i="131"/>
  <c r="BF74" i="131"/>
  <c r="BJ74" i="131"/>
  <c r="BA74" i="131"/>
  <c r="BC74" i="131"/>
  <c r="BE74" i="131"/>
  <c r="BG74" i="131"/>
  <c r="BI74" i="131"/>
  <c r="BK74" i="131"/>
  <c r="BK81" i="131" s="1"/>
  <c r="BK82" i="131" s="1"/>
  <c r="BK27" i="131" s="1"/>
  <c r="AZ74" i="131"/>
  <c r="BD74" i="131"/>
  <c r="BH74" i="131"/>
  <c r="L77" i="159"/>
  <c r="L78" i="159" s="1"/>
  <c r="L27" i="159" s="1"/>
  <c r="F77" i="159"/>
  <c r="F84" i="159" s="1"/>
  <c r="F85" i="159" s="1"/>
  <c r="F28" i="159" s="1"/>
  <c r="D34" i="149"/>
  <c r="D57" i="149" s="1"/>
  <c r="D59" i="149" s="1"/>
  <c r="D65" i="149" s="1"/>
  <c r="Q106" i="159"/>
  <c r="E30" i="149"/>
  <c r="I99" i="114"/>
  <c r="I34" i="114" s="1"/>
  <c r="I57" i="114" s="1"/>
  <c r="I59" i="114" s="1"/>
  <c r="I65" i="114" s="1"/>
  <c r="T115" i="133"/>
  <c r="AC115" i="133"/>
  <c r="AC40" i="133" s="1"/>
  <c r="AC41" i="133" s="1"/>
  <c r="AT115" i="133"/>
  <c r="AT40" i="133" s="1"/>
  <c r="AT41" i="133" s="1"/>
  <c r="BA79" i="133"/>
  <c r="BH81" i="133" s="1"/>
  <c r="K75" i="133"/>
  <c r="K82" i="133" s="1"/>
  <c r="K83" i="133" s="1"/>
  <c r="K27" i="133" s="1"/>
  <c r="I74" i="133"/>
  <c r="H75" i="133"/>
  <c r="H82" i="133" s="1"/>
  <c r="H83" i="133" s="1"/>
  <c r="H27" i="133" s="1"/>
  <c r="R82" i="133"/>
  <c r="R83" i="133" s="1"/>
  <c r="R27" i="133" s="1"/>
  <c r="AP115" i="133"/>
  <c r="AP40" i="133" s="1"/>
  <c r="AP41" i="133" s="1"/>
  <c r="AM115" i="133"/>
  <c r="AM40" i="133" s="1"/>
  <c r="AM41" i="133" s="1"/>
  <c r="D81" i="133"/>
  <c r="F81" i="133"/>
  <c r="E81" i="133"/>
  <c r="AJ115" i="133"/>
  <c r="AJ40" i="133" s="1"/>
  <c r="AJ41" i="133" s="1"/>
  <c r="P115" i="133"/>
  <c r="AX115" i="133"/>
  <c r="AX40" i="133" s="1"/>
  <c r="AX41" i="133" s="1"/>
  <c r="E74" i="133"/>
  <c r="L75" i="133"/>
  <c r="L82" i="133" s="1"/>
  <c r="L83" i="133" s="1"/>
  <c r="L27" i="133" s="1"/>
  <c r="L74" i="133"/>
  <c r="AQ115" i="133"/>
  <c r="AQ40" i="133" s="1"/>
  <c r="AQ41" i="133" s="1"/>
  <c r="W75" i="133"/>
  <c r="W82" i="133" s="1"/>
  <c r="W83" i="133" s="1"/>
  <c r="W27" i="133" s="1"/>
  <c r="F74" i="133"/>
  <c r="AR89" i="158"/>
  <c r="AR98" i="158" s="1"/>
  <c r="AR33" i="158" s="1"/>
  <c r="AR54" i="158" s="1"/>
  <c r="K105" i="158"/>
  <c r="K114" i="158" s="1"/>
  <c r="AV105" i="158"/>
  <c r="AV114" i="158" s="1"/>
  <c r="AV40" i="158" s="1"/>
  <c r="AQ89" i="158"/>
  <c r="AQ98" i="158" s="1"/>
  <c r="AQ33" i="158" s="1"/>
  <c r="AQ54" i="158" s="1"/>
  <c r="V105" i="158"/>
  <c r="V114" i="158" s="1"/>
  <c r="N89" i="158"/>
  <c r="N98" i="158" s="1"/>
  <c r="N33" i="158" s="1"/>
  <c r="BC20" i="158"/>
  <c r="BN20" i="158" s="1"/>
  <c r="U105" i="158"/>
  <c r="U114" i="158" s="1"/>
  <c r="AW89" i="158"/>
  <c r="AW98" i="158" s="1"/>
  <c r="AW33" i="158" s="1"/>
  <c r="AW54" i="158" s="1"/>
  <c r="O105" i="158"/>
  <c r="O114" i="158" s="1"/>
  <c r="P105" i="158"/>
  <c r="P114" i="158" s="1"/>
  <c r="AA89" i="158"/>
  <c r="AA98" i="158" s="1"/>
  <c r="AA33" i="158" s="1"/>
  <c r="AA54" i="158" s="1"/>
  <c r="J105" i="158"/>
  <c r="J114" i="158" s="1"/>
  <c r="J75" i="133"/>
  <c r="J76" i="133" s="1"/>
  <c r="J26" i="133" s="1"/>
  <c r="J40" i="133" s="1"/>
  <c r="J41" i="133" s="1"/>
  <c r="H81" i="133"/>
  <c r="F21" i="158"/>
  <c r="F22" i="158" s="1"/>
  <c r="AX89" i="158"/>
  <c r="AX98" i="158" s="1"/>
  <c r="AX33" i="158" s="1"/>
  <c r="AX54" i="158" s="1"/>
  <c r="AK89" i="158"/>
  <c r="AK98" i="158" s="1"/>
  <c r="AK33" i="158" s="1"/>
  <c r="AK54" i="158" s="1"/>
  <c r="R105" i="158"/>
  <c r="R114" i="158" s="1"/>
  <c r="J89" i="158"/>
  <c r="J98" i="158" s="1"/>
  <c r="J33" i="158" s="1"/>
  <c r="J54" i="158" s="1"/>
  <c r="I89" i="158"/>
  <c r="I98" i="158" s="1"/>
  <c r="I33" i="158" s="1"/>
  <c r="I54" i="158" s="1"/>
  <c r="BA105" i="158"/>
  <c r="BA114" i="158" s="1"/>
  <c r="W89" i="158"/>
  <c r="W98" i="158" s="1"/>
  <c r="W33" i="158" s="1"/>
  <c r="W54" i="158" s="1"/>
  <c r="AT105" i="158"/>
  <c r="AT114" i="158" s="1"/>
  <c r="AT40" i="158" s="1"/>
  <c r="BB89" i="158"/>
  <c r="BB98" i="158" s="1"/>
  <c r="BB33" i="158" s="1"/>
  <c r="BB54" i="158" s="1"/>
  <c r="U89" i="158"/>
  <c r="U98" i="158" s="1"/>
  <c r="U33" i="158" s="1"/>
  <c r="U54" i="158" s="1"/>
  <c r="F105" i="158"/>
  <c r="F114" i="158" s="1"/>
  <c r="AS89" i="158"/>
  <c r="AS98" i="158" s="1"/>
  <c r="AS33" i="158" s="1"/>
  <c r="AS54" i="158" s="1"/>
  <c r="BC105" i="158"/>
  <c r="BC114" i="158" s="1"/>
  <c r="BC40" i="158" s="1"/>
  <c r="P75" i="133"/>
  <c r="P82" i="133" s="1"/>
  <c r="P83" i="133" s="1"/>
  <c r="P27" i="133" s="1"/>
  <c r="J81" i="133"/>
  <c r="X75" i="133"/>
  <c r="X82" i="133" s="1"/>
  <c r="X83" i="133" s="1"/>
  <c r="X27" i="133" s="1"/>
  <c r="K81" i="133"/>
  <c r="F75" i="133"/>
  <c r="F82" i="133" s="1"/>
  <c r="F83" i="133" s="1"/>
  <c r="F27" i="133" s="1"/>
  <c r="M75" i="133"/>
  <c r="M76" i="133" s="1"/>
  <c r="M26" i="133" s="1"/>
  <c r="M40" i="133" s="1"/>
  <c r="M41" i="133" s="1"/>
  <c r="V75" i="133"/>
  <c r="V76" i="133" s="1"/>
  <c r="V26" i="133" s="1"/>
  <c r="BJ98" i="143"/>
  <c r="BJ33" i="143" s="1"/>
  <c r="BJ54" i="143" s="1"/>
  <c r="AC105" i="158"/>
  <c r="AC114" i="158" s="1"/>
  <c r="AB89" i="158"/>
  <c r="AB98" i="158" s="1"/>
  <c r="AB33" i="158" s="1"/>
  <c r="AB54" i="158" s="1"/>
  <c r="AX105" i="158"/>
  <c r="AX114" i="158" s="1"/>
  <c r="AX40" i="158" s="1"/>
  <c r="AP89" i="158"/>
  <c r="AP98" i="158" s="1"/>
  <c r="AP33" i="158" s="1"/>
  <c r="AP54" i="158" s="1"/>
  <c r="AZ89" i="158"/>
  <c r="AZ98" i="158" s="1"/>
  <c r="AZ33" i="158" s="1"/>
  <c r="AZ54" i="158" s="1"/>
  <c r="AJ105" i="158"/>
  <c r="AJ114" i="158" s="1"/>
  <c r="AJ40" i="158" s="1"/>
  <c r="H89" i="158"/>
  <c r="H98" i="158" s="1"/>
  <c r="H33" i="158" s="1"/>
  <c r="H54" i="158" s="1"/>
  <c r="AA105" i="158"/>
  <c r="AA114" i="158" s="1"/>
  <c r="AN105" i="158"/>
  <c r="AN114" i="158" s="1"/>
  <c r="L89" i="158"/>
  <c r="L98" i="158" s="1"/>
  <c r="L33" i="158" s="1"/>
  <c r="L54" i="158" s="1"/>
  <c r="AL105" i="158"/>
  <c r="AL114" i="158" s="1"/>
  <c r="AL40" i="158" s="1"/>
  <c r="AD89" i="158"/>
  <c r="AD98" i="158" s="1"/>
  <c r="AD33" i="158" s="1"/>
  <c r="AD54" i="158" s="1"/>
  <c r="C20" i="149"/>
  <c r="C22" i="149" s="1"/>
  <c r="D20" i="149" s="1"/>
  <c r="Q115" i="133"/>
  <c r="AK115" i="133"/>
  <c r="AK40" i="133" s="1"/>
  <c r="AK41" i="133" s="1"/>
  <c r="AV115" i="133"/>
  <c r="AV40" i="133" s="1"/>
  <c r="AV41" i="133" s="1"/>
  <c r="BN14" i="117"/>
  <c r="I75" i="133"/>
  <c r="J74" i="133"/>
  <c r="Q75" i="133"/>
  <c r="Q82" i="133" s="1"/>
  <c r="Q83" i="133" s="1"/>
  <c r="Q27" i="133" s="1"/>
  <c r="I81" i="133"/>
  <c r="U75" i="133"/>
  <c r="U82" i="133" s="1"/>
  <c r="U83" i="133" s="1"/>
  <c r="U27" i="133" s="1"/>
  <c r="G81" i="133"/>
  <c r="M74" i="133"/>
  <c r="AH75" i="140"/>
  <c r="AH26" i="140" s="1"/>
  <c r="O89" i="158"/>
  <c r="O98" i="158" s="1"/>
  <c r="O33" i="158" s="1"/>
  <c r="O54" i="158" s="1"/>
  <c r="AC89" i="158"/>
  <c r="AC98" i="158" s="1"/>
  <c r="AC33" i="158" s="1"/>
  <c r="AC54" i="158" s="1"/>
  <c r="M105" i="158"/>
  <c r="M114" i="158" s="1"/>
  <c r="AQ105" i="158"/>
  <c r="AQ114" i="158" s="1"/>
  <c r="AQ40" i="158" s="1"/>
  <c r="M89" i="158"/>
  <c r="M98" i="158" s="1"/>
  <c r="M33" i="158" s="1"/>
  <c r="M54" i="158" s="1"/>
  <c r="AF105" i="158"/>
  <c r="AF114" i="158" s="1"/>
  <c r="AF40" i="158" s="1"/>
  <c r="AE105" i="158"/>
  <c r="AE114" i="158" s="1"/>
  <c r="AE40" i="158" s="1"/>
  <c r="AG89" i="158"/>
  <c r="AG98" i="158" s="1"/>
  <c r="AG33" i="158" s="1"/>
  <c r="H105" i="158"/>
  <c r="H114" i="158" s="1"/>
  <c r="BB105" i="158"/>
  <c r="BB114" i="158" s="1"/>
  <c r="BB40" i="158" s="1"/>
  <c r="AV89" i="158"/>
  <c r="AV98" i="158" s="1"/>
  <c r="AV33" i="158" s="1"/>
  <c r="AV54" i="158" s="1"/>
  <c r="AT89" i="158"/>
  <c r="AT98" i="158" s="1"/>
  <c r="AT33" i="158" s="1"/>
  <c r="AT54" i="158" s="1"/>
  <c r="Z105" i="158"/>
  <c r="Z114" i="158" s="1"/>
  <c r="AJ89" i="158"/>
  <c r="AJ98" i="158" s="1"/>
  <c r="AJ33" i="158" s="1"/>
  <c r="AJ54" i="158" s="1"/>
  <c r="AY89" i="158"/>
  <c r="AY98" i="158" s="1"/>
  <c r="AY33" i="158" s="1"/>
  <c r="AY54" i="158" s="1"/>
  <c r="L105" i="158"/>
  <c r="L114" i="158" s="1"/>
  <c r="T89" i="158"/>
  <c r="T98" i="158" s="1"/>
  <c r="T33" i="158" s="1"/>
  <c r="T54" i="158" s="1"/>
  <c r="AI89" i="158"/>
  <c r="AI98" i="158" s="1"/>
  <c r="AI33" i="158" s="1"/>
  <c r="AI54" i="158" s="1"/>
  <c r="X105" i="158"/>
  <c r="X114" i="158" s="1"/>
  <c r="AU105" i="158"/>
  <c r="AU114" i="158" s="1"/>
  <c r="AU40" i="158" s="1"/>
  <c r="BC89" i="158"/>
  <c r="BC98" i="158" s="1"/>
  <c r="BC33" i="158" s="1"/>
  <c r="BC54" i="158" s="1"/>
  <c r="AW105" i="158"/>
  <c r="AW114" i="158" s="1"/>
  <c r="AW40" i="158" s="1"/>
  <c r="S105" i="158"/>
  <c r="S114" i="158" s="1"/>
  <c r="Q89" i="158"/>
  <c r="Q98" i="158" s="1"/>
  <c r="Q33" i="158" s="1"/>
  <c r="Q54" i="158" s="1"/>
  <c r="Y105" i="158"/>
  <c r="Y114" i="158" s="1"/>
  <c r="AP105" i="158"/>
  <c r="AP114" i="158" s="1"/>
  <c r="AP40" i="158" s="1"/>
  <c r="M99" i="159"/>
  <c r="M34" i="159" s="1"/>
  <c r="M57" i="159" s="1"/>
  <c r="M59" i="159" s="1"/>
  <c r="M65" i="159" s="1"/>
  <c r="AG115" i="133"/>
  <c r="AG40" i="133" s="1"/>
  <c r="AG41" i="133" s="1"/>
  <c r="AZ115" i="133"/>
  <c r="AZ40" i="133" s="1"/>
  <c r="AZ41" i="133" s="1"/>
  <c r="X115" i="133"/>
  <c r="T75" i="133"/>
  <c r="T82" i="133" s="1"/>
  <c r="T83" i="133" s="1"/>
  <c r="T27" i="133" s="1"/>
  <c r="K74" i="133"/>
  <c r="S75" i="133"/>
  <c r="S76" i="133" s="1"/>
  <c r="S26" i="133" s="1"/>
  <c r="N75" i="133"/>
  <c r="N76" i="133" s="1"/>
  <c r="N26" i="133" s="1"/>
  <c r="L81" i="133"/>
  <c r="E75" i="133"/>
  <c r="E76" i="133" s="1"/>
  <c r="E26" i="133" s="1"/>
  <c r="E40" i="133" s="1"/>
  <c r="H74" i="133"/>
  <c r="G75" i="133"/>
  <c r="G76" i="133" s="1"/>
  <c r="G26" i="133" s="1"/>
  <c r="G40" i="133" s="1"/>
  <c r="G41" i="133" s="1"/>
  <c r="G74" i="133"/>
  <c r="O75" i="133"/>
  <c r="O76" i="133" s="1"/>
  <c r="O26" i="133" s="1"/>
  <c r="D74" i="133"/>
  <c r="K89" i="158"/>
  <c r="K98" i="158" s="1"/>
  <c r="K33" i="158" s="1"/>
  <c r="K54" i="158" s="1"/>
  <c r="R89" i="158"/>
  <c r="R98" i="158" s="1"/>
  <c r="R33" i="158" s="1"/>
  <c r="R54" i="158" s="1"/>
  <c r="AR105" i="158"/>
  <c r="AR114" i="158" s="1"/>
  <c r="AR40" i="158" s="1"/>
  <c r="AO89" i="158"/>
  <c r="AO98" i="158" s="1"/>
  <c r="AO33" i="158" s="1"/>
  <c r="AO54" i="158" s="1"/>
  <c r="F89" i="158"/>
  <c r="F98" i="158" s="1"/>
  <c r="F33" i="158" s="1"/>
  <c r="T105" i="158"/>
  <c r="T114" i="158" s="1"/>
  <c r="F71" i="158"/>
  <c r="Z73" i="158" s="1"/>
  <c r="S89" i="158"/>
  <c r="S98" i="158" s="1"/>
  <c r="S33" i="158" s="1"/>
  <c r="S54" i="158" s="1"/>
  <c r="AO105" i="158"/>
  <c r="AO114" i="158" s="1"/>
  <c r="AO40" i="158" s="1"/>
  <c r="AI105" i="158"/>
  <c r="AI114" i="158" s="1"/>
  <c r="AM89" i="158"/>
  <c r="AM98" i="158" s="1"/>
  <c r="AM33" i="158" s="1"/>
  <c r="AM54" i="158" s="1"/>
  <c r="Q105" i="158"/>
  <c r="Q114" i="158" s="1"/>
  <c r="G105" i="158"/>
  <c r="G114" i="158" s="1"/>
  <c r="AF89" i="158"/>
  <c r="AF98" i="158" s="1"/>
  <c r="AF33" i="158" s="1"/>
  <c r="AF54" i="158" s="1"/>
  <c r="AH89" i="158"/>
  <c r="AH98" i="158" s="1"/>
  <c r="AH33" i="158" s="1"/>
  <c r="AH54" i="158" s="1"/>
  <c r="N105" i="158"/>
  <c r="N114" i="158" s="1"/>
  <c r="P89" i="158"/>
  <c r="P98" i="158" s="1"/>
  <c r="P33" i="158" s="1"/>
  <c r="P54" i="158" s="1"/>
  <c r="V89" i="158"/>
  <c r="V98" i="158" s="1"/>
  <c r="V33" i="158" s="1"/>
  <c r="AZ105" i="158"/>
  <c r="AZ114" i="158" s="1"/>
  <c r="AZ40" i="158" s="1"/>
  <c r="Y89" i="158"/>
  <c r="Y98" i="158" s="1"/>
  <c r="Y33" i="158" s="1"/>
  <c r="Y54" i="158" s="1"/>
  <c r="AN89" i="158"/>
  <c r="AN98" i="158" s="1"/>
  <c r="AN33" i="158" s="1"/>
  <c r="AN54" i="158" s="1"/>
  <c r="AG105" i="158"/>
  <c r="AG114" i="158" s="1"/>
  <c r="AG40" i="158" s="1"/>
  <c r="AY105" i="158"/>
  <c r="AY114" i="158" s="1"/>
  <c r="AY40" i="158" s="1"/>
  <c r="F78" i="158"/>
  <c r="S80" i="158" s="1"/>
  <c r="I105" i="158"/>
  <c r="I114" i="158" s="1"/>
  <c r="D76" i="149"/>
  <c r="P104" i="114"/>
  <c r="R115" i="133"/>
  <c r="R40" i="133" s="1"/>
  <c r="R41" i="133" s="1"/>
  <c r="AU115" i="133"/>
  <c r="AU40" i="133" s="1"/>
  <c r="AU41" i="133" s="1"/>
  <c r="V115" i="133"/>
  <c r="AI115" i="133"/>
  <c r="AI40" i="133" s="1"/>
  <c r="AI41" i="133" s="1"/>
  <c r="AY115" i="133"/>
  <c r="AY40" i="133" s="1"/>
  <c r="AY41" i="133" s="1"/>
  <c r="AH115" i="133"/>
  <c r="AH40" i="133" s="1"/>
  <c r="AH41" i="133" s="1"/>
  <c r="AO115" i="133"/>
  <c r="AO40" i="133" s="1"/>
  <c r="AO41" i="133" s="1"/>
  <c r="AW115" i="133"/>
  <c r="AW40" i="133" s="1"/>
  <c r="AW41" i="133" s="1"/>
  <c r="U115" i="133"/>
  <c r="BA115" i="133"/>
  <c r="BA40" i="133" s="1"/>
  <c r="BA41" i="133" s="1"/>
  <c r="Z115" i="133"/>
  <c r="Z40" i="133" s="1"/>
  <c r="Z41" i="133" s="1"/>
  <c r="W115" i="133"/>
  <c r="BN104" i="120"/>
  <c r="BO88" i="120" s="1"/>
  <c r="M105" i="120"/>
  <c r="M115" i="120" s="1"/>
  <c r="N105" i="120"/>
  <c r="G77" i="149"/>
  <c r="G78" i="149" s="1"/>
  <c r="G27" i="149" s="1"/>
  <c r="K113" i="149"/>
  <c r="Q105" i="149"/>
  <c r="G76" i="149"/>
  <c r="F77" i="149"/>
  <c r="F84" i="149" s="1"/>
  <c r="F85" i="149" s="1"/>
  <c r="F28" i="149" s="1"/>
  <c r="L99" i="149"/>
  <c r="L34" i="149" s="1"/>
  <c r="L57" i="149" s="1"/>
  <c r="L59" i="149" s="1"/>
  <c r="L65" i="149" s="1"/>
  <c r="L76" i="149"/>
  <c r="F113" i="149"/>
  <c r="C76" i="149"/>
  <c r="E76" i="149"/>
  <c r="J99" i="149"/>
  <c r="J34" i="149" s="1"/>
  <c r="J57" i="149" s="1"/>
  <c r="J59" i="149" s="1"/>
  <c r="J65" i="149" s="1"/>
  <c r="Q90" i="159"/>
  <c r="Q89" i="149"/>
  <c r="P91" i="114"/>
  <c r="Q92" i="149"/>
  <c r="N99" i="149"/>
  <c r="N34" i="149" s="1"/>
  <c r="N57" i="149" s="1"/>
  <c r="N59" i="149" s="1"/>
  <c r="N65" i="149" s="1"/>
  <c r="P90" i="114"/>
  <c r="Q91" i="149"/>
  <c r="J76" i="149"/>
  <c r="H77" i="149"/>
  <c r="H78" i="149" s="1"/>
  <c r="H27" i="149" s="1"/>
  <c r="G105" i="120"/>
  <c r="M99" i="160"/>
  <c r="M34" i="160" s="1"/>
  <c r="M57" i="160" s="1"/>
  <c r="M59" i="160" s="1"/>
  <c r="M65" i="160" s="1"/>
  <c r="F89" i="120"/>
  <c r="H99" i="114"/>
  <c r="H34" i="114" s="1"/>
  <c r="H57" i="114" s="1"/>
  <c r="H59" i="114" s="1"/>
  <c r="H65" i="114" s="1"/>
  <c r="I76" i="149"/>
  <c r="H76" i="149"/>
  <c r="K77" i="149"/>
  <c r="K84" i="149" s="1"/>
  <c r="K85" i="149" s="1"/>
  <c r="K28" i="149" s="1"/>
  <c r="L77" i="149"/>
  <c r="L78" i="149" s="1"/>
  <c r="L27" i="149" s="1"/>
  <c r="P75" i="125"/>
  <c r="P76" i="125" s="1"/>
  <c r="P26" i="125" s="1"/>
  <c r="R75" i="125"/>
  <c r="R82" i="125" s="1"/>
  <c r="R83" i="125" s="1"/>
  <c r="R27" i="125" s="1"/>
  <c r="M99" i="149"/>
  <c r="M34" i="149" s="1"/>
  <c r="E113" i="149"/>
  <c r="E43" i="149" s="1"/>
  <c r="AR115" i="133"/>
  <c r="AR40" i="133" s="1"/>
  <c r="AR41" i="133" s="1"/>
  <c r="O115" i="133"/>
  <c r="AE115" i="133"/>
  <c r="AE40" i="133" s="1"/>
  <c r="AE41" i="133" s="1"/>
  <c r="Q103" i="149"/>
  <c r="F76" i="149"/>
  <c r="K76" i="149"/>
  <c r="I77" i="149"/>
  <c r="I84" i="149" s="1"/>
  <c r="I85" i="149" s="1"/>
  <c r="I28" i="149" s="1"/>
  <c r="K75" i="125"/>
  <c r="K82" i="125" s="1"/>
  <c r="K83" i="125" s="1"/>
  <c r="K27" i="125" s="1"/>
  <c r="BJ114" i="143"/>
  <c r="BJ71" i="143"/>
  <c r="BJ78" i="143"/>
  <c r="Q92" i="159"/>
  <c r="Y115" i="133"/>
  <c r="Y40" i="133" s="1"/>
  <c r="Y41" i="133" s="1"/>
  <c r="AS115" i="133"/>
  <c r="AS40" i="133" s="1"/>
  <c r="AS41" i="133" s="1"/>
  <c r="AL115" i="133"/>
  <c r="AL40" i="133" s="1"/>
  <c r="AL41" i="133" s="1"/>
  <c r="S115" i="133"/>
  <c r="BN14" i="120"/>
  <c r="AF115" i="133"/>
  <c r="AF40" i="133" s="1"/>
  <c r="AF41" i="133" s="1"/>
  <c r="G113" i="149"/>
  <c r="AA115" i="133"/>
  <c r="AA40" i="133" s="1"/>
  <c r="AA41" i="133" s="1"/>
  <c r="BN104" i="133"/>
  <c r="BO88" i="133" s="1"/>
  <c r="C15" i="120"/>
  <c r="D11" i="120" s="1"/>
  <c r="D15" i="120" s="1"/>
  <c r="E11" i="120" s="1"/>
  <c r="E15" i="120" s="1"/>
  <c r="F11" i="120" s="1"/>
  <c r="BD98" i="143"/>
  <c r="BD33" i="143" s="1"/>
  <c r="BD54" i="143" s="1"/>
  <c r="BG114" i="143"/>
  <c r="BF98" i="143"/>
  <c r="BF33" i="143" s="1"/>
  <c r="BF54" i="143" s="1"/>
  <c r="BI114" i="143"/>
  <c r="C98" i="137"/>
  <c r="C33" i="137" s="1"/>
  <c r="C54" i="137" s="1"/>
  <c r="P105" i="114"/>
  <c r="L113" i="149"/>
  <c r="Q91" i="159"/>
  <c r="Q104" i="159"/>
  <c r="Q105" i="159"/>
  <c r="BN20" i="123"/>
  <c r="BF114" i="143"/>
  <c r="N89" i="120"/>
  <c r="AG75" i="140"/>
  <c r="AG26" i="140" s="1"/>
  <c r="E83" i="149"/>
  <c r="BI98" i="143"/>
  <c r="BI33" i="143" s="1"/>
  <c r="BI54" i="143" s="1"/>
  <c r="L105" i="120"/>
  <c r="I105" i="120"/>
  <c r="Q106" i="149"/>
  <c r="J113" i="149"/>
  <c r="J43" i="149" s="1"/>
  <c r="Q106" i="160"/>
  <c r="Q91" i="160"/>
  <c r="Q92" i="160"/>
  <c r="K77" i="160"/>
  <c r="I77" i="160"/>
  <c r="G77" i="160"/>
  <c r="L77" i="160"/>
  <c r="J77" i="160"/>
  <c r="H77" i="160"/>
  <c r="F77" i="160"/>
  <c r="H105" i="120"/>
  <c r="BA115" i="120"/>
  <c r="BA40" i="120" s="1"/>
  <c r="BA99" i="120"/>
  <c r="BA33" i="120" s="1"/>
  <c r="BA55" i="120" s="1"/>
  <c r="O20" i="120"/>
  <c r="O72" i="120" s="1"/>
  <c r="O79" i="120" s="1"/>
  <c r="BB99" i="120"/>
  <c r="BB33" i="120" s="1"/>
  <c r="BB55" i="120" s="1"/>
  <c r="BB115" i="120"/>
  <c r="BB40" i="120" s="1"/>
  <c r="BD29" i="161"/>
  <c r="BC43" i="161"/>
  <c r="BF35" i="161"/>
  <c r="BG32" i="161" s="1"/>
  <c r="M20" i="120"/>
  <c r="M72" i="120" s="1"/>
  <c r="M79" i="120" s="1"/>
  <c r="AJ115" i="120"/>
  <c r="AB115" i="120"/>
  <c r="T115" i="120"/>
  <c r="AZ99" i="120"/>
  <c r="AZ33" i="120" s="1"/>
  <c r="AZ55" i="120" s="1"/>
  <c r="AN99" i="120"/>
  <c r="AN33" i="120" s="1"/>
  <c r="AN55" i="120" s="1"/>
  <c r="AJ99" i="120"/>
  <c r="AJ33" i="120" s="1"/>
  <c r="AJ55" i="120" s="1"/>
  <c r="X99" i="120"/>
  <c r="X33" i="120" s="1"/>
  <c r="X55" i="120" s="1"/>
  <c r="T99" i="120"/>
  <c r="T33" i="120" s="1"/>
  <c r="T55" i="120" s="1"/>
  <c r="AM115" i="120"/>
  <c r="W115" i="120"/>
  <c r="AS115" i="120"/>
  <c r="AS40" i="120" s="1"/>
  <c r="AQ99" i="120"/>
  <c r="AQ33" i="120" s="1"/>
  <c r="AQ55" i="120" s="1"/>
  <c r="Z115" i="120"/>
  <c r="Z40" i="120" s="1"/>
  <c r="R115" i="120"/>
  <c r="AP99" i="120"/>
  <c r="AP33" i="120" s="1"/>
  <c r="AP55" i="120" s="1"/>
  <c r="AE99" i="120"/>
  <c r="AE33" i="120" s="1"/>
  <c r="AE55" i="120" s="1"/>
  <c r="O99" i="120"/>
  <c r="O33" i="120" s="1"/>
  <c r="O55" i="120" s="1"/>
  <c r="AO115" i="120"/>
  <c r="AY99" i="120"/>
  <c r="AY33" i="120" s="1"/>
  <c r="AY55" i="120" s="1"/>
  <c r="AO99" i="120"/>
  <c r="AO33" i="120" s="1"/>
  <c r="AO55" i="120" s="1"/>
  <c r="AD99" i="120"/>
  <c r="AD33" i="120" s="1"/>
  <c r="AD55" i="120" s="1"/>
  <c r="AL115" i="120"/>
  <c r="AX99" i="120"/>
  <c r="AX33" i="120" s="1"/>
  <c r="AX55" i="120" s="1"/>
  <c r="AS99" i="120"/>
  <c r="AS33" i="120" s="1"/>
  <c r="AS55" i="120" s="1"/>
  <c r="BE28" i="161"/>
  <c r="BF25" i="161" s="1"/>
  <c r="BE36" i="161"/>
  <c r="BD42" i="161"/>
  <c r="BE39" i="161" s="1"/>
  <c r="Q105" i="160"/>
  <c r="Q104" i="160"/>
  <c r="Q90" i="160"/>
  <c r="D12" i="160"/>
  <c r="C17" i="160"/>
  <c r="C21" i="160"/>
  <c r="Q15" i="160"/>
  <c r="AG21" i="161"/>
  <c r="AG22" i="161" s="1"/>
  <c r="K99" i="133"/>
  <c r="K33" i="133" s="1"/>
  <c r="K55" i="133" s="1"/>
  <c r="Q102" i="149"/>
  <c r="H83" i="149"/>
  <c r="BC114" i="143"/>
  <c r="C12" i="149"/>
  <c r="C16" i="149" s="1"/>
  <c r="D12" i="149" s="1"/>
  <c r="D16" i="149" s="1"/>
  <c r="E12" i="149" s="1"/>
  <c r="I113" i="149"/>
  <c r="D83" i="149"/>
  <c r="B83" i="149"/>
  <c r="BG98" i="146"/>
  <c r="BG33" i="146" s="1"/>
  <c r="BG54" i="146" s="1"/>
  <c r="BE98" i="143"/>
  <c r="BE33" i="143" s="1"/>
  <c r="BE54" i="143" s="1"/>
  <c r="J84" i="159"/>
  <c r="J85" i="159" s="1"/>
  <c r="J28" i="159" s="1"/>
  <c r="J78" i="159"/>
  <c r="J27" i="159" s="1"/>
  <c r="C102" i="159"/>
  <c r="E102" i="159"/>
  <c r="B102" i="159"/>
  <c r="L102" i="159"/>
  <c r="I102" i="159"/>
  <c r="E88" i="159"/>
  <c r="H88" i="159"/>
  <c r="K88" i="159"/>
  <c r="I88" i="159"/>
  <c r="F102" i="159"/>
  <c r="B74" i="159"/>
  <c r="K102" i="159"/>
  <c r="D88" i="159"/>
  <c r="F88" i="159"/>
  <c r="C88" i="159"/>
  <c r="G88" i="159"/>
  <c r="D102" i="159"/>
  <c r="B22" i="159"/>
  <c r="G102" i="159"/>
  <c r="J102" i="159"/>
  <c r="H102" i="159"/>
  <c r="B81" i="159"/>
  <c r="B88" i="159"/>
  <c r="J88" i="159"/>
  <c r="H78" i="159"/>
  <c r="H27" i="159" s="1"/>
  <c r="H84" i="159"/>
  <c r="H85" i="159" s="1"/>
  <c r="H28" i="159" s="1"/>
  <c r="G78" i="159"/>
  <c r="G27" i="159" s="1"/>
  <c r="G84" i="159"/>
  <c r="G85" i="159" s="1"/>
  <c r="G28" i="159" s="1"/>
  <c r="C12" i="159"/>
  <c r="B17" i="159"/>
  <c r="K84" i="159"/>
  <c r="K85" i="159" s="1"/>
  <c r="K28" i="159" s="1"/>
  <c r="K78" i="159"/>
  <c r="K27" i="159" s="1"/>
  <c r="T98" i="136"/>
  <c r="T33" i="136" s="1"/>
  <c r="T54" i="136" s="1"/>
  <c r="BN88" i="133"/>
  <c r="BA34" i="133" s="1"/>
  <c r="BN97" i="145"/>
  <c r="BK34" i="145" s="1"/>
  <c r="O99" i="133"/>
  <c r="O33" i="133" s="1"/>
  <c r="O55" i="133" s="1"/>
  <c r="V99" i="133"/>
  <c r="V33" i="133" s="1"/>
  <c r="V55" i="133" s="1"/>
  <c r="AD99" i="133"/>
  <c r="AD33" i="133" s="1"/>
  <c r="AD55" i="133" s="1"/>
  <c r="AA99" i="133"/>
  <c r="AA33" i="133" s="1"/>
  <c r="AA55" i="133" s="1"/>
  <c r="AP99" i="133"/>
  <c r="AP33" i="133" s="1"/>
  <c r="AP55" i="133" s="1"/>
  <c r="BE99" i="133"/>
  <c r="BE33" i="133" s="1"/>
  <c r="Q99" i="133"/>
  <c r="Q33" i="133" s="1"/>
  <c r="Q55" i="133" s="1"/>
  <c r="AE99" i="133"/>
  <c r="AE33" i="133" s="1"/>
  <c r="AE55" i="133" s="1"/>
  <c r="AT99" i="133"/>
  <c r="AT33" i="133" s="1"/>
  <c r="AT55" i="133" s="1"/>
  <c r="BG99" i="133"/>
  <c r="BG33" i="133" s="1"/>
  <c r="S99" i="133"/>
  <c r="S33" i="133" s="1"/>
  <c r="S55" i="133" s="1"/>
  <c r="AG99" i="133"/>
  <c r="AG33" i="133" s="1"/>
  <c r="AG55" i="133" s="1"/>
  <c r="AU99" i="133"/>
  <c r="AU33" i="133" s="1"/>
  <c r="AU55" i="133" s="1"/>
  <c r="W99" i="133"/>
  <c r="W33" i="133" s="1"/>
  <c r="W55" i="133" s="1"/>
  <c r="AH99" i="133"/>
  <c r="AH33" i="133" s="1"/>
  <c r="AH55" i="133" s="1"/>
  <c r="AS99" i="133"/>
  <c r="AS33" i="133" s="1"/>
  <c r="AS55" i="133" s="1"/>
  <c r="BC99" i="133"/>
  <c r="BC33" i="133" s="1"/>
  <c r="P99" i="133"/>
  <c r="P33" i="133" s="1"/>
  <c r="P55" i="133" s="1"/>
  <c r="X99" i="133"/>
  <c r="X33" i="133" s="1"/>
  <c r="X55" i="133" s="1"/>
  <c r="AF99" i="133"/>
  <c r="AF33" i="133" s="1"/>
  <c r="AF55" i="133" s="1"/>
  <c r="AN99" i="133"/>
  <c r="AN33" i="133" s="1"/>
  <c r="AN55" i="133" s="1"/>
  <c r="AV99" i="133"/>
  <c r="AV33" i="133" s="1"/>
  <c r="AV55" i="133" s="1"/>
  <c r="BD99" i="133"/>
  <c r="BD33" i="133" s="1"/>
  <c r="BE114" i="146"/>
  <c r="BJ98" i="131"/>
  <c r="BJ33" i="131" s="1"/>
  <c r="BJ54" i="131" s="1"/>
  <c r="S99" i="134"/>
  <c r="S33" i="134" s="1"/>
  <c r="S55" i="134" s="1"/>
  <c r="AP99" i="134"/>
  <c r="AP33" i="134" s="1"/>
  <c r="AP55" i="134" s="1"/>
  <c r="X99" i="134"/>
  <c r="X33" i="134" s="1"/>
  <c r="X55" i="134" s="1"/>
  <c r="I99" i="134"/>
  <c r="I33" i="134" s="1"/>
  <c r="I55" i="134" s="1"/>
  <c r="V99" i="134"/>
  <c r="V33" i="134" s="1"/>
  <c r="V55" i="134" s="1"/>
  <c r="N99" i="134"/>
  <c r="N33" i="134" s="1"/>
  <c r="N55" i="134" s="1"/>
  <c r="AN99" i="134"/>
  <c r="AN33" i="134" s="1"/>
  <c r="AN55" i="134" s="1"/>
  <c r="U99" i="134"/>
  <c r="U33" i="134" s="1"/>
  <c r="U55" i="134" s="1"/>
  <c r="T99" i="134"/>
  <c r="T33" i="134" s="1"/>
  <c r="T55" i="134" s="1"/>
  <c r="E99" i="134"/>
  <c r="E33" i="134" s="1"/>
  <c r="E55" i="134" s="1"/>
  <c r="AD99" i="134"/>
  <c r="AD33" i="134" s="1"/>
  <c r="AD55" i="134" s="1"/>
  <c r="H99" i="134"/>
  <c r="H33" i="134" s="1"/>
  <c r="H55" i="134" s="1"/>
  <c r="AZ99" i="134"/>
  <c r="AZ33" i="134" s="1"/>
  <c r="AZ55" i="134" s="1"/>
  <c r="AQ99" i="134"/>
  <c r="AQ33" i="134" s="1"/>
  <c r="AQ55" i="134" s="1"/>
  <c r="Z99" i="134"/>
  <c r="Z33" i="134" s="1"/>
  <c r="Z55" i="134" s="1"/>
  <c r="BA99" i="134"/>
  <c r="BA33" i="134" s="1"/>
  <c r="BA55" i="134" s="1"/>
  <c r="AG99" i="134"/>
  <c r="AG33" i="134" s="1"/>
  <c r="AG55" i="134" s="1"/>
  <c r="AJ99" i="134"/>
  <c r="AJ33" i="134" s="1"/>
  <c r="AJ55" i="134" s="1"/>
  <c r="AA99" i="134"/>
  <c r="AA33" i="134" s="1"/>
  <c r="AA55" i="134" s="1"/>
  <c r="AX99" i="134"/>
  <c r="AX33" i="134" s="1"/>
  <c r="AX55" i="134" s="1"/>
  <c r="F99" i="134"/>
  <c r="F33" i="134" s="1"/>
  <c r="F55" i="134" s="1"/>
  <c r="Q99" i="134"/>
  <c r="Q33" i="134" s="1"/>
  <c r="Q55" i="134" s="1"/>
  <c r="P99" i="134"/>
  <c r="P33" i="134" s="1"/>
  <c r="P55" i="134" s="1"/>
  <c r="AV99" i="134"/>
  <c r="AV33" i="134" s="1"/>
  <c r="AV55" i="134" s="1"/>
  <c r="AE99" i="134"/>
  <c r="AE33" i="134" s="1"/>
  <c r="AE55" i="134" s="1"/>
  <c r="BG99" i="128"/>
  <c r="BG33" i="128" s="1"/>
  <c r="BG55" i="128" s="1"/>
  <c r="BH99" i="128"/>
  <c r="BH33" i="128" s="1"/>
  <c r="BH55" i="128" s="1"/>
  <c r="BE99" i="128"/>
  <c r="BE33" i="128" s="1"/>
  <c r="BE55" i="128" s="1"/>
  <c r="BF99" i="128"/>
  <c r="BF33" i="128" s="1"/>
  <c r="BF55" i="128" s="1"/>
  <c r="J99" i="129"/>
  <c r="J33" i="129" s="1"/>
  <c r="J55" i="129" s="1"/>
  <c r="E99" i="129"/>
  <c r="E33" i="129" s="1"/>
  <c r="E55" i="129" s="1"/>
  <c r="D99" i="129"/>
  <c r="D33" i="129" s="1"/>
  <c r="D55" i="129" s="1"/>
  <c r="K99" i="149"/>
  <c r="K34" i="149" s="1"/>
  <c r="K57" i="149" s="1"/>
  <c r="K59" i="149" s="1"/>
  <c r="K65" i="149" s="1"/>
  <c r="E98" i="137"/>
  <c r="E33" i="137" s="1"/>
  <c r="E54" i="137" s="1"/>
  <c r="BH99" i="142"/>
  <c r="BH33" i="142" s="1"/>
  <c r="BH55" i="142" s="1"/>
  <c r="I99" i="133"/>
  <c r="I33" i="133" s="1"/>
  <c r="I55" i="133" s="1"/>
  <c r="E99" i="133"/>
  <c r="E33" i="133" s="1"/>
  <c r="E55" i="133" s="1"/>
  <c r="Q88" i="149"/>
  <c r="BN87" i="136"/>
  <c r="BA34" i="136" s="1"/>
  <c r="AK99" i="133"/>
  <c r="AK33" i="133" s="1"/>
  <c r="AK55" i="133" s="1"/>
  <c r="AQ99" i="133"/>
  <c r="AQ33" i="133" s="1"/>
  <c r="AQ55" i="133" s="1"/>
  <c r="AY99" i="133"/>
  <c r="AY33" i="133" s="1"/>
  <c r="AY55" i="133" s="1"/>
  <c r="BF99" i="133"/>
  <c r="BF33" i="133" s="1"/>
  <c r="BF55" i="133" s="1"/>
  <c r="U99" i="133"/>
  <c r="U33" i="133" s="1"/>
  <c r="U55" i="133" s="1"/>
  <c r="AI99" i="133"/>
  <c r="AI33" i="133" s="1"/>
  <c r="AI55" i="133" s="1"/>
  <c r="AW99" i="133"/>
  <c r="AW33" i="133" s="1"/>
  <c r="AW55" i="133" s="1"/>
  <c r="Y99" i="133"/>
  <c r="Y33" i="133" s="1"/>
  <c r="Y55" i="133" s="1"/>
  <c r="AL99" i="133"/>
  <c r="AL33" i="133" s="1"/>
  <c r="AL55" i="133" s="1"/>
  <c r="BA99" i="133"/>
  <c r="BA33" i="133" s="1"/>
  <c r="BA55" i="133" s="1"/>
  <c r="Z99" i="133"/>
  <c r="Z33" i="133" s="1"/>
  <c r="Z55" i="133" s="1"/>
  <c r="AO99" i="133"/>
  <c r="AO33" i="133" s="1"/>
  <c r="AO55" i="133" s="1"/>
  <c r="BB99" i="133"/>
  <c r="BB33" i="133" s="1"/>
  <c r="BB55" i="133" s="1"/>
  <c r="R99" i="133"/>
  <c r="R33" i="133" s="1"/>
  <c r="R55" i="133" s="1"/>
  <c r="AC99" i="133"/>
  <c r="AC33" i="133" s="1"/>
  <c r="AC55" i="133" s="1"/>
  <c r="AM99" i="133"/>
  <c r="AM33" i="133" s="1"/>
  <c r="AM55" i="133" s="1"/>
  <c r="AX99" i="133"/>
  <c r="AX33" i="133" s="1"/>
  <c r="AX55" i="133" s="1"/>
  <c r="BI99" i="133"/>
  <c r="BI33" i="133" s="1"/>
  <c r="T99" i="133"/>
  <c r="T33" i="133" s="1"/>
  <c r="T55" i="133" s="1"/>
  <c r="AB99" i="133"/>
  <c r="AB33" i="133" s="1"/>
  <c r="AB55" i="133" s="1"/>
  <c r="AJ99" i="133"/>
  <c r="AJ33" i="133" s="1"/>
  <c r="AJ55" i="133" s="1"/>
  <c r="AR99" i="133"/>
  <c r="AR33" i="133" s="1"/>
  <c r="AR55" i="133" s="1"/>
  <c r="AZ99" i="133"/>
  <c r="AZ33" i="133" s="1"/>
  <c r="AZ55" i="133" s="1"/>
  <c r="BH99" i="133"/>
  <c r="BH33" i="133" s="1"/>
  <c r="BH55" i="133" s="1"/>
  <c r="F98" i="146"/>
  <c r="F33" i="146" s="1"/>
  <c r="F54" i="146" s="1"/>
  <c r="BE98" i="146"/>
  <c r="BE33" i="146" s="1"/>
  <c r="BE54" i="146" s="1"/>
  <c r="BH98" i="146"/>
  <c r="BH33" i="146" s="1"/>
  <c r="BD99" i="128"/>
  <c r="BD33" i="128" s="1"/>
  <c r="BD55" i="128" s="1"/>
  <c r="BJ99" i="128"/>
  <c r="BJ33" i="128" s="1"/>
  <c r="BJ55" i="128" s="1"/>
  <c r="BC99" i="128"/>
  <c r="BC33" i="128" s="1"/>
  <c r="BC55" i="128" s="1"/>
  <c r="BB99" i="128"/>
  <c r="BB33" i="128" s="1"/>
  <c r="BB55" i="128" s="1"/>
  <c r="H99" i="149"/>
  <c r="H34" i="149" s="1"/>
  <c r="H57" i="149" s="1"/>
  <c r="H59" i="149" s="1"/>
  <c r="H65" i="149" s="1"/>
  <c r="M99" i="133"/>
  <c r="M33" i="133" s="1"/>
  <c r="M55" i="133" s="1"/>
  <c r="J99" i="133"/>
  <c r="J33" i="133" s="1"/>
  <c r="J55" i="133" s="1"/>
  <c r="L99" i="133"/>
  <c r="L33" i="133" s="1"/>
  <c r="L55" i="133" s="1"/>
  <c r="BC98" i="143"/>
  <c r="BC33" i="143" s="1"/>
  <c r="BC54" i="143" s="1"/>
  <c r="BE98" i="130"/>
  <c r="BE33" i="130" s="1"/>
  <c r="BE54" i="130" s="1"/>
  <c r="BD98" i="130"/>
  <c r="BD33" i="130" s="1"/>
  <c r="BD54" i="130" s="1"/>
  <c r="BI98" i="130"/>
  <c r="BI33" i="130" s="1"/>
  <c r="BI54" i="130" s="1"/>
  <c r="BB98" i="130"/>
  <c r="BB33" i="130" s="1"/>
  <c r="BB54" i="130" s="1"/>
  <c r="BC98" i="130"/>
  <c r="BC33" i="130" s="1"/>
  <c r="BC54" i="130" s="1"/>
  <c r="AM99" i="134"/>
  <c r="AM33" i="134" s="1"/>
  <c r="AM55" i="134" s="1"/>
  <c r="AK99" i="134"/>
  <c r="AK33" i="134" s="1"/>
  <c r="AK55" i="134" s="1"/>
  <c r="AR99" i="134"/>
  <c r="AR33" i="134" s="1"/>
  <c r="AR55" i="134" s="1"/>
  <c r="AH99" i="134"/>
  <c r="AH33" i="134" s="1"/>
  <c r="AH55" i="134" s="1"/>
  <c r="AO99" i="134"/>
  <c r="AO33" i="134" s="1"/>
  <c r="AO55" i="134" s="1"/>
  <c r="AI99" i="134"/>
  <c r="AI33" i="134" s="1"/>
  <c r="AI55" i="134" s="1"/>
  <c r="K99" i="134"/>
  <c r="K33" i="134" s="1"/>
  <c r="K55" i="134" s="1"/>
  <c r="J99" i="134"/>
  <c r="J33" i="134" s="1"/>
  <c r="J55" i="134" s="1"/>
  <c r="AS99" i="134"/>
  <c r="AS33" i="134" s="1"/>
  <c r="AS55" i="134" s="1"/>
  <c r="Y99" i="134"/>
  <c r="Y33" i="134" s="1"/>
  <c r="Y55" i="134" s="1"/>
  <c r="AB99" i="134"/>
  <c r="AB33" i="134" s="1"/>
  <c r="AB55" i="134" s="1"/>
  <c r="W99" i="134"/>
  <c r="W33" i="134" s="1"/>
  <c r="W55" i="134" s="1"/>
  <c r="M99" i="134"/>
  <c r="M33" i="134" s="1"/>
  <c r="M55" i="134" s="1"/>
  <c r="AT99" i="134"/>
  <c r="AT33" i="134" s="1"/>
  <c r="AT55" i="134" s="1"/>
  <c r="L99" i="134"/>
  <c r="L33" i="134" s="1"/>
  <c r="L55" i="134" s="1"/>
  <c r="G99" i="134"/>
  <c r="G33" i="134" s="1"/>
  <c r="G55" i="134" s="1"/>
  <c r="AY99" i="134"/>
  <c r="AY33" i="134" s="1"/>
  <c r="AY55" i="134" s="1"/>
  <c r="R99" i="134"/>
  <c r="R33" i="134" s="1"/>
  <c r="R55" i="134" s="1"/>
  <c r="AC99" i="134"/>
  <c r="AC33" i="134" s="1"/>
  <c r="AC55" i="134" s="1"/>
  <c r="AL99" i="134"/>
  <c r="AL33" i="134" s="1"/>
  <c r="AL55" i="134" s="1"/>
  <c r="AW99" i="134"/>
  <c r="AW33" i="134" s="1"/>
  <c r="AW55" i="134" s="1"/>
  <c r="AF99" i="134"/>
  <c r="AF33" i="134" s="1"/>
  <c r="AF55" i="134" s="1"/>
  <c r="O99" i="134"/>
  <c r="O33" i="134" s="1"/>
  <c r="O55" i="134" s="1"/>
  <c r="AU99" i="134"/>
  <c r="AU33" i="134" s="1"/>
  <c r="AU55" i="134" s="1"/>
  <c r="I99" i="129"/>
  <c r="I33" i="129" s="1"/>
  <c r="I55" i="129" s="1"/>
  <c r="L99" i="129"/>
  <c r="L33" i="129" s="1"/>
  <c r="L55" i="129" s="1"/>
  <c r="K99" i="129"/>
  <c r="K33" i="129" s="1"/>
  <c r="K55" i="129" s="1"/>
  <c r="G99" i="129"/>
  <c r="G33" i="129" s="1"/>
  <c r="G55" i="129" s="1"/>
  <c r="M99" i="129"/>
  <c r="M33" i="129" s="1"/>
  <c r="M55" i="129" s="1"/>
  <c r="H99" i="129"/>
  <c r="H33" i="129" s="1"/>
  <c r="H55" i="129" s="1"/>
  <c r="I98" i="136"/>
  <c r="I33" i="136" s="1"/>
  <c r="I54" i="136" s="1"/>
  <c r="BG98" i="136"/>
  <c r="BG33" i="136" s="1"/>
  <c r="BG54" i="136" s="1"/>
  <c r="C98" i="145"/>
  <c r="C33" i="145" s="1"/>
  <c r="C54" i="145" s="1"/>
  <c r="BG98" i="143"/>
  <c r="BG33" i="143" s="1"/>
  <c r="BG54" i="143" s="1"/>
  <c r="AC98" i="136"/>
  <c r="AC33" i="136" s="1"/>
  <c r="AC54" i="136" s="1"/>
  <c r="AR98" i="136"/>
  <c r="AR33" i="136" s="1"/>
  <c r="AR54" i="136" s="1"/>
  <c r="H98" i="136"/>
  <c r="H33" i="136" s="1"/>
  <c r="H54" i="136" s="1"/>
  <c r="L98" i="136"/>
  <c r="L33" i="136" s="1"/>
  <c r="L54" i="136" s="1"/>
  <c r="C98" i="136"/>
  <c r="C33" i="136" s="1"/>
  <c r="C54" i="136" s="1"/>
  <c r="AE98" i="136"/>
  <c r="AE33" i="136" s="1"/>
  <c r="AE54" i="136" s="1"/>
  <c r="BF99" i="134"/>
  <c r="BF33" i="134" s="1"/>
  <c r="BF55" i="134" s="1"/>
  <c r="F22" i="156"/>
  <c r="F55" i="156"/>
  <c r="G19" i="156"/>
  <c r="G21" i="156" s="1"/>
  <c r="BC78" i="156"/>
  <c r="BC80" i="156" s="1"/>
  <c r="BC71" i="156"/>
  <c r="BD73" i="156" s="1"/>
  <c r="X54" i="156"/>
  <c r="AK54" i="156"/>
  <c r="AF54" i="156"/>
  <c r="M54" i="156"/>
  <c r="AO54" i="156"/>
  <c r="O54" i="156"/>
  <c r="AQ54" i="156"/>
  <c r="Q54" i="156"/>
  <c r="AM54" i="156"/>
  <c r="F98" i="156"/>
  <c r="F33" i="156" s="1"/>
  <c r="BN89" i="156"/>
  <c r="V54" i="156"/>
  <c r="AL54" i="156"/>
  <c r="BB54" i="156"/>
  <c r="AD40" i="156"/>
  <c r="F114" i="156"/>
  <c r="BN105" i="156"/>
  <c r="BN114" i="156" s="1"/>
  <c r="AE40" i="156"/>
  <c r="AP40" i="156"/>
  <c r="AY40" i="156"/>
  <c r="AK40" i="156"/>
  <c r="BA40" i="156"/>
  <c r="AB40" i="156"/>
  <c r="AR40" i="156"/>
  <c r="AW73" i="156"/>
  <c r="L73" i="156"/>
  <c r="N73" i="156"/>
  <c r="P73" i="156"/>
  <c r="J73" i="156"/>
  <c r="G73" i="156"/>
  <c r="AM73" i="156"/>
  <c r="Y73" i="156"/>
  <c r="T73" i="156"/>
  <c r="V73" i="156"/>
  <c r="X73" i="156"/>
  <c r="AX73" i="156"/>
  <c r="AA73" i="156"/>
  <c r="M73" i="156"/>
  <c r="AS73" i="156"/>
  <c r="AD73" i="156"/>
  <c r="AF73" i="156"/>
  <c r="O73" i="156"/>
  <c r="AU73" i="156"/>
  <c r="AG73" i="156"/>
  <c r="V74" i="156"/>
  <c r="N74" i="156"/>
  <c r="F74" i="156"/>
  <c r="T74" i="156"/>
  <c r="L74" i="156"/>
  <c r="W74" i="156"/>
  <c r="G74" i="156"/>
  <c r="M74" i="156"/>
  <c r="K74" i="156"/>
  <c r="Q74" i="156"/>
  <c r="AR73" i="156"/>
  <c r="AT73" i="156"/>
  <c r="AV73" i="156"/>
  <c r="AP73" i="156"/>
  <c r="W73" i="156"/>
  <c r="I73" i="156"/>
  <c r="AO73" i="156"/>
  <c r="AZ73" i="156"/>
  <c r="BB73" i="156"/>
  <c r="R73" i="156"/>
  <c r="K73" i="156"/>
  <c r="AQ73" i="156"/>
  <c r="AC73" i="156"/>
  <c r="AB73" i="156"/>
  <c r="Z73" i="156"/>
  <c r="AE73" i="156"/>
  <c r="Q73" i="156"/>
  <c r="Z74" i="156"/>
  <c r="R74" i="156"/>
  <c r="J74" i="156"/>
  <c r="X74" i="156"/>
  <c r="P74" i="156"/>
  <c r="H74" i="156"/>
  <c r="O74" i="156"/>
  <c r="U74" i="156"/>
  <c r="S74" i="156"/>
  <c r="Y74" i="156"/>
  <c r="I74" i="156"/>
  <c r="F73" i="156"/>
  <c r="H73" i="156"/>
  <c r="AH73" i="156"/>
  <c r="AI73" i="156"/>
  <c r="U73" i="156"/>
  <c r="BA73" i="156"/>
  <c r="AJ73" i="156"/>
  <c r="AL73" i="156"/>
  <c r="AN73" i="156"/>
  <c r="S73" i="156"/>
  <c r="AY73" i="156"/>
  <c r="AK73" i="156"/>
  <c r="AZ54" i="156"/>
  <c r="K54" i="156"/>
  <c r="AN54" i="156"/>
  <c r="T54" i="156"/>
  <c r="AV54" i="156"/>
  <c r="U54" i="156"/>
  <c r="AY54" i="156"/>
  <c r="W54" i="156"/>
  <c r="AR54" i="156"/>
  <c r="J54" i="156"/>
  <c r="Z54" i="156"/>
  <c r="AP54" i="156"/>
  <c r="AL40" i="156"/>
  <c r="AM40" i="156"/>
  <c r="AX40" i="156"/>
  <c r="AA40" i="156"/>
  <c r="AO40" i="156"/>
  <c r="BC40" i="156"/>
  <c r="AF40" i="156"/>
  <c r="AV40" i="156"/>
  <c r="C11" i="156"/>
  <c r="B16" i="156"/>
  <c r="B16" i="157"/>
  <c r="C11" i="157"/>
  <c r="BC20" i="155"/>
  <c r="BN20" i="155" s="1"/>
  <c r="AX105" i="155"/>
  <c r="AX114" i="155" s="1"/>
  <c r="AP105" i="155"/>
  <c r="AP114" i="155" s="1"/>
  <c r="AH105" i="155"/>
  <c r="AH114" i="155" s="1"/>
  <c r="BB105" i="155"/>
  <c r="BB114" i="155" s="1"/>
  <c r="AT105" i="155"/>
  <c r="AT114" i="155" s="1"/>
  <c r="AL105" i="155"/>
  <c r="AL114" i="155" s="1"/>
  <c r="AD105" i="155"/>
  <c r="AD114" i="155" s="1"/>
  <c r="V105" i="155"/>
  <c r="V114" i="155" s="1"/>
  <c r="N105" i="155"/>
  <c r="N114" i="155" s="1"/>
  <c r="F105" i="155"/>
  <c r="AU105" i="155"/>
  <c r="AU114" i="155" s="1"/>
  <c r="AJ105" i="155"/>
  <c r="AJ114" i="155" s="1"/>
  <c r="Y105" i="155"/>
  <c r="Y114" i="155" s="1"/>
  <c r="O105" i="155"/>
  <c r="O114" i="155" s="1"/>
  <c r="AY105" i="155"/>
  <c r="AY114" i="155" s="1"/>
  <c r="AN105" i="155"/>
  <c r="AN114" i="155" s="1"/>
  <c r="AC105" i="155"/>
  <c r="AC114" i="155" s="1"/>
  <c r="S105" i="155"/>
  <c r="S114" i="155" s="1"/>
  <c r="H105" i="155"/>
  <c r="H114" i="155" s="1"/>
  <c r="AW105" i="155"/>
  <c r="AW114" i="155" s="1"/>
  <c r="AM105" i="155"/>
  <c r="AM114" i="155" s="1"/>
  <c r="AB105" i="155"/>
  <c r="AB114" i="155" s="1"/>
  <c r="Q105" i="155"/>
  <c r="Q114" i="155" s="1"/>
  <c r="G105" i="155"/>
  <c r="G114" i="155" s="1"/>
  <c r="AV105" i="155"/>
  <c r="AV114" i="155" s="1"/>
  <c r="AK105" i="155"/>
  <c r="AK114" i="155" s="1"/>
  <c r="AA105" i="155"/>
  <c r="AA114" i="155" s="1"/>
  <c r="P105" i="155"/>
  <c r="P114" i="155" s="1"/>
  <c r="AZ89" i="155"/>
  <c r="AZ98" i="155" s="1"/>
  <c r="AZ33" i="155" s="1"/>
  <c r="AR89" i="155"/>
  <c r="AR98" i="155" s="1"/>
  <c r="AR33" i="155" s="1"/>
  <c r="AJ89" i="155"/>
  <c r="AJ98" i="155" s="1"/>
  <c r="AJ33" i="155" s="1"/>
  <c r="AB89" i="155"/>
  <c r="AB98" i="155" s="1"/>
  <c r="AB33" i="155" s="1"/>
  <c r="T89" i="155"/>
  <c r="T98" i="155" s="1"/>
  <c r="T33" i="155" s="1"/>
  <c r="L89" i="155"/>
  <c r="L98" i="155" s="1"/>
  <c r="L33" i="155" s="1"/>
  <c r="BA89" i="155"/>
  <c r="BA98" i="155" s="1"/>
  <c r="BA33" i="155" s="1"/>
  <c r="AS89" i="155"/>
  <c r="AS98" i="155" s="1"/>
  <c r="AS33" i="155" s="1"/>
  <c r="AK89" i="155"/>
  <c r="AK98" i="155" s="1"/>
  <c r="AK33" i="155" s="1"/>
  <c r="AC89" i="155"/>
  <c r="AC98" i="155" s="1"/>
  <c r="AC33" i="155" s="1"/>
  <c r="U89" i="155"/>
  <c r="U98" i="155" s="1"/>
  <c r="U33" i="155" s="1"/>
  <c r="M89" i="155"/>
  <c r="M98" i="155" s="1"/>
  <c r="M33" i="155" s="1"/>
  <c r="AY89" i="155"/>
  <c r="AY98" i="155" s="1"/>
  <c r="AY33" i="155" s="1"/>
  <c r="AI89" i="155"/>
  <c r="AI98" i="155" s="1"/>
  <c r="AI33" i="155" s="1"/>
  <c r="S89" i="155"/>
  <c r="S98" i="155" s="1"/>
  <c r="S33" i="155" s="1"/>
  <c r="F78" i="155"/>
  <c r="AX89" i="155"/>
  <c r="AX98" i="155" s="1"/>
  <c r="AX33" i="155" s="1"/>
  <c r="AH89" i="155"/>
  <c r="AH98" i="155" s="1"/>
  <c r="AH33" i="155" s="1"/>
  <c r="R89" i="155"/>
  <c r="R98" i="155" s="1"/>
  <c r="R33" i="155" s="1"/>
  <c r="BC89" i="155"/>
  <c r="BC98" i="155" s="1"/>
  <c r="BC33" i="155" s="1"/>
  <c r="AM89" i="155"/>
  <c r="AM98" i="155" s="1"/>
  <c r="AM33" i="155" s="1"/>
  <c r="W89" i="155"/>
  <c r="W98" i="155" s="1"/>
  <c r="W33" i="155" s="1"/>
  <c r="G89" i="155"/>
  <c r="G98" i="155" s="1"/>
  <c r="G33" i="155" s="1"/>
  <c r="AT89" i="155"/>
  <c r="AT98" i="155" s="1"/>
  <c r="AT33" i="155" s="1"/>
  <c r="AD89" i="155"/>
  <c r="AD98" i="155" s="1"/>
  <c r="AD33" i="155" s="1"/>
  <c r="N89" i="155"/>
  <c r="N98" i="155" s="1"/>
  <c r="N33" i="155" s="1"/>
  <c r="Z105" i="155"/>
  <c r="Z114" i="155" s="1"/>
  <c r="R105" i="155"/>
  <c r="R114" i="155" s="1"/>
  <c r="J105" i="155"/>
  <c r="J114" i="155" s="1"/>
  <c r="AZ105" i="155"/>
  <c r="AZ114" i="155" s="1"/>
  <c r="AO105" i="155"/>
  <c r="AO114" i="155" s="1"/>
  <c r="AE105" i="155"/>
  <c r="AE114" i="155" s="1"/>
  <c r="T105" i="155"/>
  <c r="T114" i="155" s="1"/>
  <c r="I105" i="155"/>
  <c r="I114" i="155" s="1"/>
  <c r="AS105" i="155"/>
  <c r="AS114" i="155" s="1"/>
  <c r="AI105" i="155"/>
  <c r="AI114" i="155" s="1"/>
  <c r="X105" i="155"/>
  <c r="X114" i="155" s="1"/>
  <c r="M105" i="155"/>
  <c r="M114" i="155" s="1"/>
  <c r="BC105" i="155"/>
  <c r="BC114" i="155" s="1"/>
  <c r="AR105" i="155"/>
  <c r="AR114" i="155" s="1"/>
  <c r="AG105" i="155"/>
  <c r="AG114" i="155" s="1"/>
  <c r="W105" i="155"/>
  <c r="W114" i="155" s="1"/>
  <c r="L105" i="155"/>
  <c r="L114" i="155" s="1"/>
  <c r="BA105" i="155"/>
  <c r="BA114" i="155" s="1"/>
  <c r="AQ105" i="155"/>
  <c r="AQ114" i="155" s="1"/>
  <c r="AF105" i="155"/>
  <c r="AF114" i="155" s="1"/>
  <c r="U105" i="155"/>
  <c r="U114" i="155" s="1"/>
  <c r="K105" i="155"/>
  <c r="K114" i="155" s="1"/>
  <c r="AV89" i="155"/>
  <c r="AV98" i="155" s="1"/>
  <c r="AV33" i="155" s="1"/>
  <c r="AN89" i="155"/>
  <c r="AN98" i="155" s="1"/>
  <c r="AN33" i="155" s="1"/>
  <c r="AF89" i="155"/>
  <c r="AF98" i="155" s="1"/>
  <c r="AF33" i="155" s="1"/>
  <c r="X89" i="155"/>
  <c r="X98" i="155" s="1"/>
  <c r="X33" i="155" s="1"/>
  <c r="P89" i="155"/>
  <c r="P98" i="155" s="1"/>
  <c r="P33" i="155" s="1"/>
  <c r="H89" i="155"/>
  <c r="H98" i="155" s="1"/>
  <c r="H33" i="155" s="1"/>
  <c r="AW89" i="155"/>
  <c r="AW98" i="155" s="1"/>
  <c r="AW33" i="155" s="1"/>
  <c r="AO89" i="155"/>
  <c r="AO98" i="155" s="1"/>
  <c r="AO33" i="155" s="1"/>
  <c r="AG89" i="155"/>
  <c r="AG98" i="155" s="1"/>
  <c r="AG33" i="155" s="1"/>
  <c r="Y89" i="155"/>
  <c r="Y98" i="155" s="1"/>
  <c r="Y33" i="155" s="1"/>
  <c r="Q89" i="155"/>
  <c r="Q98" i="155" s="1"/>
  <c r="Q33" i="155" s="1"/>
  <c r="I89" i="155"/>
  <c r="I98" i="155" s="1"/>
  <c r="I33" i="155" s="1"/>
  <c r="AQ89" i="155"/>
  <c r="AQ98" i="155" s="1"/>
  <c r="AQ33" i="155" s="1"/>
  <c r="AA89" i="155"/>
  <c r="AA98" i="155" s="1"/>
  <c r="AA33" i="155" s="1"/>
  <c r="K89" i="155"/>
  <c r="K98" i="155" s="1"/>
  <c r="K33" i="155" s="1"/>
  <c r="F71" i="155"/>
  <c r="AP89" i="155"/>
  <c r="AP98" i="155" s="1"/>
  <c r="AP33" i="155" s="1"/>
  <c r="Z89" i="155"/>
  <c r="Z98" i="155" s="1"/>
  <c r="Z33" i="155" s="1"/>
  <c r="J89" i="155"/>
  <c r="J98" i="155" s="1"/>
  <c r="J33" i="155" s="1"/>
  <c r="AU89" i="155"/>
  <c r="AU98" i="155" s="1"/>
  <c r="AU33" i="155" s="1"/>
  <c r="AE89" i="155"/>
  <c r="AE98" i="155" s="1"/>
  <c r="AE33" i="155" s="1"/>
  <c r="O89" i="155"/>
  <c r="O98" i="155" s="1"/>
  <c r="O33" i="155" s="1"/>
  <c r="BB89" i="155"/>
  <c r="BB98" i="155" s="1"/>
  <c r="BB33" i="155" s="1"/>
  <c r="AL89" i="155"/>
  <c r="AL98" i="155" s="1"/>
  <c r="AL33" i="155" s="1"/>
  <c r="V89" i="155"/>
  <c r="V98" i="155" s="1"/>
  <c r="V33" i="155" s="1"/>
  <c r="F89" i="155"/>
  <c r="F21" i="155"/>
  <c r="B16" i="158"/>
  <c r="C11" i="158"/>
  <c r="AC40" i="158"/>
  <c r="AI40" i="158"/>
  <c r="N54" i="158"/>
  <c r="BC71" i="158"/>
  <c r="AA40" i="158"/>
  <c r="V54" i="158"/>
  <c r="AN40" i="158"/>
  <c r="C11" i="155"/>
  <c r="B16" i="155"/>
  <c r="P54" i="156"/>
  <c r="AE54" i="156"/>
  <c r="S54" i="156"/>
  <c r="AU54" i="156"/>
  <c r="AA54" i="156"/>
  <c r="AQ80" i="156"/>
  <c r="AE80" i="156"/>
  <c r="AT80" i="156"/>
  <c r="T80" i="156"/>
  <c r="N80" i="156"/>
  <c r="AG80" i="156"/>
  <c r="AR80" i="156"/>
  <c r="P80" i="156"/>
  <c r="AS80" i="156"/>
  <c r="AU80" i="156"/>
  <c r="H80" i="156"/>
  <c r="BA80" i="156"/>
  <c r="O80" i="156"/>
  <c r="AB80" i="156"/>
  <c r="AP80" i="156"/>
  <c r="AN80" i="156"/>
  <c r="AK80" i="156"/>
  <c r="AL80" i="156"/>
  <c r="AI80" i="156"/>
  <c r="X80" i="156"/>
  <c r="AW80" i="156"/>
  <c r="AD80" i="156"/>
  <c r="S80" i="156"/>
  <c r="AZ80" i="156"/>
  <c r="I80" i="156"/>
  <c r="AO80" i="156"/>
  <c r="AH80" i="156"/>
  <c r="K80" i="156"/>
  <c r="AJ80" i="156"/>
  <c r="V80" i="156"/>
  <c r="AF80" i="156"/>
  <c r="Q80" i="156"/>
  <c r="Z80" i="156"/>
  <c r="AY80" i="156"/>
  <c r="U80" i="156"/>
  <c r="W80" i="156"/>
  <c r="M80" i="156"/>
  <c r="F80" i="156"/>
  <c r="G80" i="156"/>
  <c r="AC80" i="156"/>
  <c r="J80" i="156"/>
  <c r="BB80" i="156"/>
  <c r="AM80" i="156"/>
  <c r="AV80" i="156"/>
  <c r="L80" i="156"/>
  <c r="Y80" i="156"/>
  <c r="R80" i="156"/>
  <c r="AX80" i="156"/>
  <c r="AA80" i="156"/>
  <c r="AC54" i="156"/>
  <c r="G54" i="156"/>
  <c r="AB54" i="156"/>
  <c r="AW54" i="156"/>
  <c r="N54" i="156"/>
  <c r="AD54" i="156"/>
  <c r="AT54" i="156"/>
  <c r="AT40" i="156"/>
  <c r="AU40" i="156"/>
  <c r="AI40" i="156"/>
  <c r="AC40" i="156"/>
  <c r="AS40" i="156"/>
  <c r="AJ40" i="156"/>
  <c r="AZ40" i="156"/>
  <c r="AS54" i="156"/>
  <c r="I54" i="156"/>
  <c r="Y54" i="156"/>
  <c r="BA54" i="156"/>
  <c r="AI54" i="156"/>
  <c r="H54" i="156"/>
  <c r="AJ54" i="156"/>
  <c r="L54" i="156"/>
  <c r="AG54" i="156"/>
  <c r="BC54" i="156"/>
  <c r="R54" i="156"/>
  <c r="AH54" i="156"/>
  <c r="AX54" i="156"/>
  <c r="BB40" i="156"/>
  <c r="AH40" i="156"/>
  <c r="AQ40" i="156"/>
  <c r="AG40" i="156"/>
  <c r="AW40" i="156"/>
  <c r="AN40" i="156"/>
  <c r="AS105" i="157"/>
  <c r="AS114" i="157" s="1"/>
  <c r="AE105" i="157"/>
  <c r="AE114" i="157" s="1"/>
  <c r="AN105" i="157"/>
  <c r="AN114" i="157" s="1"/>
  <c r="AT105" i="157"/>
  <c r="AT114" i="157" s="1"/>
  <c r="AZ105" i="157"/>
  <c r="AZ114" i="157" s="1"/>
  <c r="AD105" i="157"/>
  <c r="AD114" i="157" s="1"/>
  <c r="AR89" i="157"/>
  <c r="AR98" i="157" s="1"/>
  <c r="AR33" i="157" s="1"/>
  <c r="L89" i="157"/>
  <c r="L98" i="157" s="1"/>
  <c r="L33" i="157" s="1"/>
  <c r="W89" i="157"/>
  <c r="W98" i="157" s="1"/>
  <c r="W33" i="157" s="1"/>
  <c r="AQ89" i="157"/>
  <c r="AQ98" i="157" s="1"/>
  <c r="AQ33" i="157" s="1"/>
  <c r="N105" i="157"/>
  <c r="N114" i="157" s="1"/>
  <c r="O89" i="157"/>
  <c r="O98" i="157" s="1"/>
  <c r="O33" i="157" s="1"/>
  <c r="N89" i="157"/>
  <c r="N98" i="157" s="1"/>
  <c r="N33" i="157" s="1"/>
  <c r="AO105" i="157"/>
  <c r="AO114" i="157" s="1"/>
  <c r="AA105" i="157"/>
  <c r="AA114" i="157" s="1"/>
  <c r="AH105" i="157"/>
  <c r="AH114" i="157" s="1"/>
  <c r="AL105" i="157"/>
  <c r="AL114" i="157" s="1"/>
  <c r="AR105" i="157"/>
  <c r="AR114" i="157" s="1"/>
  <c r="I105" i="157"/>
  <c r="I114" i="157" s="1"/>
  <c r="AN89" i="157"/>
  <c r="AN98" i="157" s="1"/>
  <c r="AN33" i="157" s="1"/>
  <c r="H89" i="157"/>
  <c r="H98" i="157" s="1"/>
  <c r="H33" i="157" s="1"/>
  <c r="R89" i="157"/>
  <c r="R98" i="157" s="1"/>
  <c r="R33" i="157" s="1"/>
  <c r="AL89" i="157"/>
  <c r="AL98" i="157" s="1"/>
  <c r="AL33" i="157" s="1"/>
  <c r="BA89" i="157"/>
  <c r="BA98" i="157" s="1"/>
  <c r="BA33" i="157" s="1"/>
  <c r="J89" i="157"/>
  <c r="J98" i="157" s="1"/>
  <c r="J33" i="157" s="1"/>
  <c r="I89" i="157"/>
  <c r="I98" i="157" s="1"/>
  <c r="I33" i="157" s="1"/>
  <c r="BC105" i="157"/>
  <c r="BC114" i="157" s="1"/>
  <c r="W105" i="157"/>
  <c r="W114" i="157" s="1"/>
  <c r="AC105" i="157"/>
  <c r="AC114" i="157" s="1"/>
  <c r="AG105" i="157"/>
  <c r="AG114" i="157" s="1"/>
  <c r="AK105" i="157"/>
  <c r="AK114" i="157" s="1"/>
  <c r="AX105" i="157"/>
  <c r="AX114" i="157" s="1"/>
  <c r="AJ89" i="157"/>
  <c r="AJ98" i="157" s="1"/>
  <c r="AJ33" i="157" s="1"/>
  <c r="BC89" i="157"/>
  <c r="BC98" i="157" s="1"/>
  <c r="BC33" i="157" s="1"/>
  <c r="M89" i="157"/>
  <c r="M98" i="157" s="1"/>
  <c r="M33" i="157" s="1"/>
  <c r="AG89" i="157"/>
  <c r="AG98" i="157" s="1"/>
  <c r="AG33" i="157" s="1"/>
  <c r="AU89" i="157"/>
  <c r="AU98" i="157" s="1"/>
  <c r="AU33" i="157" s="1"/>
  <c r="AT89" i="157"/>
  <c r="AT98" i="157" s="1"/>
  <c r="AT33" i="157" s="1"/>
  <c r="AY89" i="157"/>
  <c r="AY98" i="157" s="1"/>
  <c r="AY33" i="157" s="1"/>
  <c r="AY105" i="157"/>
  <c r="AY114" i="157" s="1"/>
  <c r="S105" i="157"/>
  <c r="S114" i="157" s="1"/>
  <c r="X105" i="157"/>
  <c r="X114" i="157" s="1"/>
  <c r="AB105" i="157"/>
  <c r="AB114" i="157" s="1"/>
  <c r="AF105" i="157"/>
  <c r="AF114" i="157" s="1"/>
  <c r="Y105" i="157"/>
  <c r="Y114" i="157" s="1"/>
  <c r="AF89" i="157"/>
  <c r="AF98" i="157" s="1"/>
  <c r="AF33" i="157" s="1"/>
  <c r="AX89" i="157"/>
  <c r="AX98" i="157" s="1"/>
  <c r="AX33" i="157" s="1"/>
  <c r="G89" i="157"/>
  <c r="G98" i="157" s="1"/>
  <c r="G33" i="157" s="1"/>
  <c r="AA89" i="157"/>
  <c r="AA98" i="157" s="1"/>
  <c r="AA33" i="157" s="1"/>
  <c r="AP89" i="157"/>
  <c r="AP98" i="157" s="1"/>
  <c r="AP33" i="157" s="1"/>
  <c r="Y89" i="157"/>
  <c r="Y98" i="157" s="1"/>
  <c r="Y33" i="157" s="1"/>
  <c r="AD89" i="157"/>
  <c r="AD98" i="157" s="1"/>
  <c r="AD33" i="157" s="1"/>
  <c r="AU105" i="157"/>
  <c r="AU114" i="157" s="1"/>
  <c r="O105" i="157"/>
  <c r="O114" i="157" s="1"/>
  <c r="R105" i="157"/>
  <c r="R114" i="157" s="1"/>
  <c r="V105" i="157"/>
  <c r="V114" i="157" s="1"/>
  <c r="Z105" i="157"/>
  <c r="Z114" i="157" s="1"/>
  <c r="AP105" i="157"/>
  <c r="AP114" i="157" s="1"/>
  <c r="AB89" i="157"/>
  <c r="AB98" i="157" s="1"/>
  <c r="AB33" i="157" s="1"/>
  <c r="AS89" i="157"/>
  <c r="AS98" i="157" s="1"/>
  <c r="AS33" i="157" s="1"/>
  <c r="F78" i="157"/>
  <c r="V89" i="157"/>
  <c r="V98" i="157" s="1"/>
  <c r="V33" i="157" s="1"/>
  <c r="AK89" i="157"/>
  <c r="AK98" i="157" s="1"/>
  <c r="AK33" i="157" s="1"/>
  <c r="AO89" i="157"/>
  <c r="AO98" i="157" s="1"/>
  <c r="AO33" i="157" s="1"/>
  <c r="BC20" i="157"/>
  <c r="AQ105" i="157"/>
  <c r="AQ114" i="157" s="1"/>
  <c r="K105" i="157"/>
  <c r="K114" i="157" s="1"/>
  <c r="M105" i="157"/>
  <c r="M114" i="157" s="1"/>
  <c r="Q105" i="157"/>
  <c r="Q114" i="157" s="1"/>
  <c r="U105" i="157"/>
  <c r="U114" i="157" s="1"/>
  <c r="T105" i="157"/>
  <c r="T114" i="157" s="1"/>
  <c r="X89" i="157"/>
  <c r="X98" i="157" s="1"/>
  <c r="X33" i="157" s="1"/>
  <c r="AM89" i="157"/>
  <c r="AM98" i="157" s="1"/>
  <c r="AM33" i="157" s="1"/>
  <c r="AJ105" i="157"/>
  <c r="AJ114" i="157" s="1"/>
  <c r="Q89" i="157"/>
  <c r="Q98" i="157" s="1"/>
  <c r="Q33" i="157" s="1"/>
  <c r="AE89" i="157"/>
  <c r="AE98" i="157" s="1"/>
  <c r="AE33" i="157" s="1"/>
  <c r="S89" i="157"/>
  <c r="S98" i="157" s="1"/>
  <c r="S33" i="157" s="1"/>
  <c r="BA105" i="157"/>
  <c r="BA114" i="157" s="1"/>
  <c r="AM105" i="157"/>
  <c r="AM114" i="157" s="1"/>
  <c r="G105" i="157"/>
  <c r="G114" i="157" s="1"/>
  <c r="H105" i="157"/>
  <c r="H114" i="157" s="1"/>
  <c r="L105" i="157"/>
  <c r="L114" i="157" s="1"/>
  <c r="P105" i="157"/>
  <c r="P114" i="157" s="1"/>
  <c r="AZ89" i="157"/>
  <c r="AZ98" i="157" s="1"/>
  <c r="AZ33" i="157" s="1"/>
  <c r="T89" i="157"/>
  <c r="T98" i="157" s="1"/>
  <c r="T33" i="157" s="1"/>
  <c r="AH89" i="157"/>
  <c r="AH98" i="157" s="1"/>
  <c r="AH33" i="157" s="1"/>
  <c r="BB89" i="157"/>
  <c r="BB98" i="157" s="1"/>
  <c r="BB33" i="157" s="1"/>
  <c r="K89" i="157"/>
  <c r="K98" i="157" s="1"/>
  <c r="K33" i="157" s="1"/>
  <c r="Z89" i="157"/>
  <c r="Z98" i="157" s="1"/>
  <c r="Z33" i="157" s="1"/>
  <c r="F71" i="157"/>
  <c r="AW105" i="157"/>
  <c r="AW114" i="157" s="1"/>
  <c r="AI105" i="157"/>
  <c r="AI114" i="157" s="1"/>
  <c r="AV105" i="157"/>
  <c r="AV114" i="157" s="1"/>
  <c r="BB105" i="157"/>
  <c r="BB114" i="157" s="1"/>
  <c r="F105" i="157"/>
  <c r="J105" i="157"/>
  <c r="J114" i="157" s="1"/>
  <c r="AV89" i="157"/>
  <c r="AV98" i="157" s="1"/>
  <c r="AV33" i="157" s="1"/>
  <c r="P89" i="157"/>
  <c r="P98" i="157" s="1"/>
  <c r="P33" i="157" s="1"/>
  <c r="AC89" i="157"/>
  <c r="AC98" i="157" s="1"/>
  <c r="AC33" i="157" s="1"/>
  <c r="AW89" i="157"/>
  <c r="AW98" i="157" s="1"/>
  <c r="AW33" i="157" s="1"/>
  <c r="F89" i="157"/>
  <c r="U89" i="157"/>
  <c r="U98" i="157" s="1"/>
  <c r="U33" i="157" s="1"/>
  <c r="AI89" i="157"/>
  <c r="AI98" i="157" s="1"/>
  <c r="AI33" i="157" s="1"/>
  <c r="F21" i="157"/>
  <c r="AD40" i="158"/>
  <c r="AL54" i="158"/>
  <c r="AG54" i="158"/>
  <c r="AB40" i="158"/>
  <c r="BA40" i="158"/>
  <c r="AM40" i="158"/>
  <c r="AK40" i="158"/>
  <c r="G54" i="158"/>
  <c r="AH40" i="158"/>
  <c r="Z54" i="158"/>
  <c r="AE54" i="158"/>
  <c r="AS40" i="158"/>
  <c r="P15" i="158"/>
  <c r="Q11" i="158" s="1"/>
  <c r="BN112" i="143"/>
  <c r="BN109" i="146"/>
  <c r="BF98" i="146"/>
  <c r="BF33" i="146" s="1"/>
  <c r="BF54" i="146" s="1"/>
  <c r="F103" i="150"/>
  <c r="G103" i="150"/>
  <c r="I103" i="150"/>
  <c r="D87" i="150"/>
  <c r="E87" i="150"/>
  <c r="L87" i="150"/>
  <c r="L103" i="150"/>
  <c r="E103" i="150"/>
  <c r="J87" i="150"/>
  <c r="H87" i="150"/>
  <c r="G87" i="150"/>
  <c r="H103" i="150"/>
  <c r="K103" i="150"/>
  <c r="F87" i="150"/>
  <c r="C87" i="150"/>
  <c r="C72" i="150"/>
  <c r="J103" i="150"/>
  <c r="D103" i="150"/>
  <c r="C103" i="150"/>
  <c r="I87" i="150"/>
  <c r="K87" i="150"/>
  <c r="C79" i="150"/>
  <c r="C81" i="150" s="1"/>
  <c r="C21" i="150"/>
  <c r="D19" i="150" s="1"/>
  <c r="J103" i="117"/>
  <c r="L103" i="117"/>
  <c r="L87" i="117"/>
  <c r="G87" i="117"/>
  <c r="K103" i="117"/>
  <c r="C79" i="117"/>
  <c r="F103" i="117"/>
  <c r="H103" i="117"/>
  <c r="H87" i="117"/>
  <c r="C72" i="117"/>
  <c r="J87" i="117"/>
  <c r="I87" i="117"/>
  <c r="I103" i="117"/>
  <c r="D103" i="117"/>
  <c r="D87" i="117"/>
  <c r="K87" i="117"/>
  <c r="E87" i="117"/>
  <c r="E103" i="117"/>
  <c r="G103" i="117"/>
  <c r="C103" i="117"/>
  <c r="F87" i="117"/>
  <c r="C87" i="117"/>
  <c r="C99" i="117" s="1"/>
  <c r="C21" i="117"/>
  <c r="C56" i="117" s="1"/>
  <c r="L72" i="150"/>
  <c r="BO112" i="150"/>
  <c r="L79" i="150"/>
  <c r="L79" i="117"/>
  <c r="L72" i="117"/>
  <c r="I103" i="120"/>
  <c r="C103" i="120"/>
  <c r="H87" i="120"/>
  <c r="G87" i="120"/>
  <c r="D103" i="120"/>
  <c r="D115" i="120" s="1"/>
  <c r="F87" i="120"/>
  <c r="C21" i="120"/>
  <c r="E103" i="120"/>
  <c r="J103" i="120"/>
  <c r="D87" i="120"/>
  <c r="D99" i="120" s="1"/>
  <c r="D33" i="120" s="1"/>
  <c r="D55" i="120" s="1"/>
  <c r="C87" i="120"/>
  <c r="I87" i="120"/>
  <c r="C72" i="120"/>
  <c r="K103" i="120"/>
  <c r="H103" i="120"/>
  <c r="L103" i="120"/>
  <c r="C79" i="120"/>
  <c r="C81" i="120" s="1"/>
  <c r="E87" i="120"/>
  <c r="G103" i="120"/>
  <c r="L87" i="120"/>
  <c r="K87" i="120"/>
  <c r="F103" i="120"/>
  <c r="J87" i="120"/>
  <c r="BO112" i="120"/>
  <c r="L79" i="120"/>
  <c r="L72" i="120"/>
  <c r="X98" i="136"/>
  <c r="X33" i="136" s="1"/>
  <c r="X54" i="136" s="1"/>
  <c r="AX98" i="136"/>
  <c r="AX33" i="136" s="1"/>
  <c r="AX54" i="136" s="1"/>
  <c r="D98" i="137"/>
  <c r="D33" i="137" s="1"/>
  <c r="D54" i="137" s="1"/>
  <c r="F98" i="137"/>
  <c r="F33" i="137" s="1"/>
  <c r="W98" i="136"/>
  <c r="W33" i="136" s="1"/>
  <c r="W54" i="136" s="1"/>
  <c r="BI99" i="142"/>
  <c r="BI33" i="142" s="1"/>
  <c r="BI55" i="142" s="1"/>
  <c r="BE99" i="142"/>
  <c r="BE33" i="142" s="1"/>
  <c r="BE55" i="142" s="1"/>
  <c r="G98" i="136"/>
  <c r="G33" i="136" s="1"/>
  <c r="G54" i="136" s="1"/>
  <c r="AO98" i="136"/>
  <c r="AO33" i="136" s="1"/>
  <c r="AO54" i="136" s="1"/>
  <c r="M98" i="136"/>
  <c r="M33" i="136" s="1"/>
  <c r="M54" i="136" s="1"/>
  <c r="Z98" i="136"/>
  <c r="Z33" i="136" s="1"/>
  <c r="Z54" i="136" s="1"/>
  <c r="Y98" i="136"/>
  <c r="Y33" i="136" s="1"/>
  <c r="Y54" i="136" s="1"/>
  <c r="AV98" i="136"/>
  <c r="AV33" i="136" s="1"/>
  <c r="AV54" i="136" s="1"/>
  <c r="K98" i="136"/>
  <c r="K33" i="136" s="1"/>
  <c r="K54" i="136" s="1"/>
  <c r="C99" i="134"/>
  <c r="C33" i="134" s="1"/>
  <c r="C55" i="134" s="1"/>
  <c r="F99" i="133"/>
  <c r="F33" i="133" s="1"/>
  <c r="F55" i="133" s="1"/>
  <c r="D99" i="133"/>
  <c r="D33" i="133" s="1"/>
  <c r="D55" i="133" s="1"/>
  <c r="AP98" i="136"/>
  <c r="AP33" i="136" s="1"/>
  <c r="AP54" i="136" s="1"/>
  <c r="AS98" i="136"/>
  <c r="AS33" i="136" s="1"/>
  <c r="AS54" i="136" s="1"/>
  <c r="N98" i="136"/>
  <c r="N33" i="136" s="1"/>
  <c r="N54" i="136" s="1"/>
  <c r="AA98" i="136"/>
  <c r="AA33" i="136" s="1"/>
  <c r="AA54" i="136" s="1"/>
  <c r="H99" i="133"/>
  <c r="H33" i="133" s="1"/>
  <c r="H55" i="133" s="1"/>
  <c r="D99" i="142"/>
  <c r="D33" i="142" s="1"/>
  <c r="D55" i="142" s="1"/>
  <c r="BD99" i="142"/>
  <c r="BD33" i="142" s="1"/>
  <c r="BN93" i="136"/>
  <c r="BG34" i="136" s="1"/>
  <c r="R98" i="136"/>
  <c r="R33" i="136" s="1"/>
  <c r="R54" i="136" s="1"/>
  <c r="AY98" i="136"/>
  <c r="AY33" i="136" s="1"/>
  <c r="AY54" i="136" s="1"/>
  <c r="AM98" i="136"/>
  <c r="AM33" i="136" s="1"/>
  <c r="AM54" i="136" s="1"/>
  <c r="Q98" i="136"/>
  <c r="Q33" i="136" s="1"/>
  <c r="Q54" i="136" s="1"/>
  <c r="AB98" i="136"/>
  <c r="AB33" i="136" s="1"/>
  <c r="AB54" i="136" s="1"/>
  <c r="O98" i="136"/>
  <c r="O33" i="136" s="1"/>
  <c r="O54" i="136" s="1"/>
  <c r="AG98" i="136"/>
  <c r="AG33" i="136" s="1"/>
  <c r="AG54" i="136" s="1"/>
  <c r="AJ98" i="136"/>
  <c r="AJ33" i="136" s="1"/>
  <c r="AJ54" i="136" s="1"/>
  <c r="S98" i="136"/>
  <c r="S33" i="136" s="1"/>
  <c r="S54" i="136" s="1"/>
  <c r="AW98" i="136"/>
  <c r="AW33" i="136" s="1"/>
  <c r="AW54" i="136" s="1"/>
  <c r="AN98" i="136"/>
  <c r="AN33" i="136" s="1"/>
  <c r="AN54" i="136" s="1"/>
  <c r="BA98" i="136"/>
  <c r="BA33" i="136" s="1"/>
  <c r="BA54" i="136" s="1"/>
  <c r="BI98" i="136"/>
  <c r="BI33" i="136" s="1"/>
  <c r="BI54" i="136" s="1"/>
  <c r="P98" i="136"/>
  <c r="P33" i="136" s="1"/>
  <c r="P54" i="136" s="1"/>
  <c r="AD98" i="136"/>
  <c r="AD33" i="136" s="1"/>
  <c r="AD54" i="136" s="1"/>
  <c r="AQ98" i="136"/>
  <c r="AQ33" i="136" s="1"/>
  <c r="AQ54" i="136" s="1"/>
  <c r="V98" i="136"/>
  <c r="V33" i="136" s="1"/>
  <c r="V54" i="136" s="1"/>
  <c r="G99" i="133"/>
  <c r="G33" i="133" s="1"/>
  <c r="G55" i="133" s="1"/>
  <c r="BI98" i="137"/>
  <c r="BI33" i="137" s="1"/>
  <c r="BI54" i="137" s="1"/>
  <c r="BC99" i="142"/>
  <c r="BC33" i="142" s="1"/>
  <c r="BC55" i="142" s="1"/>
  <c r="C99" i="142"/>
  <c r="C33" i="142" s="1"/>
  <c r="C55" i="142" s="1"/>
  <c r="BG99" i="142"/>
  <c r="BG33" i="142" s="1"/>
  <c r="BG55" i="142" s="1"/>
  <c r="BF99" i="142"/>
  <c r="BF33" i="142" s="1"/>
  <c r="BN95" i="131"/>
  <c r="BI34" i="131" s="1"/>
  <c r="D98" i="131"/>
  <c r="D33" i="131" s="1"/>
  <c r="D54" i="131" s="1"/>
  <c r="D98" i="136"/>
  <c r="D33" i="136" s="1"/>
  <c r="D54" i="136" s="1"/>
  <c r="AL98" i="136"/>
  <c r="AL33" i="136" s="1"/>
  <c r="AL54" i="136" s="1"/>
  <c r="AZ98" i="136"/>
  <c r="AZ33" i="136" s="1"/>
  <c r="AZ54" i="136" s="1"/>
  <c r="E98" i="136"/>
  <c r="E33" i="136" s="1"/>
  <c r="E54" i="136" s="1"/>
  <c r="AI98" i="136"/>
  <c r="AI33" i="136" s="1"/>
  <c r="AI54" i="136" s="1"/>
  <c r="BJ98" i="136"/>
  <c r="BJ33" i="136" s="1"/>
  <c r="BJ54" i="136" s="1"/>
  <c r="U98" i="136"/>
  <c r="U33" i="136" s="1"/>
  <c r="U54" i="136" s="1"/>
  <c r="F98" i="136"/>
  <c r="F33" i="136" s="1"/>
  <c r="F54" i="136" s="1"/>
  <c r="AK98" i="136"/>
  <c r="AK33" i="136" s="1"/>
  <c r="AK54" i="136" s="1"/>
  <c r="J98" i="136"/>
  <c r="J33" i="136" s="1"/>
  <c r="J54" i="136" s="1"/>
  <c r="AU98" i="136"/>
  <c r="AU33" i="136" s="1"/>
  <c r="AU54" i="136" s="1"/>
  <c r="AH98" i="136"/>
  <c r="AH33" i="136" s="1"/>
  <c r="AH54" i="136" s="1"/>
  <c r="AF98" i="136"/>
  <c r="AF33" i="136" s="1"/>
  <c r="AF54" i="136" s="1"/>
  <c r="AT98" i="136"/>
  <c r="AT33" i="136" s="1"/>
  <c r="AT54" i="136" s="1"/>
  <c r="BN86" i="130"/>
  <c r="AZ34" i="130" s="1"/>
  <c r="D98" i="146"/>
  <c r="D33" i="146" s="1"/>
  <c r="D54" i="146" s="1"/>
  <c r="F54" i="137"/>
  <c r="BD55" i="142"/>
  <c r="BF55" i="142"/>
  <c r="BH114" i="143"/>
  <c r="BI98" i="131"/>
  <c r="BI33" i="131" s="1"/>
  <c r="BI54" i="131" s="1"/>
  <c r="BF98" i="131"/>
  <c r="BF33" i="131" s="1"/>
  <c r="BF54" i="131" s="1"/>
  <c r="M81" i="125"/>
  <c r="J74" i="125"/>
  <c r="K89" i="120"/>
  <c r="T75" i="125"/>
  <c r="T82" i="125" s="1"/>
  <c r="T83" i="125" s="1"/>
  <c r="T27" i="125" s="1"/>
  <c r="J75" i="125"/>
  <c r="J82" i="125" s="1"/>
  <c r="J83" i="125" s="1"/>
  <c r="J27" i="125" s="1"/>
  <c r="F74" i="125"/>
  <c r="E105" i="120"/>
  <c r="J89" i="120"/>
  <c r="K105" i="120"/>
  <c r="D81" i="125"/>
  <c r="BN88" i="137"/>
  <c r="BB34" i="137" s="1"/>
  <c r="BN94" i="137"/>
  <c r="BH34" i="137" s="1"/>
  <c r="BG98" i="137"/>
  <c r="BG33" i="137" s="1"/>
  <c r="BN95" i="142"/>
  <c r="BH34" i="142" s="1"/>
  <c r="B99" i="142"/>
  <c r="B33" i="142" s="1"/>
  <c r="BN86" i="142"/>
  <c r="AY34" i="142" s="1"/>
  <c r="BN91" i="142"/>
  <c r="BD34" i="142" s="1"/>
  <c r="BN87" i="142"/>
  <c r="AZ34" i="142" s="1"/>
  <c r="BN97" i="142"/>
  <c r="BJ34" i="142" s="1"/>
  <c r="C98" i="131"/>
  <c r="C33" i="131" s="1"/>
  <c r="BN93" i="131"/>
  <c r="BG34" i="131" s="1"/>
  <c r="BN92" i="131"/>
  <c r="BF34" i="131" s="1"/>
  <c r="BN91" i="131"/>
  <c r="BE34" i="131" s="1"/>
  <c r="B98" i="131"/>
  <c r="B33" i="131" s="1"/>
  <c r="BN85" i="131"/>
  <c r="AY34" i="131" s="1"/>
  <c r="BF98" i="136"/>
  <c r="BF33" i="136" s="1"/>
  <c r="BD98" i="136"/>
  <c r="BD33" i="136" s="1"/>
  <c r="BC98" i="136"/>
  <c r="BC33" i="136" s="1"/>
  <c r="B98" i="136"/>
  <c r="B33" i="136" s="1"/>
  <c r="BN85" i="136"/>
  <c r="AY34" i="136" s="1"/>
  <c r="BN97" i="136"/>
  <c r="BK34" i="136" s="1"/>
  <c r="BN96" i="136"/>
  <c r="BJ34" i="136" s="1"/>
  <c r="BN90" i="136"/>
  <c r="BD34" i="136" s="1"/>
  <c r="BN91" i="136"/>
  <c r="BE34" i="136" s="1"/>
  <c r="BN92" i="145"/>
  <c r="BF34" i="145" s="1"/>
  <c r="BN91" i="145"/>
  <c r="BE34" i="145" s="1"/>
  <c r="BN96" i="145"/>
  <c r="BJ34" i="145" s="1"/>
  <c r="BN94" i="145"/>
  <c r="BH34" i="145" s="1"/>
  <c r="BN92" i="130"/>
  <c r="BF34" i="130" s="1"/>
  <c r="B98" i="143"/>
  <c r="B33" i="143" s="1"/>
  <c r="BN85" i="143"/>
  <c r="AY34" i="143" s="1"/>
  <c r="BN91" i="143"/>
  <c r="BE34" i="143" s="1"/>
  <c r="D98" i="143"/>
  <c r="D33" i="143" s="1"/>
  <c r="BN96" i="143"/>
  <c r="BJ34" i="143" s="1"/>
  <c r="BN95" i="134"/>
  <c r="BH34" i="134" s="1"/>
  <c r="BC99" i="134"/>
  <c r="BC33" i="134" s="1"/>
  <c r="BN97" i="134"/>
  <c r="BJ34" i="134" s="1"/>
  <c r="BN89" i="134"/>
  <c r="BB34" i="134" s="1"/>
  <c r="BN94" i="129"/>
  <c r="BG34" i="129" s="1"/>
  <c r="BN93" i="129"/>
  <c r="BF34" i="129" s="1"/>
  <c r="BN93" i="146"/>
  <c r="BG34" i="146" s="1"/>
  <c r="BN92" i="146"/>
  <c r="BF34" i="146" s="1"/>
  <c r="BN87" i="146"/>
  <c r="BA34" i="146" s="1"/>
  <c r="BN86" i="146"/>
  <c r="AZ34" i="146" s="1"/>
  <c r="BN94" i="146"/>
  <c r="BH34" i="146" s="1"/>
  <c r="BJ98" i="146"/>
  <c r="BJ33" i="146" s="1"/>
  <c r="BN87" i="133"/>
  <c r="AZ34" i="133" s="1"/>
  <c r="BN93" i="128"/>
  <c r="BF34" i="128" s="1"/>
  <c r="BN89" i="128"/>
  <c r="BB34" i="128" s="1"/>
  <c r="BN96" i="128"/>
  <c r="BI34" i="128" s="1"/>
  <c r="BE114" i="143"/>
  <c r="BE98" i="131"/>
  <c r="BE33" i="131" s="1"/>
  <c r="BE54" i="131" s="1"/>
  <c r="BH98" i="131"/>
  <c r="BH33" i="131" s="1"/>
  <c r="BH54" i="131" s="1"/>
  <c r="V75" i="125"/>
  <c r="V82" i="125" s="1"/>
  <c r="V83" i="125" s="1"/>
  <c r="V27" i="125" s="1"/>
  <c r="J105" i="120"/>
  <c r="F75" i="125"/>
  <c r="F82" i="125" s="1"/>
  <c r="F83" i="125" s="1"/>
  <c r="F27" i="125" s="1"/>
  <c r="X75" i="125"/>
  <c r="X76" i="125" s="1"/>
  <c r="X26" i="125" s="1"/>
  <c r="L74" i="125"/>
  <c r="E89" i="120"/>
  <c r="M89" i="120"/>
  <c r="E72" i="120"/>
  <c r="I81" i="125"/>
  <c r="F105" i="120"/>
  <c r="BN95" i="137"/>
  <c r="BI34" i="137" s="1"/>
  <c r="BK54" i="137"/>
  <c r="B98" i="137"/>
  <c r="B33" i="137" s="1"/>
  <c r="BN85" i="137"/>
  <c r="AY34" i="137" s="1"/>
  <c r="BE98" i="137"/>
  <c r="BE33" i="137" s="1"/>
  <c r="BH98" i="137"/>
  <c r="BH33" i="137" s="1"/>
  <c r="BN92" i="142"/>
  <c r="BE34" i="142" s="1"/>
  <c r="E98" i="131"/>
  <c r="E33" i="131" s="1"/>
  <c r="BK54" i="136"/>
  <c r="BN89" i="136"/>
  <c r="BC34" i="136" s="1"/>
  <c r="BN92" i="136"/>
  <c r="BF34" i="136" s="1"/>
  <c r="BB98" i="136"/>
  <c r="BB33" i="136" s="1"/>
  <c r="BH98" i="136"/>
  <c r="BH33" i="136" s="1"/>
  <c r="BN86" i="136"/>
  <c r="AZ34" i="136" s="1"/>
  <c r="D98" i="145"/>
  <c r="D33" i="145" s="1"/>
  <c r="BN91" i="130"/>
  <c r="BE34" i="130" s="1"/>
  <c r="B98" i="130"/>
  <c r="B33" i="130" s="1"/>
  <c r="BN85" i="130"/>
  <c r="AY34" i="130" s="1"/>
  <c r="BN88" i="130"/>
  <c r="BB34" i="130" s="1"/>
  <c r="BN95" i="130"/>
  <c r="BI34" i="130" s="1"/>
  <c r="BN90" i="130"/>
  <c r="BD34" i="130" s="1"/>
  <c r="BD99" i="134"/>
  <c r="BD33" i="134" s="1"/>
  <c r="BE99" i="134"/>
  <c r="BE33" i="134" s="1"/>
  <c r="BN93" i="134"/>
  <c r="BF34" i="134" s="1"/>
  <c r="BN94" i="134"/>
  <c r="BG34" i="134" s="1"/>
  <c r="BJ99" i="134"/>
  <c r="BJ33" i="134" s="1"/>
  <c r="BN97" i="129"/>
  <c r="BJ34" i="129" s="1"/>
  <c r="BN89" i="129"/>
  <c r="BB34" i="129" s="1"/>
  <c r="BN90" i="129"/>
  <c r="BC34" i="129" s="1"/>
  <c r="C55" i="129"/>
  <c r="BN87" i="129"/>
  <c r="AZ34" i="129" s="1"/>
  <c r="BN89" i="146"/>
  <c r="BC34" i="146" s="1"/>
  <c r="B98" i="146"/>
  <c r="B33" i="146" s="1"/>
  <c r="BN85" i="146"/>
  <c r="AY34" i="146" s="1"/>
  <c r="BN96" i="146"/>
  <c r="BJ34" i="146" s="1"/>
  <c r="BN90" i="133"/>
  <c r="BC34" i="133" s="1"/>
  <c r="BN96" i="133"/>
  <c r="BI34" i="133" s="1"/>
  <c r="BN93" i="133"/>
  <c r="BF34" i="133" s="1"/>
  <c r="BN95" i="128"/>
  <c r="BH34" i="128" s="1"/>
  <c r="BN94" i="128"/>
  <c r="BG34" i="128" s="1"/>
  <c r="BN90" i="128"/>
  <c r="BC34" i="128" s="1"/>
  <c r="BN87" i="128"/>
  <c r="AZ34" i="128" s="1"/>
  <c r="BD114" i="143"/>
  <c r="G81" i="125"/>
  <c r="I89" i="120"/>
  <c r="E74" i="125"/>
  <c r="S75" i="125"/>
  <c r="S76" i="125" s="1"/>
  <c r="S26" i="125" s="1"/>
  <c r="U75" i="125"/>
  <c r="U76" i="125" s="1"/>
  <c r="U26" i="125" s="1"/>
  <c r="L89" i="120"/>
  <c r="E79" i="120"/>
  <c r="G89" i="120"/>
  <c r="Q75" i="125"/>
  <c r="Q76" i="125" s="1"/>
  <c r="Q26" i="125" s="1"/>
  <c r="H89" i="120"/>
  <c r="J81" i="125"/>
  <c r="K81" i="125"/>
  <c r="BF98" i="137"/>
  <c r="BF33" i="137" s="1"/>
  <c r="BN93" i="137"/>
  <c r="BG34" i="137" s="1"/>
  <c r="BN86" i="137"/>
  <c r="AZ34" i="137" s="1"/>
  <c r="BN96" i="137"/>
  <c r="BJ34" i="137" s="1"/>
  <c r="BN97" i="137"/>
  <c r="BK34" i="137" s="1"/>
  <c r="BN92" i="137"/>
  <c r="BF34" i="137" s="1"/>
  <c r="BN90" i="142"/>
  <c r="BC34" i="142" s="1"/>
  <c r="BN93" i="142"/>
  <c r="BF34" i="142" s="1"/>
  <c r="BN96" i="142"/>
  <c r="BI34" i="142" s="1"/>
  <c r="BN88" i="142"/>
  <c r="BA34" i="142" s="1"/>
  <c r="F98" i="131"/>
  <c r="F33" i="131" s="1"/>
  <c r="BN96" i="131"/>
  <c r="BJ34" i="131" s="1"/>
  <c r="BN94" i="131"/>
  <c r="BH34" i="131" s="1"/>
  <c r="BN94" i="136"/>
  <c r="BH34" i="136" s="1"/>
  <c r="BN93" i="145"/>
  <c r="BG34" i="145" s="1"/>
  <c r="BN89" i="145"/>
  <c r="BC34" i="145" s="1"/>
  <c r="BN85" i="145"/>
  <c r="AY34" i="145" s="1"/>
  <c r="B98" i="145"/>
  <c r="B33" i="145" s="1"/>
  <c r="BN87" i="145"/>
  <c r="BA34" i="145" s="1"/>
  <c r="BN86" i="145"/>
  <c r="AZ34" i="145" s="1"/>
  <c r="BN89" i="130"/>
  <c r="BC34" i="130" s="1"/>
  <c r="C98" i="130"/>
  <c r="C33" i="130" s="1"/>
  <c r="BN86" i="143"/>
  <c r="AZ34" i="143" s="1"/>
  <c r="BN94" i="143"/>
  <c r="BH34" i="143" s="1"/>
  <c r="BN91" i="134"/>
  <c r="BD34" i="134" s="1"/>
  <c r="BN87" i="134"/>
  <c r="AZ34" i="134" s="1"/>
  <c r="BK55" i="134"/>
  <c r="BG99" i="134"/>
  <c r="BG33" i="134" s="1"/>
  <c r="BN96" i="134"/>
  <c r="BI34" i="134" s="1"/>
  <c r="BN92" i="134"/>
  <c r="BE34" i="134" s="1"/>
  <c r="BI99" i="134"/>
  <c r="BI33" i="134" s="1"/>
  <c r="BN92" i="129"/>
  <c r="BE34" i="129" s="1"/>
  <c r="BN95" i="129"/>
  <c r="BH34" i="129" s="1"/>
  <c r="BN91" i="129"/>
  <c r="BD34" i="129" s="1"/>
  <c r="BN89" i="133"/>
  <c r="BB34" i="133" s="1"/>
  <c r="BN95" i="133"/>
  <c r="BH34" i="133" s="1"/>
  <c r="BN97" i="133"/>
  <c r="BJ34" i="133" s="1"/>
  <c r="BN91" i="133"/>
  <c r="BD34" i="133" s="1"/>
  <c r="BN97" i="128"/>
  <c r="BJ34" i="128" s="1"/>
  <c r="BJ54" i="137"/>
  <c r="BN91" i="137"/>
  <c r="BE34" i="137" s="1"/>
  <c r="BN89" i="137"/>
  <c r="BC34" i="137" s="1"/>
  <c r="BN94" i="142"/>
  <c r="BG34" i="142" s="1"/>
  <c r="BN86" i="131"/>
  <c r="AZ34" i="131" s="1"/>
  <c r="BN89" i="131"/>
  <c r="BC34" i="131" s="1"/>
  <c r="BN87" i="131"/>
  <c r="BA34" i="131" s="1"/>
  <c r="BN88" i="136"/>
  <c r="BB34" i="136" s="1"/>
  <c r="BE98" i="136"/>
  <c r="BE33" i="136" s="1"/>
  <c r="BN95" i="136"/>
  <c r="BI34" i="136" s="1"/>
  <c r="BN90" i="145"/>
  <c r="BD34" i="145" s="1"/>
  <c r="BN94" i="130"/>
  <c r="BH34" i="130" s="1"/>
  <c r="BN96" i="130"/>
  <c r="BJ34" i="130" s="1"/>
  <c r="BN93" i="130"/>
  <c r="BG34" i="130" s="1"/>
  <c r="BN90" i="143"/>
  <c r="BD34" i="143" s="1"/>
  <c r="C98" i="143"/>
  <c r="C33" i="143" s="1"/>
  <c r="BN87" i="143"/>
  <c r="BA34" i="143" s="1"/>
  <c r="BN89" i="143"/>
  <c r="BC34" i="143" s="1"/>
  <c r="BN93" i="143"/>
  <c r="BG34" i="143" s="1"/>
  <c r="BN92" i="143"/>
  <c r="BF34" i="143" s="1"/>
  <c r="BH99" i="134"/>
  <c r="BH33" i="134" s="1"/>
  <c r="BN90" i="134"/>
  <c r="BC34" i="134" s="1"/>
  <c r="B99" i="134"/>
  <c r="B33" i="134" s="1"/>
  <c r="BN86" i="134"/>
  <c r="AY34" i="134" s="1"/>
  <c r="BB99" i="134"/>
  <c r="BB33" i="134" s="1"/>
  <c r="BN98" i="134"/>
  <c r="BK34" i="134" s="1"/>
  <c r="BN96" i="129"/>
  <c r="BI34" i="129" s="1"/>
  <c r="BN86" i="129"/>
  <c r="AY34" i="129" s="1"/>
  <c r="B99" i="129"/>
  <c r="B33" i="129" s="1"/>
  <c r="BK54" i="146"/>
  <c r="C98" i="146"/>
  <c r="C33" i="146" s="1"/>
  <c r="BN97" i="146"/>
  <c r="BK34" i="146" s="1"/>
  <c r="BN91" i="146"/>
  <c r="BE34" i="146" s="1"/>
  <c r="BN92" i="133"/>
  <c r="BE34" i="133" s="1"/>
  <c r="BN94" i="133"/>
  <c r="BG34" i="133" s="1"/>
  <c r="BN86" i="133"/>
  <c r="AY34" i="133" s="1"/>
  <c r="B99" i="133"/>
  <c r="B33" i="133" s="1"/>
  <c r="BN91" i="128"/>
  <c r="BD34" i="128" s="1"/>
  <c r="B99" i="128"/>
  <c r="B33" i="128" s="1"/>
  <c r="BN86" i="128"/>
  <c r="AY34" i="128" s="1"/>
  <c r="BN92" i="128"/>
  <c r="BE34" i="128" s="1"/>
  <c r="BN113" i="140"/>
  <c r="BN97" i="140"/>
  <c r="BK34" i="140" s="1"/>
  <c r="BN97" i="143"/>
  <c r="BK34" i="143" s="1"/>
  <c r="BH98" i="143"/>
  <c r="BH33" i="143" s="1"/>
  <c r="BH54" i="143" s="1"/>
  <c r="K55" i="125"/>
  <c r="Q90" i="149"/>
  <c r="BK54" i="143"/>
  <c r="BN113" i="143"/>
  <c r="G83" i="149"/>
  <c r="Q104" i="149"/>
  <c r="BF55" i="126"/>
  <c r="F83" i="149"/>
  <c r="K83" i="149"/>
  <c r="L83" i="149"/>
  <c r="BN98" i="126"/>
  <c r="BK34" i="126" s="1"/>
  <c r="G99" i="114"/>
  <c r="G34" i="114" s="1"/>
  <c r="G57" i="114" s="1"/>
  <c r="G59" i="114" s="1"/>
  <c r="G65" i="114" s="1"/>
  <c r="I83" i="149"/>
  <c r="J83" i="149"/>
  <c r="D76" i="133"/>
  <c r="D26" i="133" s="1"/>
  <c r="D40" i="133" s="1"/>
  <c r="D41" i="133" s="1"/>
  <c r="BN114" i="126"/>
  <c r="W75" i="136"/>
  <c r="W26" i="136" s="1"/>
  <c r="W40" i="136" s="1"/>
  <c r="H81" i="125"/>
  <c r="M74" i="125"/>
  <c r="D74" i="125"/>
  <c r="O75" i="125"/>
  <c r="O76" i="125" s="1"/>
  <c r="O26" i="125" s="1"/>
  <c r="H75" i="125"/>
  <c r="H76" i="125" s="1"/>
  <c r="H26" i="125" s="1"/>
  <c r="H40" i="125" s="1"/>
  <c r="H41" i="125" s="1"/>
  <c r="G75" i="125"/>
  <c r="G82" i="125" s="1"/>
  <c r="G83" i="125" s="1"/>
  <c r="G27" i="125" s="1"/>
  <c r="L75" i="125"/>
  <c r="L82" i="125" s="1"/>
  <c r="L83" i="125" s="1"/>
  <c r="L27" i="125" s="1"/>
  <c r="I74" i="125"/>
  <c r="G74" i="125"/>
  <c r="E81" i="125"/>
  <c r="BA79" i="125"/>
  <c r="F81" i="125"/>
  <c r="K74" i="125"/>
  <c r="M75" i="125"/>
  <c r="M82" i="125" s="1"/>
  <c r="M83" i="125" s="1"/>
  <c r="M27" i="125" s="1"/>
  <c r="E75" i="125"/>
  <c r="E76" i="125" s="1"/>
  <c r="E26" i="125" s="1"/>
  <c r="E40" i="125" s="1"/>
  <c r="E41" i="125" s="1"/>
  <c r="W75" i="125"/>
  <c r="W82" i="125" s="1"/>
  <c r="W83" i="125" s="1"/>
  <c r="W27" i="125" s="1"/>
  <c r="N75" i="125"/>
  <c r="N82" i="125" s="1"/>
  <c r="I75" i="125"/>
  <c r="I82" i="125" s="1"/>
  <c r="I83" i="125" s="1"/>
  <c r="I27" i="125" s="1"/>
  <c r="AF88" i="143"/>
  <c r="AF98" i="143" s="1"/>
  <c r="AF33" i="143" s="1"/>
  <c r="BN88" i="125"/>
  <c r="BA34" i="125" s="1"/>
  <c r="BN104" i="125"/>
  <c r="BO88" i="125" s="1"/>
  <c r="L88" i="143"/>
  <c r="L98" i="143" s="1"/>
  <c r="L33" i="143" s="1"/>
  <c r="L54" i="143" s="1"/>
  <c r="P81" i="136"/>
  <c r="P82" i="136" s="1"/>
  <c r="P27" i="136" s="1"/>
  <c r="AC88" i="143"/>
  <c r="AC98" i="143" s="1"/>
  <c r="AC33" i="143" s="1"/>
  <c r="AC54" i="143" s="1"/>
  <c r="AL104" i="143"/>
  <c r="AL114" i="143" s="1"/>
  <c r="F88" i="143"/>
  <c r="F98" i="143" s="1"/>
  <c r="F33" i="143" s="1"/>
  <c r="F54" i="143" s="1"/>
  <c r="G104" i="143"/>
  <c r="G114" i="143" s="1"/>
  <c r="AZ88" i="143"/>
  <c r="AZ98" i="143" s="1"/>
  <c r="AZ33" i="143" s="1"/>
  <c r="AZ54" i="143" s="1"/>
  <c r="AS104" i="143"/>
  <c r="AS114" i="143" s="1"/>
  <c r="AY104" i="143"/>
  <c r="AY114" i="143" s="1"/>
  <c r="S88" i="143"/>
  <c r="S98" i="143" s="1"/>
  <c r="S33" i="143" s="1"/>
  <c r="S54" i="143" s="1"/>
  <c r="I104" i="143"/>
  <c r="I114" i="143" s="1"/>
  <c r="X104" i="143"/>
  <c r="X114" i="143" s="1"/>
  <c r="O75" i="136"/>
  <c r="O26" i="136" s="1"/>
  <c r="O40" i="136" s="1"/>
  <c r="D81" i="136"/>
  <c r="D82" i="136" s="1"/>
  <c r="D27" i="136" s="1"/>
  <c r="D28" i="136" s="1"/>
  <c r="E25" i="136" s="1"/>
  <c r="I81" i="136"/>
  <c r="I82" i="136" s="1"/>
  <c r="I27" i="136" s="1"/>
  <c r="G81" i="136"/>
  <c r="G82" i="136" s="1"/>
  <c r="G27" i="136" s="1"/>
  <c r="BH40" i="130"/>
  <c r="V90" i="137"/>
  <c r="V98" i="137" s="1"/>
  <c r="V33" i="137" s="1"/>
  <c r="V54" i="137" s="1"/>
  <c r="BN88" i="120"/>
  <c r="N34" i="120" s="1"/>
  <c r="AO88" i="143"/>
  <c r="AO98" i="143" s="1"/>
  <c r="AO33" i="143" s="1"/>
  <c r="AO54" i="143" s="1"/>
  <c r="R88" i="143"/>
  <c r="R98" i="143" s="1"/>
  <c r="R33" i="143" s="1"/>
  <c r="R54" i="143" s="1"/>
  <c r="AE88" i="143"/>
  <c r="AE98" i="143" s="1"/>
  <c r="AE33" i="143" s="1"/>
  <c r="AE54" i="143" s="1"/>
  <c r="AR88" i="143"/>
  <c r="AR98" i="143" s="1"/>
  <c r="AR33" i="143" s="1"/>
  <c r="AR54" i="143" s="1"/>
  <c r="F104" i="143"/>
  <c r="F114" i="143" s="1"/>
  <c r="S104" i="143"/>
  <c r="S114" i="143" s="1"/>
  <c r="AJ104" i="143"/>
  <c r="AJ114" i="143" s="1"/>
  <c r="BF40" i="130"/>
  <c r="AK88" i="143"/>
  <c r="AK98" i="143" s="1"/>
  <c r="AK33" i="143" s="1"/>
  <c r="AK54" i="143" s="1"/>
  <c r="AL88" i="143"/>
  <c r="AL98" i="143" s="1"/>
  <c r="AL33" i="143" s="1"/>
  <c r="BA88" i="143"/>
  <c r="BA98" i="143" s="1"/>
  <c r="BA33" i="143" s="1"/>
  <c r="BA54" i="143" s="1"/>
  <c r="BB88" i="143"/>
  <c r="BB98" i="143" s="1"/>
  <c r="BB33" i="143" s="1"/>
  <c r="BB54" i="143" s="1"/>
  <c r="Z104" i="143"/>
  <c r="Z114" i="143" s="1"/>
  <c r="AM104" i="143"/>
  <c r="AM114" i="143" s="1"/>
  <c r="P76" i="133"/>
  <c r="P26" i="133" s="1"/>
  <c r="P40" i="133" s="1"/>
  <c r="P41" i="133" s="1"/>
  <c r="Y95" i="145"/>
  <c r="BC95" i="145"/>
  <c r="BC98" i="145" s="1"/>
  <c r="BC33" i="145" s="1"/>
  <c r="BC54" i="145" s="1"/>
  <c r="AS95" i="145"/>
  <c r="E82" i="133"/>
  <c r="E83" i="133" s="1"/>
  <c r="E27" i="133" s="1"/>
  <c r="V81" i="136"/>
  <c r="V82" i="136" s="1"/>
  <c r="V27" i="136" s="1"/>
  <c r="BA111" i="145"/>
  <c r="N75" i="136"/>
  <c r="N26" i="136" s="1"/>
  <c r="N40" i="136" s="1"/>
  <c r="N81" i="136"/>
  <c r="N82" i="136" s="1"/>
  <c r="N27" i="136" s="1"/>
  <c r="E81" i="136"/>
  <c r="E82" i="136" s="1"/>
  <c r="E27" i="136" s="1"/>
  <c r="E75" i="136"/>
  <c r="E26" i="136" s="1"/>
  <c r="E40" i="136" s="1"/>
  <c r="BA72" i="129"/>
  <c r="AZ81" i="134"/>
  <c r="F75" i="136"/>
  <c r="F26" i="136" s="1"/>
  <c r="F40" i="136" s="1"/>
  <c r="I88" i="143"/>
  <c r="I98" i="143" s="1"/>
  <c r="I33" i="143" s="1"/>
  <c r="AS88" i="143"/>
  <c r="AS98" i="143" s="1"/>
  <c r="AS33" i="143" s="1"/>
  <c r="AS54" i="143" s="1"/>
  <c r="V88" i="143"/>
  <c r="V98" i="143" s="1"/>
  <c r="V33" i="143" s="1"/>
  <c r="V54" i="143" s="1"/>
  <c r="Q104" i="143"/>
  <c r="Q114" i="143" s="1"/>
  <c r="AI88" i="143"/>
  <c r="AI98" i="143" s="1"/>
  <c r="AI33" i="143" s="1"/>
  <c r="AI54" i="143" s="1"/>
  <c r="P88" i="143"/>
  <c r="P98" i="143" s="1"/>
  <c r="P33" i="143" s="1"/>
  <c r="P54" i="143" s="1"/>
  <c r="AW88" i="143"/>
  <c r="AW98" i="143" s="1"/>
  <c r="AW33" i="143" s="1"/>
  <c r="AW54" i="143" s="1"/>
  <c r="E104" i="143"/>
  <c r="E114" i="143" s="1"/>
  <c r="J104" i="143"/>
  <c r="AP104" i="143"/>
  <c r="AP114" i="143" s="1"/>
  <c r="W104" i="143"/>
  <c r="W114" i="143" s="1"/>
  <c r="H104" i="143"/>
  <c r="H114" i="143" s="1"/>
  <c r="BE40" i="130"/>
  <c r="AH95" i="145"/>
  <c r="J81" i="136"/>
  <c r="J82" i="136" s="1"/>
  <c r="J27" i="136" s="1"/>
  <c r="J75" i="136"/>
  <c r="J26" i="136" s="1"/>
  <c r="J40" i="136" s="1"/>
  <c r="M106" i="137"/>
  <c r="M114" i="137" s="1"/>
  <c r="AU106" i="137"/>
  <c r="AU114" i="137" s="1"/>
  <c r="AU40" i="137" s="1"/>
  <c r="U90" i="137"/>
  <c r="U98" i="137" s="1"/>
  <c r="U33" i="137" s="1"/>
  <c r="U54" i="137" s="1"/>
  <c r="C15" i="139"/>
  <c r="D11" i="139" s="1"/>
  <c r="AJ90" i="137"/>
  <c r="AJ98" i="137" s="1"/>
  <c r="AJ33" i="137" s="1"/>
  <c r="AJ54" i="137" s="1"/>
  <c r="AV104" i="143"/>
  <c r="AV114" i="143" s="1"/>
  <c r="AF104" i="143"/>
  <c r="AF114" i="143" s="1"/>
  <c r="P104" i="143"/>
  <c r="P114" i="143" s="1"/>
  <c r="AU104" i="143"/>
  <c r="AU114" i="143" s="1"/>
  <c r="AE104" i="143"/>
  <c r="AE114" i="143" s="1"/>
  <c r="O104" i="143"/>
  <c r="O114" i="143" s="1"/>
  <c r="AX104" i="143"/>
  <c r="AX114" i="143" s="1"/>
  <c r="AH104" i="143"/>
  <c r="AH114" i="143" s="1"/>
  <c r="R104" i="143"/>
  <c r="R114" i="143" s="1"/>
  <c r="AO104" i="143"/>
  <c r="AO114" i="143" s="1"/>
  <c r="AK104" i="143"/>
  <c r="AK114" i="143" s="1"/>
  <c r="AC104" i="143"/>
  <c r="AC114" i="143" s="1"/>
  <c r="AT88" i="143"/>
  <c r="AT98" i="143" s="1"/>
  <c r="AT33" i="143" s="1"/>
  <c r="AT54" i="143" s="1"/>
  <c r="AN88" i="143"/>
  <c r="AN98" i="143" s="1"/>
  <c r="AN33" i="143" s="1"/>
  <c r="AN54" i="143" s="1"/>
  <c r="X88" i="143"/>
  <c r="X98" i="143" s="1"/>
  <c r="X33" i="143" s="1"/>
  <c r="X54" i="143" s="1"/>
  <c r="H88" i="143"/>
  <c r="H98" i="143" s="1"/>
  <c r="H33" i="143" s="1"/>
  <c r="H54" i="143" s="1"/>
  <c r="AQ88" i="143"/>
  <c r="AQ98" i="143" s="1"/>
  <c r="AQ33" i="143" s="1"/>
  <c r="AQ54" i="143" s="1"/>
  <c r="AA88" i="143"/>
  <c r="AA98" i="143" s="1"/>
  <c r="AA33" i="143" s="1"/>
  <c r="AA54" i="143" s="1"/>
  <c r="K88" i="143"/>
  <c r="K98" i="143" s="1"/>
  <c r="K33" i="143" s="1"/>
  <c r="K54" i="143" s="1"/>
  <c r="AU88" i="143"/>
  <c r="AU98" i="143" s="1"/>
  <c r="AU33" i="143" s="1"/>
  <c r="AU54" i="143" s="1"/>
  <c r="AD88" i="143"/>
  <c r="AD98" i="143" s="1"/>
  <c r="AD33" i="143" s="1"/>
  <c r="AD54" i="143" s="1"/>
  <c r="N88" i="143"/>
  <c r="N98" i="143" s="1"/>
  <c r="N33" i="143" s="1"/>
  <c r="N54" i="143" s="1"/>
  <c r="AG88" i="143"/>
  <c r="AG98" i="143" s="1"/>
  <c r="AG33" i="143" s="1"/>
  <c r="AG54" i="143" s="1"/>
  <c r="M88" i="143"/>
  <c r="M98" i="143" s="1"/>
  <c r="M33" i="143" s="1"/>
  <c r="E88" i="143"/>
  <c r="E98" i="143" s="1"/>
  <c r="E33" i="143" s="1"/>
  <c r="E71" i="143"/>
  <c r="AR104" i="143"/>
  <c r="AR114" i="143" s="1"/>
  <c r="AB104" i="143"/>
  <c r="AB114" i="143" s="1"/>
  <c r="L104" i="143"/>
  <c r="L114" i="143" s="1"/>
  <c r="AQ104" i="143"/>
  <c r="AQ114" i="143" s="1"/>
  <c r="AA104" i="143"/>
  <c r="AA114" i="143" s="1"/>
  <c r="K104" i="143"/>
  <c r="K114" i="143" s="1"/>
  <c r="AT104" i="143"/>
  <c r="AT114" i="143" s="1"/>
  <c r="AD104" i="143"/>
  <c r="AD114" i="143" s="1"/>
  <c r="N104" i="143"/>
  <c r="N114" i="143" s="1"/>
  <c r="Y104" i="143"/>
  <c r="Y114" i="143" s="1"/>
  <c r="U104" i="143"/>
  <c r="U114" i="143" s="1"/>
  <c r="M104" i="143"/>
  <c r="M114" i="143" s="1"/>
  <c r="AW104" i="143"/>
  <c r="AW114" i="143" s="1"/>
  <c r="AJ88" i="143"/>
  <c r="AJ98" i="143" s="1"/>
  <c r="AJ33" i="143" s="1"/>
  <c r="AJ54" i="143" s="1"/>
  <c r="T88" i="143"/>
  <c r="T98" i="143" s="1"/>
  <c r="T33" i="143" s="1"/>
  <c r="T54" i="143" s="1"/>
  <c r="AG104" i="143"/>
  <c r="AG114" i="143" s="1"/>
  <c r="AM88" i="143"/>
  <c r="AM98" i="143" s="1"/>
  <c r="AM33" i="143" s="1"/>
  <c r="AM54" i="143" s="1"/>
  <c r="W88" i="143"/>
  <c r="W98" i="143" s="1"/>
  <c r="W33" i="143" s="1"/>
  <c r="W54" i="143" s="1"/>
  <c r="G88" i="143"/>
  <c r="G98" i="143" s="1"/>
  <c r="G33" i="143" s="1"/>
  <c r="AP88" i="143"/>
  <c r="AP98" i="143" s="1"/>
  <c r="AP33" i="143" s="1"/>
  <c r="AP54" i="143" s="1"/>
  <c r="Z88" i="143"/>
  <c r="Z98" i="143" s="1"/>
  <c r="Z33" i="143" s="1"/>
  <c r="Z54" i="143" s="1"/>
  <c r="J88" i="143"/>
  <c r="J98" i="143" s="1"/>
  <c r="J33" i="143" s="1"/>
  <c r="J54" i="143" s="1"/>
  <c r="Q88" i="143"/>
  <c r="Q98" i="143" s="1"/>
  <c r="Q33" i="143" s="1"/>
  <c r="Q54" i="143" s="1"/>
  <c r="E78" i="143"/>
  <c r="Y88" i="143"/>
  <c r="Y98" i="143" s="1"/>
  <c r="Y33" i="143" s="1"/>
  <c r="Y54" i="143" s="1"/>
  <c r="BB20" i="143"/>
  <c r="BN20" i="143" s="1"/>
  <c r="Q81" i="136"/>
  <c r="Q82" i="136" s="1"/>
  <c r="Q27" i="136" s="1"/>
  <c r="L75" i="136"/>
  <c r="L26" i="136" s="1"/>
  <c r="L40" i="136" s="1"/>
  <c r="U88" i="143"/>
  <c r="U98" i="143" s="1"/>
  <c r="U33" i="143" s="1"/>
  <c r="AY88" i="143"/>
  <c r="AY98" i="143" s="1"/>
  <c r="AY33" i="143" s="1"/>
  <c r="AY54" i="143" s="1"/>
  <c r="AH88" i="143"/>
  <c r="AH98" i="143" s="1"/>
  <c r="AH33" i="143" s="1"/>
  <c r="AH54" i="143" s="1"/>
  <c r="O88" i="143"/>
  <c r="O98" i="143" s="1"/>
  <c r="O33" i="143" s="1"/>
  <c r="O54" i="143" s="1"/>
  <c r="AV88" i="143"/>
  <c r="AV98" i="143" s="1"/>
  <c r="AV33" i="143" s="1"/>
  <c r="AV54" i="143" s="1"/>
  <c r="AB88" i="143"/>
  <c r="AB98" i="143" s="1"/>
  <c r="AB33" i="143" s="1"/>
  <c r="AB54" i="143" s="1"/>
  <c r="AX88" i="143"/>
  <c r="AX98" i="143" s="1"/>
  <c r="AX33" i="143" s="1"/>
  <c r="AX54" i="143" s="1"/>
  <c r="BA104" i="143"/>
  <c r="BA114" i="143" s="1"/>
  <c r="V104" i="143"/>
  <c r="V114" i="143" s="1"/>
  <c r="BB104" i="143"/>
  <c r="BB114" i="143" s="1"/>
  <c r="AI104" i="143"/>
  <c r="AI114" i="143" s="1"/>
  <c r="T104" i="143"/>
  <c r="T114" i="143" s="1"/>
  <c r="AZ104" i="143"/>
  <c r="AZ114" i="143" s="1"/>
  <c r="Q106" i="137"/>
  <c r="Q114" i="137" s="1"/>
  <c r="N95" i="145"/>
  <c r="BI55" i="128"/>
  <c r="AN114" i="143"/>
  <c r="J84" i="149"/>
  <c r="J85" i="149" s="1"/>
  <c r="J28" i="149" s="1"/>
  <c r="AR106" i="137"/>
  <c r="AR114" i="137" s="1"/>
  <c r="AR40" i="137" s="1"/>
  <c r="AX106" i="137"/>
  <c r="AX114" i="137" s="1"/>
  <c r="AX40" i="137" s="1"/>
  <c r="G90" i="137"/>
  <c r="G98" i="137" s="1"/>
  <c r="G33" i="137" s="1"/>
  <c r="G71" i="137"/>
  <c r="AK106" i="137"/>
  <c r="AK114" i="137" s="1"/>
  <c r="AK40" i="137" s="1"/>
  <c r="AL90" i="137"/>
  <c r="AL98" i="137" s="1"/>
  <c r="AL33" i="137" s="1"/>
  <c r="AL54" i="137" s="1"/>
  <c r="O95" i="145"/>
  <c r="AG95" i="145"/>
  <c r="Q95" i="145"/>
  <c r="AI111" i="145"/>
  <c r="AD95" i="145"/>
  <c r="P95" i="145"/>
  <c r="Z111" i="145"/>
  <c r="C16" i="130"/>
  <c r="D82" i="125"/>
  <c r="BO106" i="137"/>
  <c r="R106" i="137"/>
  <c r="R114" i="137" s="1"/>
  <c r="AT90" i="137"/>
  <c r="AT98" i="137" s="1"/>
  <c r="AT33" i="137" s="1"/>
  <c r="AT54" i="137" s="1"/>
  <c r="AZ106" i="137"/>
  <c r="AZ114" i="137" s="1"/>
  <c r="AZ40" i="137" s="1"/>
  <c r="AV90" i="137"/>
  <c r="AV98" i="137" s="1"/>
  <c r="AV33" i="137" s="1"/>
  <c r="AV54" i="137" s="1"/>
  <c r="AQ90" i="137"/>
  <c r="AQ98" i="137" s="1"/>
  <c r="AQ33" i="137" s="1"/>
  <c r="AQ54" i="137" s="1"/>
  <c r="AP106" i="137"/>
  <c r="AP114" i="137" s="1"/>
  <c r="AP40" i="137" s="1"/>
  <c r="AD111" i="145"/>
  <c r="AK95" i="145"/>
  <c r="AE95" i="145"/>
  <c r="P111" i="145"/>
  <c r="AT111" i="145"/>
  <c r="N111" i="145"/>
  <c r="BI20" i="145"/>
  <c r="BI71" i="145" s="1"/>
  <c r="BA90" i="137"/>
  <c r="BA98" i="137" s="1"/>
  <c r="BA33" i="137" s="1"/>
  <c r="BA54" i="137" s="1"/>
  <c r="S106" i="137"/>
  <c r="S114" i="137" s="1"/>
  <c r="AD106" i="137"/>
  <c r="AD114" i="137" s="1"/>
  <c r="AD40" i="137" s="1"/>
  <c r="AT106" i="137"/>
  <c r="AT114" i="137" s="1"/>
  <c r="AT40" i="137" s="1"/>
  <c r="R90" i="137"/>
  <c r="R98" i="137" s="1"/>
  <c r="R33" i="137" s="1"/>
  <c r="AC90" i="137"/>
  <c r="AC98" i="137" s="1"/>
  <c r="AC33" i="137" s="1"/>
  <c r="AC54" i="137" s="1"/>
  <c r="AA111" i="145"/>
  <c r="AC111" i="145"/>
  <c r="BF95" i="145"/>
  <c r="BF98" i="145" s="1"/>
  <c r="BF33" i="145" s="1"/>
  <c r="BF54" i="145" s="1"/>
  <c r="AN111" i="145"/>
  <c r="AH111" i="145"/>
  <c r="C43" i="149"/>
  <c r="BH54" i="130"/>
  <c r="BB20" i="122"/>
  <c r="BB71" i="122" s="1"/>
  <c r="M75" i="136"/>
  <c r="M26" i="136" s="1"/>
  <c r="M40" i="136" s="1"/>
  <c r="M81" i="136"/>
  <c r="M82" i="136" s="1"/>
  <c r="M27" i="136" s="1"/>
  <c r="AJ111" i="145"/>
  <c r="BC111" i="145"/>
  <c r="BC114" i="145" s="1"/>
  <c r="AS111" i="145"/>
  <c r="AO95" i="145"/>
  <c r="S95" i="145"/>
  <c r="AL95" i="145"/>
  <c r="L71" i="145"/>
  <c r="AF74" i="145" s="1"/>
  <c r="AF75" i="145" s="1"/>
  <c r="AF26" i="145" s="1"/>
  <c r="V111" i="145"/>
  <c r="W111" i="145"/>
  <c r="BD95" i="145"/>
  <c r="BD98" i="145" s="1"/>
  <c r="BD33" i="145" s="1"/>
  <c r="BD54" i="145" s="1"/>
  <c r="AV95" i="145"/>
  <c r="BH111" i="145"/>
  <c r="BH114" i="145" s="1"/>
  <c r="Q111" i="145"/>
  <c r="BE111" i="145"/>
  <c r="BE114" i="145" s="1"/>
  <c r="AY95" i="145"/>
  <c r="AQ95" i="145"/>
  <c r="AF111" i="145"/>
  <c r="BI95" i="145"/>
  <c r="BI98" i="145" s="1"/>
  <c r="BI33" i="145" s="1"/>
  <c r="BI54" i="145" s="1"/>
  <c r="AJ95" i="145"/>
  <c r="AE111" i="145"/>
  <c r="AM95" i="145"/>
  <c r="R111" i="145"/>
  <c r="AV111" i="145"/>
  <c r="BH95" i="145"/>
  <c r="BH98" i="145" s="1"/>
  <c r="BH33" i="145" s="1"/>
  <c r="BB95" i="145"/>
  <c r="BA95" i="145"/>
  <c r="AZ111" i="145"/>
  <c r="AG111" i="145"/>
  <c r="Y111" i="145"/>
  <c r="BE95" i="145"/>
  <c r="BE98" i="145" s="1"/>
  <c r="BE33" i="145" s="1"/>
  <c r="BE54" i="145" s="1"/>
  <c r="AN95" i="145"/>
  <c r="BG95" i="145"/>
  <c r="BG98" i="145" s="1"/>
  <c r="BG33" i="145" s="1"/>
  <c r="BG54" i="145" s="1"/>
  <c r="T95" i="145"/>
  <c r="AW111" i="145"/>
  <c r="BF111" i="145"/>
  <c r="BF114" i="145" s="1"/>
  <c r="BF40" i="145" s="1"/>
  <c r="AC95" i="145"/>
  <c r="W95" i="145"/>
  <c r="Z95" i="145"/>
  <c r="AQ111" i="145"/>
  <c r="AY111" i="145"/>
  <c r="U95" i="145"/>
  <c r="R95" i="145"/>
  <c r="AU95" i="145"/>
  <c r="AK111" i="145"/>
  <c r="L95" i="145"/>
  <c r="AU111" i="145"/>
  <c r="AT95" i="145"/>
  <c r="BG111" i="145"/>
  <c r="BG114" i="145" s="1"/>
  <c r="L78" i="145"/>
  <c r="BI111" i="145"/>
  <c r="BI114" i="145" s="1"/>
  <c r="BI40" i="145" s="1"/>
  <c r="M95" i="145"/>
  <c r="AB111" i="145"/>
  <c r="AI95" i="145"/>
  <c r="AA95" i="145"/>
  <c r="AP95" i="145"/>
  <c r="L111" i="145"/>
  <c r="M111" i="145"/>
  <c r="AR95" i="145"/>
  <c r="AM111" i="145"/>
  <c r="AZ95" i="145"/>
  <c r="AW95" i="145"/>
  <c r="X111" i="145"/>
  <c r="AB95" i="145"/>
  <c r="U111" i="145"/>
  <c r="BB111" i="145"/>
  <c r="K75" i="136"/>
  <c r="K26" i="136" s="1"/>
  <c r="K40" i="136" s="1"/>
  <c r="K81" i="136"/>
  <c r="K82" i="136" s="1"/>
  <c r="K27" i="136" s="1"/>
  <c r="AO111" i="145"/>
  <c r="AX111" i="145"/>
  <c r="AF95" i="145"/>
  <c r="BD111" i="145"/>
  <c r="BD114" i="145" s="1"/>
  <c r="AL111" i="145"/>
  <c r="X95" i="145"/>
  <c r="S111" i="145"/>
  <c r="V95" i="145"/>
  <c r="BO111" i="145"/>
  <c r="AR111" i="145"/>
  <c r="AX95" i="145"/>
  <c r="O111" i="145"/>
  <c r="T111" i="145"/>
  <c r="BH80" i="136"/>
  <c r="BG80" i="136"/>
  <c r="BJ80" i="136"/>
  <c r="BB80" i="136"/>
  <c r="BI80" i="136"/>
  <c r="BK80" i="136"/>
  <c r="BC80" i="136"/>
  <c r="BE80" i="136"/>
  <c r="BF80" i="136"/>
  <c r="BG40" i="130"/>
  <c r="BA80" i="136"/>
  <c r="BL80" i="136"/>
  <c r="AS106" i="137"/>
  <c r="AS114" i="137" s="1"/>
  <c r="AS40" i="137" s="1"/>
  <c r="J106" i="137"/>
  <c r="J114" i="137" s="1"/>
  <c r="AJ106" i="137"/>
  <c r="AJ114" i="137" s="1"/>
  <c r="AJ40" i="137" s="1"/>
  <c r="BD90" i="137"/>
  <c r="BD98" i="137" s="1"/>
  <c r="BD33" i="137" s="1"/>
  <c r="BD54" i="137" s="1"/>
  <c r="AE90" i="137"/>
  <c r="AE98" i="137" s="1"/>
  <c r="AE33" i="137" s="1"/>
  <c r="K90" i="137"/>
  <c r="K98" i="137" s="1"/>
  <c r="K33" i="137" s="1"/>
  <c r="K54" i="137" s="1"/>
  <c r="AE106" i="137"/>
  <c r="AE114" i="137" s="1"/>
  <c r="AE40" i="137" s="1"/>
  <c r="AH106" i="137"/>
  <c r="AH114" i="137" s="1"/>
  <c r="AH40" i="137" s="1"/>
  <c r="T106" i="137"/>
  <c r="T114" i="137" s="1"/>
  <c r="AB90" i="137"/>
  <c r="AB98" i="137" s="1"/>
  <c r="AB33" i="137" s="1"/>
  <c r="AB54" i="137" s="1"/>
  <c r="AI90" i="137"/>
  <c r="AI98" i="137" s="1"/>
  <c r="AI33" i="137" s="1"/>
  <c r="AI54" i="137" s="1"/>
  <c r="W106" i="137"/>
  <c r="W114" i="137" s="1"/>
  <c r="Z106" i="137"/>
  <c r="Z114" i="137" s="1"/>
  <c r="L106" i="137"/>
  <c r="L114" i="137" s="1"/>
  <c r="T90" i="137"/>
  <c r="T98" i="137" s="1"/>
  <c r="T33" i="137" s="1"/>
  <c r="T54" i="137" s="1"/>
  <c r="AA90" i="137"/>
  <c r="AA98" i="137" s="1"/>
  <c r="AA33" i="137" s="1"/>
  <c r="AA54" i="137" s="1"/>
  <c r="U106" i="137"/>
  <c r="U114" i="137" s="1"/>
  <c r="AZ90" i="137"/>
  <c r="AZ98" i="137" s="1"/>
  <c r="AZ33" i="137" s="1"/>
  <c r="AZ54" i="137" s="1"/>
  <c r="AI106" i="137"/>
  <c r="AI114" i="137" s="1"/>
  <c r="AI40" i="137" s="1"/>
  <c r="AB106" i="137"/>
  <c r="AB114" i="137" s="1"/>
  <c r="AY90" i="137"/>
  <c r="AY98" i="137" s="1"/>
  <c r="AY33" i="137" s="1"/>
  <c r="AX90" i="137"/>
  <c r="AX98" i="137" s="1"/>
  <c r="AX33" i="137" s="1"/>
  <c r="J90" i="137"/>
  <c r="J98" i="137" s="1"/>
  <c r="J33" i="137" s="1"/>
  <c r="J54" i="137" s="1"/>
  <c r="AW106" i="137"/>
  <c r="AW114" i="137" s="1"/>
  <c r="AW40" i="137" s="1"/>
  <c r="Q90" i="137"/>
  <c r="Q98" i="137" s="1"/>
  <c r="Q33" i="137" s="1"/>
  <c r="Q54" i="137" s="1"/>
  <c r="M90" i="137"/>
  <c r="M98" i="137" s="1"/>
  <c r="M33" i="137" s="1"/>
  <c r="AQ106" i="137"/>
  <c r="AQ114" i="137" s="1"/>
  <c r="AQ40" i="137" s="1"/>
  <c r="AC106" i="137"/>
  <c r="AC114" i="137" s="1"/>
  <c r="AF106" i="137"/>
  <c r="AF114" i="137" s="1"/>
  <c r="AF40" i="137" s="1"/>
  <c r="BB90" i="137"/>
  <c r="BB98" i="137" s="1"/>
  <c r="BB33" i="137" s="1"/>
  <c r="BB54" i="137" s="1"/>
  <c r="AN90" i="137"/>
  <c r="AN98" i="137" s="1"/>
  <c r="AN33" i="137" s="1"/>
  <c r="AN54" i="137" s="1"/>
  <c r="G78" i="137"/>
  <c r="AZ80" i="137" s="1"/>
  <c r="Y90" i="137"/>
  <c r="Y98" i="137" s="1"/>
  <c r="Y33" i="137" s="1"/>
  <c r="Y54" i="137" s="1"/>
  <c r="G106" i="137"/>
  <c r="G114" i="137" s="1"/>
  <c r="AV106" i="137"/>
  <c r="AV114" i="137" s="1"/>
  <c r="AV40" i="137" s="1"/>
  <c r="AP90" i="137"/>
  <c r="AP98" i="137" s="1"/>
  <c r="AP33" i="137" s="1"/>
  <c r="BC90" i="137"/>
  <c r="BC98" i="137" s="1"/>
  <c r="BC33" i="137" s="1"/>
  <c r="BC54" i="137" s="1"/>
  <c r="AO90" i="137"/>
  <c r="AO98" i="137" s="1"/>
  <c r="AO33" i="137" s="1"/>
  <c r="AO54" i="137" s="1"/>
  <c r="BA106" i="137"/>
  <c r="BA114" i="137" s="1"/>
  <c r="BA40" i="137" s="1"/>
  <c r="AN106" i="137"/>
  <c r="AN114" i="137" s="1"/>
  <c r="AN40" i="137" s="1"/>
  <c r="AH90" i="137"/>
  <c r="AH98" i="137" s="1"/>
  <c r="AH33" i="137" s="1"/>
  <c r="AH54" i="137" s="1"/>
  <c r="AU90" i="137"/>
  <c r="AU98" i="137" s="1"/>
  <c r="AU33" i="137" s="1"/>
  <c r="AU54" i="137" s="1"/>
  <c r="AG90" i="137"/>
  <c r="AG98" i="137" s="1"/>
  <c r="AG33" i="137" s="1"/>
  <c r="BD106" i="137"/>
  <c r="BD114" i="137" s="1"/>
  <c r="BD40" i="137" s="1"/>
  <c r="L90" i="137"/>
  <c r="L98" i="137" s="1"/>
  <c r="L33" i="137" s="1"/>
  <c r="AO106" i="137"/>
  <c r="AO114" i="137" s="1"/>
  <c r="AO40" i="137" s="1"/>
  <c r="Z90" i="137"/>
  <c r="Z98" i="137" s="1"/>
  <c r="Z33" i="137" s="1"/>
  <c r="Z54" i="137" s="1"/>
  <c r="I90" i="137"/>
  <c r="I98" i="137" s="1"/>
  <c r="I33" i="137" s="1"/>
  <c r="I54" i="137" s="1"/>
  <c r="P90" i="137"/>
  <c r="P98" i="137" s="1"/>
  <c r="P33" i="137" s="1"/>
  <c r="AM106" i="137"/>
  <c r="AM114" i="137" s="1"/>
  <c r="AM40" i="137" s="1"/>
  <c r="X106" i="137"/>
  <c r="X114" i="137" s="1"/>
  <c r="Y106" i="137"/>
  <c r="Y114" i="137" s="1"/>
  <c r="R81" i="136"/>
  <c r="R82" i="136" s="1"/>
  <c r="R27" i="136" s="1"/>
  <c r="AM90" i="137"/>
  <c r="AM98" i="137" s="1"/>
  <c r="AM33" i="137" s="1"/>
  <c r="AM54" i="137" s="1"/>
  <c r="AL106" i="137"/>
  <c r="AL114" i="137" s="1"/>
  <c r="AL40" i="137" s="1"/>
  <c r="W90" i="137"/>
  <c r="W98" i="137" s="1"/>
  <c r="W33" i="137" s="1"/>
  <c r="W54" i="137" s="1"/>
  <c r="AW90" i="137"/>
  <c r="AW98" i="137" s="1"/>
  <c r="AW33" i="137" s="1"/>
  <c r="AW54" i="137" s="1"/>
  <c r="O106" i="137"/>
  <c r="O114" i="137" s="1"/>
  <c r="AR90" i="137"/>
  <c r="AR98" i="137" s="1"/>
  <c r="AR33" i="137" s="1"/>
  <c r="I106" i="137"/>
  <c r="I114" i="137" s="1"/>
  <c r="AK90" i="137"/>
  <c r="AK98" i="137" s="1"/>
  <c r="AK33" i="137" s="1"/>
  <c r="AK54" i="137" s="1"/>
  <c r="N106" i="137"/>
  <c r="N114" i="137" s="1"/>
  <c r="AY106" i="137"/>
  <c r="AY114" i="137" s="1"/>
  <c r="AY40" i="137" s="1"/>
  <c r="H90" i="137"/>
  <c r="H98" i="137" s="1"/>
  <c r="H33" i="137" s="1"/>
  <c r="H54" i="137" s="1"/>
  <c r="V106" i="137"/>
  <c r="V114" i="137" s="1"/>
  <c r="K106" i="137"/>
  <c r="K114" i="137" s="1"/>
  <c r="S81" i="136"/>
  <c r="S82" i="136" s="1"/>
  <c r="S27" i="136" s="1"/>
  <c r="S75" i="136"/>
  <c r="S26" i="136" s="1"/>
  <c r="S40" i="136" s="1"/>
  <c r="BO87" i="136"/>
  <c r="BN114" i="136"/>
  <c r="X81" i="136"/>
  <c r="X82" i="136" s="1"/>
  <c r="X27" i="136" s="1"/>
  <c r="BH54" i="146"/>
  <c r="AD90" i="137"/>
  <c r="AD98" i="137" s="1"/>
  <c r="AD33" i="137" s="1"/>
  <c r="S90" i="137"/>
  <c r="S98" i="137" s="1"/>
  <c r="S33" i="137" s="1"/>
  <c r="AF90" i="137"/>
  <c r="AF98" i="137" s="1"/>
  <c r="AF33" i="137" s="1"/>
  <c r="AF54" i="137" s="1"/>
  <c r="AS90" i="137"/>
  <c r="AS98" i="137" s="1"/>
  <c r="AS33" i="137" s="1"/>
  <c r="BC106" i="137"/>
  <c r="BC114" i="137" s="1"/>
  <c r="BC40" i="137" s="1"/>
  <c r="N90" i="137"/>
  <c r="N98" i="137" s="1"/>
  <c r="N33" i="137" s="1"/>
  <c r="N54" i="137" s="1"/>
  <c r="AG106" i="137"/>
  <c r="AG114" i="137" s="1"/>
  <c r="AG40" i="137" s="1"/>
  <c r="O90" i="137"/>
  <c r="O98" i="137" s="1"/>
  <c r="O33" i="137" s="1"/>
  <c r="H106" i="137"/>
  <c r="H114" i="137" s="1"/>
  <c r="BD20" i="137"/>
  <c r="BN20" i="137" s="1"/>
  <c r="X90" i="137"/>
  <c r="X98" i="137" s="1"/>
  <c r="X33" i="137" s="1"/>
  <c r="X54" i="137" s="1"/>
  <c r="BB106" i="137"/>
  <c r="BB114" i="137" s="1"/>
  <c r="BB40" i="137" s="1"/>
  <c r="AA106" i="137"/>
  <c r="AA114" i="137" s="1"/>
  <c r="E71" i="122"/>
  <c r="E78" i="122"/>
  <c r="P80" i="122" s="1"/>
  <c r="L74" i="129"/>
  <c r="G74" i="129"/>
  <c r="J74" i="129"/>
  <c r="S75" i="129"/>
  <c r="U75" i="129"/>
  <c r="T75" i="129"/>
  <c r="X75" i="129"/>
  <c r="V75" i="129"/>
  <c r="H74" i="129"/>
  <c r="E74" i="129"/>
  <c r="O75" i="129"/>
  <c r="P75" i="129"/>
  <c r="N75" i="129"/>
  <c r="R75" i="129"/>
  <c r="Q75" i="129"/>
  <c r="M74" i="129"/>
  <c r="I74" i="129"/>
  <c r="G75" i="129"/>
  <c r="D75" i="129"/>
  <c r="F75" i="129"/>
  <c r="K74" i="129"/>
  <c r="H75" i="129"/>
  <c r="D74" i="129"/>
  <c r="I75" i="129"/>
  <c r="J75" i="129"/>
  <c r="M75" i="129"/>
  <c r="W75" i="129"/>
  <c r="E75" i="129"/>
  <c r="F74" i="129"/>
  <c r="K75" i="129"/>
  <c r="L75" i="129"/>
  <c r="I81" i="129"/>
  <c r="E81" i="129"/>
  <c r="K81" i="129"/>
  <c r="D81" i="129"/>
  <c r="L81" i="129"/>
  <c r="M81" i="129"/>
  <c r="J81" i="129"/>
  <c r="H81" i="129"/>
  <c r="G81" i="129"/>
  <c r="F81" i="129"/>
  <c r="BE114" i="125"/>
  <c r="BE115" i="125" s="1"/>
  <c r="BE40" i="125" s="1"/>
  <c r="BE41" i="125" s="1"/>
  <c r="AW114" i="125"/>
  <c r="AW115" i="125" s="1"/>
  <c r="AW40" i="125" s="1"/>
  <c r="AW41" i="125" s="1"/>
  <c r="AG114" i="125"/>
  <c r="AG115" i="125" s="1"/>
  <c r="AV114" i="125"/>
  <c r="AV115" i="125" s="1"/>
  <c r="AV40" i="125" s="1"/>
  <c r="AV41" i="125" s="1"/>
  <c r="AF114" i="125"/>
  <c r="AF115" i="125" s="1"/>
  <c r="P114" i="125"/>
  <c r="P115" i="125" s="1"/>
  <c r="AX114" i="125"/>
  <c r="AX115" i="125" s="1"/>
  <c r="AX40" i="125" s="1"/>
  <c r="AX41" i="125" s="1"/>
  <c r="AH114" i="125"/>
  <c r="AH115" i="125" s="1"/>
  <c r="R114" i="125"/>
  <c r="R115" i="125" s="1"/>
  <c r="Y114" i="125"/>
  <c r="Y115" i="125" s="1"/>
  <c r="AE114" i="125"/>
  <c r="AE115" i="125" s="1"/>
  <c r="AQ114" i="125"/>
  <c r="AQ115" i="125" s="1"/>
  <c r="AQ40" i="125" s="1"/>
  <c r="AQ41" i="125" s="1"/>
  <c r="AM114" i="125"/>
  <c r="AM115" i="125" s="1"/>
  <c r="AM40" i="125" s="1"/>
  <c r="AM41" i="125" s="1"/>
  <c r="BD98" i="125"/>
  <c r="BD99" i="125" s="1"/>
  <c r="BD33" i="125" s="1"/>
  <c r="AN98" i="125"/>
  <c r="AN99" i="125" s="1"/>
  <c r="AN33" i="125" s="1"/>
  <c r="X98" i="125"/>
  <c r="X99" i="125" s="1"/>
  <c r="X33" i="125" s="1"/>
  <c r="BB98" i="125"/>
  <c r="BB99" i="125" s="1"/>
  <c r="BB33" i="125" s="1"/>
  <c r="AG98" i="125"/>
  <c r="AG99" i="125" s="1"/>
  <c r="AG33" i="125" s="1"/>
  <c r="BK98" i="125"/>
  <c r="BK99" i="125" s="1"/>
  <c r="BK33" i="125" s="1"/>
  <c r="AP98" i="125"/>
  <c r="AP99" i="125" s="1"/>
  <c r="AP33" i="125" s="1"/>
  <c r="U98" i="125"/>
  <c r="U99" i="125" s="1"/>
  <c r="U33" i="125" s="1"/>
  <c r="AY98" i="125"/>
  <c r="AY99" i="125" s="1"/>
  <c r="AY33" i="125" s="1"/>
  <c r="AD98" i="125"/>
  <c r="AD99" i="125" s="1"/>
  <c r="AD33" i="125" s="1"/>
  <c r="BI98" i="125"/>
  <c r="BI99" i="125" s="1"/>
  <c r="BI33" i="125" s="1"/>
  <c r="AM98" i="125"/>
  <c r="AM99" i="125" s="1"/>
  <c r="AM33" i="125" s="1"/>
  <c r="R98" i="125"/>
  <c r="R99" i="125" s="1"/>
  <c r="R33" i="125" s="1"/>
  <c r="BI114" i="125"/>
  <c r="BI115" i="125" s="1"/>
  <c r="BI40" i="125" s="1"/>
  <c r="BI41" i="125" s="1"/>
  <c r="AO114" i="125"/>
  <c r="AO115" i="125" s="1"/>
  <c r="AO40" i="125" s="1"/>
  <c r="AO41" i="125" s="1"/>
  <c r="AN114" i="125"/>
  <c r="AN115" i="125" s="1"/>
  <c r="AN40" i="125" s="1"/>
  <c r="AN41" i="125" s="1"/>
  <c r="X114" i="125"/>
  <c r="X115" i="125" s="1"/>
  <c r="AP114" i="125"/>
  <c r="AP115" i="125" s="1"/>
  <c r="AP40" i="125" s="1"/>
  <c r="AP41" i="125" s="1"/>
  <c r="Z114" i="125"/>
  <c r="Z115" i="125" s="1"/>
  <c r="BK114" i="125"/>
  <c r="BK115" i="125" s="1"/>
  <c r="BK40" i="125" s="1"/>
  <c r="BK41" i="125" s="1"/>
  <c r="U114" i="125"/>
  <c r="U115" i="125" s="1"/>
  <c r="AV98" i="125"/>
  <c r="AV99" i="125" s="1"/>
  <c r="AV33" i="125" s="1"/>
  <c r="AQ98" i="125"/>
  <c r="AQ99" i="125" s="1"/>
  <c r="AQ33" i="125" s="1"/>
  <c r="AE98" i="125"/>
  <c r="AE99" i="125" s="1"/>
  <c r="AE33" i="125" s="1"/>
  <c r="AO98" i="125"/>
  <c r="AO99" i="125" s="1"/>
  <c r="AO33" i="125" s="1"/>
  <c r="AX98" i="125"/>
  <c r="AX99" i="125" s="1"/>
  <c r="AX33" i="125" s="1"/>
  <c r="N72" i="125"/>
  <c r="AK114" i="125"/>
  <c r="AK115" i="125" s="1"/>
  <c r="AK40" i="125" s="1"/>
  <c r="AK41" i="125" s="1"/>
  <c r="AL114" i="125"/>
  <c r="AL115" i="125" s="1"/>
  <c r="AL40" i="125" s="1"/>
  <c r="AL41" i="125" s="1"/>
  <c r="AI114" i="125"/>
  <c r="AI115" i="125" s="1"/>
  <c r="AI40" i="125" s="1"/>
  <c r="AI41" i="125" s="1"/>
  <c r="BG114" i="125"/>
  <c r="BG115" i="125" s="1"/>
  <c r="BG40" i="125" s="1"/>
  <c r="BG41" i="125" s="1"/>
  <c r="BH98" i="125"/>
  <c r="BH99" i="125" s="1"/>
  <c r="BH33" i="125" s="1"/>
  <c r="AB98" i="125"/>
  <c r="AB99" i="125" s="1"/>
  <c r="AB33" i="125" s="1"/>
  <c r="AL98" i="125"/>
  <c r="AL99" i="125" s="1"/>
  <c r="AL33" i="125" s="1"/>
  <c r="AU98" i="125"/>
  <c r="AU99" i="125" s="1"/>
  <c r="AU33" i="125" s="1"/>
  <c r="BE98" i="125"/>
  <c r="BE99" i="125" s="1"/>
  <c r="BE33" i="125" s="1"/>
  <c r="N98" i="125"/>
  <c r="BK20" i="125"/>
  <c r="BO114" i="125"/>
  <c r="AS114" i="125"/>
  <c r="AS115" i="125" s="1"/>
  <c r="AS40" i="125" s="1"/>
  <c r="AS41" i="125" s="1"/>
  <c r="BH114" i="125"/>
  <c r="BH115" i="125" s="1"/>
  <c r="BH40" i="125" s="1"/>
  <c r="BH41" i="125" s="1"/>
  <c r="AR114" i="125"/>
  <c r="AR115" i="125" s="1"/>
  <c r="AR40" i="125" s="1"/>
  <c r="AR41" i="125" s="1"/>
  <c r="AB114" i="125"/>
  <c r="AB115" i="125" s="1"/>
  <c r="BJ114" i="125"/>
  <c r="BJ115" i="125" s="1"/>
  <c r="BJ40" i="125" s="1"/>
  <c r="BJ41" i="125" s="1"/>
  <c r="AT114" i="125"/>
  <c r="AT115" i="125" s="1"/>
  <c r="AT40" i="125" s="1"/>
  <c r="AT41" i="125" s="1"/>
  <c r="AD114" i="125"/>
  <c r="AD115" i="125" s="1"/>
  <c r="N114" i="125"/>
  <c r="Q114" i="125"/>
  <c r="Q115" i="125" s="1"/>
  <c r="W114" i="125"/>
  <c r="W115" i="125" s="1"/>
  <c r="AC114" i="125"/>
  <c r="AC115" i="125" s="1"/>
  <c r="AA114" i="125"/>
  <c r="AA115" i="125" s="1"/>
  <c r="AZ98" i="125"/>
  <c r="AZ99" i="125" s="1"/>
  <c r="AZ33" i="125" s="1"/>
  <c r="AJ98" i="125"/>
  <c r="AJ99" i="125" s="1"/>
  <c r="AJ33" i="125" s="1"/>
  <c r="T98" i="125"/>
  <c r="T99" i="125" s="1"/>
  <c r="T33" i="125" s="1"/>
  <c r="AW98" i="125"/>
  <c r="AW99" i="125" s="1"/>
  <c r="AW33" i="125" s="1"/>
  <c r="AA98" i="125"/>
  <c r="AA99" i="125" s="1"/>
  <c r="AA33" i="125" s="1"/>
  <c r="BF98" i="125"/>
  <c r="BF99" i="125" s="1"/>
  <c r="BF33" i="125" s="1"/>
  <c r="AK98" i="125"/>
  <c r="AK99" i="125" s="1"/>
  <c r="AK33" i="125" s="1"/>
  <c r="O98" i="125"/>
  <c r="O99" i="125" s="1"/>
  <c r="O33" i="125" s="1"/>
  <c r="AT98" i="125"/>
  <c r="AT99" i="125" s="1"/>
  <c r="AT33" i="125" s="1"/>
  <c r="Y98" i="125"/>
  <c r="Y99" i="125" s="1"/>
  <c r="Y33" i="125" s="1"/>
  <c r="BC98" i="125"/>
  <c r="BC99" i="125" s="1"/>
  <c r="BC33" i="125" s="1"/>
  <c r="AH98" i="125"/>
  <c r="AH99" i="125" s="1"/>
  <c r="AH33" i="125" s="1"/>
  <c r="N79" i="125"/>
  <c r="BD114" i="125"/>
  <c r="BD115" i="125" s="1"/>
  <c r="BD40" i="125" s="1"/>
  <c r="BD41" i="125" s="1"/>
  <c r="BF114" i="125"/>
  <c r="BF115" i="125" s="1"/>
  <c r="BF40" i="125" s="1"/>
  <c r="BF41" i="125" s="1"/>
  <c r="AY114" i="125"/>
  <c r="AY115" i="125" s="1"/>
  <c r="AY40" i="125" s="1"/>
  <c r="AY41" i="125" s="1"/>
  <c r="O114" i="125"/>
  <c r="O115" i="125" s="1"/>
  <c r="S114" i="125"/>
  <c r="S115" i="125" s="1"/>
  <c r="AF98" i="125"/>
  <c r="AF99" i="125" s="1"/>
  <c r="AF33" i="125" s="1"/>
  <c r="P98" i="125"/>
  <c r="P99" i="125" s="1"/>
  <c r="P33" i="125" s="1"/>
  <c r="V98" i="125"/>
  <c r="V99" i="125" s="1"/>
  <c r="V33" i="125" s="1"/>
  <c r="BA98" i="125"/>
  <c r="BA99" i="125" s="1"/>
  <c r="BA33" i="125" s="1"/>
  <c r="BJ98" i="125"/>
  <c r="BJ99" i="125" s="1"/>
  <c r="BJ33" i="125" s="1"/>
  <c r="S98" i="125"/>
  <c r="S99" i="125" s="1"/>
  <c r="S33" i="125" s="1"/>
  <c r="AC98" i="125"/>
  <c r="AC99" i="125" s="1"/>
  <c r="AC33" i="125" s="1"/>
  <c r="BA114" i="125"/>
  <c r="BA115" i="125" s="1"/>
  <c r="BA40" i="125" s="1"/>
  <c r="BA41" i="125" s="1"/>
  <c r="AZ114" i="125"/>
  <c r="AZ115" i="125" s="1"/>
  <c r="AZ40" i="125" s="1"/>
  <c r="AZ41" i="125" s="1"/>
  <c r="AJ114" i="125"/>
  <c r="AJ115" i="125" s="1"/>
  <c r="AJ40" i="125" s="1"/>
  <c r="AJ41" i="125" s="1"/>
  <c r="T114" i="125"/>
  <c r="T115" i="125" s="1"/>
  <c r="BB114" i="125"/>
  <c r="BB115" i="125" s="1"/>
  <c r="BB40" i="125" s="1"/>
  <c r="BB41" i="125" s="1"/>
  <c r="V114" i="125"/>
  <c r="V115" i="125" s="1"/>
  <c r="AU114" i="125"/>
  <c r="AU115" i="125" s="1"/>
  <c r="AU40" i="125" s="1"/>
  <c r="AU41" i="125" s="1"/>
  <c r="BC114" i="125"/>
  <c r="BC115" i="125" s="1"/>
  <c r="BC40" i="125" s="1"/>
  <c r="BC41" i="125" s="1"/>
  <c r="AR98" i="125"/>
  <c r="AR99" i="125" s="1"/>
  <c r="AR33" i="125" s="1"/>
  <c r="BG98" i="125"/>
  <c r="BG99" i="125" s="1"/>
  <c r="BG33" i="125" s="1"/>
  <c r="Q98" i="125"/>
  <c r="Q99" i="125" s="1"/>
  <c r="Q33" i="125" s="1"/>
  <c r="Z98" i="125"/>
  <c r="Z99" i="125" s="1"/>
  <c r="Z33" i="125" s="1"/>
  <c r="AI98" i="125"/>
  <c r="AI99" i="125" s="1"/>
  <c r="AI33" i="125" s="1"/>
  <c r="AS98" i="125"/>
  <c r="AS99" i="125" s="1"/>
  <c r="AS33" i="125" s="1"/>
  <c r="W98" i="125"/>
  <c r="W99" i="125" s="1"/>
  <c r="W33" i="125" s="1"/>
  <c r="W55" i="125" s="1"/>
  <c r="BN98" i="128"/>
  <c r="BK34" i="128" s="1"/>
  <c r="T75" i="136"/>
  <c r="T26" i="136" s="1"/>
  <c r="T40" i="136" s="1"/>
  <c r="T81" i="136"/>
  <c r="T82" i="136" s="1"/>
  <c r="T27" i="136" s="1"/>
  <c r="H75" i="136"/>
  <c r="H26" i="136" s="1"/>
  <c r="H40" i="136" s="1"/>
  <c r="BN74" i="136"/>
  <c r="H81" i="136"/>
  <c r="H82" i="136" s="1"/>
  <c r="H27" i="136" s="1"/>
  <c r="U81" i="136"/>
  <c r="U82" i="136" s="1"/>
  <c r="U27" i="136" s="1"/>
  <c r="U75" i="136"/>
  <c r="U26" i="136" s="1"/>
  <c r="U40" i="136" s="1"/>
  <c r="BN104" i="129"/>
  <c r="BO88" i="129" s="1"/>
  <c r="F115" i="129"/>
  <c r="BD40" i="130"/>
  <c r="BN88" i="129"/>
  <c r="BA34" i="129" s="1"/>
  <c r="F99" i="129"/>
  <c r="F33" i="129" s="1"/>
  <c r="BN114" i="128"/>
  <c r="G40" i="136"/>
  <c r="BK55" i="128"/>
  <c r="E11" i="126"/>
  <c r="E15" i="126" s="1"/>
  <c r="F11" i="126" s="1"/>
  <c r="D16" i="126"/>
  <c r="BN111" i="146"/>
  <c r="BO95" i="146" s="1"/>
  <c r="BI71" i="146"/>
  <c r="BI78" i="146"/>
  <c r="C15" i="143"/>
  <c r="D11" i="143" s="1"/>
  <c r="BN113" i="131"/>
  <c r="BK54" i="131"/>
  <c r="N20" i="117"/>
  <c r="BN20" i="117" s="1"/>
  <c r="K105" i="117"/>
  <c r="J105" i="117"/>
  <c r="H105" i="117"/>
  <c r="M105" i="117"/>
  <c r="G89" i="117"/>
  <c r="J89" i="117"/>
  <c r="L105" i="117"/>
  <c r="I89" i="117"/>
  <c r="K89" i="117"/>
  <c r="I105" i="117"/>
  <c r="L89" i="117"/>
  <c r="G105" i="117"/>
  <c r="E105" i="117"/>
  <c r="M89" i="117"/>
  <c r="N89" i="117"/>
  <c r="N99" i="117" s="1"/>
  <c r="N33" i="117" s="1"/>
  <c r="E79" i="117"/>
  <c r="E72" i="117"/>
  <c r="N105" i="117"/>
  <c r="N115" i="117" s="1"/>
  <c r="H89" i="117"/>
  <c r="F105" i="117"/>
  <c r="E89" i="117"/>
  <c r="F89" i="117"/>
  <c r="BK40" i="130"/>
  <c r="BN113" i="130"/>
  <c r="AR103" i="130"/>
  <c r="AR114" i="130" s="1"/>
  <c r="AB103" i="130"/>
  <c r="AB114" i="130" s="1"/>
  <c r="L103" i="130"/>
  <c r="L114" i="130" s="1"/>
  <c r="AU103" i="130"/>
  <c r="AU114" i="130" s="1"/>
  <c r="Z103" i="130"/>
  <c r="Z114" i="130" s="1"/>
  <c r="E103" i="130"/>
  <c r="E114" i="130" s="1"/>
  <c r="AG103" i="130"/>
  <c r="AG114" i="130" s="1"/>
  <c r="K103" i="130"/>
  <c r="K114" i="130" s="1"/>
  <c r="Y103" i="130"/>
  <c r="Y114" i="130" s="1"/>
  <c r="AQ87" i="130"/>
  <c r="AQ98" i="130" s="1"/>
  <c r="AQ33" i="130" s="1"/>
  <c r="AA87" i="130"/>
  <c r="AA98" i="130" s="1"/>
  <c r="AA33" i="130" s="1"/>
  <c r="K87" i="130"/>
  <c r="K98" i="130" s="1"/>
  <c r="K33" i="130" s="1"/>
  <c r="AH103" i="130"/>
  <c r="AH114" i="130" s="1"/>
  <c r="AO103" i="130"/>
  <c r="AO114" i="130" s="1"/>
  <c r="AX103" i="130"/>
  <c r="AX114" i="130" s="1"/>
  <c r="G103" i="130"/>
  <c r="G114" i="130" s="1"/>
  <c r="AN87" i="130"/>
  <c r="AN98" i="130" s="1"/>
  <c r="AN33" i="130" s="1"/>
  <c r="X87" i="130"/>
  <c r="X98" i="130" s="1"/>
  <c r="X33" i="130" s="1"/>
  <c r="H87" i="130"/>
  <c r="H98" i="130" s="1"/>
  <c r="H33" i="130" s="1"/>
  <c r="AG87" i="130"/>
  <c r="AG98" i="130" s="1"/>
  <c r="AG33" i="130" s="1"/>
  <c r="D78" i="130"/>
  <c r="V87" i="130"/>
  <c r="V98" i="130" s="1"/>
  <c r="V33" i="130" s="1"/>
  <c r="AS87" i="130"/>
  <c r="AS98" i="130" s="1"/>
  <c r="AS33" i="130" s="1"/>
  <c r="M87" i="130"/>
  <c r="M98" i="130" s="1"/>
  <c r="M33" i="130" s="1"/>
  <c r="AH87" i="130"/>
  <c r="AH98" i="130" s="1"/>
  <c r="AH33" i="130" s="1"/>
  <c r="D71" i="130"/>
  <c r="AN103" i="130"/>
  <c r="AN114" i="130" s="1"/>
  <c r="X103" i="130"/>
  <c r="X114" i="130" s="1"/>
  <c r="H103" i="130"/>
  <c r="H114" i="130" s="1"/>
  <c r="AP103" i="130"/>
  <c r="AP114" i="130" s="1"/>
  <c r="U103" i="130"/>
  <c r="U114" i="130" s="1"/>
  <c r="AW103" i="130"/>
  <c r="AW114" i="130" s="1"/>
  <c r="AA103" i="130"/>
  <c r="AA114" i="130" s="1"/>
  <c r="F103" i="130"/>
  <c r="F114" i="130" s="1"/>
  <c r="N103" i="130"/>
  <c r="N114" i="130" s="1"/>
  <c r="AM87" i="130"/>
  <c r="AM98" i="130" s="1"/>
  <c r="AM33" i="130" s="1"/>
  <c r="W87" i="130"/>
  <c r="W98" i="130" s="1"/>
  <c r="W33" i="130" s="1"/>
  <c r="G87" i="130"/>
  <c r="G98" i="130" s="1"/>
  <c r="G33" i="130" s="1"/>
  <c r="W103" i="130"/>
  <c r="W114" i="130" s="1"/>
  <c r="AD103" i="130"/>
  <c r="AD114" i="130" s="1"/>
  <c r="AM103" i="130"/>
  <c r="AM114" i="130" s="1"/>
  <c r="AZ87" i="130"/>
  <c r="AZ98" i="130" s="1"/>
  <c r="AZ33" i="130" s="1"/>
  <c r="AJ87" i="130"/>
  <c r="AJ98" i="130" s="1"/>
  <c r="AJ33" i="130" s="1"/>
  <c r="T87" i="130"/>
  <c r="T98" i="130" s="1"/>
  <c r="T33" i="130" s="1"/>
  <c r="D87" i="130"/>
  <c r="Y87" i="130"/>
  <c r="Y98" i="130" s="1"/>
  <c r="Y33" i="130" s="1"/>
  <c r="AT87" i="130"/>
  <c r="AT98" i="130" s="1"/>
  <c r="AT33" i="130" s="1"/>
  <c r="N87" i="130"/>
  <c r="N98" i="130" s="1"/>
  <c r="N33" i="130" s="1"/>
  <c r="AK87" i="130"/>
  <c r="AK98" i="130" s="1"/>
  <c r="AK33" i="130" s="1"/>
  <c r="E87" i="130"/>
  <c r="E98" i="130" s="1"/>
  <c r="E33" i="130" s="1"/>
  <c r="Z87" i="130"/>
  <c r="Z98" i="130" s="1"/>
  <c r="Z33" i="130" s="1"/>
  <c r="BA20" i="130"/>
  <c r="AF103" i="130"/>
  <c r="AF114" i="130" s="1"/>
  <c r="BA103" i="130"/>
  <c r="BA114" i="130" s="1"/>
  <c r="J103" i="130"/>
  <c r="J114" i="130" s="1"/>
  <c r="Q103" i="130"/>
  <c r="Q114" i="130" s="1"/>
  <c r="AU87" i="130"/>
  <c r="AU98" i="130" s="1"/>
  <c r="AU33" i="130" s="1"/>
  <c r="O87" i="130"/>
  <c r="O98" i="130" s="1"/>
  <c r="O33" i="130" s="1"/>
  <c r="AY103" i="130"/>
  <c r="AY114" i="130" s="1"/>
  <c r="R103" i="130"/>
  <c r="R114" i="130" s="1"/>
  <c r="AB87" i="130"/>
  <c r="AB98" i="130" s="1"/>
  <c r="AB33" i="130" s="1"/>
  <c r="AO87" i="130"/>
  <c r="AO98" i="130" s="1"/>
  <c r="AO33" i="130" s="1"/>
  <c r="AD87" i="130"/>
  <c r="AD98" i="130" s="1"/>
  <c r="AD33" i="130" s="1"/>
  <c r="U87" i="130"/>
  <c r="U98" i="130" s="1"/>
  <c r="U33" i="130" s="1"/>
  <c r="J87" i="130"/>
  <c r="J98" i="130" s="1"/>
  <c r="J33" i="130" s="1"/>
  <c r="P103" i="130"/>
  <c r="P114" i="130" s="1"/>
  <c r="AE103" i="130"/>
  <c r="AE114" i="130" s="1"/>
  <c r="AL103" i="130"/>
  <c r="AL114" i="130" s="1"/>
  <c r="AE87" i="130"/>
  <c r="AE98" i="130" s="1"/>
  <c r="AE33" i="130" s="1"/>
  <c r="I103" i="130"/>
  <c r="I114" i="130" s="1"/>
  <c r="L87" i="130"/>
  <c r="L98" i="130" s="1"/>
  <c r="L33" i="130" s="1"/>
  <c r="I87" i="130"/>
  <c r="I98" i="130" s="1"/>
  <c r="I33" i="130" s="1"/>
  <c r="AP87" i="130"/>
  <c r="AP98" i="130" s="1"/>
  <c r="AP33" i="130" s="1"/>
  <c r="AJ103" i="130"/>
  <c r="AJ114" i="130" s="1"/>
  <c r="D103" i="130"/>
  <c r="O103" i="130"/>
  <c r="O114" i="130" s="1"/>
  <c r="AY87" i="130"/>
  <c r="AY98" i="130" s="1"/>
  <c r="AY33" i="130" s="1"/>
  <c r="S87" i="130"/>
  <c r="S98" i="130" s="1"/>
  <c r="S33" i="130" s="1"/>
  <c r="AC103" i="130"/>
  <c r="AC114" i="130" s="1"/>
  <c r="AF87" i="130"/>
  <c r="AF98" i="130" s="1"/>
  <c r="AF33" i="130" s="1"/>
  <c r="AL87" i="130"/>
  <c r="AL98" i="130" s="1"/>
  <c r="AL33" i="130" s="1"/>
  <c r="R87" i="130"/>
  <c r="R98" i="130" s="1"/>
  <c r="R33" i="130" s="1"/>
  <c r="AZ103" i="130"/>
  <c r="AZ114" i="130" s="1"/>
  <c r="T103" i="130"/>
  <c r="T114" i="130" s="1"/>
  <c r="AK103" i="130"/>
  <c r="AK114" i="130" s="1"/>
  <c r="AQ103" i="130"/>
  <c r="AQ114" i="130" s="1"/>
  <c r="AT103" i="130"/>
  <c r="AT114" i="130" s="1"/>
  <c r="AI87" i="130"/>
  <c r="AI98" i="130" s="1"/>
  <c r="AI33" i="130" s="1"/>
  <c r="BO103" i="130"/>
  <c r="S103" i="130"/>
  <c r="S114" i="130" s="1"/>
  <c r="AV87" i="130"/>
  <c r="AV98" i="130" s="1"/>
  <c r="AV33" i="130" s="1"/>
  <c r="P87" i="130"/>
  <c r="P98" i="130" s="1"/>
  <c r="P33" i="130" s="1"/>
  <c r="Q87" i="130"/>
  <c r="Q98" i="130" s="1"/>
  <c r="Q33" i="130" s="1"/>
  <c r="F87" i="130"/>
  <c r="F98" i="130" s="1"/>
  <c r="F33" i="130" s="1"/>
  <c r="AX87" i="130"/>
  <c r="AX98" i="130" s="1"/>
  <c r="AX33" i="130" s="1"/>
  <c r="AV103" i="130"/>
  <c r="AV114" i="130" s="1"/>
  <c r="AI103" i="130"/>
  <c r="AI114" i="130" s="1"/>
  <c r="AS103" i="130"/>
  <c r="AS114" i="130" s="1"/>
  <c r="AR87" i="130"/>
  <c r="AR98" i="130" s="1"/>
  <c r="AR33" i="130" s="1"/>
  <c r="BA87" i="130"/>
  <c r="BA98" i="130" s="1"/>
  <c r="BA33" i="130" s="1"/>
  <c r="V103" i="130"/>
  <c r="V114" i="130" s="1"/>
  <c r="M103" i="130"/>
  <c r="M114" i="130" s="1"/>
  <c r="AW87" i="130"/>
  <c r="AW98" i="130" s="1"/>
  <c r="AW33" i="130" s="1"/>
  <c r="AC87" i="130"/>
  <c r="AC98" i="130" s="1"/>
  <c r="AC33" i="130" s="1"/>
  <c r="C15" i="145"/>
  <c r="BN95" i="146"/>
  <c r="BI34" i="146" s="1"/>
  <c r="BI54" i="146"/>
  <c r="BN95" i="143"/>
  <c r="BI34" i="143" s="1"/>
  <c r="C15" i="128"/>
  <c r="D11" i="128" s="1"/>
  <c r="D15" i="128" s="1"/>
  <c r="E11" i="128" s="1"/>
  <c r="E15" i="128" s="1"/>
  <c r="F11" i="128" s="1"/>
  <c r="BA79" i="134"/>
  <c r="BE81" i="134" s="1"/>
  <c r="BA72" i="134"/>
  <c r="BN20" i="134"/>
  <c r="F104" i="150"/>
  <c r="K104" i="150"/>
  <c r="M104" i="150"/>
  <c r="M88" i="150"/>
  <c r="I88" i="150"/>
  <c r="D72" i="150"/>
  <c r="J104" i="150"/>
  <c r="D104" i="150"/>
  <c r="G104" i="150"/>
  <c r="F88" i="150"/>
  <c r="G88" i="150"/>
  <c r="K88" i="150"/>
  <c r="L104" i="150"/>
  <c r="E104" i="150"/>
  <c r="D88" i="150"/>
  <c r="H88" i="150"/>
  <c r="H104" i="150"/>
  <c r="J88" i="150"/>
  <c r="D79" i="150"/>
  <c r="I104" i="150"/>
  <c r="E88" i="150"/>
  <c r="BO104" i="150"/>
  <c r="L88" i="150"/>
  <c r="M20" i="150"/>
  <c r="BD20" i="146"/>
  <c r="BN20" i="146" s="1"/>
  <c r="BO106" i="146"/>
  <c r="AP106" i="146"/>
  <c r="AP114" i="146" s="1"/>
  <c r="Z106" i="146"/>
  <c r="Z114" i="146" s="1"/>
  <c r="J106" i="146"/>
  <c r="J114" i="146" s="1"/>
  <c r="AO106" i="146"/>
  <c r="AO114" i="146" s="1"/>
  <c r="Y106" i="146"/>
  <c r="Y114" i="146" s="1"/>
  <c r="I106" i="146"/>
  <c r="I114" i="146" s="1"/>
  <c r="AQ106" i="146"/>
  <c r="AQ114" i="146" s="1"/>
  <c r="AA106" i="146"/>
  <c r="AA114" i="146" s="1"/>
  <c r="K106" i="146"/>
  <c r="K114" i="146" s="1"/>
  <c r="T106" i="146"/>
  <c r="T114" i="146" s="1"/>
  <c r="AR106" i="146"/>
  <c r="AR114" i="146" s="1"/>
  <c r="AN106" i="146"/>
  <c r="AN114" i="146" s="1"/>
  <c r="AZ90" i="146"/>
  <c r="AZ98" i="146" s="1"/>
  <c r="AZ33" i="146" s="1"/>
  <c r="AZ54" i="146" s="1"/>
  <c r="AJ90" i="146"/>
  <c r="AJ98" i="146" s="1"/>
  <c r="AJ33" i="146" s="1"/>
  <c r="T90" i="146"/>
  <c r="T98" i="146" s="1"/>
  <c r="T33" i="146" s="1"/>
  <c r="T54" i="146" s="1"/>
  <c r="AI90" i="146"/>
  <c r="AI98" i="146" s="1"/>
  <c r="AI33" i="146" s="1"/>
  <c r="O90" i="146"/>
  <c r="O98" i="146" s="1"/>
  <c r="O33" i="146" s="1"/>
  <c r="O54" i="146" s="1"/>
  <c r="AX90" i="146"/>
  <c r="AX98" i="146" s="1"/>
  <c r="AX33" i="146" s="1"/>
  <c r="AC90" i="146"/>
  <c r="AC98" i="146" s="1"/>
  <c r="AC33" i="146" s="1"/>
  <c r="BA90" i="146"/>
  <c r="BA98" i="146" s="1"/>
  <c r="BA33" i="146" s="1"/>
  <c r="BA54" i="146" s="1"/>
  <c r="AE90" i="146"/>
  <c r="AE98" i="146" s="1"/>
  <c r="AE33" i="146" s="1"/>
  <c r="L90" i="146"/>
  <c r="L98" i="146" s="1"/>
  <c r="L33" i="146" s="1"/>
  <c r="I90" i="146"/>
  <c r="I98" i="146" s="1"/>
  <c r="I33" i="146" s="1"/>
  <c r="I54" i="146" s="1"/>
  <c r="AG90" i="146"/>
  <c r="AG98" i="146" s="1"/>
  <c r="AG33" i="146" s="1"/>
  <c r="AG54" i="146" s="1"/>
  <c r="J90" i="146"/>
  <c r="J98" i="146" s="1"/>
  <c r="J33" i="146" s="1"/>
  <c r="J54" i="146" s="1"/>
  <c r="AT106" i="146"/>
  <c r="AT114" i="146" s="1"/>
  <c r="V106" i="146"/>
  <c r="V114" i="146" s="1"/>
  <c r="AW106" i="146"/>
  <c r="AW114" i="146" s="1"/>
  <c r="AC106" i="146"/>
  <c r="AC114" i="146" s="1"/>
  <c r="BC106" i="146"/>
  <c r="BC114" i="146" s="1"/>
  <c r="AI106" i="146"/>
  <c r="AI114" i="146" s="1"/>
  <c r="O106" i="146"/>
  <c r="O114" i="146" s="1"/>
  <c r="AV106" i="146"/>
  <c r="AV114" i="146" s="1"/>
  <c r="L106" i="146"/>
  <c r="L114" i="146" s="1"/>
  <c r="BD90" i="146"/>
  <c r="BD98" i="146" s="1"/>
  <c r="BD33" i="146" s="1"/>
  <c r="AF90" i="146"/>
  <c r="AF98" i="146" s="1"/>
  <c r="AF33" i="146" s="1"/>
  <c r="AT90" i="146"/>
  <c r="AT98" i="146" s="1"/>
  <c r="AT33" i="146" s="1"/>
  <c r="AT54" i="146" s="1"/>
  <c r="S90" i="146"/>
  <c r="S98" i="146" s="1"/>
  <c r="S33" i="146" s="1"/>
  <c r="AS90" i="146"/>
  <c r="AS98" i="146" s="1"/>
  <c r="AS33" i="146" s="1"/>
  <c r="R90" i="146"/>
  <c r="R98" i="146" s="1"/>
  <c r="R33" i="146" s="1"/>
  <c r="AK90" i="146"/>
  <c r="AK98" i="146" s="1"/>
  <c r="AK33" i="146" s="1"/>
  <c r="AK54" i="146" s="1"/>
  <c r="H90" i="146"/>
  <c r="H98" i="146" s="1"/>
  <c r="H33" i="146" s="1"/>
  <c r="H54" i="146" s="1"/>
  <c r="Q90" i="146"/>
  <c r="Q98" i="146" s="1"/>
  <c r="Q33" i="146" s="1"/>
  <c r="AA90" i="146"/>
  <c r="AA98" i="146" s="1"/>
  <c r="AA33" i="146" s="1"/>
  <c r="AA54" i="146" s="1"/>
  <c r="AL106" i="146"/>
  <c r="AL114" i="146" s="1"/>
  <c r="R106" i="146"/>
  <c r="R114" i="146" s="1"/>
  <c r="AS106" i="146"/>
  <c r="AS114" i="146" s="1"/>
  <c r="U106" i="146"/>
  <c r="U114" i="146" s="1"/>
  <c r="AY106" i="146"/>
  <c r="AY114" i="146" s="1"/>
  <c r="AE106" i="146"/>
  <c r="AE114" i="146" s="1"/>
  <c r="G106" i="146"/>
  <c r="G114" i="146" s="1"/>
  <c r="AF106" i="146"/>
  <c r="AF114" i="146" s="1"/>
  <c r="BD106" i="146"/>
  <c r="BD114" i="146" s="1"/>
  <c r="AV90" i="146"/>
  <c r="AV98" i="146" s="1"/>
  <c r="AV33" i="146" s="1"/>
  <c r="AB90" i="146"/>
  <c r="AB98" i="146" s="1"/>
  <c r="AB33" i="146" s="1"/>
  <c r="AB54" i="146" s="1"/>
  <c r="AO90" i="146"/>
  <c r="AO98" i="146" s="1"/>
  <c r="AO33" i="146" s="1"/>
  <c r="AO54" i="146" s="1"/>
  <c r="K90" i="146"/>
  <c r="K98" i="146" s="1"/>
  <c r="K33" i="146" s="1"/>
  <c r="AM90" i="146"/>
  <c r="AM98" i="146" s="1"/>
  <c r="AM33" i="146" s="1"/>
  <c r="N90" i="146"/>
  <c r="N98" i="146" s="1"/>
  <c r="N33" i="146" s="1"/>
  <c r="Z90" i="146"/>
  <c r="Z98" i="146" s="1"/>
  <c r="Z33" i="146" s="1"/>
  <c r="Z54" i="146" s="1"/>
  <c r="AQ90" i="146"/>
  <c r="AQ98" i="146" s="1"/>
  <c r="AQ33" i="146" s="1"/>
  <c r="BB90" i="146"/>
  <c r="BB98" i="146" s="1"/>
  <c r="BB33" i="146" s="1"/>
  <c r="G78" i="146"/>
  <c r="BB106" i="146"/>
  <c r="BB114" i="146" s="1"/>
  <c r="N106" i="146"/>
  <c r="N114" i="146" s="1"/>
  <c r="Q106" i="146"/>
  <c r="Q114" i="146" s="1"/>
  <c r="W106" i="146"/>
  <c r="W114" i="146" s="1"/>
  <c r="P106" i="146"/>
  <c r="P114" i="146" s="1"/>
  <c r="AR90" i="146"/>
  <c r="AR98" i="146" s="1"/>
  <c r="AR33" i="146" s="1"/>
  <c r="AD90" i="146"/>
  <c r="AD98" i="146" s="1"/>
  <c r="AD33" i="146" s="1"/>
  <c r="AH90" i="146"/>
  <c r="AH98" i="146" s="1"/>
  <c r="AH33" i="146" s="1"/>
  <c r="AH54" i="146" s="1"/>
  <c r="U90" i="146"/>
  <c r="U98" i="146" s="1"/>
  <c r="U33" i="146" s="1"/>
  <c r="U54" i="146" s="1"/>
  <c r="M90" i="146"/>
  <c r="M98" i="146" s="1"/>
  <c r="M33" i="146" s="1"/>
  <c r="M54" i="146" s="1"/>
  <c r="AH106" i="146"/>
  <c r="AH114" i="146" s="1"/>
  <c r="AK106" i="146"/>
  <c r="AK114" i="146" s="1"/>
  <c r="AU106" i="146"/>
  <c r="AU114" i="146" s="1"/>
  <c r="AZ106" i="146"/>
  <c r="AZ114" i="146" s="1"/>
  <c r="X106" i="146"/>
  <c r="X114" i="146" s="1"/>
  <c r="X90" i="146"/>
  <c r="X98" i="146" s="1"/>
  <c r="X33" i="146" s="1"/>
  <c r="X54" i="146" s="1"/>
  <c r="G90" i="146"/>
  <c r="G98" i="146" s="1"/>
  <c r="G33" i="146" s="1"/>
  <c r="G54" i="146" s="1"/>
  <c r="AU90" i="146"/>
  <c r="AU98" i="146" s="1"/>
  <c r="AU33" i="146" s="1"/>
  <c r="AU54" i="146" s="1"/>
  <c r="V90" i="146"/>
  <c r="V98" i="146" s="1"/>
  <c r="V33" i="146" s="1"/>
  <c r="V54" i="146" s="1"/>
  <c r="G71" i="146"/>
  <c r="AG106" i="146"/>
  <c r="AG114" i="146" s="1"/>
  <c r="AJ106" i="146"/>
  <c r="AJ114" i="146" s="1"/>
  <c r="AY90" i="146"/>
  <c r="AY98" i="146" s="1"/>
  <c r="AY33" i="146" s="1"/>
  <c r="AP90" i="146"/>
  <c r="AP98" i="146" s="1"/>
  <c r="AP33" i="146" s="1"/>
  <c r="AP54" i="146" s="1"/>
  <c r="AM106" i="146"/>
  <c r="AM114" i="146" s="1"/>
  <c r="AL90" i="146"/>
  <c r="AL98" i="146" s="1"/>
  <c r="AL33" i="146" s="1"/>
  <c r="S106" i="146"/>
  <c r="S114" i="146" s="1"/>
  <c r="W90" i="146"/>
  <c r="W98" i="146" s="1"/>
  <c r="W33" i="146" s="1"/>
  <c r="AX106" i="146"/>
  <c r="AX114" i="146" s="1"/>
  <c r="M106" i="146"/>
  <c r="M114" i="146" s="1"/>
  <c r="AB106" i="146"/>
  <c r="AB114" i="146" s="1"/>
  <c r="Y90" i="146"/>
  <c r="Y98" i="146" s="1"/>
  <c r="Y33" i="146" s="1"/>
  <c r="Y54" i="146" s="1"/>
  <c r="P90" i="146"/>
  <c r="P98" i="146" s="1"/>
  <c r="P33" i="146" s="1"/>
  <c r="P54" i="146" s="1"/>
  <c r="AD106" i="146"/>
  <c r="AD114" i="146" s="1"/>
  <c r="H106" i="146"/>
  <c r="H114" i="146" s="1"/>
  <c r="BC90" i="146"/>
  <c r="BC98" i="146" s="1"/>
  <c r="BC33" i="146" s="1"/>
  <c r="BA106" i="146"/>
  <c r="BA114" i="146" s="1"/>
  <c r="AN90" i="146"/>
  <c r="AN98" i="146" s="1"/>
  <c r="AN33" i="146" s="1"/>
  <c r="AN54" i="146" s="1"/>
  <c r="AW90" i="146"/>
  <c r="AW98" i="146" s="1"/>
  <c r="AW33" i="146" s="1"/>
  <c r="D11" i="133"/>
  <c r="D15" i="133" s="1"/>
  <c r="E11" i="133" s="1"/>
  <c r="C16" i="133"/>
  <c r="AX105" i="142"/>
  <c r="AX115" i="142" s="1"/>
  <c r="AX40" i="142" s="1"/>
  <c r="AX41" i="142" s="1"/>
  <c r="AH105" i="142"/>
  <c r="AH115" i="142" s="1"/>
  <c r="R105" i="142"/>
  <c r="R115" i="142" s="1"/>
  <c r="BA105" i="142"/>
  <c r="BA115" i="142" s="1"/>
  <c r="BA40" i="142" s="1"/>
  <c r="BA41" i="142" s="1"/>
  <c r="AF105" i="142"/>
  <c r="AF115" i="142" s="1"/>
  <c r="K105" i="142"/>
  <c r="K115" i="142" s="1"/>
  <c r="AO105" i="142"/>
  <c r="AO115" i="142" s="1"/>
  <c r="AO40" i="142" s="1"/>
  <c r="AO41" i="142" s="1"/>
  <c r="T105" i="142"/>
  <c r="T115" i="142" s="1"/>
  <c r="AR105" i="142"/>
  <c r="AR115" i="142" s="1"/>
  <c r="AR40" i="142" s="1"/>
  <c r="AR41" i="142" s="1"/>
  <c r="W105" i="142"/>
  <c r="W115" i="142" s="1"/>
  <c r="AS105" i="142"/>
  <c r="AS115" i="142" s="1"/>
  <c r="AS40" i="142" s="1"/>
  <c r="AS41" i="142" s="1"/>
  <c r="AI105" i="142"/>
  <c r="AI115" i="142" s="1"/>
  <c r="AI40" i="142" s="1"/>
  <c r="AI41" i="142" s="1"/>
  <c r="H105" i="142"/>
  <c r="H115" i="142" s="1"/>
  <c r="AN89" i="142"/>
  <c r="AN99" i="142" s="1"/>
  <c r="AN33" i="142" s="1"/>
  <c r="X89" i="142"/>
  <c r="X99" i="142" s="1"/>
  <c r="X33" i="142" s="1"/>
  <c r="H89" i="142"/>
  <c r="H99" i="142" s="1"/>
  <c r="H33" i="142" s="1"/>
  <c r="AI89" i="142"/>
  <c r="AI99" i="142" s="1"/>
  <c r="AI33" i="142" s="1"/>
  <c r="N89" i="142"/>
  <c r="N99" i="142" s="1"/>
  <c r="N33" i="142" s="1"/>
  <c r="AM89" i="142"/>
  <c r="AM99" i="142" s="1"/>
  <c r="AM33" i="142" s="1"/>
  <c r="R89" i="142"/>
  <c r="R99" i="142" s="1"/>
  <c r="R33" i="142" s="1"/>
  <c r="AW89" i="142"/>
  <c r="AW99" i="142" s="1"/>
  <c r="AW33" i="142" s="1"/>
  <c r="AA89" i="142"/>
  <c r="AA99" i="142" s="1"/>
  <c r="AA33" i="142" s="1"/>
  <c r="F89" i="142"/>
  <c r="F99" i="142" s="1"/>
  <c r="F33" i="142" s="1"/>
  <c r="AK89" i="142"/>
  <c r="AK99" i="142" s="1"/>
  <c r="AK33" i="142" s="1"/>
  <c r="O89" i="142"/>
  <c r="O99" i="142" s="1"/>
  <c r="O33" i="142" s="1"/>
  <c r="E72" i="142"/>
  <c r="AL105" i="142"/>
  <c r="AL115" i="142" s="1"/>
  <c r="AL40" i="142" s="1"/>
  <c r="AL41" i="142" s="1"/>
  <c r="N105" i="142"/>
  <c r="N115" i="142" s="1"/>
  <c r="AQ105" i="142"/>
  <c r="AQ115" i="142" s="1"/>
  <c r="AQ40" i="142" s="1"/>
  <c r="AQ41" i="142" s="1"/>
  <c r="P105" i="142"/>
  <c r="P115" i="142" s="1"/>
  <c r="AJ105" i="142"/>
  <c r="AJ115" i="142" s="1"/>
  <c r="AJ40" i="142" s="1"/>
  <c r="AJ41" i="142" s="1"/>
  <c r="I105" i="142"/>
  <c r="I115" i="142" s="1"/>
  <c r="AB105" i="142"/>
  <c r="AB115" i="142" s="1"/>
  <c r="X105" i="142"/>
  <c r="X115" i="142" s="1"/>
  <c r="AY105" i="142"/>
  <c r="AY115" i="142" s="1"/>
  <c r="AY40" i="142" s="1"/>
  <c r="AY41" i="142" s="1"/>
  <c r="AR89" i="142"/>
  <c r="AR99" i="142" s="1"/>
  <c r="AR33" i="142" s="1"/>
  <c r="T89" i="142"/>
  <c r="T99" i="142" s="1"/>
  <c r="T33" i="142" s="1"/>
  <c r="AT89" i="142"/>
  <c r="AT99" i="142" s="1"/>
  <c r="AT33" i="142" s="1"/>
  <c r="S89" i="142"/>
  <c r="S99" i="142" s="1"/>
  <c r="S33" i="142" s="1"/>
  <c r="AH89" i="142"/>
  <c r="AH99" i="142" s="1"/>
  <c r="AH33" i="142" s="1"/>
  <c r="G89" i="142"/>
  <c r="G99" i="142" s="1"/>
  <c r="G33" i="142" s="1"/>
  <c r="AG89" i="142"/>
  <c r="AG99" i="142" s="1"/>
  <c r="AG33" i="142" s="1"/>
  <c r="BA89" i="142"/>
  <c r="BA99" i="142" s="1"/>
  <c r="BA33" i="142" s="1"/>
  <c r="Z89" i="142"/>
  <c r="Z99" i="142" s="1"/>
  <c r="Z33" i="142" s="1"/>
  <c r="E79" i="142"/>
  <c r="BB105" i="142"/>
  <c r="BB115" i="142" s="1"/>
  <c r="BB40" i="142" s="1"/>
  <c r="BB41" i="142" s="1"/>
  <c r="AD105" i="142"/>
  <c r="AD115" i="142" s="1"/>
  <c r="J105" i="142"/>
  <c r="J115" i="142" s="1"/>
  <c r="AK105" i="142"/>
  <c r="AK115" i="142" s="1"/>
  <c r="AK40" i="142" s="1"/>
  <c r="AK41" i="142" s="1"/>
  <c r="E105" i="142"/>
  <c r="AE105" i="142"/>
  <c r="AE115" i="142" s="1"/>
  <c r="AW105" i="142"/>
  <c r="AW115" i="142" s="1"/>
  <c r="AW40" i="142" s="1"/>
  <c r="AW41" i="142" s="1"/>
  <c r="Q105" i="142"/>
  <c r="Q115" i="142" s="1"/>
  <c r="AN105" i="142"/>
  <c r="AN115" i="142" s="1"/>
  <c r="AN40" i="142" s="1"/>
  <c r="AN41" i="142" s="1"/>
  <c r="AC105" i="142"/>
  <c r="AC115" i="142" s="1"/>
  <c r="AJ89" i="142"/>
  <c r="AJ99" i="142" s="1"/>
  <c r="AJ33" i="142" s="1"/>
  <c r="P89" i="142"/>
  <c r="P99" i="142" s="1"/>
  <c r="P33" i="142" s="1"/>
  <c r="AO89" i="142"/>
  <c r="AO99" i="142" s="1"/>
  <c r="AO33" i="142" s="1"/>
  <c r="I89" i="142"/>
  <c r="I99" i="142" s="1"/>
  <c r="I33" i="142" s="1"/>
  <c r="AC89" i="142"/>
  <c r="AC99" i="142" s="1"/>
  <c r="AC33" i="142" s="1"/>
  <c r="BB89" i="142"/>
  <c r="BB99" i="142" s="1"/>
  <c r="BB33" i="142" s="1"/>
  <c r="V89" i="142"/>
  <c r="V99" i="142" s="1"/>
  <c r="V33" i="142" s="1"/>
  <c r="AU89" i="142"/>
  <c r="AU99" i="142" s="1"/>
  <c r="AU33" i="142" s="1"/>
  <c r="U89" i="142"/>
  <c r="U99" i="142" s="1"/>
  <c r="U33" i="142" s="1"/>
  <c r="BB20" i="142"/>
  <c r="Z105" i="142"/>
  <c r="Z115" i="142" s="1"/>
  <c r="AA105" i="142"/>
  <c r="AA115" i="142" s="1"/>
  <c r="Y105" i="142"/>
  <c r="Y115" i="142" s="1"/>
  <c r="L105" i="142"/>
  <c r="L115" i="142" s="1"/>
  <c r="AZ89" i="142"/>
  <c r="AZ99" i="142" s="1"/>
  <c r="AZ33" i="142" s="1"/>
  <c r="L89" i="142"/>
  <c r="L99" i="142" s="1"/>
  <c r="L33" i="142" s="1"/>
  <c r="AX89" i="142"/>
  <c r="AX99" i="142" s="1"/>
  <c r="AX33" i="142" s="1"/>
  <c r="AQ89" i="142"/>
  <c r="AQ99" i="142" s="1"/>
  <c r="AQ33" i="142" s="1"/>
  <c r="AP89" i="142"/>
  <c r="AP99" i="142" s="1"/>
  <c r="AP33" i="142" s="1"/>
  <c r="AT105" i="142"/>
  <c r="AT115" i="142" s="1"/>
  <c r="AT40" i="142" s="1"/>
  <c r="AT41" i="142" s="1"/>
  <c r="F105" i="142"/>
  <c r="F115" i="142" s="1"/>
  <c r="AZ105" i="142"/>
  <c r="AZ115" i="142" s="1"/>
  <c r="AZ40" i="142" s="1"/>
  <c r="AZ41" i="142" s="1"/>
  <c r="AM105" i="142"/>
  <c r="AM115" i="142" s="1"/>
  <c r="AM40" i="142" s="1"/>
  <c r="AM41" i="142" s="1"/>
  <c r="S105" i="142"/>
  <c r="S115" i="142" s="1"/>
  <c r="AF89" i="142"/>
  <c r="AF99" i="142" s="1"/>
  <c r="AF33" i="142" s="1"/>
  <c r="AD89" i="142"/>
  <c r="AD99" i="142" s="1"/>
  <c r="AD33" i="142" s="1"/>
  <c r="W89" i="142"/>
  <c r="W99" i="142" s="1"/>
  <c r="W33" i="142" s="1"/>
  <c r="Q89" i="142"/>
  <c r="Q99" i="142" s="1"/>
  <c r="Q33" i="142" s="1"/>
  <c r="J89" i="142"/>
  <c r="J99" i="142" s="1"/>
  <c r="J33" i="142" s="1"/>
  <c r="AP105" i="142"/>
  <c r="AP115" i="142" s="1"/>
  <c r="AP40" i="142" s="1"/>
  <c r="AP41" i="142" s="1"/>
  <c r="AU105" i="142"/>
  <c r="AU115" i="142" s="1"/>
  <c r="AU40" i="142" s="1"/>
  <c r="AU41" i="142" s="1"/>
  <c r="M105" i="142"/>
  <c r="M115" i="142" s="1"/>
  <c r="Y89" i="142"/>
  <c r="Y99" i="142" s="1"/>
  <c r="Y33" i="142" s="1"/>
  <c r="K89" i="142"/>
  <c r="K99" i="142" s="1"/>
  <c r="K33" i="142" s="1"/>
  <c r="AV105" i="142"/>
  <c r="AV115" i="142" s="1"/>
  <c r="AV40" i="142" s="1"/>
  <c r="AV41" i="142" s="1"/>
  <c r="AB89" i="142"/>
  <c r="AB99" i="142" s="1"/>
  <c r="AB33" i="142" s="1"/>
  <c r="E89" i="142"/>
  <c r="G105" i="142"/>
  <c r="G115" i="142" s="1"/>
  <c r="AL89" i="142"/>
  <c r="AL99" i="142" s="1"/>
  <c r="AL33" i="142" s="1"/>
  <c r="V105" i="142"/>
  <c r="V115" i="142" s="1"/>
  <c r="O105" i="142"/>
  <c r="O115" i="142" s="1"/>
  <c r="AV89" i="142"/>
  <c r="AV99" i="142" s="1"/>
  <c r="AV33" i="142" s="1"/>
  <c r="AS89" i="142"/>
  <c r="AS99" i="142" s="1"/>
  <c r="AS33" i="142" s="1"/>
  <c r="AE89" i="142"/>
  <c r="AE99" i="142" s="1"/>
  <c r="AE33" i="142" s="1"/>
  <c r="AG105" i="142"/>
  <c r="AG115" i="142" s="1"/>
  <c r="M89" i="142"/>
  <c r="M99" i="142" s="1"/>
  <c r="M33" i="142" s="1"/>
  <c r="U105" i="142"/>
  <c r="U115" i="142" s="1"/>
  <c r="AY89" i="142"/>
  <c r="AY99" i="142" s="1"/>
  <c r="AY33" i="142" s="1"/>
  <c r="C15" i="137"/>
  <c r="D11" i="137" s="1"/>
  <c r="D15" i="137" s="1"/>
  <c r="E11" i="137" s="1"/>
  <c r="E15" i="137" s="1"/>
  <c r="F11" i="137" s="1"/>
  <c r="F15" i="137" s="1"/>
  <c r="G11" i="137" s="1"/>
  <c r="G15" i="137" s="1"/>
  <c r="BA89" i="139"/>
  <c r="BA99" i="139" s="1"/>
  <c r="BA33" i="139" s="1"/>
  <c r="AG89" i="139"/>
  <c r="AG99" i="139" s="1"/>
  <c r="AG33" i="139" s="1"/>
  <c r="AW105" i="139"/>
  <c r="AW115" i="139" s="1"/>
  <c r="AW40" i="139" s="1"/>
  <c r="AW41" i="139" s="1"/>
  <c r="AG105" i="139"/>
  <c r="AG115" i="139" s="1"/>
  <c r="AG40" i="139" s="1"/>
  <c r="AG41" i="139" s="1"/>
  <c r="Q105" i="139"/>
  <c r="Q115" i="139" s="1"/>
  <c r="BB105" i="139"/>
  <c r="BB115" i="139" s="1"/>
  <c r="BB40" i="139" s="1"/>
  <c r="BB41" i="139" s="1"/>
  <c r="AF105" i="139"/>
  <c r="AF115" i="139" s="1"/>
  <c r="AF40" i="139" s="1"/>
  <c r="AF41" i="139" s="1"/>
  <c r="K105" i="139"/>
  <c r="K115" i="139" s="1"/>
  <c r="AM105" i="139"/>
  <c r="AM115" i="139" s="1"/>
  <c r="AM40" i="139" s="1"/>
  <c r="AM41" i="139" s="1"/>
  <c r="R105" i="139"/>
  <c r="R115" i="139" s="1"/>
  <c r="AU89" i="139"/>
  <c r="AU99" i="139" s="1"/>
  <c r="AU33" i="139" s="1"/>
  <c r="AE89" i="139"/>
  <c r="AE99" i="139" s="1"/>
  <c r="AE33" i="139" s="1"/>
  <c r="O89" i="139"/>
  <c r="O99" i="139" s="1"/>
  <c r="O33" i="139" s="1"/>
  <c r="AN105" i="139"/>
  <c r="AN115" i="139" s="1"/>
  <c r="AN40" i="139" s="1"/>
  <c r="AN41" i="139" s="1"/>
  <c r="AX89" i="139"/>
  <c r="AX99" i="139" s="1"/>
  <c r="AX33" i="139" s="1"/>
  <c r="AC89" i="139"/>
  <c r="AC99" i="139" s="1"/>
  <c r="AC33" i="139" s="1"/>
  <c r="H89" i="139"/>
  <c r="H99" i="139" s="1"/>
  <c r="H33" i="139" s="1"/>
  <c r="T105" i="139"/>
  <c r="T115" i="139" s="1"/>
  <c r="AO89" i="139"/>
  <c r="AO99" i="139" s="1"/>
  <c r="AO33" i="139" s="1"/>
  <c r="T89" i="139"/>
  <c r="T99" i="139" s="1"/>
  <c r="T33" i="139" s="1"/>
  <c r="X105" i="139"/>
  <c r="X115" i="139" s="1"/>
  <c r="P89" i="139"/>
  <c r="P99" i="139" s="1"/>
  <c r="P33" i="139" s="1"/>
  <c r="AW89" i="139"/>
  <c r="AW99" i="139" s="1"/>
  <c r="AW33" i="139" s="1"/>
  <c r="F89" i="139"/>
  <c r="F99" i="139" s="1"/>
  <c r="F33" i="139" s="1"/>
  <c r="AJ105" i="139"/>
  <c r="AJ115" i="139" s="1"/>
  <c r="AJ40" i="139" s="1"/>
  <c r="AJ41" i="139" s="1"/>
  <c r="N105" i="139"/>
  <c r="N115" i="139" s="1"/>
  <c r="AO105" i="139"/>
  <c r="AO115" i="139" s="1"/>
  <c r="AO40" i="139" s="1"/>
  <c r="AO41" i="139" s="1"/>
  <c r="U105" i="139"/>
  <c r="U115" i="139" s="1"/>
  <c r="AV105" i="139"/>
  <c r="AV115" i="139" s="1"/>
  <c r="AV40" i="139" s="1"/>
  <c r="AV41" i="139" s="1"/>
  <c r="V105" i="139"/>
  <c r="V115" i="139" s="1"/>
  <c r="AR105" i="139"/>
  <c r="AR115" i="139" s="1"/>
  <c r="AR40" i="139" s="1"/>
  <c r="AR41" i="139" s="1"/>
  <c r="L105" i="139"/>
  <c r="L115" i="139" s="1"/>
  <c r="AM89" i="139"/>
  <c r="AM99" i="139" s="1"/>
  <c r="AM33" i="139" s="1"/>
  <c r="S89" i="139"/>
  <c r="S99" i="139" s="1"/>
  <c r="S33" i="139" s="1"/>
  <c r="AD105" i="139"/>
  <c r="AD115" i="139" s="1"/>
  <c r="AD40" i="139" s="1"/>
  <c r="AD41" i="139" s="1"/>
  <c r="AN89" i="139"/>
  <c r="AN99" i="139" s="1"/>
  <c r="AN33" i="139" s="1"/>
  <c r="M89" i="139"/>
  <c r="M99" i="139" s="1"/>
  <c r="M33" i="139" s="1"/>
  <c r="J105" i="139"/>
  <c r="J115" i="139" s="1"/>
  <c r="AD89" i="139"/>
  <c r="AD99" i="139" s="1"/>
  <c r="AD33" i="139" s="1"/>
  <c r="AT105" i="139"/>
  <c r="AT115" i="139" s="1"/>
  <c r="AT40" i="139" s="1"/>
  <c r="AT41" i="139" s="1"/>
  <c r="E89" i="139"/>
  <c r="AB89" i="139"/>
  <c r="AB99" i="139" s="1"/>
  <c r="AB33" i="139" s="1"/>
  <c r="U89" i="139"/>
  <c r="U99" i="139" s="1"/>
  <c r="U33" i="139" s="1"/>
  <c r="J89" i="139"/>
  <c r="J99" i="139" s="1"/>
  <c r="J33" i="139" s="1"/>
  <c r="O105" i="139"/>
  <c r="O115" i="139" s="1"/>
  <c r="BB20" i="139"/>
  <c r="E72" i="139"/>
  <c r="AK105" i="139"/>
  <c r="AK115" i="139" s="1"/>
  <c r="AK40" i="139" s="1"/>
  <c r="AK41" i="139" s="1"/>
  <c r="M105" i="139"/>
  <c r="M115" i="139" s="1"/>
  <c r="AQ105" i="139"/>
  <c r="AQ115" i="139" s="1"/>
  <c r="AQ40" i="139" s="1"/>
  <c r="AQ41" i="139" s="1"/>
  <c r="P105" i="139"/>
  <c r="P115" i="139" s="1"/>
  <c r="AH105" i="139"/>
  <c r="AH115" i="139" s="1"/>
  <c r="AH40" i="139" s="1"/>
  <c r="AH41" i="139" s="1"/>
  <c r="G105" i="139"/>
  <c r="G115" i="139" s="1"/>
  <c r="AI89" i="139"/>
  <c r="AI99" i="139" s="1"/>
  <c r="AI33" i="139" s="1"/>
  <c r="K89" i="139"/>
  <c r="K99" i="139" s="1"/>
  <c r="K33" i="139" s="1"/>
  <c r="S105" i="139"/>
  <c r="S115" i="139" s="1"/>
  <c r="AH89" i="139"/>
  <c r="AH99" i="139" s="1"/>
  <c r="AH33" i="139" s="1"/>
  <c r="AZ105" i="139"/>
  <c r="AZ115" i="139" s="1"/>
  <c r="AZ40" i="139" s="1"/>
  <c r="AZ41" i="139" s="1"/>
  <c r="AZ89" i="139"/>
  <c r="AZ99" i="139" s="1"/>
  <c r="AZ33" i="139" s="1"/>
  <c r="Y89" i="139"/>
  <c r="Y99" i="139" s="1"/>
  <c r="Y33" i="139" s="1"/>
  <c r="AV89" i="139"/>
  <c r="AV99" i="139" s="1"/>
  <c r="AV33" i="139" s="1"/>
  <c r="AU105" i="139"/>
  <c r="AU115" i="139" s="1"/>
  <c r="AU40" i="139" s="1"/>
  <c r="AU41" i="139" s="1"/>
  <c r="Q89" i="139"/>
  <c r="Q99" i="139" s="1"/>
  <c r="Q33" i="139" s="1"/>
  <c r="AR89" i="139"/>
  <c r="AR99" i="139" s="1"/>
  <c r="AR33" i="139" s="1"/>
  <c r="L89" i="139"/>
  <c r="L99" i="139" s="1"/>
  <c r="L33" i="139" s="1"/>
  <c r="BA105" i="139"/>
  <c r="BA115" i="139" s="1"/>
  <c r="BA40" i="139" s="1"/>
  <c r="BA41" i="139" s="1"/>
  <c r="I105" i="139"/>
  <c r="I115" i="139" s="1"/>
  <c r="F105" i="139"/>
  <c r="F115" i="139" s="1"/>
  <c r="AY89" i="139"/>
  <c r="AY99" i="139" s="1"/>
  <c r="AY33" i="139" s="1"/>
  <c r="G89" i="139"/>
  <c r="G99" i="139" s="1"/>
  <c r="G33" i="139" s="1"/>
  <c r="G55" i="139" s="1"/>
  <c r="X89" i="139"/>
  <c r="X99" i="139" s="1"/>
  <c r="X33" i="139" s="1"/>
  <c r="AT89" i="139"/>
  <c r="AT99" i="139" s="1"/>
  <c r="AT33" i="139" s="1"/>
  <c r="AK89" i="139"/>
  <c r="AK99" i="139" s="1"/>
  <c r="AK33" i="139" s="1"/>
  <c r="AI105" i="139"/>
  <c r="AI115" i="139" s="1"/>
  <c r="AI40" i="139" s="1"/>
  <c r="AI41" i="139" s="1"/>
  <c r="AC105" i="139"/>
  <c r="AC115" i="139" s="1"/>
  <c r="AC40" i="139" s="1"/>
  <c r="AC41" i="139" s="1"/>
  <c r="AL105" i="139"/>
  <c r="AL115" i="139" s="1"/>
  <c r="AL40" i="139" s="1"/>
  <c r="AL41" i="139" s="1"/>
  <c r="AB105" i="139"/>
  <c r="AB115" i="139" s="1"/>
  <c r="AB40" i="139" s="1"/>
  <c r="AB41" i="139" s="1"/>
  <c r="AA89" i="139"/>
  <c r="AA99" i="139" s="1"/>
  <c r="AA33" i="139" s="1"/>
  <c r="H105" i="139"/>
  <c r="H115" i="139" s="1"/>
  <c r="AP105" i="139"/>
  <c r="AP115" i="139" s="1"/>
  <c r="AP40" i="139" s="1"/>
  <c r="AP41" i="139" s="1"/>
  <c r="N89" i="139"/>
  <c r="N99" i="139" s="1"/>
  <c r="N33" i="139" s="1"/>
  <c r="Z105" i="139"/>
  <c r="Z115" i="139" s="1"/>
  <c r="V89" i="139"/>
  <c r="V99" i="139" s="1"/>
  <c r="V33" i="139" s="1"/>
  <c r="E105" i="139"/>
  <c r="AQ89" i="139"/>
  <c r="AQ99" i="139" s="1"/>
  <c r="AQ33" i="139" s="1"/>
  <c r="R89" i="139"/>
  <c r="R99" i="139" s="1"/>
  <c r="R33" i="139" s="1"/>
  <c r="Z89" i="139"/>
  <c r="Z99" i="139" s="1"/>
  <c r="Z33" i="139" s="1"/>
  <c r="AS105" i="139"/>
  <c r="AS115" i="139" s="1"/>
  <c r="AS40" i="139" s="1"/>
  <c r="AS41" i="139" s="1"/>
  <c r="AJ89" i="139"/>
  <c r="AJ99" i="139" s="1"/>
  <c r="AJ33" i="139" s="1"/>
  <c r="Y105" i="139"/>
  <c r="Y115" i="139" s="1"/>
  <c r="W105" i="139"/>
  <c r="W115" i="139" s="1"/>
  <c r="I89" i="139"/>
  <c r="I99" i="139" s="1"/>
  <c r="I33" i="139" s="1"/>
  <c r="AF89" i="139"/>
  <c r="AF99" i="139" s="1"/>
  <c r="AF33" i="139" s="1"/>
  <c r="AA105" i="139"/>
  <c r="AA115" i="139" s="1"/>
  <c r="W89" i="139"/>
  <c r="W99" i="139" s="1"/>
  <c r="W33" i="139" s="1"/>
  <c r="AE105" i="139"/>
  <c r="AE115" i="139" s="1"/>
  <c r="AE40" i="139" s="1"/>
  <c r="AE41" i="139" s="1"/>
  <c r="AL89" i="139"/>
  <c r="AL99" i="139" s="1"/>
  <c r="AL33" i="139" s="1"/>
  <c r="BB89" i="139"/>
  <c r="BB99" i="139" s="1"/>
  <c r="BB33" i="139" s="1"/>
  <c r="AX105" i="139"/>
  <c r="AX115" i="139" s="1"/>
  <c r="AX40" i="139" s="1"/>
  <c r="AX41" i="139" s="1"/>
  <c r="AY105" i="139"/>
  <c r="AY115" i="139" s="1"/>
  <c r="AY40" i="139" s="1"/>
  <c r="AY41" i="139" s="1"/>
  <c r="AP89" i="139"/>
  <c r="AP99" i="139" s="1"/>
  <c r="AP33" i="139" s="1"/>
  <c r="E79" i="139"/>
  <c r="AS89" i="139"/>
  <c r="AS99" i="139" s="1"/>
  <c r="AS33" i="139" s="1"/>
  <c r="BI71" i="123"/>
  <c r="BI78" i="123"/>
  <c r="D88" i="117"/>
  <c r="J104" i="117"/>
  <c r="M104" i="117"/>
  <c r="G104" i="117"/>
  <c r="E104" i="117"/>
  <c r="E88" i="117"/>
  <c r="D72" i="117"/>
  <c r="I104" i="117"/>
  <c r="H88" i="117"/>
  <c r="F88" i="117"/>
  <c r="D104" i="117"/>
  <c r="L104" i="117"/>
  <c r="K104" i="117"/>
  <c r="J88" i="117"/>
  <c r="G88" i="117"/>
  <c r="F104" i="117"/>
  <c r="H104" i="117"/>
  <c r="L88" i="117"/>
  <c r="K88" i="117"/>
  <c r="I88" i="117"/>
  <c r="M88" i="117"/>
  <c r="BO104" i="117"/>
  <c r="D79" i="117"/>
  <c r="BN111" i="143"/>
  <c r="BO95" i="143" s="1"/>
  <c r="AT104" i="145"/>
  <c r="AD104" i="145"/>
  <c r="N104" i="145"/>
  <c r="AW104" i="145"/>
  <c r="AG104" i="145"/>
  <c r="Q104" i="145"/>
  <c r="AZ104" i="145"/>
  <c r="AJ104" i="145"/>
  <c r="T104" i="145"/>
  <c r="AM104" i="145"/>
  <c r="AI104" i="145"/>
  <c r="K104" i="145"/>
  <c r="K114" i="145" s="1"/>
  <c r="AW88" i="145"/>
  <c r="AG88" i="145"/>
  <c r="Q88" i="145"/>
  <c r="BB88" i="145"/>
  <c r="AF88" i="145"/>
  <c r="K88" i="145"/>
  <c r="K98" i="145" s="1"/>
  <c r="K33" i="145" s="1"/>
  <c r="AU88" i="145"/>
  <c r="Z88" i="145"/>
  <c r="E71" i="145"/>
  <c r="AH88" i="145"/>
  <c r="L88" i="145"/>
  <c r="E78" i="145"/>
  <c r="AD88" i="145"/>
  <c r="BB20" i="145"/>
  <c r="AX104" i="145"/>
  <c r="AH104" i="145"/>
  <c r="R104" i="145"/>
  <c r="BA104" i="145"/>
  <c r="AK104" i="145"/>
  <c r="U104" i="145"/>
  <c r="E104" i="145"/>
  <c r="AN104" i="145"/>
  <c r="X104" i="145"/>
  <c r="H104" i="145"/>
  <c r="H114" i="145" s="1"/>
  <c r="AY104" i="145"/>
  <c r="AA104" i="145"/>
  <c r="BA88" i="145"/>
  <c r="AK88" i="145"/>
  <c r="U88" i="145"/>
  <c r="E88" i="145"/>
  <c r="AL88" i="145"/>
  <c r="P88" i="145"/>
  <c r="AZ88" i="145"/>
  <c r="AE88" i="145"/>
  <c r="J88" i="145"/>
  <c r="J98" i="145" s="1"/>
  <c r="J33" i="145" s="1"/>
  <c r="AM88" i="145"/>
  <c r="R88" i="145"/>
  <c r="X88" i="145"/>
  <c r="AY88" i="145"/>
  <c r="AN88" i="145"/>
  <c r="AL104" i="145"/>
  <c r="F104" i="145"/>
  <c r="F114" i="145" s="1"/>
  <c r="Y104" i="145"/>
  <c r="AR104" i="145"/>
  <c r="L104" i="145"/>
  <c r="AQ104" i="145"/>
  <c r="AO88" i="145"/>
  <c r="I88" i="145"/>
  <c r="I98" i="145" s="1"/>
  <c r="I33" i="145" s="1"/>
  <c r="V88" i="145"/>
  <c r="AJ88" i="145"/>
  <c r="AR88" i="145"/>
  <c r="AT88" i="145"/>
  <c r="S88" i="145"/>
  <c r="BB104" i="145"/>
  <c r="V104" i="145"/>
  <c r="I104" i="145"/>
  <c r="I114" i="145" s="1"/>
  <c r="AB104" i="145"/>
  <c r="G104" i="145"/>
  <c r="G114" i="145" s="1"/>
  <c r="Y88" i="145"/>
  <c r="AE104" i="145"/>
  <c r="W88" i="145"/>
  <c r="Z104" i="145"/>
  <c r="AS104" i="145"/>
  <c r="M104" i="145"/>
  <c r="AF104" i="145"/>
  <c r="W104" i="145"/>
  <c r="O104" i="145"/>
  <c r="AC88" i="145"/>
  <c r="AV88" i="145"/>
  <c r="F88" i="145"/>
  <c r="F98" i="145" s="1"/>
  <c r="F33" i="145" s="1"/>
  <c r="T88" i="145"/>
  <c r="AB88" i="145"/>
  <c r="AI88" i="145"/>
  <c r="AO104" i="145"/>
  <c r="AU104" i="145"/>
  <c r="AQ88" i="145"/>
  <c r="O88" i="145"/>
  <c r="N88" i="145"/>
  <c r="AP104" i="145"/>
  <c r="AP114" i="145" s="1"/>
  <c r="P104" i="145"/>
  <c r="AA88" i="145"/>
  <c r="H88" i="145"/>
  <c r="H98" i="145" s="1"/>
  <c r="H33" i="145" s="1"/>
  <c r="AC104" i="145"/>
  <c r="AX88" i="145"/>
  <c r="AV104" i="145"/>
  <c r="J104" i="145"/>
  <c r="J114" i="145" s="1"/>
  <c r="S104" i="145"/>
  <c r="AP88" i="145"/>
  <c r="AS88" i="145"/>
  <c r="M88" i="145"/>
  <c r="G88" i="145"/>
  <c r="G98" i="145" s="1"/>
  <c r="G33" i="145" s="1"/>
  <c r="BI40" i="130"/>
  <c r="K105" i="150"/>
  <c r="E105" i="150"/>
  <c r="L105" i="150"/>
  <c r="M89" i="150"/>
  <c r="N89" i="150"/>
  <c r="N99" i="150" s="1"/>
  <c r="N33" i="150" s="1"/>
  <c r="E89" i="150"/>
  <c r="I105" i="150"/>
  <c r="F105" i="150"/>
  <c r="G89" i="150"/>
  <c r="F89" i="150"/>
  <c r="J89" i="150"/>
  <c r="G105" i="150"/>
  <c r="J105" i="150"/>
  <c r="I89" i="150"/>
  <c r="H105" i="150"/>
  <c r="E72" i="150"/>
  <c r="M105" i="150"/>
  <c r="K89" i="150"/>
  <c r="E79" i="150"/>
  <c r="H89" i="150"/>
  <c r="N105" i="150"/>
  <c r="N115" i="150" s="1"/>
  <c r="L89" i="150"/>
  <c r="C15" i="131"/>
  <c r="D11" i="131" s="1"/>
  <c r="AT74" i="134"/>
  <c r="AD74" i="134"/>
  <c r="N74" i="134"/>
  <c r="AW74" i="134"/>
  <c r="AG74" i="134"/>
  <c r="Q74" i="134"/>
  <c r="AM74" i="134"/>
  <c r="W74" i="134"/>
  <c r="G74" i="134"/>
  <c r="L74" i="134"/>
  <c r="I74" i="134"/>
  <c r="H74" i="134"/>
  <c r="E74" i="134"/>
  <c r="Q75" i="134"/>
  <c r="X75" i="134"/>
  <c r="H75" i="134"/>
  <c r="N75" i="134"/>
  <c r="K75" i="134"/>
  <c r="AP74" i="134"/>
  <c r="Z74" i="134"/>
  <c r="J74" i="134"/>
  <c r="AS74" i="134"/>
  <c r="AC74" i="134"/>
  <c r="M74" i="134"/>
  <c r="AI74" i="134"/>
  <c r="S74" i="134"/>
  <c r="D74" i="134"/>
  <c r="AZ74" i="134"/>
  <c r="AV74" i="134"/>
  <c r="M75" i="134"/>
  <c r="T75" i="134"/>
  <c r="D75" i="134"/>
  <c r="J75" i="134"/>
  <c r="W75" i="134"/>
  <c r="AH74" i="134"/>
  <c r="U74" i="134"/>
  <c r="AA74" i="134"/>
  <c r="AR74" i="134"/>
  <c r="AJ74" i="134"/>
  <c r="P75" i="134"/>
  <c r="F75" i="134"/>
  <c r="AX74" i="134"/>
  <c r="AQ74" i="134"/>
  <c r="AN74" i="134"/>
  <c r="V75" i="134"/>
  <c r="F74" i="134"/>
  <c r="X74" i="134"/>
  <c r="R75" i="134"/>
  <c r="S75" i="134"/>
  <c r="V74" i="134"/>
  <c r="AO74" i="134"/>
  <c r="AU74" i="134"/>
  <c r="O74" i="134"/>
  <c r="AB74" i="134"/>
  <c r="T74" i="134"/>
  <c r="U75" i="134"/>
  <c r="L75" i="134"/>
  <c r="O75" i="134"/>
  <c r="R74" i="134"/>
  <c r="AK74" i="134"/>
  <c r="K74" i="134"/>
  <c r="AF74" i="134"/>
  <c r="I75" i="134"/>
  <c r="G75" i="134"/>
  <c r="AL74" i="134"/>
  <c r="Y74" i="134"/>
  <c r="AE74" i="134"/>
  <c r="P74" i="134"/>
  <c r="E75" i="134"/>
  <c r="AO81" i="134"/>
  <c r="Y81" i="134"/>
  <c r="I81" i="134"/>
  <c r="AN81" i="134"/>
  <c r="X81" i="134"/>
  <c r="H81" i="134"/>
  <c r="AM81" i="134"/>
  <c r="W81" i="134"/>
  <c r="G81" i="134"/>
  <c r="AP81" i="134"/>
  <c r="Z81" i="134"/>
  <c r="J81" i="134"/>
  <c r="AG81" i="134"/>
  <c r="AK81" i="134"/>
  <c r="U81" i="134"/>
  <c r="E81" i="134"/>
  <c r="AJ81" i="134"/>
  <c r="T81" i="134"/>
  <c r="D81" i="134"/>
  <c r="AI81" i="134"/>
  <c r="S81" i="134"/>
  <c r="AL81" i="134"/>
  <c r="V81" i="134"/>
  <c r="F81" i="134"/>
  <c r="AW81" i="134"/>
  <c r="M81" i="134"/>
  <c r="AB81" i="134"/>
  <c r="AQ81" i="134"/>
  <c r="K81" i="134"/>
  <c r="AH81" i="134"/>
  <c r="AR81" i="134"/>
  <c r="AA81" i="134"/>
  <c r="R81" i="134"/>
  <c r="Q81" i="134"/>
  <c r="AS81" i="134"/>
  <c r="AV81" i="134"/>
  <c r="P81" i="134"/>
  <c r="AE81" i="134"/>
  <c r="AD81" i="134"/>
  <c r="AC81" i="134"/>
  <c r="L81" i="134"/>
  <c r="AX81" i="134"/>
  <c r="AF81" i="134"/>
  <c r="AU81" i="134"/>
  <c r="O81" i="134"/>
  <c r="AT81" i="134"/>
  <c r="N81" i="134"/>
  <c r="AL104" i="126"/>
  <c r="AL115" i="126" s="1"/>
  <c r="AL40" i="126" s="1"/>
  <c r="AL41" i="126" s="1"/>
  <c r="V104" i="126"/>
  <c r="V115" i="126" s="1"/>
  <c r="F104" i="126"/>
  <c r="F115" i="126" s="1"/>
  <c r="AM104" i="126"/>
  <c r="AM115" i="126" s="1"/>
  <c r="AM40" i="126" s="1"/>
  <c r="AM41" i="126" s="1"/>
  <c r="Q104" i="126"/>
  <c r="Q115" i="126" s="1"/>
  <c r="AV104" i="126"/>
  <c r="AV115" i="126" s="1"/>
  <c r="AV40" i="126" s="1"/>
  <c r="AV41" i="126" s="1"/>
  <c r="AA104" i="126"/>
  <c r="AA115" i="126" s="1"/>
  <c r="AA40" i="126" s="1"/>
  <c r="AA41" i="126" s="1"/>
  <c r="E104" i="126"/>
  <c r="E115" i="126" s="1"/>
  <c r="AJ104" i="126"/>
  <c r="AJ115" i="126" s="1"/>
  <c r="AJ40" i="126" s="1"/>
  <c r="AJ41" i="126" s="1"/>
  <c r="O104" i="126"/>
  <c r="O115" i="126" s="1"/>
  <c r="AS104" i="126"/>
  <c r="AS115" i="126" s="1"/>
  <c r="AS40" i="126" s="1"/>
  <c r="AS41" i="126" s="1"/>
  <c r="X104" i="126"/>
  <c r="X115" i="126" s="1"/>
  <c r="AY88" i="126"/>
  <c r="AY99" i="126" s="1"/>
  <c r="AY33" i="126" s="1"/>
  <c r="AI88" i="126"/>
  <c r="AI99" i="126" s="1"/>
  <c r="AI33" i="126" s="1"/>
  <c r="S88" i="126"/>
  <c r="S99" i="126" s="1"/>
  <c r="S33" i="126" s="1"/>
  <c r="AZ88" i="126"/>
  <c r="AZ99" i="126" s="1"/>
  <c r="AZ33" i="126" s="1"/>
  <c r="AJ88" i="126"/>
  <c r="AJ99" i="126" s="1"/>
  <c r="AJ33" i="126" s="1"/>
  <c r="T88" i="126"/>
  <c r="T99" i="126" s="1"/>
  <c r="T33" i="126" s="1"/>
  <c r="D88" i="126"/>
  <c r="V88" i="126"/>
  <c r="V99" i="126" s="1"/>
  <c r="V33" i="126" s="1"/>
  <c r="AS88" i="126"/>
  <c r="AS99" i="126" s="1"/>
  <c r="AS33" i="126" s="1"/>
  <c r="M88" i="126"/>
  <c r="M99" i="126" s="1"/>
  <c r="M33" i="126" s="1"/>
  <c r="AG88" i="126"/>
  <c r="AG99" i="126" s="1"/>
  <c r="AG33" i="126" s="1"/>
  <c r="D79" i="126"/>
  <c r="AP88" i="126"/>
  <c r="AP99" i="126" s="1"/>
  <c r="AP33" i="126" s="1"/>
  <c r="BA20" i="126"/>
  <c r="AX104" i="126"/>
  <c r="AX115" i="126" s="1"/>
  <c r="AX40" i="126" s="1"/>
  <c r="AX41" i="126" s="1"/>
  <c r="AH104" i="126"/>
  <c r="AH115" i="126" s="1"/>
  <c r="AH40" i="126" s="1"/>
  <c r="AH41" i="126" s="1"/>
  <c r="R104" i="126"/>
  <c r="R115" i="126" s="1"/>
  <c r="BO104" i="126"/>
  <c r="AG104" i="126"/>
  <c r="AG115" i="126" s="1"/>
  <c r="AG40" i="126" s="1"/>
  <c r="AG41" i="126" s="1"/>
  <c r="L104" i="126"/>
  <c r="L115" i="126" s="1"/>
  <c r="AQ104" i="126"/>
  <c r="AQ115" i="126" s="1"/>
  <c r="AQ40" i="126" s="1"/>
  <c r="AQ41" i="126" s="1"/>
  <c r="U104" i="126"/>
  <c r="U115" i="126" s="1"/>
  <c r="AZ104" i="126"/>
  <c r="AZ115" i="126" s="1"/>
  <c r="AZ40" i="126" s="1"/>
  <c r="AZ41" i="126" s="1"/>
  <c r="AE104" i="126"/>
  <c r="AE115" i="126" s="1"/>
  <c r="AE40" i="126" s="1"/>
  <c r="AE41" i="126" s="1"/>
  <c r="I104" i="126"/>
  <c r="I115" i="126" s="1"/>
  <c r="AN104" i="126"/>
  <c r="AN115" i="126" s="1"/>
  <c r="AN40" i="126" s="1"/>
  <c r="AN41" i="126" s="1"/>
  <c r="S104" i="126"/>
  <c r="S115" i="126" s="1"/>
  <c r="AU88" i="126"/>
  <c r="AU99" i="126" s="1"/>
  <c r="AU33" i="126" s="1"/>
  <c r="AE88" i="126"/>
  <c r="AE99" i="126" s="1"/>
  <c r="AE33" i="126" s="1"/>
  <c r="O88" i="126"/>
  <c r="O99" i="126" s="1"/>
  <c r="O33" i="126" s="1"/>
  <c r="AV88" i="126"/>
  <c r="AV99" i="126" s="1"/>
  <c r="AV33" i="126" s="1"/>
  <c r="AF88" i="126"/>
  <c r="AF99" i="126" s="1"/>
  <c r="AF33" i="126" s="1"/>
  <c r="P88" i="126"/>
  <c r="P99" i="126" s="1"/>
  <c r="P33" i="126" s="1"/>
  <c r="AT88" i="126"/>
  <c r="AT99" i="126" s="1"/>
  <c r="AT33" i="126" s="1"/>
  <c r="N88" i="126"/>
  <c r="N99" i="126" s="1"/>
  <c r="N33" i="126" s="1"/>
  <c r="AK88" i="126"/>
  <c r="AK99" i="126" s="1"/>
  <c r="AK33" i="126" s="1"/>
  <c r="E88" i="126"/>
  <c r="E99" i="126" s="1"/>
  <c r="E33" i="126" s="1"/>
  <c r="Y88" i="126"/>
  <c r="Y99" i="126" s="1"/>
  <c r="Y33" i="126" s="1"/>
  <c r="AH88" i="126"/>
  <c r="AH99" i="126" s="1"/>
  <c r="AH33" i="126" s="1"/>
  <c r="J88" i="126"/>
  <c r="J99" i="126" s="1"/>
  <c r="J33" i="126" s="1"/>
  <c r="AD104" i="126"/>
  <c r="AD115" i="126" s="1"/>
  <c r="AD40" i="126" s="1"/>
  <c r="AD41" i="126" s="1"/>
  <c r="AW104" i="126"/>
  <c r="AW115" i="126" s="1"/>
  <c r="AW40" i="126" s="1"/>
  <c r="AW41" i="126" s="1"/>
  <c r="G104" i="126"/>
  <c r="G115" i="126" s="1"/>
  <c r="P104" i="126"/>
  <c r="P115" i="126" s="1"/>
  <c r="Y104" i="126"/>
  <c r="Y115" i="126" s="1"/>
  <c r="Y40" i="126" s="1"/>
  <c r="Y41" i="126" s="1"/>
  <c r="AI104" i="126"/>
  <c r="AI115" i="126" s="1"/>
  <c r="AI40" i="126" s="1"/>
  <c r="AI41" i="126" s="1"/>
  <c r="AQ88" i="126"/>
  <c r="AQ99" i="126" s="1"/>
  <c r="AQ33" i="126" s="1"/>
  <c r="K88" i="126"/>
  <c r="K99" i="126" s="1"/>
  <c r="K33" i="126" s="1"/>
  <c r="AB88" i="126"/>
  <c r="AB99" i="126" s="1"/>
  <c r="AB33" i="126" s="1"/>
  <c r="AL88" i="126"/>
  <c r="AL99" i="126" s="1"/>
  <c r="AL33" i="126" s="1"/>
  <c r="AC88" i="126"/>
  <c r="AC99" i="126" s="1"/>
  <c r="AC33" i="126" s="1"/>
  <c r="Q88" i="126"/>
  <c r="Q99" i="126" s="1"/>
  <c r="Q33" i="126" s="1"/>
  <c r="AX88" i="126"/>
  <c r="AX99" i="126" s="1"/>
  <c r="AX33" i="126" s="1"/>
  <c r="AK104" i="126"/>
  <c r="AK115" i="126" s="1"/>
  <c r="AK40" i="126" s="1"/>
  <c r="AK41" i="126" s="1"/>
  <c r="L88" i="126"/>
  <c r="L99" i="126" s="1"/>
  <c r="L33" i="126" s="1"/>
  <c r="J104" i="126"/>
  <c r="J115" i="126" s="1"/>
  <c r="AY104" i="126"/>
  <c r="AY115" i="126" s="1"/>
  <c r="AY40" i="126" s="1"/>
  <c r="AY41" i="126" s="1"/>
  <c r="AN88" i="126"/>
  <c r="AN99" i="126" s="1"/>
  <c r="AN33" i="126" s="1"/>
  <c r="BA88" i="126"/>
  <c r="BA99" i="126" s="1"/>
  <c r="BA33" i="126" s="1"/>
  <c r="Z88" i="126"/>
  <c r="Z99" i="126" s="1"/>
  <c r="Z33" i="126" s="1"/>
  <c r="Z104" i="126"/>
  <c r="Z115" i="126" s="1"/>
  <c r="Z40" i="126" s="1"/>
  <c r="Z41" i="126" s="1"/>
  <c r="AR104" i="126"/>
  <c r="AR115" i="126" s="1"/>
  <c r="AR40" i="126" s="1"/>
  <c r="AR41" i="126" s="1"/>
  <c r="BA104" i="126"/>
  <c r="BA115" i="126" s="1"/>
  <c r="BA40" i="126" s="1"/>
  <c r="BA41" i="126" s="1"/>
  <c r="K104" i="126"/>
  <c r="K115" i="126" s="1"/>
  <c r="T104" i="126"/>
  <c r="T115" i="126" s="1"/>
  <c r="AC104" i="126"/>
  <c r="AC115" i="126" s="1"/>
  <c r="AC40" i="126" s="1"/>
  <c r="AC41" i="126" s="1"/>
  <c r="AM88" i="126"/>
  <c r="AM99" i="126" s="1"/>
  <c r="AM33" i="126" s="1"/>
  <c r="G88" i="126"/>
  <c r="G99" i="126" s="1"/>
  <c r="G33" i="126" s="1"/>
  <c r="X88" i="126"/>
  <c r="X99" i="126" s="1"/>
  <c r="X33" i="126" s="1"/>
  <c r="AD88" i="126"/>
  <c r="AD99" i="126" s="1"/>
  <c r="AD33" i="126" s="1"/>
  <c r="U88" i="126"/>
  <c r="U99" i="126" s="1"/>
  <c r="U33" i="126" s="1"/>
  <c r="I88" i="126"/>
  <c r="I99" i="126" s="1"/>
  <c r="I33" i="126" s="1"/>
  <c r="R88" i="126"/>
  <c r="R99" i="126" s="1"/>
  <c r="R33" i="126" s="1"/>
  <c r="AT104" i="126"/>
  <c r="AT115" i="126" s="1"/>
  <c r="AT40" i="126" s="1"/>
  <c r="AT41" i="126" s="1"/>
  <c r="N104" i="126"/>
  <c r="N115" i="126" s="1"/>
  <c r="AB104" i="126"/>
  <c r="AB115" i="126" s="1"/>
  <c r="AB40" i="126" s="1"/>
  <c r="AB41" i="126" s="1"/>
  <c r="AU104" i="126"/>
  <c r="AU115" i="126" s="1"/>
  <c r="AU40" i="126" s="1"/>
  <c r="AU41" i="126" s="1"/>
  <c r="D104" i="126"/>
  <c r="M104" i="126"/>
  <c r="M115" i="126" s="1"/>
  <c r="AA88" i="126"/>
  <c r="AA99" i="126" s="1"/>
  <c r="AA33" i="126" s="1"/>
  <c r="AR88" i="126"/>
  <c r="AR99" i="126" s="1"/>
  <c r="AR33" i="126" s="1"/>
  <c r="F88" i="126"/>
  <c r="F99" i="126" s="1"/>
  <c r="F33" i="126" s="1"/>
  <c r="AW88" i="126"/>
  <c r="AW99" i="126" s="1"/>
  <c r="AW33" i="126" s="1"/>
  <c r="D72" i="126"/>
  <c r="AP104" i="126"/>
  <c r="AP115" i="126" s="1"/>
  <c r="AP40" i="126" s="1"/>
  <c r="AP41" i="126" s="1"/>
  <c r="W104" i="126"/>
  <c r="W115" i="126" s="1"/>
  <c r="AF104" i="126"/>
  <c r="AF115" i="126" s="1"/>
  <c r="AF40" i="126" s="1"/>
  <c r="AF41" i="126" s="1"/>
  <c r="AO104" i="126"/>
  <c r="AO115" i="126" s="1"/>
  <c r="AO40" i="126" s="1"/>
  <c r="AO41" i="126" s="1"/>
  <c r="H104" i="126"/>
  <c r="H115" i="126" s="1"/>
  <c r="W88" i="126"/>
  <c r="W99" i="126" s="1"/>
  <c r="W33" i="126" s="1"/>
  <c r="H88" i="126"/>
  <c r="H99" i="126" s="1"/>
  <c r="H33" i="126" s="1"/>
  <c r="AO88" i="126"/>
  <c r="AO99" i="126" s="1"/>
  <c r="AO33" i="126" s="1"/>
  <c r="B16" i="117"/>
  <c r="C11" i="117"/>
  <c r="BI78" i="143"/>
  <c r="BI71" i="143"/>
  <c r="BN97" i="130"/>
  <c r="BK34" i="130" s="1"/>
  <c r="BK54" i="130"/>
  <c r="AR104" i="128"/>
  <c r="AR115" i="128" s="1"/>
  <c r="AR40" i="128" s="1"/>
  <c r="AR41" i="128" s="1"/>
  <c r="AB104" i="128"/>
  <c r="AB115" i="128" s="1"/>
  <c r="AB40" i="128" s="1"/>
  <c r="AB41" i="128" s="1"/>
  <c r="AS104" i="128"/>
  <c r="AS115" i="128" s="1"/>
  <c r="AS40" i="128" s="1"/>
  <c r="AS41" i="128" s="1"/>
  <c r="AC104" i="128"/>
  <c r="AC115" i="128" s="1"/>
  <c r="AC40" i="128" s="1"/>
  <c r="AC41" i="128" s="1"/>
  <c r="M104" i="128"/>
  <c r="M115" i="128" s="1"/>
  <c r="AP104" i="128"/>
  <c r="AP115" i="128" s="1"/>
  <c r="AP40" i="128" s="1"/>
  <c r="AP41" i="128" s="1"/>
  <c r="N104" i="128"/>
  <c r="N115" i="128" s="1"/>
  <c r="AM104" i="128"/>
  <c r="AM115" i="128" s="1"/>
  <c r="AM40" i="128" s="1"/>
  <c r="AM41" i="128" s="1"/>
  <c r="L104" i="128"/>
  <c r="L115" i="128" s="1"/>
  <c r="AD104" i="128"/>
  <c r="AD115" i="128" s="1"/>
  <c r="AD40" i="128" s="1"/>
  <c r="AD41" i="128" s="1"/>
  <c r="F104" i="128"/>
  <c r="F115" i="128" s="1"/>
  <c r="AA104" i="128"/>
  <c r="AA115" i="128" s="1"/>
  <c r="AA40" i="128" s="1"/>
  <c r="AA41" i="128" s="1"/>
  <c r="D104" i="128"/>
  <c r="AN88" i="128"/>
  <c r="AN99" i="128" s="1"/>
  <c r="AN33" i="128" s="1"/>
  <c r="X88" i="128"/>
  <c r="X99" i="128" s="1"/>
  <c r="X33" i="128" s="1"/>
  <c r="H88" i="128"/>
  <c r="H99" i="128" s="1"/>
  <c r="H33" i="128" s="1"/>
  <c r="AP88" i="128"/>
  <c r="AP99" i="128" s="1"/>
  <c r="AP33" i="128" s="1"/>
  <c r="BA88" i="128"/>
  <c r="BA99" i="128" s="1"/>
  <c r="BA33" i="128" s="1"/>
  <c r="AK88" i="128"/>
  <c r="AK99" i="128" s="1"/>
  <c r="AK33" i="128" s="1"/>
  <c r="U88" i="128"/>
  <c r="U99" i="128" s="1"/>
  <c r="U33" i="128" s="1"/>
  <c r="E88" i="128"/>
  <c r="E99" i="128" s="1"/>
  <c r="E33" i="128" s="1"/>
  <c r="J88" i="128"/>
  <c r="J99" i="128" s="1"/>
  <c r="J33" i="128" s="1"/>
  <c r="W88" i="128"/>
  <c r="W99" i="128" s="1"/>
  <c r="W33" i="128" s="1"/>
  <c r="AU88" i="128"/>
  <c r="AU99" i="128" s="1"/>
  <c r="AU33" i="128" s="1"/>
  <c r="F88" i="128"/>
  <c r="F99" i="128" s="1"/>
  <c r="F33" i="128" s="1"/>
  <c r="K88" i="128"/>
  <c r="K99" i="128" s="1"/>
  <c r="K33" i="128" s="1"/>
  <c r="AN104" i="128"/>
  <c r="AN115" i="128" s="1"/>
  <c r="AN40" i="128" s="1"/>
  <c r="AN41" i="128" s="1"/>
  <c r="X104" i="128"/>
  <c r="X115" i="128" s="1"/>
  <c r="AO104" i="128"/>
  <c r="AO115" i="128" s="1"/>
  <c r="AO40" i="128" s="1"/>
  <c r="AO41" i="128" s="1"/>
  <c r="Y104" i="128"/>
  <c r="Y115" i="128" s="1"/>
  <c r="Y40" i="128" s="1"/>
  <c r="Y41" i="128" s="1"/>
  <c r="I104" i="128"/>
  <c r="I115" i="128" s="1"/>
  <c r="AH104" i="128"/>
  <c r="AH115" i="128" s="1"/>
  <c r="AH40" i="128" s="1"/>
  <c r="AH41" i="128" s="1"/>
  <c r="H104" i="128"/>
  <c r="H115" i="128" s="1"/>
  <c r="AE104" i="128"/>
  <c r="AE115" i="128" s="1"/>
  <c r="AE40" i="128" s="1"/>
  <c r="AE41" i="128" s="1"/>
  <c r="G104" i="128"/>
  <c r="G115" i="128" s="1"/>
  <c r="V104" i="128"/>
  <c r="V115" i="128" s="1"/>
  <c r="AY104" i="128"/>
  <c r="AY115" i="128" s="1"/>
  <c r="AY40" i="128" s="1"/>
  <c r="AY41" i="128" s="1"/>
  <c r="T104" i="128"/>
  <c r="T115" i="128" s="1"/>
  <c r="AZ88" i="128"/>
  <c r="AZ99" i="128" s="1"/>
  <c r="AZ33" i="128" s="1"/>
  <c r="AJ88" i="128"/>
  <c r="AJ99" i="128" s="1"/>
  <c r="AJ33" i="128" s="1"/>
  <c r="T88" i="128"/>
  <c r="T99" i="128" s="1"/>
  <c r="T33" i="128" s="1"/>
  <c r="D88" i="128"/>
  <c r="AL88" i="128"/>
  <c r="AL99" i="128" s="1"/>
  <c r="AL33" i="128" s="1"/>
  <c r="AW88" i="128"/>
  <c r="AW99" i="128" s="1"/>
  <c r="AW33" i="128" s="1"/>
  <c r="AG88" i="128"/>
  <c r="AG99" i="128" s="1"/>
  <c r="AG33" i="128" s="1"/>
  <c r="Q88" i="128"/>
  <c r="Q99" i="128" s="1"/>
  <c r="Q33" i="128" s="1"/>
  <c r="AM88" i="128"/>
  <c r="AM99" i="128" s="1"/>
  <c r="AM33" i="128" s="1"/>
  <c r="D72" i="128"/>
  <c r="O88" i="128"/>
  <c r="O99" i="128" s="1"/>
  <c r="O33" i="128" s="1"/>
  <c r="AE88" i="128"/>
  <c r="AE99" i="128" s="1"/>
  <c r="AE33" i="128" s="1"/>
  <c r="AQ88" i="128"/>
  <c r="AQ99" i="128" s="1"/>
  <c r="AQ33" i="128" s="1"/>
  <c r="BA20" i="128"/>
  <c r="AF104" i="128"/>
  <c r="AF115" i="128" s="1"/>
  <c r="AF40" i="128" s="1"/>
  <c r="AF41" i="128" s="1"/>
  <c r="AG104" i="128"/>
  <c r="AG115" i="128" s="1"/>
  <c r="AG40" i="128" s="1"/>
  <c r="AG41" i="128" s="1"/>
  <c r="AX104" i="128"/>
  <c r="AX115" i="128" s="1"/>
  <c r="AX40" i="128" s="1"/>
  <c r="AX41" i="128" s="1"/>
  <c r="AU104" i="128"/>
  <c r="AU115" i="128" s="1"/>
  <c r="AU40" i="128" s="1"/>
  <c r="AU41" i="128" s="1"/>
  <c r="AL104" i="128"/>
  <c r="AL115" i="128" s="1"/>
  <c r="AL40" i="128" s="1"/>
  <c r="AL41" i="128" s="1"/>
  <c r="AI104" i="128"/>
  <c r="AI115" i="128" s="1"/>
  <c r="AI40" i="128" s="1"/>
  <c r="AI41" i="128" s="1"/>
  <c r="AR88" i="128"/>
  <c r="AR99" i="128" s="1"/>
  <c r="AR33" i="128" s="1"/>
  <c r="L88" i="128"/>
  <c r="L99" i="128" s="1"/>
  <c r="L33" i="128" s="1"/>
  <c r="AD88" i="128"/>
  <c r="AD99" i="128" s="1"/>
  <c r="AD33" i="128" s="1"/>
  <c r="Y88" i="128"/>
  <c r="Y99" i="128" s="1"/>
  <c r="Y33" i="128" s="1"/>
  <c r="R88" i="128"/>
  <c r="R99" i="128" s="1"/>
  <c r="R33" i="128" s="1"/>
  <c r="D79" i="128"/>
  <c r="S88" i="128"/>
  <c r="S99" i="128" s="1"/>
  <c r="S33" i="128" s="1"/>
  <c r="AV104" i="128"/>
  <c r="AV115" i="128" s="1"/>
  <c r="AV40" i="128" s="1"/>
  <c r="AV41" i="128" s="1"/>
  <c r="S104" i="128"/>
  <c r="S115" i="128" s="1"/>
  <c r="J104" i="128"/>
  <c r="J115" i="128" s="1"/>
  <c r="AT88" i="128"/>
  <c r="AT99" i="128" s="1"/>
  <c r="AT33" i="128" s="1"/>
  <c r="I88" i="128"/>
  <c r="I99" i="128" s="1"/>
  <c r="I33" i="128" s="1"/>
  <c r="N88" i="128"/>
  <c r="N99" i="128" s="1"/>
  <c r="N33" i="128" s="1"/>
  <c r="AK104" i="128"/>
  <c r="AK115" i="128" s="1"/>
  <c r="AK40" i="128" s="1"/>
  <c r="AK41" i="128" s="1"/>
  <c r="AT104" i="128"/>
  <c r="AT115" i="128" s="1"/>
  <c r="AT40" i="128" s="1"/>
  <c r="AT41" i="128" s="1"/>
  <c r="AV88" i="128"/>
  <c r="AV99" i="128" s="1"/>
  <c r="AV33" i="128" s="1"/>
  <c r="AH88" i="128"/>
  <c r="AH99" i="128" s="1"/>
  <c r="AH33" i="128" s="1"/>
  <c r="Z88" i="128"/>
  <c r="Z99" i="128" s="1"/>
  <c r="Z33" i="128" s="1"/>
  <c r="AA88" i="128"/>
  <c r="AA99" i="128" s="1"/>
  <c r="AA33" i="128" s="1"/>
  <c r="AZ104" i="128"/>
  <c r="AZ115" i="128" s="1"/>
  <c r="AZ40" i="128" s="1"/>
  <c r="AZ41" i="128" s="1"/>
  <c r="BA104" i="128"/>
  <c r="BA115" i="128" s="1"/>
  <c r="BA40" i="128" s="1"/>
  <c r="BA41" i="128" s="1"/>
  <c r="U104" i="128"/>
  <c r="U115" i="128" s="1"/>
  <c r="Z104" i="128"/>
  <c r="Z115" i="128" s="1"/>
  <c r="Z40" i="128" s="1"/>
  <c r="Z41" i="128" s="1"/>
  <c r="W104" i="128"/>
  <c r="W115" i="128" s="1"/>
  <c r="P104" i="128"/>
  <c r="P115" i="128" s="1"/>
  <c r="O104" i="128"/>
  <c r="O115" i="128" s="1"/>
  <c r="AF88" i="128"/>
  <c r="AF99" i="128" s="1"/>
  <c r="AF33" i="128" s="1"/>
  <c r="AX88" i="128"/>
  <c r="AX99" i="128" s="1"/>
  <c r="AX33" i="128" s="1"/>
  <c r="AS88" i="128"/>
  <c r="AS99" i="128" s="1"/>
  <c r="AS33" i="128" s="1"/>
  <c r="M88" i="128"/>
  <c r="M99" i="128" s="1"/>
  <c r="M33" i="128" s="1"/>
  <c r="AY88" i="128"/>
  <c r="AY99" i="128" s="1"/>
  <c r="AY33" i="128" s="1"/>
  <c r="V88" i="128"/>
  <c r="V99" i="128" s="1"/>
  <c r="V33" i="128" s="1"/>
  <c r="AW104" i="128"/>
  <c r="AW115" i="128" s="1"/>
  <c r="AW40" i="128" s="1"/>
  <c r="AW41" i="128" s="1"/>
  <c r="Q104" i="128"/>
  <c r="Q115" i="128" s="1"/>
  <c r="R104" i="128"/>
  <c r="R115" i="128" s="1"/>
  <c r="K104" i="128"/>
  <c r="K115" i="128" s="1"/>
  <c r="AB88" i="128"/>
  <c r="AB99" i="128" s="1"/>
  <c r="AB33" i="128" s="1"/>
  <c r="AO88" i="128"/>
  <c r="AO99" i="128" s="1"/>
  <c r="AO33" i="128" s="1"/>
  <c r="AI88" i="128"/>
  <c r="AI99" i="128" s="1"/>
  <c r="AI33" i="128" s="1"/>
  <c r="AJ104" i="128"/>
  <c r="AJ115" i="128" s="1"/>
  <c r="AJ40" i="128" s="1"/>
  <c r="AJ41" i="128" s="1"/>
  <c r="E104" i="128"/>
  <c r="E115" i="128" s="1"/>
  <c r="AQ104" i="128"/>
  <c r="AQ115" i="128" s="1"/>
  <c r="AQ40" i="128" s="1"/>
  <c r="AQ41" i="128" s="1"/>
  <c r="P88" i="128"/>
  <c r="P99" i="128" s="1"/>
  <c r="P33" i="128" s="1"/>
  <c r="AC88" i="128"/>
  <c r="AC99" i="128" s="1"/>
  <c r="AC33" i="128" s="1"/>
  <c r="G88" i="128"/>
  <c r="G99" i="128" s="1"/>
  <c r="G33" i="128" s="1"/>
  <c r="BD20" i="131"/>
  <c r="BN20" i="131" s="1"/>
  <c r="AX106" i="131"/>
  <c r="AX114" i="131" s="1"/>
  <c r="AH106" i="131"/>
  <c r="AH114" i="131" s="1"/>
  <c r="R106" i="131"/>
  <c r="AZ106" i="131"/>
  <c r="AZ114" i="131" s="1"/>
  <c r="AJ106" i="131"/>
  <c r="T106" i="131"/>
  <c r="AY106" i="131"/>
  <c r="S106" i="131"/>
  <c r="S114" i="131" s="1"/>
  <c r="AG106" i="131"/>
  <c r="AG114" i="131" s="1"/>
  <c r="BC106" i="131"/>
  <c r="BC114" i="131" s="1"/>
  <c r="W106" i="131"/>
  <c r="M106" i="131"/>
  <c r="AV90" i="131"/>
  <c r="AV98" i="131" s="1"/>
  <c r="AV33" i="131" s="1"/>
  <c r="AF90" i="131"/>
  <c r="P90" i="131"/>
  <c r="P98" i="131" s="1"/>
  <c r="P33" i="131" s="1"/>
  <c r="BA106" i="131"/>
  <c r="AT90" i="131"/>
  <c r="AT98" i="131" s="1"/>
  <c r="AT33" i="131" s="1"/>
  <c r="AD90" i="131"/>
  <c r="N90" i="131"/>
  <c r="N98" i="131" s="1"/>
  <c r="N33" i="131" s="1"/>
  <c r="AK90" i="131"/>
  <c r="AK98" i="131" s="1"/>
  <c r="AK33" i="131" s="1"/>
  <c r="AY90" i="131"/>
  <c r="AY98" i="131" s="1"/>
  <c r="AY33" i="131" s="1"/>
  <c r="S90" i="131"/>
  <c r="AG90" i="131"/>
  <c r="BC90" i="131"/>
  <c r="BC98" i="131" s="1"/>
  <c r="BC33" i="131" s="1"/>
  <c r="W90" i="131"/>
  <c r="W98" i="131" s="1"/>
  <c r="W33" i="131" s="1"/>
  <c r="G78" i="131"/>
  <c r="AP106" i="131"/>
  <c r="V106" i="131"/>
  <c r="V114" i="131" s="1"/>
  <c r="AV106" i="131"/>
  <c r="AV114" i="131" s="1"/>
  <c r="AB106" i="131"/>
  <c r="H106" i="131"/>
  <c r="H114" i="131" s="1"/>
  <c r="K106" i="131"/>
  <c r="K114" i="131" s="1"/>
  <c r="Q106" i="131"/>
  <c r="Q114" i="131" s="1"/>
  <c r="AE106" i="131"/>
  <c r="AK106" i="131"/>
  <c r="AK114" i="131" s="1"/>
  <c r="AN90" i="131"/>
  <c r="T90" i="131"/>
  <c r="U106" i="131"/>
  <c r="U114" i="131" s="1"/>
  <c r="AL90" i="131"/>
  <c r="R90" i="131"/>
  <c r="AC90" i="131"/>
  <c r="AI90" i="131"/>
  <c r="AO90" i="131"/>
  <c r="AO98" i="131" s="1"/>
  <c r="AO33" i="131" s="1"/>
  <c r="AU90" i="131"/>
  <c r="G90" i="131"/>
  <c r="AT106" i="131"/>
  <c r="N106" i="131"/>
  <c r="AN106" i="131"/>
  <c r="L106" i="131"/>
  <c r="AW106" i="131"/>
  <c r="AW114" i="131" s="1"/>
  <c r="AU106" i="131"/>
  <c r="AS106" i="131"/>
  <c r="AS114" i="131" s="1"/>
  <c r="AJ90" i="131"/>
  <c r="AJ98" i="131" s="1"/>
  <c r="AJ33" i="131" s="1"/>
  <c r="H90" i="131"/>
  <c r="H98" i="131" s="1"/>
  <c r="H33" i="131" s="1"/>
  <c r="AP90" i="131"/>
  <c r="J90" i="131"/>
  <c r="J98" i="131" s="1"/>
  <c r="J33" i="131" s="1"/>
  <c r="M90" i="131"/>
  <c r="M98" i="131" s="1"/>
  <c r="M33" i="131" s="1"/>
  <c r="AW90" i="131"/>
  <c r="AW98" i="131" s="1"/>
  <c r="AW33" i="131" s="1"/>
  <c r="AM90" i="131"/>
  <c r="AD106" i="131"/>
  <c r="X106" i="131"/>
  <c r="X114" i="131" s="1"/>
  <c r="AI106" i="131"/>
  <c r="O106" i="131"/>
  <c r="O114" i="131" s="1"/>
  <c r="X90" i="131"/>
  <c r="X98" i="131" s="1"/>
  <c r="X33" i="131" s="1"/>
  <c r="Z90" i="131"/>
  <c r="Z98" i="131" s="1"/>
  <c r="Z33" i="131" s="1"/>
  <c r="AA90" i="131"/>
  <c r="O90" i="131"/>
  <c r="Z106" i="131"/>
  <c r="AA106" i="131"/>
  <c r="AA114" i="131" s="1"/>
  <c r="AR90" i="131"/>
  <c r="AX90" i="131"/>
  <c r="U90" i="131"/>
  <c r="U98" i="131" s="1"/>
  <c r="U33" i="131" s="1"/>
  <c r="I90" i="131"/>
  <c r="AL106" i="131"/>
  <c r="J106" i="131"/>
  <c r="J114" i="131" s="1"/>
  <c r="AF106" i="131"/>
  <c r="AF114" i="131" s="1"/>
  <c r="AQ106" i="131"/>
  <c r="AQ114" i="131" s="1"/>
  <c r="AO106" i="131"/>
  <c r="AO114" i="131" s="1"/>
  <c r="AM106" i="131"/>
  <c r="BD90" i="131"/>
  <c r="BD98" i="131" s="1"/>
  <c r="BD33" i="131" s="1"/>
  <c r="AB90" i="131"/>
  <c r="AC106" i="131"/>
  <c r="AH90" i="131"/>
  <c r="AH98" i="131" s="1"/>
  <c r="AH33" i="131" s="1"/>
  <c r="BA90" i="131"/>
  <c r="AQ90" i="131"/>
  <c r="Y90" i="131"/>
  <c r="AE90" i="131"/>
  <c r="BO106" i="131"/>
  <c r="BD106" i="131"/>
  <c r="BD114" i="131" s="1"/>
  <c r="Y106" i="131"/>
  <c r="Y114" i="131" s="1"/>
  <c r="AZ90" i="131"/>
  <c r="BB90" i="131"/>
  <c r="Q90" i="131"/>
  <c r="Q98" i="131" s="1"/>
  <c r="Q33" i="131" s="1"/>
  <c r="BB106" i="131"/>
  <c r="AR106" i="131"/>
  <c r="AR114" i="131" s="1"/>
  <c r="P106" i="131"/>
  <c r="I106" i="131"/>
  <c r="I114" i="131" s="1"/>
  <c r="G106" i="131"/>
  <c r="L90" i="131"/>
  <c r="V90" i="131"/>
  <c r="V98" i="131" s="1"/>
  <c r="V33" i="131" s="1"/>
  <c r="K90" i="131"/>
  <c r="K98" i="131" s="1"/>
  <c r="K33" i="131" s="1"/>
  <c r="G71" i="131"/>
  <c r="BI20" i="140"/>
  <c r="BB111" i="140"/>
  <c r="BB114" i="140" s="1"/>
  <c r="BB40" i="140" s="1"/>
  <c r="AL111" i="140"/>
  <c r="AL114" i="140" s="1"/>
  <c r="AL40" i="140" s="1"/>
  <c r="V111" i="140"/>
  <c r="V114" i="140" s="1"/>
  <c r="BA111" i="140"/>
  <c r="BA114" i="140" s="1"/>
  <c r="BA40" i="140" s="1"/>
  <c r="AF111" i="140"/>
  <c r="AF114" i="140" s="1"/>
  <c r="BH111" i="140"/>
  <c r="BH114" i="140" s="1"/>
  <c r="BH40" i="140" s="1"/>
  <c r="AE111" i="140"/>
  <c r="AE114" i="140" s="1"/>
  <c r="AY111" i="140"/>
  <c r="AY114" i="140" s="1"/>
  <c r="AY40" i="140" s="1"/>
  <c r="W111" i="140"/>
  <c r="W114" i="140" s="1"/>
  <c r="AW111" i="140"/>
  <c r="AW114" i="140" s="1"/>
  <c r="T111" i="140"/>
  <c r="T114" i="140" s="1"/>
  <c r="AU111" i="140"/>
  <c r="AU114" i="140" s="1"/>
  <c r="S111" i="140"/>
  <c r="S114" i="140" s="1"/>
  <c r="BI95" i="140"/>
  <c r="BI98" i="140" s="1"/>
  <c r="BI33" i="140" s="1"/>
  <c r="AQ95" i="140"/>
  <c r="AQ98" i="140" s="1"/>
  <c r="AQ33" i="140" s="1"/>
  <c r="AA95" i="140"/>
  <c r="AA98" i="140" s="1"/>
  <c r="AA33" i="140" s="1"/>
  <c r="BH95" i="140"/>
  <c r="BH98" i="140" s="1"/>
  <c r="BH33" i="140" s="1"/>
  <c r="AP95" i="140"/>
  <c r="AP98" i="140" s="1"/>
  <c r="AP33" i="140" s="1"/>
  <c r="Z95" i="140"/>
  <c r="Z98" i="140" s="1"/>
  <c r="Z33" i="140" s="1"/>
  <c r="BE95" i="140"/>
  <c r="BE98" i="140" s="1"/>
  <c r="BE33" i="140" s="1"/>
  <c r="AN95" i="140"/>
  <c r="AN98" i="140" s="1"/>
  <c r="AN33" i="140" s="1"/>
  <c r="X95" i="140"/>
  <c r="X98" i="140" s="1"/>
  <c r="X33" i="140" s="1"/>
  <c r="BA95" i="140"/>
  <c r="BA98" i="140" s="1"/>
  <c r="BA33" i="140" s="1"/>
  <c r="AG95" i="140"/>
  <c r="AG98" i="140" s="1"/>
  <c r="AG33" i="140" s="1"/>
  <c r="M95" i="140"/>
  <c r="M98" i="140" s="1"/>
  <c r="M33" i="140" s="1"/>
  <c r="L71" i="140"/>
  <c r="BH73" i="140" s="1"/>
  <c r="AX111" i="140"/>
  <c r="AX114" i="140" s="1"/>
  <c r="AX40" i="140" s="1"/>
  <c r="AD111" i="140"/>
  <c r="AD114" i="140" s="1"/>
  <c r="BG111" i="140"/>
  <c r="BG114" i="140" s="1"/>
  <c r="BG40" i="140" s="1"/>
  <c r="AA111" i="140"/>
  <c r="AA114" i="140" s="1"/>
  <c r="AS111" i="140"/>
  <c r="AS114" i="140" s="1"/>
  <c r="AS40" i="140" s="1"/>
  <c r="BE111" i="140"/>
  <c r="BE114" i="140" s="1"/>
  <c r="BE40" i="140" s="1"/>
  <c r="O111" i="140"/>
  <c r="O114" i="140" s="1"/>
  <c r="AI111" i="140"/>
  <c r="AI114" i="140" s="1"/>
  <c r="BC111" i="140"/>
  <c r="BC114" i="140" s="1"/>
  <c r="BC40" i="140" s="1"/>
  <c r="L111" i="140"/>
  <c r="AY95" i="140"/>
  <c r="AY98" i="140" s="1"/>
  <c r="AY33" i="140" s="1"/>
  <c r="AE95" i="140"/>
  <c r="AE98" i="140" s="1"/>
  <c r="AE33" i="140" s="1"/>
  <c r="BB95" i="140"/>
  <c r="BB98" i="140" s="1"/>
  <c r="BB33" i="140" s="1"/>
  <c r="AH95" i="140"/>
  <c r="AH98" i="140" s="1"/>
  <c r="AH33" i="140" s="1"/>
  <c r="N95" i="140"/>
  <c r="N98" i="140" s="1"/>
  <c r="N33" i="140" s="1"/>
  <c r="AJ95" i="140"/>
  <c r="AJ98" i="140" s="1"/>
  <c r="AJ33" i="140" s="1"/>
  <c r="P95" i="140"/>
  <c r="P98" i="140" s="1"/>
  <c r="P33" i="140" s="1"/>
  <c r="AW95" i="140"/>
  <c r="AW98" i="140" s="1"/>
  <c r="AW33" i="140" s="1"/>
  <c r="BF95" i="140"/>
  <c r="BF98" i="140" s="1"/>
  <c r="BF33" i="140" s="1"/>
  <c r="AT111" i="140"/>
  <c r="AT114" i="140" s="1"/>
  <c r="AT40" i="140" s="1"/>
  <c r="Z111" i="140"/>
  <c r="Z114" i="140" s="1"/>
  <c r="AV111" i="140"/>
  <c r="AV114" i="140" s="1"/>
  <c r="AV40" i="140" s="1"/>
  <c r="U111" i="140"/>
  <c r="U114" i="140" s="1"/>
  <c r="AM111" i="140"/>
  <c r="AM114" i="140" s="1"/>
  <c r="AM40" i="140" s="1"/>
  <c r="AR111" i="140"/>
  <c r="AR114" i="140" s="1"/>
  <c r="AR40" i="140" s="1"/>
  <c r="BO111" i="140"/>
  <c r="AB111" i="140"/>
  <c r="AB114" i="140" s="1"/>
  <c r="AN111" i="140"/>
  <c r="AN114" i="140" s="1"/>
  <c r="AN40" i="140" s="1"/>
  <c r="BG95" i="140"/>
  <c r="BG98" i="140" s="1"/>
  <c r="BG33" i="140" s="1"/>
  <c r="AU95" i="140"/>
  <c r="AU98" i="140" s="1"/>
  <c r="AU33" i="140" s="1"/>
  <c r="W95" i="140"/>
  <c r="W98" i="140" s="1"/>
  <c r="W33" i="140" s="1"/>
  <c r="AX95" i="140"/>
  <c r="AX98" i="140" s="1"/>
  <c r="AX33" i="140" s="1"/>
  <c r="AD95" i="140"/>
  <c r="AD98" i="140" s="1"/>
  <c r="AD33" i="140" s="1"/>
  <c r="AZ95" i="140"/>
  <c r="AZ98" i="140" s="1"/>
  <c r="AZ33" i="140" s="1"/>
  <c r="AF95" i="140"/>
  <c r="AF98" i="140" s="1"/>
  <c r="AF33" i="140" s="1"/>
  <c r="L95" i="140"/>
  <c r="Q95" i="140"/>
  <c r="Q98" i="140" s="1"/>
  <c r="Q33" i="140" s="1"/>
  <c r="AO95" i="140"/>
  <c r="AO98" i="140" s="1"/>
  <c r="AO33" i="140" s="1"/>
  <c r="R111" i="140"/>
  <c r="R114" i="140" s="1"/>
  <c r="P111" i="140"/>
  <c r="P114" i="140" s="1"/>
  <c r="AJ111" i="140"/>
  <c r="AJ114" i="140" s="1"/>
  <c r="M111" i="140"/>
  <c r="M114" i="140" s="1"/>
  <c r="BC95" i="140"/>
  <c r="BC98" i="140" s="1"/>
  <c r="BC33" i="140" s="1"/>
  <c r="S95" i="140"/>
  <c r="S98" i="140" s="1"/>
  <c r="S33" i="140" s="1"/>
  <c r="V95" i="140"/>
  <c r="V98" i="140" s="1"/>
  <c r="V33" i="140" s="1"/>
  <c r="AB95" i="140"/>
  <c r="AB98" i="140" s="1"/>
  <c r="AB33" i="140" s="1"/>
  <c r="AS95" i="140"/>
  <c r="AS98" i="140" s="1"/>
  <c r="AS33" i="140" s="1"/>
  <c r="AP111" i="140"/>
  <c r="AP114" i="140" s="1"/>
  <c r="AP40" i="140" s="1"/>
  <c r="AQ111" i="140"/>
  <c r="AQ114" i="140" s="1"/>
  <c r="X111" i="140"/>
  <c r="X114" i="140" s="1"/>
  <c r="BD111" i="140"/>
  <c r="BD114" i="140" s="1"/>
  <c r="BD40" i="140" s="1"/>
  <c r="AG111" i="140"/>
  <c r="AG114" i="140" s="1"/>
  <c r="AM95" i="140"/>
  <c r="AM98" i="140" s="1"/>
  <c r="AM33" i="140" s="1"/>
  <c r="AT95" i="140"/>
  <c r="AT98" i="140" s="1"/>
  <c r="AT33" i="140" s="1"/>
  <c r="AV95" i="140"/>
  <c r="AV98" i="140" s="1"/>
  <c r="AV33" i="140" s="1"/>
  <c r="AK95" i="140"/>
  <c r="AK98" i="140" s="1"/>
  <c r="AK33" i="140" s="1"/>
  <c r="Y95" i="140"/>
  <c r="Y98" i="140" s="1"/>
  <c r="Y33" i="140" s="1"/>
  <c r="AH111" i="140"/>
  <c r="AH114" i="140" s="1"/>
  <c r="Q111" i="140"/>
  <c r="Q114" i="140" s="1"/>
  <c r="Y111" i="140"/>
  <c r="Y114" i="140" s="1"/>
  <c r="AL95" i="140"/>
  <c r="AL98" i="140" s="1"/>
  <c r="AL33" i="140" s="1"/>
  <c r="U95" i="140"/>
  <c r="U98" i="140" s="1"/>
  <c r="U33" i="140" s="1"/>
  <c r="AO111" i="140"/>
  <c r="AO114" i="140" s="1"/>
  <c r="AO40" i="140" s="1"/>
  <c r="AR95" i="140"/>
  <c r="AR98" i="140" s="1"/>
  <c r="AR33" i="140" s="1"/>
  <c r="BF111" i="140"/>
  <c r="BF114" i="140" s="1"/>
  <c r="BF40" i="140" s="1"/>
  <c r="BI111" i="140"/>
  <c r="BI114" i="140" s="1"/>
  <c r="BI40" i="140" s="1"/>
  <c r="T95" i="140"/>
  <c r="T98" i="140" s="1"/>
  <c r="T33" i="140" s="1"/>
  <c r="N111" i="140"/>
  <c r="N114" i="140" s="1"/>
  <c r="AC111" i="140"/>
  <c r="AC114" i="140" s="1"/>
  <c r="BD95" i="140"/>
  <c r="BD98" i="140" s="1"/>
  <c r="BD33" i="140" s="1"/>
  <c r="R95" i="140"/>
  <c r="R98" i="140" s="1"/>
  <c r="R33" i="140" s="1"/>
  <c r="AC95" i="140"/>
  <c r="AC98" i="140" s="1"/>
  <c r="AC33" i="140" s="1"/>
  <c r="AK111" i="140"/>
  <c r="AK114" i="140" s="1"/>
  <c r="AK40" i="140" s="1"/>
  <c r="AI95" i="140"/>
  <c r="AI98" i="140" s="1"/>
  <c r="AI33" i="140" s="1"/>
  <c r="L78" i="140"/>
  <c r="AZ111" i="140"/>
  <c r="AZ114" i="140" s="1"/>
  <c r="AZ40" i="140" s="1"/>
  <c r="O95" i="140"/>
  <c r="O98" i="140" s="1"/>
  <c r="O33" i="140" s="1"/>
  <c r="BN20" i="140"/>
  <c r="BN97" i="131"/>
  <c r="BK34" i="131" s="1"/>
  <c r="BO114" i="129"/>
  <c r="AX114" i="129"/>
  <c r="AX115" i="129" s="1"/>
  <c r="AX40" i="129" s="1"/>
  <c r="AX41" i="129" s="1"/>
  <c r="AH114" i="129"/>
  <c r="AH115" i="129" s="1"/>
  <c r="AH40" i="129" s="1"/>
  <c r="AH41" i="129" s="1"/>
  <c r="R114" i="129"/>
  <c r="R115" i="129" s="1"/>
  <c r="AW114" i="129"/>
  <c r="AW115" i="129" s="1"/>
  <c r="AW40" i="129" s="1"/>
  <c r="AW41" i="129" s="1"/>
  <c r="AB114" i="129"/>
  <c r="AB115" i="129" s="1"/>
  <c r="AB40" i="129" s="1"/>
  <c r="AB41" i="129" s="1"/>
  <c r="BA114" i="129"/>
  <c r="BA115" i="129" s="1"/>
  <c r="BA40" i="129" s="1"/>
  <c r="BA41" i="129" s="1"/>
  <c r="AF114" i="129"/>
  <c r="AF115" i="129" s="1"/>
  <c r="AF40" i="129" s="1"/>
  <c r="AF41" i="129" s="1"/>
  <c r="BK114" i="129"/>
  <c r="BK115" i="129" s="1"/>
  <c r="BK40" i="129" s="1"/>
  <c r="BK41" i="129" s="1"/>
  <c r="AO114" i="129"/>
  <c r="AO115" i="129" s="1"/>
  <c r="AO40" i="129" s="1"/>
  <c r="AO41" i="129" s="1"/>
  <c r="T114" i="129"/>
  <c r="T115" i="129" s="1"/>
  <c r="AY114" i="129"/>
  <c r="AY115" i="129" s="1"/>
  <c r="AY40" i="129" s="1"/>
  <c r="AY41" i="129" s="1"/>
  <c r="AC114" i="129"/>
  <c r="AC115" i="129" s="1"/>
  <c r="AC40" i="129" s="1"/>
  <c r="AC41" i="129" s="1"/>
  <c r="BG98" i="129"/>
  <c r="BG99" i="129" s="1"/>
  <c r="BG33" i="129" s="1"/>
  <c r="AQ98" i="129"/>
  <c r="AQ99" i="129" s="1"/>
  <c r="AQ33" i="129" s="1"/>
  <c r="AA98" i="129"/>
  <c r="AA99" i="129" s="1"/>
  <c r="AA33" i="129" s="1"/>
  <c r="BI98" i="129"/>
  <c r="BI99" i="129" s="1"/>
  <c r="BI33" i="129" s="1"/>
  <c r="AN98" i="129"/>
  <c r="AN99" i="129" s="1"/>
  <c r="AN33" i="129" s="1"/>
  <c r="R98" i="129"/>
  <c r="R99" i="129" s="1"/>
  <c r="R33" i="129" s="1"/>
  <c r="BA98" i="129"/>
  <c r="BA99" i="129" s="1"/>
  <c r="BA33" i="129" s="1"/>
  <c r="AF98" i="129"/>
  <c r="AF99" i="129" s="1"/>
  <c r="AF33" i="129" s="1"/>
  <c r="BJ98" i="129"/>
  <c r="BJ99" i="129" s="1"/>
  <c r="BJ33" i="129" s="1"/>
  <c r="AO98" i="129"/>
  <c r="AO99" i="129" s="1"/>
  <c r="AO33" i="129" s="1"/>
  <c r="T98" i="129"/>
  <c r="T99" i="129" s="1"/>
  <c r="T33" i="129" s="1"/>
  <c r="AL98" i="129"/>
  <c r="AL99" i="129" s="1"/>
  <c r="AL33" i="129" s="1"/>
  <c r="AB98" i="129"/>
  <c r="AB99" i="129" s="1"/>
  <c r="AB33" i="129" s="1"/>
  <c r="BJ114" i="129"/>
  <c r="BJ115" i="129" s="1"/>
  <c r="BJ40" i="129" s="1"/>
  <c r="BJ41" i="129" s="1"/>
  <c r="AT114" i="129"/>
  <c r="AT115" i="129" s="1"/>
  <c r="AT40" i="129" s="1"/>
  <c r="AT41" i="129" s="1"/>
  <c r="AD114" i="129"/>
  <c r="AD115" i="129" s="1"/>
  <c r="AD40" i="129" s="1"/>
  <c r="AD41" i="129" s="1"/>
  <c r="N114" i="129"/>
  <c r="AR114" i="129"/>
  <c r="AR115" i="129" s="1"/>
  <c r="AR40" i="129" s="1"/>
  <c r="AR41" i="129" s="1"/>
  <c r="W114" i="129"/>
  <c r="W115" i="129" s="1"/>
  <c r="AV114" i="129"/>
  <c r="AV115" i="129" s="1"/>
  <c r="AV40" i="129" s="1"/>
  <c r="AV41" i="129" s="1"/>
  <c r="AA114" i="129"/>
  <c r="AA115" i="129" s="1"/>
  <c r="AA40" i="129" s="1"/>
  <c r="AA41" i="129" s="1"/>
  <c r="BE114" i="129"/>
  <c r="BE115" i="129" s="1"/>
  <c r="BE40" i="129" s="1"/>
  <c r="BE41" i="129" s="1"/>
  <c r="AJ114" i="129"/>
  <c r="AJ115" i="129" s="1"/>
  <c r="AJ40" i="129" s="1"/>
  <c r="AJ41" i="129" s="1"/>
  <c r="O114" i="129"/>
  <c r="O115" i="129" s="1"/>
  <c r="AS114" i="129"/>
  <c r="AS115" i="129" s="1"/>
  <c r="AS40" i="129" s="1"/>
  <c r="AS41" i="129" s="1"/>
  <c r="X114" i="129"/>
  <c r="X115" i="129" s="1"/>
  <c r="BC98" i="129"/>
  <c r="BC99" i="129" s="1"/>
  <c r="BC33" i="129" s="1"/>
  <c r="AM98" i="129"/>
  <c r="AM99" i="129" s="1"/>
  <c r="AM33" i="129" s="1"/>
  <c r="W98" i="129"/>
  <c r="W99" i="129" s="1"/>
  <c r="W33" i="129" s="1"/>
  <c r="BD98" i="129"/>
  <c r="BD99" i="129" s="1"/>
  <c r="BD33" i="129" s="1"/>
  <c r="AH98" i="129"/>
  <c r="AH99" i="129" s="1"/>
  <c r="AH33" i="129" s="1"/>
  <c r="BH98" i="129"/>
  <c r="BH99" i="129" s="1"/>
  <c r="BH33" i="129" s="1"/>
  <c r="AV98" i="129"/>
  <c r="AV99" i="129" s="1"/>
  <c r="AV33" i="129" s="1"/>
  <c r="Z98" i="129"/>
  <c r="Z99" i="129" s="1"/>
  <c r="Z33" i="129" s="1"/>
  <c r="BE98" i="129"/>
  <c r="BE99" i="129" s="1"/>
  <c r="BE33" i="129" s="1"/>
  <c r="AJ98" i="129"/>
  <c r="AJ99" i="129" s="1"/>
  <c r="AJ33" i="129" s="1"/>
  <c r="N98" i="129"/>
  <c r="Q98" i="129"/>
  <c r="Q99" i="129" s="1"/>
  <c r="Q33" i="129" s="1"/>
  <c r="N79" i="129"/>
  <c r="AP114" i="129"/>
  <c r="AP115" i="129" s="1"/>
  <c r="AP40" i="129" s="1"/>
  <c r="AP41" i="129" s="1"/>
  <c r="BH114" i="129"/>
  <c r="BH115" i="129" s="1"/>
  <c r="BH40" i="129" s="1"/>
  <c r="BH41" i="129" s="1"/>
  <c r="Q114" i="129"/>
  <c r="Q115" i="129" s="1"/>
  <c r="U114" i="129"/>
  <c r="U115" i="129" s="1"/>
  <c r="AE114" i="129"/>
  <c r="AE115" i="129" s="1"/>
  <c r="AE40" i="129" s="1"/>
  <c r="AE41" i="129" s="1"/>
  <c r="AN114" i="129"/>
  <c r="AN115" i="129" s="1"/>
  <c r="AN40" i="129" s="1"/>
  <c r="AN41" i="129" s="1"/>
  <c r="AY98" i="129"/>
  <c r="AY99" i="129" s="1"/>
  <c r="AY33" i="129" s="1"/>
  <c r="S98" i="129"/>
  <c r="S99" i="129" s="1"/>
  <c r="S33" i="129" s="1"/>
  <c r="AC98" i="129"/>
  <c r="AC99" i="129" s="1"/>
  <c r="AC33" i="129" s="1"/>
  <c r="AP98" i="129"/>
  <c r="AP99" i="129" s="1"/>
  <c r="AP33" i="129" s="1"/>
  <c r="AZ98" i="129"/>
  <c r="AZ99" i="129" s="1"/>
  <c r="AZ33" i="129" s="1"/>
  <c r="AR98" i="129"/>
  <c r="AR99" i="129" s="1"/>
  <c r="AR33" i="129" s="1"/>
  <c r="N72" i="129"/>
  <c r="Z114" i="129"/>
  <c r="Z115" i="129" s="1"/>
  <c r="Z40" i="129" s="1"/>
  <c r="Z41" i="129" s="1"/>
  <c r="AQ114" i="129"/>
  <c r="AQ115" i="129" s="1"/>
  <c r="AQ40" i="129" s="1"/>
  <c r="AQ41" i="129" s="1"/>
  <c r="BI114" i="129"/>
  <c r="BI115" i="129" s="1"/>
  <c r="BI40" i="129" s="1"/>
  <c r="BI41" i="129" s="1"/>
  <c r="S114" i="129"/>
  <c r="S115" i="129" s="1"/>
  <c r="AX98" i="129"/>
  <c r="AX99" i="129" s="1"/>
  <c r="AX33" i="129" s="1"/>
  <c r="U98" i="129"/>
  <c r="U99" i="129" s="1"/>
  <c r="U33" i="129" s="1"/>
  <c r="AG98" i="129"/>
  <c r="AG99" i="129" s="1"/>
  <c r="AG33" i="129" s="1"/>
  <c r="BB114" i="129"/>
  <c r="BB115" i="129" s="1"/>
  <c r="BB40" i="129" s="1"/>
  <c r="BB41" i="129" s="1"/>
  <c r="AK114" i="129"/>
  <c r="AK115" i="129" s="1"/>
  <c r="AK40" i="129" s="1"/>
  <c r="AK41" i="129" s="1"/>
  <c r="BD114" i="129"/>
  <c r="BD115" i="129" s="1"/>
  <c r="BD40" i="129" s="1"/>
  <c r="BD41" i="129" s="1"/>
  <c r="AE98" i="129"/>
  <c r="AE99" i="129" s="1"/>
  <c r="AE33" i="129" s="1"/>
  <c r="BF98" i="129"/>
  <c r="BF99" i="129" s="1"/>
  <c r="BF33" i="129" s="1"/>
  <c r="Y98" i="129"/>
  <c r="Y99" i="129" s="1"/>
  <c r="Y33" i="129" s="1"/>
  <c r="AL114" i="129"/>
  <c r="AL115" i="129" s="1"/>
  <c r="AL40" i="129" s="1"/>
  <c r="AL41" i="129" s="1"/>
  <c r="BC114" i="129"/>
  <c r="BC115" i="129" s="1"/>
  <c r="BC40" i="129" s="1"/>
  <c r="BC41" i="129" s="1"/>
  <c r="BG114" i="129"/>
  <c r="BG115" i="129" s="1"/>
  <c r="BG40" i="129" s="1"/>
  <c r="BG41" i="129" s="1"/>
  <c r="P114" i="129"/>
  <c r="P115" i="129" s="1"/>
  <c r="Y114" i="129"/>
  <c r="Y115" i="129" s="1"/>
  <c r="Y40" i="129" s="1"/>
  <c r="Y41" i="129" s="1"/>
  <c r="AI114" i="129"/>
  <c r="AI115" i="129" s="1"/>
  <c r="AI40" i="129" s="1"/>
  <c r="AI41" i="129" s="1"/>
  <c r="AU98" i="129"/>
  <c r="AU99" i="129" s="1"/>
  <c r="AU33" i="129" s="1"/>
  <c r="O98" i="129"/>
  <c r="O99" i="129" s="1"/>
  <c r="O33" i="129" s="1"/>
  <c r="X98" i="129"/>
  <c r="X99" i="129" s="1"/>
  <c r="X33" i="129" s="1"/>
  <c r="AK98" i="129"/>
  <c r="AK99" i="129" s="1"/>
  <c r="AK33" i="129" s="1"/>
  <c r="AT98" i="129"/>
  <c r="AT99" i="129" s="1"/>
  <c r="AT33" i="129" s="1"/>
  <c r="V98" i="129"/>
  <c r="V99" i="129" s="1"/>
  <c r="V33" i="129" s="1"/>
  <c r="BK20" i="129"/>
  <c r="BF114" i="129"/>
  <c r="BF115" i="129" s="1"/>
  <c r="BF40" i="129" s="1"/>
  <c r="BF41" i="129" s="1"/>
  <c r="AM114" i="129"/>
  <c r="AM115" i="129" s="1"/>
  <c r="AM40" i="129" s="1"/>
  <c r="AM41" i="129" s="1"/>
  <c r="AZ114" i="129"/>
  <c r="AZ115" i="129" s="1"/>
  <c r="AZ40" i="129" s="1"/>
  <c r="AZ41" i="129" s="1"/>
  <c r="AI98" i="129"/>
  <c r="AI99" i="129" s="1"/>
  <c r="AI33" i="129" s="1"/>
  <c r="BB98" i="129"/>
  <c r="BB99" i="129" s="1"/>
  <c r="BB33" i="129" s="1"/>
  <c r="AD98" i="129"/>
  <c r="AD99" i="129" s="1"/>
  <c r="AD33" i="129" s="1"/>
  <c r="V114" i="129"/>
  <c r="V115" i="129" s="1"/>
  <c r="AG114" i="129"/>
  <c r="AG115" i="129" s="1"/>
  <c r="AG40" i="129" s="1"/>
  <c r="AG41" i="129" s="1"/>
  <c r="AU114" i="129"/>
  <c r="AU115" i="129" s="1"/>
  <c r="AU40" i="129" s="1"/>
  <c r="AU41" i="129" s="1"/>
  <c r="BK98" i="129"/>
  <c r="BK99" i="129" s="1"/>
  <c r="BK33" i="129" s="1"/>
  <c r="AS98" i="129"/>
  <c r="AS99" i="129" s="1"/>
  <c r="AS33" i="129" s="1"/>
  <c r="P98" i="129"/>
  <c r="P99" i="129" s="1"/>
  <c r="P33" i="129" s="1"/>
  <c r="AW98" i="129"/>
  <c r="AW99" i="129" s="1"/>
  <c r="AW33" i="129" s="1"/>
  <c r="D99" i="134"/>
  <c r="D33" i="134" s="1"/>
  <c r="BN88" i="134"/>
  <c r="D115" i="134"/>
  <c r="BN104" i="134"/>
  <c r="BO88" i="134" s="1"/>
  <c r="B16" i="150"/>
  <c r="C11" i="150"/>
  <c r="T15" i="150"/>
  <c r="U11" i="150" s="1"/>
  <c r="C32" i="150"/>
  <c r="B36" i="150"/>
  <c r="S16" i="150"/>
  <c r="B42" i="150"/>
  <c r="B43" i="149"/>
  <c r="B35" i="149"/>
  <c r="C33" i="149" s="1"/>
  <c r="B37" i="149"/>
  <c r="C16" i="146"/>
  <c r="F80" i="146"/>
  <c r="E80" i="146"/>
  <c r="D28" i="146"/>
  <c r="E25" i="146" s="1"/>
  <c r="B41" i="146"/>
  <c r="BN104" i="146"/>
  <c r="E114" i="146"/>
  <c r="C29" i="146"/>
  <c r="BB78" i="146"/>
  <c r="BB71" i="146"/>
  <c r="BN88" i="146"/>
  <c r="E98" i="146"/>
  <c r="E33" i="146" s="1"/>
  <c r="C55" i="146"/>
  <c r="D19" i="146"/>
  <c r="D15" i="146"/>
  <c r="E11" i="146" s="1"/>
  <c r="F73" i="146"/>
  <c r="E73" i="146"/>
  <c r="S15" i="146"/>
  <c r="T11" i="146" s="1"/>
  <c r="AH81" i="145"/>
  <c r="AH82" i="145" s="1"/>
  <c r="AH27" i="145" s="1"/>
  <c r="AH75" i="145"/>
  <c r="AH26" i="145" s="1"/>
  <c r="AG75" i="145"/>
  <c r="AG26" i="145" s="1"/>
  <c r="AG81" i="145"/>
  <c r="AG82" i="145" s="1"/>
  <c r="AG27" i="145" s="1"/>
  <c r="B41" i="145"/>
  <c r="E28" i="145"/>
  <c r="F25" i="145" s="1"/>
  <c r="C55" i="145"/>
  <c r="D19" i="145"/>
  <c r="R15" i="145"/>
  <c r="S11" i="145" s="1"/>
  <c r="C55" i="143"/>
  <c r="D19" i="143"/>
  <c r="D28" i="143"/>
  <c r="E25" i="143" s="1"/>
  <c r="B41" i="143"/>
  <c r="R16" i="143"/>
  <c r="C29" i="143"/>
  <c r="S15" i="143"/>
  <c r="T11" i="143" s="1"/>
  <c r="C16" i="142"/>
  <c r="AB76" i="142"/>
  <c r="AB26" i="142" s="1"/>
  <c r="AB82" i="142"/>
  <c r="AB83" i="142" s="1"/>
  <c r="AB27" i="142" s="1"/>
  <c r="AG82" i="142"/>
  <c r="AG83" i="142" s="1"/>
  <c r="AG27" i="142" s="1"/>
  <c r="AG76" i="142"/>
  <c r="AG26" i="142" s="1"/>
  <c r="Z82" i="142"/>
  <c r="Z83" i="142" s="1"/>
  <c r="Z27" i="142" s="1"/>
  <c r="Z76" i="142"/>
  <c r="Z26" i="142" s="1"/>
  <c r="AF76" i="142"/>
  <c r="AF26" i="142" s="1"/>
  <c r="AF82" i="142"/>
  <c r="AF83" i="142" s="1"/>
  <c r="AF27" i="142" s="1"/>
  <c r="C56" i="142"/>
  <c r="D19" i="142"/>
  <c r="D15" i="142"/>
  <c r="E11" i="142" s="1"/>
  <c r="AD82" i="142"/>
  <c r="AD83" i="142" s="1"/>
  <c r="AD27" i="142" s="1"/>
  <c r="AD76" i="142"/>
  <c r="AD26" i="142" s="1"/>
  <c r="T15" i="142"/>
  <c r="U11" i="142" s="1"/>
  <c r="AC82" i="142"/>
  <c r="AC83" i="142" s="1"/>
  <c r="AC27" i="142" s="1"/>
  <c r="AC76" i="142"/>
  <c r="AC26" i="142" s="1"/>
  <c r="AC40" i="142" s="1"/>
  <c r="AC41" i="142" s="1"/>
  <c r="AE82" i="142"/>
  <c r="AE83" i="142" s="1"/>
  <c r="AE27" i="142" s="1"/>
  <c r="AE76" i="142"/>
  <c r="AE26" i="142" s="1"/>
  <c r="AH82" i="142"/>
  <c r="AH83" i="142" s="1"/>
  <c r="AH27" i="142" s="1"/>
  <c r="AH76" i="142"/>
  <c r="AH26" i="142" s="1"/>
  <c r="AA82" i="142"/>
  <c r="AA83" i="142" s="1"/>
  <c r="AA27" i="142" s="1"/>
  <c r="AA76" i="142"/>
  <c r="AA26" i="142" s="1"/>
  <c r="B42" i="142"/>
  <c r="C16" i="140"/>
  <c r="C55" i="140"/>
  <c r="D19" i="140"/>
  <c r="H81" i="140"/>
  <c r="H82" i="140" s="1"/>
  <c r="H27" i="140" s="1"/>
  <c r="H75" i="140"/>
  <c r="H26" i="140" s="1"/>
  <c r="H40" i="140" s="1"/>
  <c r="J81" i="140"/>
  <c r="J82" i="140" s="1"/>
  <c r="J27" i="140" s="1"/>
  <c r="J75" i="140"/>
  <c r="J26" i="140" s="1"/>
  <c r="J40" i="140" s="1"/>
  <c r="G81" i="140"/>
  <c r="G82" i="140" s="1"/>
  <c r="G27" i="140" s="1"/>
  <c r="G75" i="140"/>
  <c r="G26" i="140" s="1"/>
  <c r="G40" i="140" s="1"/>
  <c r="D15" i="140"/>
  <c r="E11" i="140" s="1"/>
  <c r="E81" i="140"/>
  <c r="E75" i="140"/>
  <c r="E26" i="140" s="1"/>
  <c r="K81" i="140"/>
  <c r="K82" i="140" s="1"/>
  <c r="K27" i="140" s="1"/>
  <c r="K75" i="140"/>
  <c r="K26" i="140" s="1"/>
  <c r="K40" i="140" s="1"/>
  <c r="C29" i="140"/>
  <c r="B36" i="140"/>
  <c r="C32" i="140"/>
  <c r="I81" i="140"/>
  <c r="I82" i="140" s="1"/>
  <c r="I27" i="140" s="1"/>
  <c r="I75" i="140"/>
  <c r="I26" i="140" s="1"/>
  <c r="I40" i="140" s="1"/>
  <c r="D28" i="140"/>
  <c r="E25" i="140" s="1"/>
  <c r="C22" i="140"/>
  <c r="B41" i="140"/>
  <c r="F75" i="140"/>
  <c r="F26" i="140" s="1"/>
  <c r="F40" i="140" s="1"/>
  <c r="F81" i="140"/>
  <c r="F82" i="140" s="1"/>
  <c r="F27" i="140" s="1"/>
  <c r="S15" i="140"/>
  <c r="T11" i="140" s="1"/>
  <c r="B42" i="139"/>
  <c r="Z82" i="139"/>
  <c r="Z83" i="139" s="1"/>
  <c r="Z27" i="139" s="1"/>
  <c r="Z76" i="139"/>
  <c r="Z26" i="139" s="1"/>
  <c r="Z40" i="139" s="1"/>
  <c r="Z41" i="139" s="1"/>
  <c r="D28" i="139"/>
  <c r="E25" i="139" s="1"/>
  <c r="AA76" i="139"/>
  <c r="AA26" i="139" s="1"/>
  <c r="AA82" i="139"/>
  <c r="AA83" i="139" s="1"/>
  <c r="AA27" i="139" s="1"/>
  <c r="Q16" i="139"/>
  <c r="D19" i="139"/>
  <c r="C56" i="139"/>
  <c r="B36" i="139"/>
  <c r="C32" i="139"/>
  <c r="R15" i="139"/>
  <c r="S11" i="139" s="1"/>
  <c r="C22" i="139"/>
  <c r="E81" i="137"/>
  <c r="E82" i="137" s="1"/>
  <c r="E27" i="137" s="1"/>
  <c r="E75" i="137"/>
  <c r="E26" i="137" s="1"/>
  <c r="E40" i="137" s="1"/>
  <c r="F81" i="137"/>
  <c r="F82" i="137" s="1"/>
  <c r="F27" i="137" s="1"/>
  <c r="F75" i="137"/>
  <c r="F26" i="137" s="1"/>
  <c r="F40" i="137" s="1"/>
  <c r="C55" i="137"/>
  <c r="D19" i="137"/>
  <c r="R15" i="137"/>
  <c r="S11" i="137" s="1"/>
  <c r="C22" i="137"/>
  <c r="D75" i="137"/>
  <c r="D26" i="137" s="1"/>
  <c r="D81" i="137"/>
  <c r="Q16" i="137"/>
  <c r="B41" i="137"/>
  <c r="C16" i="136"/>
  <c r="C55" i="136"/>
  <c r="D19" i="136"/>
  <c r="S16" i="136"/>
  <c r="B41" i="136"/>
  <c r="D15" i="136"/>
  <c r="E11" i="136" s="1"/>
  <c r="D40" i="136"/>
  <c r="T15" i="136"/>
  <c r="U11" i="136" s="1"/>
  <c r="C16" i="134"/>
  <c r="D15" i="134"/>
  <c r="E11" i="134" s="1"/>
  <c r="R16" i="134"/>
  <c r="S15" i="134"/>
  <c r="T11" i="134" s="1"/>
  <c r="C56" i="134"/>
  <c r="D19" i="134"/>
  <c r="B42" i="134"/>
  <c r="BN20" i="133"/>
  <c r="C56" i="133"/>
  <c r="D19" i="133"/>
  <c r="AW74" i="133"/>
  <c r="AG74" i="133"/>
  <c r="Q74" i="133"/>
  <c r="BL74" i="133"/>
  <c r="AV74" i="133"/>
  <c r="AF74" i="133"/>
  <c r="P74" i="133"/>
  <c r="BJ74" i="133"/>
  <c r="AT74" i="133"/>
  <c r="AD74" i="133"/>
  <c r="N74" i="133"/>
  <c r="AY74" i="133"/>
  <c r="BK74" i="133"/>
  <c r="BG74" i="133"/>
  <c r="BI74" i="133"/>
  <c r="AS74" i="133"/>
  <c r="AC74" i="133"/>
  <c r="BH74" i="133"/>
  <c r="AR74" i="133"/>
  <c r="AB74" i="133"/>
  <c r="BF74" i="133"/>
  <c r="AP74" i="133"/>
  <c r="Z74" i="133"/>
  <c r="AI74" i="133"/>
  <c r="AU74" i="133"/>
  <c r="AQ74" i="133"/>
  <c r="BC74" i="133"/>
  <c r="BE74" i="133"/>
  <c r="AO74" i="133"/>
  <c r="Y74" i="133"/>
  <c r="BD74" i="133"/>
  <c r="AN74" i="133"/>
  <c r="X74" i="133"/>
  <c r="BB74" i="133"/>
  <c r="AL74" i="133"/>
  <c r="V74" i="133"/>
  <c r="S74" i="133"/>
  <c r="AE74" i="133"/>
  <c r="AA74" i="133"/>
  <c r="W74" i="133"/>
  <c r="BA74" i="133"/>
  <c r="AK74" i="133"/>
  <c r="U74" i="133"/>
  <c r="AZ74" i="133"/>
  <c r="AJ74" i="133"/>
  <c r="T74" i="133"/>
  <c r="AX74" i="133"/>
  <c r="AH74" i="133"/>
  <c r="R74" i="133"/>
  <c r="O74" i="133"/>
  <c r="AM74" i="133"/>
  <c r="BN98" i="133"/>
  <c r="N99" i="133"/>
  <c r="N33" i="133" s="1"/>
  <c r="BD55" i="133"/>
  <c r="BN114" i="133"/>
  <c r="N115" i="133"/>
  <c r="R15" i="133"/>
  <c r="S11" i="133" s="1"/>
  <c r="B42" i="133"/>
  <c r="Q16" i="133"/>
  <c r="BE55" i="133"/>
  <c r="BG55" i="133"/>
  <c r="BJ55" i="133"/>
  <c r="BC55" i="133"/>
  <c r="AQ81" i="133"/>
  <c r="AA81" i="133"/>
  <c r="AF81" i="133"/>
  <c r="Y81" i="133"/>
  <c r="AL81" i="133"/>
  <c r="AB81" i="133"/>
  <c r="P81" i="133"/>
  <c r="AM81" i="133"/>
  <c r="W81" i="133"/>
  <c r="AV81" i="133"/>
  <c r="Z81" i="133"/>
  <c r="AT81" i="133"/>
  <c r="S81" i="133"/>
  <c r="AD81" i="133"/>
  <c r="AW81" i="133"/>
  <c r="T81" i="133"/>
  <c r="AX81" i="133"/>
  <c r="AJ81" i="133"/>
  <c r="AC81" i="133"/>
  <c r="AY81" i="133"/>
  <c r="AI81" i="133"/>
  <c r="AP81" i="133"/>
  <c r="U81" i="133"/>
  <c r="AN81" i="133"/>
  <c r="N81" i="133"/>
  <c r="AZ81" i="133"/>
  <c r="X81" i="133"/>
  <c r="AO81" i="133"/>
  <c r="O81" i="133"/>
  <c r="V81" i="133"/>
  <c r="AU81" i="133"/>
  <c r="AE81" i="133"/>
  <c r="AK81" i="133"/>
  <c r="Q81" i="133"/>
  <c r="AG81" i="133"/>
  <c r="AS81" i="133"/>
  <c r="R81" i="133"/>
  <c r="AH81" i="133"/>
  <c r="AR81" i="133"/>
  <c r="BK55" i="133"/>
  <c r="BI55" i="133"/>
  <c r="C29" i="131"/>
  <c r="D82" i="131"/>
  <c r="D27" i="131" s="1"/>
  <c r="B41" i="131"/>
  <c r="C55" i="131"/>
  <c r="D19" i="131"/>
  <c r="D28" i="131"/>
  <c r="E25" i="131" s="1"/>
  <c r="S15" i="131"/>
  <c r="T11" i="131" s="1"/>
  <c r="D40" i="131"/>
  <c r="R16" i="131"/>
  <c r="D16" i="130"/>
  <c r="S15" i="130"/>
  <c r="T11" i="130" s="1"/>
  <c r="C55" i="130"/>
  <c r="D19" i="130"/>
  <c r="B41" i="130"/>
  <c r="E15" i="130"/>
  <c r="F11" i="130" s="1"/>
  <c r="C22" i="130"/>
  <c r="C29" i="129"/>
  <c r="C56" i="129"/>
  <c r="D19" i="129"/>
  <c r="D15" i="129"/>
  <c r="E11" i="129" s="1"/>
  <c r="T15" i="129"/>
  <c r="U11" i="129" s="1"/>
  <c r="C16" i="129"/>
  <c r="S16" i="129"/>
  <c r="C56" i="128"/>
  <c r="D19" i="128"/>
  <c r="B42" i="128"/>
  <c r="S16" i="128"/>
  <c r="T15" i="128"/>
  <c r="U11" i="128" s="1"/>
  <c r="C32" i="126"/>
  <c r="B36" i="126"/>
  <c r="B42" i="126"/>
  <c r="C29" i="126"/>
  <c r="S15" i="126"/>
  <c r="T11" i="126" s="1"/>
  <c r="C56" i="126"/>
  <c r="D19" i="126"/>
  <c r="D16" i="125"/>
  <c r="AD82" i="125"/>
  <c r="AD83" i="125" s="1"/>
  <c r="AD27" i="125" s="1"/>
  <c r="AD76" i="125"/>
  <c r="AD26" i="125" s="1"/>
  <c r="AD40" i="125" s="1"/>
  <c r="AD41" i="125" s="1"/>
  <c r="AF82" i="125"/>
  <c r="AF83" i="125" s="1"/>
  <c r="AF27" i="125" s="1"/>
  <c r="AF76" i="125"/>
  <c r="AF26" i="125" s="1"/>
  <c r="AA82" i="125"/>
  <c r="AA83" i="125" s="1"/>
  <c r="AA27" i="125" s="1"/>
  <c r="AA76" i="125"/>
  <c r="AA26" i="125" s="1"/>
  <c r="B42" i="125"/>
  <c r="C56" i="125"/>
  <c r="D19" i="125"/>
  <c r="AC76" i="125"/>
  <c r="AC26" i="125" s="1"/>
  <c r="AC40" i="125" s="1"/>
  <c r="AC41" i="125" s="1"/>
  <c r="AC82" i="125"/>
  <c r="AC83" i="125" s="1"/>
  <c r="AC27" i="125" s="1"/>
  <c r="AE82" i="125"/>
  <c r="AE83" i="125" s="1"/>
  <c r="AE27" i="125" s="1"/>
  <c r="AE76" i="125"/>
  <c r="AE26" i="125" s="1"/>
  <c r="B36" i="125"/>
  <c r="C32" i="125"/>
  <c r="Z82" i="125"/>
  <c r="Z83" i="125" s="1"/>
  <c r="Z27" i="125" s="1"/>
  <c r="Z76" i="125"/>
  <c r="Z26" i="125" s="1"/>
  <c r="Z40" i="125" s="1"/>
  <c r="Z41" i="125" s="1"/>
  <c r="Y76" i="125"/>
  <c r="Y26" i="125" s="1"/>
  <c r="Y82" i="125"/>
  <c r="Y83" i="125" s="1"/>
  <c r="Y27" i="125" s="1"/>
  <c r="T15" i="125"/>
  <c r="U11" i="125" s="1"/>
  <c r="AH82" i="125"/>
  <c r="AH83" i="125" s="1"/>
  <c r="AH27" i="125" s="1"/>
  <c r="AH76" i="125"/>
  <c r="AH26" i="125" s="1"/>
  <c r="AG76" i="125"/>
  <c r="AG26" i="125" s="1"/>
  <c r="AG82" i="125"/>
  <c r="AG83" i="125" s="1"/>
  <c r="AG27" i="125" s="1"/>
  <c r="AB82" i="125"/>
  <c r="AB83" i="125" s="1"/>
  <c r="AB27" i="125" s="1"/>
  <c r="AB76" i="125"/>
  <c r="AB26" i="125" s="1"/>
  <c r="E15" i="125"/>
  <c r="F11" i="125" s="1"/>
  <c r="AU73" i="123"/>
  <c r="AE73" i="123"/>
  <c r="O73" i="123"/>
  <c r="AN73" i="123"/>
  <c r="R73" i="123"/>
  <c r="AL73" i="123"/>
  <c r="Q73" i="123"/>
  <c r="AK73" i="123"/>
  <c r="P73" i="123"/>
  <c r="AJ73" i="123"/>
  <c r="N73" i="123"/>
  <c r="AQ73" i="123"/>
  <c r="AA73" i="123"/>
  <c r="K73" i="123"/>
  <c r="AH73" i="123"/>
  <c r="M73" i="123"/>
  <c r="AG73" i="123"/>
  <c r="L73" i="123"/>
  <c r="BA73" i="123"/>
  <c r="AF73" i="123"/>
  <c r="J73" i="123"/>
  <c r="AZ73" i="123"/>
  <c r="AD73" i="123"/>
  <c r="I73" i="123"/>
  <c r="AM73" i="123"/>
  <c r="W73" i="123"/>
  <c r="G73" i="123"/>
  <c r="AX73" i="123"/>
  <c r="AC73" i="123"/>
  <c r="H73" i="123"/>
  <c r="AW73" i="123"/>
  <c r="AB73" i="123"/>
  <c r="F73" i="123"/>
  <c r="AV73" i="123"/>
  <c r="Z73" i="123"/>
  <c r="E73" i="123"/>
  <c r="AT73" i="123"/>
  <c r="Y73" i="123"/>
  <c r="AY73" i="123"/>
  <c r="AI73" i="123"/>
  <c r="S73" i="123"/>
  <c r="AS73" i="123"/>
  <c r="X73" i="123"/>
  <c r="AR73" i="123"/>
  <c r="V73" i="123"/>
  <c r="AP73" i="123"/>
  <c r="U73" i="123"/>
  <c r="AO73" i="123"/>
  <c r="T73" i="123"/>
  <c r="D55" i="123"/>
  <c r="E19" i="123"/>
  <c r="D16" i="123"/>
  <c r="Q16" i="123"/>
  <c r="BB78" i="123"/>
  <c r="BD80" i="123" s="1"/>
  <c r="BB71" i="123"/>
  <c r="E15" i="123"/>
  <c r="F11" i="123" s="1"/>
  <c r="R15" i="123"/>
  <c r="S11" i="123" s="1"/>
  <c r="BF80" i="123"/>
  <c r="AP80" i="123"/>
  <c r="Z80" i="123"/>
  <c r="J80" i="123"/>
  <c r="BC80" i="123"/>
  <c r="AG80" i="123"/>
  <c r="BA80" i="123"/>
  <c r="AF80" i="123"/>
  <c r="K80" i="123"/>
  <c r="AY80" i="123"/>
  <c r="AC80" i="123"/>
  <c r="H80" i="123"/>
  <c r="O80" i="123"/>
  <c r="W80" i="123"/>
  <c r="T80" i="123"/>
  <c r="Q80" i="123"/>
  <c r="BB80" i="123"/>
  <c r="AL80" i="123"/>
  <c r="V80" i="123"/>
  <c r="F80" i="123"/>
  <c r="AW80" i="123"/>
  <c r="AB80" i="123"/>
  <c r="AV80" i="123"/>
  <c r="AA80" i="123"/>
  <c r="E80" i="123"/>
  <c r="AS80" i="123"/>
  <c r="X80" i="123"/>
  <c r="L80" i="123"/>
  <c r="I80" i="123"/>
  <c r="G80" i="123"/>
  <c r="AX80" i="123"/>
  <c r="AH80" i="123"/>
  <c r="R80" i="123"/>
  <c r="AR80" i="123"/>
  <c r="AQ80" i="123"/>
  <c r="U80" i="123"/>
  <c r="AN80" i="123"/>
  <c r="S80" i="123"/>
  <c r="AU80" i="123"/>
  <c r="AZ80" i="123"/>
  <c r="AT80" i="123"/>
  <c r="AD80" i="123"/>
  <c r="N80" i="123"/>
  <c r="AM80" i="123"/>
  <c r="AK80" i="123"/>
  <c r="P80" i="123"/>
  <c r="AI80" i="123"/>
  <c r="M80" i="123"/>
  <c r="Y80" i="123"/>
  <c r="AO80" i="123"/>
  <c r="AJ80" i="123"/>
  <c r="AE80" i="123"/>
  <c r="D28" i="123"/>
  <c r="E25" i="123" s="1"/>
  <c r="R16" i="122"/>
  <c r="C29" i="122"/>
  <c r="E15" i="122"/>
  <c r="F11" i="122" s="1"/>
  <c r="S15" i="122"/>
  <c r="T11" i="122" s="1"/>
  <c r="D16" i="122"/>
  <c r="D75" i="122"/>
  <c r="D26" i="122" s="1"/>
  <c r="D55" i="122"/>
  <c r="E19" i="122"/>
  <c r="C32" i="120"/>
  <c r="B36" i="120"/>
  <c r="S16" i="120"/>
  <c r="B42" i="120"/>
  <c r="T15" i="120"/>
  <c r="U11" i="120" s="1"/>
  <c r="R16" i="119"/>
  <c r="B36" i="119"/>
  <c r="C32" i="119"/>
  <c r="D40" i="119"/>
  <c r="BN40" i="119" s="1"/>
  <c r="BN26" i="119"/>
  <c r="D82" i="119"/>
  <c r="D27" i="119" s="1"/>
  <c r="D28" i="119" s="1"/>
  <c r="E25" i="119" s="1"/>
  <c r="BN81" i="119"/>
  <c r="S15" i="119"/>
  <c r="T11" i="119" s="1"/>
  <c r="E15" i="119"/>
  <c r="F11" i="119" s="1"/>
  <c r="C29" i="119"/>
  <c r="E21" i="119"/>
  <c r="E22" i="119" s="1"/>
  <c r="BN54" i="119"/>
  <c r="B41" i="119"/>
  <c r="D16" i="119"/>
  <c r="B42" i="117"/>
  <c r="B36" i="117"/>
  <c r="C32" i="117"/>
  <c r="T15" i="117"/>
  <c r="U11" i="117" s="1"/>
  <c r="C15" i="116"/>
  <c r="D11" i="116" s="1"/>
  <c r="P92" i="114"/>
  <c r="P89" i="114"/>
  <c r="P103" i="114"/>
  <c r="J77" i="114"/>
  <c r="K77" i="114"/>
  <c r="F77" i="114"/>
  <c r="L77" i="114"/>
  <c r="H77" i="114"/>
  <c r="G77" i="114"/>
  <c r="I77" i="114"/>
  <c r="B16" i="114"/>
  <c r="B21" i="114"/>
  <c r="P15" i="114"/>
  <c r="P106" i="114"/>
  <c r="C22" i="116"/>
  <c r="C32" i="116"/>
  <c r="B36" i="116"/>
  <c r="B41" i="116"/>
  <c r="D40" i="116"/>
  <c r="BN40" i="116" s="1"/>
  <c r="BN26" i="116"/>
  <c r="T15" i="116"/>
  <c r="U11" i="116" s="1"/>
  <c r="BN54" i="116"/>
  <c r="BN81" i="116"/>
  <c r="D82" i="116"/>
  <c r="D27" i="116" s="1"/>
  <c r="D28" i="116" s="1"/>
  <c r="E25" i="116" s="1"/>
  <c r="X33" i="2" l="1"/>
  <c r="W36" i="2"/>
  <c r="AG40" i="125"/>
  <c r="AG41" i="125" s="1"/>
  <c r="AE40" i="125"/>
  <c r="AE41" i="125" s="1"/>
  <c r="AG40" i="142"/>
  <c r="AG41" i="142" s="1"/>
  <c r="I84" i="159"/>
  <c r="I85" i="159" s="1"/>
  <c r="I28" i="159" s="1"/>
  <c r="G73" i="158"/>
  <c r="AS73" i="158"/>
  <c r="R73" i="158"/>
  <c r="G99" i="120"/>
  <c r="G33" i="120" s="1"/>
  <c r="G55" i="120" s="1"/>
  <c r="AA40" i="142"/>
  <c r="AA41" i="142" s="1"/>
  <c r="AE40" i="142"/>
  <c r="AE41" i="142" s="1"/>
  <c r="Y40" i="125"/>
  <c r="Y41" i="125" s="1"/>
  <c r="AD40" i="142"/>
  <c r="AD41" i="142" s="1"/>
  <c r="O75" i="117"/>
  <c r="K75" i="117"/>
  <c r="G75" i="117"/>
  <c r="N75" i="117"/>
  <c r="N76" i="117" s="1"/>
  <c r="N26" i="117" s="1"/>
  <c r="N40" i="117" s="1"/>
  <c r="N41" i="117" s="1"/>
  <c r="J75" i="117"/>
  <c r="M75" i="117"/>
  <c r="I75" i="117"/>
  <c r="P75" i="117"/>
  <c r="L75" i="117"/>
  <c r="L76" i="117" s="1"/>
  <c r="L26" i="117" s="1"/>
  <c r="H75" i="117"/>
  <c r="BN33" i="137"/>
  <c r="F59" i="149"/>
  <c r="F65" i="149" s="1"/>
  <c r="H43" i="149"/>
  <c r="M57" i="149"/>
  <c r="M59" i="149" s="1"/>
  <c r="M65" i="149" s="1"/>
  <c r="P37" i="149"/>
  <c r="AG40" i="140"/>
  <c r="AQ40" i="140"/>
  <c r="AI40" i="140"/>
  <c r="AB40" i="142"/>
  <c r="AB41" i="142" s="1"/>
  <c r="AH40" i="140"/>
  <c r="AI81" i="131"/>
  <c r="AI82" i="131" s="1"/>
  <c r="AI27" i="131" s="1"/>
  <c r="AI75" i="131"/>
  <c r="AI26" i="131" s="1"/>
  <c r="BH80" i="123"/>
  <c r="R80" i="158"/>
  <c r="AJ40" i="140"/>
  <c r="AU40" i="140"/>
  <c r="AB40" i="125"/>
  <c r="AB41" i="125" s="1"/>
  <c r="AH40" i="125"/>
  <c r="AH41" i="125" s="1"/>
  <c r="AA40" i="125"/>
  <c r="AA41" i="125" s="1"/>
  <c r="AF40" i="142"/>
  <c r="AF41" i="142" s="1"/>
  <c r="F99" i="120"/>
  <c r="F33" i="120" s="1"/>
  <c r="F55" i="120" s="1"/>
  <c r="AK73" i="158"/>
  <c r="AW40" i="140"/>
  <c r="U40" i="125"/>
  <c r="U41" i="125" s="1"/>
  <c r="E41" i="133"/>
  <c r="BN20" i="120"/>
  <c r="BE80" i="123"/>
  <c r="AF40" i="125"/>
  <c r="AF41" i="125" s="1"/>
  <c r="Z40" i="142"/>
  <c r="Z41" i="142" s="1"/>
  <c r="L98" i="131"/>
  <c r="L33" i="131" s="1"/>
  <c r="L54" i="131" s="1"/>
  <c r="AZ98" i="131"/>
  <c r="AZ33" i="131" s="1"/>
  <c r="AZ54" i="131" s="1"/>
  <c r="AX98" i="131"/>
  <c r="AX33" i="131" s="1"/>
  <c r="AX54" i="131" s="1"/>
  <c r="AM98" i="131"/>
  <c r="AM33" i="131" s="1"/>
  <c r="AM54" i="131" s="1"/>
  <c r="AL98" i="131"/>
  <c r="AL33" i="131" s="1"/>
  <c r="AL54" i="131" s="1"/>
  <c r="AG98" i="131"/>
  <c r="AG33" i="131" s="1"/>
  <c r="AG54" i="131" s="1"/>
  <c r="S40" i="125"/>
  <c r="S41" i="125" s="1"/>
  <c r="BC78" i="158"/>
  <c r="BJ80" i="158" s="1"/>
  <c r="P74" i="158"/>
  <c r="AP73" i="158"/>
  <c r="I73" i="158"/>
  <c r="AG73" i="158"/>
  <c r="P40" i="125"/>
  <c r="P41" i="125" s="1"/>
  <c r="Q40" i="125"/>
  <c r="Q41" i="125" s="1"/>
  <c r="BG80" i="123"/>
  <c r="AA40" i="139"/>
  <c r="AA41" i="139" s="1"/>
  <c r="AR98" i="131"/>
  <c r="AR33" i="131" s="1"/>
  <c r="AR54" i="131" s="1"/>
  <c r="S98" i="131"/>
  <c r="S33" i="131" s="1"/>
  <c r="S54" i="131" s="1"/>
  <c r="AD98" i="131"/>
  <c r="AD33" i="131" s="1"/>
  <c r="AD54" i="131" s="1"/>
  <c r="X40" i="125"/>
  <c r="X41" i="125" s="1"/>
  <c r="AD73" i="158"/>
  <c r="O73" i="158"/>
  <c r="I74" i="158"/>
  <c r="I81" i="158" s="1"/>
  <c r="I82" i="158" s="1"/>
  <c r="I27" i="158" s="1"/>
  <c r="T74" i="158"/>
  <c r="T75" i="158" s="1"/>
  <c r="T26" i="158" s="1"/>
  <c r="T40" i="158" s="1"/>
  <c r="AV73" i="158"/>
  <c r="N40" i="133"/>
  <c r="N41" i="133" s="1"/>
  <c r="O40" i="133"/>
  <c r="O41" i="133" s="1"/>
  <c r="AH40" i="142"/>
  <c r="AH41" i="142" s="1"/>
  <c r="I98" i="131"/>
  <c r="I33" i="131" s="1"/>
  <c r="AC98" i="131"/>
  <c r="AC33" i="131" s="1"/>
  <c r="AC54" i="131" s="1"/>
  <c r="O40" i="125"/>
  <c r="O41" i="125" s="1"/>
  <c r="I99" i="120"/>
  <c r="I33" i="120" s="1"/>
  <c r="I55" i="120" s="1"/>
  <c r="M74" i="158"/>
  <c r="AR73" i="158"/>
  <c r="K73" i="158"/>
  <c r="AI73" i="158"/>
  <c r="S40" i="133"/>
  <c r="S41" i="133" s="1"/>
  <c r="V40" i="133"/>
  <c r="V41" i="133" s="1"/>
  <c r="AJ81" i="143"/>
  <c r="AJ82" i="143" s="1"/>
  <c r="AJ27" i="143" s="1"/>
  <c r="AJ75" i="143"/>
  <c r="AJ26" i="143" s="1"/>
  <c r="AJ40" i="143" s="1"/>
  <c r="BA81" i="143"/>
  <c r="BA82" i="143" s="1"/>
  <c r="BA27" i="143" s="1"/>
  <c r="BA75" i="143"/>
  <c r="BA26" i="143" s="1"/>
  <c r="BA40" i="143" s="1"/>
  <c r="AL81" i="143"/>
  <c r="AL82" i="143" s="1"/>
  <c r="AL27" i="143" s="1"/>
  <c r="AL75" i="143"/>
  <c r="AL26" i="143" s="1"/>
  <c r="AL40" i="143" s="1"/>
  <c r="BH75" i="143"/>
  <c r="BH26" i="143" s="1"/>
  <c r="BH40" i="143" s="1"/>
  <c r="BH81" i="143"/>
  <c r="BH82" i="143" s="1"/>
  <c r="BH27" i="143" s="1"/>
  <c r="AS75" i="143"/>
  <c r="AS26" i="143" s="1"/>
  <c r="AS40" i="143" s="1"/>
  <c r="AS81" i="143"/>
  <c r="AS82" i="143" s="1"/>
  <c r="AS27" i="143" s="1"/>
  <c r="BF75" i="143"/>
  <c r="BF26" i="143" s="1"/>
  <c r="BF40" i="143" s="1"/>
  <c r="BF81" i="143"/>
  <c r="BF82" i="143" s="1"/>
  <c r="BF27" i="143" s="1"/>
  <c r="AQ81" i="143"/>
  <c r="AQ82" i="143" s="1"/>
  <c r="AQ27" i="143" s="1"/>
  <c r="AQ75" i="143"/>
  <c r="AQ26" i="143" s="1"/>
  <c r="AQ40" i="143" s="1"/>
  <c r="AV75" i="143"/>
  <c r="AV26" i="143" s="1"/>
  <c r="AV40" i="143" s="1"/>
  <c r="AV81" i="143"/>
  <c r="AV82" i="143" s="1"/>
  <c r="AV27" i="143" s="1"/>
  <c r="BC81" i="143"/>
  <c r="BC82" i="143" s="1"/>
  <c r="BC27" i="143" s="1"/>
  <c r="BC75" i="143"/>
  <c r="BC26" i="143" s="1"/>
  <c r="BC40" i="143" s="1"/>
  <c r="AX81" i="143"/>
  <c r="AX82" i="143" s="1"/>
  <c r="AX27" i="143" s="1"/>
  <c r="AX75" i="143"/>
  <c r="AX26" i="143" s="1"/>
  <c r="AX40" i="143" s="1"/>
  <c r="BD75" i="143"/>
  <c r="BD26" i="143" s="1"/>
  <c r="BD40" i="143" s="1"/>
  <c r="BD81" i="143"/>
  <c r="BD82" i="143" s="1"/>
  <c r="BD27" i="143" s="1"/>
  <c r="AO81" i="143"/>
  <c r="AO82" i="143" s="1"/>
  <c r="AO27" i="143" s="1"/>
  <c r="AO75" i="143"/>
  <c r="AO26" i="143" s="1"/>
  <c r="AO40" i="143" s="1"/>
  <c r="AY81" i="143"/>
  <c r="AY82" i="143" s="1"/>
  <c r="AY27" i="143" s="1"/>
  <c r="AY75" i="143"/>
  <c r="AY26" i="143" s="1"/>
  <c r="AY40" i="143" s="1"/>
  <c r="BB75" i="143"/>
  <c r="BB26" i="143" s="1"/>
  <c r="BB40" i="143" s="1"/>
  <c r="BB81" i="143"/>
  <c r="BB82" i="143" s="1"/>
  <c r="BB27" i="143" s="1"/>
  <c r="AM81" i="143"/>
  <c r="AM82" i="143" s="1"/>
  <c r="AM27" i="143" s="1"/>
  <c r="AM75" i="143"/>
  <c r="AM26" i="143" s="1"/>
  <c r="AM40" i="143" s="1"/>
  <c r="BI81" i="143"/>
  <c r="BI82" i="143" s="1"/>
  <c r="BI27" i="143" s="1"/>
  <c r="BI75" i="143"/>
  <c r="BI26" i="143" s="1"/>
  <c r="BI40" i="143" s="1"/>
  <c r="AT81" i="143"/>
  <c r="AT82" i="143" s="1"/>
  <c r="AT27" i="143" s="1"/>
  <c r="AT75" i="143"/>
  <c r="AT26" i="143" s="1"/>
  <c r="AT40" i="143" s="1"/>
  <c r="BG81" i="143"/>
  <c r="BG82" i="143" s="1"/>
  <c r="BG27" i="143" s="1"/>
  <c r="BG75" i="143"/>
  <c r="BG26" i="143" s="1"/>
  <c r="BG40" i="143" s="1"/>
  <c r="AZ75" i="143"/>
  <c r="AZ26" i="143" s="1"/>
  <c r="AZ40" i="143" s="1"/>
  <c r="AZ81" i="143"/>
  <c r="AZ82" i="143" s="1"/>
  <c r="AZ27" i="143" s="1"/>
  <c r="AK75" i="143"/>
  <c r="AK26" i="143" s="1"/>
  <c r="AK40" i="143" s="1"/>
  <c r="AK81" i="143"/>
  <c r="AK82" i="143" s="1"/>
  <c r="AK27" i="143" s="1"/>
  <c r="AR81" i="143"/>
  <c r="AR82" i="143" s="1"/>
  <c r="AR27" i="143" s="1"/>
  <c r="AR75" i="143"/>
  <c r="AR26" i="143" s="1"/>
  <c r="AR40" i="143" s="1"/>
  <c r="AN75" i="143"/>
  <c r="AN26" i="143" s="1"/>
  <c r="AN40" i="143" s="1"/>
  <c r="AN81" i="143"/>
  <c r="AN82" i="143" s="1"/>
  <c r="AN27" i="143" s="1"/>
  <c r="BE81" i="143"/>
  <c r="BE82" i="143" s="1"/>
  <c r="BE27" i="143" s="1"/>
  <c r="BE75" i="143"/>
  <c r="BE26" i="143" s="1"/>
  <c r="BE40" i="143" s="1"/>
  <c r="AP75" i="143"/>
  <c r="AP26" i="143" s="1"/>
  <c r="AP40" i="143" s="1"/>
  <c r="AP81" i="143"/>
  <c r="AP82" i="143" s="1"/>
  <c r="AP27" i="143" s="1"/>
  <c r="AW81" i="143"/>
  <c r="AW82" i="143" s="1"/>
  <c r="AW27" i="143" s="1"/>
  <c r="AW75" i="143"/>
  <c r="AW26" i="143" s="1"/>
  <c r="AW40" i="143" s="1"/>
  <c r="BJ81" i="143"/>
  <c r="BJ82" i="143" s="1"/>
  <c r="BJ27" i="143" s="1"/>
  <c r="BJ75" i="143"/>
  <c r="BJ26" i="143" s="1"/>
  <c r="BJ40" i="143" s="1"/>
  <c r="AU81" i="143"/>
  <c r="AU82" i="143" s="1"/>
  <c r="AU27" i="143" s="1"/>
  <c r="AU75" i="143"/>
  <c r="AU26" i="143" s="1"/>
  <c r="AU40" i="143" s="1"/>
  <c r="H75" i="150"/>
  <c r="L75" i="150"/>
  <c r="N75" i="150"/>
  <c r="I75" i="150"/>
  <c r="M75" i="150"/>
  <c r="O75" i="150"/>
  <c r="J75" i="150"/>
  <c r="F75" i="150"/>
  <c r="G75" i="150"/>
  <c r="K75" i="150"/>
  <c r="F75" i="117"/>
  <c r="C75" i="117"/>
  <c r="C82" i="117" s="1"/>
  <c r="C81" i="117"/>
  <c r="L115" i="117"/>
  <c r="Q34" i="149"/>
  <c r="AY80" i="158"/>
  <c r="F78" i="159"/>
  <c r="F27" i="159" s="1"/>
  <c r="Q27" i="159" s="1"/>
  <c r="L84" i="159"/>
  <c r="L85" i="159" s="1"/>
  <c r="L28" i="159" s="1"/>
  <c r="G19" i="158"/>
  <c r="G21" i="158" s="1"/>
  <c r="E29" i="145"/>
  <c r="H74" i="131"/>
  <c r="K74" i="131"/>
  <c r="G74" i="131"/>
  <c r="J74" i="131"/>
  <c r="I74" i="131"/>
  <c r="AE98" i="131"/>
  <c r="AE33" i="131" s="1"/>
  <c r="AE54" i="131" s="1"/>
  <c r="O98" i="131"/>
  <c r="O33" i="131" s="1"/>
  <c r="O54" i="131" s="1"/>
  <c r="AP98" i="131"/>
  <c r="AP33" i="131" s="1"/>
  <c r="AP54" i="131" s="1"/>
  <c r="AU114" i="131"/>
  <c r="AP114" i="131"/>
  <c r="AY114" i="131"/>
  <c r="R114" i="131"/>
  <c r="Y98" i="131"/>
  <c r="Y33" i="131" s="1"/>
  <c r="Y54" i="131" s="1"/>
  <c r="AC114" i="131"/>
  <c r="AT114" i="131"/>
  <c r="AI98" i="131"/>
  <c r="AI33" i="131" s="1"/>
  <c r="AI54" i="131" s="1"/>
  <c r="T114" i="131"/>
  <c r="BB98" i="131"/>
  <c r="BB33" i="131" s="1"/>
  <c r="BB54" i="131" s="1"/>
  <c r="BA98" i="131"/>
  <c r="BA33" i="131" s="1"/>
  <c r="BA54" i="131" s="1"/>
  <c r="Z114" i="131"/>
  <c r="AD114" i="131"/>
  <c r="AN114" i="131"/>
  <c r="AU98" i="131"/>
  <c r="AU33" i="131" s="1"/>
  <c r="AU54" i="131" s="1"/>
  <c r="R98" i="131"/>
  <c r="R33" i="131" s="1"/>
  <c r="R54" i="131" s="1"/>
  <c r="AN98" i="131"/>
  <c r="AN33" i="131" s="1"/>
  <c r="AN54" i="131" s="1"/>
  <c r="BA114" i="131"/>
  <c r="M114" i="131"/>
  <c r="L84" i="149"/>
  <c r="L85" i="149" s="1"/>
  <c r="L28" i="149" s="1"/>
  <c r="L43" i="149"/>
  <c r="D29" i="123"/>
  <c r="T16" i="116"/>
  <c r="T16" i="120"/>
  <c r="D29" i="143"/>
  <c r="S16" i="131"/>
  <c r="R16" i="133"/>
  <c r="BN88" i="131"/>
  <c r="BB34" i="131" s="1"/>
  <c r="I80" i="158"/>
  <c r="BK73" i="156"/>
  <c r="AJ80" i="158"/>
  <c r="K80" i="158"/>
  <c r="F55" i="158"/>
  <c r="AD80" i="158"/>
  <c r="Q80" i="158"/>
  <c r="AM114" i="131"/>
  <c r="W114" i="131"/>
  <c r="BB114" i="131"/>
  <c r="N114" i="131"/>
  <c r="AI114" i="131"/>
  <c r="AF98" i="131"/>
  <c r="AF33" i="131" s="1"/>
  <c r="AF54" i="131" s="1"/>
  <c r="BB80" i="158"/>
  <c r="M80" i="158"/>
  <c r="BF73" i="156"/>
  <c r="AL114" i="131"/>
  <c r="AA98" i="131"/>
  <c r="AA33" i="131" s="1"/>
  <c r="AA54" i="131" s="1"/>
  <c r="AE114" i="131"/>
  <c r="AB114" i="131"/>
  <c r="AZ80" i="158"/>
  <c r="P114" i="131"/>
  <c r="AQ98" i="131"/>
  <c r="AQ33" i="131" s="1"/>
  <c r="AQ54" i="131" s="1"/>
  <c r="AB98" i="131"/>
  <c r="AB33" i="131" s="1"/>
  <c r="AB54" i="131" s="1"/>
  <c r="L114" i="131"/>
  <c r="T98" i="131"/>
  <c r="T33" i="131" s="1"/>
  <c r="T54" i="131" s="1"/>
  <c r="AJ114" i="131"/>
  <c r="Z80" i="158"/>
  <c r="G80" i="158"/>
  <c r="O80" i="158"/>
  <c r="F19" i="119"/>
  <c r="E55" i="119"/>
  <c r="S16" i="122"/>
  <c r="R16" i="145"/>
  <c r="S16" i="146"/>
  <c r="BI80" i="123"/>
  <c r="P15" i="156"/>
  <c r="Q11" i="156" s="1"/>
  <c r="T16" i="136"/>
  <c r="E19" i="116"/>
  <c r="D55" i="116"/>
  <c r="D29" i="139"/>
  <c r="S16" i="134"/>
  <c r="AB75" i="137"/>
  <c r="AB26" i="137" s="1"/>
  <c r="AB40" i="137" s="1"/>
  <c r="AB81" i="137"/>
  <c r="AB82" i="137" s="1"/>
  <c r="AB27" i="137" s="1"/>
  <c r="BN104" i="131"/>
  <c r="BO88" i="131" s="1"/>
  <c r="E114" i="131"/>
  <c r="E40" i="131" s="1"/>
  <c r="AB73" i="143"/>
  <c r="F74" i="143"/>
  <c r="F81" i="143" s="1"/>
  <c r="F82" i="143" s="1"/>
  <c r="F27" i="143" s="1"/>
  <c r="H74" i="143"/>
  <c r="H81" i="143" s="1"/>
  <c r="H82" i="143" s="1"/>
  <c r="H27" i="143" s="1"/>
  <c r="J74" i="143"/>
  <c r="L74" i="143"/>
  <c r="N75" i="143"/>
  <c r="N26" i="143" s="1"/>
  <c r="N40" i="143" s="1"/>
  <c r="T81" i="143"/>
  <c r="T82" i="143" s="1"/>
  <c r="T27" i="143" s="1"/>
  <c r="V81" i="143"/>
  <c r="V82" i="143" s="1"/>
  <c r="V27" i="143" s="1"/>
  <c r="AC75" i="143"/>
  <c r="AC26" i="143" s="1"/>
  <c r="AC40" i="143" s="1"/>
  <c r="AE75" i="143"/>
  <c r="AE26" i="143" s="1"/>
  <c r="AE40" i="143" s="1"/>
  <c r="AG75" i="143"/>
  <c r="AG26" i="143" s="1"/>
  <c r="AG40" i="143" s="1"/>
  <c r="G74" i="143"/>
  <c r="G81" i="143" s="1"/>
  <c r="G82" i="143" s="1"/>
  <c r="G27" i="143" s="1"/>
  <c r="I74" i="143"/>
  <c r="I81" i="143" s="1"/>
  <c r="I82" i="143" s="1"/>
  <c r="I27" i="143" s="1"/>
  <c r="K74" i="143"/>
  <c r="K81" i="143" s="1"/>
  <c r="K82" i="143" s="1"/>
  <c r="K27" i="143" s="1"/>
  <c r="O75" i="143"/>
  <c r="O26" i="143" s="1"/>
  <c r="O40" i="143" s="1"/>
  <c r="Q81" i="143"/>
  <c r="Q82" i="143" s="1"/>
  <c r="Q27" i="143" s="1"/>
  <c r="Y81" i="143"/>
  <c r="Y82" i="143" s="1"/>
  <c r="Y27" i="143" s="1"/>
  <c r="AF81" i="143"/>
  <c r="AF82" i="143" s="1"/>
  <c r="AF27" i="143" s="1"/>
  <c r="AH75" i="143"/>
  <c r="AH26" i="143" s="1"/>
  <c r="AH40" i="143" s="1"/>
  <c r="E74" i="143"/>
  <c r="AC81" i="137"/>
  <c r="AC82" i="137" s="1"/>
  <c r="AC27" i="137" s="1"/>
  <c r="AC75" i="137"/>
  <c r="AC26" i="137" s="1"/>
  <c r="AC40" i="137" s="1"/>
  <c r="BB78" i="131"/>
  <c r="BC80" i="131" s="1"/>
  <c r="BB71" i="131"/>
  <c r="BB73" i="131" s="1"/>
  <c r="AN75" i="123"/>
  <c r="AN26" i="123" s="1"/>
  <c r="AN81" i="123"/>
  <c r="AN82" i="123" s="1"/>
  <c r="AN27" i="123" s="1"/>
  <c r="AM81" i="123"/>
  <c r="AM82" i="123" s="1"/>
  <c r="AM27" i="123" s="1"/>
  <c r="AM75" i="123"/>
  <c r="AM26" i="123" s="1"/>
  <c r="AL75" i="123"/>
  <c r="AL26" i="123" s="1"/>
  <c r="AL81" i="123"/>
  <c r="AL82" i="123" s="1"/>
  <c r="AL27" i="123" s="1"/>
  <c r="AJ75" i="123"/>
  <c r="AJ26" i="123" s="1"/>
  <c r="AJ81" i="123"/>
  <c r="AJ82" i="123" s="1"/>
  <c r="AJ27" i="123" s="1"/>
  <c r="AK81" i="123"/>
  <c r="AK82" i="123" s="1"/>
  <c r="AK27" i="123" s="1"/>
  <c r="AK75" i="123"/>
  <c r="AK26" i="123" s="1"/>
  <c r="AD81" i="131"/>
  <c r="AD82" i="131" s="1"/>
  <c r="AD27" i="131" s="1"/>
  <c r="AB81" i="131"/>
  <c r="AB82" i="131" s="1"/>
  <c r="AB27" i="131" s="1"/>
  <c r="AC81" i="131"/>
  <c r="AC82" i="131" s="1"/>
  <c r="AC27" i="131" s="1"/>
  <c r="AH81" i="131"/>
  <c r="AH82" i="131" s="1"/>
  <c r="AH27" i="131" s="1"/>
  <c r="AR73" i="137"/>
  <c r="Z74" i="137"/>
  <c r="Z75" i="137" s="1"/>
  <c r="Z26" i="137" s="1"/>
  <c r="Z40" i="137" s="1"/>
  <c r="W74" i="137"/>
  <c r="W81" i="137" s="1"/>
  <c r="W82" i="137" s="1"/>
  <c r="W27" i="137" s="1"/>
  <c r="Y74" i="137"/>
  <c r="Y75" i="137" s="1"/>
  <c r="Y26" i="137" s="1"/>
  <c r="Y40" i="137" s="1"/>
  <c r="K74" i="137"/>
  <c r="K75" i="137" s="1"/>
  <c r="K26" i="137" s="1"/>
  <c r="K40" i="137" s="1"/>
  <c r="M74" i="137"/>
  <c r="M81" i="137" s="1"/>
  <c r="M82" i="137" s="1"/>
  <c r="M27" i="137" s="1"/>
  <c r="O74" i="137"/>
  <c r="O75" i="137" s="1"/>
  <c r="O26" i="137" s="1"/>
  <c r="O40" i="137" s="1"/>
  <c r="Q74" i="137"/>
  <c r="Q75" i="137" s="1"/>
  <c r="Q26" i="137" s="1"/>
  <c r="Q40" i="137" s="1"/>
  <c r="S74" i="137"/>
  <c r="S75" i="137" s="1"/>
  <c r="S26" i="137" s="1"/>
  <c r="S40" i="137" s="1"/>
  <c r="U74" i="137"/>
  <c r="U81" i="137" s="1"/>
  <c r="U82" i="137" s="1"/>
  <c r="U27" i="137" s="1"/>
  <c r="I74" i="137"/>
  <c r="I81" i="137" s="1"/>
  <c r="I82" i="137" s="1"/>
  <c r="I27" i="137" s="1"/>
  <c r="AA74" i="137"/>
  <c r="AA81" i="137" s="1"/>
  <c r="AA82" i="137" s="1"/>
  <c r="AA27" i="137" s="1"/>
  <c r="X74" i="137"/>
  <c r="X75" i="137" s="1"/>
  <c r="X26" i="137" s="1"/>
  <c r="X40" i="137" s="1"/>
  <c r="J74" i="137"/>
  <c r="J75" i="137" s="1"/>
  <c r="J26" i="137" s="1"/>
  <c r="J40" i="137" s="1"/>
  <c r="L74" i="137"/>
  <c r="N74" i="137"/>
  <c r="P74" i="137"/>
  <c r="R74" i="137"/>
  <c r="R75" i="137" s="1"/>
  <c r="R26" i="137" s="1"/>
  <c r="R40" i="137" s="1"/>
  <c r="T74" i="137"/>
  <c r="T75" i="137" s="1"/>
  <c r="T26" i="137" s="1"/>
  <c r="T40" i="137" s="1"/>
  <c r="V74" i="137"/>
  <c r="V81" i="137" s="1"/>
  <c r="V82" i="137" s="1"/>
  <c r="V27" i="137" s="1"/>
  <c r="H74" i="137"/>
  <c r="H75" i="137" s="1"/>
  <c r="H26" i="137" s="1"/>
  <c r="H40" i="137" s="1"/>
  <c r="F81" i="146"/>
  <c r="F82" i="146" s="1"/>
  <c r="F27" i="146" s="1"/>
  <c r="F75" i="146"/>
  <c r="F26" i="146" s="1"/>
  <c r="F40" i="146" s="1"/>
  <c r="E81" i="146"/>
  <c r="E82" i="146" s="1"/>
  <c r="E27" i="146" s="1"/>
  <c r="E75" i="146"/>
  <c r="E26" i="146" s="1"/>
  <c r="E40" i="146" s="1"/>
  <c r="BN88" i="126"/>
  <c r="D83" i="125"/>
  <c r="D27" i="125" s="1"/>
  <c r="W73" i="122"/>
  <c r="Z74" i="122"/>
  <c r="Y74" i="122"/>
  <c r="X74" i="122"/>
  <c r="AE74" i="122"/>
  <c r="AI74" i="122"/>
  <c r="I74" i="122"/>
  <c r="M74" i="122"/>
  <c r="Q74" i="122"/>
  <c r="G74" i="122"/>
  <c r="U74" i="122"/>
  <c r="AB74" i="122"/>
  <c r="AF74" i="122"/>
  <c r="AJ74" i="122"/>
  <c r="J74" i="122"/>
  <c r="N74" i="122"/>
  <c r="R74" i="122"/>
  <c r="F74" i="122"/>
  <c r="V74" i="122"/>
  <c r="AC74" i="122"/>
  <c r="AG74" i="122"/>
  <c r="AK74" i="122"/>
  <c r="K74" i="122"/>
  <c r="O74" i="122"/>
  <c r="S74" i="122"/>
  <c r="W74" i="122"/>
  <c r="AD74" i="122"/>
  <c r="AH74" i="122"/>
  <c r="H74" i="122"/>
  <c r="L74" i="122"/>
  <c r="P74" i="122"/>
  <c r="T74" i="122"/>
  <c r="E99" i="120"/>
  <c r="E33" i="120" s="1"/>
  <c r="E55" i="120" s="1"/>
  <c r="I74" i="120"/>
  <c r="L103" i="159"/>
  <c r="L113" i="159" s="1"/>
  <c r="L43" i="159" s="1"/>
  <c r="K103" i="159"/>
  <c r="K113" i="159" s="1"/>
  <c r="K43" i="159" s="1"/>
  <c r="I103" i="159"/>
  <c r="I113" i="159" s="1"/>
  <c r="I43" i="159" s="1"/>
  <c r="I89" i="159"/>
  <c r="I99" i="159" s="1"/>
  <c r="I34" i="159" s="1"/>
  <c r="I57" i="159" s="1"/>
  <c r="I59" i="159" s="1"/>
  <c r="I65" i="159" s="1"/>
  <c r="C81" i="159"/>
  <c r="L89" i="159"/>
  <c r="L99" i="159" s="1"/>
  <c r="L34" i="159" s="1"/>
  <c r="L57" i="159" s="1"/>
  <c r="L59" i="159" s="1"/>
  <c r="L65" i="159" s="1"/>
  <c r="C74" i="159"/>
  <c r="H76" i="159" s="1"/>
  <c r="J103" i="159"/>
  <c r="J113" i="159" s="1"/>
  <c r="J43" i="159" s="1"/>
  <c r="E103" i="159"/>
  <c r="E113" i="159" s="1"/>
  <c r="E43" i="159" s="1"/>
  <c r="K89" i="159"/>
  <c r="K99" i="159" s="1"/>
  <c r="K34" i="159" s="1"/>
  <c r="K57" i="159" s="1"/>
  <c r="K59" i="159" s="1"/>
  <c r="K65" i="159" s="1"/>
  <c r="F103" i="159"/>
  <c r="F113" i="159" s="1"/>
  <c r="H89" i="159"/>
  <c r="H99" i="159" s="1"/>
  <c r="H34" i="159" s="1"/>
  <c r="H57" i="159" s="1"/>
  <c r="H59" i="159" s="1"/>
  <c r="H65" i="159" s="1"/>
  <c r="H103" i="159"/>
  <c r="H113" i="159" s="1"/>
  <c r="H43" i="159" s="1"/>
  <c r="G103" i="159"/>
  <c r="G113" i="159" s="1"/>
  <c r="G43" i="159" s="1"/>
  <c r="E89" i="159"/>
  <c r="E99" i="159" s="1"/>
  <c r="E34" i="159" s="1"/>
  <c r="E57" i="159" s="1"/>
  <c r="E59" i="159" s="1"/>
  <c r="E65" i="159" s="1"/>
  <c r="D103" i="159"/>
  <c r="D113" i="159" s="1"/>
  <c r="D43" i="159" s="1"/>
  <c r="D89" i="159"/>
  <c r="D99" i="159" s="1"/>
  <c r="D34" i="159" s="1"/>
  <c r="D57" i="159" s="1"/>
  <c r="D59" i="159" s="1"/>
  <c r="D65" i="159" s="1"/>
  <c r="G89" i="159"/>
  <c r="G99" i="159" s="1"/>
  <c r="G34" i="159" s="1"/>
  <c r="G57" i="159" s="1"/>
  <c r="G59" i="159" s="1"/>
  <c r="G65" i="159" s="1"/>
  <c r="C103" i="159"/>
  <c r="F89" i="159"/>
  <c r="F99" i="159" s="1"/>
  <c r="F34" i="159" s="1"/>
  <c r="F57" i="159" s="1"/>
  <c r="F59" i="159" s="1"/>
  <c r="F65" i="159" s="1"/>
  <c r="J89" i="159"/>
  <c r="J99" i="159" s="1"/>
  <c r="J34" i="159" s="1"/>
  <c r="J57" i="159" s="1"/>
  <c r="J59" i="159" s="1"/>
  <c r="J65" i="159" s="1"/>
  <c r="C89" i="159"/>
  <c r="D29" i="140"/>
  <c r="BD81" i="131"/>
  <c r="BD82" i="131" s="1"/>
  <c r="BD27" i="131" s="1"/>
  <c r="BD75" i="131"/>
  <c r="BD26" i="131" s="1"/>
  <c r="BD40" i="131" s="1"/>
  <c r="AV81" i="131"/>
  <c r="AV82" i="131" s="1"/>
  <c r="AV27" i="131" s="1"/>
  <c r="AV75" i="131"/>
  <c r="AV26" i="131" s="1"/>
  <c r="AV40" i="131" s="1"/>
  <c r="AO75" i="131"/>
  <c r="AO26" i="131" s="1"/>
  <c r="AO40" i="131" s="1"/>
  <c r="AO81" i="131"/>
  <c r="AO82" i="131" s="1"/>
  <c r="AO27" i="131" s="1"/>
  <c r="AF81" i="131"/>
  <c r="AF82" i="131" s="1"/>
  <c r="AF27" i="131" s="1"/>
  <c r="AF75" i="131"/>
  <c r="AF26" i="131" s="1"/>
  <c r="AF40" i="131" s="1"/>
  <c r="BG75" i="131"/>
  <c r="BG26" i="131" s="1"/>
  <c r="BG40" i="131" s="1"/>
  <c r="BG81" i="131"/>
  <c r="BG82" i="131" s="1"/>
  <c r="BG27" i="131" s="1"/>
  <c r="BC75" i="131"/>
  <c r="BC26" i="131" s="1"/>
  <c r="BC40" i="131" s="1"/>
  <c r="BC81" i="131"/>
  <c r="BC82" i="131" s="1"/>
  <c r="BC27" i="131" s="1"/>
  <c r="AY75" i="131"/>
  <c r="AY26" i="131" s="1"/>
  <c r="AY40" i="131" s="1"/>
  <c r="AY81" i="131"/>
  <c r="AY82" i="131" s="1"/>
  <c r="AY27" i="131" s="1"/>
  <c r="AU75" i="131"/>
  <c r="AU26" i="131" s="1"/>
  <c r="AU81" i="131"/>
  <c r="AU82" i="131" s="1"/>
  <c r="AU27" i="131" s="1"/>
  <c r="AN81" i="131"/>
  <c r="AN82" i="131" s="1"/>
  <c r="AN27" i="131" s="1"/>
  <c r="AN75" i="131"/>
  <c r="AN26" i="131" s="1"/>
  <c r="AN40" i="131" s="1"/>
  <c r="AJ81" i="131"/>
  <c r="AJ82" i="131" s="1"/>
  <c r="AJ27" i="131" s="1"/>
  <c r="AJ75" i="131"/>
  <c r="AJ26" i="131" s="1"/>
  <c r="AJ40" i="131" s="1"/>
  <c r="AE75" i="131"/>
  <c r="AE26" i="131" s="1"/>
  <c r="AE40" i="131" s="1"/>
  <c r="AE81" i="131"/>
  <c r="AE82" i="131" s="1"/>
  <c r="AE27" i="131" s="1"/>
  <c r="BF81" i="131"/>
  <c r="BF82" i="131" s="1"/>
  <c r="BF27" i="131" s="1"/>
  <c r="BF75" i="131"/>
  <c r="BF26" i="131" s="1"/>
  <c r="BF40" i="131" s="1"/>
  <c r="AX81" i="131"/>
  <c r="AX82" i="131" s="1"/>
  <c r="AX27" i="131" s="1"/>
  <c r="AX75" i="131"/>
  <c r="AX26" i="131" s="1"/>
  <c r="AX40" i="131" s="1"/>
  <c r="AQ75" i="131"/>
  <c r="AQ26" i="131" s="1"/>
  <c r="AQ40" i="131" s="1"/>
  <c r="AQ81" i="131"/>
  <c r="AQ82" i="131" s="1"/>
  <c r="AQ27" i="131" s="1"/>
  <c r="BH81" i="131"/>
  <c r="BH82" i="131" s="1"/>
  <c r="BH27" i="131" s="1"/>
  <c r="BH75" i="131"/>
  <c r="BH26" i="131" s="1"/>
  <c r="BH40" i="131" s="1"/>
  <c r="AZ81" i="131"/>
  <c r="AZ82" i="131" s="1"/>
  <c r="AZ27" i="131" s="1"/>
  <c r="AZ75" i="131"/>
  <c r="AZ26" i="131" s="1"/>
  <c r="AZ40" i="131" s="1"/>
  <c r="AR81" i="131"/>
  <c r="AR82" i="131" s="1"/>
  <c r="AR27" i="131" s="1"/>
  <c r="AR75" i="131"/>
  <c r="AR26" i="131" s="1"/>
  <c r="AR40" i="131" s="1"/>
  <c r="AK75" i="131"/>
  <c r="AK26" i="131" s="1"/>
  <c r="AK40" i="131" s="1"/>
  <c r="AK81" i="131"/>
  <c r="AK82" i="131" s="1"/>
  <c r="AK27" i="131" s="1"/>
  <c r="AB75" i="131"/>
  <c r="AB26" i="131" s="1"/>
  <c r="BI75" i="131"/>
  <c r="BI26" i="131" s="1"/>
  <c r="BI40" i="131" s="1"/>
  <c r="BI81" i="131"/>
  <c r="BI82" i="131" s="1"/>
  <c r="BI27" i="131" s="1"/>
  <c r="BE75" i="131"/>
  <c r="BE26" i="131" s="1"/>
  <c r="BE40" i="131" s="1"/>
  <c r="BE81" i="131"/>
  <c r="BE82" i="131" s="1"/>
  <c r="BE27" i="131" s="1"/>
  <c r="BA75" i="131"/>
  <c r="BA26" i="131" s="1"/>
  <c r="BA40" i="131" s="1"/>
  <c r="BA81" i="131"/>
  <c r="BA82" i="131" s="1"/>
  <c r="BA27" i="131" s="1"/>
  <c r="AW75" i="131"/>
  <c r="AW26" i="131" s="1"/>
  <c r="AW40" i="131" s="1"/>
  <c r="AW81" i="131"/>
  <c r="AW82" i="131" s="1"/>
  <c r="AW27" i="131" s="1"/>
  <c r="AS75" i="131"/>
  <c r="AS26" i="131" s="1"/>
  <c r="AS40" i="131" s="1"/>
  <c r="AS81" i="131"/>
  <c r="AS82" i="131" s="1"/>
  <c r="AS27" i="131" s="1"/>
  <c r="AP81" i="131"/>
  <c r="AP82" i="131" s="1"/>
  <c r="AP27" i="131" s="1"/>
  <c r="AP75" i="131"/>
  <c r="AP26" i="131" s="1"/>
  <c r="AP40" i="131" s="1"/>
  <c r="AL81" i="131"/>
  <c r="AL82" i="131" s="1"/>
  <c r="AL27" i="131" s="1"/>
  <c r="AL75" i="131"/>
  <c r="AL26" i="131" s="1"/>
  <c r="AG75" i="131"/>
  <c r="AG26" i="131" s="1"/>
  <c r="AG40" i="131" s="1"/>
  <c r="AG81" i="131"/>
  <c r="AG82" i="131" s="1"/>
  <c r="AG27" i="131" s="1"/>
  <c r="AC75" i="131"/>
  <c r="AC26" i="131" s="1"/>
  <c r="AC40" i="131" s="1"/>
  <c r="BJ81" i="131"/>
  <c r="BJ82" i="131" s="1"/>
  <c r="BJ27" i="131" s="1"/>
  <c r="BJ75" i="131"/>
  <c r="BJ26" i="131" s="1"/>
  <c r="BJ40" i="131" s="1"/>
  <c r="BB81" i="131"/>
  <c r="BB82" i="131" s="1"/>
  <c r="BB27" i="131" s="1"/>
  <c r="BB75" i="131"/>
  <c r="BB26" i="131" s="1"/>
  <c r="BB40" i="131" s="1"/>
  <c r="AT81" i="131"/>
  <c r="AT82" i="131" s="1"/>
  <c r="AT27" i="131" s="1"/>
  <c r="AT75" i="131"/>
  <c r="AT26" i="131" s="1"/>
  <c r="AT40" i="131" s="1"/>
  <c r="AM75" i="131"/>
  <c r="AM26" i="131" s="1"/>
  <c r="AM81" i="131"/>
  <c r="AM82" i="131" s="1"/>
  <c r="AM27" i="131" s="1"/>
  <c r="C75" i="150"/>
  <c r="E75" i="150"/>
  <c r="D75" i="150"/>
  <c r="F78" i="149"/>
  <c r="F27" i="149" s="1"/>
  <c r="F43" i="149" s="1"/>
  <c r="J82" i="133"/>
  <c r="J83" i="133" s="1"/>
  <c r="J27" i="133" s="1"/>
  <c r="BC81" i="133"/>
  <c r="G82" i="133"/>
  <c r="G83" i="133" s="1"/>
  <c r="G27" i="133" s="1"/>
  <c r="F76" i="133"/>
  <c r="F26" i="133" s="1"/>
  <c r="F40" i="133" s="1"/>
  <c r="F41" i="133" s="1"/>
  <c r="H76" i="133"/>
  <c r="H26" i="133" s="1"/>
  <c r="H40" i="133" s="1"/>
  <c r="H41" i="133" s="1"/>
  <c r="V82" i="133"/>
  <c r="V83" i="133" s="1"/>
  <c r="V27" i="133" s="1"/>
  <c r="BK81" i="133"/>
  <c r="BA81" i="133"/>
  <c r="BL81" i="133"/>
  <c r="BB81" i="133"/>
  <c r="Q76" i="133"/>
  <c r="Q26" i="133" s="1"/>
  <c r="Q40" i="133" s="1"/>
  <c r="Q41" i="133" s="1"/>
  <c r="T76" i="133"/>
  <c r="T26" i="133" s="1"/>
  <c r="T40" i="133" s="1"/>
  <c r="T41" i="133" s="1"/>
  <c r="L76" i="133"/>
  <c r="L26" i="133" s="1"/>
  <c r="L40" i="133" s="1"/>
  <c r="L41" i="133" s="1"/>
  <c r="N82" i="133"/>
  <c r="N83" i="133" s="1"/>
  <c r="N27" i="133" s="1"/>
  <c r="K76" i="133"/>
  <c r="K26" i="133" s="1"/>
  <c r="K40" i="133" s="1"/>
  <c r="K41" i="133" s="1"/>
  <c r="BJ81" i="133"/>
  <c r="BI81" i="133"/>
  <c r="M82" i="133"/>
  <c r="M83" i="133" s="1"/>
  <c r="M27" i="133" s="1"/>
  <c r="S82" i="125"/>
  <c r="S83" i="125" s="1"/>
  <c r="S27" i="125" s="1"/>
  <c r="BF81" i="133"/>
  <c r="BD81" i="133"/>
  <c r="BG81" i="133"/>
  <c r="T76" i="125"/>
  <c r="T26" i="125" s="1"/>
  <c r="T40" i="125" s="1"/>
  <c r="T41" i="125" s="1"/>
  <c r="BE81" i="133"/>
  <c r="W76" i="133"/>
  <c r="W26" i="133" s="1"/>
  <c r="W40" i="133" s="1"/>
  <c r="W41" i="133" s="1"/>
  <c r="R76" i="125"/>
  <c r="R26" i="125" s="1"/>
  <c r="R40" i="125" s="1"/>
  <c r="R41" i="125" s="1"/>
  <c r="V76" i="125"/>
  <c r="V26" i="125" s="1"/>
  <c r="V40" i="125" s="1"/>
  <c r="V41" i="125" s="1"/>
  <c r="P82" i="125"/>
  <c r="P83" i="125" s="1"/>
  <c r="P27" i="125" s="1"/>
  <c r="X76" i="133"/>
  <c r="X26" i="133" s="1"/>
  <c r="X40" i="133" s="1"/>
  <c r="X41" i="133" s="1"/>
  <c r="BN75" i="133"/>
  <c r="K76" i="125"/>
  <c r="K26" i="125" s="1"/>
  <c r="K40" i="125" s="1"/>
  <c r="K41" i="125" s="1"/>
  <c r="U76" i="133"/>
  <c r="U26" i="133" s="1"/>
  <c r="U40" i="133" s="1"/>
  <c r="U41" i="133" s="1"/>
  <c r="I82" i="133"/>
  <c r="I83" i="133" s="1"/>
  <c r="I27" i="133" s="1"/>
  <c r="AH81" i="140"/>
  <c r="AH82" i="140" s="1"/>
  <c r="AH27" i="140" s="1"/>
  <c r="AX74" i="120"/>
  <c r="I76" i="133"/>
  <c r="I26" i="133" s="1"/>
  <c r="I40" i="133" s="1"/>
  <c r="I41" i="133" s="1"/>
  <c r="S82" i="133"/>
  <c r="S83" i="133" s="1"/>
  <c r="S27" i="133" s="1"/>
  <c r="U80" i="158"/>
  <c r="W80" i="158"/>
  <c r="AA80" i="158"/>
  <c r="AE80" i="158"/>
  <c r="AX80" i="158"/>
  <c r="AK80" i="158"/>
  <c r="AM80" i="158"/>
  <c r="AO80" i="158"/>
  <c r="AQ80" i="158"/>
  <c r="AS80" i="158"/>
  <c r="AU80" i="158"/>
  <c r="AW80" i="158"/>
  <c r="BK80" i="158"/>
  <c r="AP74" i="120"/>
  <c r="BA80" i="158"/>
  <c r="X80" i="158"/>
  <c r="AB80" i="158"/>
  <c r="AF80" i="158"/>
  <c r="AI80" i="158"/>
  <c r="F80" i="158"/>
  <c r="H80" i="158"/>
  <c r="J80" i="158"/>
  <c r="L80" i="158"/>
  <c r="N80" i="158"/>
  <c r="P80" i="158"/>
  <c r="AH80" i="158"/>
  <c r="L115" i="120"/>
  <c r="U74" i="120"/>
  <c r="V80" i="158"/>
  <c r="Y80" i="158"/>
  <c r="AC80" i="158"/>
  <c r="AG80" i="158"/>
  <c r="T80" i="158"/>
  <c r="AL80" i="158"/>
  <c r="AN80" i="158"/>
  <c r="AP80" i="158"/>
  <c r="AR80" i="158"/>
  <c r="AT80" i="158"/>
  <c r="AV80" i="158"/>
  <c r="AU73" i="158"/>
  <c r="V74" i="158"/>
  <c r="V75" i="158" s="1"/>
  <c r="V26" i="158" s="1"/>
  <c r="V40" i="158" s="1"/>
  <c r="Q74" i="158"/>
  <c r="Q81" i="158" s="1"/>
  <c r="Q82" i="158" s="1"/>
  <c r="Q27" i="158" s="1"/>
  <c r="M73" i="158"/>
  <c r="N73" i="158"/>
  <c r="O74" i="158"/>
  <c r="O75" i="158" s="1"/>
  <c r="O26" i="158" s="1"/>
  <c r="O40" i="158" s="1"/>
  <c r="S74" i="158"/>
  <c r="S81" i="158" s="1"/>
  <c r="S82" i="158" s="1"/>
  <c r="S27" i="158" s="1"/>
  <c r="AQ74" i="120"/>
  <c r="X82" i="125"/>
  <c r="X83" i="125" s="1"/>
  <c r="X27" i="125" s="1"/>
  <c r="K115" i="120"/>
  <c r="BK73" i="158"/>
  <c r="AC73" i="158"/>
  <c r="AZ73" i="158"/>
  <c r="AA73" i="158"/>
  <c r="AN73" i="158"/>
  <c r="Z74" i="158"/>
  <c r="Z81" i="158" s="1"/>
  <c r="Z82" i="158" s="1"/>
  <c r="Z27" i="158" s="1"/>
  <c r="V73" i="158"/>
  <c r="G74" i="158"/>
  <c r="G75" i="158" s="1"/>
  <c r="G26" i="158" s="1"/>
  <c r="G40" i="158" s="1"/>
  <c r="U73" i="158"/>
  <c r="AO73" i="158"/>
  <c r="L73" i="158"/>
  <c r="AT73" i="158"/>
  <c r="F74" i="158"/>
  <c r="F75" i="158" s="1"/>
  <c r="F26" i="158" s="1"/>
  <c r="AH73" i="158"/>
  <c r="J74" i="158"/>
  <c r="J81" i="158" s="1"/>
  <c r="J82" i="158" s="1"/>
  <c r="J27" i="158" s="1"/>
  <c r="AL73" i="158"/>
  <c r="W74" i="158"/>
  <c r="W81" i="158" s="1"/>
  <c r="W82" i="158" s="1"/>
  <c r="W27" i="158" s="1"/>
  <c r="AE73" i="158"/>
  <c r="Y74" i="158"/>
  <c r="Y75" i="158" s="1"/>
  <c r="Y26" i="158" s="1"/>
  <c r="Y40" i="158" s="1"/>
  <c r="BN89" i="158"/>
  <c r="BC34" i="158" s="1"/>
  <c r="BN34" i="158" s="1"/>
  <c r="O82" i="133"/>
  <c r="O83" i="133" s="1"/>
  <c r="O27" i="133" s="1"/>
  <c r="C16" i="120"/>
  <c r="I115" i="120"/>
  <c r="T73" i="158"/>
  <c r="AX73" i="158"/>
  <c r="W73" i="158"/>
  <c r="BA73" i="158"/>
  <c r="AF73" i="158"/>
  <c r="R74" i="158"/>
  <c r="R75" i="158" s="1"/>
  <c r="R26" i="158" s="1"/>
  <c r="R40" i="158" s="1"/>
  <c r="P73" i="158"/>
  <c r="F73" i="158"/>
  <c r="H74" i="158"/>
  <c r="H75" i="158" s="1"/>
  <c r="H26" i="158" s="1"/>
  <c r="H40" i="158" s="1"/>
  <c r="AY73" i="158"/>
  <c r="K74" i="158"/>
  <c r="K81" i="158" s="1"/>
  <c r="K82" i="158" s="1"/>
  <c r="K27" i="158" s="1"/>
  <c r="N74" i="120"/>
  <c r="AT74" i="120"/>
  <c r="AA74" i="120"/>
  <c r="AN74" i="120"/>
  <c r="D16" i="120"/>
  <c r="C37" i="149"/>
  <c r="D28" i="133"/>
  <c r="D29" i="133" s="1"/>
  <c r="AV74" i="120"/>
  <c r="BN105" i="158"/>
  <c r="BN114" i="158" s="1"/>
  <c r="AQ73" i="158"/>
  <c r="L74" i="158"/>
  <c r="L75" i="158" s="1"/>
  <c r="L26" i="158" s="1"/>
  <c r="L40" i="158" s="1"/>
  <c r="AM73" i="158"/>
  <c r="AW73" i="158"/>
  <c r="H73" i="158"/>
  <c r="BB73" i="158"/>
  <c r="U74" i="158"/>
  <c r="U75" i="158" s="1"/>
  <c r="U26" i="158" s="1"/>
  <c r="U40" i="158" s="1"/>
  <c r="J73" i="158"/>
  <c r="X74" i="158"/>
  <c r="X81" i="158" s="1"/>
  <c r="X82" i="158" s="1"/>
  <c r="X27" i="158" s="1"/>
  <c r="S73" i="158"/>
  <c r="AJ73" i="158"/>
  <c r="Q73" i="158"/>
  <c r="X73" i="158"/>
  <c r="Y73" i="158"/>
  <c r="AB73" i="158"/>
  <c r="N74" i="158"/>
  <c r="N81" i="158" s="1"/>
  <c r="N82" i="158" s="1"/>
  <c r="N27" i="158" s="1"/>
  <c r="BN115" i="133"/>
  <c r="Q82" i="125"/>
  <c r="Q83" i="125" s="1"/>
  <c r="Q27" i="125" s="1"/>
  <c r="BJ80" i="156"/>
  <c r="BH80" i="156"/>
  <c r="BF80" i="156"/>
  <c r="BK80" i="156"/>
  <c r="K75" i="120"/>
  <c r="K82" i="120" s="1"/>
  <c r="K83" i="120" s="1"/>
  <c r="K27" i="120" s="1"/>
  <c r="G75" i="120"/>
  <c r="G76" i="120" s="1"/>
  <c r="G26" i="120" s="1"/>
  <c r="C75" i="120"/>
  <c r="J75" i="120"/>
  <c r="J82" i="120" s="1"/>
  <c r="J83" i="120" s="1"/>
  <c r="J27" i="120" s="1"/>
  <c r="F75" i="120"/>
  <c r="F82" i="120" s="1"/>
  <c r="F83" i="120" s="1"/>
  <c r="F27" i="120" s="1"/>
  <c r="I75" i="120"/>
  <c r="I82" i="120" s="1"/>
  <c r="I83" i="120" s="1"/>
  <c r="I27" i="120" s="1"/>
  <c r="E75" i="120"/>
  <c r="E76" i="120" s="1"/>
  <c r="E26" i="120" s="1"/>
  <c r="H75" i="120"/>
  <c r="H82" i="120" s="1"/>
  <c r="H83" i="120" s="1"/>
  <c r="H27" i="120" s="1"/>
  <c r="M74" i="120"/>
  <c r="L75" i="120"/>
  <c r="L76" i="120" s="1"/>
  <c r="L26" i="120" s="1"/>
  <c r="D75" i="120"/>
  <c r="BN105" i="120"/>
  <c r="BO89" i="120" s="1"/>
  <c r="AY115" i="120"/>
  <c r="AY40" i="120" s="1"/>
  <c r="G84" i="149"/>
  <c r="G85" i="149" s="1"/>
  <c r="G28" i="149" s="1"/>
  <c r="G43" i="149"/>
  <c r="H84" i="149"/>
  <c r="H85" i="149" s="1"/>
  <c r="H28" i="149" s="1"/>
  <c r="I78" i="149"/>
  <c r="I27" i="149" s="1"/>
  <c r="I43" i="149" s="1"/>
  <c r="Q113" i="149"/>
  <c r="F37" i="149"/>
  <c r="C17" i="149"/>
  <c r="J37" i="149"/>
  <c r="AP115" i="120"/>
  <c r="AR115" i="120"/>
  <c r="AR40" i="120" s="1"/>
  <c r="H74" i="120"/>
  <c r="J115" i="120"/>
  <c r="D74" i="120"/>
  <c r="G74" i="120"/>
  <c r="J74" i="120"/>
  <c r="F74" i="120"/>
  <c r="M81" i="120"/>
  <c r="AT99" i="120"/>
  <c r="AT33" i="120" s="1"/>
  <c r="AT55" i="120" s="1"/>
  <c r="AU99" i="120"/>
  <c r="AU33" i="120" s="1"/>
  <c r="AU55" i="120" s="1"/>
  <c r="AW115" i="120"/>
  <c r="AW40" i="120" s="1"/>
  <c r="Q99" i="149"/>
  <c r="K99" i="120"/>
  <c r="K33" i="120" s="1"/>
  <c r="K55" i="120" s="1"/>
  <c r="K78" i="149"/>
  <c r="K27" i="149" s="1"/>
  <c r="K43" i="149" s="1"/>
  <c r="G115" i="120"/>
  <c r="O115" i="120"/>
  <c r="Y115" i="120"/>
  <c r="V99" i="120"/>
  <c r="V33" i="120" s="1"/>
  <c r="V55" i="120" s="1"/>
  <c r="AC115" i="120"/>
  <c r="AE115" i="120"/>
  <c r="D75" i="117"/>
  <c r="E75" i="117"/>
  <c r="L82" i="150"/>
  <c r="L83" i="150" s="1"/>
  <c r="L27" i="150" s="1"/>
  <c r="K74" i="120"/>
  <c r="AJ74" i="120"/>
  <c r="S74" i="120"/>
  <c r="W74" i="120"/>
  <c r="Q74" i="120"/>
  <c r="AI74" i="120"/>
  <c r="AG74" i="120"/>
  <c r="Z74" i="120"/>
  <c r="U82" i="125"/>
  <c r="U83" i="125" s="1"/>
  <c r="U27" i="125" s="1"/>
  <c r="Y74" i="120"/>
  <c r="E74" i="120"/>
  <c r="F76" i="125"/>
  <c r="F26" i="125" s="1"/>
  <c r="F40" i="125" s="1"/>
  <c r="F41" i="125" s="1"/>
  <c r="L74" i="120"/>
  <c r="T74" i="120"/>
  <c r="O74" i="120"/>
  <c r="AB74" i="120"/>
  <c r="AF74" i="120"/>
  <c r="V74" i="120"/>
  <c r="AR74" i="120"/>
  <c r="AL74" i="120"/>
  <c r="AY74" i="120"/>
  <c r="AS74" i="120"/>
  <c r="AM74" i="120"/>
  <c r="AW74" i="120"/>
  <c r="L81" i="120"/>
  <c r="E81" i="120"/>
  <c r="AK74" i="120"/>
  <c r="R74" i="120"/>
  <c r="X74" i="120"/>
  <c r="AH74" i="120"/>
  <c r="AE74" i="120"/>
  <c r="AC74" i="120"/>
  <c r="AU74" i="120"/>
  <c r="AO74" i="120"/>
  <c r="P74" i="120"/>
  <c r="AD74" i="120"/>
  <c r="K81" i="120"/>
  <c r="D81" i="120"/>
  <c r="BE80" i="156"/>
  <c r="BG80" i="156"/>
  <c r="BD80" i="156"/>
  <c r="BL80" i="156"/>
  <c r="BI80" i="156"/>
  <c r="L99" i="120"/>
  <c r="L33" i="120" s="1"/>
  <c r="L55" i="120" s="1"/>
  <c r="E115" i="120"/>
  <c r="R99" i="120"/>
  <c r="R33" i="120" s="1"/>
  <c r="R55" i="120" s="1"/>
  <c r="V115" i="120"/>
  <c r="AG115" i="120"/>
  <c r="Z99" i="120"/>
  <c r="Z33" i="120" s="1"/>
  <c r="Z55" i="120" s="1"/>
  <c r="AH115" i="120"/>
  <c r="AA99" i="120"/>
  <c r="AA33" i="120" s="1"/>
  <c r="AA55" i="120" s="1"/>
  <c r="AW99" i="120"/>
  <c r="AW33" i="120" s="1"/>
  <c r="AW55" i="120" s="1"/>
  <c r="AK115" i="120"/>
  <c r="AI115" i="120"/>
  <c r="AN115" i="120"/>
  <c r="AX115" i="120"/>
  <c r="AX40" i="120" s="1"/>
  <c r="H115" i="120"/>
  <c r="AI99" i="120"/>
  <c r="AI33" i="120" s="1"/>
  <c r="AI55" i="120" s="1"/>
  <c r="Q115" i="120"/>
  <c r="AK99" i="120"/>
  <c r="AK33" i="120" s="1"/>
  <c r="AK55" i="120" s="1"/>
  <c r="Q99" i="120"/>
  <c r="Q33" i="120" s="1"/>
  <c r="Q55" i="120" s="1"/>
  <c r="U115" i="120"/>
  <c r="AQ115" i="120"/>
  <c r="P115" i="120"/>
  <c r="N115" i="120"/>
  <c r="BN34" i="136"/>
  <c r="AH99" i="120"/>
  <c r="AH33" i="120" s="1"/>
  <c r="AH55" i="120" s="1"/>
  <c r="S99" i="120"/>
  <c r="S33" i="120" s="1"/>
  <c r="S55" i="120" s="1"/>
  <c r="U99" i="120"/>
  <c r="U33" i="120" s="1"/>
  <c r="U55" i="120" s="1"/>
  <c r="AA115" i="120"/>
  <c r="AB99" i="120"/>
  <c r="AB33" i="120" s="1"/>
  <c r="AB55" i="120" s="1"/>
  <c r="AR99" i="120"/>
  <c r="AR33" i="120" s="1"/>
  <c r="AR55" i="120" s="1"/>
  <c r="AZ115" i="120"/>
  <c r="AZ40" i="120" s="1"/>
  <c r="P16" i="158"/>
  <c r="BN89" i="120"/>
  <c r="O34" i="120" s="1"/>
  <c r="M99" i="120"/>
  <c r="M33" i="120" s="1"/>
  <c r="M55" i="120" s="1"/>
  <c r="J99" i="120"/>
  <c r="J33" i="120" s="1"/>
  <c r="J55" i="120" s="1"/>
  <c r="H99" i="120"/>
  <c r="H33" i="120" s="1"/>
  <c r="H55" i="120" s="1"/>
  <c r="M37" i="149"/>
  <c r="D37" i="149"/>
  <c r="L37" i="149"/>
  <c r="J81" i="120"/>
  <c r="AG81" i="140"/>
  <c r="AG82" i="140" s="1"/>
  <c r="AG27" i="140" s="1"/>
  <c r="BH80" i="158"/>
  <c r="BL73" i="156"/>
  <c r="BH73" i="156"/>
  <c r="BJ73" i="156"/>
  <c r="AC99" i="120"/>
  <c r="AC33" i="120" s="1"/>
  <c r="AC55" i="120" s="1"/>
  <c r="N99" i="120"/>
  <c r="N33" i="120" s="1"/>
  <c r="N55" i="120" s="1"/>
  <c r="AL99" i="120"/>
  <c r="AL33" i="120" s="1"/>
  <c r="AL55" i="120" s="1"/>
  <c r="AT115" i="120"/>
  <c r="AT40" i="120" s="1"/>
  <c r="AF115" i="120"/>
  <c r="AV115" i="120"/>
  <c r="AV40" i="120" s="1"/>
  <c r="S115" i="120"/>
  <c r="E37" i="149"/>
  <c r="G37" i="149"/>
  <c r="H37" i="149"/>
  <c r="J76" i="125"/>
  <c r="J26" i="125" s="1"/>
  <c r="J40" i="125" s="1"/>
  <c r="J41" i="125" s="1"/>
  <c r="BN98" i="136"/>
  <c r="BG80" i="158"/>
  <c r="BC73" i="156"/>
  <c r="BE73" i="156"/>
  <c r="AM99" i="120"/>
  <c r="AM33" i="120" s="1"/>
  <c r="AM55" i="120" s="1"/>
  <c r="Y99" i="120"/>
  <c r="Y33" i="120" s="1"/>
  <c r="Y55" i="120" s="1"/>
  <c r="P99" i="120"/>
  <c r="P33" i="120" s="1"/>
  <c r="P55" i="120" s="1"/>
  <c r="AF99" i="120"/>
  <c r="AF33" i="120" s="1"/>
  <c r="AF55" i="120" s="1"/>
  <c r="AV99" i="120"/>
  <c r="AV33" i="120" s="1"/>
  <c r="AV55" i="120" s="1"/>
  <c r="X115" i="120"/>
  <c r="AU115" i="120"/>
  <c r="AU40" i="120" s="1"/>
  <c r="I37" i="149"/>
  <c r="K37" i="149"/>
  <c r="N37" i="149"/>
  <c r="E82" i="125"/>
  <c r="E83" i="125" s="1"/>
  <c r="E27" i="125" s="1"/>
  <c r="F81" i="120"/>
  <c r="I81" i="120"/>
  <c r="H81" i="120"/>
  <c r="G81" i="120"/>
  <c r="BG73" i="156"/>
  <c r="BI73" i="156"/>
  <c r="W99" i="120"/>
  <c r="W33" i="120" s="1"/>
  <c r="W55" i="120" s="1"/>
  <c r="AG99" i="120"/>
  <c r="AG33" i="120" s="1"/>
  <c r="AG55" i="120" s="1"/>
  <c r="AD115" i="120"/>
  <c r="J78" i="160"/>
  <c r="J27" i="160" s="1"/>
  <c r="J84" i="160"/>
  <c r="J85" i="160" s="1"/>
  <c r="J28" i="160" s="1"/>
  <c r="K78" i="160"/>
  <c r="K27" i="160" s="1"/>
  <c r="K84" i="160"/>
  <c r="K85" i="160" s="1"/>
  <c r="K28" i="160" s="1"/>
  <c r="L84" i="160"/>
  <c r="L85" i="160" s="1"/>
  <c r="L28" i="160" s="1"/>
  <c r="L78" i="160"/>
  <c r="L27" i="160" s="1"/>
  <c r="F84" i="160"/>
  <c r="F85" i="160" s="1"/>
  <c r="F28" i="160" s="1"/>
  <c r="F78" i="160"/>
  <c r="F27" i="160" s="1"/>
  <c r="G84" i="160"/>
  <c r="G85" i="160" s="1"/>
  <c r="G28" i="160" s="1"/>
  <c r="G78" i="160"/>
  <c r="G27" i="160" s="1"/>
  <c r="H84" i="160"/>
  <c r="H85" i="160" s="1"/>
  <c r="H28" i="160" s="1"/>
  <c r="H78" i="160"/>
  <c r="H27" i="160" s="1"/>
  <c r="I84" i="160"/>
  <c r="I85" i="160" s="1"/>
  <c r="I28" i="160" s="1"/>
  <c r="I78" i="160"/>
  <c r="I27" i="160" s="1"/>
  <c r="Y82" i="120"/>
  <c r="Y83" i="120" s="1"/>
  <c r="Y27" i="120" s="1"/>
  <c r="Y76" i="120"/>
  <c r="Y26" i="120" s="1"/>
  <c r="BF36" i="161"/>
  <c r="BE29" i="161"/>
  <c r="BE42" i="161"/>
  <c r="BF39" i="161" s="1"/>
  <c r="AO75" i="120"/>
  <c r="AN75" i="120"/>
  <c r="AQ75" i="120"/>
  <c r="AP75" i="120"/>
  <c r="BD43" i="161"/>
  <c r="BF28" i="161"/>
  <c r="BG25" i="161" s="1"/>
  <c r="BG35" i="161"/>
  <c r="BH32" i="161" s="1"/>
  <c r="G103" i="160"/>
  <c r="G113" i="160" s="1"/>
  <c r="C103" i="160"/>
  <c r="C74" i="160"/>
  <c r="H89" i="160"/>
  <c r="H99" i="160" s="1"/>
  <c r="H34" i="160" s="1"/>
  <c r="H57" i="160" s="1"/>
  <c r="H59" i="160" s="1"/>
  <c r="H65" i="160" s="1"/>
  <c r="K89" i="160"/>
  <c r="K99" i="160" s="1"/>
  <c r="K34" i="160" s="1"/>
  <c r="K57" i="160" s="1"/>
  <c r="K59" i="160" s="1"/>
  <c r="K65" i="160" s="1"/>
  <c r="H103" i="160"/>
  <c r="H113" i="160" s="1"/>
  <c r="I89" i="160"/>
  <c r="I99" i="160" s="1"/>
  <c r="I34" i="160" s="1"/>
  <c r="I57" i="160" s="1"/>
  <c r="I59" i="160" s="1"/>
  <c r="I65" i="160" s="1"/>
  <c r="J103" i="160"/>
  <c r="J113" i="160" s="1"/>
  <c r="D89" i="160"/>
  <c r="D99" i="160" s="1"/>
  <c r="G89" i="160"/>
  <c r="G99" i="160" s="1"/>
  <c r="G34" i="160" s="1"/>
  <c r="G57" i="160" s="1"/>
  <c r="G59" i="160" s="1"/>
  <c r="G65" i="160" s="1"/>
  <c r="J89" i="160"/>
  <c r="J99" i="160" s="1"/>
  <c r="J34" i="160" s="1"/>
  <c r="J57" i="160" s="1"/>
  <c r="J59" i="160" s="1"/>
  <c r="J65" i="160" s="1"/>
  <c r="L89" i="160"/>
  <c r="L99" i="160" s="1"/>
  <c r="L34" i="160" s="1"/>
  <c r="L57" i="160" s="1"/>
  <c r="L59" i="160" s="1"/>
  <c r="L65" i="160" s="1"/>
  <c r="K103" i="160"/>
  <c r="K113" i="160" s="1"/>
  <c r="E89" i="160"/>
  <c r="E99" i="160" s="1"/>
  <c r="F103" i="160"/>
  <c r="F113" i="160" s="1"/>
  <c r="I103" i="160"/>
  <c r="I113" i="160" s="1"/>
  <c r="C89" i="160"/>
  <c r="D103" i="160"/>
  <c r="D113" i="160" s="1"/>
  <c r="C81" i="160"/>
  <c r="E103" i="160"/>
  <c r="E113" i="160" s="1"/>
  <c r="L103" i="160"/>
  <c r="L113" i="160" s="1"/>
  <c r="F89" i="160"/>
  <c r="F99" i="160" s="1"/>
  <c r="Q21" i="160"/>
  <c r="C22" i="160"/>
  <c r="D16" i="160"/>
  <c r="E12" i="160" s="1"/>
  <c r="AG56" i="161"/>
  <c r="AH19" i="161"/>
  <c r="F115" i="120"/>
  <c r="C16" i="159"/>
  <c r="D12" i="159" s="1"/>
  <c r="E83" i="159"/>
  <c r="G83" i="159"/>
  <c r="C83" i="159"/>
  <c r="L83" i="159"/>
  <c r="J83" i="159"/>
  <c r="B83" i="159"/>
  <c r="H83" i="159"/>
  <c r="F83" i="159"/>
  <c r="D83" i="159"/>
  <c r="K83" i="159"/>
  <c r="I83" i="159"/>
  <c r="C20" i="159"/>
  <c r="B23" i="159"/>
  <c r="Q102" i="159"/>
  <c r="B113" i="159"/>
  <c r="Q28" i="159"/>
  <c r="B99" i="159"/>
  <c r="B34" i="159" s="1"/>
  <c r="Q88" i="159"/>
  <c r="E76" i="159"/>
  <c r="I76" i="159"/>
  <c r="B76" i="159"/>
  <c r="G22" i="158"/>
  <c r="G55" i="158"/>
  <c r="H19" i="158"/>
  <c r="H21" i="158" s="1"/>
  <c r="F22" i="157"/>
  <c r="G19" i="157"/>
  <c r="F55" i="157"/>
  <c r="U54" i="157"/>
  <c r="AW54" i="157"/>
  <c r="P54" i="157"/>
  <c r="BB40" i="157"/>
  <c r="AI40" i="157"/>
  <c r="AU73" i="157"/>
  <c r="G73" i="157"/>
  <c r="J73" i="157"/>
  <c r="I73" i="157"/>
  <c r="H73" i="157"/>
  <c r="L73" i="157"/>
  <c r="W73" i="157"/>
  <c r="AD73" i="157"/>
  <c r="V73" i="157"/>
  <c r="O73" i="157"/>
  <c r="Z73" i="157"/>
  <c r="T73" i="157"/>
  <c r="X73" i="157"/>
  <c r="Q73" i="157"/>
  <c r="K73" i="157"/>
  <c r="U73" i="157"/>
  <c r="N73" i="157"/>
  <c r="R73" i="157"/>
  <c r="AG73" i="157"/>
  <c r="AK73" i="157"/>
  <c r="J74" i="157"/>
  <c r="M74" i="157"/>
  <c r="W74" i="157"/>
  <c r="AL73" i="157"/>
  <c r="S73" i="157"/>
  <c r="F74" i="157"/>
  <c r="S74" i="157"/>
  <c r="AB73" i="157"/>
  <c r="AI73" i="157"/>
  <c r="X74" i="157"/>
  <c r="K74" i="157"/>
  <c r="M73" i="157"/>
  <c r="N74" i="157"/>
  <c r="U74" i="157"/>
  <c r="G74" i="157"/>
  <c r="AY73" i="157"/>
  <c r="AA73" i="157"/>
  <c r="AP73" i="157"/>
  <c r="AJ73" i="157"/>
  <c r="AN73" i="157"/>
  <c r="AR73" i="157"/>
  <c r="AQ73" i="157"/>
  <c r="AF73" i="157"/>
  <c r="AC73" i="157"/>
  <c r="AM73" i="157"/>
  <c r="BA73" i="157"/>
  <c r="AZ73" i="157"/>
  <c r="AX73" i="157"/>
  <c r="AW73" i="157"/>
  <c r="AE73" i="157"/>
  <c r="AV73" i="157"/>
  <c r="AO73" i="157"/>
  <c r="AS73" i="157"/>
  <c r="F73" i="157"/>
  <c r="AH73" i="157"/>
  <c r="Z74" i="157"/>
  <c r="P74" i="157"/>
  <c r="Q74" i="157"/>
  <c r="BB73" i="157"/>
  <c r="Y73" i="157"/>
  <c r="V74" i="157"/>
  <c r="L74" i="157"/>
  <c r="I74" i="157"/>
  <c r="AT73" i="157"/>
  <c r="R74" i="157"/>
  <c r="H74" i="157"/>
  <c r="O74" i="157"/>
  <c r="P73" i="157"/>
  <c r="T74" i="157"/>
  <c r="Y74" i="157"/>
  <c r="K54" i="157"/>
  <c r="AH54" i="157"/>
  <c r="AZ54" i="157"/>
  <c r="BA40" i="157"/>
  <c r="AE54" i="157"/>
  <c r="AJ40" i="157"/>
  <c r="X54" i="157"/>
  <c r="AQ40" i="157"/>
  <c r="AO54" i="157"/>
  <c r="V54" i="157"/>
  <c r="AS54" i="157"/>
  <c r="AP40" i="157"/>
  <c r="AD54" i="157"/>
  <c r="AP54" i="157"/>
  <c r="G54" i="157"/>
  <c r="AF54" i="157"/>
  <c r="AF40" i="157"/>
  <c r="AY40" i="157"/>
  <c r="AT54" i="157"/>
  <c r="AG54" i="157"/>
  <c r="BC54" i="157"/>
  <c r="AX40" i="157"/>
  <c r="AG40" i="157"/>
  <c r="I54" i="157"/>
  <c r="BA54" i="157"/>
  <c r="R54" i="157"/>
  <c r="AN54" i="157"/>
  <c r="AR40" i="157"/>
  <c r="AH40" i="157"/>
  <c r="AO40" i="157"/>
  <c r="O54" i="157"/>
  <c r="AQ54" i="157"/>
  <c r="L54" i="157"/>
  <c r="AD40" i="157"/>
  <c r="AT40" i="157"/>
  <c r="AE40" i="157"/>
  <c r="BI73" i="158"/>
  <c r="BH73" i="158"/>
  <c r="U81" i="158"/>
  <c r="U82" i="158" s="1"/>
  <c r="U27" i="158" s="1"/>
  <c r="R81" i="158"/>
  <c r="R82" i="158" s="1"/>
  <c r="R27" i="158" s="1"/>
  <c r="F54" i="158"/>
  <c r="BN54" i="158" s="1"/>
  <c r="BN33" i="158"/>
  <c r="F35" i="158"/>
  <c r="C15" i="158"/>
  <c r="D11" i="158" s="1"/>
  <c r="F22" i="155"/>
  <c r="G19" i="155"/>
  <c r="G21" i="155" s="1"/>
  <c r="F55" i="155"/>
  <c r="BN89" i="155"/>
  <c r="F98" i="155"/>
  <c r="F33" i="155" s="1"/>
  <c r="BN33" i="155" s="1"/>
  <c r="AL54" i="155"/>
  <c r="O54" i="155"/>
  <c r="AU54" i="155"/>
  <c r="Z54" i="155"/>
  <c r="T74" i="155"/>
  <c r="L74" i="155"/>
  <c r="W74" i="155"/>
  <c r="O74" i="155"/>
  <c r="G74" i="155"/>
  <c r="V74" i="155"/>
  <c r="N74" i="155"/>
  <c r="F74" i="155"/>
  <c r="U74" i="155"/>
  <c r="M74" i="155"/>
  <c r="I73" i="155"/>
  <c r="H73" i="155"/>
  <c r="F73" i="155"/>
  <c r="G73" i="155"/>
  <c r="X74" i="155"/>
  <c r="P74" i="155"/>
  <c r="H74" i="155"/>
  <c r="S74" i="155"/>
  <c r="K74" i="155"/>
  <c r="Z74" i="155"/>
  <c r="R74" i="155"/>
  <c r="J74" i="155"/>
  <c r="Y74" i="155"/>
  <c r="Q74" i="155"/>
  <c r="I74" i="155"/>
  <c r="K73" i="155"/>
  <c r="AH73" i="155"/>
  <c r="T73" i="155"/>
  <c r="AZ73" i="155"/>
  <c r="AK73" i="155"/>
  <c r="S73" i="155"/>
  <c r="AA73" i="155"/>
  <c r="AL73" i="155"/>
  <c r="X73" i="155"/>
  <c r="AO73" i="155"/>
  <c r="AU73" i="155"/>
  <c r="AM73" i="155"/>
  <c r="J73" i="155"/>
  <c r="AP73" i="155"/>
  <c r="L73" i="155"/>
  <c r="AR73" i="155"/>
  <c r="M73" i="155"/>
  <c r="AS73" i="155"/>
  <c r="N73" i="155"/>
  <c r="AT73" i="155"/>
  <c r="P73" i="155"/>
  <c r="AV73" i="155"/>
  <c r="Q73" i="155"/>
  <c r="AW73" i="155"/>
  <c r="O73" i="155"/>
  <c r="R73" i="155"/>
  <c r="AX73" i="155"/>
  <c r="AJ73" i="155"/>
  <c r="U73" i="155"/>
  <c r="BA73" i="155"/>
  <c r="AE73" i="155"/>
  <c r="W73" i="155"/>
  <c r="V73" i="155"/>
  <c r="BB73" i="155"/>
  <c r="AN73" i="155"/>
  <c r="Y73" i="155"/>
  <c r="AI73" i="155"/>
  <c r="AQ73" i="155"/>
  <c r="Z73" i="155"/>
  <c r="AB73" i="155"/>
  <c r="AC73" i="155"/>
  <c r="AY73" i="155"/>
  <c r="AD73" i="155"/>
  <c r="AF73" i="155"/>
  <c r="AG73" i="155"/>
  <c r="AA54" i="155"/>
  <c r="I54" i="155"/>
  <c r="Y54" i="155"/>
  <c r="AO54" i="155"/>
  <c r="H54" i="155"/>
  <c r="X54" i="155"/>
  <c r="AN54" i="155"/>
  <c r="AF40" i="155"/>
  <c r="BA40" i="155"/>
  <c r="AR40" i="155"/>
  <c r="AI40" i="155"/>
  <c r="AE40" i="155"/>
  <c r="AZ40" i="155"/>
  <c r="N54" i="155"/>
  <c r="AT54" i="155"/>
  <c r="W54" i="155"/>
  <c r="BC54" i="155"/>
  <c r="AH54" i="155"/>
  <c r="G80" i="155"/>
  <c r="I80" i="155"/>
  <c r="H80" i="155"/>
  <c r="F80" i="155"/>
  <c r="AY80" i="155"/>
  <c r="Z80" i="155"/>
  <c r="AB80" i="155"/>
  <c r="AC80" i="155"/>
  <c r="AD80" i="155"/>
  <c r="W80" i="155"/>
  <c r="J80" i="155"/>
  <c r="BA80" i="155"/>
  <c r="AG80" i="155"/>
  <c r="M80" i="155"/>
  <c r="AJ80" i="155"/>
  <c r="K80" i="155"/>
  <c r="AQ80" i="155"/>
  <c r="AK80" i="155"/>
  <c r="Q80" i="155"/>
  <c r="AN80" i="155"/>
  <c r="AO80" i="155"/>
  <c r="AE80" i="155"/>
  <c r="U80" i="155"/>
  <c r="AR80" i="155"/>
  <c r="AS80" i="155"/>
  <c r="AT80" i="155"/>
  <c r="AI80" i="155"/>
  <c r="AV80" i="155"/>
  <c r="AW80" i="155"/>
  <c r="AX80" i="155"/>
  <c r="AZ80" i="155"/>
  <c r="AM80" i="155"/>
  <c r="AF80" i="155"/>
  <c r="L80" i="155"/>
  <c r="BB80" i="155"/>
  <c r="AH80" i="155"/>
  <c r="N80" i="155"/>
  <c r="AA80" i="155"/>
  <c r="P80" i="155"/>
  <c r="AL80" i="155"/>
  <c r="R80" i="155"/>
  <c r="T80" i="155"/>
  <c r="O80" i="155"/>
  <c r="AU80" i="155"/>
  <c r="AP80" i="155"/>
  <c r="V80" i="155"/>
  <c r="X80" i="155"/>
  <c r="Y80" i="155"/>
  <c r="S80" i="155"/>
  <c r="AI54" i="155"/>
  <c r="M54" i="155"/>
  <c r="AC54" i="155"/>
  <c r="AS54" i="155"/>
  <c r="L54" i="155"/>
  <c r="AB54" i="155"/>
  <c r="AR54" i="155"/>
  <c r="AK40" i="155"/>
  <c r="AB40" i="155"/>
  <c r="AW40" i="155"/>
  <c r="AN40" i="155"/>
  <c r="AJ40" i="155"/>
  <c r="F114" i="155"/>
  <c r="BN105" i="155"/>
  <c r="BN114" i="155" s="1"/>
  <c r="AL40" i="155"/>
  <c r="BB40" i="155"/>
  <c r="AP40" i="155"/>
  <c r="BC71" i="155"/>
  <c r="BD73" i="155" s="1"/>
  <c r="BC78" i="155"/>
  <c r="BC80" i="155" s="1"/>
  <c r="C15" i="156"/>
  <c r="D11" i="156" s="1"/>
  <c r="Y81" i="156"/>
  <c r="Y82" i="156" s="1"/>
  <c r="Y27" i="156" s="1"/>
  <c r="Y75" i="156"/>
  <c r="Y26" i="156" s="1"/>
  <c r="Y40" i="156" s="1"/>
  <c r="U81" i="156"/>
  <c r="U82" i="156" s="1"/>
  <c r="U27" i="156" s="1"/>
  <c r="U75" i="156"/>
  <c r="U26" i="156" s="1"/>
  <c r="U40" i="156" s="1"/>
  <c r="H81" i="156"/>
  <c r="H82" i="156" s="1"/>
  <c r="H27" i="156" s="1"/>
  <c r="H75" i="156"/>
  <c r="H26" i="156" s="1"/>
  <c r="H40" i="156" s="1"/>
  <c r="X81" i="156"/>
  <c r="X82" i="156" s="1"/>
  <c r="X27" i="156" s="1"/>
  <c r="X75" i="156"/>
  <c r="X26" i="156" s="1"/>
  <c r="X40" i="156" s="1"/>
  <c r="R81" i="156"/>
  <c r="R82" i="156" s="1"/>
  <c r="R27" i="156" s="1"/>
  <c r="R75" i="156"/>
  <c r="R26" i="156" s="1"/>
  <c r="R40" i="156" s="1"/>
  <c r="Q75" i="156"/>
  <c r="Q26" i="156" s="1"/>
  <c r="Q40" i="156" s="1"/>
  <c r="Q81" i="156"/>
  <c r="Q82" i="156" s="1"/>
  <c r="Q27" i="156" s="1"/>
  <c r="M75" i="156"/>
  <c r="M26" i="156" s="1"/>
  <c r="M40" i="156" s="1"/>
  <c r="M81" i="156"/>
  <c r="M82" i="156" s="1"/>
  <c r="M27" i="156" s="1"/>
  <c r="W81" i="156"/>
  <c r="W82" i="156" s="1"/>
  <c r="W27" i="156" s="1"/>
  <c r="W75" i="156"/>
  <c r="W26" i="156" s="1"/>
  <c r="W40" i="156" s="1"/>
  <c r="T75" i="156"/>
  <c r="T26" i="156" s="1"/>
  <c r="T40" i="156" s="1"/>
  <c r="T81" i="156"/>
  <c r="T82" i="156" s="1"/>
  <c r="T27" i="156" s="1"/>
  <c r="N75" i="156"/>
  <c r="N26" i="156" s="1"/>
  <c r="N40" i="156" s="1"/>
  <c r="N81" i="156"/>
  <c r="N82" i="156" s="1"/>
  <c r="N27" i="156" s="1"/>
  <c r="BC34" i="156"/>
  <c r="BN34" i="156" s="1"/>
  <c r="BN98" i="156"/>
  <c r="G22" i="156"/>
  <c r="H19" i="156"/>
  <c r="G55" i="156"/>
  <c r="Q15" i="158"/>
  <c r="R11" i="158" s="1"/>
  <c r="AI54" i="157"/>
  <c r="BN89" i="157"/>
  <c r="F98" i="157"/>
  <c r="F33" i="157" s="1"/>
  <c r="AC54" i="157"/>
  <c r="AV54" i="157"/>
  <c r="BN105" i="157"/>
  <c r="BN114" i="157" s="1"/>
  <c r="F114" i="157"/>
  <c r="AV40" i="157"/>
  <c r="AW40" i="157"/>
  <c r="Z54" i="157"/>
  <c r="BB54" i="157"/>
  <c r="T54" i="157"/>
  <c r="AM40" i="157"/>
  <c r="S54" i="157"/>
  <c r="Q54" i="157"/>
  <c r="AM54" i="157"/>
  <c r="BN20" i="157"/>
  <c r="BC71" i="157"/>
  <c r="BG73" i="157" s="1"/>
  <c r="BC78" i="157"/>
  <c r="BJ80" i="157" s="1"/>
  <c r="AK54" i="157"/>
  <c r="AY80" i="157"/>
  <c r="G80" i="157"/>
  <c r="M80" i="157"/>
  <c r="AJ80" i="157"/>
  <c r="AF80" i="157"/>
  <c r="W80" i="157"/>
  <c r="I80" i="157"/>
  <c r="T80" i="157"/>
  <c r="AV80" i="157"/>
  <c r="S80" i="157"/>
  <c r="Y80" i="157"/>
  <c r="L80" i="157"/>
  <c r="AN80" i="157"/>
  <c r="K80" i="157"/>
  <c r="U80" i="157"/>
  <c r="AR80" i="157"/>
  <c r="H80" i="157"/>
  <c r="Q80" i="157"/>
  <c r="X80" i="157"/>
  <c r="AG80" i="157"/>
  <c r="N80" i="157"/>
  <c r="AZ80" i="157"/>
  <c r="AT80" i="157"/>
  <c r="BB80" i="157"/>
  <c r="AU80" i="157"/>
  <c r="AA80" i="157"/>
  <c r="AK80" i="157"/>
  <c r="AD80" i="157"/>
  <c r="AP80" i="157"/>
  <c r="AQ80" i="157"/>
  <c r="AC80" i="157"/>
  <c r="V80" i="157"/>
  <c r="AH80" i="157"/>
  <c r="AM80" i="157"/>
  <c r="AS80" i="157"/>
  <c r="F80" i="157"/>
  <c r="Z80" i="157"/>
  <c r="AI80" i="157"/>
  <c r="AO80" i="157"/>
  <c r="AL80" i="157"/>
  <c r="J80" i="157"/>
  <c r="AX80" i="157"/>
  <c r="AE80" i="157"/>
  <c r="AB80" i="157"/>
  <c r="P80" i="157"/>
  <c r="AW80" i="157"/>
  <c r="R80" i="157"/>
  <c r="O80" i="157"/>
  <c r="BA80" i="157"/>
  <c r="AB54" i="157"/>
  <c r="AU40" i="157"/>
  <c r="Y54" i="157"/>
  <c r="AA54" i="157"/>
  <c r="AX54" i="157"/>
  <c r="AB40" i="157"/>
  <c r="AY54" i="157"/>
  <c r="AU54" i="157"/>
  <c r="M54" i="157"/>
  <c r="AJ54" i="157"/>
  <c r="AK40" i="157"/>
  <c r="AC40" i="157"/>
  <c r="BC40" i="157"/>
  <c r="J54" i="157"/>
  <c r="AL54" i="157"/>
  <c r="H54" i="157"/>
  <c r="AL40" i="157"/>
  <c r="AA40" i="157"/>
  <c r="N54" i="157"/>
  <c r="W54" i="157"/>
  <c r="AR54" i="157"/>
  <c r="AZ40" i="157"/>
  <c r="AN40" i="157"/>
  <c r="AS40" i="157"/>
  <c r="C15" i="155"/>
  <c r="D11" i="155" s="1"/>
  <c r="BJ73" i="158"/>
  <c r="BG73" i="158"/>
  <c r="BL73" i="158"/>
  <c r="M75" i="158"/>
  <c r="M26" i="158" s="1"/>
  <c r="M40" i="158" s="1"/>
  <c r="M81" i="158"/>
  <c r="M82" i="158" s="1"/>
  <c r="M27" i="158" s="1"/>
  <c r="P81" i="158"/>
  <c r="P82" i="158" s="1"/>
  <c r="P27" i="158" s="1"/>
  <c r="P75" i="158"/>
  <c r="P26" i="158" s="1"/>
  <c r="P40" i="158" s="1"/>
  <c r="Z75" i="158"/>
  <c r="Z26" i="158" s="1"/>
  <c r="Z40" i="158" s="1"/>
  <c r="BD73" i="158"/>
  <c r="BC73" i="158"/>
  <c r="BF73" i="158"/>
  <c r="BE73" i="158"/>
  <c r="V54" i="155"/>
  <c r="BB54" i="155"/>
  <c r="AE54" i="155"/>
  <c r="J54" i="155"/>
  <c r="AP54" i="155"/>
  <c r="K54" i="155"/>
  <c r="AQ54" i="155"/>
  <c r="Q54" i="155"/>
  <c r="AG54" i="155"/>
  <c r="AW54" i="155"/>
  <c r="P54" i="155"/>
  <c r="AF54" i="155"/>
  <c r="AV54" i="155"/>
  <c r="AQ40" i="155"/>
  <c r="AG40" i="155"/>
  <c r="BC40" i="155"/>
  <c r="AS40" i="155"/>
  <c r="AO40" i="155"/>
  <c r="AD54" i="155"/>
  <c r="G54" i="155"/>
  <c r="AM54" i="155"/>
  <c r="R54" i="155"/>
  <c r="AX54" i="155"/>
  <c r="S54" i="155"/>
  <c r="AY54" i="155"/>
  <c r="U54" i="155"/>
  <c r="AK54" i="155"/>
  <c r="BA54" i="155"/>
  <c r="T54" i="155"/>
  <c r="AJ54" i="155"/>
  <c r="AZ54" i="155"/>
  <c r="AA40" i="155"/>
  <c r="AV40" i="155"/>
  <c r="AM40" i="155"/>
  <c r="AC40" i="155"/>
  <c r="AY40" i="155"/>
  <c r="AU40" i="155"/>
  <c r="AD40" i="155"/>
  <c r="AT40" i="155"/>
  <c r="AH40" i="155"/>
  <c r="AX40" i="155"/>
  <c r="C15" i="157"/>
  <c r="D11" i="157" s="1"/>
  <c r="I81" i="156"/>
  <c r="I82" i="156" s="1"/>
  <c r="I27" i="156" s="1"/>
  <c r="I75" i="156"/>
  <c r="I26" i="156" s="1"/>
  <c r="I40" i="156" s="1"/>
  <c r="S75" i="156"/>
  <c r="S26" i="156" s="1"/>
  <c r="S40" i="156" s="1"/>
  <c r="S81" i="156"/>
  <c r="S82" i="156" s="1"/>
  <c r="S27" i="156" s="1"/>
  <c r="O75" i="156"/>
  <c r="O26" i="156" s="1"/>
  <c r="O40" i="156" s="1"/>
  <c r="O81" i="156"/>
  <c r="O82" i="156" s="1"/>
  <c r="O27" i="156" s="1"/>
  <c r="P81" i="156"/>
  <c r="P82" i="156" s="1"/>
  <c r="P27" i="156" s="1"/>
  <c r="P75" i="156"/>
  <c r="P26" i="156" s="1"/>
  <c r="P40" i="156" s="1"/>
  <c r="J81" i="156"/>
  <c r="J82" i="156" s="1"/>
  <c r="J27" i="156" s="1"/>
  <c r="J75" i="156"/>
  <c r="J26" i="156" s="1"/>
  <c r="J40" i="156" s="1"/>
  <c r="Z81" i="156"/>
  <c r="Z82" i="156" s="1"/>
  <c r="Z27" i="156" s="1"/>
  <c r="Z75" i="156"/>
  <c r="Z26" i="156" s="1"/>
  <c r="Z40" i="156" s="1"/>
  <c r="K75" i="156"/>
  <c r="K26" i="156" s="1"/>
  <c r="K40" i="156" s="1"/>
  <c r="K81" i="156"/>
  <c r="K82" i="156" s="1"/>
  <c r="K27" i="156" s="1"/>
  <c r="G75" i="156"/>
  <c r="G26" i="156" s="1"/>
  <c r="G40" i="156" s="1"/>
  <c r="G81" i="156"/>
  <c r="G82" i="156" s="1"/>
  <c r="G27" i="156" s="1"/>
  <c r="L81" i="156"/>
  <c r="L82" i="156" s="1"/>
  <c r="L27" i="156" s="1"/>
  <c r="L75" i="156"/>
  <c r="L26" i="156" s="1"/>
  <c r="L40" i="156" s="1"/>
  <c r="F81" i="156"/>
  <c r="F75" i="156"/>
  <c r="F26" i="156" s="1"/>
  <c r="BN74" i="156"/>
  <c r="V75" i="156"/>
  <c r="V26" i="156" s="1"/>
  <c r="V40" i="156" s="1"/>
  <c r="V81" i="156"/>
  <c r="V82" i="156" s="1"/>
  <c r="V27" i="156" s="1"/>
  <c r="F54" i="156"/>
  <c r="BN54" i="156" s="1"/>
  <c r="BN33" i="156"/>
  <c r="F35" i="156"/>
  <c r="AD75" i="146"/>
  <c r="AD26" i="146" s="1"/>
  <c r="AD40" i="146" s="1"/>
  <c r="AD81" i="146"/>
  <c r="AD82" i="146" s="1"/>
  <c r="AD27" i="146" s="1"/>
  <c r="BN103" i="117"/>
  <c r="BO87" i="117" s="1"/>
  <c r="C115" i="117"/>
  <c r="C99" i="120"/>
  <c r="C33" i="120" s="1"/>
  <c r="BN87" i="120"/>
  <c r="C56" i="120"/>
  <c r="D19" i="120"/>
  <c r="C22" i="120"/>
  <c r="C22" i="117"/>
  <c r="D19" i="117"/>
  <c r="C115" i="120"/>
  <c r="BN103" i="120"/>
  <c r="BO87" i="120" s="1"/>
  <c r="C33" i="117"/>
  <c r="C55" i="117" s="1"/>
  <c r="BN87" i="117"/>
  <c r="L34" i="117" s="1"/>
  <c r="C74" i="117"/>
  <c r="C74" i="150"/>
  <c r="C74" i="120"/>
  <c r="C22" i="150"/>
  <c r="C56" i="150"/>
  <c r="C115" i="150"/>
  <c r="BN103" i="150"/>
  <c r="BO87" i="150" s="1"/>
  <c r="BN87" i="150"/>
  <c r="L34" i="150" s="1"/>
  <c r="C99" i="150"/>
  <c r="B55" i="134"/>
  <c r="B35" i="134"/>
  <c r="B54" i="130"/>
  <c r="B35" i="130"/>
  <c r="BH54" i="136"/>
  <c r="BH54" i="137"/>
  <c r="BC55" i="134"/>
  <c r="BF54" i="136"/>
  <c r="B35" i="128"/>
  <c r="B55" i="128"/>
  <c r="B35" i="133"/>
  <c r="B55" i="133"/>
  <c r="C54" i="130"/>
  <c r="B35" i="145"/>
  <c r="B54" i="145"/>
  <c r="BB54" i="136"/>
  <c r="BE54" i="137"/>
  <c r="BN33" i="136"/>
  <c r="B35" i="136"/>
  <c r="B54" i="136"/>
  <c r="BG54" i="137"/>
  <c r="B35" i="129"/>
  <c r="B55" i="129"/>
  <c r="BB55" i="134"/>
  <c r="BH55" i="134"/>
  <c r="BG55" i="134"/>
  <c r="F54" i="131"/>
  <c r="BF54" i="137"/>
  <c r="BE55" i="134"/>
  <c r="D54" i="145"/>
  <c r="E54" i="131"/>
  <c r="BJ54" i="146"/>
  <c r="B35" i="143"/>
  <c r="B54" i="143"/>
  <c r="BC54" i="136"/>
  <c r="B54" i="131"/>
  <c r="B35" i="131"/>
  <c r="C54" i="131"/>
  <c r="C54" i="146"/>
  <c r="C54" i="143"/>
  <c r="BE54" i="136"/>
  <c r="BI55" i="134"/>
  <c r="B54" i="146"/>
  <c r="B35" i="146"/>
  <c r="BJ55" i="134"/>
  <c r="BD55" i="134"/>
  <c r="B35" i="137"/>
  <c r="B54" i="137"/>
  <c r="D54" i="143"/>
  <c r="BD54" i="136"/>
  <c r="B55" i="142"/>
  <c r="B35" i="142"/>
  <c r="O37" i="149"/>
  <c r="AH75" i="123"/>
  <c r="AH26" i="123" s="1"/>
  <c r="AH81" i="123"/>
  <c r="AH82" i="123" s="1"/>
  <c r="AH27" i="123" s="1"/>
  <c r="M76" i="125"/>
  <c r="M26" i="125" s="1"/>
  <c r="M40" i="125" s="1"/>
  <c r="M41" i="125" s="1"/>
  <c r="AG75" i="123"/>
  <c r="AG26" i="123" s="1"/>
  <c r="AG81" i="123"/>
  <c r="AG82" i="123" s="1"/>
  <c r="AG27" i="123" s="1"/>
  <c r="G76" i="125"/>
  <c r="G26" i="125" s="1"/>
  <c r="G40" i="125" s="1"/>
  <c r="G41" i="125" s="1"/>
  <c r="I76" i="125"/>
  <c r="I26" i="125" s="1"/>
  <c r="I40" i="125" s="1"/>
  <c r="I41" i="125" s="1"/>
  <c r="H82" i="125"/>
  <c r="H83" i="125" s="1"/>
  <c r="H27" i="125" s="1"/>
  <c r="N76" i="125"/>
  <c r="N26" i="125" s="1"/>
  <c r="L76" i="125"/>
  <c r="L26" i="125" s="1"/>
  <c r="L40" i="125" s="1"/>
  <c r="L41" i="125" s="1"/>
  <c r="W76" i="125"/>
  <c r="W26" i="125" s="1"/>
  <c r="W40" i="125" s="1"/>
  <c r="W41" i="125" s="1"/>
  <c r="O82" i="125"/>
  <c r="O83" i="125" s="1"/>
  <c r="O27" i="125" s="1"/>
  <c r="BN75" i="125"/>
  <c r="V81" i="120"/>
  <c r="AB73" i="137"/>
  <c r="Y74" i="145"/>
  <c r="Y75" i="145" s="1"/>
  <c r="Y26" i="145" s="1"/>
  <c r="BB71" i="143"/>
  <c r="BE73" i="143" s="1"/>
  <c r="AM114" i="145"/>
  <c r="AM40" i="145" s="1"/>
  <c r="R81" i="120"/>
  <c r="AS81" i="120"/>
  <c r="BB78" i="143"/>
  <c r="BH80" i="143" s="1"/>
  <c r="AW81" i="120"/>
  <c r="O81" i="120"/>
  <c r="N98" i="145"/>
  <c r="N33" i="145" s="1"/>
  <c r="N54" i="145" s="1"/>
  <c r="BB78" i="122"/>
  <c r="BJ80" i="122" s="1"/>
  <c r="AR81" i="120"/>
  <c r="AN81" i="120"/>
  <c r="Y98" i="145"/>
  <c r="Y33" i="145" s="1"/>
  <c r="Y54" i="145" s="1"/>
  <c r="AW80" i="137"/>
  <c r="AA81" i="120"/>
  <c r="AA74" i="145"/>
  <c r="AA75" i="145" s="1"/>
  <c r="AA26" i="145" s="1"/>
  <c r="M73" i="137"/>
  <c r="AE81" i="120"/>
  <c r="AY81" i="120"/>
  <c r="AM81" i="120"/>
  <c r="AG81" i="120"/>
  <c r="S81" i="120"/>
  <c r="BK81" i="120"/>
  <c r="AU81" i="120"/>
  <c r="T74" i="145"/>
  <c r="T81" i="145" s="1"/>
  <c r="T82" i="145" s="1"/>
  <c r="T27" i="145" s="1"/>
  <c r="AF98" i="145"/>
  <c r="AF33" i="145" s="1"/>
  <c r="AF54" i="145" s="1"/>
  <c r="U80" i="137"/>
  <c r="AV81" i="120"/>
  <c r="BL81" i="120"/>
  <c r="W81" i="120"/>
  <c r="AX81" i="120"/>
  <c r="Z81" i="120"/>
  <c r="E99" i="117"/>
  <c r="AJ73" i="137"/>
  <c r="AH73" i="137"/>
  <c r="AZ98" i="145"/>
  <c r="AZ33" i="145" s="1"/>
  <c r="AZ54" i="145" s="1"/>
  <c r="AZ80" i="122"/>
  <c r="U74" i="145"/>
  <c r="U81" i="145" s="1"/>
  <c r="U82" i="145" s="1"/>
  <c r="U27" i="145" s="1"/>
  <c r="AX98" i="145"/>
  <c r="AX33" i="145" s="1"/>
  <c r="AX54" i="145" s="1"/>
  <c r="AT98" i="145"/>
  <c r="AT33" i="145" s="1"/>
  <c r="AT54" i="145" s="1"/>
  <c r="AN98" i="145"/>
  <c r="AN33" i="145" s="1"/>
  <c r="AN54" i="145" s="1"/>
  <c r="AK98" i="145"/>
  <c r="AK33" i="145" s="1"/>
  <c r="AK54" i="145" s="1"/>
  <c r="H80" i="137"/>
  <c r="AV80" i="122"/>
  <c r="V98" i="145"/>
  <c r="V33" i="145" s="1"/>
  <c r="V54" i="145" s="1"/>
  <c r="L114" i="145"/>
  <c r="AD74" i="145"/>
  <c r="AD81" i="145" s="1"/>
  <c r="AD82" i="145" s="1"/>
  <c r="AD27" i="145" s="1"/>
  <c r="S114" i="145"/>
  <c r="N114" i="145"/>
  <c r="Y81" i="120"/>
  <c r="BE81" i="120"/>
  <c r="T81" i="120"/>
  <c r="AK81" i="120"/>
  <c r="N81" i="120"/>
  <c r="AH81" i="120"/>
  <c r="AD81" i="120"/>
  <c r="X81" i="120"/>
  <c r="AB81" i="120"/>
  <c r="U81" i="120"/>
  <c r="G74" i="137"/>
  <c r="G75" i="137" s="1"/>
  <c r="G26" i="137" s="1"/>
  <c r="G40" i="137" s="1"/>
  <c r="Q81" i="120"/>
  <c r="AP81" i="120"/>
  <c r="AT81" i="120"/>
  <c r="AC81" i="120"/>
  <c r="AL81" i="120"/>
  <c r="AO81" i="120"/>
  <c r="P81" i="120"/>
  <c r="AJ81" i="120"/>
  <c r="AF81" i="120"/>
  <c r="AI81" i="120"/>
  <c r="AQ81" i="120"/>
  <c r="Y73" i="137"/>
  <c r="AD73" i="122"/>
  <c r="AS73" i="122"/>
  <c r="AM73" i="122"/>
  <c r="S80" i="122"/>
  <c r="AW80" i="122"/>
  <c r="U80" i="122"/>
  <c r="AM80" i="122"/>
  <c r="AA80" i="122"/>
  <c r="AH80" i="122"/>
  <c r="AK73" i="137"/>
  <c r="AJ80" i="137"/>
  <c r="R73" i="137"/>
  <c r="O73" i="122"/>
  <c r="AX73" i="122"/>
  <c r="D16" i="128"/>
  <c r="E16" i="119"/>
  <c r="Q80" i="122"/>
  <c r="T73" i="122"/>
  <c r="AI73" i="122"/>
  <c r="AX80" i="122"/>
  <c r="AY80" i="122"/>
  <c r="AH98" i="145"/>
  <c r="AH33" i="145" s="1"/>
  <c r="AH54" i="145" s="1"/>
  <c r="AA80" i="137"/>
  <c r="AD73" i="137"/>
  <c r="U73" i="137"/>
  <c r="AV80" i="137"/>
  <c r="AG73" i="137"/>
  <c r="AT73" i="137"/>
  <c r="AW80" i="143"/>
  <c r="O80" i="143"/>
  <c r="N80" i="143"/>
  <c r="F80" i="143"/>
  <c r="AF80" i="143"/>
  <c r="AG80" i="143"/>
  <c r="AH80" i="143"/>
  <c r="AT80" i="143"/>
  <c r="R80" i="143"/>
  <c r="Z73" i="143"/>
  <c r="L73" i="143"/>
  <c r="G73" i="143"/>
  <c r="AC73" i="143"/>
  <c r="AJ73" i="143"/>
  <c r="AS73" i="143"/>
  <c r="V73" i="143"/>
  <c r="T73" i="143"/>
  <c r="R73" i="143"/>
  <c r="AX73" i="143"/>
  <c r="G73" i="146"/>
  <c r="AY73" i="146"/>
  <c r="AY74" i="146" s="1"/>
  <c r="W73" i="146"/>
  <c r="Y73" i="146"/>
  <c r="N73" i="146"/>
  <c r="AD80" i="143"/>
  <c r="AG54" i="137"/>
  <c r="K80" i="143"/>
  <c r="BA80" i="146"/>
  <c r="AE80" i="146"/>
  <c r="I80" i="146"/>
  <c r="AD80" i="146"/>
  <c r="AU80" i="143"/>
  <c r="W73" i="143"/>
  <c r="BB73" i="137"/>
  <c r="G54" i="143"/>
  <c r="P114" i="145"/>
  <c r="M114" i="145"/>
  <c r="AM98" i="145"/>
  <c r="AM33" i="145" s="1"/>
  <c r="AM54" i="145" s="1"/>
  <c r="P98" i="145"/>
  <c r="P33" i="145" s="1"/>
  <c r="P54" i="145" s="1"/>
  <c r="BB98" i="145"/>
  <c r="BB33" i="145" s="1"/>
  <c r="AJ114" i="145"/>
  <c r="AJ40" i="145" s="1"/>
  <c r="BI78" i="145"/>
  <c r="V73" i="137"/>
  <c r="I73" i="137"/>
  <c r="P73" i="137"/>
  <c r="AZ73" i="137"/>
  <c r="BJ80" i="123"/>
  <c r="BL80" i="123"/>
  <c r="BC73" i="137"/>
  <c r="AC114" i="145"/>
  <c r="T98" i="145"/>
  <c r="T33" i="145" s="1"/>
  <c r="T54" i="145" s="1"/>
  <c r="O114" i="145"/>
  <c r="Y114" i="145"/>
  <c r="L98" i="145"/>
  <c r="L33" i="145" s="1"/>
  <c r="L54" i="145" s="1"/>
  <c r="Q98" i="145"/>
  <c r="Q33" i="145" s="1"/>
  <c r="AE73" i="137"/>
  <c r="AI73" i="137"/>
  <c r="AW73" i="137"/>
  <c r="BD40" i="145"/>
  <c r="AL73" i="137"/>
  <c r="AP73" i="137"/>
  <c r="AC73" i="137"/>
  <c r="C16" i="139"/>
  <c r="AU114" i="145"/>
  <c r="AL98" i="145"/>
  <c r="AL33" i="145" s="1"/>
  <c r="AL54" i="145" s="1"/>
  <c r="BA80" i="143"/>
  <c r="AV80" i="143"/>
  <c r="Z80" i="143"/>
  <c r="X80" i="143"/>
  <c r="Q80" i="143"/>
  <c r="T80" i="143"/>
  <c r="AS80" i="143"/>
  <c r="P80" i="143"/>
  <c r="L80" i="143"/>
  <c r="Y80" i="143"/>
  <c r="AZ80" i="143"/>
  <c r="AB80" i="143"/>
  <c r="AN80" i="143"/>
  <c r="AK80" i="143"/>
  <c r="AA80" i="143"/>
  <c r="AR80" i="143"/>
  <c r="S80" i="143"/>
  <c r="AQ80" i="143"/>
  <c r="AM80" i="143"/>
  <c r="AC80" i="143"/>
  <c r="AJ80" i="143"/>
  <c r="AI80" i="143"/>
  <c r="I80" i="143"/>
  <c r="AE80" i="143"/>
  <c r="G80" i="143"/>
  <c r="AY73" i="143"/>
  <c r="AG73" i="143"/>
  <c r="AV73" i="143"/>
  <c r="AE73" i="143"/>
  <c r="M73" i="143"/>
  <c r="J73" i="143"/>
  <c r="AQ73" i="143"/>
  <c r="Y73" i="143"/>
  <c r="AD73" i="143"/>
  <c r="H73" i="143"/>
  <c r="BA73" i="143"/>
  <c r="F73" i="143"/>
  <c r="AZ73" i="143"/>
  <c r="AI73" i="143"/>
  <c r="Q73" i="143"/>
  <c r="AF73" i="143"/>
  <c r="O73" i="143"/>
  <c r="AL73" i="143"/>
  <c r="AR73" i="143"/>
  <c r="AA73" i="143"/>
  <c r="I73" i="143"/>
  <c r="AP73" i="143"/>
  <c r="AM73" i="143"/>
  <c r="AK73" i="143"/>
  <c r="N73" i="143"/>
  <c r="AX80" i="143"/>
  <c r="AO80" i="143"/>
  <c r="AL80" i="143"/>
  <c r="AP80" i="143"/>
  <c r="AY80" i="143"/>
  <c r="E80" i="143"/>
  <c r="I54" i="143"/>
  <c r="E73" i="143"/>
  <c r="X73" i="143"/>
  <c r="AO73" i="143"/>
  <c r="AT73" i="143"/>
  <c r="AU73" i="143"/>
  <c r="AW73" i="143"/>
  <c r="AL54" i="143"/>
  <c r="R54" i="137"/>
  <c r="Z73" i="137"/>
  <c r="G73" i="137"/>
  <c r="T73" i="137"/>
  <c r="AU73" i="137"/>
  <c r="AV73" i="137"/>
  <c r="AF73" i="137"/>
  <c r="X73" i="137"/>
  <c r="AQ73" i="137"/>
  <c r="BA73" i="137"/>
  <c r="AS73" i="137"/>
  <c r="O73" i="137"/>
  <c r="K73" i="137"/>
  <c r="J73" i="137"/>
  <c r="AM73" i="137"/>
  <c r="AA73" i="137"/>
  <c r="AN73" i="137"/>
  <c r="L73" i="137"/>
  <c r="N73" i="137"/>
  <c r="AX73" i="137"/>
  <c r="H73" i="137"/>
  <c r="S73" i="137"/>
  <c r="AF54" i="143"/>
  <c r="BN88" i="143"/>
  <c r="BB34" i="143" s="1"/>
  <c r="BN34" i="143" s="1"/>
  <c r="BA98" i="145"/>
  <c r="BA33" i="145" s="1"/>
  <c r="BA54" i="145" s="1"/>
  <c r="J114" i="143"/>
  <c r="BN104" i="143"/>
  <c r="BO88" i="143" s="1"/>
  <c r="J80" i="143"/>
  <c r="H80" i="143"/>
  <c r="M80" i="143"/>
  <c r="V80" i="143"/>
  <c r="W80" i="143"/>
  <c r="U80" i="143"/>
  <c r="U73" i="143"/>
  <c r="AN73" i="143"/>
  <c r="K73" i="143"/>
  <c r="AH73" i="143"/>
  <c r="P73" i="143"/>
  <c r="S73" i="143"/>
  <c r="D11" i="145"/>
  <c r="C16" i="145"/>
  <c r="M54" i="143"/>
  <c r="W114" i="145"/>
  <c r="BB114" i="145"/>
  <c r="BB40" i="145" s="1"/>
  <c r="AN114" i="145"/>
  <c r="AN40" i="145" s="1"/>
  <c r="BA114" i="145"/>
  <c r="BA40" i="145" s="1"/>
  <c r="AG98" i="145"/>
  <c r="AG33" i="145" s="1"/>
  <c r="AG54" i="145" s="1"/>
  <c r="Q114" i="145"/>
  <c r="AS98" i="145"/>
  <c r="AS33" i="145" s="1"/>
  <c r="AS54" i="145" s="1"/>
  <c r="O98" i="145"/>
  <c r="O33" i="145" s="1"/>
  <c r="AI98" i="145"/>
  <c r="AI33" i="145" s="1"/>
  <c r="AI54" i="145" s="1"/>
  <c r="AF114" i="145"/>
  <c r="AF40" i="145" s="1"/>
  <c r="W98" i="145"/>
  <c r="W33" i="145" s="1"/>
  <c r="W54" i="145" s="1"/>
  <c r="S98" i="145"/>
  <c r="S33" i="145" s="1"/>
  <c r="S54" i="145" s="1"/>
  <c r="R98" i="145"/>
  <c r="R33" i="145" s="1"/>
  <c r="U98" i="145"/>
  <c r="U33" i="145" s="1"/>
  <c r="U54" i="145" s="1"/>
  <c r="R114" i="145"/>
  <c r="AD98" i="145"/>
  <c r="AD33" i="145" s="1"/>
  <c r="AD54" i="145" s="1"/>
  <c r="AW98" i="145"/>
  <c r="AW33" i="145" s="1"/>
  <c r="AW54" i="145" s="1"/>
  <c r="AT114" i="145"/>
  <c r="AT40" i="145" s="1"/>
  <c r="BK80" i="123"/>
  <c r="U114" i="145"/>
  <c r="AH114" i="145"/>
  <c r="Z98" i="145"/>
  <c r="Z33" i="145" s="1"/>
  <c r="Z54" i="145" s="1"/>
  <c r="AW114" i="145"/>
  <c r="L80" i="137"/>
  <c r="AP80" i="137"/>
  <c r="AR54" i="137"/>
  <c r="D28" i="125"/>
  <c r="BN111" i="145"/>
  <c r="BO95" i="145" s="1"/>
  <c r="X73" i="122"/>
  <c r="Z114" i="145"/>
  <c r="X98" i="145"/>
  <c r="X33" i="145" s="1"/>
  <c r="X54" i="145" s="1"/>
  <c r="AE98" i="145"/>
  <c r="AE33" i="145" s="1"/>
  <c r="AE54" i="145" s="1"/>
  <c r="AD114" i="145"/>
  <c r="I99" i="117"/>
  <c r="I33" i="117" s="1"/>
  <c r="I55" i="117" s="1"/>
  <c r="F115" i="117"/>
  <c r="G115" i="117"/>
  <c r="AO80" i="137"/>
  <c r="AX80" i="137"/>
  <c r="AX54" i="137"/>
  <c r="AU73" i="122"/>
  <c r="AY73" i="122"/>
  <c r="AT73" i="122"/>
  <c r="AE73" i="122"/>
  <c r="Y73" i="122"/>
  <c r="R74" i="145"/>
  <c r="AC74" i="145"/>
  <c r="O74" i="145"/>
  <c r="AE74" i="145"/>
  <c r="AE81" i="145" s="1"/>
  <c r="AE82" i="145" s="1"/>
  <c r="AE27" i="145" s="1"/>
  <c r="X74" i="145"/>
  <c r="AS114" i="145"/>
  <c r="AR98" i="145"/>
  <c r="AR33" i="145" s="1"/>
  <c r="AR54" i="145" s="1"/>
  <c r="AY98" i="145"/>
  <c r="AY33" i="145" s="1"/>
  <c r="AY54" i="145" s="1"/>
  <c r="X114" i="145"/>
  <c r="AU98" i="145"/>
  <c r="AU33" i="145" s="1"/>
  <c r="AU54" i="145" s="1"/>
  <c r="AI114" i="145"/>
  <c r="AI40" i="145" s="1"/>
  <c r="AZ114" i="145"/>
  <c r="K115" i="117"/>
  <c r="E115" i="117"/>
  <c r="Y55" i="125"/>
  <c r="N73" i="122"/>
  <c r="AV73" i="122"/>
  <c r="V73" i="122"/>
  <c r="AK73" i="122"/>
  <c r="AB73" i="122"/>
  <c r="Q73" i="122"/>
  <c r="AZ73" i="122"/>
  <c r="AQ73" i="122"/>
  <c r="AF73" i="122"/>
  <c r="AO73" i="122"/>
  <c r="Z73" i="122"/>
  <c r="Z74" i="145"/>
  <c r="Z81" i="145" s="1"/>
  <c r="Z82" i="145" s="1"/>
  <c r="Z27" i="145" s="1"/>
  <c r="N74" i="145"/>
  <c r="N81" i="145" s="1"/>
  <c r="N82" i="145" s="1"/>
  <c r="N27" i="145" s="1"/>
  <c r="S74" i="145"/>
  <c r="L74" i="145"/>
  <c r="L75" i="145" s="1"/>
  <c r="L26" i="145" s="1"/>
  <c r="AB74" i="145"/>
  <c r="AB75" i="145" s="1"/>
  <c r="AB26" i="145" s="1"/>
  <c r="M98" i="145"/>
  <c r="M33" i="145" s="1"/>
  <c r="M54" i="145" s="1"/>
  <c r="AO114" i="145"/>
  <c r="AJ98" i="145"/>
  <c r="AJ33" i="145" s="1"/>
  <c r="AJ54" i="145" s="1"/>
  <c r="AQ114" i="145"/>
  <c r="AQ40" i="145" s="1"/>
  <c r="AA114" i="145"/>
  <c r="AO73" i="137"/>
  <c r="Q73" i="137"/>
  <c r="AY73" i="137"/>
  <c r="W73" i="137"/>
  <c r="U73" i="122"/>
  <c r="AJ73" i="122"/>
  <c r="AA73" i="122"/>
  <c r="P73" i="122"/>
  <c r="AN73" i="122"/>
  <c r="AW73" i="122"/>
  <c r="S73" i="122"/>
  <c r="R73" i="122"/>
  <c r="AL73" i="122"/>
  <c r="AC73" i="122"/>
  <c r="AH73" i="122"/>
  <c r="BA73" i="122"/>
  <c r="AR73" i="122"/>
  <c r="AG73" i="122"/>
  <c r="AP73" i="122"/>
  <c r="M73" i="122"/>
  <c r="Q74" i="145"/>
  <c r="Q75" i="145" s="1"/>
  <c r="Q26" i="145" s="1"/>
  <c r="M74" i="145"/>
  <c r="M75" i="145" s="1"/>
  <c r="M26" i="145" s="1"/>
  <c r="V74" i="145"/>
  <c r="V81" i="145" s="1"/>
  <c r="V82" i="145" s="1"/>
  <c r="V27" i="145" s="1"/>
  <c r="W74" i="145"/>
  <c r="W81" i="145" s="1"/>
  <c r="W82" i="145" s="1"/>
  <c r="W27" i="145" s="1"/>
  <c r="P74" i="145"/>
  <c r="P75" i="145" s="1"/>
  <c r="P26" i="145" s="1"/>
  <c r="AV114" i="145"/>
  <c r="AA98" i="145"/>
  <c r="AA33" i="145" s="1"/>
  <c r="AA54" i="145" s="1"/>
  <c r="AV98" i="145"/>
  <c r="AV33" i="145" s="1"/>
  <c r="AV54" i="145" s="1"/>
  <c r="AL114" i="145"/>
  <c r="AL40" i="145" s="1"/>
  <c r="T114" i="145"/>
  <c r="BN95" i="145"/>
  <c r="BI34" i="145" s="1"/>
  <c r="BC73" i="122"/>
  <c r="BG73" i="122"/>
  <c r="BB73" i="122"/>
  <c r="BJ73" i="122"/>
  <c r="BH40" i="145"/>
  <c r="L73" i="146"/>
  <c r="O73" i="146"/>
  <c r="Z80" i="146"/>
  <c r="AQ80" i="146"/>
  <c r="AB114" i="145"/>
  <c r="AY114" i="145"/>
  <c r="AG114" i="145"/>
  <c r="AG40" i="145" s="1"/>
  <c r="I115" i="150"/>
  <c r="L54" i="137"/>
  <c r="BN20" i="122"/>
  <c r="BG40" i="145"/>
  <c r="AA73" i="146"/>
  <c r="AC73" i="146"/>
  <c r="AC81" i="146" s="1"/>
  <c r="AC82" i="146" s="1"/>
  <c r="AC27" i="146" s="1"/>
  <c r="W80" i="146"/>
  <c r="AG80" i="146"/>
  <c r="AP98" i="145"/>
  <c r="AP33" i="145" s="1"/>
  <c r="AP54" i="145" s="1"/>
  <c r="AQ98" i="145"/>
  <c r="AQ33" i="145" s="1"/>
  <c r="AQ54" i="145" s="1"/>
  <c r="AB98" i="145"/>
  <c r="AB33" i="145" s="1"/>
  <c r="AB54" i="145" s="1"/>
  <c r="AC98" i="145"/>
  <c r="AC33" i="145" s="1"/>
  <c r="AC54" i="145" s="1"/>
  <c r="AE114" i="145"/>
  <c r="AR114" i="145"/>
  <c r="O54" i="137"/>
  <c r="P54" i="137"/>
  <c r="BE40" i="145"/>
  <c r="BC40" i="145"/>
  <c r="BH54" i="145"/>
  <c r="J73" i="146"/>
  <c r="U73" i="146"/>
  <c r="AJ73" i="146"/>
  <c r="AJ74" i="146" s="1"/>
  <c r="AJ75" i="146" s="1"/>
  <c r="AJ26" i="146" s="1"/>
  <c r="AJ40" i="146" s="1"/>
  <c r="H73" i="146"/>
  <c r="AI80" i="146"/>
  <c r="M80" i="146"/>
  <c r="AX80" i="146"/>
  <c r="V114" i="145"/>
  <c r="AO98" i="145"/>
  <c r="AO33" i="145" s="1"/>
  <c r="AO54" i="145" s="1"/>
  <c r="AK114" i="145"/>
  <c r="AK40" i="145" s="1"/>
  <c r="AX114" i="145"/>
  <c r="H99" i="117"/>
  <c r="H33" i="117" s="1"/>
  <c r="H55" i="117" s="1"/>
  <c r="BN90" i="137"/>
  <c r="BD34" i="137" s="1"/>
  <c r="BN34" i="137" s="1"/>
  <c r="AI54" i="146"/>
  <c r="W54" i="146"/>
  <c r="AC55" i="125"/>
  <c r="AT55" i="125"/>
  <c r="AZ55" i="125"/>
  <c r="BH55" i="125"/>
  <c r="BB55" i="125"/>
  <c r="E76" i="129"/>
  <c r="E26" i="129" s="1"/>
  <c r="E40" i="129" s="1"/>
  <c r="E82" i="129"/>
  <c r="E83" i="129" s="1"/>
  <c r="E27" i="129" s="1"/>
  <c r="V82" i="129"/>
  <c r="V83" i="129" s="1"/>
  <c r="V27" i="129" s="1"/>
  <c r="V76" i="129"/>
  <c r="V26" i="129" s="1"/>
  <c r="V40" i="129" s="1"/>
  <c r="V41" i="129" s="1"/>
  <c r="S54" i="137"/>
  <c r="AK80" i="137"/>
  <c r="BC80" i="137"/>
  <c r="AR80" i="137"/>
  <c r="V80" i="137"/>
  <c r="AE80" i="137"/>
  <c r="J80" i="137"/>
  <c r="BH73" i="122"/>
  <c r="BE73" i="122"/>
  <c r="AB73" i="146"/>
  <c r="AB81" i="146" s="1"/>
  <c r="AB82" i="146" s="1"/>
  <c r="AB27" i="146" s="1"/>
  <c r="BA73" i="146"/>
  <c r="BA74" i="146" s="1"/>
  <c r="AE73" i="146"/>
  <c r="AE74" i="146" s="1"/>
  <c r="AD73" i="146"/>
  <c r="AH73" i="146"/>
  <c r="AH74" i="146" s="1"/>
  <c r="X73" i="146"/>
  <c r="AM73" i="146"/>
  <c r="AM74" i="146" s="1"/>
  <c r="AM81" i="146" s="1"/>
  <c r="AM82" i="146" s="1"/>
  <c r="AM27" i="146" s="1"/>
  <c r="AY80" i="146"/>
  <c r="AP80" i="146"/>
  <c r="AC80" i="146"/>
  <c r="AF80" i="146"/>
  <c r="H80" i="146"/>
  <c r="V80" i="146"/>
  <c r="AS80" i="137"/>
  <c r="P80" i="137"/>
  <c r="G80" i="137"/>
  <c r="Z80" i="137"/>
  <c r="AQ80" i="137"/>
  <c r="AI80" i="137"/>
  <c r="S55" i="125"/>
  <c r="O55" i="125"/>
  <c r="BI55" i="125"/>
  <c r="L82" i="129"/>
  <c r="L83" i="129" s="1"/>
  <c r="L27" i="129" s="1"/>
  <c r="L76" i="129"/>
  <c r="L26" i="129" s="1"/>
  <c r="L40" i="129" s="1"/>
  <c r="L41" i="129" s="1"/>
  <c r="W82" i="129"/>
  <c r="W83" i="129" s="1"/>
  <c r="W27" i="129" s="1"/>
  <c r="W76" i="129"/>
  <c r="W26" i="129" s="1"/>
  <c r="W40" i="129" s="1"/>
  <c r="W41" i="129" s="1"/>
  <c r="BN75" i="129"/>
  <c r="D82" i="129"/>
  <c r="D76" i="129"/>
  <c r="D26" i="129" s="1"/>
  <c r="D40" i="129" s="1"/>
  <c r="D41" i="129" s="1"/>
  <c r="O82" i="129"/>
  <c r="O83" i="129" s="1"/>
  <c r="O27" i="129" s="1"/>
  <c r="O76" i="129"/>
  <c r="O26" i="129" s="1"/>
  <c r="O40" i="129" s="1"/>
  <c r="O41" i="129" s="1"/>
  <c r="X82" i="129"/>
  <c r="X83" i="129" s="1"/>
  <c r="X27" i="129" s="1"/>
  <c r="X76" i="129"/>
  <c r="X26" i="129" s="1"/>
  <c r="X40" i="129" s="1"/>
  <c r="X41" i="129" s="1"/>
  <c r="AD54" i="137"/>
  <c r="BI73" i="122"/>
  <c r="BA80" i="122"/>
  <c r="BK73" i="122"/>
  <c r="W80" i="122"/>
  <c r="R80" i="122"/>
  <c r="AK80" i="122"/>
  <c r="AB80" i="122"/>
  <c r="AJ80" i="122"/>
  <c r="AL80" i="122"/>
  <c r="U54" i="143"/>
  <c r="M73" i="146"/>
  <c r="Q73" i="146"/>
  <c r="AR73" i="146"/>
  <c r="AR74" i="146" s="1"/>
  <c r="R73" i="146"/>
  <c r="V73" i="146"/>
  <c r="AF73" i="146"/>
  <c r="AF74" i="146" s="1"/>
  <c r="AF75" i="146" s="1"/>
  <c r="AF26" i="146" s="1"/>
  <c r="AF40" i="146" s="1"/>
  <c r="AU73" i="146"/>
  <c r="AU74" i="146" s="1"/>
  <c r="AG73" i="146"/>
  <c r="AG74" i="146" s="1"/>
  <c r="S73" i="146"/>
  <c r="I73" i="146"/>
  <c r="AN73" i="146"/>
  <c r="AN74" i="146" s="1"/>
  <c r="AN81" i="146" s="1"/>
  <c r="AN82" i="146" s="1"/>
  <c r="AN27" i="146" s="1"/>
  <c r="BC73" i="146"/>
  <c r="BC74" i="146" s="1"/>
  <c r="L80" i="146"/>
  <c r="X80" i="146"/>
  <c r="AO80" i="146"/>
  <c r="P80" i="146"/>
  <c r="AB80" i="146"/>
  <c r="AS80" i="146"/>
  <c r="K80" i="146"/>
  <c r="AV80" i="146"/>
  <c r="R80" i="146"/>
  <c r="T80" i="146"/>
  <c r="AJ80" i="146"/>
  <c r="AK80" i="146"/>
  <c r="AL80" i="146"/>
  <c r="I115" i="117"/>
  <c r="AE55" i="125"/>
  <c r="X80" i="137"/>
  <c r="T80" i="137"/>
  <c r="O80" i="137"/>
  <c r="AC80" i="137"/>
  <c r="Y80" i="137"/>
  <c r="AP54" i="137"/>
  <c r="BD71" i="137"/>
  <c r="BG73" i="137" s="1"/>
  <c r="AN80" i="137"/>
  <c r="R80" i="137"/>
  <c r="AM80" i="137"/>
  <c r="M80" i="137"/>
  <c r="AL80" i="137"/>
  <c r="AS55" i="125"/>
  <c r="BG55" i="125"/>
  <c r="BJ55" i="125"/>
  <c r="AF55" i="125"/>
  <c r="BC55" i="125"/>
  <c r="AK55" i="125"/>
  <c r="T55" i="125"/>
  <c r="BK79" i="125"/>
  <c r="BL81" i="125" s="1"/>
  <c r="BN20" i="125"/>
  <c r="AL55" i="125"/>
  <c r="AX55" i="125"/>
  <c r="AV55" i="125"/>
  <c r="AD55" i="125"/>
  <c r="BK55" i="125"/>
  <c r="AN55" i="125"/>
  <c r="K76" i="129"/>
  <c r="K26" i="129" s="1"/>
  <c r="K40" i="129" s="1"/>
  <c r="K41" i="129" s="1"/>
  <c r="K82" i="129"/>
  <c r="K83" i="129" s="1"/>
  <c r="K27" i="129" s="1"/>
  <c r="M76" i="129"/>
  <c r="M26" i="129" s="1"/>
  <c r="M40" i="129" s="1"/>
  <c r="M41" i="129" s="1"/>
  <c r="M82" i="129"/>
  <c r="M83" i="129" s="1"/>
  <c r="M27" i="129" s="1"/>
  <c r="H76" i="129"/>
  <c r="H26" i="129" s="1"/>
  <c r="H40" i="129" s="1"/>
  <c r="H41" i="129" s="1"/>
  <c r="H82" i="129"/>
  <c r="H83" i="129" s="1"/>
  <c r="H27" i="129" s="1"/>
  <c r="G76" i="129"/>
  <c r="G26" i="129" s="1"/>
  <c r="G40" i="129" s="1"/>
  <c r="G41" i="129" s="1"/>
  <c r="G82" i="129"/>
  <c r="G83" i="129" s="1"/>
  <c r="G27" i="129" s="1"/>
  <c r="R82" i="129"/>
  <c r="R83" i="129" s="1"/>
  <c r="R27" i="129" s="1"/>
  <c r="R76" i="129"/>
  <c r="R26" i="129" s="1"/>
  <c r="R40" i="129" s="1"/>
  <c r="R41" i="129" s="1"/>
  <c r="T82" i="129"/>
  <c r="T83" i="129" s="1"/>
  <c r="T27" i="129" s="1"/>
  <c r="T76" i="129"/>
  <c r="T26" i="129" s="1"/>
  <c r="T40" i="129" s="1"/>
  <c r="T41" i="129" s="1"/>
  <c r="AS54" i="137"/>
  <c r="M54" i="137"/>
  <c r="Z55" i="125"/>
  <c r="V55" i="125"/>
  <c r="AI81" i="125"/>
  <c r="BJ81" i="125"/>
  <c r="BH81" i="125"/>
  <c r="AH81" i="125"/>
  <c r="P81" i="125"/>
  <c r="Q81" i="125"/>
  <c r="AL81" i="125"/>
  <c r="AJ81" i="125"/>
  <c r="BA81" i="125"/>
  <c r="Z81" i="125"/>
  <c r="X81" i="125"/>
  <c r="AO81" i="125"/>
  <c r="BE81" i="125"/>
  <c r="N81" i="125"/>
  <c r="BG81" i="125"/>
  <c r="AC81" i="125"/>
  <c r="AX81" i="125"/>
  <c r="AF81" i="125"/>
  <c r="AG81" i="125"/>
  <c r="BB81" i="125"/>
  <c r="AZ81" i="125"/>
  <c r="W81" i="125"/>
  <c r="AP81" i="125"/>
  <c r="AN81" i="125"/>
  <c r="AT81" i="125"/>
  <c r="BI81" i="125"/>
  <c r="AE81" i="125"/>
  <c r="AV81" i="125"/>
  <c r="AY81" i="125"/>
  <c r="AQ81" i="125"/>
  <c r="BD81" i="125"/>
  <c r="AR81" i="125"/>
  <c r="AW81" i="125"/>
  <c r="BF81" i="125"/>
  <c r="AS81" i="125"/>
  <c r="V81" i="125"/>
  <c r="AM81" i="125"/>
  <c r="AB81" i="125"/>
  <c r="R81" i="125"/>
  <c r="T81" i="125"/>
  <c r="S81" i="125"/>
  <c r="Y81" i="125"/>
  <c r="O81" i="125"/>
  <c r="AU81" i="125"/>
  <c r="AA81" i="125"/>
  <c r="U81" i="125"/>
  <c r="AD81" i="125"/>
  <c r="AK81" i="125"/>
  <c r="BC81" i="125"/>
  <c r="AA55" i="125"/>
  <c r="BE55" i="125"/>
  <c r="AM55" i="125"/>
  <c r="U55" i="125"/>
  <c r="I82" i="129"/>
  <c r="I83" i="129" s="1"/>
  <c r="I27" i="129" s="1"/>
  <c r="I76" i="129"/>
  <c r="I26" i="129" s="1"/>
  <c r="I40" i="129" s="1"/>
  <c r="I41" i="129" s="1"/>
  <c r="F82" i="129"/>
  <c r="F83" i="129" s="1"/>
  <c r="F27" i="129" s="1"/>
  <c r="F76" i="129"/>
  <c r="F26" i="129" s="1"/>
  <c r="F40" i="129" s="1"/>
  <c r="F41" i="129" s="1"/>
  <c r="P82" i="129"/>
  <c r="P83" i="129" s="1"/>
  <c r="P27" i="129" s="1"/>
  <c r="P76" i="129"/>
  <c r="P26" i="129" s="1"/>
  <c r="P40" i="129" s="1"/>
  <c r="P41" i="129" s="1"/>
  <c r="S76" i="129"/>
  <c r="S26" i="129" s="1"/>
  <c r="S40" i="129" s="1"/>
  <c r="S41" i="129" s="1"/>
  <c r="S82" i="129"/>
  <c r="S83" i="129" s="1"/>
  <c r="S27" i="129" s="1"/>
  <c r="L80" i="122"/>
  <c r="J80" i="122"/>
  <c r="I80" i="122"/>
  <c r="N80" i="122"/>
  <c r="K80" i="122"/>
  <c r="M80" i="122"/>
  <c r="F80" i="122"/>
  <c r="H80" i="122"/>
  <c r="E80" i="122"/>
  <c r="G80" i="122"/>
  <c r="AT80" i="122"/>
  <c r="AE80" i="122"/>
  <c r="AG80" i="122"/>
  <c r="AU80" i="122"/>
  <c r="X80" i="122"/>
  <c r="AO80" i="122"/>
  <c r="O80" i="122"/>
  <c r="AP73" i="146"/>
  <c r="AP74" i="146" s="1"/>
  <c r="AT73" i="146"/>
  <c r="AT74" i="146" s="1"/>
  <c r="AQ73" i="146"/>
  <c r="AQ74" i="146" s="1"/>
  <c r="P73" i="146"/>
  <c r="AZ73" i="146"/>
  <c r="AZ74" i="146" s="1"/>
  <c r="AL73" i="146"/>
  <c r="AL74" i="146" s="1"/>
  <c r="AL81" i="146" s="1"/>
  <c r="AL82" i="146" s="1"/>
  <c r="AL27" i="146" s="1"/>
  <c r="Y80" i="146"/>
  <c r="AM80" i="146"/>
  <c r="AT80" i="146"/>
  <c r="AW80" i="146"/>
  <c r="AU80" i="146"/>
  <c r="U80" i="146"/>
  <c r="AH80" i="137"/>
  <c r="K80" i="137"/>
  <c r="Q80" i="137"/>
  <c r="K99" i="150"/>
  <c r="K33" i="150" s="1"/>
  <c r="K55" i="150" s="1"/>
  <c r="BA80" i="137"/>
  <c r="AT80" i="137"/>
  <c r="Q55" i="125"/>
  <c r="P55" i="125"/>
  <c r="AH55" i="125"/>
  <c r="AW55" i="125"/>
  <c r="N115" i="125"/>
  <c r="BN114" i="125"/>
  <c r="BN115" i="125" s="1"/>
  <c r="AU55" i="125"/>
  <c r="BB74" i="125"/>
  <c r="U74" i="125"/>
  <c r="Y74" i="125"/>
  <c r="O74" i="125"/>
  <c r="N74" i="125"/>
  <c r="BL74" i="125"/>
  <c r="AI74" i="125"/>
  <c r="AX74" i="125"/>
  <c r="AO74" i="125"/>
  <c r="BC74" i="125"/>
  <c r="P74" i="125"/>
  <c r="T74" i="125"/>
  <c r="BG74" i="125"/>
  <c r="BA74" i="125"/>
  <c r="BE74" i="125"/>
  <c r="AE74" i="125"/>
  <c r="AD74" i="125"/>
  <c r="AC74" i="125"/>
  <c r="AG74" i="125"/>
  <c r="AY74" i="125"/>
  <c r="AR74" i="125"/>
  <c r="V74" i="125"/>
  <c r="AV74" i="125"/>
  <c r="AZ74" i="125"/>
  <c r="Z74" i="125"/>
  <c r="BD74" i="125"/>
  <c r="BK74" i="125"/>
  <c r="BI74" i="125"/>
  <c r="R74" i="125"/>
  <c r="AK74" i="125"/>
  <c r="AL74" i="125"/>
  <c r="AS74" i="125"/>
  <c r="AQ74" i="125"/>
  <c r="BH74" i="125"/>
  <c r="BJ74" i="125"/>
  <c r="BF74" i="125"/>
  <c r="AU74" i="125"/>
  <c r="AM74" i="125"/>
  <c r="AB74" i="125"/>
  <c r="AT74" i="125"/>
  <c r="AF74" i="125"/>
  <c r="AH74" i="125"/>
  <c r="AN74" i="125"/>
  <c r="Q74" i="125"/>
  <c r="AP74" i="125"/>
  <c r="AJ74" i="125"/>
  <c r="W74" i="125"/>
  <c r="AW74" i="125"/>
  <c r="X74" i="125"/>
  <c r="S74" i="125"/>
  <c r="AA74" i="125"/>
  <c r="AQ55" i="125"/>
  <c r="AP55" i="125"/>
  <c r="Q76" i="129"/>
  <c r="Q26" i="129" s="1"/>
  <c r="Q40" i="129" s="1"/>
  <c r="Q41" i="129" s="1"/>
  <c r="Q82" i="129"/>
  <c r="Q83" i="129" s="1"/>
  <c r="Q27" i="129" s="1"/>
  <c r="T80" i="122"/>
  <c r="AQ80" i="122"/>
  <c r="Z80" i="122"/>
  <c r="Y80" i="122"/>
  <c r="AP80" i="122"/>
  <c r="BL73" i="122"/>
  <c r="AN80" i="122"/>
  <c r="AR80" i="122"/>
  <c r="V80" i="122"/>
  <c r="AF80" i="122"/>
  <c r="AC80" i="122"/>
  <c r="AI80" i="122"/>
  <c r="AD80" i="122"/>
  <c r="AS80" i="122"/>
  <c r="BK73" i="123"/>
  <c r="AS73" i="146"/>
  <c r="AS74" i="146" s="1"/>
  <c r="AW73" i="146"/>
  <c r="AW74" i="146" s="1"/>
  <c r="K73" i="146"/>
  <c r="AX73" i="146"/>
  <c r="AX74" i="146" s="1"/>
  <c r="BB73" i="146"/>
  <c r="BB74" i="146" s="1"/>
  <c r="AV73" i="146"/>
  <c r="AV74" i="146" s="1"/>
  <c r="Z73" i="146"/>
  <c r="T73" i="146"/>
  <c r="AI73" i="146"/>
  <c r="AI74" i="146" s="1"/>
  <c r="AI81" i="146" s="1"/>
  <c r="AI82" i="146" s="1"/>
  <c r="AI27" i="146" s="1"/>
  <c r="AK73" i="146"/>
  <c r="AK74" i="146" s="1"/>
  <c r="AO73" i="146"/>
  <c r="AO74" i="146" s="1"/>
  <c r="BB80" i="146"/>
  <c r="S80" i="146"/>
  <c r="AN80" i="146"/>
  <c r="J80" i="146"/>
  <c r="G80" i="146"/>
  <c r="AR80" i="146"/>
  <c r="N80" i="146"/>
  <c r="AA80" i="146"/>
  <c r="Q80" i="146"/>
  <c r="AH80" i="146"/>
  <c r="O80" i="146"/>
  <c r="AZ80" i="146"/>
  <c r="K99" i="117"/>
  <c r="K33" i="117" s="1"/>
  <c r="K55" i="117" s="1"/>
  <c r="G99" i="117"/>
  <c r="G33" i="117" s="1"/>
  <c r="G55" i="117" s="1"/>
  <c r="AB80" i="137"/>
  <c r="W80" i="137"/>
  <c r="S80" i="137"/>
  <c r="AG80" i="137"/>
  <c r="AD80" i="137"/>
  <c r="N80" i="137"/>
  <c r="BN106" i="137"/>
  <c r="C16" i="137"/>
  <c r="BD78" i="137"/>
  <c r="BK80" i="137" s="1"/>
  <c r="C16" i="143"/>
  <c r="I80" i="137"/>
  <c r="AU80" i="137"/>
  <c r="AY80" i="137"/>
  <c r="BB80" i="137"/>
  <c r="AF80" i="137"/>
  <c r="X55" i="125"/>
  <c r="AI55" i="125"/>
  <c r="AR55" i="125"/>
  <c r="BA55" i="125"/>
  <c r="BF55" i="125"/>
  <c r="AJ55" i="125"/>
  <c r="N99" i="125"/>
  <c r="N33" i="125" s="1"/>
  <c r="BN98" i="125"/>
  <c r="AB55" i="125"/>
  <c r="AO55" i="125"/>
  <c r="R55" i="125"/>
  <c r="AY55" i="125"/>
  <c r="AG55" i="125"/>
  <c r="BD55" i="125"/>
  <c r="J76" i="129"/>
  <c r="J26" i="129" s="1"/>
  <c r="J40" i="129" s="1"/>
  <c r="J41" i="129" s="1"/>
  <c r="J82" i="129"/>
  <c r="J83" i="129" s="1"/>
  <c r="J27" i="129" s="1"/>
  <c r="N76" i="129"/>
  <c r="N26" i="129" s="1"/>
  <c r="N82" i="129"/>
  <c r="N83" i="129" s="1"/>
  <c r="N27" i="129" s="1"/>
  <c r="U82" i="129"/>
  <c r="U83" i="129" s="1"/>
  <c r="U27" i="129" s="1"/>
  <c r="U76" i="129"/>
  <c r="U26" i="129" s="1"/>
  <c r="U40" i="129" s="1"/>
  <c r="U41" i="129" s="1"/>
  <c r="L73" i="122"/>
  <c r="G73" i="122"/>
  <c r="H73" i="122"/>
  <c r="F73" i="122"/>
  <c r="I73" i="122"/>
  <c r="K73" i="122"/>
  <c r="E73" i="122"/>
  <c r="J73" i="122"/>
  <c r="AY54" i="137"/>
  <c r="AE54" i="137"/>
  <c r="AF54" i="146"/>
  <c r="M115" i="117"/>
  <c r="G99" i="150"/>
  <c r="G33" i="150" s="1"/>
  <c r="G55" i="150" s="1"/>
  <c r="J115" i="150"/>
  <c r="M115" i="150"/>
  <c r="C16" i="128"/>
  <c r="BN26" i="136"/>
  <c r="BN81" i="136"/>
  <c r="BN40" i="136"/>
  <c r="F55" i="129"/>
  <c r="AR54" i="146"/>
  <c r="K54" i="146"/>
  <c r="R54" i="146"/>
  <c r="N54" i="146"/>
  <c r="Q54" i="146"/>
  <c r="AS54" i="146"/>
  <c r="AC54" i="146"/>
  <c r="AL54" i="146"/>
  <c r="AQ54" i="146"/>
  <c r="AE54" i="146"/>
  <c r="AW54" i="146"/>
  <c r="AY54" i="146"/>
  <c r="AD54" i="146"/>
  <c r="BB54" i="146"/>
  <c r="AM54" i="146"/>
  <c r="AV54" i="146"/>
  <c r="S54" i="146"/>
  <c r="L54" i="146"/>
  <c r="AX54" i="146"/>
  <c r="AJ54" i="146"/>
  <c r="BA34" i="134"/>
  <c r="BN34" i="134" s="1"/>
  <c r="BN99" i="134"/>
  <c r="O55" i="129"/>
  <c r="Y55" i="129"/>
  <c r="AP55" i="129"/>
  <c r="N99" i="129"/>
  <c r="N33" i="129" s="1"/>
  <c r="BN98" i="129"/>
  <c r="W55" i="129"/>
  <c r="AB55" i="129"/>
  <c r="AN55" i="129"/>
  <c r="BN95" i="140"/>
  <c r="L98" i="140"/>
  <c r="L33" i="140" s="1"/>
  <c r="AE54" i="140"/>
  <c r="M73" i="140"/>
  <c r="AD73" i="140"/>
  <c r="AB73" i="140"/>
  <c r="R73" i="140"/>
  <c r="AI73" i="140"/>
  <c r="AZ73" i="140"/>
  <c r="BA73" i="140"/>
  <c r="BB73" i="140"/>
  <c r="BC73" i="140"/>
  <c r="AN73" i="140"/>
  <c r="AO73" i="140"/>
  <c r="AP73" i="140"/>
  <c r="AQ73" i="140"/>
  <c r="N73" i="140"/>
  <c r="AE73" i="140"/>
  <c r="AS73" i="140"/>
  <c r="P73" i="140"/>
  <c r="Q73" i="140"/>
  <c r="AH73" i="140"/>
  <c r="BD73" i="140"/>
  <c r="BE73" i="140"/>
  <c r="BF73" i="140"/>
  <c r="BG73" i="140"/>
  <c r="AY73" i="140"/>
  <c r="L73" i="140"/>
  <c r="AT73" i="140"/>
  <c r="AW73" i="140"/>
  <c r="V73" i="140"/>
  <c r="AM73" i="140"/>
  <c r="X73" i="140"/>
  <c r="Z73" i="140"/>
  <c r="O73" i="140"/>
  <c r="S73" i="140"/>
  <c r="T73" i="140"/>
  <c r="AK73" i="140"/>
  <c r="Y73" i="140"/>
  <c r="AJ73" i="140"/>
  <c r="AC73" i="140"/>
  <c r="AU73" i="140"/>
  <c r="AF73" i="140"/>
  <c r="AX73" i="140"/>
  <c r="U73" i="140"/>
  <c r="AL73" i="140"/>
  <c r="AR73" i="140"/>
  <c r="AV73" i="140"/>
  <c r="AA73" i="140"/>
  <c r="AG73" i="140"/>
  <c r="W73" i="140"/>
  <c r="AP54" i="140"/>
  <c r="AL73" i="131"/>
  <c r="V73" i="131"/>
  <c r="AN73" i="131"/>
  <c r="S73" i="131"/>
  <c r="AW73" i="131"/>
  <c r="AB73" i="131"/>
  <c r="G73" i="131"/>
  <c r="AF73" i="131"/>
  <c r="K73" i="131"/>
  <c r="AO73" i="131"/>
  <c r="T73" i="131"/>
  <c r="AX73" i="131"/>
  <c r="AH73" i="131"/>
  <c r="R73" i="131"/>
  <c r="AI73" i="131"/>
  <c r="M73" i="131"/>
  <c r="AR73" i="131"/>
  <c r="W73" i="131"/>
  <c r="AV73" i="131"/>
  <c r="AA73" i="131"/>
  <c r="AJ73" i="131"/>
  <c r="O73" i="131"/>
  <c r="AT73" i="131"/>
  <c r="N73" i="131"/>
  <c r="AY73" i="131"/>
  <c r="H73" i="131"/>
  <c r="Q73" i="131"/>
  <c r="U73" i="131"/>
  <c r="AU73" i="131"/>
  <c r="AD73" i="131"/>
  <c r="AQ73" i="131"/>
  <c r="AG73" i="131"/>
  <c r="AZ73" i="131"/>
  <c r="AP73" i="131"/>
  <c r="J73" i="131"/>
  <c r="AS73" i="131"/>
  <c r="L73" i="131"/>
  <c r="P73" i="131"/>
  <c r="AE73" i="131"/>
  <c r="AC73" i="131"/>
  <c r="AM73" i="131"/>
  <c r="Y73" i="131"/>
  <c r="Z73" i="131"/>
  <c r="X73" i="131"/>
  <c r="AK73" i="131"/>
  <c r="I73" i="131"/>
  <c r="BA73" i="131"/>
  <c r="BC73" i="131"/>
  <c r="G114" i="131"/>
  <c r="BN106" i="131"/>
  <c r="BO90" i="131" s="1"/>
  <c r="AH54" i="131"/>
  <c r="N54" i="131"/>
  <c r="G55" i="128"/>
  <c r="M55" i="128"/>
  <c r="Z55" i="128"/>
  <c r="L55" i="128"/>
  <c r="BN20" i="128"/>
  <c r="BA72" i="128"/>
  <c r="BA74" i="128" s="1"/>
  <c r="BA79" i="128"/>
  <c r="BA81" i="128" s="1"/>
  <c r="AJ55" i="128"/>
  <c r="U55" i="128"/>
  <c r="AO55" i="126"/>
  <c r="AG74" i="126"/>
  <c r="T74" i="126"/>
  <c r="AZ74" i="126"/>
  <c r="AP74" i="126"/>
  <c r="M75" i="126"/>
  <c r="S75" i="126"/>
  <c r="R75" i="126"/>
  <c r="O75" i="126"/>
  <c r="F75" i="126"/>
  <c r="AU74" i="126"/>
  <c r="H74" i="126"/>
  <c r="AJ74" i="126"/>
  <c r="AD74" i="126"/>
  <c r="Z74" i="126"/>
  <c r="AI74" i="126"/>
  <c r="F74" i="126"/>
  <c r="O74" i="126"/>
  <c r="AX74" i="126"/>
  <c r="AK74" i="126"/>
  <c r="AN74" i="126"/>
  <c r="AM74" i="126"/>
  <c r="G74" i="126"/>
  <c r="I75" i="126"/>
  <c r="N75" i="126"/>
  <c r="L75" i="126"/>
  <c r="J75" i="126"/>
  <c r="K75" i="126"/>
  <c r="U74" i="126"/>
  <c r="M74" i="126"/>
  <c r="X74" i="126"/>
  <c r="K74" i="126"/>
  <c r="AT74" i="126"/>
  <c r="E74" i="126"/>
  <c r="S74" i="126"/>
  <c r="L74" i="126"/>
  <c r="V74" i="126"/>
  <c r="AF74" i="126"/>
  <c r="N74" i="126"/>
  <c r="U75" i="126"/>
  <c r="H75" i="126"/>
  <c r="D75" i="126"/>
  <c r="P74" i="126"/>
  <c r="Q74" i="126"/>
  <c r="AV74" i="126"/>
  <c r="AB74" i="126"/>
  <c r="V75" i="126"/>
  <c r="R74" i="126"/>
  <c r="AY74" i="126"/>
  <c r="AE74" i="126"/>
  <c r="Q75" i="126"/>
  <c r="W75" i="126"/>
  <c r="P75" i="126"/>
  <c r="J74" i="126"/>
  <c r="AR74" i="126"/>
  <c r="AW74" i="126"/>
  <c r="AH74" i="126"/>
  <c r="Y74" i="126"/>
  <c r="AS74" i="126"/>
  <c r="W74" i="126"/>
  <c r="E75" i="126"/>
  <c r="G75" i="126"/>
  <c r="AO74" i="126"/>
  <c r="D74" i="126"/>
  <c r="T75" i="126"/>
  <c r="AA74" i="126"/>
  <c r="I74" i="126"/>
  <c r="X75" i="126"/>
  <c r="AC74" i="126"/>
  <c r="AQ74" i="126"/>
  <c r="AL74" i="126"/>
  <c r="G55" i="126"/>
  <c r="Q55" i="126"/>
  <c r="K55" i="126"/>
  <c r="AK55" i="126"/>
  <c r="AU55" i="126"/>
  <c r="AY81" i="126"/>
  <c r="AM81" i="126"/>
  <c r="S81" i="126"/>
  <c r="AX81" i="126"/>
  <c r="R81" i="126"/>
  <c r="AV81" i="126"/>
  <c r="U81" i="126"/>
  <c r="AG81" i="126"/>
  <c r="T81" i="126"/>
  <c r="N81" i="126"/>
  <c r="Q81" i="126"/>
  <c r="AI81" i="126"/>
  <c r="O81" i="126"/>
  <c r="AN81" i="126"/>
  <c r="M81" i="126"/>
  <c r="AP81" i="126"/>
  <c r="P81" i="126"/>
  <c r="L81" i="126"/>
  <c r="I81" i="126"/>
  <c r="D81" i="126"/>
  <c r="AE81" i="126"/>
  <c r="AH81" i="126"/>
  <c r="AK81" i="126"/>
  <c r="F81" i="126"/>
  <c r="H81" i="126"/>
  <c r="AW81" i="126"/>
  <c r="AT81" i="126"/>
  <c r="Y81" i="126"/>
  <c r="W81" i="126"/>
  <c r="AC81" i="126"/>
  <c r="Z81" i="126"/>
  <c r="AO81" i="126"/>
  <c r="AL81" i="126"/>
  <c r="G81" i="126"/>
  <c r="E81" i="126"/>
  <c r="AU81" i="126"/>
  <c r="AR81" i="126"/>
  <c r="AD81" i="126"/>
  <c r="X81" i="126"/>
  <c r="AQ81" i="126"/>
  <c r="V81" i="126"/>
  <c r="AS81" i="126"/>
  <c r="AF81" i="126"/>
  <c r="AZ81" i="126"/>
  <c r="AB81" i="126"/>
  <c r="K81" i="126"/>
  <c r="AJ81" i="126"/>
  <c r="AA81" i="126"/>
  <c r="J81" i="126"/>
  <c r="AZ55" i="126"/>
  <c r="E82" i="134"/>
  <c r="E83" i="134" s="1"/>
  <c r="E27" i="134" s="1"/>
  <c r="E76" i="134"/>
  <c r="E26" i="134" s="1"/>
  <c r="E40" i="134" s="1"/>
  <c r="L82" i="134"/>
  <c r="L83" i="134" s="1"/>
  <c r="L27" i="134" s="1"/>
  <c r="L76" i="134"/>
  <c r="L26" i="134" s="1"/>
  <c r="L40" i="134" s="1"/>
  <c r="L41" i="134" s="1"/>
  <c r="S76" i="134"/>
  <c r="S26" i="134" s="1"/>
  <c r="S40" i="134" s="1"/>
  <c r="S41" i="134" s="1"/>
  <c r="S82" i="134"/>
  <c r="S83" i="134" s="1"/>
  <c r="S27" i="134" s="1"/>
  <c r="J82" i="134"/>
  <c r="J83" i="134" s="1"/>
  <c r="J27" i="134" s="1"/>
  <c r="J76" i="134"/>
  <c r="J26" i="134" s="1"/>
  <c r="J40" i="134" s="1"/>
  <c r="J41" i="134" s="1"/>
  <c r="N82" i="134"/>
  <c r="N83" i="134" s="1"/>
  <c r="N27" i="134" s="1"/>
  <c r="N76" i="134"/>
  <c r="N26" i="134" s="1"/>
  <c r="N40" i="134" s="1"/>
  <c r="N41" i="134" s="1"/>
  <c r="F54" i="145"/>
  <c r="G40" i="145"/>
  <c r="BN20" i="145"/>
  <c r="BB78" i="145"/>
  <c r="BH80" i="145" s="1"/>
  <c r="BB71" i="145"/>
  <c r="BF73" i="145" s="1"/>
  <c r="K54" i="145"/>
  <c r="BN88" i="117"/>
  <c r="M34" i="117" s="1"/>
  <c r="D99" i="117"/>
  <c r="D33" i="117" s="1"/>
  <c r="AP55" i="139"/>
  <c r="AL55" i="139"/>
  <c r="AQ55" i="139"/>
  <c r="AK55" i="139"/>
  <c r="AV55" i="139"/>
  <c r="E99" i="139"/>
  <c r="E33" i="139" s="1"/>
  <c r="BN89" i="139"/>
  <c r="AM55" i="139"/>
  <c r="H55" i="139"/>
  <c r="E99" i="142"/>
  <c r="E33" i="142" s="1"/>
  <c r="BN89" i="142"/>
  <c r="J55" i="142"/>
  <c r="AX55" i="142"/>
  <c r="U55" i="142"/>
  <c r="AJ55" i="142"/>
  <c r="Z55" i="142"/>
  <c r="AR55" i="142"/>
  <c r="R55" i="142"/>
  <c r="M99" i="150"/>
  <c r="M33" i="150" s="1"/>
  <c r="Z81" i="123"/>
  <c r="Z82" i="123" s="1"/>
  <c r="Z27" i="123" s="1"/>
  <c r="Z75" i="123"/>
  <c r="Z26" i="123" s="1"/>
  <c r="AC54" i="130"/>
  <c r="BA54" i="130"/>
  <c r="AV40" i="130"/>
  <c r="P54" i="130"/>
  <c r="AI54" i="130"/>
  <c r="AF54" i="130"/>
  <c r="I54" i="130"/>
  <c r="AL40" i="130"/>
  <c r="U54" i="130"/>
  <c r="BA71" i="130"/>
  <c r="BE73" i="130" s="1"/>
  <c r="BA78" i="130"/>
  <c r="BN20" i="130"/>
  <c r="N54" i="130"/>
  <c r="T54" i="130"/>
  <c r="AD40" i="130"/>
  <c r="AM54" i="130"/>
  <c r="AW40" i="130"/>
  <c r="M54" i="130"/>
  <c r="K54" i="130"/>
  <c r="AU40" i="130"/>
  <c r="N55" i="117"/>
  <c r="AF81" i="145"/>
  <c r="AF82" i="145" s="1"/>
  <c r="AF27" i="145" s="1"/>
  <c r="C15" i="150"/>
  <c r="D11" i="150" s="1"/>
  <c r="BN33" i="134"/>
  <c r="D55" i="134"/>
  <c r="BK55" i="129"/>
  <c r="AD55" i="129"/>
  <c r="AT55" i="129"/>
  <c r="AU55" i="129"/>
  <c r="BF55" i="129"/>
  <c r="BL74" i="129"/>
  <c r="S74" i="129"/>
  <c r="AP74" i="129"/>
  <c r="W74" i="129"/>
  <c r="AZ74" i="129"/>
  <c r="Y74" i="129"/>
  <c r="AA74" i="129"/>
  <c r="X74" i="129"/>
  <c r="AY74" i="129"/>
  <c r="BB74" i="129"/>
  <c r="AR74" i="129"/>
  <c r="O74" i="129"/>
  <c r="AL74" i="129"/>
  <c r="BI74" i="129"/>
  <c r="AO74" i="129"/>
  <c r="BK74" i="129"/>
  <c r="AS74" i="129"/>
  <c r="AT74" i="129"/>
  <c r="AW74" i="129"/>
  <c r="AN74" i="129"/>
  <c r="AE74" i="129"/>
  <c r="AH74" i="129"/>
  <c r="BH74" i="129"/>
  <c r="N74" i="129"/>
  <c r="AK74" i="129"/>
  <c r="BG74" i="129"/>
  <c r="P74" i="129"/>
  <c r="AQ74" i="129"/>
  <c r="AU74" i="129"/>
  <c r="BC74" i="129"/>
  <c r="BE74" i="129"/>
  <c r="AM74" i="129"/>
  <c r="AJ74" i="129"/>
  <c r="AX74" i="129"/>
  <c r="BA74" i="129"/>
  <c r="Q74" i="129"/>
  <c r="Z74" i="129"/>
  <c r="AI74" i="129"/>
  <c r="BJ74" i="129"/>
  <c r="T74" i="129"/>
  <c r="AC74" i="129"/>
  <c r="AD74" i="129"/>
  <c r="AB74" i="129"/>
  <c r="BF74" i="129"/>
  <c r="AF74" i="129"/>
  <c r="U74" i="129"/>
  <c r="AV74" i="129"/>
  <c r="V74" i="129"/>
  <c r="BD74" i="129"/>
  <c r="AG74" i="129"/>
  <c r="R74" i="129"/>
  <c r="AC55" i="129"/>
  <c r="AJ55" i="129"/>
  <c r="BH55" i="129"/>
  <c r="AM55" i="129"/>
  <c r="AL55" i="129"/>
  <c r="AF55" i="129"/>
  <c r="BI55" i="129"/>
  <c r="AS80" i="140"/>
  <c r="AW80" i="140"/>
  <c r="X80" i="140"/>
  <c r="AY80" i="140"/>
  <c r="AG80" i="140"/>
  <c r="AP80" i="140"/>
  <c r="O80" i="140"/>
  <c r="AK80" i="140"/>
  <c r="BH80" i="140"/>
  <c r="S80" i="140"/>
  <c r="AO80" i="140"/>
  <c r="AH80" i="140"/>
  <c r="AL80" i="140"/>
  <c r="AU80" i="140"/>
  <c r="AF80" i="140"/>
  <c r="BC80" i="140"/>
  <c r="BF80" i="140"/>
  <c r="M80" i="140"/>
  <c r="AJ80" i="140"/>
  <c r="BG80" i="140"/>
  <c r="N80" i="140"/>
  <c r="AN80" i="140"/>
  <c r="W80" i="140"/>
  <c r="AB80" i="140"/>
  <c r="AZ80" i="140"/>
  <c r="BD80" i="140"/>
  <c r="AM80" i="140"/>
  <c r="AQ80" i="140"/>
  <c r="P80" i="140"/>
  <c r="T80" i="140"/>
  <c r="AV80" i="140"/>
  <c r="AE80" i="140"/>
  <c r="AI80" i="140"/>
  <c r="Q80" i="140"/>
  <c r="U80" i="140"/>
  <c r="V80" i="140"/>
  <c r="AC80" i="140"/>
  <c r="Z80" i="140"/>
  <c r="BE80" i="140"/>
  <c r="AD80" i="140"/>
  <c r="AR80" i="140"/>
  <c r="AX80" i="140"/>
  <c r="Y80" i="140"/>
  <c r="BA80" i="140"/>
  <c r="AT80" i="140"/>
  <c r="R80" i="140"/>
  <c r="AA80" i="140"/>
  <c r="L80" i="140"/>
  <c r="R54" i="140"/>
  <c r="T54" i="140"/>
  <c r="AV54" i="140"/>
  <c r="AS54" i="140"/>
  <c r="BC54" i="140"/>
  <c r="AF54" i="140"/>
  <c r="W54" i="140"/>
  <c r="BF54" i="140"/>
  <c r="N54" i="140"/>
  <c r="AY54" i="140"/>
  <c r="M54" i="140"/>
  <c r="AN54" i="140"/>
  <c r="BH54" i="140"/>
  <c r="K54" i="131"/>
  <c r="Q54" i="131"/>
  <c r="AW54" i="131"/>
  <c r="H54" i="131"/>
  <c r="AZ80" i="131"/>
  <c r="AJ80" i="131"/>
  <c r="T80" i="131"/>
  <c r="AM80" i="131"/>
  <c r="W80" i="131"/>
  <c r="G80" i="131"/>
  <c r="AO80" i="131"/>
  <c r="Y80" i="131"/>
  <c r="I80" i="131"/>
  <c r="R80" i="131"/>
  <c r="N80" i="131"/>
  <c r="AL80" i="131"/>
  <c r="AV80" i="131"/>
  <c r="AF80" i="131"/>
  <c r="P80" i="131"/>
  <c r="AY80" i="131"/>
  <c r="AI80" i="131"/>
  <c r="S80" i="131"/>
  <c r="AK80" i="131"/>
  <c r="U80" i="131"/>
  <c r="AP80" i="131"/>
  <c r="V80" i="131"/>
  <c r="AN80" i="131"/>
  <c r="H80" i="131"/>
  <c r="AE80" i="131"/>
  <c r="AC80" i="131"/>
  <c r="AX80" i="131"/>
  <c r="AD80" i="131"/>
  <c r="AU80" i="131"/>
  <c r="AS80" i="131"/>
  <c r="AR80" i="131"/>
  <c r="AQ80" i="131"/>
  <c r="AG80" i="131"/>
  <c r="AB80" i="131"/>
  <c r="AA80" i="131"/>
  <c r="AW80" i="131"/>
  <c r="Q80" i="131"/>
  <c r="AH80" i="131"/>
  <c r="Z80" i="131"/>
  <c r="X80" i="131"/>
  <c r="O80" i="131"/>
  <c r="M80" i="131"/>
  <c r="J80" i="131"/>
  <c r="L80" i="131"/>
  <c r="K80" i="131"/>
  <c r="AT80" i="131"/>
  <c r="BA80" i="131"/>
  <c r="BB80" i="131"/>
  <c r="AC55" i="128"/>
  <c r="AB55" i="128"/>
  <c r="AS55" i="128"/>
  <c r="AH55" i="128"/>
  <c r="N55" i="128"/>
  <c r="R55" i="128"/>
  <c r="AR55" i="128"/>
  <c r="AQ55" i="128"/>
  <c r="AM55" i="128"/>
  <c r="AL55" i="128"/>
  <c r="AZ55" i="128"/>
  <c r="W55" i="128"/>
  <c r="AK55" i="128"/>
  <c r="X55" i="128"/>
  <c r="H55" i="126"/>
  <c r="AW55" i="126"/>
  <c r="U55" i="126"/>
  <c r="AM55" i="126"/>
  <c r="BA55" i="126"/>
  <c r="L55" i="126"/>
  <c r="AC55" i="126"/>
  <c r="AQ55" i="126"/>
  <c r="AH55" i="126"/>
  <c r="N55" i="126"/>
  <c r="AV55" i="126"/>
  <c r="AG55" i="126"/>
  <c r="D99" i="126"/>
  <c r="D33" i="126" s="1"/>
  <c r="S55" i="126"/>
  <c r="G82" i="134"/>
  <c r="G83" i="134" s="1"/>
  <c r="G27" i="134" s="1"/>
  <c r="G76" i="134"/>
  <c r="G26" i="134" s="1"/>
  <c r="G40" i="134" s="1"/>
  <c r="G41" i="134" s="1"/>
  <c r="U76" i="134"/>
  <c r="U26" i="134" s="1"/>
  <c r="U40" i="134" s="1"/>
  <c r="U41" i="134" s="1"/>
  <c r="U82" i="134"/>
  <c r="U83" i="134" s="1"/>
  <c r="U27" i="134" s="1"/>
  <c r="R76" i="134"/>
  <c r="R26" i="134" s="1"/>
  <c r="R40" i="134" s="1"/>
  <c r="R41" i="134" s="1"/>
  <c r="R82" i="134"/>
  <c r="R83" i="134" s="1"/>
  <c r="R27" i="134" s="1"/>
  <c r="P82" i="134"/>
  <c r="P83" i="134" s="1"/>
  <c r="P27" i="134" s="1"/>
  <c r="P76" i="134"/>
  <c r="P26" i="134" s="1"/>
  <c r="P40" i="134" s="1"/>
  <c r="P41" i="134" s="1"/>
  <c r="D76" i="134"/>
  <c r="D26" i="134" s="1"/>
  <c r="D40" i="134" s="1"/>
  <c r="D41" i="134" s="1"/>
  <c r="D82" i="134"/>
  <c r="BN75" i="134"/>
  <c r="H76" i="134"/>
  <c r="H26" i="134" s="1"/>
  <c r="H40" i="134" s="1"/>
  <c r="H41" i="134" s="1"/>
  <c r="H82" i="134"/>
  <c r="H83" i="134" s="1"/>
  <c r="H27" i="134" s="1"/>
  <c r="E114" i="145"/>
  <c r="BN104" i="145"/>
  <c r="N73" i="145"/>
  <c r="AF73" i="145"/>
  <c r="AW73" i="145"/>
  <c r="O73" i="145"/>
  <c r="T73" i="145"/>
  <c r="U73" i="145"/>
  <c r="AA73" i="145"/>
  <c r="F73" i="145"/>
  <c r="H73" i="145"/>
  <c r="I73" i="145"/>
  <c r="AM73" i="145"/>
  <c r="AP73" i="145"/>
  <c r="AR73" i="145"/>
  <c r="AS73" i="145"/>
  <c r="AD73" i="145"/>
  <c r="AV73" i="145"/>
  <c r="R73" i="145"/>
  <c r="AJ73" i="145"/>
  <c r="AK73" i="145"/>
  <c r="S73" i="145"/>
  <c r="V73" i="145"/>
  <c r="X73" i="145"/>
  <c r="Y73" i="145"/>
  <c r="AU73" i="145"/>
  <c r="AT73" i="145"/>
  <c r="G73" i="145"/>
  <c r="E73" i="145"/>
  <c r="W73" i="145"/>
  <c r="AN73" i="145"/>
  <c r="Z73" i="145"/>
  <c r="AC73" i="145"/>
  <c r="K73" i="145"/>
  <c r="AL73" i="145"/>
  <c r="AO73" i="145"/>
  <c r="AI73" i="145"/>
  <c r="AY73" i="145"/>
  <c r="AG73" i="145"/>
  <c r="AQ73" i="145"/>
  <c r="J73" i="145"/>
  <c r="P73" i="145"/>
  <c r="AH73" i="145"/>
  <c r="BA73" i="145"/>
  <c r="AE73" i="145"/>
  <c r="L73" i="145"/>
  <c r="Q73" i="145"/>
  <c r="AX73" i="145"/>
  <c r="AB73" i="145"/>
  <c r="AZ73" i="145"/>
  <c r="M73" i="145"/>
  <c r="G81" i="117"/>
  <c r="J81" i="117"/>
  <c r="D81" i="117"/>
  <c r="L81" i="117"/>
  <c r="F81" i="117"/>
  <c r="I81" i="117"/>
  <c r="E81" i="117"/>
  <c r="H81" i="117"/>
  <c r="K81" i="117"/>
  <c r="D115" i="117"/>
  <c r="BN104" i="117"/>
  <c r="M79" i="117"/>
  <c r="M72" i="117"/>
  <c r="M74" i="117" s="1"/>
  <c r="I55" i="139"/>
  <c r="BN105" i="139"/>
  <c r="BO89" i="139" s="1"/>
  <c r="E115" i="139"/>
  <c r="AT55" i="139"/>
  <c r="AR55" i="139"/>
  <c r="Y55" i="139"/>
  <c r="J55" i="139"/>
  <c r="AN55" i="139"/>
  <c r="F55" i="139"/>
  <c r="T55" i="139"/>
  <c r="AC55" i="139"/>
  <c r="AE55" i="139"/>
  <c r="AB75" i="143"/>
  <c r="AB26" i="143" s="1"/>
  <c r="AB40" i="143" s="1"/>
  <c r="AB81" i="143"/>
  <c r="AB82" i="143" s="1"/>
  <c r="AB27" i="143" s="1"/>
  <c r="AY55" i="142"/>
  <c r="AE55" i="142"/>
  <c r="AB55" i="142"/>
  <c r="Q55" i="142"/>
  <c r="L55" i="142"/>
  <c r="AU55" i="142"/>
  <c r="I55" i="142"/>
  <c r="BA55" i="142"/>
  <c r="S55" i="142"/>
  <c r="F55" i="142"/>
  <c r="AM55" i="142"/>
  <c r="X55" i="142"/>
  <c r="L99" i="150"/>
  <c r="L33" i="150" s="1"/>
  <c r="D81" i="150"/>
  <c r="H81" i="150"/>
  <c r="G81" i="150"/>
  <c r="E81" i="150"/>
  <c r="I81" i="150"/>
  <c r="L81" i="150"/>
  <c r="F81" i="150"/>
  <c r="K81" i="150"/>
  <c r="J81" i="150"/>
  <c r="D99" i="150"/>
  <c r="D33" i="150" s="1"/>
  <c r="BN88" i="150"/>
  <c r="M34" i="150" s="1"/>
  <c r="BF74" i="134"/>
  <c r="BC74" i="134"/>
  <c r="BI74" i="134"/>
  <c r="BB74" i="134"/>
  <c r="BJ74" i="134"/>
  <c r="BL74" i="134"/>
  <c r="BH74" i="134"/>
  <c r="BG74" i="134"/>
  <c r="BD74" i="134"/>
  <c r="BA74" i="134"/>
  <c r="BE74" i="134"/>
  <c r="AD75" i="123"/>
  <c r="AD26" i="123" s="1"/>
  <c r="AD81" i="123"/>
  <c r="AD82" i="123" s="1"/>
  <c r="AD27" i="123" s="1"/>
  <c r="BN74" i="123"/>
  <c r="AB75" i="123"/>
  <c r="AB26" i="123" s="1"/>
  <c r="AB81" i="123"/>
  <c r="AB82" i="123" s="1"/>
  <c r="AB27" i="123" s="1"/>
  <c r="AW54" i="130"/>
  <c r="AR54" i="130"/>
  <c r="AX54" i="130"/>
  <c r="AV54" i="130"/>
  <c r="AT40" i="130"/>
  <c r="AZ40" i="130"/>
  <c r="AC40" i="130"/>
  <c r="D114" i="130"/>
  <c r="BN103" i="130"/>
  <c r="L54" i="130"/>
  <c r="AE40" i="130"/>
  <c r="AD54" i="130"/>
  <c r="AY40" i="130"/>
  <c r="Z54" i="130"/>
  <c r="AT54" i="130"/>
  <c r="AJ54" i="130"/>
  <c r="AN40" i="130"/>
  <c r="AS54" i="130"/>
  <c r="H54" i="130"/>
  <c r="AX40" i="130"/>
  <c r="AA54" i="130"/>
  <c r="AG40" i="130"/>
  <c r="D16" i="129"/>
  <c r="D16" i="140"/>
  <c r="BN115" i="134"/>
  <c r="AW55" i="129"/>
  <c r="BB55" i="129"/>
  <c r="AK55" i="129"/>
  <c r="AE55" i="129"/>
  <c r="AG55" i="129"/>
  <c r="AR55" i="129"/>
  <c r="S55" i="129"/>
  <c r="BG81" i="129"/>
  <c r="Q81" i="129"/>
  <c r="AN81" i="129"/>
  <c r="BJ81" i="129"/>
  <c r="AS81" i="129"/>
  <c r="AI81" i="129"/>
  <c r="Z81" i="129"/>
  <c r="AC81" i="129"/>
  <c r="W81" i="129"/>
  <c r="AG81" i="129"/>
  <c r="N81" i="129"/>
  <c r="AQ81" i="129"/>
  <c r="P81" i="129"/>
  <c r="AL81" i="129"/>
  <c r="BI81" i="129"/>
  <c r="O81" i="129"/>
  <c r="V81" i="129"/>
  <c r="Y81" i="129"/>
  <c r="AY81" i="129"/>
  <c r="AV81" i="129"/>
  <c r="AX81" i="129"/>
  <c r="AM81" i="129"/>
  <c r="BB81" i="129"/>
  <c r="AJ81" i="129"/>
  <c r="BH81" i="129"/>
  <c r="AE81" i="129"/>
  <c r="U81" i="129"/>
  <c r="AT81" i="129"/>
  <c r="AZ81" i="129"/>
  <c r="AH81" i="129"/>
  <c r="T81" i="129"/>
  <c r="AR81" i="129"/>
  <c r="AW81" i="129"/>
  <c r="AF81" i="129"/>
  <c r="AO81" i="129"/>
  <c r="AD81" i="129"/>
  <c r="BA81" i="129"/>
  <c r="R81" i="129"/>
  <c r="AU81" i="129"/>
  <c r="AP81" i="129"/>
  <c r="S81" i="129"/>
  <c r="AB81" i="129"/>
  <c r="BC81" i="129"/>
  <c r="BD81" i="129"/>
  <c r="AK81" i="129"/>
  <c r="BE81" i="129"/>
  <c r="BF81" i="129"/>
  <c r="X81" i="129"/>
  <c r="AA81" i="129"/>
  <c r="BE55" i="129"/>
  <c r="AH55" i="129"/>
  <c r="BC55" i="129"/>
  <c r="T55" i="129"/>
  <c r="BA55" i="129"/>
  <c r="AA55" i="129"/>
  <c r="AI54" i="140"/>
  <c r="BD54" i="140"/>
  <c r="U54" i="140"/>
  <c r="AT54" i="140"/>
  <c r="AB54" i="140"/>
  <c r="AO54" i="140"/>
  <c r="AZ54" i="140"/>
  <c r="AU54" i="140"/>
  <c r="AW54" i="140"/>
  <c r="AH54" i="140"/>
  <c r="BN111" i="140"/>
  <c r="L114" i="140"/>
  <c r="AG54" i="140"/>
  <c r="BE54" i="140"/>
  <c r="AA54" i="140"/>
  <c r="BI71" i="140"/>
  <c r="BI73" i="140" s="1"/>
  <c r="BI78" i="140"/>
  <c r="BI80" i="140" s="1"/>
  <c r="V54" i="131"/>
  <c r="AS54" i="131"/>
  <c r="I54" i="131"/>
  <c r="Z54" i="131"/>
  <c r="M54" i="131"/>
  <c r="AJ54" i="131"/>
  <c r="BN90" i="131"/>
  <c r="G98" i="131"/>
  <c r="G33" i="131" s="1"/>
  <c r="W54" i="131"/>
  <c r="AY54" i="131"/>
  <c r="AT54" i="131"/>
  <c r="AV54" i="131"/>
  <c r="P55" i="128"/>
  <c r="V55" i="128"/>
  <c r="AX55" i="128"/>
  <c r="AV55" i="128"/>
  <c r="I55" i="128"/>
  <c r="Y55" i="128"/>
  <c r="AE55" i="128"/>
  <c r="Q55" i="128"/>
  <c r="BN88" i="128"/>
  <c r="D99" i="128"/>
  <c r="D33" i="128" s="1"/>
  <c r="K55" i="128"/>
  <c r="J55" i="128"/>
  <c r="BA55" i="128"/>
  <c r="AN55" i="128"/>
  <c r="C15" i="117"/>
  <c r="D11" i="117" s="1"/>
  <c r="W55" i="126"/>
  <c r="F55" i="126"/>
  <c r="D115" i="126"/>
  <c r="BN104" i="126"/>
  <c r="BO88" i="126" s="1"/>
  <c r="AD55" i="126"/>
  <c r="AN55" i="126"/>
  <c r="AL55" i="126"/>
  <c r="Y55" i="126"/>
  <c r="AT55" i="126"/>
  <c r="O55" i="126"/>
  <c r="BN20" i="126"/>
  <c r="BA72" i="126"/>
  <c r="BD74" i="126" s="1"/>
  <c r="BA79" i="126"/>
  <c r="BJ81" i="126" s="1"/>
  <c r="M55" i="126"/>
  <c r="T55" i="126"/>
  <c r="AI55" i="126"/>
  <c r="I82" i="134"/>
  <c r="I83" i="134" s="1"/>
  <c r="I27" i="134" s="1"/>
  <c r="I76" i="134"/>
  <c r="I26" i="134" s="1"/>
  <c r="I40" i="134" s="1"/>
  <c r="I41" i="134" s="1"/>
  <c r="T82" i="134"/>
  <c r="T83" i="134" s="1"/>
  <c r="T27" i="134" s="1"/>
  <c r="T76" i="134"/>
  <c r="T26" i="134" s="1"/>
  <c r="T40" i="134" s="1"/>
  <c r="T41" i="134" s="1"/>
  <c r="X82" i="134"/>
  <c r="X83" i="134" s="1"/>
  <c r="X27" i="134" s="1"/>
  <c r="X76" i="134"/>
  <c r="X26" i="134" s="1"/>
  <c r="X40" i="134" s="1"/>
  <c r="X41" i="134" s="1"/>
  <c r="BN89" i="150"/>
  <c r="N34" i="150" s="1"/>
  <c r="BN105" i="150"/>
  <c r="BO89" i="150" s="1"/>
  <c r="I40" i="145"/>
  <c r="I54" i="145"/>
  <c r="H40" i="145"/>
  <c r="AZ80" i="145"/>
  <c r="N80" i="145"/>
  <c r="AK80" i="145"/>
  <c r="AM80" i="145"/>
  <c r="AD80" i="145"/>
  <c r="AO80" i="145"/>
  <c r="AQ80" i="145"/>
  <c r="AR80" i="145"/>
  <c r="AT80" i="145"/>
  <c r="AS80" i="145"/>
  <c r="AU80" i="145"/>
  <c r="AV80" i="145"/>
  <c r="S80" i="145"/>
  <c r="AJ80" i="145"/>
  <c r="F80" i="145"/>
  <c r="BA80" i="145"/>
  <c r="H80" i="145"/>
  <c r="V80" i="145"/>
  <c r="AL80" i="145"/>
  <c r="AH80" i="145"/>
  <c r="Q80" i="145"/>
  <c r="AI80" i="145"/>
  <c r="E80" i="145"/>
  <c r="X80" i="145"/>
  <c r="Z80" i="145"/>
  <c r="AA80" i="145"/>
  <c r="M80" i="145"/>
  <c r="P80" i="145"/>
  <c r="AG80" i="145"/>
  <c r="O80" i="145"/>
  <c r="J80" i="145"/>
  <c r="AP80" i="145"/>
  <c r="U80" i="145"/>
  <c r="AN80" i="145"/>
  <c r="I80" i="145"/>
  <c r="L80" i="145"/>
  <c r="AC80" i="145"/>
  <c r="AF80" i="145"/>
  <c r="AW80" i="145"/>
  <c r="G80" i="145"/>
  <c r="Y80" i="145"/>
  <c r="AB80" i="145"/>
  <c r="R80" i="145"/>
  <c r="AY80" i="145"/>
  <c r="W80" i="145"/>
  <c r="AX80" i="145"/>
  <c r="K80" i="145"/>
  <c r="AE80" i="145"/>
  <c r="T80" i="145"/>
  <c r="K40" i="145"/>
  <c r="L99" i="117"/>
  <c r="L33" i="117" s="1"/>
  <c r="J99" i="117"/>
  <c r="J33" i="117" s="1"/>
  <c r="L74" i="117"/>
  <c r="J74" i="117"/>
  <c r="I74" i="117"/>
  <c r="H74" i="117"/>
  <c r="K74" i="117"/>
  <c r="G74" i="117"/>
  <c r="F74" i="117"/>
  <c r="E74" i="117"/>
  <c r="D74" i="117"/>
  <c r="AS55" i="139"/>
  <c r="W55" i="139"/>
  <c r="Z55" i="139"/>
  <c r="V55" i="139"/>
  <c r="X55" i="139"/>
  <c r="Q55" i="139"/>
  <c r="AZ55" i="139"/>
  <c r="K55" i="139"/>
  <c r="X75" i="139"/>
  <c r="T75" i="139"/>
  <c r="P75" i="139"/>
  <c r="L75" i="139"/>
  <c r="H75" i="139"/>
  <c r="W75" i="139"/>
  <c r="S75" i="139"/>
  <c r="O75" i="139"/>
  <c r="K75" i="139"/>
  <c r="G75" i="139"/>
  <c r="U75" i="139"/>
  <c r="M75" i="139"/>
  <c r="E75" i="139"/>
  <c r="R75" i="139"/>
  <c r="J75" i="139"/>
  <c r="Q75" i="139"/>
  <c r="I75" i="139"/>
  <c r="V75" i="139"/>
  <c r="N75" i="139"/>
  <c r="Y75" i="139"/>
  <c r="F75" i="139"/>
  <c r="F74" i="139"/>
  <c r="E74" i="139"/>
  <c r="Y74" i="139"/>
  <c r="T74" i="139"/>
  <c r="AQ74" i="139"/>
  <c r="P74" i="139"/>
  <c r="AC74" i="139"/>
  <c r="AU74" i="139"/>
  <c r="AJ74" i="139"/>
  <c r="R74" i="139"/>
  <c r="H74" i="139"/>
  <c r="AS74" i="139"/>
  <c r="W74" i="139"/>
  <c r="AL74" i="139"/>
  <c r="AG74" i="139"/>
  <c r="AZ74" i="139"/>
  <c r="J74" i="139"/>
  <c r="AN74" i="139"/>
  <c r="AB74" i="139"/>
  <c r="N74" i="139"/>
  <c r="AF74" i="139"/>
  <c r="S74" i="139"/>
  <c r="AH74" i="139"/>
  <c r="I74" i="139"/>
  <c r="L74" i="139"/>
  <c r="AM74" i="139"/>
  <c r="BA74" i="139"/>
  <c r="AP74" i="139"/>
  <c r="AW74" i="139"/>
  <c r="AT74" i="139"/>
  <c r="AX74" i="139"/>
  <c r="AR74" i="139"/>
  <c r="X74" i="139"/>
  <c r="AI74" i="139"/>
  <c r="U74" i="139"/>
  <c r="AO74" i="139"/>
  <c r="V74" i="139"/>
  <c r="AV74" i="139"/>
  <c r="K74" i="139"/>
  <c r="O74" i="139"/>
  <c r="AK74" i="139"/>
  <c r="G74" i="139"/>
  <c r="AA74" i="139"/>
  <c r="AE74" i="139"/>
  <c r="Q74" i="139"/>
  <c r="Z74" i="139"/>
  <c r="AD74" i="139"/>
  <c r="AY74" i="139"/>
  <c r="M74" i="139"/>
  <c r="U55" i="139"/>
  <c r="AD55" i="139"/>
  <c r="AW55" i="139"/>
  <c r="AO55" i="139"/>
  <c r="AX55" i="139"/>
  <c r="AU55" i="139"/>
  <c r="AF75" i="143"/>
  <c r="AF26" i="143" s="1"/>
  <c r="AF40" i="143" s="1"/>
  <c r="Z81" i="143"/>
  <c r="Z82" i="143" s="1"/>
  <c r="Z27" i="143" s="1"/>
  <c r="Z75" i="143"/>
  <c r="Z26" i="143" s="1"/>
  <c r="Z40" i="143" s="1"/>
  <c r="AS55" i="142"/>
  <c r="AL55" i="142"/>
  <c r="W55" i="142"/>
  <c r="AP55" i="142"/>
  <c r="AZ55" i="142"/>
  <c r="V55" i="142"/>
  <c r="AO55" i="142"/>
  <c r="BN105" i="142"/>
  <c r="BO89" i="142" s="1"/>
  <c r="E115" i="142"/>
  <c r="AG55" i="142"/>
  <c r="AT55" i="142"/>
  <c r="X75" i="142"/>
  <c r="T75" i="142"/>
  <c r="P75" i="142"/>
  <c r="L75" i="142"/>
  <c r="H75" i="142"/>
  <c r="W75" i="142"/>
  <c r="S75" i="142"/>
  <c r="O75" i="142"/>
  <c r="K75" i="142"/>
  <c r="G75" i="142"/>
  <c r="U75" i="142"/>
  <c r="M75" i="142"/>
  <c r="E75" i="142"/>
  <c r="R75" i="142"/>
  <c r="J75" i="142"/>
  <c r="V75" i="142"/>
  <c r="N75" i="142"/>
  <c r="F75" i="142"/>
  <c r="Q75" i="142"/>
  <c r="Y75" i="142"/>
  <c r="I75" i="142"/>
  <c r="G74" i="142"/>
  <c r="L74" i="142"/>
  <c r="K74" i="142"/>
  <c r="F74" i="142"/>
  <c r="E74" i="142"/>
  <c r="I74" i="142"/>
  <c r="J74" i="142"/>
  <c r="H74" i="142"/>
  <c r="M74" i="142"/>
  <c r="AB74" i="142"/>
  <c r="AR74" i="142"/>
  <c r="R74" i="142"/>
  <c r="AI74" i="142"/>
  <c r="AJ74" i="142"/>
  <c r="BA74" i="142"/>
  <c r="W74" i="142"/>
  <c r="Y74" i="142"/>
  <c r="AP74" i="142"/>
  <c r="AC74" i="142"/>
  <c r="AS74" i="142"/>
  <c r="AD74" i="142"/>
  <c r="P74" i="142"/>
  <c r="Q74" i="142"/>
  <c r="AH74" i="142"/>
  <c r="AY74" i="142"/>
  <c r="AZ74" i="142"/>
  <c r="V74" i="142"/>
  <c r="AM74" i="142"/>
  <c r="X74" i="142"/>
  <c r="AO74" i="142"/>
  <c r="AT74" i="142"/>
  <c r="N74" i="142"/>
  <c r="AV74" i="142"/>
  <c r="S74" i="142"/>
  <c r="AK74" i="142"/>
  <c r="AW74" i="142"/>
  <c r="T74" i="142"/>
  <c r="AN74" i="142"/>
  <c r="O74" i="142"/>
  <c r="AF74" i="142"/>
  <c r="U74" i="142"/>
  <c r="AE74" i="142"/>
  <c r="AG74" i="142"/>
  <c r="AL74" i="142"/>
  <c r="Z74" i="142"/>
  <c r="AU74" i="142"/>
  <c r="AA74" i="142"/>
  <c r="AX74" i="142"/>
  <c r="AQ74" i="142"/>
  <c r="AA55" i="142"/>
  <c r="N55" i="142"/>
  <c r="AN55" i="142"/>
  <c r="BN90" i="146"/>
  <c r="BD34" i="146" s="1"/>
  <c r="J99" i="150"/>
  <c r="J33" i="150" s="1"/>
  <c r="E115" i="150"/>
  <c r="F99" i="150"/>
  <c r="F33" i="150" s="1"/>
  <c r="G74" i="150"/>
  <c r="H74" i="150"/>
  <c r="K74" i="150"/>
  <c r="F74" i="150"/>
  <c r="L74" i="150"/>
  <c r="E74" i="150"/>
  <c r="J74" i="150"/>
  <c r="D74" i="150"/>
  <c r="I74" i="150"/>
  <c r="K115" i="150"/>
  <c r="BG81" i="134"/>
  <c r="BK81" i="134"/>
  <c r="BC81" i="134"/>
  <c r="BH81" i="134"/>
  <c r="BL81" i="134"/>
  <c r="BD81" i="134"/>
  <c r="BJ81" i="134"/>
  <c r="BB81" i="134"/>
  <c r="BI81" i="134"/>
  <c r="BF81" i="134"/>
  <c r="BA81" i="134"/>
  <c r="AC75" i="123"/>
  <c r="AC26" i="123" s="1"/>
  <c r="AC81" i="123"/>
  <c r="AC82" i="123" s="1"/>
  <c r="AC27" i="123" s="1"/>
  <c r="AF75" i="123"/>
  <c r="AF26" i="123" s="1"/>
  <c r="AF81" i="123"/>
  <c r="AF82" i="123" s="1"/>
  <c r="AF27" i="123" s="1"/>
  <c r="AS40" i="130"/>
  <c r="F54" i="130"/>
  <c r="AQ40" i="130"/>
  <c r="R54" i="130"/>
  <c r="S54" i="130"/>
  <c r="AJ40" i="130"/>
  <c r="AO54" i="130"/>
  <c r="O54" i="130"/>
  <c r="BA40" i="130"/>
  <c r="E54" i="130"/>
  <c r="Y54" i="130"/>
  <c r="AZ54" i="130"/>
  <c r="G54" i="130"/>
  <c r="AP40" i="130"/>
  <c r="J73" i="130"/>
  <c r="U73" i="130"/>
  <c r="AQ73" i="130"/>
  <c r="O73" i="130"/>
  <c r="AD73" i="130"/>
  <c r="U74" i="130"/>
  <c r="E74" i="130"/>
  <c r="J74" i="130"/>
  <c r="X74" i="130"/>
  <c r="O74" i="130"/>
  <c r="D74" i="130"/>
  <c r="D73" i="130"/>
  <c r="H73" i="130"/>
  <c r="AY73" i="130"/>
  <c r="I73" i="130"/>
  <c r="M73" i="130"/>
  <c r="G73" i="130"/>
  <c r="F73" i="130"/>
  <c r="AA73" i="130"/>
  <c r="AP73" i="130"/>
  <c r="AB73" i="130"/>
  <c r="AE73" i="130"/>
  <c r="AT73" i="130"/>
  <c r="Q74" i="130"/>
  <c r="V74" i="130"/>
  <c r="F74" i="130"/>
  <c r="P74" i="130"/>
  <c r="G74" i="130"/>
  <c r="AJ73" i="130"/>
  <c r="AN73" i="130"/>
  <c r="R73" i="130"/>
  <c r="AO73" i="130"/>
  <c r="AS73" i="130"/>
  <c r="W73" i="130"/>
  <c r="V73" i="130"/>
  <c r="X73" i="130"/>
  <c r="AU73" i="130"/>
  <c r="N74" i="130"/>
  <c r="W74" i="130"/>
  <c r="AG73" i="130"/>
  <c r="AI73" i="130"/>
  <c r="AV73" i="130"/>
  <c r="K73" i="130"/>
  <c r="AC73" i="130"/>
  <c r="I74" i="130"/>
  <c r="L74" i="130"/>
  <c r="AX73" i="130"/>
  <c r="AZ73" i="130"/>
  <c r="AR73" i="130"/>
  <c r="Q73" i="130"/>
  <c r="AF73" i="130"/>
  <c r="R74" i="130"/>
  <c r="S73" i="130"/>
  <c r="AL73" i="130"/>
  <c r="Z73" i="130"/>
  <c r="T73" i="130"/>
  <c r="Y73" i="130"/>
  <c r="N73" i="130"/>
  <c r="M74" i="130"/>
  <c r="S74" i="130"/>
  <c r="T74" i="130"/>
  <c r="E73" i="130"/>
  <c r="AH73" i="130"/>
  <c r="L73" i="130"/>
  <c r="AM73" i="130"/>
  <c r="K74" i="130"/>
  <c r="AK73" i="130"/>
  <c r="AW73" i="130"/>
  <c r="H74" i="130"/>
  <c r="P73" i="130"/>
  <c r="V54" i="130"/>
  <c r="X54" i="130"/>
  <c r="AO40" i="130"/>
  <c r="AQ54" i="130"/>
  <c r="AB40" i="130"/>
  <c r="G54" i="137"/>
  <c r="BN89" i="117"/>
  <c r="N34" i="117" s="1"/>
  <c r="BN105" i="117"/>
  <c r="D15" i="143"/>
  <c r="E11" i="143" s="1"/>
  <c r="BF73" i="122"/>
  <c r="BD73" i="122"/>
  <c r="AS55" i="129"/>
  <c r="V55" i="129"/>
  <c r="AX55" i="129"/>
  <c r="AV55" i="129"/>
  <c r="BN114" i="129"/>
  <c r="BN115" i="129" s="1"/>
  <c r="N115" i="129"/>
  <c r="BJ55" i="129"/>
  <c r="BG55" i="129"/>
  <c r="AC54" i="140"/>
  <c r="AR54" i="140"/>
  <c r="AK54" i="140"/>
  <c r="S54" i="140"/>
  <c r="AX54" i="140"/>
  <c r="AJ54" i="140"/>
  <c r="X54" i="140"/>
  <c r="BI54" i="140"/>
  <c r="AO54" i="131"/>
  <c r="P54" i="131"/>
  <c r="AO55" i="128"/>
  <c r="AW81" i="128"/>
  <c r="I81" i="128"/>
  <c r="AJ81" i="128"/>
  <c r="N81" i="128"/>
  <c r="G81" i="128"/>
  <c r="AL81" i="128"/>
  <c r="O81" i="128"/>
  <c r="AZ81" i="128"/>
  <c r="AX81" i="128"/>
  <c r="AC81" i="128"/>
  <c r="AF81" i="128"/>
  <c r="AO81" i="128"/>
  <c r="AY81" i="128"/>
  <c r="AH81" i="128"/>
  <c r="AD81" i="128"/>
  <c r="AB81" i="128"/>
  <c r="Y81" i="128"/>
  <c r="AE81" i="128"/>
  <c r="W81" i="128"/>
  <c r="D81" i="128"/>
  <c r="AA81" i="128"/>
  <c r="AK81" i="128"/>
  <c r="AM81" i="128"/>
  <c r="AP81" i="128"/>
  <c r="AG81" i="128"/>
  <c r="H81" i="128"/>
  <c r="P81" i="128"/>
  <c r="AR81" i="128"/>
  <c r="Z81" i="128"/>
  <c r="AV81" i="128"/>
  <c r="S81" i="128"/>
  <c r="V81" i="128"/>
  <c r="K81" i="128"/>
  <c r="AS81" i="128"/>
  <c r="F81" i="128"/>
  <c r="AN81" i="128"/>
  <c r="AI81" i="128"/>
  <c r="AT81" i="128"/>
  <c r="AQ81" i="128"/>
  <c r="J81" i="128"/>
  <c r="AU81" i="128"/>
  <c r="R81" i="128"/>
  <c r="L81" i="128"/>
  <c r="X81" i="128"/>
  <c r="E81" i="128"/>
  <c r="T81" i="128"/>
  <c r="U81" i="128"/>
  <c r="M81" i="128"/>
  <c r="Q81" i="128"/>
  <c r="L74" i="128"/>
  <c r="AB74" i="128"/>
  <c r="AR74" i="128"/>
  <c r="AW74" i="128"/>
  <c r="J75" i="128"/>
  <c r="M75" i="128"/>
  <c r="T75" i="128"/>
  <c r="D75" i="128"/>
  <c r="K75" i="128"/>
  <c r="H74" i="128"/>
  <c r="N74" i="128"/>
  <c r="AE74" i="128"/>
  <c r="I74" i="128"/>
  <c r="AF74" i="128"/>
  <c r="AL74" i="128"/>
  <c r="T74" i="128"/>
  <c r="R74" i="128"/>
  <c r="AH74" i="128"/>
  <c r="AX74" i="128"/>
  <c r="V75" i="128"/>
  <c r="F75" i="128"/>
  <c r="I75" i="128"/>
  <c r="P75" i="128"/>
  <c r="W75" i="128"/>
  <c r="G75" i="128"/>
  <c r="X74" i="128"/>
  <c r="AD74" i="128"/>
  <c r="AU74" i="128"/>
  <c r="Q74" i="128"/>
  <c r="AV74" i="128"/>
  <c r="G74" i="128"/>
  <c r="Y74" i="128"/>
  <c r="AJ74" i="128"/>
  <c r="J74" i="128"/>
  <c r="K74" i="128"/>
  <c r="U74" i="128"/>
  <c r="N75" i="128"/>
  <c r="X75" i="128"/>
  <c r="O75" i="128"/>
  <c r="AS74" i="128"/>
  <c r="F74" i="128"/>
  <c r="D74" i="128"/>
  <c r="AP74" i="128"/>
  <c r="Q75" i="128"/>
  <c r="E74" i="128"/>
  <c r="W74" i="128"/>
  <c r="AQ74" i="128"/>
  <c r="E75" i="128"/>
  <c r="AM74" i="128"/>
  <c r="AG74" i="128"/>
  <c r="S74" i="128"/>
  <c r="AY74" i="128"/>
  <c r="U75" i="128"/>
  <c r="L75" i="128"/>
  <c r="M74" i="128"/>
  <c r="AT74" i="128"/>
  <c r="V74" i="128"/>
  <c r="AZ74" i="128"/>
  <c r="AA74" i="128"/>
  <c r="AC74" i="128"/>
  <c r="H75" i="128"/>
  <c r="O74" i="128"/>
  <c r="AK74" i="128"/>
  <c r="AO74" i="128"/>
  <c r="AI74" i="128"/>
  <c r="R75" i="128"/>
  <c r="S75" i="128"/>
  <c r="AN74" i="128"/>
  <c r="P74" i="128"/>
  <c r="Z74" i="128"/>
  <c r="AW55" i="128"/>
  <c r="AU55" i="128"/>
  <c r="H55" i="128"/>
  <c r="AA55" i="126"/>
  <c r="I55" i="126"/>
  <c r="Z55" i="126"/>
  <c r="J55" i="126"/>
  <c r="AF55" i="126"/>
  <c r="V55" i="126"/>
  <c r="V82" i="134"/>
  <c r="V83" i="134" s="1"/>
  <c r="V27" i="134" s="1"/>
  <c r="V76" i="134"/>
  <c r="V26" i="134" s="1"/>
  <c r="V40" i="134" s="1"/>
  <c r="V41" i="134" s="1"/>
  <c r="F82" i="134"/>
  <c r="F83" i="134" s="1"/>
  <c r="F27" i="134" s="1"/>
  <c r="F76" i="134"/>
  <c r="F26" i="134" s="1"/>
  <c r="F40" i="134" s="1"/>
  <c r="F41" i="134" s="1"/>
  <c r="D15" i="131"/>
  <c r="E11" i="131" s="1"/>
  <c r="J40" i="145"/>
  <c r="H54" i="145"/>
  <c r="F40" i="145"/>
  <c r="E98" i="145"/>
  <c r="E33" i="145" s="1"/>
  <c r="BN88" i="145"/>
  <c r="AF55" i="139"/>
  <c r="AJ55" i="139"/>
  <c r="N55" i="139"/>
  <c r="AY55" i="139"/>
  <c r="L55" i="139"/>
  <c r="AH55" i="139"/>
  <c r="M55" i="139"/>
  <c r="O55" i="139"/>
  <c r="BA55" i="139"/>
  <c r="Y55" i="142"/>
  <c r="AF55" i="142"/>
  <c r="AC55" i="142"/>
  <c r="AH55" i="142"/>
  <c r="AK55" i="142"/>
  <c r="H55" i="142"/>
  <c r="M79" i="150"/>
  <c r="M81" i="150" s="1"/>
  <c r="M72" i="150"/>
  <c r="BN20" i="150"/>
  <c r="H99" i="150"/>
  <c r="H33" i="150" s="1"/>
  <c r="D115" i="150"/>
  <c r="BN104" i="150"/>
  <c r="AE81" i="123"/>
  <c r="AE82" i="123" s="1"/>
  <c r="AE27" i="123" s="1"/>
  <c r="AE75" i="123"/>
  <c r="AE26" i="123" s="1"/>
  <c r="AG54" i="130"/>
  <c r="D16" i="137"/>
  <c r="P55" i="129"/>
  <c r="AI55" i="129"/>
  <c r="BK79" i="129"/>
  <c r="BK81" i="129" s="1"/>
  <c r="BN20" i="129"/>
  <c r="X55" i="129"/>
  <c r="U55" i="129"/>
  <c r="AZ55" i="129"/>
  <c r="AY55" i="129"/>
  <c r="Q55" i="129"/>
  <c r="Z55" i="129"/>
  <c r="BD55" i="129"/>
  <c r="AO55" i="129"/>
  <c r="R55" i="129"/>
  <c r="AQ55" i="129"/>
  <c r="O54" i="140"/>
  <c r="AL54" i="140"/>
  <c r="Y54" i="140"/>
  <c r="AM54" i="140"/>
  <c r="V54" i="140"/>
  <c r="Q54" i="140"/>
  <c r="AD54" i="140"/>
  <c r="BG54" i="140"/>
  <c r="P54" i="140"/>
  <c r="BB54" i="140"/>
  <c r="BA54" i="140"/>
  <c r="Z54" i="140"/>
  <c r="AQ54" i="140"/>
  <c r="BD54" i="131"/>
  <c r="U54" i="131"/>
  <c r="X54" i="131"/>
  <c r="J54" i="131"/>
  <c r="BC54" i="131"/>
  <c r="AK54" i="131"/>
  <c r="BD78" i="131"/>
  <c r="BD71" i="131"/>
  <c r="BJ73" i="131" s="1"/>
  <c r="AI55" i="128"/>
  <c r="AY55" i="128"/>
  <c r="AF55" i="128"/>
  <c r="AA55" i="128"/>
  <c r="AT55" i="128"/>
  <c r="S55" i="128"/>
  <c r="AD55" i="128"/>
  <c r="O55" i="128"/>
  <c r="AG55" i="128"/>
  <c r="T55" i="128"/>
  <c r="F55" i="128"/>
  <c r="E55" i="128"/>
  <c r="AP55" i="128"/>
  <c r="BN104" i="128"/>
  <c r="BO88" i="128" s="1"/>
  <c r="D115" i="128"/>
  <c r="AR55" i="126"/>
  <c r="R55" i="126"/>
  <c r="X55" i="126"/>
  <c r="AX55" i="126"/>
  <c r="AB55" i="126"/>
  <c r="E55" i="126"/>
  <c r="P55" i="126"/>
  <c r="AE55" i="126"/>
  <c r="AP55" i="126"/>
  <c r="AS55" i="126"/>
  <c r="AJ55" i="126"/>
  <c r="AY55" i="126"/>
  <c r="BK74" i="134"/>
  <c r="O82" i="134"/>
  <c r="O83" i="134" s="1"/>
  <c r="O27" i="134" s="1"/>
  <c r="O76" i="134"/>
  <c r="O26" i="134" s="1"/>
  <c r="O40" i="134" s="1"/>
  <c r="O41" i="134" s="1"/>
  <c r="W76" i="134"/>
  <c r="W26" i="134" s="1"/>
  <c r="W40" i="134" s="1"/>
  <c r="W41" i="134" s="1"/>
  <c r="W82" i="134"/>
  <c r="W83" i="134" s="1"/>
  <c r="W27" i="134" s="1"/>
  <c r="M82" i="134"/>
  <c r="M83" i="134" s="1"/>
  <c r="M27" i="134" s="1"/>
  <c r="M76" i="134"/>
  <c r="M26" i="134" s="1"/>
  <c r="M40" i="134" s="1"/>
  <c r="M41" i="134" s="1"/>
  <c r="K76" i="134"/>
  <c r="K26" i="134" s="1"/>
  <c r="K40" i="134" s="1"/>
  <c r="K41" i="134" s="1"/>
  <c r="K82" i="134"/>
  <c r="K83" i="134" s="1"/>
  <c r="K27" i="134" s="1"/>
  <c r="Q82" i="134"/>
  <c r="Q83" i="134" s="1"/>
  <c r="Q27" i="134" s="1"/>
  <c r="Q76" i="134"/>
  <c r="Q26" i="134" s="1"/>
  <c r="Q40" i="134" s="1"/>
  <c r="Q41" i="134" s="1"/>
  <c r="C16" i="131"/>
  <c r="N72" i="150"/>
  <c r="BO114" i="150"/>
  <c r="N79" i="150"/>
  <c r="N55" i="150"/>
  <c r="G54" i="145"/>
  <c r="AP40" i="145"/>
  <c r="J54" i="145"/>
  <c r="M99" i="117"/>
  <c r="M33" i="117" s="1"/>
  <c r="H115" i="117"/>
  <c r="F99" i="117"/>
  <c r="F33" i="117" s="1"/>
  <c r="J115" i="117"/>
  <c r="BB80" i="140"/>
  <c r="F81" i="139"/>
  <c r="E81" i="139"/>
  <c r="BA81" i="139"/>
  <c r="L81" i="139"/>
  <c r="AE81" i="139"/>
  <c r="AY81" i="139"/>
  <c r="K81" i="139"/>
  <c r="M81" i="139"/>
  <c r="AB81" i="139"/>
  <c r="AN81" i="139"/>
  <c r="AW81" i="139"/>
  <c r="P81" i="139"/>
  <c r="AF81" i="139"/>
  <c r="AT81" i="139"/>
  <c r="AL81" i="139"/>
  <c r="AZ81" i="139"/>
  <c r="I81" i="139"/>
  <c r="G81" i="139"/>
  <c r="N81" i="139"/>
  <c r="AC81" i="139"/>
  <c r="T81" i="139"/>
  <c r="AA81" i="139"/>
  <c r="Z81" i="139"/>
  <c r="U81" i="139"/>
  <c r="R81" i="139"/>
  <c r="AD81" i="139"/>
  <c r="W81" i="139"/>
  <c r="AP81" i="139"/>
  <c r="AX81" i="139"/>
  <c r="AK81" i="139"/>
  <c r="J81" i="139"/>
  <c r="AH81" i="139"/>
  <c r="AU81" i="139"/>
  <c r="H81" i="139"/>
  <c r="AM81" i="139"/>
  <c r="AG81" i="139"/>
  <c r="X81" i="139"/>
  <c r="AQ81" i="139"/>
  <c r="Y81" i="139"/>
  <c r="O81" i="139"/>
  <c r="AS81" i="139"/>
  <c r="S81" i="139"/>
  <c r="AR81" i="139"/>
  <c r="AO81" i="139"/>
  <c r="AJ81" i="139"/>
  <c r="Q81" i="139"/>
  <c r="AV81" i="139"/>
  <c r="AI81" i="139"/>
  <c r="V81" i="139"/>
  <c r="BB55" i="139"/>
  <c r="R55" i="139"/>
  <c r="AA55" i="139"/>
  <c r="AI55" i="139"/>
  <c r="BB79" i="139"/>
  <c r="BG81" i="139" s="1"/>
  <c r="BB72" i="139"/>
  <c r="BE74" i="139" s="1"/>
  <c r="BN20" i="139"/>
  <c r="AB55" i="139"/>
  <c r="S55" i="139"/>
  <c r="P55" i="139"/>
  <c r="AG55" i="139"/>
  <c r="AC81" i="143"/>
  <c r="AC82" i="143" s="1"/>
  <c r="AC27" i="143" s="1"/>
  <c r="AD81" i="143"/>
  <c r="AD82" i="143" s="1"/>
  <c r="AD27" i="143" s="1"/>
  <c r="AD75" i="143"/>
  <c r="AD26" i="143" s="1"/>
  <c r="AD40" i="143" s="1"/>
  <c r="AA75" i="143"/>
  <c r="AA26" i="143" s="1"/>
  <c r="AA40" i="143" s="1"/>
  <c r="AA81" i="143"/>
  <c r="AA82" i="143" s="1"/>
  <c r="AA27" i="143" s="1"/>
  <c r="M55" i="142"/>
  <c r="AV55" i="142"/>
  <c r="K55" i="142"/>
  <c r="AD55" i="142"/>
  <c r="AQ55" i="142"/>
  <c r="BB79" i="142"/>
  <c r="BD81" i="142" s="1"/>
  <c r="BB72" i="142"/>
  <c r="BL74" i="142" s="1"/>
  <c r="BN20" i="142"/>
  <c r="BB55" i="142"/>
  <c r="P55" i="142"/>
  <c r="J81" i="142"/>
  <c r="AA81" i="142"/>
  <c r="I81" i="142"/>
  <c r="L81" i="142"/>
  <c r="AD81" i="142"/>
  <c r="F81" i="142"/>
  <c r="H81" i="142"/>
  <c r="K81" i="142"/>
  <c r="M81" i="142"/>
  <c r="E81" i="142"/>
  <c r="G81" i="142"/>
  <c r="AE81" i="142"/>
  <c r="AX81" i="142"/>
  <c r="AN81" i="142"/>
  <c r="AG81" i="142"/>
  <c r="N81" i="142"/>
  <c r="AK81" i="142"/>
  <c r="R81" i="142"/>
  <c r="AO81" i="142"/>
  <c r="V81" i="142"/>
  <c r="Y81" i="142"/>
  <c r="T81" i="142"/>
  <c r="AZ81" i="142"/>
  <c r="AY81" i="142"/>
  <c r="AI81" i="142"/>
  <c r="Q81" i="142"/>
  <c r="AM81" i="142"/>
  <c r="P81" i="142"/>
  <c r="AQ81" i="142"/>
  <c r="AT81" i="142"/>
  <c r="AJ81" i="142"/>
  <c r="AW81" i="142"/>
  <c r="AH81" i="142"/>
  <c r="AB81" i="142"/>
  <c r="S81" i="142"/>
  <c r="AV81" i="142"/>
  <c r="Z81" i="142"/>
  <c r="BA81" i="142"/>
  <c r="W81" i="142"/>
  <c r="X81" i="142"/>
  <c r="AF81" i="142"/>
  <c r="AS81" i="142"/>
  <c r="AC81" i="142"/>
  <c r="AR81" i="142"/>
  <c r="AL81" i="142"/>
  <c r="U81" i="142"/>
  <c r="AU81" i="142"/>
  <c r="AP81" i="142"/>
  <c r="O81" i="142"/>
  <c r="G55" i="142"/>
  <c r="T55" i="142"/>
  <c r="O55" i="142"/>
  <c r="AW55" i="142"/>
  <c r="AI55" i="142"/>
  <c r="BC54" i="146"/>
  <c r="BN106" i="146"/>
  <c r="BO90" i="146" s="1"/>
  <c r="BD54" i="146"/>
  <c r="BD71" i="146"/>
  <c r="BG73" i="146" s="1"/>
  <c r="BG74" i="146" s="1"/>
  <c r="BD78" i="146"/>
  <c r="BF80" i="146" s="1"/>
  <c r="E99" i="150"/>
  <c r="E33" i="150" s="1"/>
  <c r="H115" i="150"/>
  <c r="L115" i="150"/>
  <c r="G115" i="150"/>
  <c r="I99" i="150"/>
  <c r="I33" i="150" s="1"/>
  <c r="F115" i="150"/>
  <c r="AA81" i="123"/>
  <c r="AA82" i="123" s="1"/>
  <c r="AA27" i="123" s="1"/>
  <c r="AA75" i="123"/>
  <c r="AA26" i="123" s="1"/>
  <c r="AI40" i="130"/>
  <c r="Q54" i="130"/>
  <c r="AK40" i="130"/>
  <c r="AL54" i="130"/>
  <c r="AY54" i="130"/>
  <c r="AP54" i="130"/>
  <c r="AE54" i="130"/>
  <c r="J54" i="130"/>
  <c r="AB54" i="130"/>
  <c r="AU54" i="130"/>
  <c r="AF40" i="130"/>
  <c r="AK54" i="130"/>
  <c r="BN87" i="130"/>
  <c r="D98" i="130"/>
  <c r="D33" i="130" s="1"/>
  <c r="AM40" i="130"/>
  <c r="W54" i="130"/>
  <c r="AA40" i="130"/>
  <c r="AH54" i="130"/>
  <c r="P80" i="130"/>
  <c r="AY80" i="130"/>
  <c r="W80" i="130"/>
  <c r="V80" i="130"/>
  <c r="Z80" i="130"/>
  <c r="K80" i="130"/>
  <c r="AW80" i="130"/>
  <c r="T80" i="130"/>
  <c r="O80" i="130"/>
  <c r="M80" i="130"/>
  <c r="AN80" i="130"/>
  <c r="Y80" i="130"/>
  <c r="Q80" i="130"/>
  <c r="AB80" i="130"/>
  <c r="AU80" i="130"/>
  <c r="AV80" i="130"/>
  <c r="AS80" i="130"/>
  <c r="AQ80" i="130"/>
  <c r="AE80" i="130"/>
  <c r="I80" i="130"/>
  <c r="AJ80" i="130"/>
  <c r="AK80" i="130"/>
  <c r="AH80" i="130"/>
  <c r="AT80" i="130"/>
  <c r="AL80" i="130"/>
  <c r="AR80" i="130"/>
  <c r="AF80" i="130"/>
  <c r="AD80" i="130"/>
  <c r="H80" i="130"/>
  <c r="AZ80" i="130"/>
  <c r="AG80" i="130"/>
  <c r="AP80" i="130"/>
  <c r="D80" i="130"/>
  <c r="N80" i="130"/>
  <c r="AO80" i="130"/>
  <c r="X80" i="130"/>
  <c r="AI80" i="130"/>
  <c r="AX80" i="130"/>
  <c r="U80" i="130"/>
  <c r="J80" i="130"/>
  <c r="AA80" i="130"/>
  <c r="S80" i="130"/>
  <c r="R80" i="130"/>
  <c r="G80" i="130"/>
  <c r="AC80" i="130"/>
  <c r="F80" i="130"/>
  <c r="AM80" i="130"/>
  <c r="E80" i="130"/>
  <c r="L80" i="130"/>
  <c r="AN54" i="130"/>
  <c r="AH40" i="130"/>
  <c r="Y40" i="130"/>
  <c r="Z40" i="130"/>
  <c r="AR40" i="130"/>
  <c r="N72" i="117"/>
  <c r="N79" i="117"/>
  <c r="C23" i="149"/>
  <c r="T16" i="150"/>
  <c r="C39" i="150"/>
  <c r="B43" i="150"/>
  <c r="U15" i="150"/>
  <c r="V11" i="150" s="1"/>
  <c r="E16" i="149"/>
  <c r="F12" i="149" s="1"/>
  <c r="B36" i="149"/>
  <c r="D22" i="149"/>
  <c r="E20" i="149" s="1"/>
  <c r="D17" i="149"/>
  <c r="B44" i="149"/>
  <c r="D16" i="146"/>
  <c r="E54" i="146"/>
  <c r="BN33" i="146"/>
  <c r="B42" i="146"/>
  <c r="C39" i="146"/>
  <c r="E15" i="146"/>
  <c r="F11" i="146" s="1"/>
  <c r="T15" i="146"/>
  <c r="U11" i="146" s="1"/>
  <c r="D21" i="146"/>
  <c r="D22" i="146" s="1"/>
  <c r="BB34" i="146"/>
  <c r="BO88" i="146"/>
  <c r="D29" i="146"/>
  <c r="BC80" i="146"/>
  <c r="F28" i="145"/>
  <c r="G25" i="145" s="1"/>
  <c r="S15" i="145"/>
  <c r="T11" i="145" s="1"/>
  <c r="D21" i="145"/>
  <c r="D22" i="145" s="1"/>
  <c r="C39" i="145"/>
  <c r="B42" i="145"/>
  <c r="T15" i="143"/>
  <c r="U11" i="143" s="1"/>
  <c r="J75" i="143"/>
  <c r="J26" i="143" s="1"/>
  <c r="J81" i="143"/>
  <c r="J82" i="143" s="1"/>
  <c r="J27" i="143" s="1"/>
  <c r="K75" i="143"/>
  <c r="K26" i="143" s="1"/>
  <c r="K40" i="143" s="1"/>
  <c r="X81" i="143"/>
  <c r="X82" i="143" s="1"/>
  <c r="X27" i="143" s="1"/>
  <c r="X75" i="143"/>
  <c r="X26" i="143" s="1"/>
  <c r="X40" i="143" s="1"/>
  <c r="R81" i="143"/>
  <c r="R82" i="143" s="1"/>
  <c r="R27" i="143" s="1"/>
  <c r="R75" i="143"/>
  <c r="R26" i="143" s="1"/>
  <c r="R40" i="143" s="1"/>
  <c r="E75" i="143"/>
  <c r="E26" i="143" s="1"/>
  <c r="E81" i="143"/>
  <c r="U75" i="143"/>
  <c r="U26" i="143" s="1"/>
  <c r="U40" i="143" s="1"/>
  <c r="U81" i="143"/>
  <c r="U82" i="143" s="1"/>
  <c r="U27" i="143" s="1"/>
  <c r="O81" i="143"/>
  <c r="O82" i="143" s="1"/>
  <c r="O27" i="143" s="1"/>
  <c r="L81" i="143"/>
  <c r="L82" i="143" s="1"/>
  <c r="L27" i="143" s="1"/>
  <c r="L75" i="143"/>
  <c r="L26" i="143" s="1"/>
  <c r="L40" i="143" s="1"/>
  <c r="B42" i="143"/>
  <c r="C39" i="143"/>
  <c r="D21" i="143"/>
  <c r="D22" i="143" s="1"/>
  <c r="E54" i="143"/>
  <c r="BN33" i="143"/>
  <c r="S75" i="143"/>
  <c r="S26" i="143" s="1"/>
  <c r="S40" i="143" s="1"/>
  <c r="S81" i="143"/>
  <c r="S82" i="143" s="1"/>
  <c r="S27" i="143" s="1"/>
  <c r="P81" i="143"/>
  <c r="P82" i="143" s="1"/>
  <c r="P27" i="143" s="1"/>
  <c r="P75" i="143"/>
  <c r="P26" i="143" s="1"/>
  <c r="P40" i="143" s="1"/>
  <c r="S16" i="143"/>
  <c r="M81" i="143"/>
  <c r="M82" i="143" s="1"/>
  <c r="M27" i="143" s="1"/>
  <c r="M75" i="143"/>
  <c r="M26" i="143" s="1"/>
  <c r="M40" i="143" s="1"/>
  <c r="G75" i="143"/>
  <c r="G26" i="143" s="1"/>
  <c r="G40" i="143" s="1"/>
  <c r="W81" i="143"/>
  <c r="W82" i="143" s="1"/>
  <c r="W27" i="143" s="1"/>
  <c r="W75" i="143"/>
  <c r="W26" i="143" s="1"/>
  <c r="W40" i="143" s="1"/>
  <c r="T75" i="143"/>
  <c r="T26" i="143" s="1"/>
  <c r="T40" i="143" s="1"/>
  <c r="D16" i="142"/>
  <c r="U15" i="142"/>
  <c r="V11" i="142" s="1"/>
  <c r="E15" i="142"/>
  <c r="F11" i="142" s="1"/>
  <c r="C39" i="142"/>
  <c r="B43" i="142"/>
  <c r="T16" i="142"/>
  <c r="D21" i="142"/>
  <c r="D22" i="142" s="1"/>
  <c r="S16" i="140"/>
  <c r="C35" i="140"/>
  <c r="D32" i="140" s="1"/>
  <c r="E40" i="140"/>
  <c r="E15" i="140"/>
  <c r="F11" i="140" s="1"/>
  <c r="T15" i="140"/>
  <c r="U11" i="140" s="1"/>
  <c r="E82" i="140"/>
  <c r="E27" i="140" s="1"/>
  <c r="D21" i="140"/>
  <c r="D22" i="140" s="1"/>
  <c r="C39" i="140"/>
  <c r="B42" i="140"/>
  <c r="B43" i="139"/>
  <c r="C39" i="139"/>
  <c r="S15" i="139"/>
  <c r="T11" i="139" s="1"/>
  <c r="C35" i="139"/>
  <c r="D32" i="139" s="1"/>
  <c r="R16" i="139"/>
  <c r="D21" i="139"/>
  <c r="D22" i="139" s="1"/>
  <c r="C39" i="137"/>
  <c r="B42" i="137"/>
  <c r="E16" i="137"/>
  <c r="D21" i="137"/>
  <c r="D22" i="137" s="1"/>
  <c r="D82" i="137"/>
  <c r="D27" i="137" s="1"/>
  <c r="S15" i="137"/>
  <c r="T11" i="137" s="1"/>
  <c r="D40" i="137"/>
  <c r="R16" i="137"/>
  <c r="D16" i="136"/>
  <c r="U15" i="136"/>
  <c r="V11" i="136" s="1"/>
  <c r="E15" i="136"/>
  <c r="F11" i="136" s="1"/>
  <c r="D29" i="136"/>
  <c r="D21" i="136"/>
  <c r="D22" i="136" s="1"/>
  <c r="B42" i="136"/>
  <c r="C39" i="136"/>
  <c r="E28" i="136"/>
  <c r="F25" i="136" s="1"/>
  <c r="BN27" i="136"/>
  <c r="D16" i="134"/>
  <c r="B43" i="134"/>
  <c r="C39" i="134"/>
  <c r="D21" i="134"/>
  <c r="E15" i="134"/>
  <c r="F11" i="134" s="1"/>
  <c r="T15" i="134"/>
  <c r="U11" i="134" s="1"/>
  <c r="D16" i="133"/>
  <c r="S15" i="133"/>
  <c r="T11" i="133" s="1"/>
  <c r="D21" i="133"/>
  <c r="D22" i="133" s="1"/>
  <c r="N55" i="133"/>
  <c r="BN55" i="133" s="1"/>
  <c r="BN33" i="133"/>
  <c r="E15" i="133"/>
  <c r="F11" i="133" s="1"/>
  <c r="B43" i="133"/>
  <c r="C39" i="133"/>
  <c r="BK34" i="133"/>
  <c r="BN34" i="133" s="1"/>
  <c r="BN99" i="133"/>
  <c r="T15" i="131"/>
  <c r="U11" i="131" s="1"/>
  <c r="E28" i="131"/>
  <c r="F25" i="131" s="1"/>
  <c r="B42" i="131"/>
  <c r="C39" i="131"/>
  <c r="D29" i="131"/>
  <c r="D21" i="131"/>
  <c r="D22" i="131" s="1"/>
  <c r="T15" i="130"/>
  <c r="U11" i="130" s="1"/>
  <c r="E16" i="130"/>
  <c r="F15" i="130"/>
  <c r="G11" i="130" s="1"/>
  <c r="B42" i="130"/>
  <c r="C39" i="130"/>
  <c r="D21" i="130"/>
  <c r="D22" i="130" s="1"/>
  <c r="S16" i="130"/>
  <c r="U15" i="129"/>
  <c r="V11" i="129" s="1"/>
  <c r="D21" i="129"/>
  <c r="D22" i="129" s="1"/>
  <c r="C39" i="129"/>
  <c r="B43" i="129"/>
  <c r="T16" i="129"/>
  <c r="E15" i="129"/>
  <c r="F11" i="129" s="1"/>
  <c r="U15" i="128"/>
  <c r="V11" i="128" s="1"/>
  <c r="F15" i="128"/>
  <c r="G11" i="128" s="1"/>
  <c r="C39" i="128"/>
  <c r="B43" i="128"/>
  <c r="D21" i="128"/>
  <c r="D22" i="128" s="1"/>
  <c r="T16" i="128"/>
  <c r="E16" i="128"/>
  <c r="T15" i="126"/>
  <c r="U11" i="126" s="1"/>
  <c r="F15" i="126"/>
  <c r="G11" i="126" s="1"/>
  <c r="C35" i="126"/>
  <c r="D32" i="126" s="1"/>
  <c r="D21" i="126"/>
  <c r="S16" i="126"/>
  <c r="E16" i="126"/>
  <c r="B43" i="126"/>
  <c r="C39" i="126"/>
  <c r="E16" i="125"/>
  <c r="T16" i="125"/>
  <c r="C35" i="125"/>
  <c r="D32" i="125" s="1"/>
  <c r="C39" i="125"/>
  <c r="B43" i="125"/>
  <c r="F15" i="125"/>
  <c r="G11" i="125" s="1"/>
  <c r="D21" i="125"/>
  <c r="D22" i="125" s="1"/>
  <c r="N83" i="125"/>
  <c r="N27" i="125" s="1"/>
  <c r="U15" i="125"/>
  <c r="V11" i="125" s="1"/>
  <c r="E16" i="123"/>
  <c r="R16" i="123"/>
  <c r="BB73" i="123"/>
  <c r="BH73" i="123"/>
  <c r="G81" i="123"/>
  <c r="G82" i="123" s="1"/>
  <c r="G27" i="123" s="1"/>
  <c r="G75" i="123"/>
  <c r="G26" i="123" s="1"/>
  <c r="H81" i="123"/>
  <c r="H82" i="123" s="1"/>
  <c r="H27" i="123" s="1"/>
  <c r="H75" i="123"/>
  <c r="H26" i="123" s="1"/>
  <c r="I81" i="123"/>
  <c r="I82" i="123" s="1"/>
  <c r="I27" i="123" s="1"/>
  <c r="I75" i="123"/>
  <c r="I26" i="123" s="1"/>
  <c r="E81" i="123"/>
  <c r="E75" i="123"/>
  <c r="E26" i="123" s="1"/>
  <c r="F81" i="123"/>
  <c r="F82" i="123" s="1"/>
  <c r="F27" i="123" s="1"/>
  <c r="F75" i="123"/>
  <c r="F26" i="123" s="1"/>
  <c r="V81" i="123"/>
  <c r="V82" i="123" s="1"/>
  <c r="V27" i="123" s="1"/>
  <c r="V75" i="123"/>
  <c r="V26" i="123" s="1"/>
  <c r="BL73" i="123"/>
  <c r="BF73" i="123"/>
  <c r="L75" i="123"/>
  <c r="L26" i="123" s="1"/>
  <c r="L81" i="123"/>
  <c r="L82" i="123" s="1"/>
  <c r="L27" i="123" s="1"/>
  <c r="M81" i="123"/>
  <c r="M82" i="123" s="1"/>
  <c r="M27" i="123" s="1"/>
  <c r="M75" i="123"/>
  <c r="M26" i="123" s="1"/>
  <c r="O81" i="123"/>
  <c r="O82" i="123" s="1"/>
  <c r="O27" i="123" s="1"/>
  <c r="O75" i="123"/>
  <c r="O26" i="123" s="1"/>
  <c r="K81" i="123"/>
  <c r="K82" i="123" s="1"/>
  <c r="K27" i="123" s="1"/>
  <c r="K75" i="123"/>
  <c r="K26" i="123" s="1"/>
  <c r="J81" i="123"/>
  <c r="J82" i="123" s="1"/>
  <c r="J27" i="123" s="1"/>
  <c r="J75" i="123"/>
  <c r="J26" i="123" s="1"/>
  <c r="F15" i="123"/>
  <c r="G11" i="123" s="1"/>
  <c r="E21" i="123"/>
  <c r="E22" i="123" s="1"/>
  <c r="BJ73" i="123"/>
  <c r="BE73" i="123"/>
  <c r="Q81" i="123"/>
  <c r="Q82" i="123" s="1"/>
  <c r="Q27" i="123" s="1"/>
  <c r="Q75" i="123"/>
  <c r="Q26" i="123" s="1"/>
  <c r="S81" i="123"/>
  <c r="S82" i="123" s="1"/>
  <c r="S27" i="123" s="1"/>
  <c r="S75" i="123"/>
  <c r="S26" i="123" s="1"/>
  <c r="T81" i="123"/>
  <c r="T82" i="123" s="1"/>
  <c r="T27" i="123" s="1"/>
  <c r="T75" i="123"/>
  <c r="T26" i="123" s="1"/>
  <c r="P81" i="123"/>
  <c r="P82" i="123" s="1"/>
  <c r="P27" i="123" s="1"/>
  <c r="P75" i="123"/>
  <c r="P26" i="123" s="1"/>
  <c r="N81" i="123"/>
  <c r="N82" i="123" s="1"/>
  <c r="N27" i="123" s="1"/>
  <c r="N75" i="123"/>
  <c r="N26" i="123" s="1"/>
  <c r="S15" i="123"/>
  <c r="T11" i="123" s="1"/>
  <c r="BC73" i="123"/>
  <c r="BD73" i="123"/>
  <c r="BG73" i="123"/>
  <c r="BI73" i="123"/>
  <c r="W75" i="123"/>
  <c r="W26" i="123" s="1"/>
  <c r="W81" i="123"/>
  <c r="W82" i="123" s="1"/>
  <c r="W27" i="123" s="1"/>
  <c r="X81" i="123"/>
  <c r="X82" i="123" s="1"/>
  <c r="X27" i="123" s="1"/>
  <c r="X75" i="123"/>
  <c r="X26" i="123" s="1"/>
  <c r="Y81" i="123"/>
  <c r="Y82" i="123" s="1"/>
  <c r="Y27" i="123" s="1"/>
  <c r="Y75" i="123"/>
  <c r="Y26" i="123" s="1"/>
  <c r="U81" i="123"/>
  <c r="U82" i="123" s="1"/>
  <c r="U27" i="123" s="1"/>
  <c r="U75" i="123"/>
  <c r="U26" i="123" s="1"/>
  <c r="R75" i="123"/>
  <c r="R26" i="123" s="1"/>
  <c r="R81" i="123"/>
  <c r="R82" i="123" s="1"/>
  <c r="R27" i="123" s="1"/>
  <c r="T15" i="122"/>
  <c r="U11" i="122" s="1"/>
  <c r="D82" i="122"/>
  <c r="D27" i="122" s="1"/>
  <c r="D28" i="122" s="1"/>
  <c r="F15" i="122"/>
  <c r="G11" i="122" s="1"/>
  <c r="E16" i="122"/>
  <c r="E21" i="122"/>
  <c r="E22" i="122" s="1"/>
  <c r="B43" i="120"/>
  <c r="C39" i="120"/>
  <c r="U15" i="120"/>
  <c r="V11" i="120" s="1"/>
  <c r="F15" i="120"/>
  <c r="G11" i="120" s="1"/>
  <c r="E16" i="120"/>
  <c r="F21" i="119"/>
  <c r="F15" i="119"/>
  <c r="G11" i="119" s="1"/>
  <c r="S16" i="119"/>
  <c r="D29" i="119"/>
  <c r="B42" i="119"/>
  <c r="C39" i="119"/>
  <c r="C35" i="119"/>
  <c r="D32" i="119" s="1"/>
  <c r="T15" i="119"/>
  <c r="U11" i="119" s="1"/>
  <c r="E28" i="119"/>
  <c r="F25" i="119" s="1"/>
  <c r="BN27" i="119"/>
  <c r="U15" i="117"/>
  <c r="V11" i="117" s="1"/>
  <c r="B43" i="117"/>
  <c r="C39" i="117"/>
  <c r="T16" i="117"/>
  <c r="C35" i="117"/>
  <c r="D32" i="117" s="1"/>
  <c r="D22" i="116"/>
  <c r="D29" i="116"/>
  <c r="L78" i="114"/>
  <c r="L27" i="114" s="1"/>
  <c r="L84" i="114"/>
  <c r="L85" i="114" s="1"/>
  <c r="L28" i="114" s="1"/>
  <c r="C88" i="114"/>
  <c r="C99" i="114" s="1"/>
  <c r="C34" i="114" s="1"/>
  <c r="C57" i="114" s="1"/>
  <c r="C59" i="114" s="1"/>
  <c r="C65" i="114" s="1"/>
  <c r="H102" i="114"/>
  <c r="H113" i="114" s="1"/>
  <c r="C102" i="114"/>
  <c r="C113" i="114" s="1"/>
  <c r="F88" i="114"/>
  <c r="F99" i="114" s="1"/>
  <c r="F34" i="114" s="1"/>
  <c r="F57" i="114" s="1"/>
  <c r="F59" i="114" s="1"/>
  <c r="F65" i="114" s="1"/>
  <c r="B22" i="114"/>
  <c r="J102" i="114"/>
  <c r="J113" i="114" s="1"/>
  <c r="I102" i="114"/>
  <c r="I113" i="114" s="1"/>
  <c r="D102" i="114"/>
  <c r="D113" i="114" s="1"/>
  <c r="D88" i="114"/>
  <c r="D99" i="114" s="1"/>
  <c r="D34" i="114" s="1"/>
  <c r="D57" i="114" s="1"/>
  <c r="D59" i="114" s="1"/>
  <c r="D65" i="114" s="1"/>
  <c r="B81" i="114"/>
  <c r="F102" i="114"/>
  <c r="F113" i="114" s="1"/>
  <c r="E102" i="114"/>
  <c r="E113" i="114" s="1"/>
  <c r="K102" i="114"/>
  <c r="K113" i="114" s="1"/>
  <c r="B88" i="114"/>
  <c r="E88" i="114"/>
  <c r="E99" i="114" s="1"/>
  <c r="E34" i="114" s="1"/>
  <c r="E57" i="114" s="1"/>
  <c r="E59" i="114" s="1"/>
  <c r="E65" i="114" s="1"/>
  <c r="B102" i="114"/>
  <c r="L102" i="114"/>
  <c r="L113" i="114" s="1"/>
  <c r="G102" i="114"/>
  <c r="G113" i="114" s="1"/>
  <c r="B74" i="114"/>
  <c r="P21" i="114"/>
  <c r="I78" i="114"/>
  <c r="I27" i="114" s="1"/>
  <c r="I84" i="114"/>
  <c r="I85" i="114" s="1"/>
  <c r="I28" i="114" s="1"/>
  <c r="F78" i="114"/>
  <c r="F27" i="114" s="1"/>
  <c r="F84" i="114"/>
  <c r="F85" i="114" s="1"/>
  <c r="F28" i="114" s="1"/>
  <c r="C16" i="116"/>
  <c r="C12" i="114"/>
  <c r="B17" i="114"/>
  <c r="G78" i="114"/>
  <c r="G27" i="114" s="1"/>
  <c r="G84" i="114"/>
  <c r="G85" i="114" s="1"/>
  <c r="G28" i="114" s="1"/>
  <c r="K78" i="114"/>
  <c r="K27" i="114" s="1"/>
  <c r="K84" i="114"/>
  <c r="K85" i="114" s="1"/>
  <c r="K28" i="114" s="1"/>
  <c r="D15" i="116"/>
  <c r="E11" i="116" s="1"/>
  <c r="H84" i="114"/>
  <c r="H85" i="114" s="1"/>
  <c r="H28" i="114" s="1"/>
  <c r="H78" i="114"/>
  <c r="H27" i="114" s="1"/>
  <c r="J84" i="114"/>
  <c r="J85" i="114" s="1"/>
  <c r="J28" i="114" s="1"/>
  <c r="J78" i="114"/>
  <c r="J27" i="114" s="1"/>
  <c r="BN27" i="116"/>
  <c r="E28" i="116"/>
  <c r="F25" i="116" s="1"/>
  <c r="U15" i="116"/>
  <c r="V11" i="116" s="1"/>
  <c r="E21" i="116"/>
  <c r="C35" i="116"/>
  <c r="D32" i="116" s="1"/>
  <c r="C39" i="116"/>
  <c r="B42" i="116"/>
  <c r="X35" i="2" l="1"/>
  <c r="Y33" i="2" s="1"/>
  <c r="E82" i="120"/>
  <c r="E83" i="120" s="1"/>
  <c r="E27" i="120" s="1"/>
  <c r="T81" i="158"/>
  <c r="T82" i="158" s="1"/>
  <c r="T27" i="158" s="1"/>
  <c r="V81" i="158"/>
  <c r="V82" i="158" s="1"/>
  <c r="V27" i="158" s="1"/>
  <c r="L76" i="159"/>
  <c r="F76" i="159"/>
  <c r="G76" i="159"/>
  <c r="BE80" i="158"/>
  <c r="BF80" i="158"/>
  <c r="D76" i="159"/>
  <c r="J76" i="159"/>
  <c r="BC80" i="158"/>
  <c r="BL80" i="158"/>
  <c r="BD80" i="158"/>
  <c r="K76" i="159"/>
  <c r="C76" i="159"/>
  <c r="BI80" i="158"/>
  <c r="X75" i="158"/>
  <c r="X26" i="158" s="1"/>
  <c r="X40" i="158" s="1"/>
  <c r="P82" i="117"/>
  <c r="P83" i="117" s="1"/>
  <c r="P27" i="117" s="1"/>
  <c r="P76" i="117"/>
  <c r="P26" i="117" s="1"/>
  <c r="P40" i="117" s="1"/>
  <c r="Y40" i="120"/>
  <c r="AI40" i="131"/>
  <c r="AM40" i="131"/>
  <c r="AB40" i="131"/>
  <c r="Q57" i="149"/>
  <c r="N82" i="117"/>
  <c r="N83" i="117" s="1"/>
  <c r="N27" i="117" s="1"/>
  <c r="F43" i="159"/>
  <c r="I75" i="158"/>
  <c r="I26" i="158" s="1"/>
  <c r="I40" i="158" s="1"/>
  <c r="F29" i="159"/>
  <c r="G26" i="159" s="1"/>
  <c r="AL40" i="131"/>
  <c r="AU40" i="131"/>
  <c r="W75" i="158"/>
  <c r="W26" i="158" s="1"/>
  <c r="W40" i="158" s="1"/>
  <c r="Q75" i="158"/>
  <c r="Q26" i="158" s="1"/>
  <c r="Q40" i="158" s="1"/>
  <c r="E41" i="129"/>
  <c r="BN41" i="133"/>
  <c r="E41" i="134"/>
  <c r="BN41" i="134" s="1"/>
  <c r="U16" i="129"/>
  <c r="E33" i="117"/>
  <c r="E55" i="117" s="1"/>
  <c r="L40" i="117"/>
  <c r="L41" i="117" s="1"/>
  <c r="AK75" i="146"/>
  <c r="AK26" i="146" s="1"/>
  <c r="AK40" i="146" s="1"/>
  <c r="AK81" i="146"/>
  <c r="AK82" i="146" s="1"/>
  <c r="AK27" i="146" s="1"/>
  <c r="AV81" i="146"/>
  <c r="AV82" i="146" s="1"/>
  <c r="AV27" i="146" s="1"/>
  <c r="AV75" i="146"/>
  <c r="AV26" i="146" s="1"/>
  <c r="AV40" i="146" s="1"/>
  <c r="AW75" i="146"/>
  <c r="AW26" i="146" s="1"/>
  <c r="AW40" i="146" s="1"/>
  <c r="AW81" i="146"/>
  <c r="AW82" i="146" s="1"/>
  <c r="AW27" i="146" s="1"/>
  <c r="AQ81" i="146"/>
  <c r="AQ82" i="146" s="1"/>
  <c r="AQ27" i="146" s="1"/>
  <c r="AQ75" i="146"/>
  <c r="AQ26" i="146" s="1"/>
  <c r="AQ40" i="146" s="1"/>
  <c r="AE81" i="146"/>
  <c r="AE82" i="146" s="1"/>
  <c r="AE27" i="146" s="1"/>
  <c r="AE75" i="146"/>
  <c r="AE26" i="146" s="1"/>
  <c r="AE40" i="146" s="1"/>
  <c r="AC75" i="146"/>
  <c r="AC26" i="146" s="1"/>
  <c r="AC40" i="146" s="1"/>
  <c r="AB75" i="146"/>
  <c r="AB26" i="146" s="1"/>
  <c r="AB40" i="146" s="1"/>
  <c r="AJ81" i="146"/>
  <c r="AJ82" i="146" s="1"/>
  <c r="AJ27" i="146" s="1"/>
  <c r="AL75" i="146"/>
  <c r="AL26" i="146" s="1"/>
  <c r="AL40" i="146" s="1"/>
  <c r="BG81" i="146"/>
  <c r="BG82" i="146" s="1"/>
  <c r="BG27" i="146" s="1"/>
  <c r="BG75" i="146"/>
  <c r="BG26" i="146" s="1"/>
  <c r="BG40" i="146" s="1"/>
  <c r="N40" i="129"/>
  <c r="N41" i="129" s="1"/>
  <c r="BB81" i="146"/>
  <c r="BB82" i="146" s="1"/>
  <c r="BB27" i="146" s="1"/>
  <c r="BB75" i="146"/>
  <c r="BB26" i="146" s="1"/>
  <c r="BB40" i="146" s="1"/>
  <c r="AS75" i="146"/>
  <c r="AS26" i="146" s="1"/>
  <c r="AS40" i="146" s="1"/>
  <c r="AS81" i="146"/>
  <c r="AS82" i="146" s="1"/>
  <c r="AS27" i="146" s="1"/>
  <c r="AT81" i="146"/>
  <c r="AT82" i="146" s="1"/>
  <c r="AT27" i="146" s="1"/>
  <c r="AT75" i="146"/>
  <c r="AT26" i="146" s="1"/>
  <c r="AT40" i="146" s="1"/>
  <c r="BA75" i="146"/>
  <c r="BA26" i="146" s="1"/>
  <c r="BA40" i="146" s="1"/>
  <c r="BA81" i="146"/>
  <c r="BA82" i="146" s="1"/>
  <c r="BA27" i="146" s="1"/>
  <c r="AN75" i="146"/>
  <c r="AN26" i="146" s="1"/>
  <c r="AN40" i="146" s="1"/>
  <c r="D82" i="120"/>
  <c r="D83" i="120" s="1"/>
  <c r="D27" i="120" s="1"/>
  <c r="D76" i="120"/>
  <c r="D26" i="120" s="1"/>
  <c r="D40" i="120" s="1"/>
  <c r="D41" i="120" s="1"/>
  <c r="E40" i="120"/>
  <c r="BN75" i="120"/>
  <c r="C76" i="120"/>
  <c r="AX81" i="146"/>
  <c r="AX82" i="146" s="1"/>
  <c r="AX27" i="146" s="1"/>
  <c r="AX75" i="146"/>
  <c r="AX26" i="146" s="1"/>
  <c r="AX40" i="146" s="1"/>
  <c r="AZ81" i="146"/>
  <c r="AZ82" i="146" s="1"/>
  <c r="AZ27" i="146" s="1"/>
  <c r="AZ75" i="146"/>
  <c r="AZ26" i="146" s="1"/>
  <c r="AZ40" i="146" s="1"/>
  <c r="AP81" i="146"/>
  <c r="AP82" i="146" s="1"/>
  <c r="AP27" i="146" s="1"/>
  <c r="AP75" i="146"/>
  <c r="AP26" i="146" s="1"/>
  <c r="AP40" i="146" s="1"/>
  <c r="BC81" i="146"/>
  <c r="BC82" i="146" s="1"/>
  <c r="BC27" i="146" s="1"/>
  <c r="BC75" i="146"/>
  <c r="BC26" i="146" s="1"/>
  <c r="BC40" i="146" s="1"/>
  <c r="AG75" i="146"/>
  <c r="AG26" i="146" s="1"/>
  <c r="AG40" i="146" s="1"/>
  <c r="AG81" i="146"/>
  <c r="AG82" i="146" s="1"/>
  <c r="AG27" i="146" s="1"/>
  <c r="AH75" i="146"/>
  <c r="AH26" i="146" s="1"/>
  <c r="AH40" i="146" s="1"/>
  <c r="AH81" i="146"/>
  <c r="AH82" i="146" s="1"/>
  <c r="AH27" i="146" s="1"/>
  <c r="AY81" i="146"/>
  <c r="AY82" i="146" s="1"/>
  <c r="AY27" i="146" s="1"/>
  <c r="AY75" i="146"/>
  <c r="AY26" i="146" s="1"/>
  <c r="AY40" i="146" s="1"/>
  <c r="N40" i="125"/>
  <c r="N41" i="125" s="1"/>
  <c r="BN41" i="125" s="1"/>
  <c r="AF81" i="146"/>
  <c r="AF82" i="146" s="1"/>
  <c r="AF27" i="146" s="1"/>
  <c r="AM75" i="146"/>
  <c r="AM26" i="146" s="1"/>
  <c r="AM40" i="146" s="1"/>
  <c r="L40" i="120"/>
  <c r="L41" i="120" s="1"/>
  <c r="G40" i="120"/>
  <c r="G41" i="120" s="1"/>
  <c r="AO81" i="146"/>
  <c r="AO82" i="146" s="1"/>
  <c r="AO27" i="146" s="1"/>
  <c r="AO75" i="146"/>
  <c r="AO26" i="146" s="1"/>
  <c r="AO40" i="146" s="1"/>
  <c r="AU81" i="146"/>
  <c r="AU82" i="146" s="1"/>
  <c r="AU27" i="146" s="1"/>
  <c r="AU75" i="146"/>
  <c r="AU26" i="146" s="1"/>
  <c r="AU40" i="146" s="1"/>
  <c r="AR81" i="146"/>
  <c r="AR82" i="146" s="1"/>
  <c r="AR27" i="146" s="1"/>
  <c r="AR75" i="146"/>
  <c r="AR26" i="146" s="1"/>
  <c r="AR40" i="146" s="1"/>
  <c r="AI75" i="146"/>
  <c r="AI26" i="146" s="1"/>
  <c r="AI40" i="146" s="1"/>
  <c r="H75" i="143"/>
  <c r="H26" i="143" s="1"/>
  <c r="H40" i="143" s="1"/>
  <c r="BN55" i="134"/>
  <c r="N76" i="150"/>
  <c r="N26" i="150" s="1"/>
  <c r="N40" i="150" s="1"/>
  <c r="N41" i="150" s="1"/>
  <c r="N82" i="150"/>
  <c r="N83" i="150" s="1"/>
  <c r="N27" i="150" s="1"/>
  <c r="O82" i="150"/>
  <c r="O83" i="150" s="1"/>
  <c r="O27" i="150" s="1"/>
  <c r="O76" i="150"/>
  <c r="O26" i="150" s="1"/>
  <c r="O40" i="150" s="1"/>
  <c r="O41" i="150" s="1"/>
  <c r="M76" i="150"/>
  <c r="M26" i="150" s="1"/>
  <c r="M40" i="150" s="1"/>
  <c r="M41" i="150" s="1"/>
  <c r="M82" i="150"/>
  <c r="M83" i="150" s="1"/>
  <c r="M27" i="150" s="1"/>
  <c r="N81" i="117"/>
  <c r="M81" i="117"/>
  <c r="O81" i="117"/>
  <c r="P74" i="117"/>
  <c r="O74" i="117"/>
  <c r="O82" i="117"/>
  <c r="O83" i="117" s="1"/>
  <c r="O27" i="117" s="1"/>
  <c r="O76" i="117"/>
  <c r="O26" i="117" s="1"/>
  <c r="O40" i="117" s="1"/>
  <c r="O41" i="117" s="1"/>
  <c r="C33" i="150"/>
  <c r="C55" i="150" s="1"/>
  <c r="U16" i="136"/>
  <c r="T16" i="126"/>
  <c r="U16" i="128"/>
  <c r="E28" i="146"/>
  <c r="F25" i="146" s="1"/>
  <c r="F28" i="146" s="1"/>
  <c r="G25" i="146" s="1"/>
  <c r="F76" i="120"/>
  <c r="F26" i="120" s="1"/>
  <c r="F40" i="120" s="1"/>
  <c r="F41" i="120" s="1"/>
  <c r="BE80" i="131"/>
  <c r="S16" i="145"/>
  <c r="T16" i="119"/>
  <c r="T16" i="131"/>
  <c r="F29" i="149"/>
  <c r="G26" i="149" s="1"/>
  <c r="G29" i="149" s="1"/>
  <c r="H26" i="149" s="1"/>
  <c r="H29" i="149" s="1"/>
  <c r="I26" i="149" s="1"/>
  <c r="I76" i="120"/>
  <c r="I26" i="120" s="1"/>
  <c r="I40" i="120" s="1"/>
  <c r="I41" i="120" s="1"/>
  <c r="AG81" i="143"/>
  <c r="AG82" i="143" s="1"/>
  <c r="AG27" i="143" s="1"/>
  <c r="T16" i="143"/>
  <c r="U16" i="150"/>
  <c r="G82" i="120"/>
  <c r="G83" i="120" s="1"/>
  <c r="G27" i="120" s="1"/>
  <c r="F75" i="143"/>
  <c r="F26" i="143" s="1"/>
  <c r="F40" i="143" s="1"/>
  <c r="N81" i="143"/>
  <c r="N82" i="143" s="1"/>
  <c r="N27" i="143" s="1"/>
  <c r="Q75" i="143"/>
  <c r="Q26" i="143" s="1"/>
  <c r="Q40" i="143" s="1"/>
  <c r="AE81" i="143"/>
  <c r="AE82" i="143" s="1"/>
  <c r="AE27" i="143" s="1"/>
  <c r="Y75" i="143"/>
  <c r="Y26" i="143" s="1"/>
  <c r="Y40" i="143" s="1"/>
  <c r="V75" i="143"/>
  <c r="V26" i="143" s="1"/>
  <c r="V40" i="143" s="1"/>
  <c r="AH81" i="143"/>
  <c r="AH82" i="143" s="1"/>
  <c r="AH27" i="143" s="1"/>
  <c r="I75" i="143"/>
  <c r="I26" i="143" s="1"/>
  <c r="I40" i="143" s="1"/>
  <c r="BN74" i="143"/>
  <c r="AD75" i="131"/>
  <c r="AD26" i="131" s="1"/>
  <c r="AD40" i="131" s="1"/>
  <c r="BN98" i="158"/>
  <c r="O81" i="158"/>
  <c r="O82" i="158" s="1"/>
  <c r="O27" i="158" s="1"/>
  <c r="G81" i="158"/>
  <c r="G82" i="158" s="1"/>
  <c r="G27" i="158" s="1"/>
  <c r="H81" i="158"/>
  <c r="H82" i="158" s="1"/>
  <c r="H27" i="158" s="1"/>
  <c r="AH75" i="131"/>
  <c r="AH26" i="131" s="1"/>
  <c r="AH40" i="131" s="1"/>
  <c r="J75" i="158"/>
  <c r="J26" i="158" s="1"/>
  <c r="J40" i="158" s="1"/>
  <c r="N75" i="158"/>
  <c r="N26" i="158" s="1"/>
  <c r="N40" i="158" s="1"/>
  <c r="E29" i="119"/>
  <c r="E29" i="131"/>
  <c r="S16" i="139"/>
  <c r="F29" i="145"/>
  <c r="Q89" i="159"/>
  <c r="Q99" i="159" s="1"/>
  <c r="P16" i="156"/>
  <c r="F19" i="116"/>
  <c r="E55" i="116"/>
  <c r="Q15" i="156"/>
  <c r="R11" i="156" s="1"/>
  <c r="U16" i="116"/>
  <c r="G19" i="119"/>
  <c r="F55" i="119"/>
  <c r="U16" i="120"/>
  <c r="U16" i="125"/>
  <c r="T16" i="130"/>
  <c r="T16" i="146"/>
  <c r="BN75" i="139"/>
  <c r="AI75" i="143"/>
  <c r="AI26" i="143" s="1"/>
  <c r="AI40" i="143" s="1"/>
  <c r="AI81" i="143"/>
  <c r="AI82" i="143" s="1"/>
  <c r="AI27" i="143" s="1"/>
  <c r="BN82" i="125"/>
  <c r="AH81" i="122"/>
  <c r="AH82" i="122" s="1"/>
  <c r="AH27" i="122" s="1"/>
  <c r="AH75" i="122"/>
  <c r="AH26" i="122" s="1"/>
  <c r="AK81" i="122"/>
  <c r="AK82" i="122" s="1"/>
  <c r="AK27" i="122" s="1"/>
  <c r="AK75" i="122"/>
  <c r="AK26" i="122" s="1"/>
  <c r="AC81" i="122"/>
  <c r="AC82" i="122" s="1"/>
  <c r="AC27" i="122" s="1"/>
  <c r="AC75" i="122"/>
  <c r="AC26" i="122" s="1"/>
  <c r="AJ81" i="122"/>
  <c r="AJ82" i="122" s="1"/>
  <c r="AJ27" i="122" s="1"/>
  <c r="AJ75" i="122"/>
  <c r="AJ26" i="122" s="1"/>
  <c r="AB81" i="122"/>
  <c r="AB82" i="122" s="1"/>
  <c r="AB27" i="122" s="1"/>
  <c r="AB75" i="122"/>
  <c r="AB26" i="122" s="1"/>
  <c r="AI75" i="122"/>
  <c r="AI26" i="122" s="1"/>
  <c r="AI81" i="122"/>
  <c r="AI82" i="122" s="1"/>
  <c r="AI27" i="122" s="1"/>
  <c r="Z81" i="122"/>
  <c r="Z82" i="122" s="1"/>
  <c r="Z27" i="122" s="1"/>
  <c r="Z75" i="122"/>
  <c r="Z26" i="122" s="1"/>
  <c r="BN78" i="122"/>
  <c r="AD75" i="122"/>
  <c r="AD26" i="122" s="1"/>
  <c r="AD81" i="122"/>
  <c r="AD82" i="122" s="1"/>
  <c r="AD27" i="122" s="1"/>
  <c r="AG75" i="122"/>
  <c r="AG26" i="122" s="1"/>
  <c r="AG81" i="122"/>
  <c r="AG82" i="122" s="1"/>
  <c r="AG27" i="122" s="1"/>
  <c r="AF81" i="122"/>
  <c r="AF82" i="122" s="1"/>
  <c r="AF27" i="122" s="1"/>
  <c r="AF75" i="122"/>
  <c r="AF26" i="122" s="1"/>
  <c r="AE81" i="122"/>
  <c r="AE82" i="122" s="1"/>
  <c r="AE27" i="122" s="1"/>
  <c r="AE75" i="122"/>
  <c r="AE26" i="122" s="1"/>
  <c r="C55" i="120"/>
  <c r="BN55" i="120" s="1"/>
  <c r="C35" i="120"/>
  <c r="D32" i="120" s="1"/>
  <c r="Q103" i="159"/>
  <c r="Q113" i="159" s="1"/>
  <c r="C113" i="159"/>
  <c r="C43" i="159" s="1"/>
  <c r="C99" i="159"/>
  <c r="C34" i="159" s="1"/>
  <c r="C57" i="159" s="1"/>
  <c r="C59" i="159" s="1"/>
  <c r="C65" i="159" s="1"/>
  <c r="F34" i="160"/>
  <c r="F57" i="160" s="1"/>
  <c r="F59" i="160" s="1"/>
  <c r="F65" i="160" s="1"/>
  <c r="E34" i="160"/>
  <c r="E57" i="160" s="1"/>
  <c r="E59" i="160" s="1"/>
  <c r="E65" i="160" s="1"/>
  <c r="Q89" i="160"/>
  <c r="Q99" i="160" s="1"/>
  <c r="C99" i="160"/>
  <c r="C34" i="160" s="1"/>
  <c r="D34" i="160"/>
  <c r="D57" i="160" s="1"/>
  <c r="D59" i="160" s="1"/>
  <c r="D65" i="160" s="1"/>
  <c r="D22" i="134"/>
  <c r="E19" i="134"/>
  <c r="BN75" i="150"/>
  <c r="BN26" i="133"/>
  <c r="BN27" i="133"/>
  <c r="E25" i="133"/>
  <c r="BN82" i="133"/>
  <c r="L76" i="150"/>
  <c r="L26" i="150" s="1"/>
  <c r="L40" i="150" s="1"/>
  <c r="L41" i="150" s="1"/>
  <c r="Y81" i="158"/>
  <c r="Y82" i="158" s="1"/>
  <c r="Y27" i="158" s="1"/>
  <c r="Q28" i="149"/>
  <c r="K75" i="158"/>
  <c r="K26" i="158" s="1"/>
  <c r="K40" i="158" s="1"/>
  <c r="BN74" i="158"/>
  <c r="L81" i="158"/>
  <c r="L82" i="158" s="1"/>
  <c r="L27" i="158" s="1"/>
  <c r="BN40" i="133"/>
  <c r="J76" i="120"/>
  <c r="J26" i="120" s="1"/>
  <c r="J40" i="120" s="1"/>
  <c r="J41" i="120" s="1"/>
  <c r="S75" i="158"/>
  <c r="S26" i="158" s="1"/>
  <c r="S40" i="158" s="1"/>
  <c r="F81" i="158"/>
  <c r="BE80" i="157"/>
  <c r="L82" i="117"/>
  <c r="L83" i="117" s="1"/>
  <c r="L27" i="117" s="1"/>
  <c r="M34" i="120"/>
  <c r="BN34" i="120" s="1"/>
  <c r="BK80" i="157"/>
  <c r="BG80" i="157"/>
  <c r="Q27" i="149"/>
  <c r="Q43" i="149"/>
  <c r="BD81" i="120"/>
  <c r="BK81" i="142"/>
  <c r="BN114" i="137"/>
  <c r="BO90" i="137"/>
  <c r="M82" i="117"/>
  <c r="M83" i="117" s="1"/>
  <c r="M27" i="117" s="1"/>
  <c r="M76" i="117"/>
  <c r="M26" i="117" s="1"/>
  <c r="M40" i="117" s="1"/>
  <c r="M41" i="117" s="1"/>
  <c r="D17" i="160"/>
  <c r="BN115" i="120"/>
  <c r="K76" i="120"/>
  <c r="K26" i="120" s="1"/>
  <c r="K40" i="120" s="1"/>
  <c r="K41" i="120" s="1"/>
  <c r="BN99" i="120"/>
  <c r="BG81" i="120"/>
  <c r="BH81" i="120"/>
  <c r="AZ81" i="120"/>
  <c r="BF81" i="120"/>
  <c r="BC81" i="120"/>
  <c r="BH80" i="157"/>
  <c r="BD80" i="157"/>
  <c r="BI80" i="157"/>
  <c r="BN33" i="120"/>
  <c r="BB81" i="120"/>
  <c r="BL80" i="157"/>
  <c r="BF80" i="157"/>
  <c r="BF29" i="161"/>
  <c r="BJ81" i="120"/>
  <c r="BI81" i="120"/>
  <c r="BA81" i="120"/>
  <c r="BC80" i="157"/>
  <c r="Q27" i="160"/>
  <c r="F29" i="160"/>
  <c r="Q28" i="160"/>
  <c r="X82" i="120"/>
  <c r="X83" i="120" s="1"/>
  <c r="X27" i="120" s="1"/>
  <c r="X76" i="120"/>
  <c r="X26" i="120" s="1"/>
  <c r="X40" i="120" s="1"/>
  <c r="BG36" i="161"/>
  <c r="V82" i="120"/>
  <c r="V83" i="120" s="1"/>
  <c r="V27" i="120" s="1"/>
  <c r="V76" i="120"/>
  <c r="V26" i="120" s="1"/>
  <c r="V40" i="120" s="1"/>
  <c r="AP82" i="120"/>
  <c r="AP83" i="120" s="1"/>
  <c r="AP27" i="120" s="1"/>
  <c r="AP76" i="120"/>
  <c r="AP26" i="120" s="1"/>
  <c r="AP40" i="120" s="1"/>
  <c r="O82" i="120"/>
  <c r="O83" i="120" s="1"/>
  <c r="O27" i="120" s="1"/>
  <c r="O76" i="120"/>
  <c r="O26" i="120" s="1"/>
  <c r="O40" i="120" s="1"/>
  <c r="O41" i="120" s="1"/>
  <c r="AI82" i="120"/>
  <c r="AI83" i="120" s="1"/>
  <c r="AI27" i="120" s="1"/>
  <c r="AI76" i="120"/>
  <c r="AI26" i="120" s="1"/>
  <c r="AI40" i="120" s="1"/>
  <c r="AB82" i="120"/>
  <c r="AB83" i="120" s="1"/>
  <c r="AB27" i="120" s="1"/>
  <c r="AB76" i="120"/>
  <c r="AB26" i="120" s="1"/>
  <c r="AB40" i="120" s="1"/>
  <c r="AA82" i="120"/>
  <c r="AA83" i="120" s="1"/>
  <c r="AA27" i="120" s="1"/>
  <c r="AA76" i="120"/>
  <c r="AA26" i="120" s="1"/>
  <c r="AA40" i="120" s="1"/>
  <c r="AC82" i="120"/>
  <c r="AC83" i="120" s="1"/>
  <c r="AC27" i="120" s="1"/>
  <c r="AC76" i="120"/>
  <c r="AC26" i="120" s="1"/>
  <c r="AC40" i="120" s="1"/>
  <c r="Q82" i="120"/>
  <c r="Q83" i="120" s="1"/>
  <c r="Q27" i="120" s="1"/>
  <c r="Q76" i="120"/>
  <c r="Q26" i="120" s="1"/>
  <c r="Q40" i="120" s="1"/>
  <c r="AD82" i="120"/>
  <c r="AD83" i="120" s="1"/>
  <c r="AD27" i="120" s="1"/>
  <c r="AD76" i="120"/>
  <c r="AD26" i="120" s="1"/>
  <c r="AD40" i="120" s="1"/>
  <c r="S82" i="120"/>
  <c r="S83" i="120" s="1"/>
  <c r="S27" i="120" s="1"/>
  <c r="S76" i="120"/>
  <c r="S26" i="120" s="1"/>
  <c r="S40" i="120" s="1"/>
  <c r="AM82" i="120"/>
  <c r="AM83" i="120" s="1"/>
  <c r="AM27" i="120" s="1"/>
  <c r="AM76" i="120"/>
  <c r="AM26" i="120" s="1"/>
  <c r="AM40" i="120" s="1"/>
  <c r="AF82" i="120"/>
  <c r="AF83" i="120" s="1"/>
  <c r="AF27" i="120" s="1"/>
  <c r="AF76" i="120"/>
  <c r="AF26" i="120" s="1"/>
  <c r="AF40" i="120" s="1"/>
  <c r="AO82" i="120"/>
  <c r="AO83" i="120" s="1"/>
  <c r="AO27" i="120" s="1"/>
  <c r="AO76" i="120"/>
  <c r="AO26" i="120" s="1"/>
  <c r="AO40" i="120" s="1"/>
  <c r="BG28" i="161"/>
  <c r="BH25" i="161" s="1"/>
  <c r="AG82" i="120"/>
  <c r="AG83" i="120" s="1"/>
  <c r="AG27" i="120" s="1"/>
  <c r="AG76" i="120"/>
  <c r="AG26" i="120" s="1"/>
  <c r="AG40" i="120" s="1"/>
  <c r="N82" i="120"/>
  <c r="N83" i="120" s="1"/>
  <c r="N27" i="120" s="1"/>
  <c r="N76" i="120"/>
  <c r="N26" i="120" s="1"/>
  <c r="N40" i="120" s="1"/>
  <c r="N41" i="120" s="1"/>
  <c r="AH82" i="120"/>
  <c r="AH83" i="120" s="1"/>
  <c r="AH27" i="120" s="1"/>
  <c r="AH76" i="120"/>
  <c r="AH26" i="120" s="1"/>
  <c r="AH40" i="120" s="1"/>
  <c r="W82" i="120"/>
  <c r="W83" i="120" s="1"/>
  <c r="W27" i="120" s="1"/>
  <c r="W76" i="120"/>
  <c r="W26" i="120" s="1"/>
  <c r="W40" i="120" s="1"/>
  <c r="AQ82" i="120"/>
  <c r="AQ83" i="120" s="1"/>
  <c r="AQ27" i="120" s="1"/>
  <c r="AQ76" i="120"/>
  <c r="AQ26" i="120" s="1"/>
  <c r="AQ40" i="120" s="1"/>
  <c r="P82" i="120"/>
  <c r="P83" i="120" s="1"/>
  <c r="P27" i="120" s="1"/>
  <c r="P76" i="120"/>
  <c r="P26" i="120" s="1"/>
  <c r="P40" i="120" s="1"/>
  <c r="AJ82" i="120"/>
  <c r="AJ83" i="120" s="1"/>
  <c r="AJ27" i="120" s="1"/>
  <c r="AJ76" i="120"/>
  <c r="AJ26" i="120" s="1"/>
  <c r="AJ40" i="120" s="1"/>
  <c r="BD74" i="120"/>
  <c r="BK74" i="120"/>
  <c r="BL74" i="120"/>
  <c r="BA74" i="120"/>
  <c r="BF74" i="120"/>
  <c r="BC74" i="120"/>
  <c r="BJ74" i="120"/>
  <c r="BG74" i="120"/>
  <c r="BI74" i="120"/>
  <c r="BE74" i="120"/>
  <c r="BH74" i="120"/>
  <c r="AZ74" i="120"/>
  <c r="BB74" i="120"/>
  <c r="BF42" i="161"/>
  <c r="BG39" i="161" s="1"/>
  <c r="BH35" i="161"/>
  <c r="BI32" i="161" s="1"/>
  <c r="AK82" i="120"/>
  <c r="AK83" i="120" s="1"/>
  <c r="AK27" i="120" s="1"/>
  <c r="AK76" i="120"/>
  <c r="AK26" i="120" s="1"/>
  <c r="AK40" i="120" s="1"/>
  <c r="R82" i="120"/>
  <c r="R83" i="120" s="1"/>
  <c r="R27" i="120" s="1"/>
  <c r="R76" i="120"/>
  <c r="R26" i="120" s="1"/>
  <c r="R40" i="120" s="1"/>
  <c r="AL82" i="120"/>
  <c r="AL83" i="120" s="1"/>
  <c r="AL27" i="120" s="1"/>
  <c r="AL76" i="120"/>
  <c r="AL26" i="120" s="1"/>
  <c r="AL40" i="120" s="1"/>
  <c r="AE82" i="120"/>
  <c r="AE83" i="120" s="1"/>
  <c r="AE27" i="120" s="1"/>
  <c r="AE76" i="120"/>
  <c r="AE26" i="120" s="1"/>
  <c r="AE40" i="120" s="1"/>
  <c r="T82" i="120"/>
  <c r="T83" i="120" s="1"/>
  <c r="T27" i="120" s="1"/>
  <c r="T76" i="120"/>
  <c r="T26" i="120" s="1"/>
  <c r="T40" i="120" s="1"/>
  <c r="AN82" i="120"/>
  <c r="AN83" i="120" s="1"/>
  <c r="AN27" i="120" s="1"/>
  <c r="AN76" i="120"/>
  <c r="AN26" i="120" s="1"/>
  <c r="AN40" i="120" s="1"/>
  <c r="U82" i="120"/>
  <c r="U83" i="120" s="1"/>
  <c r="U27" i="120" s="1"/>
  <c r="U76" i="120"/>
  <c r="U26" i="120" s="1"/>
  <c r="U40" i="120" s="1"/>
  <c r="BE43" i="161"/>
  <c r="D20" i="160"/>
  <c r="C23" i="160"/>
  <c r="E43" i="160"/>
  <c r="I43" i="160"/>
  <c r="J43" i="160"/>
  <c r="D83" i="160"/>
  <c r="J83" i="160"/>
  <c r="E83" i="160"/>
  <c r="K83" i="160"/>
  <c r="F83" i="160"/>
  <c r="L83" i="160"/>
  <c r="G83" i="160"/>
  <c r="H83" i="160"/>
  <c r="C83" i="160"/>
  <c r="I83" i="160"/>
  <c r="F43" i="160"/>
  <c r="H76" i="160"/>
  <c r="C76" i="160"/>
  <c r="E76" i="160"/>
  <c r="D76" i="160"/>
  <c r="J76" i="160"/>
  <c r="I76" i="160"/>
  <c r="K76" i="160"/>
  <c r="F76" i="160"/>
  <c r="L76" i="160"/>
  <c r="G76" i="160"/>
  <c r="D43" i="160"/>
  <c r="H43" i="160"/>
  <c r="Q103" i="160"/>
  <c r="Q113" i="160" s="1"/>
  <c r="C113" i="160"/>
  <c r="E16" i="160"/>
  <c r="F12" i="160" s="1"/>
  <c r="L43" i="160"/>
  <c r="K43" i="160"/>
  <c r="G43" i="160"/>
  <c r="AH21" i="161"/>
  <c r="H76" i="120"/>
  <c r="H26" i="120" s="1"/>
  <c r="H40" i="120" s="1"/>
  <c r="H41" i="120" s="1"/>
  <c r="C17" i="159"/>
  <c r="C16" i="157"/>
  <c r="C16" i="155"/>
  <c r="B57" i="159"/>
  <c r="B35" i="159"/>
  <c r="B37" i="159"/>
  <c r="C22" i="159"/>
  <c r="D20" i="159" s="1"/>
  <c r="C16" i="158"/>
  <c r="B43" i="159"/>
  <c r="D16" i="159"/>
  <c r="E12" i="159" s="1"/>
  <c r="G32" i="156"/>
  <c r="F36" i="156"/>
  <c r="BN81" i="156"/>
  <c r="F82" i="156"/>
  <c r="F27" i="156" s="1"/>
  <c r="F28" i="156" s="1"/>
  <c r="D15" i="157"/>
  <c r="E11" i="157" s="1"/>
  <c r="F40" i="158"/>
  <c r="F54" i="157"/>
  <c r="BN54" i="157" s="1"/>
  <c r="BN33" i="157"/>
  <c r="F35" i="157"/>
  <c r="R15" i="158"/>
  <c r="S11" i="158" s="1"/>
  <c r="D15" i="156"/>
  <c r="E11" i="156" s="1"/>
  <c r="BI80" i="155"/>
  <c r="BG80" i="155"/>
  <c r="BE80" i="155"/>
  <c r="BH80" i="155"/>
  <c r="BD80" i="155"/>
  <c r="BC73" i="155"/>
  <c r="Q75" i="155"/>
  <c r="Q26" i="155" s="1"/>
  <c r="Q40" i="155" s="1"/>
  <c r="Q81" i="155"/>
  <c r="Q82" i="155" s="1"/>
  <c r="Q27" i="155" s="1"/>
  <c r="J75" i="155"/>
  <c r="J26" i="155" s="1"/>
  <c r="J40" i="155" s="1"/>
  <c r="J81" i="155"/>
  <c r="J82" i="155" s="1"/>
  <c r="J27" i="155" s="1"/>
  <c r="Z75" i="155"/>
  <c r="Z26" i="155" s="1"/>
  <c r="Z40" i="155" s="1"/>
  <c r="Z81" i="155"/>
  <c r="Z82" i="155" s="1"/>
  <c r="Z27" i="155" s="1"/>
  <c r="S81" i="155"/>
  <c r="S82" i="155" s="1"/>
  <c r="S27" i="155" s="1"/>
  <c r="S75" i="155"/>
  <c r="S26" i="155" s="1"/>
  <c r="S40" i="155" s="1"/>
  <c r="P81" i="155"/>
  <c r="P82" i="155" s="1"/>
  <c r="P27" i="155" s="1"/>
  <c r="P75" i="155"/>
  <c r="P26" i="155" s="1"/>
  <c r="P40" i="155" s="1"/>
  <c r="M75" i="155"/>
  <c r="M26" i="155" s="1"/>
  <c r="M40" i="155" s="1"/>
  <c r="M81" i="155"/>
  <c r="M82" i="155" s="1"/>
  <c r="M27" i="155" s="1"/>
  <c r="F75" i="155"/>
  <c r="F26" i="155" s="1"/>
  <c r="F81" i="155"/>
  <c r="BN74" i="155"/>
  <c r="V75" i="155"/>
  <c r="V26" i="155" s="1"/>
  <c r="V40" i="155" s="1"/>
  <c r="V81" i="155"/>
  <c r="V82" i="155" s="1"/>
  <c r="V27" i="155" s="1"/>
  <c r="O75" i="155"/>
  <c r="O26" i="155" s="1"/>
  <c r="O40" i="155" s="1"/>
  <c r="O81" i="155"/>
  <c r="O82" i="155" s="1"/>
  <c r="O27" i="155" s="1"/>
  <c r="L75" i="155"/>
  <c r="L26" i="155" s="1"/>
  <c r="L40" i="155" s="1"/>
  <c r="L81" i="155"/>
  <c r="L82" i="155" s="1"/>
  <c r="L27" i="155" s="1"/>
  <c r="F54" i="155"/>
  <c r="BN54" i="155" s="1"/>
  <c r="F35" i="155"/>
  <c r="D15" i="158"/>
  <c r="E11" i="158" s="1"/>
  <c r="BF73" i="157"/>
  <c r="BK73" i="157"/>
  <c r="BH73" i="157"/>
  <c r="BC73" i="157"/>
  <c r="Y75" i="157"/>
  <c r="Y26" i="157" s="1"/>
  <c r="Y40" i="157" s="1"/>
  <c r="Y81" i="157"/>
  <c r="Y82" i="157" s="1"/>
  <c r="Y27" i="157" s="1"/>
  <c r="H81" i="157"/>
  <c r="H82" i="157" s="1"/>
  <c r="H27" i="157" s="1"/>
  <c r="H75" i="157"/>
  <c r="H26" i="157" s="1"/>
  <c r="H40" i="157" s="1"/>
  <c r="L75" i="157"/>
  <c r="L26" i="157" s="1"/>
  <c r="L40" i="157" s="1"/>
  <c r="L81" i="157"/>
  <c r="L82" i="157" s="1"/>
  <c r="L27" i="157" s="1"/>
  <c r="Q81" i="157"/>
  <c r="Q82" i="157" s="1"/>
  <c r="Q27" i="157" s="1"/>
  <c r="Q75" i="157"/>
  <c r="Q26" i="157" s="1"/>
  <c r="Q40" i="157" s="1"/>
  <c r="Z75" i="157"/>
  <c r="Z26" i="157" s="1"/>
  <c r="Z40" i="157" s="1"/>
  <c r="Z81" i="157"/>
  <c r="Z82" i="157" s="1"/>
  <c r="Z27" i="157" s="1"/>
  <c r="U81" i="157"/>
  <c r="U82" i="157" s="1"/>
  <c r="U27" i="157" s="1"/>
  <c r="U75" i="157"/>
  <c r="U26" i="157" s="1"/>
  <c r="U40" i="157" s="1"/>
  <c r="X81" i="157"/>
  <c r="X82" i="157" s="1"/>
  <c r="X27" i="157" s="1"/>
  <c r="X75" i="157"/>
  <c r="X26" i="157" s="1"/>
  <c r="X40" i="157" s="1"/>
  <c r="F81" i="157"/>
  <c r="F75" i="157"/>
  <c r="F26" i="157" s="1"/>
  <c r="BN74" i="157"/>
  <c r="M75" i="157"/>
  <c r="M26" i="157" s="1"/>
  <c r="M40" i="157" s="1"/>
  <c r="M81" i="157"/>
  <c r="M82" i="157" s="1"/>
  <c r="M27" i="157" s="1"/>
  <c r="BN26" i="156"/>
  <c r="F40" i="156"/>
  <c r="F82" i="158"/>
  <c r="F27" i="158" s="1"/>
  <c r="D15" i="155"/>
  <c r="E11" i="155" s="1"/>
  <c r="BC34" i="157"/>
  <c r="BN34" i="157" s="1"/>
  <c r="BN98" i="157"/>
  <c r="Q16" i="158"/>
  <c r="H21" i="156"/>
  <c r="H22" i="156" s="1"/>
  <c r="C16" i="156"/>
  <c r="BK80" i="155"/>
  <c r="BJ80" i="155"/>
  <c r="BF80" i="155"/>
  <c r="BL80" i="155"/>
  <c r="BL73" i="155"/>
  <c r="BJ73" i="155"/>
  <c r="BG73" i="155"/>
  <c r="BI73" i="155"/>
  <c r="BH73" i="155"/>
  <c r="BF73" i="155"/>
  <c r="BE73" i="155"/>
  <c r="BK73" i="155"/>
  <c r="I81" i="155"/>
  <c r="I82" i="155" s="1"/>
  <c r="I27" i="155" s="1"/>
  <c r="I75" i="155"/>
  <c r="I26" i="155" s="1"/>
  <c r="I40" i="155" s="1"/>
  <c r="Y75" i="155"/>
  <c r="Y26" i="155" s="1"/>
  <c r="Y40" i="155" s="1"/>
  <c r="Y81" i="155"/>
  <c r="Y82" i="155" s="1"/>
  <c r="Y27" i="155" s="1"/>
  <c r="R75" i="155"/>
  <c r="R26" i="155" s="1"/>
  <c r="R40" i="155" s="1"/>
  <c r="R81" i="155"/>
  <c r="R82" i="155" s="1"/>
  <c r="R27" i="155" s="1"/>
  <c r="K75" i="155"/>
  <c r="K26" i="155" s="1"/>
  <c r="K40" i="155" s="1"/>
  <c r="K81" i="155"/>
  <c r="K82" i="155" s="1"/>
  <c r="K27" i="155" s="1"/>
  <c r="H81" i="155"/>
  <c r="H82" i="155" s="1"/>
  <c r="H27" i="155" s="1"/>
  <c r="H75" i="155"/>
  <c r="H26" i="155" s="1"/>
  <c r="H40" i="155" s="1"/>
  <c r="X75" i="155"/>
  <c r="X26" i="155" s="1"/>
  <c r="X40" i="155" s="1"/>
  <c r="X81" i="155"/>
  <c r="X82" i="155" s="1"/>
  <c r="X27" i="155" s="1"/>
  <c r="U81" i="155"/>
  <c r="U82" i="155" s="1"/>
  <c r="U27" i="155" s="1"/>
  <c r="U75" i="155"/>
  <c r="U26" i="155" s="1"/>
  <c r="U40" i="155" s="1"/>
  <c r="N81" i="155"/>
  <c r="N82" i="155" s="1"/>
  <c r="N27" i="155" s="1"/>
  <c r="N75" i="155"/>
  <c r="N26" i="155" s="1"/>
  <c r="N40" i="155" s="1"/>
  <c r="G75" i="155"/>
  <c r="G26" i="155" s="1"/>
  <c r="G40" i="155" s="1"/>
  <c r="G81" i="155"/>
  <c r="G82" i="155" s="1"/>
  <c r="G27" i="155" s="1"/>
  <c r="W81" i="155"/>
  <c r="W82" i="155" s="1"/>
  <c r="W27" i="155" s="1"/>
  <c r="W75" i="155"/>
  <c r="W26" i="155" s="1"/>
  <c r="W40" i="155" s="1"/>
  <c r="T75" i="155"/>
  <c r="T26" i="155" s="1"/>
  <c r="T40" i="155" s="1"/>
  <c r="T81" i="155"/>
  <c r="T82" i="155" s="1"/>
  <c r="T27" i="155" s="1"/>
  <c r="BC34" i="155"/>
  <c r="BN34" i="155" s="1"/>
  <c r="BN98" i="155"/>
  <c r="G22" i="155"/>
  <c r="G55" i="155"/>
  <c r="H19" i="155"/>
  <c r="H21" i="155" s="1"/>
  <c r="G32" i="158"/>
  <c r="F36" i="158"/>
  <c r="BL73" i="157"/>
  <c r="BD73" i="157"/>
  <c r="BE73" i="157"/>
  <c r="BJ73" i="157"/>
  <c r="BI73" i="157"/>
  <c r="T75" i="157"/>
  <c r="T26" i="157" s="1"/>
  <c r="T40" i="157" s="1"/>
  <c r="T81" i="157"/>
  <c r="T82" i="157" s="1"/>
  <c r="T27" i="157" s="1"/>
  <c r="O75" i="157"/>
  <c r="O26" i="157" s="1"/>
  <c r="O40" i="157" s="1"/>
  <c r="O81" i="157"/>
  <c r="O82" i="157" s="1"/>
  <c r="O27" i="157" s="1"/>
  <c r="R75" i="157"/>
  <c r="R26" i="157" s="1"/>
  <c r="R40" i="157" s="1"/>
  <c r="R81" i="157"/>
  <c r="R82" i="157" s="1"/>
  <c r="R27" i="157" s="1"/>
  <c r="I75" i="157"/>
  <c r="I26" i="157" s="1"/>
  <c r="I40" i="157" s="1"/>
  <c r="I81" i="157"/>
  <c r="I82" i="157" s="1"/>
  <c r="I27" i="157" s="1"/>
  <c r="V81" i="157"/>
  <c r="V82" i="157" s="1"/>
  <c r="V27" i="157" s="1"/>
  <c r="V75" i="157"/>
  <c r="V26" i="157" s="1"/>
  <c r="V40" i="157" s="1"/>
  <c r="P75" i="157"/>
  <c r="P26" i="157" s="1"/>
  <c r="P40" i="157" s="1"/>
  <c r="P81" i="157"/>
  <c r="P82" i="157" s="1"/>
  <c r="P27" i="157" s="1"/>
  <c r="G75" i="157"/>
  <c r="G26" i="157" s="1"/>
  <c r="G40" i="157" s="1"/>
  <c r="G81" i="157"/>
  <c r="G82" i="157" s="1"/>
  <c r="G27" i="157" s="1"/>
  <c r="N81" i="157"/>
  <c r="N82" i="157" s="1"/>
  <c r="N27" i="157" s="1"/>
  <c r="N75" i="157"/>
  <c r="N26" i="157" s="1"/>
  <c r="N40" i="157" s="1"/>
  <c r="K81" i="157"/>
  <c r="K82" i="157" s="1"/>
  <c r="K27" i="157" s="1"/>
  <c r="K75" i="157"/>
  <c r="K26" i="157" s="1"/>
  <c r="K40" i="157" s="1"/>
  <c r="S81" i="157"/>
  <c r="S82" i="157" s="1"/>
  <c r="S27" i="157" s="1"/>
  <c r="S75" i="157"/>
  <c r="S26" i="157" s="1"/>
  <c r="S40" i="157" s="1"/>
  <c r="W75" i="157"/>
  <c r="W26" i="157" s="1"/>
  <c r="W40" i="157" s="1"/>
  <c r="W81" i="157"/>
  <c r="W82" i="157" s="1"/>
  <c r="W27" i="157" s="1"/>
  <c r="J81" i="157"/>
  <c r="J82" i="157" s="1"/>
  <c r="J27" i="157" s="1"/>
  <c r="J75" i="157"/>
  <c r="J26" i="157" s="1"/>
  <c r="J40" i="157" s="1"/>
  <c r="G21" i="157"/>
  <c r="G22" i="157" s="1"/>
  <c r="H22" i="158"/>
  <c r="H55" i="158"/>
  <c r="I19" i="158"/>
  <c r="I21" i="158" s="1"/>
  <c r="C83" i="117"/>
  <c r="C27" i="117" s="1"/>
  <c r="C76" i="117"/>
  <c r="C26" i="117" s="1"/>
  <c r="BO103" i="117"/>
  <c r="D21" i="117"/>
  <c r="D22" i="117" s="1"/>
  <c r="C82" i="120"/>
  <c r="C83" i="120" s="1"/>
  <c r="C27" i="120" s="1"/>
  <c r="C26" i="120"/>
  <c r="C40" i="120" s="1"/>
  <c r="C41" i="120" s="1"/>
  <c r="M82" i="120"/>
  <c r="M83" i="120" s="1"/>
  <c r="M27" i="120" s="1"/>
  <c r="M76" i="120"/>
  <c r="M26" i="120" s="1"/>
  <c r="M40" i="120" s="1"/>
  <c r="M41" i="120" s="1"/>
  <c r="C82" i="150"/>
  <c r="C83" i="150" s="1"/>
  <c r="C27" i="150" s="1"/>
  <c r="C76" i="150"/>
  <c r="BO103" i="150"/>
  <c r="D21" i="150"/>
  <c r="BO103" i="120"/>
  <c r="D21" i="120"/>
  <c r="D56" i="120" s="1"/>
  <c r="L82" i="120"/>
  <c r="L83" i="120" s="1"/>
  <c r="L27" i="120" s="1"/>
  <c r="C32" i="146"/>
  <c r="C35" i="146" s="1"/>
  <c r="D32" i="146" s="1"/>
  <c r="B36" i="146"/>
  <c r="C32" i="143"/>
  <c r="C35" i="143" s="1"/>
  <c r="D32" i="143" s="1"/>
  <c r="B36" i="143"/>
  <c r="BN54" i="136"/>
  <c r="B36" i="134"/>
  <c r="C32" i="134"/>
  <c r="C35" i="134" s="1"/>
  <c r="D32" i="134" s="1"/>
  <c r="D35" i="134" s="1"/>
  <c r="E32" i="134" s="1"/>
  <c r="C32" i="142"/>
  <c r="C35" i="142" s="1"/>
  <c r="D32" i="142" s="1"/>
  <c r="B36" i="142"/>
  <c r="B36" i="131"/>
  <c r="C32" i="131"/>
  <c r="C35" i="131" s="1"/>
  <c r="D32" i="131" s="1"/>
  <c r="D35" i="131" s="1"/>
  <c r="E32" i="131" s="1"/>
  <c r="B36" i="129"/>
  <c r="C32" i="129"/>
  <c r="C35" i="129" s="1"/>
  <c r="D32" i="129" s="1"/>
  <c r="C32" i="136"/>
  <c r="C35" i="136" s="1"/>
  <c r="D32" i="136" s="1"/>
  <c r="B36" i="136"/>
  <c r="B36" i="145"/>
  <c r="C32" i="145"/>
  <c r="C35" i="145" s="1"/>
  <c r="D32" i="145" s="1"/>
  <c r="B36" i="130"/>
  <c r="C32" i="130"/>
  <c r="C35" i="130" s="1"/>
  <c r="D32" i="130" s="1"/>
  <c r="D35" i="130" s="1"/>
  <c r="E32" i="130" s="1"/>
  <c r="B36" i="128"/>
  <c r="C32" i="128"/>
  <c r="C35" i="128" s="1"/>
  <c r="D32" i="128" s="1"/>
  <c r="B36" i="137"/>
  <c r="C32" i="137"/>
  <c r="C35" i="137" s="1"/>
  <c r="D32" i="137" s="1"/>
  <c r="D35" i="137" s="1"/>
  <c r="E32" i="137" s="1"/>
  <c r="B36" i="133"/>
  <c r="C32" i="133"/>
  <c r="C35" i="133" s="1"/>
  <c r="D32" i="133" s="1"/>
  <c r="BN26" i="125"/>
  <c r="BC80" i="143"/>
  <c r="BI80" i="143"/>
  <c r="BE80" i="122"/>
  <c r="BL80" i="122"/>
  <c r="BJ80" i="143"/>
  <c r="O81" i="137"/>
  <c r="O82" i="137" s="1"/>
  <c r="O27" i="137" s="1"/>
  <c r="AA40" i="145"/>
  <c r="BI73" i="143"/>
  <c r="BJ73" i="143"/>
  <c r="BD73" i="143"/>
  <c r="Y40" i="145"/>
  <c r="BF80" i="122"/>
  <c r="BG80" i="122"/>
  <c r="BH80" i="122"/>
  <c r="Y81" i="145"/>
  <c r="Y82" i="145" s="1"/>
  <c r="Y27" i="145" s="1"/>
  <c r="BB80" i="122"/>
  <c r="BK80" i="122"/>
  <c r="BD80" i="143"/>
  <c r="BL80" i="143"/>
  <c r="BG80" i="143"/>
  <c r="BC80" i="122"/>
  <c r="BE80" i="143"/>
  <c r="BD80" i="122"/>
  <c r="BF80" i="143"/>
  <c r="BK80" i="143"/>
  <c r="BI80" i="122"/>
  <c r="BB80" i="143"/>
  <c r="BC73" i="143"/>
  <c r="BF73" i="143"/>
  <c r="BB73" i="143"/>
  <c r="BL73" i="143"/>
  <c r="BG73" i="143"/>
  <c r="BH73" i="143"/>
  <c r="BK73" i="143"/>
  <c r="BJ81" i="128"/>
  <c r="Z81" i="137"/>
  <c r="Z82" i="137" s="1"/>
  <c r="Z27" i="137" s="1"/>
  <c r="AA81" i="145"/>
  <c r="AA82" i="145" s="1"/>
  <c r="AA27" i="145" s="1"/>
  <c r="L40" i="145"/>
  <c r="Y81" i="137"/>
  <c r="Y82" i="137" s="1"/>
  <c r="Y27" i="137" s="1"/>
  <c r="BN114" i="143"/>
  <c r="T75" i="145"/>
  <c r="T26" i="145" s="1"/>
  <c r="T40" i="145" s="1"/>
  <c r="AR40" i="145"/>
  <c r="AD75" i="145"/>
  <c r="AD26" i="145" s="1"/>
  <c r="AD40" i="145" s="1"/>
  <c r="G81" i="137"/>
  <c r="G82" i="137" s="1"/>
  <c r="G27" i="137" s="1"/>
  <c r="U75" i="145"/>
  <c r="U26" i="145" s="1"/>
  <c r="U40" i="145" s="1"/>
  <c r="K81" i="137"/>
  <c r="K82" i="137" s="1"/>
  <c r="K27" i="137" s="1"/>
  <c r="BN98" i="143"/>
  <c r="AW40" i="145"/>
  <c r="J40" i="143"/>
  <c r="BK73" i="137"/>
  <c r="V75" i="137"/>
  <c r="V26" i="137" s="1"/>
  <c r="V40" i="137" s="1"/>
  <c r="AA75" i="137"/>
  <c r="AA26" i="137" s="1"/>
  <c r="AA40" i="137" s="1"/>
  <c r="BK80" i="145"/>
  <c r="Q81" i="137"/>
  <c r="Q82" i="137" s="1"/>
  <c r="Q27" i="137" s="1"/>
  <c r="Q40" i="145"/>
  <c r="J81" i="137"/>
  <c r="J82" i="137" s="1"/>
  <c r="J27" i="137" s="1"/>
  <c r="BL81" i="126"/>
  <c r="BJ80" i="137"/>
  <c r="AV40" i="145"/>
  <c r="BG80" i="137"/>
  <c r="M81" i="145"/>
  <c r="M82" i="145" s="1"/>
  <c r="M27" i="145" s="1"/>
  <c r="P81" i="145"/>
  <c r="P82" i="145" s="1"/>
  <c r="P27" i="145" s="1"/>
  <c r="H81" i="137"/>
  <c r="H82" i="137" s="1"/>
  <c r="H27" i="137" s="1"/>
  <c r="BB54" i="145"/>
  <c r="BG74" i="128"/>
  <c r="O54" i="145"/>
  <c r="Q81" i="145"/>
  <c r="Q82" i="145" s="1"/>
  <c r="Q27" i="145" s="1"/>
  <c r="U75" i="137"/>
  <c r="U26" i="137" s="1"/>
  <c r="U40" i="137" s="1"/>
  <c r="R81" i="137"/>
  <c r="R82" i="137" s="1"/>
  <c r="R27" i="137" s="1"/>
  <c r="P40" i="145"/>
  <c r="N75" i="145"/>
  <c r="N26" i="145" s="1"/>
  <c r="N40" i="145" s="1"/>
  <c r="Q54" i="145"/>
  <c r="BK81" i="128"/>
  <c r="BI74" i="128"/>
  <c r="I75" i="137"/>
  <c r="I26" i="137" s="1"/>
  <c r="I40" i="137" s="1"/>
  <c r="S81" i="137"/>
  <c r="S82" i="137" s="1"/>
  <c r="S27" i="137" s="1"/>
  <c r="N81" i="137"/>
  <c r="N82" i="137" s="1"/>
  <c r="N27" i="137" s="1"/>
  <c r="N75" i="137"/>
  <c r="N26" i="137" s="1"/>
  <c r="N40" i="137" s="1"/>
  <c r="AS40" i="145"/>
  <c r="AB40" i="145"/>
  <c r="BL80" i="146"/>
  <c r="AD74" i="117"/>
  <c r="V75" i="145"/>
  <c r="V26" i="145" s="1"/>
  <c r="V40" i="145" s="1"/>
  <c r="Z75" i="145"/>
  <c r="Z26" i="145" s="1"/>
  <c r="Z40" i="145" s="1"/>
  <c r="L81" i="137"/>
  <c r="L82" i="137" s="1"/>
  <c r="L27" i="137" s="1"/>
  <c r="L75" i="137"/>
  <c r="L26" i="137" s="1"/>
  <c r="L40" i="137" s="1"/>
  <c r="AB81" i="145"/>
  <c r="AB82" i="145" s="1"/>
  <c r="AB27" i="145" s="1"/>
  <c r="M40" i="145"/>
  <c r="M75" i="137"/>
  <c r="M26" i="137" s="1"/>
  <c r="M40" i="137" s="1"/>
  <c r="P81" i="137"/>
  <c r="P82" i="137" s="1"/>
  <c r="P27" i="137" s="1"/>
  <c r="P75" i="137"/>
  <c r="P26" i="137" s="1"/>
  <c r="P40" i="137" s="1"/>
  <c r="BJ80" i="146"/>
  <c r="T81" i="137"/>
  <c r="T82" i="137" s="1"/>
  <c r="T27" i="137" s="1"/>
  <c r="D15" i="145"/>
  <c r="E11" i="145" s="1"/>
  <c r="BL80" i="137"/>
  <c r="AX40" i="145"/>
  <c r="W75" i="137"/>
  <c r="W26" i="137" s="1"/>
  <c r="W40" i="137" s="1"/>
  <c r="BF80" i="137"/>
  <c r="X81" i="137"/>
  <c r="X82" i="137" s="1"/>
  <c r="X27" i="137" s="1"/>
  <c r="S81" i="117"/>
  <c r="AU40" i="145"/>
  <c r="BB80" i="145"/>
  <c r="BH80" i="137"/>
  <c r="AY40" i="145"/>
  <c r="R54" i="145"/>
  <c r="BE80" i="137"/>
  <c r="BD80" i="137"/>
  <c r="D15" i="139"/>
  <c r="E11" i="139" s="1"/>
  <c r="L81" i="145"/>
  <c r="L82" i="145" s="1"/>
  <c r="L27" i="145" s="1"/>
  <c r="BJ80" i="145"/>
  <c r="BG80" i="145"/>
  <c r="BN74" i="145"/>
  <c r="BI80" i="137"/>
  <c r="BN74" i="137"/>
  <c r="BE81" i="126"/>
  <c r="E25" i="125"/>
  <c r="D29" i="125"/>
  <c r="BC73" i="130"/>
  <c r="BI80" i="145"/>
  <c r="BE80" i="145"/>
  <c r="AH40" i="145"/>
  <c r="BD81" i="126"/>
  <c r="BF80" i="145"/>
  <c r="BL80" i="145"/>
  <c r="W75" i="145"/>
  <c r="W26" i="145" s="1"/>
  <c r="W40" i="145" s="1"/>
  <c r="BB81" i="128"/>
  <c r="AZ40" i="145"/>
  <c r="BN98" i="137"/>
  <c r="X75" i="145"/>
  <c r="X26" i="145" s="1"/>
  <c r="X40" i="145" s="1"/>
  <c r="X81" i="145"/>
  <c r="X82" i="145" s="1"/>
  <c r="X27" i="145" s="1"/>
  <c r="R81" i="145"/>
  <c r="R82" i="145" s="1"/>
  <c r="R27" i="145" s="1"/>
  <c r="R75" i="145"/>
  <c r="R26" i="145" s="1"/>
  <c r="R40" i="145" s="1"/>
  <c r="S81" i="145"/>
  <c r="S82" i="145" s="1"/>
  <c r="S27" i="145" s="1"/>
  <c r="S75" i="145"/>
  <c r="S26" i="145" s="1"/>
  <c r="S40" i="145" s="1"/>
  <c r="BN54" i="143"/>
  <c r="BI73" i="146"/>
  <c r="BI74" i="146" s="1"/>
  <c r="AI81" i="150"/>
  <c r="AO40" i="145"/>
  <c r="AE75" i="145"/>
  <c r="AE26" i="145" s="1"/>
  <c r="AE40" i="145" s="1"/>
  <c r="O81" i="145"/>
  <c r="O82" i="145" s="1"/>
  <c r="O27" i="145" s="1"/>
  <c r="O75" i="145"/>
  <c r="O26" i="145" s="1"/>
  <c r="O40" i="145" s="1"/>
  <c r="AM81" i="117"/>
  <c r="F16" i="128"/>
  <c r="BN34" i="146"/>
  <c r="AC81" i="145"/>
  <c r="AC82" i="145" s="1"/>
  <c r="AC27" i="145" s="1"/>
  <c r="AC75" i="145"/>
  <c r="AC26" i="145" s="1"/>
  <c r="AC40" i="145" s="1"/>
  <c r="BJ73" i="137"/>
  <c r="BL73" i="145"/>
  <c r="BC74" i="128"/>
  <c r="BF74" i="128"/>
  <c r="BD74" i="128"/>
  <c r="BD73" i="145"/>
  <c r="BK81" i="125"/>
  <c r="BI81" i="142"/>
  <c r="BE81" i="142"/>
  <c r="BJ81" i="142"/>
  <c r="BB81" i="142"/>
  <c r="BJ74" i="128"/>
  <c r="AM74" i="150"/>
  <c r="BE74" i="128"/>
  <c r="BC73" i="145"/>
  <c r="BK81" i="117"/>
  <c r="BE81" i="117"/>
  <c r="BI81" i="117"/>
  <c r="BH73" i="137"/>
  <c r="BD80" i="146"/>
  <c r="H75" i="122"/>
  <c r="H26" i="122" s="1"/>
  <c r="H81" i="122"/>
  <c r="H82" i="122" s="1"/>
  <c r="H27" i="122" s="1"/>
  <c r="O75" i="122"/>
  <c r="O26" i="122" s="1"/>
  <c r="O81" i="122"/>
  <c r="O82" i="122" s="1"/>
  <c r="O27" i="122" s="1"/>
  <c r="N55" i="125"/>
  <c r="BN55" i="125" s="1"/>
  <c r="BN33" i="125"/>
  <c r="N74" i="117"/>
  <c r="E81" i="122"/>
  <c r="E75" i="122"/>
  <c r="E26" i="122" s="1"/>
  <c r="BN74" i="122"/>
  <c r="BN26" i="129"/>
  <c r="BN114" i="146"/>
  <c r="BH80" i="146"/>
  <c r="BI74" i="126"/>
  <c r="AL74" i="117"/>
  <c r="U74" i="117"/>
  <c r="T75" i="122"/>
  <c r="T26" i="122" s="1"/>
  <c r="T81" i="122"/>
  <c r="T82" i="122" s="1"/>
  <c r="T27" i="122" s="1"/>
  <c r="G81" i="122"/>
  <c r="G82" i="122" s="1"/>
  <c r="G27" i="122" s="1"/>
  <c r="G75" i="122"/>
  <c r="G26" i="122" s="1"/>
  <c r="W81" i="122"/>
  <c r="W82" i="122" s="1"/>
  <c r="W27" i="122" s="1"/>
  <c r="W75" i="122"/>
  <c r="W26" i="122" s="1"/>
  <c r="U81" i="122"/>
  <c r="U82" i="122" s="1"/>
  <c r="U27" i="122" s="1"/>
  <c r="U75" i="122"/>
  <c r="U26" i="122" s="1"/>
  <c r="P81" i="122"/>
  <c r="P82" i="122" s="1"/>
  <c r="P27" i="122" s="1"/>
  <c r="P75" i="122"/>
  <c r="P26" i="122" s="1"/>
  <c r="BI73" i="137"/>
  <c r="BD73" i="137"/>
  <c r="BE73" i="137"/>
  <c r="BF73" i="137"/>
  <c r="BL73" i="137"/>
  <c r="BN82" i="129"/>
  <c r="D83" i="129"/>
  <c r="D27" i="129" s="1"/>
  <c r="BF80" i="131"/>
  <c r="X81" i="122"/>
  <c r="X82" i="122" s="1"/>
  <c r="X27" i="122" s="1"/>
  <c r="X75" i="122"/>
  <c r="X26" i="122" s="1"/>
  <c r="M81" i="122"/>
  <c r="M82" i="122" s="1"/>
  <c r="M27" i="122" s="1"/>
  <c r="M75" i="122"/>
  <c r="M26" i="122" s="1"/>
  <c r="L81" i="122"/>
  <c r="L82" i="122" s="1"/>
  <c r="L27" i="122" s="1"/>
  <c r="L75" i="122"/>
  <c r="L26" i="122" s="1"/>
  <c r="Y81" i="122"/>
  <c r="Y82" i="122" s="1"/>
  <c r="Y27" i="122" s="1"/>
  <c r="Y75" i="122"/>
  <c r="Y26" i="122" s="1"/>
  <c r="BI80" i="146"/>
  <c r="BE74" i="126"/>
  <c r="BF74" i="142"/>
  <c r="BD80" i="131"/>
  <c r="K81" i="122"/>
  <c r="K82" i="122" s="1"/>
  <c r="K27" i="122" s="1"/>
  <c r="K75" i="122"/>
  <c r="K26" i="122" s="1"/>
  <c r="Q75" i="122"/>
  <c r="Q26" i="122" s="1"/>
  <c r="Q81" i="122"/>
  <c r="Q82" i="122" s="1"/>
  <c r="Q27" i="122" s="1"/>
  <c r="N75" i="122"/>
  <c r="N26" i="122" s="1"/>
  <c r="N81" i="122"/>
  <c r="N82" i="122" s="1"/>
  <c r="N27" i="122" s="1"/>
  <c r="BE80" i="146"/>
  <c r="BK80" i="146"/>
  <c r="BC81" i="142"/>
  <c r="BL81" i="142"/>
  <c r="BH81" i="142"/>
  <c r="AG74" i="150"/>
  <c r="BD81" i="128"/>
  <c r="BN54" i="137"/>
  <c r="AH81" i="117"/>
  <c r="R81" i="117"/>
  <c r="BG81" i="128"/>
  <c r="S81" i="122"/>
  <c r="S82" i="122" s="1"/>
  <c r="S27" i="122" s="1"/>
  <c r="S75" i="122"/>
  <c r="S26" i="122" s="1"/>
  <c r="V81" i="122"/>
  <c r="V82" i="122" s="1"/>
  <c r="V27" i="122" s="1"/>
  <c r="V75" i="122"/>
  <c r="V26" i="122" s="1"/>
  <c r="J81" i="122"/>
  <c r="J82" i="122" s="1"/>
  <c r="J27" i="122" s="1"/>
  <c r="J75" i="122"/>
  <c r="J26" i="122" s="1"/>
  <c r="F81" i="122"/>
  <c r="F82" i="122" s="1"/>
  <c r="F27" i="122" s="1"/>
  <c r="F75" i="122"/>
  <c r="F26" i="122" s="1"/>
  <c r="R81" i="122"/>
  <c r="R82" i="122" s="1"/>
  <c r="R27" i="122" s="1"/>
  <c r="R75" i="122"/>
  <c r="R26" i="122" s="1"/>
  <c r="I75" i="122"/>
  <c r="I26" i="122" s="1"/>
  <c r="I81" i="122"/>
  <c r="I82" i="122" s="1"/>
  <c r="I27" i="122" s="1"/>
  <c r="BK34" i="125"/>
  <c r="BN34" i="125" s="1"/>
  <c r="BN99" i="125"/>
  <c r="F16" i="119"/>
  <c r="BG80" i="146"/>
  <c r="BG81" i="142"/>
  <c r="BF81" i="142"/>
  <c r="AO74" i="150"/>
  <c r="BK73" i="140"/>
  <c r="BA73" i="130"/>
  <c r="BG73" i="130"/>
  <c r="BD74" i="142"/>
  <c r="O74" i="150"/>
  <c r="U74" i="150"/>
  <c r="BJ73" i="145"/>
  <c r="T81" i="117"/>
  <c r="AF81" i="117"/>
  <c r="Q81" i="117"/>
  <c r="AY81" i="117"/>
  <c r="BG73" i="145"/>
  <c r="BI74" i="150"/>
  <c r="AI74" i="150"/>
  <c r="BJ74" i="126"/>
  <c r="AE74" i="150"/>
  <c r="AK74" i="150"/>
  <c r="BG74" i="150"/>
  <c r="Q74" i="150"/>
  <c r="BH74" i="150"/>
  <c r="R74" i="150"/>
  <c r="BL73" i="140"/>
  <c r="AD74" i="150"/>
  <c r="T74" i="150"/>
  <c r="BK74" i="117"/>
  <c r="AA74" i="117"/>
  <c r="C16" i="117"/>
  <c r="AP74" i="150"/>
  <c r="P74" i="150"/>
  <c r="BJ73" i="140"/>
  <c r="BB81" i="126"/>
  <c r="BJ74" i="117"/>
  <c r="AB81" i="117"/>
  <c r="W81" i="117"/>
  <c r="P81" i="117"/>
  <c r="BA81" i="117"/>
  <c r="AN81" i="117"/>
  <c r="BD81" i="117"/>
  <c r="BE73" i="145"/>
  <c r="BH73" i="145"/>
  <c r="BJ80" i="140"/>
  <c r="BD74" i="150"/>
  <c r="BF74" i="150"/>
  <c r="AF74" i="150"/>
  <c r="AE81" i="150"/>
  <c r="BK74" i="142"/>
  <c r="BJ74" i="142"/>
  <c r="BL74" i="139"/>
  <c r="BC74" i="139"/>
  <c r="BL74" i="117"/>
  <c r="AJ74" i="117"/>
  <c r="AL74" i="150"/>
  <c r="AX81" i="117"/>
  <c r="X81" i="117"/>
  <c r="AK81" i="117"/>
  <c r="BG81" i="117"/>
  <c r="AJ81" i="117"/>
  <c r="BJ81" i="117"/>
  <c r="AZ81" i="117"/>
  <c r="AI81" i="117"/>
  <c r="BB73" i="145"/>
  <c r="BI80" i="131"/>
  <c r="BC74" i="126"/>
  <c r="BJ73" i="146"/>
  <c r="BJ74" i="146" s="1"/>
  <c r="BF73" i="146"/>
  <c r="BF74" i="146" s="1"/>
  <c r="S81" i="146"/>
  <c r="S82" i="146" s="1"/>
  <c r="S27" i="146" s="1"/>
  <c r="S75" i="146"/>
  <c r="S26" i="146" s="1"/>
  <c r="S40" i="146" s="1"/>
  <c r="L75" i="146"/>
  <c r="L26" i="146" s="1"/>
  <c r="L40" i="146" s="1"/>
  <c r="L81" i="146"/>
  <c r="L82" i="146" s="1"/>
  <c r="L27" i="146" s="1"/>
  <c r="Y81" i="146"/>
  <c r="Y82" i="146" s="1"/>
  <c r="Y27" i="146" s="1"/>
  <c r="Y75" i="146"/>
  <c r="Y26" i="146" s="1"/>
  <c r="Y40" i="146" s="1"/>
  <c r="BF81" i="139"/>
  <c r="H55" i="150"/>
  <c r="E15" i="131"/>
  <c r="F11" i="131" s="1"/>
  <c r="R76" i="128"/>
  <c r="R26" i="128" s="1"/>
  <c r="R40" i="128" s="1"/>
  <c r="R41" i="128" s="1"/>
  <c r="R82" i="128"/>
  <c r="R83" i="128" s="1"/>
  <c r="R27" i="128" s="1"/>
  <c r="I76" i="128"/>
  <c r="I26" i="128" s="1"/>
  <c r="I40" i="128" s="1"/>
  <c r="I41" i="128" s="1"/>
  <c r="I82" i="128"/>
  <c r="I83" i="128" s="1"/>
  <c r="I27" i="128" s="1"/>
  <c r="S81" i="130"/>
  <c r="S82" i="130" s="1"/>
  <c r="S27" i="130" s="1"/>
  <c r="S75" i="130"/>
  <c r="S26" i="130" s="1"/>
  <c r="S40" i="130" s="1"/>
  <c r="I76" i="142"/>
  <c r="I26" i="142" s="1"/>
  <c r="I40" i="142" s="1"/>
  <c r="I41" i="142" s="1"/>
  <c r="I82" i="142"/>
  <c r="I83" i="142" s="1"/>
  <c r="I27" i="142" s="1"/>
  <c r="N76" i="142"/>
  <c r="N26" i="142" s="1"/>
  <c r="N40" i="142" s="1"/>
  <c r="N41" i="142" s="1"/>
  <c r="N82" i="142"/>
  <c r="N83" i="142" s="1"/>
  <c r="N27" i="142" s="1"/>
  <c r="E76" i="142"/>
  <c r="E26" i="142" s="1"/>
  <c r="E40" i="142" s="1"/>
  <c r="E41" i="142" s="1"/>
  <c r="E82" i="142"/>
  <c r="BN75" i="142"/>
  <c r="K76" i="142"/>
  <c r="K26" i="142" s="1"/>
  <c r="K40" i="142" s="1"/>
  <c r="K41" i="142" s="1"/>
  <c r="K82" i="142"/>
  <c r="K83" i="142" s="1"/>
  <c r="K27" i="142" s="1"/>
  <c r="H82" i="142"/>
  <c r="H83" i="142" s="1"/>
  <c r="H27" i="142" s="1"/>
  <c r="H76" i="142"/>
  <c r="H26" i="142" s="1"/>
  <c r="H40" i="142" s="1"/>
  <c r="H41" i="142" s="1"/>
  <c r="X82" i="142"/>
  <c r="X83" i="142" s="1"/>
  <c r="X27" i="142" s="1"/>
  <c r="X76" i="142"/>
  <c r="X26" i="142" s="1"/>
  <c r="X40" i="142" s="1"/>
  <c r="X41" i="142" s="1"/>
  <c r="N76" i="139"/>
  <c r="N26" i="139" s="1"/>
  <c r="N40" i="139" s="1"/>
  <c r="N41" i="139" s="1"/>
  <c r="N82" i="139"/>
  <c r="N83" i="139" s="1"/>
  <c r="N27" i="139" s="1"/>
  <c r="J82" i="139"/>
  <c r="J83" i="139" s="1"/>
  <c r="J27" i="139" s="1"/>
  <c r="J76" i="139"/>
  <c r="J26" i="139" s="1"/>
  <c r="J40" i="139" s="1"/>
  <c r="J41" i="139" s="1"/>
  <c r="S76" i="139"/>
  <c r="S26" i="139" s="1"/>
  <c r="S40" i="139" s="1"/>
  <c r="S41" i="139" s="1"/>
  <c r="S82" i="139"/>
  <c r="S83" i="139" s="1"/>
  <c r="S27" i="139" s="1"/>
  <c r="BL81" i="129"/>
  <c r="P81" i="150"/>
  <c r="S81" i="150"/>
  <c r="AX81" i="150"/>
  <c r="AA81" i="150"/>
  <c r="O81" i="150"/>
  <c r="BC81" i="150"/>
  <c r="BN115" i="139"/>
  <c r="D83" i="134"/>
  <c r="D27" i="134" s="1"/>
  <c r="BN82" i="134"/>
  <c r="BL80" i="130"/>
  <c r="BI80" i="130"/>
  <c r="BG80" i="130"/>
  <c r="BB80" i="130"/>
  <c r="BK80" i="130"/>
  <c r="BA80" i="130"/>
  <c r="BD80" i="130"/>
  <c r="BH80" i="130"/>
  <c r="BF80" i="130"/>
  <c r="BJ80" i="130"/>
  <c r="BE80" i="130"/>
  <c r="BN114" i="131"/>
  <c r="BK73" i="131"/>
  <c r="BE73" i="131"/>
  <c r="H81" i="131"/>
  <c r="H82" i="131" s="1"/>
  <c r="H27" i="131" s="1"/>
  <c r="H75" i="131"/>
  <c r="H26" i="131" s="1"/>
  <c r="H40" i="131" s="1"/>
  <c r="R75" i="131"/>
  <c r="R26" i="131" s="1"/>
  <c r="R40" i="131" s="1"/>
  <c r="R81" i="131"/>
  <c r="R82" i="131" s="1"/>
  <c r="R27" i="131" s="1"/>
  <c r="AA81" i="131"/>
  <c r="AA82" i="131" s="1"/>
  <c r="AA27" i="131" s="1"/>
  <c r="AA75" i="131"/>
  <c r="AA26" i="131" s="1"/>
  <c r="AA40" i="131" s="1"/>
  <c r="AC81" i="140"/>
  <c r="AC82" i="140" s="1"/>
  <c r="AC27" i="140" s="1"/>
  <c r="AC75" i="140"/>
  <c r="AC26" i="140" s="1"/>
  <c r="AC40" i="140" s="1"/>
  <c r="AF81" i="140"/>
  <c r="AF82" i="140" s="1"/>
  <c r="AF27" i="140" s="1"/>
  <c r="AF75" i="140"/>
  <c r="AF26" i="140" s="1"/>
  <c r="AF40" i="140" s="1"/>
  <c r="R75" i="140"/>
  <c r="R26" i="140" s="1"/>
  <c r="R40" i="140" s="1"/>
  <c r="R81" i="140"/>
  <c r="R82" i="140" s="1"/>
  <c r="R27" i="140" s="1"/>
  <c r="AE75" i="140"/>
  <c r="AE26" i="140" s="1"/>
  <c r="AE40" i="140" s="1"/>
  <c r="AE81" i="140"/>
  <c r="AE82" i="140" s="1"/>
  <c r="AE27" i="140" s="1"/>
  <c r="E16" i="136"/>
  <c r="BN54" i="146"/>
  <c r="BK73" i="146"/>
  <c r="BK74" i="146" s="1"/>
  <c r="BK81" i="146" s="1"/>
  <c r="BK82" i="146" s="1"/>
  <c r="BK27" i="146" s="1"/>
  <c r="BN33" i="130"/>
  <c r="D54" i="130"/>
  <c r="BN54" i="130" s="1"/>
  <c r="R75" i="146"/>
  <c r="R26" i="146" s="1"/>
  <c r="R40" i="146" s="1"/>
  <c r="R81" i="146"/>
  <c r="R82" i="146" s="1"/>
  <c r="R27" i="146" s="1"/>
  <c r="P75" i="146"/>
  <c r="P26" i="146" s="1"/>
  <c r="P40" i="146" s="1"/>
  <c r="P81" i="146"/>
  <c r="P82" i="146" s="1"/>
  <c r="P27" i="146" s="1"/>
  <c r="BL81" i="139"/>
  <c r="F55" i="117"/>
  <c r="BB34" i="145"/>
  <c r="BN34" i="145" s="1"/>
  <c r="BN98" i="145"/>
  <c r="G82" i="128"/>
  <c r="G83" i="128" s="1"/>
  <c r="G27" i="128" s="1"/>
  <c r="G76" i="128"/>
  <c r="G26" i="128" s="1"/>
  <c r="G40" i="128" s="1"/>
  <c r="G41" i="128" s="1"/>
  <c r="O81" i="130"/>
  <c r="O82" i="130" s="1"/>
  <c r="O27" i="130" s="1"/>
  <c r="O75" i="130"/>
  <c r="O26" i="130" s="1"/>
  <c r="O40" i="130" s="1"/>
  <c r="U81" i="130"/>
  <c r="U82" i="130" s="1"/>
  <c r="U27" i="130" s="1"/>
  <c r="U75" i="130"/>
  <c r="U26" i="130" s="1"/>
  <c r="U40" i="130" s="1"/>
  <c r="F82" i="150"/>
  <c r="F83" i="150" s="1"/>
  <c r="F27" i="150" s="1"/>
  <c r="F76" i="150"/>
  <c r="F26" i="150" s="1"/>
  <c r="F40" i="150" s="1"/>
  <c r="F41" i="150" s="1"/>
  <c r="Y82" i="142"/>
  <c r="Y83" i="142" s="1"/>
  <c r="Y27" i="142" s="1"/>
  <c r="Y76" i="142"/>
  <c r="Y26" i="142" s="1"/>
  <c r="Y40" i="142" s="1"/>
  <c r="Y41" i="142" s="1"/>
  <c r="L82" i="142"/>
  <c r="L83" i="142" s="1"/>
  <c r="L27" i="142" s="1"/>
  <c r="L76" i="142"/>
  <c r="L26" i="142" s="1"/>
  <c r="L40" i="142" s="1"/>
  <c r="L41" i="142" s="1"/>
  <c r="V76" i="139"/>
  <c r="V26" i="139" s="1"/>
  <c r="V40" i="139" s="1"/>
  <c r="V41" i="139" s="1"/>
  <c r="V82" i="139"/>
  <c r="V83" i="139" s="1"/>
  <c r="V27" i="139" s="1"/>
  <c r="R76" i="139"/>
  <c r="R26" i="139" s="1"/>
  <c r="R40" i="139" s="1"/>
  <c r="R41" i="139" s="1"/>
  <c r="R82" i="139"/>
  <c r="R83" i="139" s="1"/>
  <c r="R27" i="139" s="1"/>
  <c r="G76" i="139"/>
  <c r="G26" i="139" s="1"/>
  <c r="G40" i="139" s="1"/>
  <c r="G41" i="139" s="1"/>
  <c r="G82" i="139"/>
  <c r="G83" i="139" s="1"/>
  <c r="G27" i="139" s="1"/>
  <c r="T82" i="139"/>
  <c r="T83" i="139" s="1"/>
  <c r="T27" i="139" s="1"/>
  <c r="T76" i="139"/>
  <c r="T26" i="139" s="1"/>
  <c r="T40" i="139" s="1"/>
  <c r="T41" i="139" s="1"/>
  <c r="AH74" i="117"/>
  <c r="AQ74" i="117"/>
  <c r="AF74" i="117"/>
  <c r="Q74" i="117"/>
  <c r="BA74" i="117"/>
  <c r="X74" i="117"/>
  <c r="Z74" i="117"/>
  <c r="AU74" i="117"/>
  <c r="AC74" i="117"/>
  <c r="J55" i="117"/>
  <c r="D15" i="117"/>
  <c r="E11" i="117" s="1"/>
  <c r="BL81" i="150"/>
  <c r="X81" i="150"/>
  <c r="BA81" i="150"/>
  <c r="AO81" i="150"/>
  <c r="AK81" i="150"/>
  <c r="BN40" i="134"/>
  <c r="BN26" i="134"/>
  <c r="BH80" i="131"/>
  <c r="BJ73" i="130"/>
  <c r="BH73" i="130"/>
  <c r="BD73" i="130"/>
  <c r="BL73" i="130"/>
  <c r="BK73" i="130"/>
  <c r="BI73" i="130"/>
  <c r="BF73" i="130"/>
  <c r="H76" i="126"/>
  <c r="H26" i="126" s="1"/>
  <c r="H40" i="126" s="1"/>
  <c r="H41" i="126" s="1"/>
  <c r="H82" i="126"/>
  <c r="H83" i="126" s="1"/>
  <c r="H27" i="126" s="1"/>
  <c r="N76" i="126"/>
  <c r="N26" i="126" s="1"/>
  <c r="N40" i="126" s="1"/>
  <c r="N41" i="126" s="1"/>
  <c r="N82" i="126"/>
  <c r="N83" i="126" s="1"/>
  <c r="N27" i="126" s="1"/>
  <c r="O76" i="126"/>
  <c r="O26" i="126" s="1"/>
  <c r="O40" i="126" s="1"/>
  <c r="O41" i="126" s="1"/>
  <c r="O82" i="126"/>
  <c r="O83" i="126" s="1"/>
  <c r="O27" i="126" s="1"/>
  <c r="BG73" i="131"/>
  <c r="P81" i="131"/>
  <c r="P82" i="131" s="1"/>
  <c r="P27" i="131" s="1"/>
  <c r="P75" i="131"/>
  <c r="P26" i="131" s="1"/>
  <c r="P40" i="131" s="1"/>
  <c r="V75" i="131"/>
  <c r="V26" i="131" s="1"/>
  <c r="V40" i="131" s="1"/>
  <c r="V81" i="131"/>
  <c r="V82" i="131" s="1"/>
  <c r="V27" i="131" s="1"/>
  <c r="Q81" i="140"/>
  <c r="Q82" i="140" s="1"/>
  <c r="Q27" i="140" s="1"/>
  <c r="Q75" i="140"/>
  <c r="Q26" i="140" s="1"/>
  <c r="Q40" i="140" s="1"/>
  <c r="BK34" i="129"/>
  <c r="BN34" i="129" s="1"/>
  <c r="BN99" i="129"/>
  <c r="F16" i="122"/>
  <c r="E16" i="134"/>
  <c r="E16" i="146"/>
  <c r="BL73" i="146"/>
  <c r="BC80" i="130"/>
  <c r="BA34" i="130"/>
  <c r="BN34" i="130" s="1"/>
  <c r="BN98" i="130"/>
  <c r="I55" i="150"/>
  <c r="E55" i="150"/>
  <c r="Z81" i="146"/>
  <c r="Z82" i="146" s="1"/>
  <c r="Z27" i="146" s="1"/>
  <c r="Z75" i="146"/>
  <c r="Z26" i="146" s="1"/>
  <c r="Z40" i="146" s="1"/>
  <c r="N75" i="146"/>
  <c r="N26" i="146" s="1"/>
  <c r="N40" i="146" s="1"/>
  <c r="N81" i="146"/>
  <c r="N82" i="146" s="1"/>
  <c r="N27" i="146" s="1"/>
  <c r="W81" i="146"/>
  <c r="W82" i="146" s="1"/>
  <c r="W27" i="146" s="1"/>
  <c r="W75" i="146"/>
  <c r="W26" i="146" s="1"/>
  <c r="W40" i="146" s="1"/>
  <c r="T81" i="146"/>
  <c r="T82" i="146" s="1"/>
  <c r="T27" i="146" s="1"/>
  <c r="T75" i="146"/>
  <c r="T26" i="146" s="1"/>
  <c r="T40" i="146" s="1"/>
  <c r="Q75" i="146"/>
  <c r="Q26" i="146" s="1"/>
  <c r="Q40" i="146" s="1"/>
  <c r="Q81" i="146"/>
  <c r="Q82" i="146" s="1"/>
  <c r="Q27" i="146" s="1"/>
  <c r="BD81" i="139"/>
  <c r="BB81" i="139"/>
  <c r="BC81" i="139"/>
  <c r="AS81" i="150"/>
  <c r="AC74" i="150"/>
  <c r="X74" i="150"/>
  <c r="AX74" i="150"/>
  <c r="BK81" i="150"/>
  <c r="BO88" i="150"/>
  <c r="BN115" i="150"/>
  <c r="AT74" i="150"/>
  <c r="AS74" i="150"/>
  <c r="AA74" i="150"/>
  <c r="AN74" i="150"/>
  <c r="BA74" i="150"/>
  <c r="S74" i="150"/>
  <c r="AV74" i="150"/>
  <c r="AU74" i="150"/>
  <c r="AR74" i="150"/>
  <c r="BE74" i="150"/>
  <c r="W74" i="150"/>
  <c r="AJ74" i="150"/>
  <c r="AW74" i="150"/>
  <c r="E54" i="145"/>
  <c r="BN33" i="145"/>
  <c r="E82" i="128"/>
  <c r="E83" i="128" s="1"/>
  <c r="E27" i="128" s="1"/>
  <c r="E76" i="128"/>
  <c r="E26" i="128" s="1"/>
  <c r="E40" i="128" s="1"/>
  <c r="Q82" i="128"/>
  <c r="Q83" i="128" s="1"/>
  <c r="Q27" i="128" s="1"/>
  <c r="Q76" i="128"/>
  <c r="Q26" i="128" s="1"/>
  <c r="Q40" i="128" s="1"/>
  <c r="Q41" i="128" s="1"/>
  <c r="W76" i="128"/>
  <c r="W26" i="128" s="1"/>
  <c r="W40" i="128" s="1"/>
  <c r="W41" i="128" s="1"/>
  <c r="W82" i="128"/>
  <c r="W83" i="128" s="1"/>
  <c r="W27" i="128" s="1"/>
  <c r="V82" i="128"/>
  <c r="V83" i="128" s="1"/>
  <c r="V27" i="128" s="1"/>
  <c r="V76" i="128"/>
  <c r="V26" i="128" s="1"/>
  <c r="V40" i="128" s="1"/>
  <c r="V41" i="128" s="1"/>
  <c r="T82" i="128"/>
  <c r="T83" i="128" s="1"/>
  <c r="T27" i="128" s="1"/>
  <c r="T76" i="128"/>
  <c r="T26" i="128" s="1"/>
  <c r="T40" i="128" s="1"/>
  <c r="T41" i="128" s="1"/>
  <c r="D16" i="143"/>
  <c r="H81" i="130"/>
  <c r="H82" i="130" s="1"/>
  <c r="H27" i="130" s="1"/>
  <c r="H75" i="130"/>
  <c r="H26" i="130" s="1"/>
  <c r="H40" i="130" s="1"/>
  <c r="K81" i="130"/>
  <c r="K82" i="130" s="1"/>
  <c r="K27" i="130" s="1"/>
  <c r="K75" i="130"/>
  <c r="K26" i="130" s="1"/>
  <c r="K40" i="130" s="1"/>
  <c r="L81" i="130"/>
  <c r="L82" i="130" s="1"/>
  <c r="L27" i="130" s="1"/>
  <c r="L75" i="130"/>
  <c r="L26" i="130" s="1"/>
  <c r="L40" i="130" s="1"/>
  <c r="BB73" i="130"/>
  <c r="W81" i="130"/>
  <c r="W82" i="130" s="1"/>
  <c r="W27" i="130" s="1"/>
  <c r="W75" i="130"/>
  <c r="W26" i="130" s="1"/>
  <c r="W40" i="130" s="1"/>
  <c r="G81" i="130"/>
  <c r="G82" i="130" s="1"/>
  <c r="G27" i="130" s="1"/>
  <c r="G75" i="130"/>
  <c r="G26" i="130" s="1"/>
  <c r="G40" i="130" s="1"/>
  <c r="Q75" i="130"/>
  <c r="Q26" i="130" s="1"/>
  <c r="Q40" i="130" s="1"/>
  <c r="Q81" i="130"/>
  <c r="Q82" i="130" s="1"/>
  <c r="Q27" i="130" s="1"/>
  <c r="X81" i="130"/>
  <c r="X82" i="130" s="1"/>
  <c r="X27" i="130" s="1"/>
  <c r="X75" i="130"/>
  <c r="X26" i="130" s="1"/>
  <c r="X40" i="130" s="1"/>
  <c r="I76" i="150"/>
  <c r="I26" i="150" s="1"/>
  <c r="I40" i="150" s="1"/>
  <c r="I41" i="150" s="1"/>
  <c r="I82" i="150"/>
  <c r="I83" i="150" s="1"/>
  <c r="I27" i="150" s="1"/>
  <c r="H76" i="150"/>
  <c r="H26" i="150" s="1"/>
  <c r="H40" i="150" s="1"/>
  <c r="H41" i="150" s="1"/>
  <c r="H82" i="150"/>
  <c r="H83" i="150" s="1"/>
  <c r="H27" i="150" s="1"/>
  <c r="BB74" i="142"/>
  <c r="BE74" i="142"/>
  <c r="BC74" i="142"/>
  <c r="BH74" i="142"/>
  <c r="Q82" i="142"/>
  <c r="Q83" i="142" s="1"/>
  <c r="Q27" i="142" s="1"/>
  <c r="Q76" i="142"/>
  <c r="Q26" i="142" s="1"/>
  <c r="Q40" i="142" s="1"/>
  <c r="Q41" i="142" s="1"/>
  <c r="J76" i="142"/>
  <c r="J26" i="142" s="1"/>
  <c r="J40" i="142" s="1"/>
  <c r="J41" i="142" s="1"/>
  <c r="J82" i="142"/>
  <c r="J83" i="142" s="1"/>
  <c r="J27" i="142" s="1"/>
  <c r="U82" i="142"/>
  <c r="U83" i="142" s="1"/>
  <c r="U27" i="142" s="1"/>
  <c r="U76" i="142"/>
  <c r="U26" i="142" s="1"/>
  <c r="U40" i="142" s="1"/>
  <c r="U41" i="142" s="1"/>
  <c r="S82" i="142"/>
  <c r="S83" i="142" s="1"/>
  <c r="S27" i="142" s="1"/>
  <c r="S76" i="142"/>
  <c r="S26" i="142" s="1"/>
  <c r="S40" i="142" s="1"/>
  <c r="S41" i="142" s="1"/>
  <c r="P76" i="142"/>
  <c r="P26" i="142" s="1"/>
  <c r="P40" i="142" s="1"/>
  <c r="P41" i="142" s="1"/>
  <c r="P82" i="142"/>
  <c r="P83" i="142" s="1"/>
  <c r="P27" i="142" s="1"/>
  <c r="F82" i="139"/>
  <c r="F83" i="139" s="1"/>
  <c r="F27" i="139" s="1"/>
  <c r="F76" i="139"/>
  <c r="F26" i="139" s="1"/>
  <c r="F40" i="139" s="1"/>
  <c r="F41" i="139" s="1"/>
  <c r="I76" i="139"/>
  <c r="I26" i="139" s="1"/>
  <c r="I40" i="139" s="1"/>
  <c r="I41" i="139" s="1"/>
  <c r="I82" i="139"/>
  <c r="I83" i="139" s="1"/>
  <c r="I27" i="139" s="1"/>
  <c r="E82" i="139"/>
  <c r="E76" i="139"/>
  <c r="E26" i="139" s="1"/>
  <c r="E40" i="139" s="1"/>
  <c r="K82" i="139"/>
  <c r="K83" i="139" s="1"/>
  <c r="K27" i="139" s="1"/>
  <c r="K76" i="139"/>
  <c r="K26" i="139" s="1"/>
  <c r="K40" i="139" s="1"/>
  <c r="K41" i="139" s="1"/>
  <c r="H82" i="139"/>
  <c r="H83" i="139" s="1"/>
  <c r="H27" i="139" s="1"/>
  <c r="H76" i="139"/>
  <c r="H26" i="139" s="1"/>
  <c r="H40" i="139" s="1"/>
  <c r="H41" i="139" s="1"/>
  <c r="X82" i="139"/>
  <c r="X83" i="139" s="1"/>
  <c r="X27" i="139" s="1"/>
  <c r="X76" i="139"/>
  <c r="X26" i="139" s="1"/>
  <c r="X40" i="139" s="1"/>
  <c r="X41" i="139" s="1"/>
  <c r="AV74" i="117"/>
  <c r="AG74" i="117"/>
  <c r="AW74" i="117"/>
  <c r="T74" i="117"/>
  <c r="V74" i="117"/>
  <c r="S74" i="117"/>
  <c r="AN74" i="117"/>
  <c r="AO74" i="117"/>
  <c r="AP74" i="117"/>
  <c r="AI74" i="117"/>
  <c r="AR74" i="117"/>
  <c r="AS74" i="117"/>
  <c r="AT74" i="117"/>
  <c r="K76" i="117"/>
  <c r="K26" i="117" s="1"/>
  <c r="K40" i="117" s="1"/>
  <c r="K41" i="117" s="1"/>
  <c r="K82" i="117"/>
  <c r="K83" i="117" s="1"/>
  <c r="K27" i="117" s="1"/>
  <c r="F76" i="117"/>
  <c r="F26" i="117" s="1"/>
  <c r="F40" i="117" s="1"/>
  <c r="F41" i="117" s="1"/>
  <c r="F82" i="117"/>
  <c r="F83" i="117" s="1"/>
  <c r="F27" i="117" s="1"/>
  <c r="L55" i="117"/>
  <c r="BF74" i="126"/>
  <c r="BG74" i="126"/>
  <c r="BH74" i="126"/>
  <c r="BN115" i="126"/>
  <c r="N74" i="150"/>
  <c r="Y74" i="150"/>
  <c r="AY74" i="150"/>
  <c r="AW81" i="150"/>
  <c r="BE81" i="150"/>
  <c r="BF81" i="126"/>
  <c r="E28" i="133"/>
  <c r="F25" i="133" s="1"/>
  <c r="BO87" i="130"/>
  <c r="BN114" i="130"/>
  <c r="BN34" i="150"/>
  <c r="BN99" i="150"/>
  <c r="AC81" i="150"/>
  <c r="AY81" i="150"/>
  <c r="AB81" i="150"/>
  <c r="AZ81" i="150"/>
  <c r="Z81" i="150"/>
  <c r="Y81" i="117"/>
  <c r="AO81" i="117"/>
  <c r="BB81" i="117"/>
  <c r="BF81" i="117"/>
  <c r="AP81" i="117"/>
  <c r="AR81" i="117"/>
  <c r="AC81" i="117"/>
  <c r="AD81" i="117"/>
  <c r="AE81" i="117"/>
  <c r="BH81" i="117"/>
  <c r="AG81" i="117"/>
  <c r="BK80" i="131"/>
  <c r="BG80" i="131"/>
  <c r="BK80" i="140"/>
  <c r="BL80" i="140"/>
  <c r="C16" i="150"/>
  <c r="BK74" i="150"/>
  <c r="AQ74" i="150"/>
  <c r="V74" i="150"/>
  <c r="BL74" i="150"/>
  <c r="BB34" i="142"/>
  <c r="BN34" i="142" s="1"/>
  <c r="BN99" i="142"/>
  <c r="BB34" i="139"/>
  <c r="BN34" i="139" s="1"/>
  <c r="BN99" i="139"/>
  <c r="D55" i="117"/>
  <c r="BI73" i="145"/>
  <c r="BK73" i="145"/>
  <c r="X82" i="126"/>
  <c r="X83" i="126" s="1"/>
  <c r="X27" i="126" s="1"/>
  <c r="X76" i="126"/>
  <c r="X26" i="126" s="1"/>
  <c r="X40" i="126" s="1"/>
  <c r="X41" i="126" s="1"/>
  <c r="E82" i="126"/>
  <c r="E83" i="126" s="1"/>
  <c r="E27" i="126" s="1"/>
  <c r="E76" i="126"/>
  <c r="E26" i="126" s="1"/>
  <c r="E40" i="126" s="1"/>
  <c r="Q82" i="126"/>
  <c r="Q83" i="126" s="1"/>
  <c r="Q27" i="126" s="1"/>
  <c r="Q76" i="126"/>
  <c r="Q26" i="126" s="1"/>
  <c r="Q40" i="126" s="1"/>
  <c r="Q41" i="126" s="1"/>
  <c r="V76" i="126"/>
  <c r="V26" i="126" s="1"/>
  <c r="V40" i="126" s="1"/>
  <c r="V41" i="126" s="1"/>
  <c r="V82" i="126"/>
  <c r="V83" i="126" s="1"/>
  <c r="V27" i="126" s="1"/>
  <c r="U76" i="126"/>
  <c r="U26" i="126" s="1"/>
  <c r="U40" i="126" s="1"/>
  <c r="U41" i="126" s="1"/>
  <c r="U82" i="126"/>
  <c r="U83" i="126" s="1"/>
  <c r="U27" i="126" s="1"/>
  <c r="K82" i="126"/>
  <c r="K83" i="126" s="1"/>
  <c r="K27" i="126" s="1"/>
  <c r="K76" i="126"/>
  <c r="K26" i="126" s="1"/>
  <c r="K40" i="126" s="1"/>
  <c r="K41" i="126" s="1"/>
  <c r="I76" i="126"/>
  <c r="I26" i="126" s="1"/>
  <c r="I40" i="126" s="1"/>
  <c r="I41" i="126" s="1"/>
  <c r="I82" i="126"/>
  <c r="I83" i="126" s="1"/>
  <c r="I27" i="126" s="1"/>
  <c r="R82" i="126"/>
  <c r="R83" i="126" s="1"/>
  <c r="R27" i="126" s="1"/>
  <c r="R76" i="126"/>
  <c r="R26" i="126" s="1"/>
  <c r="R40" i="126" s="1"/>
  <c r="R41" i="126" s="1"/>
  <c r="BH74" i="128"/>
  <c r="BK74" i="128"/>
  <c r="BL74" i="128"/>
  <c r="BH73" i="131"/>
  <c r="U75" i="131"/>
  <c r="U26" i="131" s="1"/>
  <c r="U40" i="131" s="1"/>
  <c r="U81" i="131"/>
  <c r="U82" i="131" s="1"/>
  <c r="U27" i="131" s="1"/>
  <c r="X75" i="131"/>
  <c r="X26" i="131" s="1"/>
  <c r="X40" i="131" s="1"/>
  <c r="X81" i="131"/>
  <c r="X82" i="131" s="1"/>
  <c r="X27" i="131" s="1"/>
  <c r="J81" i="131"/>
  <c r="J82" i="131" s="1"/>
  <c r="J27" i="131" s="1"/>
  <c r="J75" i="131"/>
  <c r="J26" i="131" s="1"/>
  <c r="J40" i="131" s="1"/>
  <c r="Z81" i="131"/>
  <c r="Z82" i="131" s="1"/>
  <c r="Z27" i="131" s="1"/>
  <c r="Z75" i="131"/>
  <c r="Z26" i="131" s="1"/>
  <c r="Z40" i="131" s="1"/>
  <c r="S81" i="131"/>
  <c r="S82" i="131" s="1"/>
  <c r="S27" i="131" s="1"/>
  <c r="S75" i="131"/>
  <c r="S26" i="131" s="1"/>
  <c r="S40" i="131" s="1"/>
  <c r="T75" i="140"/>
  <c r="T26" i="140" s="1"/>
  <c r="T40" i="140" s="1"/>
  <c r="T81" i="140"/>
  <c r="T82" i="140" s="1"/>
  <c r="T27" i="140" s="1"/>
  <c r="P75" i="140"/>
  <c r="P26" i="140" s="1"/>
  <c r="P40" i="140" s="1"/>
  <c r="P81" i="140"/>
  <c r="P82" i="140" s="1"/>
  <c r="P27" i="140" s="1"/>
  <c r="Y75" i="140"/>
  <c r="Y26" i="140" s="1"/>
  <c r="Y40" i="140" s="1"/>
  <c r="Y81" i="140"/>
  <c r="Y82" i="140" s="1"/>
  <c r="Y27" i="140" s="1"/>
  <c r="Z75" i="140"/>
  <c r="Z26" i="140" s="1"/>
  <c r="Z40" i="140" s="1"/>
  <c r="Z81" i="140"/>
  <c r="Z82" i="140" s="1"/>
  <c r="Z27" i="140" s="1"/>
  <c r="W75" i="140"/>
  <c r="W26" i="140" s="1"/>
  <c r="W40" i="140" s="1"/>
  <c r="W81" i="140"/>
  <c r="W82" i="140" s="1"/>
  <c r="W27" i="140" s="1"/>
  <c r="N55" i="129"/>
  <c r="BN55" i="129" s="1"/>
  <c r="BN33" i="129"/>
  <c r="BB74" i="128"/>
  <c r="J81" i="146"/>
  <c r="J82" i="146" s="1"/>
  <c r="J27" i="146" s="1"/>
  <c r="J75" i="146"/>
  <c r="J26" i="146" s="1"/>
  <c r="J40" i="146" s="1"/>
  <c r="G75" i="146"/>
  <c r="G26" i="146" s="1"/>
  <c r="G40" i="146" s="1"/>
  <c r="G81" i="146"/>
  <c r="I75" i="146"/>
  <c r="I26" i="146" s="1"/>
  <c r="I40" i="146" s="1"/>
  <c r="I81" i="146"/>
  <c r="I82" i="146" s="1"/>
  <c r="I27" i="146" s="1"/>
  <c r="BK81" i="139"/>
  <c r="BE81" i="139"/>
  <c r="R81" i="150"/>
  <c r="L82" i="128"/>
  <c r="L83" i="128" s="1"/>
  <c r="L27" i="128" s="1"/>
  <c r="L76" i="128"/>
  <c r="L26" i="128" s="1"/>
  <c r="L40" i="128" s="1"/>
  <c r="L41" i="128" s="1"/>
  <c r="X76" i="128"/>
  <c r="X26" i="128" s="1"/>
  <c r="X40" i="128" s="1"/>
  <c r="X41" i="128" s="1"/>
  <c r="X82" i="128"/>
  <c r="X83" i="128" s="1"/>
  <c r="X27" i="128" s="1"/>
  <c r="K76" i="128"/>
  <c r="K26" i="128" s="1"/>
  <c r="K40" i="128" s="1"/>
  <c r="K41" i="128" s="1"/>
  <c r="K82" i="128"/>
  <c r="K83" i="128" s="1"/>
  <c r="K27" i="128" s="1"/>
  <c r="J76" i="128"/>
  <c r="J26" i="128" s="1"/>
  <c r="J40" i="128" s="1"/>
  <c r="J41" i="128" s="1"/>
  <c r="J82" i="128"/>
  <c r="J83" i="128" s="1"/>
  <c r="J27" i="128" s="1"/>
  <c r="R75" i="130"/>
  <c r="R26" i="130" s="1"/>
  <c r="R40" i="130" s="1"/>
  <c r="R81" i="130"/>
  <c r="R82" i="130" s="1"/>
  <c r="R27" i="130" s="1"/>
  <c r="F81" i="130"/>
  <c r="F82" i="130" s="1"/>
  <c r="F27" i="130" s="1"/>
  <c r="F75" i="130"/>
  <c r="F26" i="130" s="1"/>
  <c r="F40" i="130" s="1"/>
  <c r="D81" i="130"/>
  <c r="D75" i="130"/>
  <c r="D26" i="130" s="1"/>
  <c r="BN74" i="130"/>
  <c r="E81" i="130"/>
  <c r="E82" i="130" s="1"/>
  <c r="E27" i="130" s="1"/>
  <c r="E75" i="130"/>
  <c r="E26" i="130" s="1"/>
  <c r="E40" i="130" s="1"/>
  <c r="K76" i="150"/>
  <c r="K26" i="150" s="1"/>
  <c r="K40" i="150" s="1"/>
  <c r="K41" i="150" s="1"/>
  <c r="K82" i="150"/>
  <c r="K83" i="150" s="1"/>
  <c r="K27" i="150" s="1"/>
  <c r="D82" i="150"/>
  <c r="D76" i="150"/>
  <c r="D26" i="150" s="1"/>
  <c r="D40" i="150" s="1"/>
  <c r="D41" i="150" s="1"/>
  <c r="BN115" i="142"/>
  <c r="U82" i="139"/>
  <c r="U83" i="139" s="1"/>
  <c r="U27" i="139" s="1"/>
  <c r="U76" i="139"/>
  <c r="U26" i="139" s="1"/>
  <c r="U40" i="139" s="1"/>
  <c r="U41" i="139" s="1"/>
  <c r="P82" i="139"/>
  <c r="P83" i="139" s="1"/>
  <c r="P27" i="139" s="1"/>
  <c r="P76" i="139"/>
  <c r="P26" i="139" s="1"/>
  <c r="P40" i="139" s="1"/>
  <c r="P41" i="139" s="1"/>
  <c r="G82" i="117"/>
  <c r="G83" i="117" s="1"/>
  <c r="G27" i="117" s="1"/>
  <c r="G76" i="117"/>
  <c r="G26" i="117" s="1"/>
  <c r="G40" i="117" s="1"/>
  <c r="G41" i="117" s="1"/>
  <c r="E82" i="117"/>
  <c r="E83" i="117" s="1"/>
  <c r="E27" i="117" s="1"/>
  <c r="E76" i="117"/>
  <c r="E26" i="117" s="1"/>
  <c r="E40" i="117" s="1"/>
  <c r="BA34" i="128"/>
  <c r="BN34" i="128" s="1"/>
  <c r="BN99" i="128"/>
  <c r="BD34" i="131"/>
  <c r="BN34" i="131" s="1"/>
  <c r="BN98" i="131"/>
  <c r="AL81" i="150"/>
  <c r="BB81" i="150"/>
  <c r="E40" i="145"/>
  <c r="D55" i="126"/>
  <c r="BN55" i="126" s="1"/>
  <c r="BN33" i="126"/>
  <c r="M55" i="150"/>
  <c r="P82" i="126"/>
  <c r="P83" i="126" s="1"/>
  <c r="P27" i="126" s="1"/>
  <c r="P76" i="126"/>
  <c r="P26" i="126" s="1"/>
  <c r="P40" i="126" s="1"/>
  <c r="P41" i="126" s="1"/>
  <c r="D76" i="126"/>
  <c r="D26" i="126" s="1"/>
  <c r="D40" i="126" s="1"/>
  <c r="D41" i="126" s="1"/>
  <c r="BN75" i="126"/>
  <c r="D82" i="126"/>
  <c r="L82" i="126"/>
  <c r="L83" i="126" s="1"/>
  <c r="L27" i="126" s="1"/>
  <c r="L76" i="126"/>
  <c r="L26" i="126" s="1"/>
  <c r="L40" i="126" s="1"/>
  <c r="L41" i="126" s="1"/>
  <c r="F76" i="126"/>
  <c r="F26" i="126" s="1"/>
  <c r="F40" i="126" s="1"/>
  <c r="F41" i="126" s="1"/>
  <c r="F82" i="126"/>
  <c r="F83" i="126" s="1"/>
  <c r="F27" i="126" s="1"/>
  <c r="M76" i="126"/>
  <c r="M26" i="126" s="1"/>
  <c r="M40" i="126" s="1"/>
  <c r="M41" i="126" s="1"/>
  <c r="M82" i="126"/>
  <c r="M83" i="126" s="1"/>
  <c r="M27" i="126" s="1"/>
  <c r="BD73" i="131"/>
  <c r="T81" i="131"/>
  <c r="T82" i="131" s="1"/>
  <c r="T27" i="131" s="1"/>
  <c r="T75" i="131"/>
  <c r="T26" i="131" s="1"/>
  <c r="T40" i="131" s="1"/>
  <c r="Q75" i="131"/>
  <c r="Q26" i="131" s="1"/>
  <c r="Q40" i="131" s="1"/>
  <c r="Q81" i="131"/>
  <c r="Q82" i="131" s="1"/>
  <c r="Q27" i="131" s="1"/>
  <c r="K75" i="131"/>
  <c r="K26" i="131" s="1"/>
  <c r="K40" i="131" s="1"/>
  <c r="K81" i="131"/>
  <c r="K82" i="131" s="1"/>
  <c r="K27" i="131" s="1"/>
  <c r="L75" i="140"/>
  <c r="L26" i="140" s="1"/>
  <c r="L40" i="140" s="1"/>
  <c r="L81" i="140"/>
  <c r="BN74" i="140"/>
  <c r="O81" i="140"/>
  <c r="O82" i="140" s="1"/>
  <c r="O27" i="140" s="1"/>
  <c r="O75" i="140"/>
  <c r="O26" i="140" s="1"/>
  <c r="O40" i="140" s="1"/>
  <c r="BI34" i="140"/>
  <c r="BN34" i="140" s="1"/>
  <c r="BN98" i="140"/>
  <c r="BH73" i="146"/>
  <c r="BH74" i="146" s="1"/>
  <c r="AA75" i="146"/>
  <c r="AA26" i="146" s="1"/>
  <c r="AA40" i="146" s="1"/>
  <c r="AA81" i="146"/>
  <c r="AA82" i="146" s="1"/>
  <c r="AA27" i="146" s="1"/>
  <c r="O75" i="146"/>
  <c r="O26" i="146" s="1"/>
  <c r="O40" i="146" s="1"/>
  <c r="O81" i="146"/>
  <c r="O82" i="146" s="1"/>
  <c r="O27" i="146" s="1"/>
  <c r="M75" i="146"/>
  <c r="M26" i="146" s="1"/>
  <c r="M40" i="146" s="1"/>
  <c r="M81" i="146"/>
  <c r="M82" i="146" s="1"/>
  <c r="M27" i="146" s="1"/>
  <c r="BI81" i="139"/>
  <c r="BJ81" i="139"/>
  <c r="BF81" i="150"/>
  <c r="H82" i="128"/>
  <c r="H83" i="128" s="1"/>
  <c r="H27" i="128" s="1"/>
  <c r="H76" i="128"/>
  <c r="H26" i="128" s="1"/>
  <c r="H40" i="128" s="1"/>
  <c r="H41" i="128" s="1"/>
  <c r="U76" i="128"/>
  <c r="U26" i="128" s="1"/>
  <c r="U40" i="128" s="1"/>
  <c r="U41" i="128" s="1"/>
  <c r="U82" i="128"/>
  <c r="U83" i="128" s="1"/>
  <c r="U27" i="128" s="1"/>
  <c r="N82" i="128"/>
  <c r="N83" i="128" s="1"/>
  <c r="N27" i="128" s="1"/>
  <c r="N76" i="128"/>
  <c r="N26" i="128" s="1"/>
  <c r="N40" i="128" s="1"/>
  <c r="N41" i="128" s="1"/>
  <c r="F76" i="128"/>
  <c r="F26" i="128" s="1"/>
  <c r="F40" i="128" s="1"/>
  <c r="F41" i="128" s="1"/>
  <c r="F82" i="128"/>
  <c r="F83" i="128" s="1"/>
  <c r="F27" i="128" s="1"/>
  <c r="D82" i="128"/>
  <c r="BN75" i="128"/>
  <c r="D76" i="128"/>
  <c r="D26" i="128" s="1"/>
  <c r="D40" i="128" s="1"/>
  <c r="D41" i="128" s="1"/>
  <c r="M75" i="130"/>
  <c r="M26" i="130" s="1"/>
  <c r="M40" i="130" s="1"/>
  <c r="M81" i="130"/>
  <c r="M82" i="130" s="1"/>
  <c r="M27" i="130" s="1"/>
  <c r="V75" i="130"/>
  <c r="V26" i="130" s="1"/>
  <c r="V40" i="130" s="1"/>
  <c r="V81" i="130"/>
  <c r="V82" i="130" s="1"/>
  <c r="V27" i="130" s="1"/>
  <c r="E76" i="150"/>
  <c r="E26" i="150" s="1"/>
  <c r="E40" i="150" s="1"/>
  <c r="E82" i="150"/>
  <c r="E83" i="150" s="1"/>
  <c r="E27" i="150" s="1"/>
  <c r="F55" i="150"/>
  <c r="V82" i="142"/>
  <c r="V83" i="142" s="1"/>
  <c r="V27" i="142" s="1"/>
  <c r="V76" i="142"/>
  <c r="V26" i="142" s="1"/>
  <c r="V40" i="142" s="1"/>
  <c r="V41" i="142" s="1"/>
  <c r="M82" i="142"/>
  <c r="M83" i="142" s="1"/>
  <c r="M27" i="142" s="1"/>
  <c r="M76" i="142"/>
  <c r="M26" i="142" s="1"/>
  <c r="M40" i="142" s="1"/>
  <c r="M41" i="142" s="1"/>
  <c r="O82" i="142"/>
  <c r="O83" i="142" s="1"/>
  <c r="O27" i="142" s="1"/>
  <c r="O76" i="142"/>
  <c r="O26" i="142" s="1"/>
  <c r="O40" i="142" s="1"/>
  <c r="O41" i="142" s="1"/>
  <c r="W76" i="139"/>
  <c r="W26" i="139" s="1"/>
  <c r="W40" i="139" s="1"/>
  <c r="W41" i="139" s="1"/>
  <c r="W82" i="139"/>
  <c r="W83" i="139" s="1"/>
  <c r="W27" i="139" s="1"/>
  <c r="AE74" i="117"/>
  <c r="Y74" i="117"/>
  <c r="AB74" i="117"/>
  <c r="H82" i="117"/>
  <c r="H83" i="117" s="1"/>
  <c r="H27" i="117" s="1"/>
  <c r="H76" i="117"/>
  <c r="H26" i="117" s="1"/>
  <c r="H40" i="117" s="1"/>
  <c r="H41" i="117" s="1"/>
  <c r="I82" i="117"/>
  <c r="I83" i="117" s="1"/>
  <c r="I27" i="117" s="1"/>
  <c r="I76" i="117"/>
  <c r="I26" i="117" s="1"/>
  <c r="I40" i="117" s="1"/>
  <c r="I41" i="117" s="1"/>
  <c r="BI81" i="126"/>
  <c r="BC81" i="126"/>
  <c r="BH81" i="126"/>
  <c r="AU81" i="150"/>
  <c r="L55" i="150"/>
  <c r="BJ80" i="131"/>
  <c r="BK81" i="126"/>
  <c r="T76" i="126"/>
  <c r="T26" i="126" s="1"/>
  <c r="T40" i="126" s="1"/>
  <c r="T41" i="126" s="1"/>
  <c r="T82" i="126"/>
  <c r="T83" i="126" s="1"/>
  <c r="T27" i="126" s="1"/>
  <c r="G82" i="126"/>
  <c r="G83" i="126" s="1"/>
  <c r="G27" i="126" s="1"/>
  <c r="G76" i="126"/>
  <c r="G26" i="126" s="1"/>
  <c r="G40" i="126" s="1"/>
  <c r="G41" i="126" s="1"/>
  <c r="W82" i="126"/>
  <c r="W83" i="126" s="1"/>
  <c r="W27" i="126" s="1"/>
  <c r="W76" i="126"/>
  <c r="W26" i="126" s="1"/>
  <c r="W40" i="126" s="1"/>
  <c r="W41" i="126" s="1"/>
  <c r="BL81" i="128"/>
  <c r="BE81" i="128"/>
  <c r="BF81" i="128"/>
  <c r="BI73" i="131"/>
  <c r="BF73" i="131"/>
  <c r="L81" i="131"/>
  <c r="L82" i="131" s="1"/>
  <c r="L27" i="131" s="1"/>
  <c r="L75" i="131"/>
  <c r="L26" i="131" s="1"/>
  <c r="L40" i="131" s="1"/>
  <c r="Y81" i="131"/>
  <c r="Y82" i="131" s="1"/>
  <c r="Y27" i="131" s="1"/>
  <c r="Y75" i="131"/>
  <c r="Y26" i="131" s="1"/>
  <c r="Y40" i="131" s="1"/>
  <c r="O75" i="131"/>
  <c r="O26" i="131" s="1"/>
  <c r="O40" i="131" s="1"/>
  <c r="O81" i="131"/>
  <c r="O82" i="131" s="1"/>
  <c r="O27" i="131" s="1"/>
  <c r="M81" i="140"/>
  <c r="M82" i="140" s="1"/>
  <c r="M27" i="140" s="1"/>
  <c r="M75" i="140"/>
  <c r="M26" i="140" s="1"/>
  <c r="M40" i="140" s="1"/>
  <c r="U81" i="140"/>
  <c r="U82" i="140" s="1"/>
  <c r="U27" i="140" s="1"/>
  <c r="U75" i="140"/>
  <c r="U26" i="140" s="1"/>
  <c r="U40" i="140" s="1"/>
  <c r="V75" i="140"/>
  <c r="V26" i="140" s="1"/>
  <c r="V40" i="140" s="1"/>
  <c r="V81" i="140"/>
  <c r="V82" i="140" s="1"/>
  <c r="V27" i="140" s="1"/>
  <c r="S75" i="140"/>
  <c r="S26" i="140" s="1"/>
  <c r="S40" i="140" s="1"/>
  <c r="S81" i="140"/>
  <c r="S82" i="140" s="1"/>
  <c r="S27" i="140" s="1"/>
  <c r="BN98" i="146"/>
  <c r="BD73" i="146"/>
  <c r="BD74" i="146" s="1"/>
  <c r="BE73" i="146"/>
  <c r="BE74" i="146" s="1"/>
  <c r="K81" i="146"/>
  <c r="K82" i="146" s="1"/>
  <c r="K27" i="146" s="1"/>
  <c r="K75" i="146"/>
  <c r="K26" i="146" s="1"/>
  <c r="K40" i="146" s="1"/>
  <c r="V75" i="146"/>
  <c r="V26" i="146" s="1"/>
  <c r="V40" i="146" s="1"/>
  <c r="V81" i="146"/>
  <c r="V82" i="146" s="1"/>
  <c r="V27" i="146" s="1"/>
  <c r="H75" i="146"/>
  <c r="H26" i="146" s="1"/>
  <c r="H40" i="146" s="1"/>
  <c r="H81" i="146"/>
  <c r="H82" i="146" s="1"/>
  <c r="H27" i="146" s="1"/>
  <c r="X81" i="146"/>
  <c r="X82" i="146" s="1"/>
  <c r="X27" i="146" s="1"/>
  <c r="X75" i="146"/>
  <c r="X26" i="146" s="1"/>
  <c r="X40" i="146" s="1"/>
  <c r="U81" i="146"/>
  <c r="U82" i="146" s="1"/>
  <c r="U27" i="146" s="1"/>
  <c r="U75" i="146"/>
  <c r="U26" i="146" s="1"/>
  <c r="U40" i="146" s="1"/>
  <c r="BG74" i="139"/>
  <c r="BI74" i="139"/>
  <c r="BF74" i="139"/>
  <c r="BH74" i="139"/>
  <c r="BJ74" i="139"/>
  <c r="BK74" i="139"/>
  <c r="BD74" i="139"/>
  <c r="BH81" i="139"/>
  <c r="M55" i="117"/>
  <c r="BN115" i="128"/>
  <c r="AH81" i="150"/>
  <c r="AB74" i="150"/>
  <c r="BB74" i="150"/>
  <c r="AN81" i="150"/>
  <c r="BH81" i="128"/>
  <c r="BG81" i="150"/>
  <c r="BD81" i="150"/>
  <c r="Q81" i="150"/>
  <c r="V81" i="150"/>
  <c r="U81" i="150"/>
  <c r="N81" i="150"/>
  <c r="AG81" i="150"/>
  <c r="T81" i="150"/>
  <c r="BH81" i="150"/>
  <c r="AQ81" i="150"/>
  <c r="W81" i="150"/>
  <c r="BI81" i="150"/>
  <c r="BJ81" i="150"/>
  <c r="AM81" i="150"/>
  <c r="D16" i="131"/>
  <c r="S82" i="128"/>
  <c r="S83" i="128" s="1"/>
  <c r="S27" i="128" s="1"/>
  <c r="S76" i="128"/>
  <c r="S26" i="128" s="1"/>
  <c r="S40" i="128" s="1"/>
  <c r="S41" i="128" s="1"/>
  <c r="O82" i="128"/>
  <c r="O83" i="128" s="1"/>
  <c r="O27" i="128" s="1"/>
  <c r="O76" i="128"/>
  <c r="O26" i="128" s="1"/>
  <c r="O40" i="128" s="1"/>
  <c r="O41" i="128" s="1"/>
  <c r="P82" i="128"/>
  <c r="P83" i="128" s="1"/>
  <c r="P27" i="128" s="1"/>
  <c r="P76" i="128"/>
  <c r="P26" i="128" s="1"/>
  <c r="P40" i="128" s="1"/>
  <c r="P41" i="128" s="1"/>
  <c r="M76" i="128"/>
  <c r="M26" i="128" s="1"/>
  <c r="M40" i="128" s="1"/>
  <c r="M41" i="128" s="1"/>
  <c r="M82" i="128"/>
  <c r="M83" i="128" s="1"/>
  <c r="M27" i="128" s="1"/>
  <c r="E15" i="143"/>
  <c r="F11" i="143" s="1"/>
  <c r="T75" i="130"/>
  <c r="T26" i="130" s="1"/>
  <c r="T40" i="130" s="1"/>
  <c r="T81" i="130"/>
  <c r="T82" i="130" s="1"/>
  <c r="T27" i="130" s="1"/>
  <c r="I75" i="130"/>
  <c r="I26" i="130" s="1"/>
  <c r="I40" i="130" s="1"/>
  <c r="I81" i="130"/>
  <c r="I82" i="130" s="1"/>
  <c r="I27" i="130" s="1"/>
  <c r="N81" i="130"/>
  <c r="N82" i="130" s="1"/>
  <c r="N27" i="130" s="1"/>
  <c r="N75" i="130"/>
  <c r="N26" i="130" s="1"/>
  <c r="N40" i="130" s="1"/>
  <c r="P75" i="130"/>
  <c r="P26" i="130" s="1"/>
  <c r="P40" i="130" s="1"/>
  <c r="P81" i="130"/>
  <c r="P82" i="130" s="1"/>
  <c r="P27" i="130" s="1"/>
  <c r="J75" i="130"/>
  <c r="J26" i="130" s="1"/>
  <c r="J40" i="130" s="1"/>
  <c r="J81" i="130"/>
  <c r="J82" i="130" s="1"/>
  <c r="J27" i="130" s="1"/>
  <c r="G76" i="150"/>
  <c r="G26" i="150" s="1"/>
  <c r="G40" i="150" s="1"/>
  <c r="G41" i="150" s="1"/>
  <c r="G82" i="150"/>
  <c r="G83" i="150" s="1"/>
  <c r="G27" i="150" s="1"/>
  <c r="J76" i="150"/>
  <c r="J26" i="150" s="1"/>
  <c r="J40" i="150" s="1"/>
  <c r="J41" i="150" s="1"/>
  <c r="J82" i="150"/>
  <c r="J83" i="150" s="1"/>
  <c r="J27" i="150" s="1"/>
  <c r="J55" i="150"/>
  <c r="BI74" i="142"/>
  <c r="BG74" i="142"/>
  <c r="F76" i="142"/>
  <c r="F26" i="142" s="1"/>
  <c r="F40" i="142" s="1"/>
  <c r="F41" i="142" s="1"/>
  <c r="F82" i="142"/>
  <c r="F83" i="142" s="1"/>
  <c r="F27" i="142" s="1"/>
  <c r="R82" i="142"/>
  <c r="R83" i="142" s="1"/>
  <c r="R27" i="142" s="1"/>
  <c r="R76" i="142"/>
  <c r="R26" i="142" s="1"/>
  <c r="R40" i="142" s="1"/>
  <c r="R41" i="142" s="1"/>
  <c r="G82" i="142"/>
  <c r="G83" i="142" s="1"/>
  <c r="G27" i="142" s="1"/>
  <c r="G76" i="142"/>
  <c r="G26" i="142" s="1"/>
  <c r="G40" i="142" s="1"/>
  <c r="G41" i="142" s="1"/>
  <c r="W82" i="142"/>
  <c r="W83" i="142" s="1"/>
  <c r="W27" i="142" s="1"/>
  <c r="W76" i="142"/>
  <c r="W26" i="142" s="1"/>
  <c r="W40" i="142" s="1"/>
  <c r="W41" i="142" s="1"/>
  <c r="T76" i="142"/>
  <c r="T26" i="142" s="1"/>
  <c r="T40" i="142" s="1"/>
  <c r="T41" i="142" s="1"/>
  <c r="T82" i="142"/>
  <c r="T83" i="142" s="1"/>
  <c r="T27" i="142" s="1"/>
  <c r="BB74" i="139"/>
  <c r="Y82" i="139"/>
  <c r="Y83" i="139" s="1"/>
  <c r="Y27" i="139" s="1"/>
  <c r="Y76" i="139"/>
  <c r="Y26" i="139" s="1"/>
  <c r="Y40" i="139" s="1"/>
  <c r="Y41" i="139" s="1"/>
  <c r="Q82" i="139"/>
  <c r="Q83" i="139" s="1"/>
  <c r="Q27" i="139" s="1"/>
  <c r="Q76" i="139"/>
  <c r="Q26" i="139" s="1"/>
  <c r="Q40" i="139" s="1"/>
  <c r="Q41" i="139" s="1"/>
  <c r="M76" i="139"/>
  <c r="M26" i="139" s="1"/>
  <c r="M40" i="139" s="1"/>
  <c r="M41" i="139" s="1"/>
  <c r="M82" i="139"/>
  <c r="M83" i="139" s="1"/>
  <c r="M27" i="139" s="1"/>
  <c r="O82" i="139"/>
  <c r="O83" i="139" s="1"/>
  <c r="O27" i="139" s="1"/>
  <c r="O76" i="139"/>
  <c r="O26" i="139" s="1"/>
  <c r="O40" i="139" s="1"/>
  <c r="O41" i="139" s="1"/>
  <c r="L82" i="139"/>
  <c r="L83" i="139" s="1"/>
  <c r="L27" i="139" s="1"/>
  <c r="L76" i="139"/>
  <c r="L26" i="139" s="1"/>
  <c r="L40" i="139" s="1"/>
  <c r="L41" i="139" s="1"/>
  <c r="BC74" i="117"/>
  <c r="AK74" i="117"/>
  <c r="R74" i="117"/>
  <c r="BG74" i="117"/>
  <c r="AY74" i="117"/>
  <c r="AX74" i="117"/>
  <c r="AZ74" i="117"/>
  <c r="BB74" i="117"/>
  <c r="W74" i="117"/>
  <c r="BD74" i="117"/>
  <c r="BE74" i="117"/>
  <c r="BF74" i="117"/>
  <c r="AM74" i="117"/>
  <c r="BH74" i="117"/>
  <c r="BI74" i="117"/>
  <c r="BN75" i="117"/>
  <c r="D76" i="117"/>
  <c r="D26" i="117" s="1"/>
  <c r="D40" i="117" s="1"/>
  <c r="D41" i="117" s="1"/>
  <c r="D82" i="117"/>
  <c r="J76" i="117"/>
  <c r="J26" i="117" s="1"/>
  <c r="J40" i="117" s="1"/>
  <c r="J41" i="117" s="1"/>
  <c r="J82" i="117"/>
  <c r="J83" i="117" s="1"/>
  <c r="J27" i="117" s="1"/>
  <c r="BN33" i="128"/>
  <c r="D55" i="128"/>
  <c r="BN55" i="128" s="1"/>
  <c r="G54" i="131"/>
  <c r="BN54" i="131" s="1"/>
  <c r="BN33" i="131"/>
  <c r="BO95" i="140"/>
  <c r="BN114" i="140"/>
  <c r="AJ81" i="150"/>
  <c r="M74" i="150"/>
  <c r="BC74" i="150"/>
  <c r="AH74" i="150"/>
  <c r="AP81" i="150"/>
  <c r="BC81" i="128"/>
  <c r="BB74" i="126"/>
  <c r="D55" i="150"/>
  <c r="Y81" i="150"/>
  <c r="AF81" i="150"/>
  <c r="AT81" i="150"/>
  <c r="AD81" i="150"/>
  <c r="AR81" i="150"/>
  <c r="AV81" i="150"/>
  <c r="BO88" i="117"/>
  <c r="BN115" i="117"/>
  <c r="V81" i="117"/>
  <c r="Z81" i="117"/>
  <c r="AA81" i="117"/>
  <c r="AQ81" i="117"/>
  <c r="BC81" i="117"/>
  <c r="AL81" i="117"/>
  <c r="U81" i="117"/>
  <c r="AV81" i="117"/>
  <c r="AS81" i="117"/>
  <c r="AT81" i="117"/>
  <c r="AU81" i="117"/>
  <c r="BL81" i="117"/>
  <c r="AW81" i="117"/>
  <c r="BO88" i="145"/>
  <c r="BN114" i="145"/>
  <c r="BA34" i="126"/>
  <c r="BN34" i="126" s="1"/>
  <c r="BN99" i="126"/>
  <c r="BL80" i="131"/>
  <c r="D15" i="150"/>
  <c r="E11" i="150" s="1"/>
  <c r="BJ74" i="150"/>
  <c r="Z74" i="150"/>
  <c r="AZ74" i="150"/>
  <c r="BL74" i="126"/>
  <c r="E55" i="142"/>
  <c r="BN55" i="142" s="1"/>
  <c r="BN33" i="142"/>
  <c r="E55" i="139"/>
  <c r="BN55" i="139" s="1"/>
  <c r="BN33" i="139"/>
  <c r="BN34" i="117"/>
  <c r="BN99" i="117"/>
  <c r="BC80" i="145"/>
  <c r="BD80" i="145"/>
  <c r="BA81" i="126"/>
  <c r="BG81" i="126"/>
  <c r="BK74" i="126"/>
  <c r="BA74" i="126"/>
  <c r="J76" i="126"/>
  <c r="J26" i="126" s="1"/>
  <c r="J40" i="126" s="1"/>
  <c r="J41" i="126" s="1"/>
  <c r="J82" i="126"/>
  <c r="J83" i="126" s="1"/>
  <c r="J27" i="126" s="1"/>
  <c r="S82" i="126"/>
  <c r="S83" i="126" s="1"/>
  <c r="S27" i="126" s="1"/>
  <c r="S76" i="126"/>
  <c r="S26" i="126" s="1"/>
  <c r="S40" i="126" s="1"/>
  <c r="S41" i="126" s="1"/>
  <c r="BL73" i="131"/>
  <c r="M81" i="131"/>
  <c r="M82" i="131" s="1"/>
  <c r="M27" i="131" s="1"/>
  <c r="M75" i="131"/>
  <c r="M26" i="131" s="1"/>
  <c r="M40" i="131" s="1"/>
  <c r="I75" i="131"/>
  <c r="I26" i="131" s="1"/>
  <c r="I40" i="131" s="1"/>
  <c r="I81" i="131"/>
  <c r="I82" i="131" s="1"/>
  <c r="I27" i="131" s="1"/>
  <c r="N75" i="131"/>
  <c r="N26" i="131" s="1"/>
  <c r="N40" i="131" s="1"/>
  <c r="N81" i="131"/>
  <c r="N82" i="131" s="1"/>
  <c r="N27" i="131" s="1"/>
  <c r="G75" i="131"/>
  <c r="G26" i="131" s="1"/>
  <c r="BN74" i="131"/>
  <c r="G81" i="131"/>
  <c r="W81" i="131"/>
  <c r="W82" i="131" s="1"/>
  <c r="W27" i="131" s="1"/>
  <c r="W75" i="131"/>
  <c r="W26" i="131" s="1"/>
  <c r="W40" i="131" s="1"/>
  <c r="AB81" i="140"/>
  <c r="AB82" i="140" s="1"/>
  <c r="AB27" i="140" s="1"/>
  <c r="AB75" i="140"/>
  <c r="AB26" i="140" s="1"/>
  <c r="AB40" i="140" s="1"/>
  <c r="X75" i="140"/>
  <c r="X26" i="140" s="1"/>
  <c r="X40" i="140" s="1"/>
  <c r="X81" i="140"/>
  <c r="X82" i="140" s="1"/>
  <c r="X27" i="140" s="1"/>
  <c r="N75" i="140"/>
  <c r="N26" i="140" s="1"/>
  <c r="N40" i="140" s="1"/>
  <c r="N81" i="140"/>
  <c r="N82" i="140" s="1"/>
  <c r="N27" i="140" s="1"/>
  <c r="AD75" i="140"/>
  <c r="AD26" i="140" s="1"/>
  <c r="AD40" i="140" s="1"/>
  <c r="AD81" i="140"/>
  <c r="AD82" i="140" s="1"/>
  <c r="AD27" i="140" s="1"/>
  <c r="AA75" i="140"/>
  <c r="AA26" i="140" s="1"/>
  <c r="AA40" i="140" s="1"/>
  <c r="AA81" i="140"/>
  <c r="AA82" i="140" s="1"/>
  <c r="AA27" i="140" s="1"/>
  <c r="BN33" i="140"/>
  <c r="L54" i="140"/>
  <c r="BN54" i="140" s="1"/>
  <c r="BI81" i="128"/>
  <c r="E17" i="149"/>
  <c r="C36" i="139"/>
  <c r="C36" i="126"/>
  <c r="C36" i="128"/>
  <c r="C36" i="129"/>
  <c r="C36" i="146"/>
  <c r="C36" i="137"/>
  <c r="V15" i="150"/>
  <c r="W11" i="150" s="1"/>
  <c r="B45" i="149"/>
  <c r="C42" i="149"/>
  <c r="D23" i="149"/>
  <c r="F16" i="149"/>
  <c r="G12" i="149" s="1"/>
  <c r="E22" i="149"/>
  <c r="F20" i="149" s="1"/>
  <c r="C35" i="149"/>
  <c r="D33" i="149" s="1"/>
  <c r="D55" i="146"/>
  <c r="E19" i="146"/>
  <c r="F15" i="146"/>
  <c r="G11" i="146" s="1"/>
  <c r="D35" i="146"/>
  <c r="E32" i="146" s="1"/>
  <c r="C41" i="146"/>
  <c r="D39" i="146" s="1"/>
  <c r="U15" i="146"/>
  <c r="V11" i="146" s="1"/>
  <c r="C36" i="145"/>
  <c r="D55" i="145"/>
  <c r="E19" i="145"/>
  <c r="D35" i="145"/>
  <c r="E32" i="145" s="1"/>
  <c r="T15" i="145"/>
  <c r="U11" i="145" s="1"/>
  <c r="C41" i="145"/>
  <c r="D39" i="145" s="1"/>
  <c r="G28" i="145"/>
  <c r="H25" i="145" s="1"/>
  <c r="C41" i="143"/>
  <c r="D39" i="143" s="1"/>
  <c r="E82" i="143"/>
  <c r="E27" i="143" s="1"/>
  <c r="E28" i="143" s="1"/>
  <c r="D35" i="143"/>
  <c r="E32" i="143" s="1"/>
  <c r="D55" i="143"/>
  <c r="E19" i="143"/>
  <c r="E40" i="143"/>
  <c r="U15" i="143"/>
  <c r="V11" i="143" s="1"/>
  <c r="E16" i="142"/>
  <c r="D35" i="142"/>
  <c r="E32" i="142" s="1"/>
  <c r="F15" i="142"/>
  <c r="G11" i="142" s="1"/>
  <c r="D56" i="142"/>
  <c r="E19" i="142"/>
  <c r="C42" i="142"/>
  <c r="D39" i="142" s="1"/>
  <c r="U16" i="142"/>
  <c r="V15" i="142"/>
  <c r="W11" i="142" s="1"/>
  <c r="T16" i="140"/>
  <c r="E16" i="140"/>
  <c r="C36" i="140"/>
  <c r="C41" i="140"/>
  <c r="D39" i="140" s="1"/>
  <c r="E28" i="140"/>
  <c r="D55" i="140"/>
  <c r="E19" i="140"/>
  <c r="U15" i="140"/>
  <c r="V11" i="140" s="1"/>
  <c r="F15" i="140"/>
  <c r="G11" i="140" s="1"/>
  <c r="D35" i="140"/>
  <c r="E32" i="140" s="1"/>
  <c r="T15" i="139"/>
  <c r="U11" i="139" s="1"/>
  <c r="C42" i="139"/>
  <c r="D39" i="139" s="1"/>
  <c r="D56" i="139"/>
  <c r="E19" i="139"/>
  <c r="D35" i="139"/>
  <c r="E32" i="139" s="1"/>
  <c r="F16" i="137"/>
  <c r="D28" i="137"/>
  <c r="C41" i="137"/>
  <c r="D39" i="137" s="1"/>
  <c r="S16" i="137"/>
  <c r="H11" i="137"/>
  <c r="D55" i="137"/>
  <c r="E19" i="137"/>
  <c r="T15" i="137"/>
  <c r="U11" i="137" s="1"/>
  <c r="C36" i="136"/>
  <c r="E29" i="136"/>
  <c r="D55" i="136"/>
  <c r="E19" i="136"/>
  <c r="F15" i="136"/>
  <c r="G11" i="136" s="1"/>
  <c r="V15" i="136"/>
  <c r="W11" i="136" s="1"/>
  <c r="F28" i="136"/>
  <c r="G25" i="136" s="1"/>
  <c r="C41" i="136"/>
  <c r="D39" i="136" s="1"/>
  <c r="D35" i="136"/>
  <c r="E32" i="136" s="1"/>
  <c r="T16" i="134"/>
  <c r="F15" i="134"/>
  <c r="G11" i="134" s="1"/>
  <c r="D56" i="134"/>
  <c r="U15" i="134"/>
  <c r="V11" i="134" s="1"/>
  <c r="C42" i="134"/>
  <c r="D39" i="134" s="1"/>
  <c r="D42" i="134" s="1"/>
  <c r="E16" i="133"/>
  <c r="F15" i="133"/>
  <c r="G11" i="133" s="1"/>
  <c r="S16" i="133"/>
  <c r="D35" i="133"/>
  <c r="E32" i="133" s="1"/>
  <c r="T15" i="133"/>
  <c r="U11" i="133" s="1"/>
  <c r="C36" i="133"/>
  <c r="D56" i="133"/>
  <c r="E19" i="133"/>
  <c r="C42" i="133"/>
  <c r="D39" i="133" s="1"/>
  <c r="D55" i="131"/>
  <c r="E19" i="131"/>
  <c r="F28" i="131"/>
  <c r="G25" i="131" s="1"/>
  <c r="U15" i="131"/>
  <c r="V11" i="131" s="1"/>
  <c r="C41" i="131"/>
  <c r="D39" i="131" s="1"/>
  <c r="F16" i="130"/>
  <c r="C36" i="130"/>
  <c r="G15" i="130"/>
  <c r="H11" i="130" s="1"/>
  <c r="U15" i="130"/>
  <c r="V11" i="130" s="1"/>
  <c r="D55" i="130"/>
  <c r="E19" i="130"/>
  <c r="C41" i="130"/>
  <c r="D39" i="130" s="1"/>
  <c r="E16" i="129"/>
  <c r="D56" i="129"/>
  <c r="E19" i="129"/>
  <c r="F15" i="129"/>
  <c r="G11" i="129" s="1"/>
  <c r="C42" i="129"/>
  <c r="D39" i="129" s="1"/>
  <c r="D42" i="129" s="1"/>
  <c r="V15" i="129"/>
  <c r="W11" i="129" s="1"/>
  <c r="D35" i="129"/>
  <c r="E32" i="129" s="1"/>
  <c r="D56" i="128"/>
  <c r="E19" i="128"/>
  <c r="C42" i="128"/>
  <c r="D39" i="128" s="1"/>
  <c r="G15" i="128"/>
  <c r="H11" i="128" s="1"/>
  <c r="V15" i="128"/>
  <c r="W11" i="128" s="1"/>
  <c r="D35" i="128"/>
  <c r="E32" i="128" s="1"/>
  <c r="D56" i="126"/>
  <c r="E19" i="126"/>
  <c r="C42" i="126"/>
  <c r="D39" i="126" s="1"/>
  <c r="G15" i="126"/>
  <c r="H11" i="126" s="1"/>
  <c r="D22" i="126"/>
  <c r="D35" i="126"/>
  <c r="E32" i="126" s="1"/>
  <c r="F16" i="126"/>
  <c r="U15" i="126"/>
  <c r="V11" i="126" s="1"/>
  <c r="BN27" i="125"/>
  <c r="C36" i="125"/>
  <c r="D35" i="125"/>
  <c r="E32" i="125" s="1"/>
  <c r="V15" i="125"/>
  <c r="W11" i="125" s="1"/>
  <c r="D56" i="125"/>
  <c r="E19" i="125"/>
  <c r="F16" i="125"/>
  <c r="G15" i="125"/>
  <c r="H11" i="125" s="1"/>
  <c r="C42" i="125"/>
  <c r="D39" i="125" s="1"/>
  <c r="D42" i="125" s="1"/>
  <c r="S16" i="123"/>
  <c r="E55" i="123"/>
  <c r="F19" i="123"/>
  <c r="G15" i="123"/>
  <c r="H11" i="123" s="1"/>
  <c r="BN26" i="123"/>
  <c r="T15" i="123"/>
  <c r="U11" i="123" s="1"/>
  <c r="F16" i="123"/>
  <c r="E82" i="123"/>
  <c r="E27" i="123" s="1"/>
  <c r="BN81" i="123"/>
  <c r="E25" i="122"/>
  <c r="D29" i="122"/>
  <c r="E55" i="122"/>
  <c r="F19" i="122"/>
  <c r="U15" i="122"/>
  <c r="V11" i="122" s="1"/>
  <c r="T16" i="122"/>
  <c r="G15" i="122"/>
  <c r="H11" i="122" s="1"/>
  <c r="F16" i="120"/>
  <c r="V15" i="120"/>
  <c r="W11" i="120" s="1"/>
  <c r="D35" i="120"/>
  <c r="E32" i="120" s="1"/>
  <c r="G15" i="120"/>
  <c r="H11" i="120" s="1"/>
  <c r="C41" i="119"/>
  <c r="D39" i="119" s="1"/>
  <c r="F22" i="119"/>
  <c r="F28" i="119"/>
  <c r="G25" i="119" s="1"/>
  <c r="D35" i="119"/>
  <c r="E32" i="119" s="1"/>
  <c r="G21" i="119"/>
  <c r="G22" i="119" s="1"/>
  <c r="U15" i="119"/>
  <c r="V11" i="119" s="1"/>
  <c r="C36" i="119"/>
  <c r="G15" i="119"/>
  <c r="H11" i="119" s="1"/>
  <c r="V15" i="117"/>
  <c r="W11" i="117" s="1"/>
  <c r="D35" i="117"/>
  <c r="E32" i="117" s="1"/>
  <c r="C36" i="117"/>
  <c r="U16" i="117"/>
  <c r="E22" i="116"/>
  <c r="E29" i="116"/>
  <c r="D16" i="116"/>
  <c r="G43" i="114"/>
  <c r="J43" i="114"/>
  <c r="H43" i="114"/>
  <c r="K43" i="114"/>
  <c r="L43" i="114"/>
  <c r="C16" i="114"/>
  <c r="D12" i="114" s="1"/>
  <c r="I43" i="114"/>
  <c r="B23" i="114"/>
  <c r="C20" i="114"/>
  <c r="C22" i="114" s="1"/>
  <c r="D20" i="114" s="1"/>
  <c r="D22" i="114" s="1"/>
  <c r="E20" i="114" s="1"/>
  <c r="P28" i="114"/>
  <c r="B113" i="114"/>
  <c r="P102" i="114"/>
  <c r="P113" i="114" s="1"/>
  <c r="E43" i="114"/>
  <c r="D43" i="114"/>
  <c r="E15" i="116"/>
  <c r="F11" i="116" s="1"/>
  <c r="P27" i="114"/>
  <c r="F43" i="114"/>
  <c r="F29" i="114"/>
  <c r="I76" i="114"/>
  <c r="L76" i="114"/>
  <c r="F76" i="114"/>
  <c r="E76" i="114"/>
  <c r="H76" i="114"/>
  <c r="B76" i="114"/>
  <c r="D76" i="114"/>
  <c r="G76" i="114"/>
  <c r="C76" i="114"/>
  <c r="K76" i="114"/>
  <c r="J76" i="114"/>
  <c r="C43" i="114"/>
  <c r="B99" i="114"/>
  <c r="B34" i="114" s="1"/>
  <c r="P88" i="114"/>
  <c r="P99" i="114" s="1"/>
  <c r="I83" i="114"/>
  <c r="H83" i="114"/>
  <c r="B83" i="114"/>
  <c r="C83" i="114"/>
  <c r="J83" i="114"/>
  <c r="L83" i="114"/>
  <c r="F83" i="114"/>
  <c r="D83" i="114"/>
  <c r="G83" i="114"/>
  <c r="E83" i="114"/>
  <c r="K83" i="114"/>
  <c r="C36" i="116"/>
  <c r="C41" i="116"/>
  <c r="D39" i="116" s="1"/>
  <c r="F21" i="116"/>
  <c r="F22" i="116" s="1"/>
  <c r="F28" i="116"/>
  <c r="G25" i="116" s="1"/>
  <c r="D35" i="116"/>
  <c r="E32" i="116" s="1"/>
  <c r="V15" i="116"/>
  <c r="W11" i="116" s="1"/>
  <c r="X36" i="2" l="1"/>
  <c r="Y35" i="2"/>
  <c r="Z33" i="2" s="1"/>
  <c r="Y36" i="2"/>
  <c r="C36" i="120"/>
  <c r="D42" i="128"/>
  <c r="BN40" i="137"/>
  <c r="BN40" i="125"/>
  <c r="C36" i="131"/>
  <c r="C36" i="143"/>
  <c r="BN41" i="129"/>
  <c r="K37" i="159"/>
  <c r="C36" i="142"/>
  <c r="C37" i="159"/>
  <c r="BN33" i="150"/>
  <c r="BN33" i="117"/>
  <c r="I37" i="159"/>
  <c r="F30" i="159"/>
  <c r="F30" i="149"/>
  <c r="BN40" i="140"/>
  <c r="U16" i="130"/>
  <c r="E41" i="139"/>
  <c r="BN41" i="139" s="1"/>
  <c r="BN40" i="139"/>
  <c r="E41" i="128"/>
  <c r="BN41" i="128" s="1"/>
  <c r="C26" i="150"/>
  <c r="C40" i="150" s="1"/>
  <c r="C41" i="150" s="1"/>
  <c r="C42" i="150" s="1"/>
  <c r="E41" i="120"/>
  <c r="BN74" i="146"/>
  <c r="T16" i="123"/>
  <c r="U16" i="126"/>
  <c r="BE75" i="146"/>
  <c r="BE26" i="146" s="1"/>
  <c r="BE40" i="146" s="1"/>
  <c r="BE81" i="146"/>
  <c r="BE82" i="146" s="1"/>
  <c r="BE27" i="146" s="1"/>
  <c r="D42" i="126"/>
  <c r="E41" i="126"/>
  <c r="BN41" i="126" s="1"/>
  <c r="BN41" i="142"/>
  <c r="BF81" i="146"/>
  <c r="BF82" i="146" s="1"/>
  <c r="BF27" i="146" s="1"/>
  <c r="BF75" i="146"/>
  <c r="BF26" i="146" s="1"/>
  <c r="BF40" i="146" s="1"/>
  <c r="D42" i="133"/>
  <c r="D43" i="133" s="1"/>
  <c r="BD81" i="146"/>
  <c r="BD82" i="146" s="1"/>
  <c r="BD27" i="146" s="1"/>
  <c r="BD75" i="146"/>
  <c r="BD26" i="146" s="1"/>
  <c r="BD40" i="146" s="1"/>
  <c r="BH81" i="146"/>
  <c r="BH82" i="146" s="1"/>
  <c r="BH27" i="146" s="1"/>
  <c r="BH75" i="146"/>
  <c r="BH26" i="146" s="1"/>
  <c r="BH40" i="146" s="1"/>
  <c r="BJ81" i="146"/>
  <c r="BJ82" i="146" s="1"/>
  <c r="BJ27" i="146" s="1"/>
  <c r="BJ75" i="146"/>
  <c r="BJ26" i="146" s="1"/>
  <c r="BJ40" i="146" s="1"/>
  <c r="BI75" i="146"/>
  <c r="BI26" i="146" s="1"/>
  <c r="BI40" i="146" s="1"/>
  <c r="BI81" i="146"/>
  <c r="BI82" i="146" s="1"/>
  <c r="BI27" i="146" s="1"/>
  <c r="BN40" i="120"/>
  <c r="E29" i="146"/>
  <c r="C36" i="134"/>
  <c r="C40" i="117"/>
  <c r="C41" i="117" s="1"/>
  <c r="C42" i="117" s="1"/>
  <c r="C35" i="150"/>
  <c r="E37" i="159"/>
  <c r="D37" i="159"/>
  <c r="F37" i="159"/>
  <c r="Q57" i="159"/>
  <c r="L37" i="159"/>
  <c r="J37" i="159"/>
  <c r="G37" i="159"/>
  <c r="V16" i="142"/>
  <c r="O37" i="159"/>
  <c r="H37" i="159"/>
  <c r="N37" i="159"/>
  <c r="M37" i="159"/>
  <c r="BN81" i="158"/>
  <c r="G30" i="149"/>
  <c r="T16" i="133"/>
  <c r="U16" i="122"/>
  <c r="F29" i="116"/>
  <c r="T16" i="139"/>
  <c r="BN26" i="143"/>
  <c r="BN81" i="143"/>
  <c r="BN26" i="158"/>
  <c r="G19" i="116"/>
  <c r="F55" i="116"/>
  <c r="V16" i="120"/>
  <c r="V16" i="136"/>
  <c r="T16" i="137"/>
  <c r="G29" i="145"/>
  <c r="H19" i="119"/>
  <c r="H21" i="119" s="1"/>
  <c r="H22" i="119" s="1"/>
  <c r="G55" i="119"/>
  <c r="Q16" i="156"/>
  <c r="V16" i="116"/>
  <c r="V16" i="129"/>
  <c r="U16" i="143"/>
  <c r="R15" i="156"/>
  <c r="S11" i="156" s="1"/>
  <c r="D36" i="120"/>
  <c r="Q34" i="159"/>
  <c r="Q34" i="160"/>
  <c r="C37" i="160"/>
  <c r="BN27" i="120"/>
  <c r="BF43" i="161"/>
  <c r="BH36" i="161"/>
  <c r="BN26" i="120"/>
  <c r="BN82" i="120"/>
  <c r="E17" i="160"/>
  <c r="G26" i="160"/>
  <c r="F30" i="160"/>
  <c r="BG29" i="161"/>
  <c r="BH28" i="161"/>
  <c r="BI25" i="161" s="1"/>
  <c r="BI35" i="161"/>
  <c r="BJ32" i="161" s="1"/>
  <c r="BG42" i="161"/>
  <c r="BH39" i="161" s="1"/>
  <c r="C43" i="160"/>
  <c r="C57" i="160"/>
  <c r="Q57" i="160" s="1"/>
  <c r="C35" i="160"/>
  <c r="F37" i="160"/>
  <c r="D37" i="160"/>
  <c r="I37" i="160"/>
  <c r="G37" i="160"/>
  <c r="J37" i="160"/>
  <c r="E37" i="160"/>
  <c r="O37" i="160"/>
  <c r="H37" i="160"/>
  <c r="L37" i="160"/>
  <c r="M37" i="160"/>
  <c r="K37" i="160"/>
  <c r="N37" i="160"/>
  <c r="F16" i="160"/>
  <c r="G12" i="160" s="1"/>
  <c r="D22" i="160"/>
  <c r="E20" i="160" s="1"/>
  <c r="AH56" i="161"/>
  <c r="AI19" i="161"/>
  <c r="AH22" i="161"/>
  <c r="D17" i="159"/>
  <c r="D22" i="159"/>
  <c r="E20" i="159" s="1"/>
  <c r="B36" i="159"/>
  <c r="C33" i="159"/>
  <c r="D16" i="158"/>
  <c r="E16" i="159"/>
  <c r="F12" i="159" s="1"/>
  <c r="G29" i="159"/>
  <c r="H26" i="159" s="1"/>
  <c r="D16" i="155"/>
  <c r="B44" i="159"/>
  <c r="Q43" i="159"/>
  <c r="C23" i="159"/>
  <c r="I22" i="158"/>
  <c r="J19" i="158"/>
  <c r="J21" i="158" s="1"/>
  <c r="I55" i="158"/>
  <c r="G55" i="157"/>
  <c r="H19" i="157"/>
  <c r="H21" i="157" s="1"/>
  <c r="H22" i="155"/>
  <c r="H55" i="155"/>
  <c r="I19" i="155"/>
  <c r="I21" i="155" s="1"/>
  <c r="E15" i="155"/>
  <c r="F11" i="155" s="1"/>
  <c r="BN40" i="156"/>
  <c r="F41" i="156"/>
  <c r="BN81" i="157"/>
  <c r="F82" i="157"/>
  <c r="F27" i="157" s="1"/>
  <c r="F28" i="157" s="1"/>
  <c r="E15" i="158"/>
  <c r="F11" i="158" s="1"/>
  <c r="G32" i="155"/>
  <c r="F36" i="155"/>
  <c r="F82" i="155"/>
  <c r="F27" i="155" s="1"/>
  <c r="F28" i="155" s="1"/>
  <c r="BN81" i="155"/>
  <c r="D16" i="156"/>
  <c r="R16" i="158"/>
  <c r="G32" i="157"/>
  <c r="F36" i="157"/>
  <c r="BN40" i="158"/>
  <c r="F41" i="158"/>
  <c r="D16" i="157"/>
  <c r="G35" i="158"/>
  <c r="H32" i="158" s="1"/>
  <c r="I19" i="156"/>
  <c r="I21" i="156" s="1"/>
  <c r="H55" i="156"/>
  <c r="BN27" i="158"/>
  <c r="G25" i="156"/>
  <c r="F29" i="156"/>
  <c r="F40" i="157"/>
  <c r="BN26" i="157"/>
  <c r="F40" i="155"/>
  <c r="BN26" i="155"/>
  <c r="E15" i="156"/>
  <c r="F11" i="156" s="1"/>
  <c r="S15" i="158"/>
  <c r="T11" i="158" s="1"/>
  <c r="F28" i="158"/>
  <c r="E15" i="157"/>
  <c r="F11" i="157" s="1"/>
  <c r="BN27" i="156"/>
  <c r="G35" i="156"/>
  <c r="H32" i="156" s="1"/>
  <c r="C28" i="150"/>
  <c r="C28" i="120"/>
  <c r="D22" i="150"/>
  <c r="E19" i="150"/>
  <c r="E21" i="150" s="1"/>
  <c r="E22" i="150" s="1"/>
  <c r="D56" i="150"/>
  <c r="C28" i="117"/>
  <c r="D22" i="120"/>
  <c r="E19" i="120"/>
  <c r="E21" i="120" s="1"/>
  <c r="E19" i="117"/>
  <c r="D56" i="117"/>
  <c r="D16" i="145"/>
  <c r="BN40" i="143"/>
  <c r="D16" i="139"/>
  <c r="BN26" i="137"/>
  <c r="BN54" i="145"/>
  <c r="BN27" i="145"/>
  <c r="BN26" i="145"/>
  <c r="E15" i="139"/>
  <c r="F11" i="139" s="1"/>
  <c r="BN81" i="137"/>
  <c r="E15" i="145"/>
  <c r="F11" i="145" s="1"/>
  <c r="BN27" i="137"/>
  <c r="BN40" i="145"/>
  <c r="E28" i="125"/>
  <c r="F25" i="125" s="1"/>
  <c r="G16" i="126"/>
  <c r="BN81" i="145"/>
  <c r="E29" i="133"/>
  <c r="BN40" i="129"/>
  <c r="BN27" i="129"/>
  <c r="G16" i="130"/>
  <c r="D28" i="129"/>
  <c r="BN26" i="122"/>
  <c r="E82" i="122"/>
  <c r="E27" i="122" s="1"/>
  <c r="E28" i="122" s="1"/>
  <c r="F25" i="122" s="1"/>
  <c r="BN81" i="122"/>
  <c r="BN55" i="150"/>
  <c r="E16" i="116"/>
  <c r="D16" i="150"/>
  <c r="BN55" i="117"/>
  <c r="E16" i="131"/>
  <c r="G82" i="131"/>
  <c r="G27" i="131" s="1"/>
  <c r="G28" i="131" s="1"/>
  <c r="BN81" i="131"/>
  <c r="BN40" i="128"/>
  <c r="BN26" i="128"/>
  <c r="BN26" i="140"/>
  <c r="D83" i="150"/>
  <c r="D27" i="150" s="1"/>
  <c r="BN82" i="150"/>
  <c r="E15" i="117"/>
  <c r="F11" i="117" s="1"/>
  <c r="G82" i="146"/>
  <c r="G27" i="146" s="1"/>
  <c r="G16" i="122"/>
  <c r="G40" i="131"/>
  <c r="BN40" i="131" s="1"/>
  <c r="BN26" i="131"/>
  <c r="E15" i="150"/>
  <c r="F11" i="150" s="1"/>
  <c r="E16" i="143"/>
  <c r="BN82" i="128"/>
  <c r="D83" i="128"/>
  <c r="D27" i="128" s="1"/>
  <c r="D28" i="128" s="1"/>
  <c r="D83" i="126"/>
  <c r="D27" i="126" s="1"/>
  <c r="D28" i="126" s="1"/>
  <c r="E25" i="126" s="1"/>
  <c r="BN82" i="126"/>
  <c r="BN26" i="150"/>
  <c r="BN26" i="130"/>
  <c r="D40" i="130"/>
  <c r="BN40" i="130" s="1"/>
  <c r="F28" i="133"/>
  <c r="G25" i="133" s="1"/>
  <c r="BN26" i="139"/>
  <c r="BN26" i="117"/>
  <c r="BN26" i="126"/>
  <c r="BN40" i="126"/>
  <c r="D28" i="134"/>
  <c r="BN27" i="134"/>
  <c r="BN40" i="142"/>
  <c r="BN26" i="142"/>
  <c r="BN82" i="117"/>
  <c r="D83" i="117"/>
  <c r="D27" i="117" s="1"/>
  <c r="F15" i="143"/>
  <c r="G11" i="143" s="1"/>
  <c r="L82" i="140"/>
  <c r="L27" i="140" s="1"/>
  <c r="BN81" i="140"/>
  <c r="D82" i="130"/>
  <c r="D27" i="130" s="1"/>
  <c r="BN81" i="130"/>
  <c r="E83" i="139"/>
  <c r="E27" i="139" s="1"/>
  <c r="BN82" i="139"/>
  <c r="D16" i="117"/>
  <c r="E83" i="142"/>
  <c r="E27" i="142" s="1"/>
  <c r="BN82" i="142"/>
  <c r="F15" i="131"/>
  <c r="G11" i="131" s="1"/>
  <c r="E23" i="149"/>
  <c r="C43" i="125"/>
  <c r="C42" i="137"/>
  <c r="C43" i="128"/>
  <c r="C42" i="136"/>
  <c r="C43" i="126"/>
  <c r="C43" i="129"/>
  <c r="C42" i="145"/>
  <c r="D36" i="117"/>
  <c r="D36" i="125"/>
  <c r="D36" i="128"/>
  <c r="D36" i="140"/>
  <c r="V16" i="150"/>
  <c r="W15" i="150"/>
  <c r="X11" i="150" s="1"/>
  <c r="G16" i="149"/>
  <c r="H12" i="149" s="1"/>
  <c r="C36" i="149"/>
  <c r="F22" i="149"/>
  <c r="G20" i="149" s="1"/>
  <c r="F17" i="149"/>
  <c r="D35" i="149"/>
  <c r="E33" i="149" s="1"/>
  <c r="I29" i="149"/>
  <c r="J26" i="149" s="1"/>
  <c r="C44" i="149"/>
  <c r="D42" i="149" s="1"/>
  <c r="H30" i="149"/>
  <c r="F16" i="146"/>
  <c r="E35" i="146"/>
  <c r="F32" i="146" s="1"/>
  <c r="E21" i="146"/>
  <c r="F29" i="146"/>
  <c r="D36" i="146"/>
  <c r="V15" i="146"/>
  <c r="W11" i="146" s="1"/>
  <c r="D41" i="146"/>
  <c r="E39" i="146" s="1"/>
  <c r="G15" i="146"/>
  <c r="H11" i="146" s="1"/>
  <c r="U16" i="146"/>
  <c r="C42" i="146"/>
  <c r="D41" i="145"/>
  <c r="E39" i="145" s="1"/>
  <c r="T16" i="145"/>
  <c r="D36" i="145"/>
  <c r="U15" i="145"/>
  <c r="V11" i="145" s="1"/>
  <c r="E35" i="145"/>
  <c r="F32" i="145" s="1"/>
  <c r="H28" i="145"/>
  <c r="I25" i="145" s="1"/>
  <c r="E21" i="145"/>
  <c r="E22" i="145" s="1"/>
  <c r="V15" i="143"/>
  <c r="W11" i="143" s="1"/>
  <c r="D36" i="143"/>
  <c r="C42" i="143"/>
  <c r="E21" i="143"/>
  <c r="E22" i="143" s="1"/>
  <c r="F25" i="143"/>
  <c r="E29" i="143"/>
  <c r="BN27" i="143"/>
  <c r="E35" i="143"/>
  <c r="F32" i="143" s="1"/>
  <c r="D41" i="143"/>
  <c r="E39" i="143" s="1"/>
  <c r="C43" i="142"/>
  <c r="F16" i="142"/>
  <c r="D36" i="142"/>
  <c r="D42" i="142"/>
  <c r="E39" i="142" s="1"/>
  <c r="E42" i="142" s="1"/>
  <c r="E21" i="142"/>
  <c r="E22" i="142" s="1"/>
  <c r="G15" i="142"/>
  <c r="H11" i="142" s="1"/>
  <c r="E35" i="142"/>
  <c r="F32" i="142" s="1"/>
  <c r="W15" i="142"/>
  <c r="X11" i="142" s="1"/>
  <c r="F16" i="140"/>
  <c r="G15" i="140"/>
  <c r="H11" i="140" s="1"/>
  <c r="E21" i="140"/>
  <c r="E22" i="140" s="1"/>
  <c r="C42" i="140"/>
  <c r="V15" i="140"/>
  <c r="W11" i="140" s="1"/>
  <c r="F25" i="140"/>
  <c r="E29" i="140"/>
  <c r="E35" i="140"/>
  <c r="F32" i="140" s="1"/>
  <c r="U16" i="140"/>
  <c r="D41" i="140"/>
  <c r="E39" i="140" s="1"/>
  <c r="C43" i="139"/>
  <c r="E21" i="139"/>
  <c r="E22" i="139" s="1"/>
  <c r="U15" i="139"/>
  <c r="V11" i="139" s="1"/>
  <c r="E35" i="139"/>
  <c r="F32" i="139" s="1"/>
  <c r="D36" i="139"/>
  <c r="D42" i="139"/>
  <c r="E39" i="139" s="1"/>
  <c r="E42" i="139" s="1"/>
  <c r="U15" i="137"/>
  <c r="V11" i="137" s="1"/>
  <c r="D36" i="137"/>
  <c r="E21" i="137"/>
  <c r="E22" i="137" s="1"/>
  <c r="H15" i="137"/>
  <c r="I11" i="137" s="1"/>
  <c r="G16" i="137"/>
  <c r="D41" i="137"/>
  <c r="E39" i="137" s="1"/>
  <c r="E35" i="137"/>
  <c r="F32" i="137" s="1"/>
  <c r="E25" i="137"/>
  <c r="D29" i="137"/>
  <c r="D36" i="136"/>
  <c r="F29" i="136"/>
  <c r="F16" i="136"/>
  <c r="E35" i="136"/>
  <c r="F32" i="136" s="1"/>
  <c r="D41" i="136"/>
  <c r="E39" i="136" s="1"/>
  <c r="G28" i="136"/>
  <c r="H25" i="136" s="1"/>
  <c r="G15" i="136"/>
  <c r="H11" i="136" s="1"/>
  <c r="E21" i="136"/>
  <c r="E22" i="136" s="1"/>
  <c r="W15" i="136"/>
  <c r="X11" i="136" s="1"/>
  <c r="E35" i="134"/>
  <c r="F32" i="134" s="1"/>
  <c r="G15" i="134"/>
  <c r="H11" i="134" s="1"/>
  <c r="C43" i="134"/>
  <c r="U16" i="134"/>
  <c r="E39" i="134"/>
  <c r="E42" i="134" s="1"/>
  <c r="V15" i="134"/>
  <c r="W11" i="134" s="1"/>
  <c r="D36" i="134"/>
  <c r="E21" i="134"/>
  <c r="F16" i="134"/>
  <c r="D36" i="133"/>
  <c r="C43" i="133"/>
  <c r="E21" i="133"/>
  <c r="E22" i="133" s="1"/>
  <c r="E35" i="133"/>
  <c r="F32" i="133" s="1"/>
  <c r="F16" i="133"/>
  <c r="U15" i="133"/>
  <c r="V11" i="133" s="1"/>
  <c r="G15" i="133"/>
  <c r="H11" i="133" s="1"/>
  <c r="F29" i="131"/>
  <c r="D36" i="131"/>
  <c r="D41" i="131"/>
  <c r="E39" i="131" s="1"/>
  <c r="C42" i="131"/>
  <c r="V15" i="131"/>
  <c r="W11" i="131" s="1"/>
  <c r="E21" i="131"/>
  <c r="E22" i="131" s="1"/>
  <c r="U16" i="131"/>
  <c r="E35" i="131"/>
  <c r="F32" i="131" s="1"/>
  <c r="D36" i="130"/>
  <c r="E21" i="130"/>
  <c r="E22" i="130" s="1"/>
  <c r="C42" i="130"/>
  <c r="V15" i="130"/>
  <c r="W11" i="130" s="1"/>
  <c r="E35" i="130"/>
  <c r="F32" i="130" s="1"/>
  <c r="H15" i="130"/>
  <c r="I11" i="130" s="1"/>
  <c r="F16" i="129"/>
  <c r="E35" i="129"/>
  <c r="F32" i="129" s="1"/>
  <c r="D36" i="129"/>
  <c r="W15" i="129"/>
  <c r="X11" i="129" s="1"/>
  <c r="G15" i="129"/>
  <c r="H11" i="129" s="1"/>
  <c r="E39" i="129"/>
  <c r="E42" i="129" s="1"/>
  <c r="E21" i="129"/>
  <c r="E22" i="129" s="1"/>
  <c r="W15" i="128"/>
  <c r="X11" i="128" s="1"/>
  <c r="H15" i="128"/>
  <c r="I11" i="128" s="1"/>
  <c r="E35" i="128"/>
  <c r="F32" i="128" s="1"/>
  <c r="G16" i="128"/>
  <c r="E21" i="128"/>
  <c r="E22" i="128" s="1"/>
  <c r="V16" i="128"/>
  <c r="D36" i="126"/>
  <c r="V15" i="126"/>
  <c r="W11" i="126" s="1"/>
  <c r="E21" i="126"/>
  <c r="E22" i="126" s="1"/>
  <c r="E35" i="126"/>
  <c r="F32" i="126" s="1"/>
  <c r="H15" i="126"/>
  <c r="I11" i="126" s="1"/>
  <c r="H15" i="125"/>
  <c r="I11" i="125" s="1"/>
  <c r="E35" i="125"/>
  <c r="F32" i="125" s="1"/>
  <c r="G16" i="125"/>
  <c r="V16" i="125"/>
  <c r="W15" i="125"/>
  <c r="X11" i="125" s="1"/>
  <c r="E39" i="125"/>
  <c r="E42" i="125" s="1"/>
  <c r="E21" i="125"/>
  <c r="E22" i="125" s="1"/>
  <c r="BN27" i="123"/>
  <c r="U15" i="123"/>
  <c r="V11" i="123" s="1"/>
  <c r="G16" i="123"/>
  <c r="F21" i="123"/>
  <c r="F22" i="123" s="1"/>
  <c r="H15" i="123"/>
  <c r="I11" i="123" s="1"/>
  <c r="E28" i="123"/>
  <c r="V15" i="122"/>
  <c r="W11" i="122" s="1"/>
  <c r="F21" i="122"/>
  <c r="F22" i="122" s="1"/>
  <c r="H15" i="122"/>
  <c r="I11" i="122" s="1"/>
  <c r="G16" i="120"/>
  <c r="E35" i="120"/>
  <c r="F32" i="120" s="1"/>
  <c r="H15" i="120"/>
  <c r="I11" i="120" s="1"/>
  <c r="W15" i="120"/>
  <c r="X11" i="120" s="1"/>
  <c r="G16" i="119"/>
  <c r="C42" i="119"/>
  <c r="G28" i="119"/>
  <c r="H25" i="119" s="1"/>
  <c r="U16" i="119"/>
  <c r="F29" i="119"/>
  <c r="H15" i="119"/>
  <c r="I11" i="119" s="1"/>
  <c r="E35" i="119"/>
  <c r="F32" i="119" s="1"/>
  <c r="V15" i="119"/>
  <c r="W11" i="119" s="1"/>
  <c r="D36" i="119"/>
  <c r="D41" i="119"/>
  <c r="E39" i="119" s="1"/>
  <c r="W15" i="117"/>
  <c r="X11" i="117" s="1"/>
  <c r="E35" i="117"/>
  <c r="F32" i="117" s="1"/>
  <c r="V16" i="117"/>
  <c r="D36" i="116"/>
  <c r="C23" i="114"/>
  <c r="C17" i="114"/>
  <c r="D16" i="114"/>
  <c r="E12" i="114" s="1"/>
  <c r="P34" i="114"/>
  <c r="M37" i="114"/>
  <c r="G37" i="114"/>
  <c r="H37" i="114"/>
  <c r="E37" i="114"/>
  <c r="B57" i="114"/>
  <c r="P57" i="114" s="1"/>
  <c r="F37" i="114"/>
  <c r="L37" i="114"/>
  <c r="B35" i="114"/>
  <c r="K37" i="114"/>
  <c r="N37" i="114"/>
  <c r="J37" i="114"/>
  <c r="B37" i="114"/>
  <c r="I37" i="114"/>
  <c r="D37" i="114"/>
  <c r="C37" i="114"/>
  <c r="G26" i="114"/>
  <c r="F30" i="114"/>
  <c r="B43" i="114"/>
  <c r="F15" i="116"/>
  <c r="G11" i="116" s="1"/>
  <c r="C42" i="116"/>
  <c r="D41" i="116"/>
  <c r="E39" i="116" s="1"/>
  <c r="E35" i="116"/>
  <c r="F32" i="116" s="1"/>
  <c r="G21" i="116"/>
  <c r="G22" i="116" s="1"/>
  <c r="W15" i="116"/>
  <c r="X11" i="116" s="1"/>
  <c r="G28" i="116"/>
  <c r="H25" i="116" s="1"/>
  <c r="D23" i="114"/>
  <c r="E22" i="114"/>
  <c r="F20" i="114" s="1"/>
  <c r="Z35" i="2" l="1"/>
  <c r="AA33" i="2" s="1"/>
  <c r="E39" i="133"/>
  <c r="E42" i="133" s="1"/>
  <c r="BN40" i="146"/>
  <c r="V16" i="134"/>
  <c r="U16" i="137"/>
  <c r="U16" i="133"/>
  <c r="V16" i="143"/>
  <c r="E56" i="150"/>
  <c r="D39" i="150"/>
  <c r="D42" i="150" s="1"/>
  <c r="C43" i="150"/>
  <c r="E41" i="150"/>
  <c r="BN41" i="150" s="1"/>
  <c r="E41" i="117"/>
  <c r="BN41" i="117" s="1"/>
  <c r="BN26" i="146"/>
  <c r="BN81" i="146"/>
  <c r="C43" i="117"/>
  <c r="BN41" i="120"/>
  <c r="C42" i="120"/>
  <c r="BN40" i="117"/>
  <c r="D39" i="117"/>
  <c r="D32" i="150"/>
  <c r="C36" i="150"/>
  <c r="W16" i="120"/>
  <c r="W16" i="117"/>
  <c r="U16" i="145"/>
  <c r="I19" i="119"/>
  <c r="H55" i="119"/>
  <c r="W16" i="129"/>
  <c r="W16" i="150"/>
  <c r="G29" i="116"/>
  <c r="H19" i="116"/>
  <c r="G55" i="116"/>
  <c r="V16" i="119"/>
  <c r="V16" i="122"/>
  <c r="U16" i="123"/>
  <c r="V16" i="131"/>
  <c r="R16" i="156"/>
  <c r="W16" i="125"/>
  <c r="W16" i="128"/>
  <c r="W16" i="142"/>
  <c r="S15" i="156"/>
  <c r="T11" i="156" s="1"/>
  <c r="F19" i="150"/>
  <c r="F21" i="150" s="1"/>
  <c r="F22" i="150" s="1"/>
  <c r="BH29" i="161"/>
  <c r="E16" i="155"/>
  <c r="BN40" i="150"/>
  <c r="G29" i="160"/>
  <c r="H26" i="160" s="1"/>
  <c r="BH42" i="161"/>
  <c r="BI39" i="161" s="1"/>
  <c r="BG43" i="161"/>
  <c r="BJ35" i="161"/>
  <c r="BK32" i="161" s="1"/>
  <c r="BI36" i="161"/>
  <c r="BI28" i="161"/>
  <c r="BJ25" i="161" s="1"/>
  <c r="D23" i="160"/>
  <c r="F17" i="160"/>
  <c r="G16" i="160"/>
  <c r="H12" i="160" s="1"/>
  <c r="C59" i="160"/>
  <c r="C65" i="160" s="1"/>
  <c r="E22" i="160"/>
  <c r="F20" i="160" s="1"/>
  <c r="D33" i="160"/>
  <c r="C36" i="160"/>
  <c r="Q43" i="160"/>
  <c r="C44" i="160"/>
  <c r="AI21" i="161"/>
  <c r="D23" i="159"/>
  <c r="G30" i="159"/>
  <c r="E16" i="156"/>
  <c r="S16" i="158"/>
  <c r="F16" i="159"/>
  <c r="G12" i="159" s="1"/>
  <c r="H29" i="159"/>
  <c r="I26" i="159" s="1"/>
  <c r="C35" i="159"/>
  <c r="D33" i="159" s="1"/>
  <c r="E22" i="159"/>
  <c r="F20" i="159" s="1"/>
  <c r="B45" i="159"/>
  <c r="C42" i="159"/>
  <c r="E17" i="159"/>
  <c r="G36" i="156"/>
  <c r="E16" i="157"/>
  <c r="G25" i="158"/>
  <c r="F29" i="158"/>
  <c r="T15" i="158"/>
  <c r="U11" i="158" s="1"/>
  <c r="F15" i="156"/>
  <c r="G11" i="156" s="1"/>
  <c r="G25" i="157"/>
  <c r="F29" i="157"/>
  <c r="BN40" i="157"/>
  <c r="F41" i="157"/>
  <c r="G28" i="156"/>
  <c r="H25" i="156" s="1"/>
  <c r="I22" i="156"/>
  <c r="J19" i="156"/>
  <c r="J21" i="156" s="1"/>
  <c r="I55" i="156"/>
  <c r="G36" i="158"/>
  <c r="G39" i="158"/>
  <c r="F42" i="158"/>
  <c r="E16" i="158"/>
  <c r="BN27" i="157"/>
  <c r="F15" i="155"/>
  <c r="G11" i="155" s="1"/>
  <c r="H22" i="157"/>
  <c r="H55" i="157"/>
  <c r="I19" i="157"/>
  <c r="I21" i="157" s="1"/>
  <c r="J22" i="158"/>
  <c r="K19" i="158"/>
  <c r="J55" i="158"/>
  <c r="H35" i="156"/>
  <c r="I32" i="156" s="1"/>
  <c r="F15" i="157"/>
  <c r="G11" i="157" s="1"/>
  <c r="G25" i="155"/>
  <c r="F29" i="155"/>
  <c r="BN40" i="155"/>
  <c r="F41" i="155"/>
  <c r="H35" i="158"/>
  <c r="I32" i="158" s="1"/>
  <c r="G35" i="157"/>
  <c r="H32" i="157" s="1"/>
  <c r="BN27" i="155"/>
  <c r="G35" i="155"/>
  <c r="H32" i="155" s="1"/>
  <c r="F15" i="158"/>
  <c r="G11" i="158" s="1"/>
  <c r="G39" i="156"/>
  <c r="F42" i="156"/>
  <c r="I22" i="155"/>
  <c r="I55" i="155"/>
  <c r="J19" i="155"/>
  <c r="E22" i="120"/>
  <c r="E56" i="120"/>
  <c r="F19" i="120"/>
  <c r="D25" i="117"/>
  <c r="D28" i="117" s="1"/>
  <c r="C29" i="117"/>
  <c r="E21" i="117"/>
  <c r="D25" i="120"/>
  <c r="C29" i="120"/>
  <c r="D25" i="150"/>
  <c r="D28" i="150" s="1"/>
  <c r="C29" i="150"/>
  <c r="G17" i="149"/>
  <c r="F29" i="133"/>
  <c r="E16" i="150"/>
  <c r="D41" i="130"/>
  <c r="E39" i="130" s="1"/>
  <c r="E41" i="130" s="1"/>
  <c r="F39" i="130" s="1"/>
  <c r="E16" i="145"/>
  <c r="E29" i="125"/>
  <c r="E16" i="139"/>
  <c r="F15" i="145"/>
  <c r="G11" i="145" s="1"/>
  <c r="E39" i="128"/>
  <c r="F15" i="139"/>
  <c r="G11" i="139" s="1"/>
  <c r="F28" i="125"/>
  <c r="G25" i="125" s="1"/>
  <c r="D29" i="126"/>
  <c r="BN27" i="122"/>
  <c r="E25" i="129"/>
  <c r="D29" i="129"/>
  <c r="H16" i="120"/>
  <c r="E39" i="126"/>
  <c r="E39" i="150"/>
  <c r="H25" i="131"/>
  <c r="H28" i="131" s="1"/>
  <c r="I25" i="131" s="1"/>
  <c r="G29" i="131"/>
  <c r="D29" i="128"/>
  <c r="E25" i="128"/>
  <c r="E28" i="128" s="1"/>
  <c r="F25" i="128" s="1"/>
  <c r="D28" i="130"/>
  <c r="BN27" i="130"/>
  <c r="G15" i="143"/>
  <c r="H11" i="143" s="1"/>
  <c r="H16" i="123"/>
  <c r="H16" i="122"/>
  <c r="E29" i="122"/>
  <c r="F16" i="131"/>
  <c r="BN27" i="140"/>
  <c r="G28" i="133"/>
  <c r="H25" i="133" s="1"/>
  <c r="F15" i="150"/>
  <c r="G11" i="150" s="1"/>
  <c r="E16" i="117"/>
  <c r="BN27" i="139"/>
  <c r="BN27" i="128"/>
  <c r="BN27" i="146"/>
  <c r="G28" i="146"/>
  <c r="H25" i="146" s="1"/>
  <c r="H28" i="146" s="1"/>
  <c r="I25" i="146" s="1"/>
  <c r="BN27" i="142"/>
  <c r="BN27" i="131"/>
  <c r="G16" i="134"/>
  <c r="G15" i="131"/>
  <c r="H11" i="131" s="1"/>
  <c r="F16" i="143"/>
  <c r="BN27" i="117"/>
  <c r="E28" i="142"/>
  <c r="E25" i="134"/>
  <c r="D29" i="134"/>
  <c r="E28" i="139"/>
  <c r="BN27" i="126"/>
  <c r="F15" i="117"/>
  <c r="G11" i="117" s="1"/>
  <c r="BN27" i="150"/>
  <c r="F16" i="116"/>
  <c r="D43" i="129"/>
  <c r="D43" i="125"/>
  <c r="D42" i="137"/>
  <c r="C45" i="149"/>
  <c r="D43" i="139"/>
  <c r="D42" i="140"/>
  <c r="D43" i="134"/>
  <c r="D42" i="145"/>
  <c r="E36" i="134"/>
  <c r="E36" i="137"/>
  <c r="E36" i="140"/>
  <c r="X15" i="150"/>
  <c r="Y11" i="150" s="1"/>
  <c r="J29" i="149"/>
  <c r="K26" i="149" s="1"/>
  <c r="G22" i="149"/>
  <c r="H20" i="149" s="1"/>
  <c r="I30" i="149"/>
  <c r="D36" i="149"/>
  <c r="F23" i="149"/>
  <c r="E35" i="149"/>
  <c r="F33" i="149" s="1"/>
  <c r="D44" i="149"/>
  <c r="E42" i="149" s="1"/>
  <c r="H16" i="149"/>
  <c r="I12" i="149" s="1"/>
  <c r="G16" i="146"/>
  <c r="E36" i="146"/>
  <c r="E41" i="146"/>
  <c r="F39" i="146" s="1"/>
  <c r="E55" i="146"/>
  <c r="F19" i="146"/>
  <c r="W15" i="146"/>
  <c r="X11" i="146" s="1"/>
  <c r="H15" i="146"/>
  <c r="I11" i="146" s="1"/>
  <c r="D42" i="146"/>
  <c r="E22" i="146"/>
  <c r="V16" i="146"/>
  <c r="F35" i="146"/>
  <c r="G32" i="146" s="1"/>
  <c r="E36" i="145"/>
  <c r="F35" i="145"/>
  <c r="G32" i="145" s="1"/>
  <c r="H29" i="145"/>
  <c r="E55" i="145"/>
  <c r="F19" i="145"/>
  <c r="I28" i="145"/>
  <c r="J25" i="145" s="1"/>
  <c r="E41" i="145"/>
  <c r="F39" i="145" s="1"/>
  <c r="V15" i="145"/>
  <c r="W11" i="145" s="1"/>
  <c r="D43" i="142"/>
  <c r="E36" i="143"/>
  <c r="F28" i="143"/>
  <c r="G25" i="143" s="1"/>
  <c r="E41" i="143"/>
  <c r="F39" i="143" s="1"/>
  <c r="D42" i="143"/>
  <c r="F35" i="143"/>
  <c r="G32" i="143" s="1"/>
  <c r="E55" i="143"/>
  <c r="F19" i="143"/>
  <c r="W15" i="143"/>
  <c r="X11" i="143" s="1"/>
  <c r="G16" i="142"/>
  <c r="E36" i="142"/>
  <c r="E56" i="142"/>
  <c r="F19" i="142"/>
  <c r="X15" i="142"/>
  <c r="Y11" i="142" s="1"/>
  <c r="H15" i="142"/>
  <c r="I11" i="142" s="1"/>
  <c r="F39" i="142"/>
  <c r="F42" i="142" s="1"/>
  <c r="F35" i="142"/>
  <c r="G32" i="142" s="1"/>
  <c r="G16" i="140"/>
  <c r="E41" i="140"/>
  <c r="F39" i="140" s="1"/>
  <c r="V16" i="140"/>
  <c r="W15" i="140"/>
  <c r="X11" i="140" s="1"/>
  <c r="H15" i="140"/>
  <c r="I11" i="140" s="1"/>
  <c r="F35" i="140"/>
  <c r="G32" i="140" s="1"/>
  <c r="F28" i="140"/>
  <c r="G25" i="140" s="1"/>
  <c r="E55" i="140"/>
  <c r="F19" i="140"/>
  <c r="F39" i="139"/>
  <c r="F42" i="139" s="1"/>
  <c r="E36" i="139"/>
  <c r="U16" i="139"/>
  <c r="F35" i="139"/>
  <c r="G32" i="139" s="1"/>
  <c r="V15" i="139"/>
  <c r="W11" i="139" s="1"/>
  <c r="E56" i="139"/>
  <c r="F19" i="139"/>
  <c r="H16" i="137"/>
  <c r="E28" i="137"/>
  <c r="F25" i="137" s="1"/>
  <c r="E41" i="137"/>
  <c r="F39" i="137" s="1"/>
  <c r="E55" i="137"/>
  <c r="F19" i="137"/>
  <c r="I15" i="137"/>
  <c r="J11" i="137" s="1"/>
  <c r="F35" i="137"/>
  <c r="G32" i="137" s="1"/>
  <c r="V15" i="137"/>
  <c r="W11" i="137" s="1"/>
  <c r="G29" i="136"/>
  <c r="E36" i="136"/>
  <c r="G16" i="136"/>
  <c r="D42" i="136"/>
  <c r="X15" i="136"/>
  <c r="Y11" i="136" s="1"/>
  <c r="H28" i="136"/>
  <c r="I25" i="136" s="1"/>
  <c r="F35" i="136"/>
  <c r="G32" i="136" s="1"/>
  <c r="W16" i="136"/>
  <c r="E55" i="136"/>
  <c r="F19" i="136"/>
  <c r="H15" i="136"/>
  <c r="I11" i="136" s="1"/>
  <c r="E41" i="136"/>
  <c r="F39" i="136" s="1"/>
  <c r="E56" i="134"/>
  <c r="F19" i="134"/>
  <c r="E22" i="134"/>
  <c r="F39" i="134"/>
  <c r="F42" i="134" s="1"/>
  <c r="W15" i="134"/>
  <c r="X11" i="134" s="1"/>
  <c r="H15" i="134"/>
  <c r="I11" i="134" s="1"/>
  <c r="F35" i="134"/>
  <c r="G32" i="134" s="1"/>
  <c r="E36" i="133"/>
  <c r="G16" i="133"/>
  <c r="V15" i="133"/>
  <c r="W11" i="133" s="1"/>
  <c r="F39" i="133"/>
  <c r="F42" i="133" s="1"/>
  <c r="F35" i="133"/>
  <c r="G32" i="133" s="1"/>
  <c r="E56" i="133"/>
  <c r="F19" i="133"/>
  <c r="H15" i="133"/>
  <c r="I11" i="133" s="1"/>
  <c r="D42" i="131"/>
  <c r="F35" i="131"/>
  <c r="G32" i="131" s="1"/>
  <c r="W15" i="131"/>
  <c r="X11" i="131" s="1"/>
  <c r="E36" i="131"/>
  <c r="E55" i="131"/>
  <c r="F19" i="131"/>
  <c r="E41" i="131"/>
  <c r="F39" i="131" s="1"/>
  <c r="E36" i="130"/>
  <c r="H16" i="130"/>
  <c r="V16" i="130"/>
  <c r="F35" i="130"/>
  <c r="G32" i="130" s="1"/>
  <c r="W15" i="130"/>
  <c r="X11" i="130" s="1"/>
  <c r="E55" i="130"/>
  <c r="F19" i="130"/>
  <c r="I15" i="130"/>
  <c r="J11" i="130" s="1"/>
  <c r="E56" i="129"/>
  <c r="F19" i="129"/>
  <c r="H15" i="129"/>
  <c r="I11" i="129" s="1"/>
  <c r="G16" i="129"/>
  <c r="F35" i="129"/>
  <c r="G32" i="129" s="1"/>
  <c r="F39" i="129"/>
  <c r="F42" i="129" s="1"/>
  <c r="X15" i="129"/>
  <c r="Y11" i="129" s="1"/>
  <c r="E36" i="129"/>
  <c r="E36" i="128"/>
  <c r="I15" i="128"/>
  <c r="J11" i="128" s="1"/>
  <c r="E56" i="128"/>
  <c r="F19" i="128"/>
  <c r="X15" i="128"/>
  <c r="Y11" i="128" s="1"/>
  <c r="F35" i="128"/>
  <c r="G32" i="128" s="1"/>
  <c r="H16" i="128"/>
  <c r="H16" i="126"/>
  <c r="I15" i="126"/>
  <c r="J11" i="126" s="1"/>
  <c r="E36" i="126"/>
  <c r="F35" i="126"/>
  <c r="G32" i="126" s="1"/>
  <c r="E28" i="126"/>
  <c r="F25" i="126" s="1"/>
  <c r="V16" i="126"/>
  <c r="W15" i="126"/>
  <c r="X11" i="126" s="1"/>
  <c r="E56" i="126"/>
  <c r="F19" i="126"/>
  <c r="E36" i="125"/>
  <c r="H16" i="125"/>
  <c r="F39" i="125"/>
  <c r="F42" i="125" s="1"/>
  <c r="F35" i="125"/>
  <c r="G32" i="125" s="1"/>
  <c r="X15" i="125"/>
  <c r="Y11" i="125" s="1"/>
  <c r="E56" i="125"/>
  <c r="F19" i="125"/>
  <c r="I15" i="125"/>
  <c r="J11" i="125" s="1"/>
  <c r="F25" i="123"/>
  <c r="E29" i="123"/>
  <c r="F55" i="123"/>
  <c r="G19" i="123"/>
  <c r="I15" i="123"/>
  <c r="J11" i="123" s="1"/>
  <c r="V15" i="123"/>
  <c r="W11" i="123" s="1"/>
  <c r="F28" i="122"/>
  <c r="G25" i="122" s="1"/>
  <c r="F55" i="122"/>
  <c r="G19" i="122"/>
  <c r="I15" i="122"/>
  <c r="J11" i="122" s="1"/>
  <c r="W15" i="122"/>
  <c r="X11" i="122" s="1"/>
  <c r="E36" i="120"/>
  <c r="F35" i="120"/>
  <c r="G32" i="120" s="1"/>
  <c r="X15" i="120"/>
  <c r="Y11" i="120" s="1"/>
  <c r="I15" i="120"/>
  <c r="J11" i="120" s="1"/>
  <c r="H16" i="119"/>
  <c r="E41" i="119"/>
  <c r="F39" i="119" s="1"/>
  <c r="E36" i="119"/>
  <c r="F35" i="119"/>
  <c r="G32" i="119" s="1"/>
  <c r="W15" i="119"/>
  <c r="X11" i="119" s="1"/>
  <c r="H28" i="119"/>
  <c r="I25" i="119" s="1"/>
  <c r="D42" i="119"/>
  <c r="I21" i="119"/>
  <c r="I15" i="119"/>
  <c r="J11" i="119" s="1"/>
  <c r="G29" i="119"/>
  <c r="E36" i="117"/>
  <c r="F35" i="117"/>
  <c r="G32" i="117" s="1"/>
  <c r="X15" i="117"/>
  <c r="Y11" i="117" s="1"/>
  <c r="E36" i="116"/>
  <c r="D42" i="116"/>
  <c r="P43" i="114"/>
  <c r="B44" i="114"/>
  <c r="D17" i="114"/>
  <c r="G15" i="116"/>
  <c r="H11" i="116" s="1"/>
  <c r="E16" i="114"/>
  <c r="F12" i="114" s="1"/>
  <c r="G29" i="114"/>
  <c r="H26" i="114" s="1"/>
  <c r="B36" i="114"/>
  <c r="C33" i="114"/>
  <c r="C35" i="114" s="1"/>
  <c r="D33" i="114" s="1"/>
  <c r="D35" i="114" s="1"/>
  <c r="E33" i="114" s="1"/>
  <c r="X15" i="116"/>
  <c r="Y11" i="116" s="1"/>
  <c r="E41" i="116"/>
  <c r="F39" i="116" s="1"/>
  <c r="H28" i="116"/>
  <c r="I25" i="116" s="1"/>
  <c r="H21" i="116"/>
  <c r="H22" i="116" s="1"/>
  <c r="W16" i="116"/>
  <c r="F35" i="116"/>
  <c r="G32" i="116" s="1"/>
  <c r="F22" i="114"/>
  <c r="G20" i="114" s="1"/>
  <c r="E23" i="114"/>
  <c r="Z36" i="2" l="1"/>
  <c r="AA35" i="2"/>
  <c r="AB33" i="2" s="1"/>
  <c r="AA36" i="2"/>
  <c r="I29" i="145"/>
  <c r="X16" i="128"/>
  <c r="E42" i="128"/>
  <c r="F39" i="128" s="1"/>
  <c r="F42" i="128" s="1"/>
  <c r="G39" i="128" s="1"/>
  <c r="G42" i="128" s="1"/>
  <c r="E42" i="126"/>
  <c r="F39" i="126" s="1"/>
  <c r="F42" i="126" s="1"/>
  <c r="G39" i="126" s="1"/>
  <c r="G42" i="126" s="1"/>
  <c r="E42" i="150"/>
  <c r="F39" i="150" s="1"/>
  <c r="F42" i="150" s="1"/>
  <c r="G39" i="150" s="1"/>
  <c r="G42" i="150" s="1"/>
  <c r="D42" i="117"/>
  <c r="D43" i="117" s="1"/>
  <c r="D35" i="150"/>
  <c r="E32" i="150" s="1"/>
  <c r="W16" i="126"/>
  <c r="W16" i="131"/>
  <c r="W16" i="119"/>
  <c r="V16" i="139"/>
  <c r="J19" i="119"/>
  <c r="I55" i="119"/>
  <c r="I19" i="116"/>
  <c r="H55" i="116"/>
  <c r="H29" i="116"/>
  <c r="W16" i="134"/>
  <c r="E29" i="137"/>
  <c r="W16" i="146"/>
  <c r="S16" i="156"/>
  <c r="T15" i="156"/>
  <c r="U11" i="156" s="1"/>
  <c r="F29" i="140"/>
  <c r="W16" i="140"/>
  <c r="F16" i="155"/>
  <c r="BJ36" i="161"/>
  <c r="BH43" i="161"/>
  <c r="G30" i="160"/>
  <c r="E23" i="160"/>
  <c r="BI29" i="161"/>
  <c r="H29" i="160"/>
  <c r="I26" i="160" s="1"/>
  <c r="BK35" i="161"/>
  <c r="BL32" i="161" s="1"/>
  <c r="BJ28" i="161"/>
  <c r="BK25" i="161" s="1"/>
  <c r="BI42" i="161"/>
  <c r="BJ39" i="161" s="1"/>
  <c r="F17" i="159"/>
  <c r="C36" i="159"/>
  <c r="H16" i="160"/>
  <c r="I12" i="160" s="1"/>
  <c r="D35" i="160"/>
  <c r="E33" i="160" s="1"/>
  <c r="F22" i="160"/>
  <c r="G20" i="160" s="1"/>
  <c r="D42" i="160"/>
  <c r="C45" i="160"/>
  <c r="G17" i="160"/>
  <c r="AI56" i="161"/>
  <c r="AJ19" i="161"/>
  <c r="AI22" i="161"/>
  <c r="F22" i="159"/>
  <c r="G20" i="159" s="1"/>
  <c r="I29" i="159"/>
  <c r="J26" i="159" s="1"/>
  <c r="C44" i="159"/>
  <c r="D42" i="159" s="1"/>
  <c r="D35" i="159"/>
  <c r="E33" i="159" s="1"/>
  <c r="G16" i="159"/>
  <c r="H12" i="159" s="1"/>
  <c r="E23" i="159"/>
  <c r="H30" i="159"/>
  <c r="F16" i="158"/>
  <c r="G36" i="155"/>
  <c r="G36" i="157"/>
  <c r="H36" i="158"/>
  <c r="G39" i="155"/>
  <c r="F42" i="155"/>
  <c r="F16" i="157"/>
  <c r="H36" i="156"/>
  <c r="G15" i="155"/>
  <c r="H11" i="155" s="1"/>
  <c r="J22" i="156"/>
  <c r="J55" i="156"/>
  <c r="K19" i="156"/>
  <c r="K21" i="156" s="1"/>
  <c r="G29" i="156"/>
  <c r="G39" i="157"/>
  <c r="F42" i="157"/>
  <c r="F16" i="156"/>
  <c r="T16" i="158"/>
  <c r="J21" i="155"/>
  <c r="J22" i="155" s="1"/>
  <c r="G41" i="156"/>
  <c r="H39" i="156" s="1"/>
  <c r="G15" i="158"/>
  <c r="H11" i="158" s="1"/>
  <c r="H35" i="155"/>
  <c r="I32" i="155" s="1"/>
  <c r="H35" i="157"/>
  <c r="I32" i="157" s="1"/>
  <c r="I35" i="158"/>
  <c r="J32" i="158" s="1"/>
  <c r="G28" i="155"/>
  <c r="H25" i="155" s="1"/>
  <c r="G15" i="157"/>
  <c r="H11" i="157" s="1"/>
  <c r="I35" i="156"/>
  <c r="J32" i="156" s="1"/>
  <c r="K21" i="158"/>
  <c r="K22" i="158" s="1"/>
  <c r="I22" i="157"/>
  <c r="J19" i="157"/>
  <c r="J21" i="157" s="1"/>
  <c r="I55" i="157"/>
  <c r="G41" i="158"/>
  <c r="H39" i="158" s="1"/>
  <c r="H28" i="156"/>
  <c r="I25" i="156" s="1"/>
  <c r="G28" i="157"/>
  <c r="H25" i="157" s="1"/>
  <c r="G15" i="156"/>
  <c r="H11" i="156" s="1"/>
  <c r="U15" i="158"/>
  <c r="V11" i="158" s="1"/>
  <c r="G28" i="158"/>
  <c r="H25" i="158" s="1"/>
  <c r="F19" i="117"/>
  <c r="E56" i="117"/>
  <c r="D39" i="120"/>
  <c r="D42" i="120" s="1"/>
  <c r="C43" i="120"/>
  <c r="F21" i="120"/>
  <c r="F22" i="120" s="1"/>
  <c r="D28" i="120"/>
  <c r="E25" i="120" s="1"/>
  <c r="E22" i="117"/>
  <c r="G23" i="149"/>
  <c r="J30" i="149"/>
  <c r="F16" i="139"/>
  <c r="D43" i="128"/>
  <c r="D42" i="130"/>
  <c r="F16" i="145"/>
  <c r="D43" i="150"/>
  <c r="G15" i="145"/>
  <c r="H11" i="145" s="1"/>
  <c r="G15" i="139"/>
  <c r="H11" i="139" s="1"/>
  <c r="F29" i="125"/>
  <c r="G28" i="125"/>
  <c r="H25" i="125" s="1"/>
  <c r="G29" i="133"/>
  <c r="G16" i="143"/>
  <c r="F16" i="117"/>
  <c r="G16" i="131"/>
  <c r="H29" i="146"/>
  <c r="G16" i="116"/>
  <c r="G29" i="146"/>
  <c r="E28" i="129"/>
  <c r="F25" i="129" s="1"/>
  <c r="F28" i="129" s="1"/>
  <c r="G25" i="129" s="1"/>
  <c r="G28" i="129" s="1"/>
  <c r="H25" i="129" s="1"/>
  <c r="H29" i="136"/>
  <c r="I16" i="125"/>
  <c r="E29" i="126"/>
  <c r="D43" i="126"/>
  <c r="F25" i="139"/>
  <c r="E29" i="139"/>
  <c r="H28" i="133"/>
  <c r="I25" i="133" s="1"/>
  <c r="D29" i="130"/>
  <c r="E25" i="130"/>
  <c r="D29" i="150"/>
  <c r="E25" i="150"/>
  <c r="E28" i="150" s="1"/>
  <c r="F25" i="150" s="1"/>
  <c r="F28" i="150" s="1"/>
  <c r="G15" i="117"/>
  <c r="H11" i="117" s="1"/>
  <c r="E28" i="134"/>
  <c r="F25" i="134" s="1"/>
  <c r="H15" i="131"/>
  <c r="I11" i="131" s="1"/>
  <c r="F16" i="150"/>
  <c r="H15" i="143"/>
  <c r="I11" i="143" s="1"/>
  <c r="E25" i="117"/>
  <c r="D29" i="117"/>
  <c r="F25" i="142"/>
  <c r="E29" i="142"/>
  <c r="G15" i="150"/>
  <c r="H11" i="150" s="1"/>
  <c r="H17" i="149"/>
  <c r="E36" i="149"/>
  <c r="E42" i="119"/>
  <c r="F36" i="119"/>
  <c r="F36" i="120"/>
  <c r="F36" i="131"/>
  <c r="F36" i="145"/>
  <c r="X16" i="150"/>
  <c r="Y15" i="150"/>
  <c r="Z11" i="150" s="1"/>
  <c r="F56" i="150"/>
  <c r="G19" i="150"/>
  <c r="F35" i="149"/>
  <c r="G33" i="149" s="1"/>
  <c r="E44" i="149"/>
  <c r="F42" i="149" s="1"/>
  <c r="I16" i="149"/>
  <c r="J12" i="149" s="1"/>
  <c r="D45" i="149"/>
  <c r="H22" i="149"/>
  <c r="I20" i="149" s="1"/>
  <c r="K29" i="149"/>
  <c r="L26" i="149" s="1"/>
  <c r="E42" i="146"/>
  <c r="F36" i="146"/>
  <c r="I15" i="146"/>
  <c r="J11" i="146" s="1"/>
  <c r="F21" i="146"/>
  <c r="F22" i="146" s="1"/>
  <c r="H16" i="146"/>
  <c r="X15" i="146"/>
  <c r="Y11" i="146" s="1"/>
  <c r="G35" i="146"/>
  <c r="H32" i="146" s="1"/>
  <c r="I28" i="146"/>
  <c r="J25" i="146" s="1"/>
  <c r="F41" i="146"/>
  <c r="G39" i="146" s="1"/>
  <c r="E42" i="145"/>
  <c r="W15" i="145"/>
  <c r="X11" i="145" s="1"/>
  <c r="F41" i="145"/>
  <c r="G39" i="145" s="1"/>
  <c r="F21" i="145"/>
  <c r="F22" i="145" s="1"/>
  <c r="G35" i="145"/>
  <c r="H32" i="145" s="1"/>
  <c r="V16" i="145"/>
  <c r="J28" i="145"/>
  <c r="K25" i="145" s="1"/>
  <c r="F29" i="143"/>
  <c r="F36" i="142"/>
  <c r="W16" i="143"/>
  <c r="F21" i="143"/>
  <c r="F22" i="143" s="1"/>
  <c r="G28" i="143"/>
  <c r="H25" i="143" s="1"/>
  <c r="X15" i="143"/>
  <c r="Y11" i="143" s="1"/>
  <c r="E42" i="143"/>
  <c r="G35" i="143"/>
  <c r="H32" i="143" s="1"/>
  <c r="F41" i="143"/>
  <c r="G39" i="143" s="1"/>
  <c r="F36" i="143"/>
  <c r="G35" i="142"/>
  <c r="H32" i="142" s="1"/>
  <c r="H16" i="142"/>
  <c r="G39" i="142"/>
  <c r="G42" i="142" s="1"/>
  <c r="Y15" i="142"/>
  <c r="Z11" i="142" s="1"/>
  <c r="E43" i="142"/>
  <c r="X16" i="142"/>
  <c r="I15" i="142"/>
  <c r="J11" i="142" s="1"/>
  <c r="F21" i="142"/>
  <c r="F22" i="142" s="1"/>
  <c r="E42" i="140"/>
  <c r="H16" i="140"/>
  <c r="F36" i="140"/>
  <c r="G28" i="140"/>
  <c r="H25" i="140" s="1"/>
  <c r="X15" i="140"/>
  <c r="Y11" i="140" s="1"/>
  <c r="F41" i="140"/>
  <c r="G39" i="140" s="1"/>
  <c r="G35" i="140"/>
  <c r="H32" i="140" s="1"/>
  <c r="I15" i="140"/>
  <c r="J11" i="140" s="1"/>
  <c r="F21" i="140"/>
  <c r="F22" i="140" s="1"/>
  <c r="E43" i="139"/>
  <c r="F21" i="139"/>
  <c r="F22" i="139" s="1"/>
  <c r="F36" i="139"/>
  <c r="W15" i="139"/>
  <c r="X11" i="139" s="1"/>
  <c r="G39" i="139"/>
  <c r="G42" i="139" s="1"/>
  <c r="G35" i="139"/>
  <c r="H32" i="139" s="1"/>
  <c r="E42" i="137"/>
  <c r="F36" i="137"/>
  <c r="V16" i="137"/>
  <c r="G35" i="137"/>
  <c r="H32" i="137" s="1"/>
  <c r="F41" i="137"/>
  <c r="G39" i="137" s="1"/>
  <c r="I16" i="137"/>
  <c r="F21" i="137"/>
  <c r="W15" i="137"/>
  <c r="X11" i="137" s="1"/>
  <c r="J15" i="137"/>
  <c r="K11" i="137" s="1"/>
  <c r="F28" i="137"/>
  <c r="G25" i="137" s="1"/>
  <c r="H16" i="136"/>
  <c r="I15" i="136"/>
  <c r="J11" i="136" s="1"/>
  <c r="I28" i="136"/>
  <c r="J25" i="136" s="1"/>
  <c r="G35" i="136"/>
  <c r="H32" i="136" s="1"/>
  <c r="Y15" i="136"/>
  <c r="Z11" i="136" s="1"/>
  <c r="E42" i="136"/>
  <c r="F21" i="136"/>
  <c r="F36" i="136"/>
  <c r="X16" i="136"/>
  <c r="F41" i="136"/>
  <c r="G39" i="136" s="1"/>
  <c r="F36" i="134"/>
  <c r="H16" i="134"/>
  <c r="I15" i="134"/>
  <c r="J11" i="134" s="1"/>
  <c r="X15" i="134"/>
  <c r="Y11" i="134" s="1"/>
  <c r="E43" i="134"/>
  <c r="G35" i="134"/>
  <c r="H32" i="134" s="1"/>
  <c r="F21" i="134"/>
  <c r="G39" i="134"/>
  <c r="G42" i="134" s="1"/>
  <c r="F36" i="133"/>
  <c r="W15" i="133"/>
  <c r="X11" i="133" s="1"/>
  <c r="E43" i="133"/>
  <c r="I15" i="133"/>
  <c r="J11" i="133" s="1"/>
  <c r="G39" i="133"/>
  <c r="G42" i="133" s="1"/>
  <c r="H16" i="133"/>
  <c r="F21" i="133"/>
  <c r="F22" i="133" s="1"/>
  <c r="G35" i="133"/>
  <c r="H32" i="133" s="1"/>
  <c r="V16" i="133"/>
  <c r="I28" i="131"/>
  <c r="J25" i="131" s="1"/>
  <c r="G35" i="131"/>
  <c r="H32" i="131" s="1"/>
  <c r="H29" i="131"/>
  <c r="F41" i="131"/>
  <c r="G39" i="131" s="1"/>
  <c r="E42" i="131"/>
  <c r="F21" i="131"/>
  <c r="X15" i="131"/>
  <c r="Y11" i="131" s="1"/>
  <c r="E42" i="130"/>
  <c r="I16" i="130"/>
  <c r="F41" i="130"/>
  <c r="G39" i="130" s="1"/>
  <c r="F36" i="130"/>
  <c r="J15" i="130"/>
  <c r="K11" i="130" s="1"/>
  <c r="W16" i="130"/>
  <c r="X15" i="130"/>
  <c r="Y11" i="130" s="1"/>
  <c r="F21" i="130"/>
  <c r="F22" i="130" s="1"/>
  <c r="G35" i="130"/>
  <c r="H32" i="130" s="1"/>
  <c r="H16" i="129"/>
  <c r="X16" i="129"/>
  <c r="Y15" i="129"/>
  <c r="Z11" i="129" s="1"/>
  <c r="G39" i="129"/>
  <c r="G42" i="129" s="1"/>
  <c r="G35" i="129"/>
  <c r="H32" i="129" s="1"/>
  <c r="F21" i="129"/>
  <c r="F22" i="129" s="1"/>
  <c r="E43" i="129"/>
  <c r="F36" i="129"/>
  <c r="I15" i="129"/>
  <c r="J11" i="129" s="1"/>
  <c r="E43" i="128"/>
  <c r="F21" i="128"/>
  <c r="F22" i="128" s="1"/>
  <c r="G35" i="128"/>
  <c r="H32" i="128" s="1"/>
  <c r="F28" i="128"/>
  <c r="G25" i="128" s="1"/>
  <c r="F36" i="128"/>
  <c r="Y15" i="128"/>
  <c r="Z11" i="128" s="1"/>
  <c r="I16" i="128"/>
  <c r="E29" i="128"/>
  <c r="J15" i="128"/>
  <c r="K11" i="128" s="1"/>
  <c r="F36" i="126"/>
  <c r="I16" i="126"/>
  <c r="F21" i="126"/>
  <c r="F22" i="126" s="1"/>
  <c r="X15" i="126"/>
  <c r="Y11" i="126" s="1"/>
  <c r="G35" i="126"/>
  <c r="H32" i="126" s="1"/>
  <c r="J15" i="126"/>
  <c r="K11" i="126" s="1"/>
  <c r="F28" i="126"/>
  <c r="G25" i="126" s="1"/>
  <c r="E43" i="125"/>
  <c r="F21" i="125"/>
  <c r="Y15" i="125"/>
  <c r="Z11" i="125" s="1"/>
  <c r="G35" i="125"/>
  <c r="H32" i="125" s="1"/>
  <c r="X16" i="125"/>
  <c r="F36" i="125"/>
  <c r="J15" i="125"/>
  <c r="K11" i="125" s="1"/>
  <c r="G39" i="125"/>
  <c r="G42" i="125" s="1"/>
  <c r="J15" i="123"/>
  <c r="K11" i="123" s="1"/>
  <c r="V16" i="123"/>
  <c r="F28" i="123"/>
  <c r="G25" i="123" s="1"/>
  <c r="W15" i="123"/>
  <c r="X11" i="123" s="1"/>
  <c r="I16" i="123"/>
  <c r="G21" i="123"/>
  <c r="G22" i="123" s="1"/>
  <c r="I16" i="122"/>
  <c r="W16" i="122"/>
  <c r="G28" i="122"/>
  <c r="H25" i="122" s="1"/>
  <c r="X15" i="122"/>
  <c r="Y11" i="122" s="1"/>
  <c r="J15" i="122"/>
  <c r="K11" i="122" s="1"/>
  <c r="G21" i="122"/>
  <c r="F29" i="122"/>
  <c r="I16" i="120"/>
  <c r="Y15" i="120"/>
  <c r="Z11" i="120" s="1"/>
  <c r="G35" i="120"/>
  <c r="H32" i="120" s="1"/>
  <c r="J15" i="120"/>
  <c r="K11" i="120" s="1"/>
  <c r="X16" i="120"/>
  <c r="I16" i="119"/>
  <c r="J15" i="119"/>
  <c r="K11" i="119" s="1"/>
  <c r="I28" i="119"/>
  <c r="J25" i="119" s="1"/>
  <c r="G35" i="119"/>
  <c r="H32" i="119" s="1"/>
  <c r="J21" i="119"/>
  <c r="H29" i="119"/>
  <c r="X15" i="119"/>
  <c r="Y11" i="119" s="1"/>
  <c r="I22" i="119"/>
  <c r="F41" i="119"/>
  <c r="G39" i="119" s="1"/>
  <c r="F36" i="116"/>
  <c r="X16" i="117"/>
  <c r="Y15" i="117"/>
  <c r="Z11" i="117" s="1"/>
  <c r="G35" i="117"/>
  <c r="H32" i="117" s="1"/>
  <c r="F36" i="117"/>
  <c r="E42" i="116"/>
  <c r="C36" i="114"/>
  <c r="H29" i="114"/>
  <c r="I26" i="114" s="1"/>
  <c r="C42" i="114"/>
  <c r="C44" i="114" s="1"/>
  <c r="D42" i="114" s="1"/>
  <c r="D44" i="114" s="1"/>
  <c r="E42" i="114" s="1"/>
  <c r="B45" i="114"/>
  <c r="E17" i="114"/>
  <c r="G30" i="114"/>
  <c r="F16" i="114"/>
  <c r="G12" i="114" s="1"/>
  <c r="H15" i="116"/>
  <c r="I11" i="116" s="1"/>
  <c r="I28" i="116"/>
  <c r="J25" i="116" s="1"/>
  <c r="Y15" i="116"/>
  <c r="Z11" i="116" s="1"/>
  <c r="F41" i="116"/>
  <c r="G39" i="116" s="1"/>
  <c r="I21" i="116"/>
  <c r="G35" i="116"/>
  <c r="H32" i="116" s="1"/>
  <c r="X16" i="116"/>
  <c r="E35" i="114"/>
  <c r="F33" i="114" s="1"/>
  <c r="G22" i="114"/>
  <c r="H20" i="114" s="1"/>
  <c r="D36" i="114"/>
  <c r="F23" i="114"/>
  <c r="AB35" i="2" l="1"/>
  <c r="AB36" i="2" s="1"/>
  <c r="E43" i="126"/>
  <c r="E43" i="150"/>
  <c r="T16" i="156"/>
  <c r="E39" i="117"/>
  <c r="E42" i="117" s="1"/>
  <c r="F39" i="117" s="1"/>
  <c r="D36" i="150"/>
  <c r="E35" i="150"/>
  <c r="F32" i="150" s="1"/>
  <c r="X16" i="146"/>
  <c r="Y16" i="129"/>
  <c r="X16" i="140"/>
  <c r="X16" i="130"/>
  <c r="Y16" i="128"/>
  <c r="K19" i="119"/>
  <c r="J55" i="119"/>
  <c r="Y16" i="116"/>
  <c r="I29" i="119"/>
  <c r="W16" i="145"/>
  <c r="U15" i="156"/>
  <c r="V11" i="156" s="1"/>
  <c r="J22" i="119"/>
  <c r="J29" i="145"/>
  <c r="J19" i="116"/>
  <c r="I55" i="116"/>
  <c r="I29" i="116"/>
  <c r="X16" i="119"/>
  <c r="W16" i="137"/>
  <c r="G29" i="143"/>
  <c r="H29" i="156"/>
  <c r="G16" i="157"/>
  <c r="G16" i="158"/>
  <c r="G16" i="155"/>
  <c r="I30" i="159"/>
  <c r="I29" i="160"/>
  <c r="J26" i="160" s="1"/>
  <c r="H30" i="160"/>
  <c r="BJ29" i="161"/>
  <c r="BK36" i="161"/>
  <c r="BI43" i="161"/>
  <c r="BK28" i="161"/>
  <c r="BL25" i="161" s="1"/>
  <c r="BJ42" i="161"/>
  <c r="BK39" i="161" s="1"/>
  <c r="BL35" i="161"/>
  <c r="BL36" i="161" s="1"/>
  <c r="F23" i="160"/>
  <c r="D36" i="160"/>
  <c r="D44" i="160"/>
  <c r="E42" i="160" s="1"/>
  <c r="E35" i="160"/>
  <c r="F33" i="160" s="1"/>
  <c r="I16" i="160"/>
  <c r="J12" i="160" s="1"/>
  <c r="H17" i="160"/>
  <c r="G22" i="160"/>
  <c r="H20" i="160" s="1"/>
  <c r="AJ21" i="161"/>
  <c r="AJ22" i="161" s="1"/>
  <c r="G16" i="156"/>
  <c r="D36" i="159"/>
  <c r="G17" i="159"/>
  <c r="G29" i="155"/>
  <c r="D44" i="159"/>
  <c r="E42" i="159" s="1"/>
  <c r="G22" i="159"/>
  <c r="H20" i="159" s="1"/>
  <c r="H16" i="159"/>
  <c r="I12" i="159" s="1"/>
  <c r="E35" i="159"/>
  <c r="F33" i="159" s="1"/>
  <c r="J29" i="159"/>
  <c r="K26" i="159" s="1"/>
  <c r="U16" i="158"/>
  <c r="G29" i="157"/>
  <c r="C45" i="159"/>
  <c r="F23" i="159"/>
  <c r="I36" i="156"/>
  <c r="I36" i="158"/>
  <c r="H36" i="157"/>
  <c r="H36" i="155"/>
  <c r="G42" i="156"/>
  <c r="G42" i="158"/>
  <c r="D29" i="120"/>
  <c r="G29" i="158"/>
  <c r="V15" i="158"/>
  <c r="W11" i="158" s="1"/>
  <c r="H15" i="156"/>
  <c r="I11" i="156" s="1"/>
  <c r="H28" i="157"/>
  <c r="I25" i="157" s="1"/>
  <c r="I28" i="156"/>
  <c r="J25" i="156" s="1"/>
  <c r="H41" i="158"/>
  <c r="I39" i="158" s="1"/>
  <c r="K55" i="158"/>
  <c r="L19" i="158"/>
  <c r="L21" i="158" s="1"/>
  <c r="J35" i="156"/>
  <c r="K32" i="156" s="1"/>
  <c r="H15" i="157"/>
  <c r="I11" i="157" s="1"/>
  <c r="H28" i="155"/>
  <c r="I25" i="155" s="1"/>
  <c r="J35" i="158"/>
  <c r="K32" i="158" s="1"/>
  <c r="I35" i="157"/>
  <c r="J32" i="157" s="1"/>
  <c r="I35" i="155"/>
  <c r="J32" i="155" s="1"/>
  <c r="H15" i="158"/>
  <c r="I11" i="158" s="1"/>
  <c r="H41" i="156"/>
  <c r="I39" i="156" s="1"/>
  <c r="H28" i="158"/>
  <c r="I25" i="158" s="1"/>
  <c r="J22" i="157"/>
  <c r="J55" i="157"/>
  <c r="K19" i="157"/>
  <c r="J55" i="155"/>
  <c r="K19" i="155"/>
  <c r="K21" i="155" s="1"/>
  <c r="G41" i="157"/>
  <c r="H39" i="157" s="1"/>
  <c r="K22" i="156"/>
  <c r="K55" i="156"/>
  <c r="L19" i="156"/>
  <c r="H15" i="155"/>
  <c r="I11" i="155" s="1"/>
  <c r="G41" i="155"/>
  <c r="H39" i="155" s="1"/>
  <c r="E28" i="120"/>
  <c r="F25" i="120" s="1"/>
  <c r="E39" i="120"/>
  <c r="E42" i="120" s="1"/>
  <c r="F56" i="120"/>
  <c r="G19" i="120"/>
  <c r="G21" i="120" s="1"/>
  <c r="F21" i="117"/>
  <c r="F22" i="117" s="1"/>
  <c r="K30" i="149"/>
  <c r="G29" i="125"/>
  <c r="G16" i="145"/>
  <c r="H15" i="139"/>
  <c r="I11" i="139" s="1"/>
  <c r="G16" i="139"/>
  <c r="H15" i="145"/>
  <c r="I11" i="145" s="1"/>
  <c r="H28" i="125"/>
  <c r="I25" i="125" s="1"/>
  <c r="F17" i="114"/>
  <c r="G29" i="129"/>
  <c r="F29" i="129"/>
  <c r="H29" i="133"/>
  <c r="E29" i="129"/>
  <c r="G16" i="150"/>
  <c r="E29" i="150"/>
  <c r="H16" i="131"/>
  <c r="G25" i="150"/>
  <c r="G28" i="150" s="1"/>
  <c r="H25" i="150" s="1"/>
  <c r="F29" i="150"/>
  <c r="H15" i="117"/>
  <c r="I11" i="117" s="1"/>
  <c r="E28" i="130"/>
  <c r="F25" i="130" s="1"/>
  <c r="J16" i="120"/>
  <c r="H15" i="150"/>
  <c r="I11" i="150" s="1"/>
  <c r="F28" i="142"/>
  <c r="G25" i="142" s="1"/>
  <c r="H16" i="143"/>
  <c r="I15" i="131"/>
  <c r="I28" i="133"/>
  <c r="J25" i="133" s="1"/>
  <c r="F28" i="139"/>
  <c r="G25" i="139" s="1"/>
  <c r="F28" i="134"/>
  <c r="G25" i="134" s="1"/>
  <c r="J16" i="125"/>
  <c r="E28" i="117"/>
  <c r="F25" i="117" s="1"/>
  <c r="I15" i="143"/>
  <c r="J11" i="143" s="1"/>
  <c r="E29" i="134"/>
  <c r="G16" i="117"/>
  <c r="H16" i="116"/>
  <c r="F43" i="128"/>
  <c r="F43" i="129"/>
  <c r="E45" i="149"/>
  <c r="G36" i="139"/>
  <c r="G36" i="120"/>
  <c r="G36" i="126"/>
  <c r="G21" i="150"/>
  <c r="G22" i="150" s="1"/>
  <c r="Y16" i="150"/>
  <c r="Z15" i="150"/>
  <c r="AA11" i="150" s="1"/>
  <c r="F43" i="150"/>
  <c r="H39" i="150"/>
  <c r="H42" i="150" s="1"/>
  <c r="H23" i="149"/>
  <c r="I17" i="149"/>
  <c r="F44" i="149"/>
  <c r="G42" i="149" s="1"/>
  <c r="F36" i="149"/>
  <c r="I22" i="149"/>
  <c r="J20" i="149" s="1"/>
  <c r="J16" i="149"/>
  <c r="K12" i="149" s="1"/>
  <c r="G35" i="149"/>
  <c r="H33" i="149" s="1"/>
  <c r="L29" i="149"/>
  <c r="L30" i="149" s="1"/>
  <c r="G36" i="146"/>
  <c r="I16" i="146"/>
  <c r="J28" i="146"/>
  <c r="K25" i="146" s="1"/>
  <c r="F42" i="146"/>
  <c r="H35" i="146"/>
  <c r="I32" i="146" s="1"/>
  <c r="G41" i="146"/>
  <c r="H39" i="146" s="1"/>
  <c r="F55" i="146"/>
  <c r="G19" i="146"/>
  <c r="I29" i="146"/>
  <c r="Y15" i="146"/>
  <c r="Z11" i="146" s="1"/>
  <c r="J15" i="146"/>
  <c r="K11" i="146" s="1"/>
  <c r="G36" i="145"/>
  <c r="F42" i="145"/>
  <c r="K28" i="145"/>
  <c r="L25" i="145" s="1"/>
  <c r="H35" i="145"/>
  <c r="I32" i="145" s="1"/>
  <c r="G41" i="145"/>
  <c r="H39" i="145" s="1"/>
  <c r="X15" i="145"/>
  <c r="Y11" i="145" s="1"/>
  <c r="F55" i="145"/>
  <c r="G19" i="145"/>
  <c r="G36" i="142"/>
  <c r="G36" i="143"/>
  <c r="F42" i="143"/>
  <c r="H35" i="143"/>
  <c r="I32" i="143" s="1"/>
  <c r="H28" i="143"/>
  <c r="I25" i="143" s="1"/>
  <c r="G41" i="143"/>
  <c r="H39" i="143" s="1"/>
  <c r="X16" i="143"/>
  <c r="F55" i="143"/>
  <c r="G19" i="143"/>
  <c r="Y15" i="143"/>
  <c r="Z11" i="143" s="1"/>
  <c r="F56" i="142"/>
  <c r="G19" i="142"/>
  <c r="Y16" i="142"/>
  <c r="J15" i="142"/>
  <c r="K11" i="142" s="1"/>
  <c r="Z15" i="142"/>
  <c r="AA11" i="142" s="1"/>
  <c r="I16" i="142"/>
  <c r="H39" i="142"/>
  <c r="H42" i="142" s="1"/>
  <c r="H35" i="142"/>
  <c r="I32" i="142" s="1"/>
  <c r="F43" i="142"/>
  <c r="I16" i="140"/>
  <c r="F42" i="140"/>
  <c r="G29" i="140"/>
  <c r="J15" i="140"/>
  <c r="K11" i="140" s="1"/>
  <c r="G41" i="140"/>
  <c r="H39" i="140" s="1"/>
  <c r="F55" i="140"/>
  <c r="G19" i="140"/>
  <c r="G36" i="140"/>
  <c r="Y15" i="140"/>
  <c r="Z11" i="140" s="1"/>
  <c r="H28" i="140"/>
  <c r="I25" i="140" s="1"/>
  <c r="H35" i="140"/>
  <c r="I32" i="140" s="1"/>
  <c r="F43" i="139"/>
  <c r="W16" i="139"/>
  <c r="H35" i="139"/>
  <c r="I32" i="139" s="1"/>
  <c r="H39" i="139"/>
  <c r="H42" i="139" s="1"/>
  <c r="X15" i="139"/>
  <c r="Y11" i="139" s="1"/>
  <c r="F56" i="139"/>
  <c r="G19" i="139"/>
  <c r="G36" i="137"/>
  <c r="F42" i="137"/>
  <c r="G28" i="137"/>
  <c r="H25" i="137" s="1"/>
  <c r="K15" i="137"/>
  <c r="L11" i="137" s="1"/>
  <c r="X15" i="137"/>
  <c r="Y11" i="137" s="1"/>
  <c r="G41" i="137"/>
  <c r="H39" i="137" s="1"/>
  <c r="F29" i="137"/>
  <c r="J16" i="137"/>
  <c r="F55" i="137"/>
  <c r="G19" i="137"/>
  <c r="F22" i="137"/>
  <c r="H35" i="137"/>
  <c r="I32" i="137" s="1"/>
  <c r="I16" i="136"/>
  <c r="F42" i="136"/>
  <c r="F55" i="136"/>
  <c r="G19" i="136"/>
  <c r="F22" i="136"/>
  <c r="Y16" i="136"/>
  <c r="I29" i="136"/>
  <c r="H35" i="136"/>
  <c r="I32" i="136" s="1"/>
  <c r="J28" i="136"/>
  <c r="K25" i="136" s="1"/>
  <c r="G41" i="136"/>
  <c r="H39" i="136" s="1"/>
  <c r="G36" i="136"/>
  <c r="J15" i="136"/>
  <c r="K11" i="136" s="1"/>
  <c r="Z15" i="136"/>
  <c r="AA11" i="136" s="1"/>
  <c r="F43" i="134"/>
  <c r="F56" i="134"/>
  <c r="G19" i="134"/>
  <c r="H35" i="134"/>
  <c r="I32" i="134" s="1"/>
  <c r="Y15" i="134"/>
  <c r="Z11" i="134" s="1"/>
  <c r="J15" i="134"/>
  <c r="K11" i="134" s="1"/>
  <c r="H39" i="134"/>
  <c r="H42" i="134" s="1"/>
  <c r="G36" i="134"/>
  <c r="X16" i="134"/>
  <c r="I16" i="134"/>
  <c r="F22" i="134"/>
  <c r="G36" i="133"/>
  <c r="H39" i="133"/>
  <c r="H42" i="133" s="1"/>
  <c r="H35" i="133"/>
  <c r="I32" i="133" s="1"/>
  <c r="F43" i="133"/>
  <c r="W16" i="133"/>
  <c r="J15" i="133"/>
  <c r="K11" i="133" s="1"/>
  <c r="X15" i="133"/>
  <c r="Y11" i="133" s="1"/>
  <c r="I16" i="133"/>
  <c r="F56" i="133"/>
  <c r="G19" i="133"/>
  <c r="G41" i="131"/>
  <c r="H39" i="131" s="1"/>
  <c r="Y15" i="131"/>
  <c r="Z11" i="131" s="1"/>
  <c r="F42" i="131"/>
  <c r="G36" i="131"/>
  <c r="X16" i="131"/>
  <c r="F55" i="131"/>
  <c r="G19" i="131"/>
  <c r="J28" i="131"/>
  <c r="K25" i="131" s="1"/>
  <c r="F22" i="131"/>
  <c r="I29" i="131"/>
  <c r="H35" i="131"/>
  <c r="I32" i="131" s="1"/>
  <c r="F42" i="130"/>
  <c r="G36" i="130"/>
  <c r="J16" i="130"/>
  <c r="Y15" i="130"/>
  <c r="Z11" i="130" s="1"/>
  <c r="H35" i="130"/>
  <c r="I32" i="130" s="1"/>
  <c r="K15" i="130"/>
  <c r="L11" i="130" s="1"/>
  <c r="G41" i="130"/>
  <c r="H39" i="130" s="1"/>
  <c r="F55" i="130"/>
  <c r="G19" i="130"/>
  <c r="I16" i="129"/>
  <c r="Z15" i="129"/>
  <c r="AA11" i="129" s="1"/>
  <c r="H35" i="129"/>
  <c r="I32" i="129" s="1"/>
  <c r="H28" i="129"/>
  <c r="I25" i="129" s="1"/>
  <c r="G36" i="129"/>
  <c r="J15" i="129"/>
  <c r="K11" i="129" s="1"/>
  <c r="F56" i="129"/>
  <c r="G19" i="129"/>
  <c r="H39" i="129"/>
  <c r="H42" i="129" s="1"/>
  <c r="F56" i="128"/>
  <c r="G19" i="128"/>
  <c r="J16" i="128"/>
  <c r="H39" i="128"/>
  <c r="H42" i="128" s="1"/>
  <c r="Z15" i="128"/>
  <c r="AA11" i="128" s="1"/>
  <c r="F29" i="128"/>
  <c r="G36" i="128"/>
  <c r="K15" i="128"/>
  <c r="L11" i="128" s="1"/>
  <c r="G28" i="128"/>
  <c r="H25" i="128" s="1"/>
  <c r="H35" i="128"/>
  <c r="I32" i="128" s="1"/>
  <c r="F29" i="126"/>
  <c r="H39" i="126"/>
  <c r="H42" i="126" s="1"/>
  <c r="Y15" i="126"/>
  <c r="Z11" i="126" s="1"/>
  <c r="K15" i="126"/>
  <c r="L11" i="126" s="1"/>
  <c r="J16" i="126"/>
  <c r="H35" i="126"/>
  <c r="I32" i="126" s="1"/>
  <c r="G28" i="126"/>
  <c r="H25" i="126" s="1"/>
  <c r="F43" i="126"/>
  <c r="X16" i="126"/>
  <c r="F56" i="126"/>
  <c r="G19" i="126"/>
  <c r="F43" i="125"/>
  <c r="G36" i="125"/>
  <c r="F56" i="125"/>
  <c r="G19" i="125"/>
  <c r="H39" i="125"/>
  <c r="H42" i="125" s="1"/>
  <c r="K15" i="125"/>
  <c r="L11" i="125" s="1"/>
  <c r="Y16" i="125"/>
  <c r="Z15" i="125"/>
  <c r="AA11" i="125" s="1"/>
  <c r="H35" i="125"/>
  <c r="I32" i="125" s="1"/>
  <c r="F22" i="125"/>
  <c r="X15" i="123"/>
  <c r="Y11" i="123" s="1"/>
  <c r="F29" i="123"/>
  <c r="G28" i="123"/>
  <c r="H25" i="123" s="1"/>
  <c r="W16" i="123"/>
  <c r="K15" i="123"/>
  <c r="L11" i="123" s="1"/>
  <c r="G55" i="123"/>
  <c r="H19" i="123"/>
  <c r="J16" i="123"/>
  <c r="K15" i="122"/>
  <c r="L11" i="122" s="1"/>
  <c r="H28" i="122"/>
  <c r="I25" i="122" s="1"/>
  <c r="G55" i="122"/>
  <c r="H19" i="122"/>
  <c r="G29" i="122"/>
  <c r="Y15" i="122"/>
  <c r="Z11" i="122" s="1"/>
  <c r="J16" i="122"/>
  <c r="X16" i="122"/>
  <c r="G22" i="122"/>
  <c r="Z15" i="120"/>
  <c r="AA11" i="120" s="1"/>
  <c r="Y16" i="120"/>
  <c r="K15" i="120"/>
  <c r="L11" i="120" s="1"/>
  <c r="H35" i="120"/>
  <c r="I32" i="120" s="1"/>
  <c r="J16" i="119"/>
  <c r="G36" i="119"/>
  <c r="K15" i="119"/>
  <c r="L11" i="119" s="1"/>
  <c r="G41" i="119"/>
  <c r="H39" i="119" s="1"/>
  <c r="H35" i="119"/>
  <c r="I32" i="119" s="1"/>
  <c r="Y15" i="119"/>
  <c r="Z11" i="119" s="1"/>
  <c r="K21" i="119"/>
  <c r="K22" i="119" s="1"/>
  <c r="F42" i="119"/>
  <c r="J28" i="119"/>
  <c r="K25" i="119" s="1"/>
  <c r="F42" i="116"/>
  <c r="H35" i="117"/>
  <c r="I32" i="117" s="1"/>
  <c r="Z15" i="117"/>
  <c r="AA11" i="117" s="1"/>
  <c r="G36" i="117"/>
  <c r="Y16" i="117"/>
  <c r="G36" i="116"/>
  <c r="I22" i="116"/>
  <c r="H30" i="114"/>
  <c r="C45" i="114"/>
  <c r="G16" i="114"/>
  <c r="H12" i="114" s="1"/>
  <c r="I15" i="116"/>
  <c r="J11" i="116" s="1"/>
  <c r="I29" i="114"/>
  <c r="J26" i="114" s="1"/>
  <c r="Z15" i="116"/>
  <c r="AA11" i="116" s="1"/>
  <c r="H35" i="116"/>
  <c r="I32" i="116" s="1"/>
  <c r="G41" i="116"/>
  <c r="H39" i="116" s="1"/>
  <c r="J28" i="116"/>
  <c r="K25" i="116" s="1"/>
  <c r="J21" i="116"/>
  <c r="J22" i="116" s="1"/>
  <c r="G23" i="114"/>
  <c r="D45" i="114"/>
  <c r="E36" i="114"/>
  <c r="F35" i="114"/>
  <c r="G33" i="114" s="1"/>
  <c r="E44" i="114"/>
  <c r="F42" i="114" s="1"/>
  <c r="H22" i="114"/>
  <c r="I20" i="114" s="1"/>
  <c r="Y16" i="119" l="1"/>
  <c r="E43" i="117"/>
  <c r="X16" i="123"/>
  <c r="Y16" i="126"/>
  <c r="E36" i="150"/>
  <c r="F42" i="117"/>
  <c r="G39" i="117" s="1"/>
  <c r="F35" i="150"/>
  <c r="G32" i="150" s="1"/>
  <c r="Y16" i="134"/>
  <c r="J29" i="116"/>
  <c r="Z16" i="129"/>
  <c r="U16" i="156"/>
  <c r="Z16" i="116"/>
  <c r="G29" i="123"/>
  <c r="X16" i="133"/>
  <c r="Y16" i="143"/>
  <c r="K19" i="116"/>
  <c r="K21" i="116" s="1"/>
  <c r="K22" i="116" s="1"/>
  <c r="J55" i="116"/>
  <c r="L19" i="119"/>
  <c r="K55" i="119"/>
  <c r="Y16" i="131"/>
  <c r="V15" i="156"/>
  <c r="W11" i="156" s="1"/>
  <c r="J11" i="131"/>
  <c r="J15" i="131" s="1"/>
  <c r="K11" i="131" s="1"/>
  <c r="I16" i="131"/>
  <c r="H29" i="155"/>
  <c r="I30" i="160"/>
  <c r="H29" i="158"/>
  <c r="E36" i="160"/>
  <c r="J29" i="160"/>
  <c r="K26" i="160" s="1"/>
  <c r="BK29" i="161"/>
  <c r="BK42" i="161"/>
  <c r="BL39" i="161" s="1"/>
  <c r="BL28" i="161"/>
  <c r="BL29" i="161" s="1"/>
  <c r="BJ43" i="161"/>
  <c r="H17" i="159"/>
  <c r="I17" i="160"/>
  <c r="D45" i="160"/>
  <c r="J16" i="160"/>
  <c r="K12" i="160" s="1"/>
  <c r="E44" i="160"/>
  <c r="F42" i="160" s="1"/>
  <c r="G23" i="159"/>
  <c r="H22" i="160"/>
  <c r="I20" i="160" s="1"/>
  <c r="G23" i="160"/>
  <c r="F35" i="160"/>
  <c r="G33" i="160" s="1"/>
  <c r="AJ56" i="161"/>
  <c r="AK19" i="161"/>
  <c r="H16" i="155"/>
  <c r="H16" i="158"/>
  <c r="E36" i="159"/>
  <c r="E44" i="159"/>
  <c r="F42" i="159" s="1"/>
  <c r="F35" i="159"/>
  <c r="G33" i="159" s="1"/>
  <c r="K29" i="159"/>
  <c r="L26" i="159" s="1"/>
  <c r="L29" i="159" s="1"/>
  <c r="L30" i="159" s="1"/>
  <c r="H22" i="159"/>
  <c r="I20" i="159" s="1"/>
  <c r="E29" i="120"/>
  <c r="H16" i="157"/>
  <c r="J30" i="159"/>
  <c r="I16" i="159"/>
  <c r="J12" i="159" s="1"/>
  <c r="D45" i="159"/>
  <c r="G42" i="157"/>
  <c r="D43" i="120"/>
  <c r="G42" i="155"/>
  <c r="H42" i="156"/>
  <c r="I36" i="155"/>
  <c r="I36" i="157"/>
  <c r="J36" i="158"/>
  <c r="J36" i="156"/>
  <c r="H41" i="155"/>
  <c r="I39" i="155" s="1"/>
  <c r="I15" i="155"/>
  <c r="J11" i="155" s="1"/>
  <c r="L21" i="156"/>
  <c r="L22" i="156" s="1"/>
  <c r="H41" i="157"/>
  <c r="I39" i="157" s="1"/>
  <c r="K21" i="157"/>
  <c r="K22" i="157" s="1"/>
  <c r="I28" i="158"/>
  <c r="J25" i="158" s="1"/>
  <c r="I41" i="156"/>
  <c r="J39" i="156" s="1"/>
  <c r="I15" i="158"/>
  <c r="J11" i="158" s="1"/>
  <c r="J35" i="155"/>
  <c r="K32" i="155" s="1"/>
  <c r="J35" i="157"/>
  <c r="K32" i="157" s="1"/>
  <c r="K35" i="158"/>
  <c r="L32" i="158" s="1"/>
  <c r="I28" i="155"/>
  <c r="J25" i="155" s="1"/>
  <c r="I15" i="157"/>
  <c r="J11" i="157" s="1"/>
  <c r="K35" i="156"/>
  <c r="L32" i="156" s="1"/>
  <c r="H42" i="158"/>
  <c r="I29" i="156"/>
  <c r="H29" i="157"/>
  <c r="H16" i="156"/>
  <c r="V16" i="158"/>
  <c r="K22" i="155"/>
  <c r="K55" i="155"/>
  <c r="L19" i="155"/>
  <c r="L21" i="155" s="1"/>
  <c r="L22" i="158"/>
  <c r="L55" i="158"/>
  <c r="M19" i="158"/>
  <c r="I41" i="158"/>
  <c r="J39" i="158" s="1"/>
  <c r="J28" i="156"/>
  <c r="K25" i="156" s="1"/>
  <c r="I28" i="157"/>
  <c r="J25" i="157" s="1"/>
  <c r="I15" i="156"/>
  <c r="J11" i="156" s="1"/>
  <c r="W15" i="158"/>
  <c r="X11" i="158" s="1"/>
  <c r="G19" i="117"/>
  <c r="F56" i="117"/>
  <c r="F39" i="120"/>
  <c r="F42" i="120" s="1"/>
  <c r="G22" i="120"/>
  <c r="G56" i="120"/>
  <c r="H19" i="120"/>
  <c r="H21" i="120" s="1"/>
  <c r="H56" i="120" s="1"/>
  <c r="F28" i="120"/>
  <c r="G25" i="120" s="1"/>
  <c r="J17" i="149"/>
  <c r="H29" i="125"/>
  <c r="H16" i="139"/>
  <c r="H16" i="145"/>
  <c r="I15" i="145"/>
  <c r="J11" i="145" s="1"/>
  <c r="I15" i="139"/>
  <c r="J11" i="139" s="1"/>
  <c r="H16" i="117"/>
  <c r="I28" i="125"/>
  <c r="J25" i="125" s="1"/>
  <c r="E29" i="117"/>
  <c r="J16" i="142"/>
  <c r="I29" i="133"/>
  <c r="F29" i="142"/>
  <c r="J29" i="146"/>
  <c r="F29" i="134"/>
  <c r="J15" i="143"/>
  <c r="K11" i="143" s="1"/>
  <c r="H16" i="150"/>
  <c r="I15" i="117"/>
  <c r="J11" i="117" s="1"/>
  <c r="G17" i="114"/>
  <c r="F28" i="117"/>
  <c r="G25" i="117" s="1"/>
  <c r="G28" i="134"/>
  <c r="H25" i="134" s="1"/>
  <c r="J28" i="133"/>
  <c r="K25" i="133" s="1"/>
  <c r="G28" i="139"/>
  <c r="H25" i="139" s="1"/>
  <c r="I15" i="150"/>
  <c r="J11" i="150" s="1"/>
  <c r="F28" i="130"/>
  <c r="G25" i="130" s="1"/>
  <c r="G29" i="126"/>
  <c r="J16" i="136"/>
  <c r="I16" i="143"/>
  <c r="F29" i="139"/>
  <c r="G28" i="142"/>
  <c r="H25" i="142" s="1"/>
  <c r="E29" i="130"/>
  <c r="G42" i="137"/>
  <c r="G42" i="116"/>
  <c r="G43" i="150"/>
  <c r="H36" i="137"/>
  <c r="G36" i="149"/>
  <c r="H36" i="131"/>
  <c r="H28" i="150"/>
  <c r="I25" i="150" s="1"/>
  <c r="I39" i="150"/>
  <c r="I42" i="150" s="1"/>
  <c r="G29" i="150"/>
  <c r="Z16" i="150"/>
  <c r="G56" i="150"/>
  <c r="H19" i="150"/>
  <c r="AA15" i="150"/>
  <c r="AB11" i="150" s="1"/>
  <c r="G44" i="149"/>
  <c r="H42" i="149" s="1"/>
  <c r="H35" i="149"/>
  <c r="I33" i="149" s="1"/>
  <c r="I23" i="149"/>
  <c r="F45" i="149"/>
  <c r="J22" i="149"/>
  <c r="K20" i="149" s="1"/>
  <c r="K16" i="149"/>
  <c r="L12" i="149" s="1"/>
  <c r="H36" i="146"/>
  <c r="G42" i="146"/>
  <c r="J16" i="146"/>
  <c r="G21" i="146"/>
  <c r="H41" i="146"/>
  <c r="I39" i="146" s="1"/>
  <c r="I35" i="146"/>
  <c r="J32" i="146" s="1"/>
  <c r="K28" i="146"/>
  <c r="L25" i="146" s="1"/>
  <c r="Y16" i="146"/>
  <c r="Z15" i="146"/>
  <c r="AA11" i="146" s="1"/>
  <c r="K15" i="146"/>
  <c r="L11" i="146" s="1"/>
  <c r="G21" i="145"/>
  <c r="G22" i="145" s="1"/>
  <c r="Y15" i="145"/>
  <c r="Z11" i="145" s="1"/>
  <c r="I35" i="145"/>
  <c r="J32" i="145" s="1"/>
  <c r="H41" i="145"/>
  <c r="I39" i="145" s="1"/>
  <c r="L28" i="145"/>
  <c r="M25" i="145" s="1"/>
  <c r="G42" i="145"/>
  <c r="K29" i="145"/>
  <c r="X16" i="145"/>
  <c r="H36" i="145"/>
  <c r="H36" i="143"/>
  <c r="G42" i="143"/>
  <c r="H29" i="143"/>
  <c r="G21" i="143"/>
  <c r="G22" i="143" s="1"/>
  <c r="I28" i="143"/>
  <c r="J25" i="143" s="1"/>
  <c r="Z15" i="143"/>
  <c r="AA11" i="143" s="1"/>
  <c r="H41" i="143"/>
  <c r="I39" i="143" s="1"/>
  <c r="I35" i="143"/>
  <c r="J32" i="143" s="1"/>
  <c r="G43" i="142"/>
  <c r="I39" i="142"/>
  <c r="I42" i="142" s="1"/>
  <c r="H36" i="142"/>
  <c r="Z16" i="142"/>
  <c r="K15" i="142"/>
  <c r="L11" i="142" s="1"/>
  <c r="G21" i="142"/>
  <c r="I35" i="142"/>
  <c r="J32" i="142" s="1"/>
  <c r="AA15" i="142"/>
  <c r="AB11" i="142" s="1"/>
  <c r="H36" i="140"/>
  <c r="H29" i="140"/>
  <c r="G21" i="140"/>
  <c r="G22" i="140" s="1"/>
  <c r="J16" i="140"/>
  <c r="Z15" i="140"/>
  <c r="AA11" i="140" s="1"/>
  <c r="K15" i="140"/>
  <c r="L11" i="140" s="1"/>
  <c r="Y16" i="140"/>
  <c r="G42" i="140"/>
  <c r="I35" i="140"/>
  <c r="J32" i="140" s="1"/>
  <c r="I28" i="140"/>
  <c r="J25" i="140" s="1"/>
  <c r="H41" i="140"/>
  <c r="I39" i="140" s="1"/>
  <c r="Y15" i="139"/>
  <c r="Z11" i="139" s="1"/>
  <c r="I39" i="139"/>
  <c r="I42" i="139" s="1"/>
  <c r="G43" i="139"/>
  <c r="I35" i="139"/>
  <c r="J32" i="139" s="1"/>
  <c r="G21" i="139"/>
  <c r="X16" i="139"/>
  <c r="H36" i="139"/>
  <c r="G29" i="137"/>
  <c r="K16" i="137"/>
  <c r="I35" i="137"/>
  <c r="J32" i="137" s="1"/>
  <c r="G21" i="137"/>
  <c r="X16" i="137"/>
  <c r="L15" i="137"/>
  <c r="M11" i="137" s="1"/>
  <c r="Y15" i="137"/>
  <c r="Z11" i="137" s="1"/>
  <c r="H41" i="137"/>
  <c r="I39" i="137" s="1"/>
  <c r="H28" i="137"/>
  <c r="I25" i="137" s="1"/>
  <c r="H41" i="136"/>
  <c r="I39" i="136" s="1"/>
  <c r="I35" i="136"/>
  <c r="J32" i="136" s="1"/>
  <c r="K15" i="136"/>
  <c r="L11" i="136" s="1"/>
  <c r="G42" i="136"/>
  <c r="H36" i="136"/>
  <c r="Z16" i="136"/>
  <c r="J29" i="136"/>
  <c r="G21" i="136"/>
  <c r="G22" i="136" s="1"/>
  <c r="AA15" i="136"/>
  <c r="AB11" i="136" s="1"/>
  <c r="K28" i="136"/>
  <c r="L25" i="136" s="1"/>
  <c r="G43" i="134"/>
  <c r="G21" i="134"/>
  <c r="G22" i="134" s="1"/>
  <c r="I39" i="134"/>
  <c r="I42" i="134" s="1"/>
  <c r="Z15" i="134"/>
  <c r="AA11" i="134" s="1"/>
  <c r="J16" i="134"/>
  <c r="H36" i="134"/>
  <c r="K15" i="134"/>
  <c r="L11" i="134" s="1"/>
  <c r="I35" i="134"/>
  <c r="J32" i="134" s="1"/>
  <c r="G43" i="133"/>
  <c r="K15" i="133"/>
  <c r="L11" i="133" s="1"/>
  <c r="I35" i="133"/>
  <c r="J32" i="133" s="1"/>
  <c r="Y15" i="133"/>
  <c r="Z11" i="133" s="1"/>
  <c r="I39" i="133"/>
  <c r="I42" i="133" s="1"/>
  <c r="G21" i="133"/>
  <c r="G22" i="133" s="1"/>
  <c r="J16" i="133"/>
  <c r="H36" i="133"/>
  <c r="I35" i="131"/>
  <c r="J32" i="131" s="1"/>
  <c r="G21" i="131"/>
  <c r="H41" i="131"/>
  <c r="I39" i="131" s="1"/>
  <c r="J29" i="131"/>
  <c r="G42" i="131"/>
  <c r="K28" i="131"/>
  <c r="L25" i="131" s="1"/>
  <c r="Z15" i="131"/>
  <c r="AA11" i="131" s="1"/>
  <c r="H36" i="130"/>
  <c r="K16" i="130"/>
  <c r="G21" i="130"/>
  <c r="G22" i="130" s="1"/>
  <c r="H41" i="130"/>
  <c r="I39" i="130" s="1"/>
  <c r="G42" i="130"/>
  <c r="I35" i="130"/>
  <c r="J32" i="130" s="1"/>
  <c r="Z15" i="130"/>
  <c r="AA11" i="130" s="1"/>
  <c r="L15" i="130"/>
  <c r="M11" i="130" s="1"/>
  <c r="Y16" i="130"/>
  <c r="G43" i="129"/>
  <c r="G21" i="129"/>
  <c r="I28" i="129"/>
  <c r="J25" i="129" s="1"/>
  <c r="I35" i="129"/>
  <c r="J32" i="129" s="1"/>
  <c r="K15" i="129"/>
  <c r="L11" i="129" s="1"/>
  <c r="H36" i="129"/>
  <c r="I39" i="129"/>
  <c r="I42" i="129" s="1"/>
  <c r="J16" i="129"/>
  <c r="H29" i="129"/>
  <c r="AA15" i="129"/>
  <c r="AB11" i="129" s="1"/>
  <c r="K16" i="128"/>
  <c r="G29" i="128"/>
  <c r="I35" i="128"/>
  <c r="J32" i="128" s="1"/>
  <c r="I39" i="128"/>
  <c r="I42" i="128" s="1"/>
  <c r="H28" i="128"/>
  <c r="I25" i="128" s="1"/>
  <c r="L15" i="128"/>
  <c r="M11" i="128" s="1"/>
  <c r="Z16" i="128"/>
  <c r="AA15" i="128"/>
  <c r="AB11" i="128" s="1"/>
  <c r="G21" i="128"/>
  <c r="G22" i="128" s="1"/>
  <c r="H36" i="128"/>
  <c r="G43" i="128"/>
  <c r="G43" i="126"/>
  <c r="G21" i="126"/>
  <c r="G22" i="126" s="1"/>
  <c r="H28" i="126"/>
  <c r="I25" i="126" s="1"/>
  <c r="K16" i="126"/>
  <c r="Z15" i="126"/>
  <c r="AA11" i="126" s="1"/>
  <c r="I35" i="126"/>
  <c r="J32" i="126" s="1"/>
  <c r="L15" i="126"/>
  <c r="M11" i="126" s="1"/>
  <c r="H36" i="126"/>
  <c r="I39" i="126"/>
  <c r="I42" i="126" s="1"/>
  <c r="K16" i="125"/>
  <c r="G43" i="125"/>
  <c r="I35" i="125"/>
  <c r="J32" i="125" s="1"/>
  <c r="AA15" i="125"/>
  <c r="AB11" i="125" s="1"/>
  <c r="L15" i="125"/>
  <c r="M11" i="125" s="1"/>
  <c r="G21" i="125"/>
  <c r="H36" i="125"/>
  <c r="Z16" i="125"/>
  <c r="I39" i="125"/>
  <c r="I42" i="125" s="1"/>
  <c r="K16" i="123"/>
  <c r="H28" i="123"/>
  <c r="I25" i="123" s="1"/>
  <c r="H21" i="123"/>
  <c r="H22" i="123" s="1"/>
  <c r="L15" i="123"/>
  <c r="M11" i="123" s="1"/>
  <c r="Y15" i="123"/>
  <c r="Z11" i="123" s="1"/>
  <c r="H29" i="122"/>
  <c r="K16" i="122"/>
  <c r="Z15" i="122"/>
  <c r="AA11" i="122" s="1"/>
  <c r="I28" i="122"/>
  <c r="J25" i="122" s="1"/>
  <c r="Y16" i="122"/>
  <c r="H21" i="122"/>
  <c r="H22" i="122" s="1"/>
  <c r="L15" i="122"/>
  <c r="M11" i="122" s="1"/>
  <c r="K16" i="120"/>
  <c r="H36" i="120"/>
  <c r="AA15" i="120"/>
  <c r="AB11" i="120" s="1"/>
  <c r="L15" i="120"/>
  <c r="M11" i="120" s="1"/>
  <c r="I35" i="120"/>
  <c r="J32" i="120" s="1"/>
  <c r="Z16" i="120"/>
  <c r="H36" i="119"/>
  <c r="Z15" i="119"/>
  <c r="AA11" i="119" s="1"/>
  <c r="H41" i="119"/>
  <c r="I39" i="119" s="1"/>
  <c r="L15" i="119"/>
  <c r="M11" i="119" s="1"/>
  <c r="G42" i="119"/>
  <c r="K28" i="119"/>
  <c r="L25" i="119" s="1"/>
  <c r="J29" i="119"/>
  <c r="L21" i="119"/>
  <c r="L22" i="119" s="1"/>
  <c r="I35" i="119"/>
  <c r="J32" i="119" s="1"/>
  <c r="K16" i="119"/>
  <c r="H36" i="116"/>
  <c r="H36" i="117"/>
  <c r="Z16" i="117"/>
  <c r="AA15" i="117"/>
  <c r="AB11" i="117" s="1"/>
  <c r="I35" i="117"/>
  <c r="J32" i="117" s="1"/>
  <c r="I16" i="116"/>
  <c r="J29" i="114"/>
  <c r="K26" i="114" s="1"/>
  <c r="J15" i="116"/>
  <c r="K11" i="116" s="1"/>
  <c r="H16" i="114"/>
  <c r="I12" i="114" s="1"/>
  <c r="I30" i="114"/>
  <c r="AA15" i="116"/>
  <c r="AB11" i="116" s="1"/>
  <c r="H41" i="116"/>
  <c r="I39" i="116" s="1"/>
  <c r="K28" i="116"/>
  <c r="L25" i="116" s="1"/>
  <c r="I35" i="116"/>
  <c r="J32" i="116" s="1"/>
  <c r="H23" i="114"/>
  <c r="E45" i="114"/>
  <c r="F36" i="114"/>
  <c r="G35" i="114"/>
  <c r="H33" i="114" s="1"/>
  <c r="I22" i="114"/>
  <c r="J20" i="114" s="1"/>
  <c r="F44" i="114"/>
  <c r="G42" i="114" s="1"/>
  <c r="V16" i="156" l="1"/>
  <c r="F43" i="117"/>
  <c r="K29" i="119"/>
  <c r="Z16" i="119"/>
  <c r="AA16" i="120"/>
  <c r="F36" i="150"/>
  <c r="G42" i="117"/>
  <c r="G43" i="117" s="1"/>
  <c r="G35" i="150"/>
  <c r="H32" i="150" s="1"/>
  <c r="Y16" i="137"/>
  <c r="Z16" i="143"/>
  <c r="Y16" i="123"/>
  <c r="Z16" i="126"/>
  <c r="L19" i="116"/>
  <c r="K55" i="116"/>
  <c r="Z16" i="122"/>
  <c r="Z16" i="130"/>
  <c r="Z16" i="146"/>
  <c r="AA16" i="116"/>
  <c r="M19" i="119"/>
  <c r="L55" i="119"/>
  <c r="Z16" i="134"/>
  <c r="W15" i="156"/>
  <c r="X11" i="156" s="1"/>
  <c r="Z16" i="140"/>
  <c r="H22" i="120"/>
  <c r="I19" i="120"/>
  <c r="I21" i="120" s="1"/>
  <c r="I22" i="120" s="1"/>
  <c r="J30" i="160"/>
  <c r="I29" i="158"/>
  <c r="I29" i="155"/>
  <c r="H23" i="160"/>
  <c r="K29" i="160"/>
  <c r="L26" i="160" s="1"/>
  <c r="L29" i="160" s="1"/>
  <c r="L30" i="160" s="1"/>
  <c r="BL42" i="161"/>
  <c r="BL43" i="161" s="1"/>
  <c r="BK43" i="161"/>
  <c r="E45" i="159"/>
  <c r="F36" i="160"/>
  <c r="K16" i="160"/>
  <c r="L12" i="160" s="1"/>
  <c r="F44" i="160"/>
  <c r="G42" i="160" s="1"/>
  <c r="G35" i="160"/>
  <c r="H33" i="160" s="1"/>
  <c r="I22" i="160"/>
  <c r="J20" i="160" s="1"/>
  <c r="E45" i="160"/>
  <c r="J17" i="160"/>
  <c r="AK21" i="161"/>
  <c r="AK22" i="161" s="1"/>
  <c r="F36" i="159"/>
  <c r="I16" i="158"/>
  <c r="H23" i="159"/>
  <c r="J16" i="159"/>
  <c r="K12" i="159" s="1"/>
  <c r="K30" i="159"/>
  <c r="F44" i="159"/>
  <c r="G42" i="159" s="1"/>
  <c r="I16" i="157"/>
  <c r="I16" i="155"/>
  <c r="I17" i="159"/>
  <c r="I22" i="159"/>
  <c r="J20" i="159" s="1"/>
  <c r="G35" i="159"/>
  <c r="H33" i="159" s="1"/>
  <c r="K36" i="156"/>
  <c r="K36" i="158"/>
  <c r="J36" i="157"/>
  <c r="J36" i="155"/>
  <c r="I42" i="156"/>
  <c r="H42" i="155"/>
  <c r="E43" i="120"/>
  <c r="W16" i="158"/>
  <c r="I16" i="156"/>
  <c r="I29" i="157"/>
  <c r="J29" i="156"/>
  <c r="I42" i="158"/>
  <c r="M21" i="158"/>
  <c r="M22" i="158" s="1"/>
  <c r="L22" i="155"/>
  <c r="L55" i="155"/>
  <c r="M19" i="155"/>
  <c r="M21" i="155" s="1"/>
  <c r="L35" i="156"/>
  <c r="M32" i="156" s="1"/>
  <c r="J15" i="157"/>
  <c r="K11" i="157" s="1"/>
  <c r="J28" i="155"/>
  <c r="K25" i="155" s="1"/>
  <c r="L35" i="158"/>
  <c r="M32" i="158" s="1"/>
  <c r="K35" i="157"/>
  <c r="L32" i="157" s="1"/>
  <c r="K35" i="155"/>
  <c r="L32" i="155" s="1"/>
  <c r="J15" i="158"/>
  <c r="K11" i="158" s="1"/>
  <c r="J41" i="156"/>
  <c r="K39" i="156" s="1"/>
  <c r="J28" i="158"/>
  <c r="K25" i="158" s="1"/>
  <c r="H42" i="157"/>
  <c r="M19" i="156"/>
  <c r="M21" i="156" s="1"/>
  <c r="L55" i="156"/>
  <c r="J15" i="155"/>
  <c r="K11" i="155" s="1"/>
  <c r="I41" i="155"/>
  <c r="J39" i="155" s="1"/>
  <c r="X15" i="158"/>
  <c r="Y11" i="158" s="1"/>
  <c r="J15" i="156"/>
  <c r="K11" i="156" s="1"/>
  <c r="J28" i="157"/>
  <c r="K25" i="157" s="1"/>
  <c r="K28" i="156"/>
  <c r="L25" i="156" s="1"/>
  <c r="J41" i="158"/>
  <c r="K39" i="158" s="1"/>
  <c r="L19" i="157"/>
  <c r="L21" i="157" s="1"/>
  <c r="K55" i="157"/>
  <c r="I41" i="157"/>
  <c r="J39" i="157" s="1"/>
  <c r="G28" i="120"/>
  <c r="H25" i="120" s="1"/>
  <c r="G39" i="120"/>
  <c r="G42" i="120" s="1"/>
  <c r="F29" i="120"/>
  <c r="G21" i="117"/>
  <c r="G22" i="117" s="1"/>
  <c r="I29" i="125"/>
  <c r="I16" i="145"/>
  <c r="J15" i="139"/>
  <c r="K11" i="139" s="1"/>
  <c r="I16" i="139"/>
  <c r="J15" i="145"/>
  <c r="K11" i="145" s="1"/>
  <c r="J28" i="125"/>
  <c r="K25" i="125" s="1"/>
  <c r="G29" i="142"/>
  <c r="G29" i="134"/>
  <c r="F29" i="130"/>
  <c r="L16" i="122"/>
  <c r="L29" i="145"/>
  <c r="H29" i="150"/>
  <c r="G29" i="139"/>
  <c r="J30" i="114"/>
  <c r="F29" i="117"/>
  <c r="J16" i="143"/>
  <c r="I23" i="114"/>
  <c r="H17" i="114"/>
  <c r="L16" i="128"/>
  <c r="I16" i="150"/>
  <c r="J16" i="131"/>
  <c r="J29" i="133"/>
  <c r="I16" i="117"/>
  <c r="K15" i="131"/>
  <c r="L11" i="131" s="1"/>
  <c r="K15" i="143"/>
  <c r="L11" i="143" s="1"/>
  <c r="K29" i="136"/>
  <c r="H28" i="142"/>
  <c r="I25" i="142" s="1"/>
  <c r="J15" i="150"/>
  <c r="K11" i="150" s="1"/>
  <c r="K28" i="133"/>
  <c r="L25" i="133" s="1"/>
  <c r="I29" i="129"/>
  <c r="G28" i="130"/>
  <c r="H25" i="130" s="1"/>
  <c r="H28" i="139"/>
  <c r="I25" i="139" s="1"/>
  <c r="H28" i="134"/>
  <c r="I25" i="134" s="1"/>
  <c r="G28" i="117"/>
  <c r="H25" i="117" s="1"/>
  <c r="J15" i="117"/>
  <c r="K11" i="117" s="1"/>
  <c r="H43" i="128"/>
  <c r="H43" i="134"/>
  <c r="H43" i="129"/>
  <c r="H42" i="116"/>
  <c r="H42" i="119"/>
  <c r="H43" i="125"/>
  <c r="G45" i="149"/>
  <c r="I36" i="142"/>
  <c r="I36" i="136"/>
  <c r="I28" i="150"/>
  <c r="J25" i="150" s="1"/>
  <c r="AB15" i="150"/>
  <c r="AC11" i="150" s="1"/>
  <c r="H21" i="150"/>
  <c r="H22" i="150" s="1"/>
  <c r="AA16" i="150"/>
  <c r="H43" i="150"/>
  <c r="J39" i="150"/>
  <c r="J42" i="150" s="1"/>
  <c r="K22" i="149"/>
  <c r="L20" i="149" s="1"/>
  <c r="I35" i="149"/>
  <c r="J33" i="149" s="1"/>
  <c r="J23" i="149"/>
  <c r="L16" i="149"/>
  <c r="M12" i="149" s="1"/>
  <c r="K17" i="149"/>
  <c r="H36" i="149"/>
  <c r="H44" i="149"/>
  <c r="I42" i="149" s="1"/>
  <c r="K29" i="146"/>
  <c r="K16" i="146"/>
  <c r="L28" i="146"/>
  <c r="M25" i="146" s="1"/>
  <c r="H42" i="146"/>
  <c r="I41" i="146"/>
  <c r="J39" i="146" s="1"/>
  <c r="AA15" i="146"/>
  <c r="AB11" i="146" s="1"/>
  <c r="J35" i="146"/>
  <c r="K32" i="146" s="1"/>
  <c r="G55" i="146"/>
  <c r="H19" i="146"/>
  <c r="L15" i="146"/>
  <c r="M11" i="146" s="1"/>
  <c r="I36" i="146"/>
  <c r="G22" i="146"/>
  <c r="H42" i="145"/>
  <c r="Y16" i="145"/>
  <c r="H19" i="145"/>
  <c r="G55" i="145"/>
  <c r="Z15" i="145"/>
  <c r="AA11" i="145" s="1"/>
  <c r="M28" i="145"/>
  <c r="N25" i="145" s="1"/>
  <c r="J35" i="145"/>
  <c r="K32" i="145" s="1"/>
  <c r="I41" i="145"/>
  <c r="J39" i="145" s="1"/>
  <c r="I36" i="145"/>
  <c r="I29" i="143"/>
  <c r="I36" i="143"/>
  <c r="H42" i="143"/>
  <c r="AA15" i="143"/>
  <c r="AB11" i="143" s="1"/>
  <c r="G55" i="143"/>
  <c r="H19" i="143"/>
  <c r="J35" i="143"/>
  <c r="K32" i="143" s="1"/>
  <c r="J28" i="143"/>
  <c r="K25" i="143" s="1"/>
  <c r="I41" i="143"/>
  <c r="J39" i="143" s="1"/>
  <c r="H43" i="142"/>
  <c r="K16" i="142"/>
  <c r="J35" i="142"/>
  <c r="K32" i="142" s="1"/>
  <c r="L15" i="142"/>
  <c r="M11" i="142" s="1"/>
  <c r="AB15" i="142"/>
  <c r="AC11" i="142" s="1"/>
  <c r="G56" i="142"/>
  <c r="H19" i="142"/>
  <c r="AA16" i="142"/>
  <c r="G22" i="142"/>
  <c r="J39" i="142"/>
  <c r="J42" i="142" s="1"/>
  <c r="I29" i="140"/>
  <c r="I41" i="140"/>
  <c r="J39" i="140" s="1"/>
  <c r="J35" i="140"/>
  <c r="K32" i="140" s="1"/>
  <c r="L15" i="140"/>
  <c r="M11" i="140" s="1"/>
  <c r="G55" i="140"/>
  <c r="H19" i="140"/>
  <c r="J28" i="140"/>
  <c r="K25" i="140" s="1"/>
  <c r="K16" i="140"/>
  <c r="AA15" i="140"/>
  <c r="AB11" i="140" s="1"/>
  <c r="H42" i="140"/>
  <c r="I36" i="140"/>
  <c r="J35" i="139"/>
  <c r="K32" i="139" s="1"/>
  <c r="I36" i="139"/>
  <c r="Y16" i="139"/>
  <c r="Z15" i="139"/>
  <c r="AA11" i="139" s="1"/>
  <c r="H19" i="139"/>
  <c r="G56" i="139"/>
  <c r="J39" i="139"/>
  <c r="J42" i="139" s="1"/>
  <c r="G22" i="139"/>
  <c r="H43" i="139"/>
  <c r="H42" i="137"/>
  <c r="L16" i="137"/>
  <c r="H29" i="137"/>
  <c r="J35" i="137"/>
  <c r="K32" i="137" s="1"/>
  <c r="I41" i="137"/>
  <c r="J39" i="137" s="1"/>
  <c r="M15" i="137"/>
  <c r="N11" i="137" s="1"/>
  <c r="G55" i="137"/>
  <c r="H19" i="137"/>
  <c r="Z15" i="137"/>
  <c r="AA11" i="137" s="1"/>
  <c r="I36" i="137"/>
  <c r="I28" i="137"/>
  <c r="J25" i="137" s="1"/>
  <c r="G22" i="137"/>
  <c r="G55" i="136"/>
  <c r="H19" i="136"/>
  <c r="J35" i="136"/>
  <c r="K32" i="136" s="1"/>
  <c r="AB15" i="136"/>
  <c r="AC11" i="136" s="1"/>
  <c r="L15" i="136"/>
  <c r="M11" i="136" s="1"/>
  <c r="I41" i="136"/>
  <c r="J39" i="136" s="1"/>
  <c r="L28" i="136"/>
  <c r="M25" i="136" s="1"/>
  <c r="AA16" i="136"/>
  <c r="K16" i="136"/>
  <c r="H42" i="136"/>
  <c r="J35" i="134"/>
  <c r="K32" i="134" s="1"/>
  <c r="K16" i="134"/>
  <c r="AA15" i="134"/>
  <c r="AB11" i="134" s="1"/>
  <c r="L15" i="134"/>
  <c r="M11" i="134" s="1"/>
  <c r="G56" i="134"/>
  <c r="H19" i="134"/>
  <c r="I36" i="134"/>
  <c r="J39" i="134"/>
  <c r="J42" i="134" s="1"/>
  <c r="H43" i="133"/>
  <c r="I36" i="133"/>
  <c r="Z15" i="133"/>
  <c r="AA11" i="133" s="1"/>
  <c r="L15" i="133"/>
  <c r="M11" i="133" s="1"/>
  <c r="G56" i="133"/>
  <c r="H19" i="133"/>
  <c r="Y16" i="133"/>
  <c r="J35" i="133"/>
  <c r="K32" i="133" s="1"/>
  <c r="J39" i="133"/>
  <c r="J42" i="133" s="1"/>
  <c r="K16" i="133"/>
  <c r="I36" i="131"/>
  <c r="K29" i="131"/>
  <c r="I41" i="131"/>
  <c r="J39" i="131" s="1"/>
  <c r="G55" i="131"/>
  <c r="H19" i="131"/>
  <c r="L28" i="131"/>
  <c r="M25" i="131" s="1"/>
  <c r="AA15" i="131"/>
  <c r="AB11" i="131" s="1"/>
  <c r="Z16" i="131"/>
  <c r="H42" i="131"/>
  <c r="G22" i="131"/>
  <c r="J35" i="131"/>
  <c r="K32" i="131" s="1"/>
  <c r="M15" i="130"/>
  <c r="N11" i="130" s="1"/>
  <c r="J35" i="130"/>
  <c r="K32" i="130" s="1"/>
  <c r="H42" i="130"/>
  <c r="I41" i="130"/>
  <c r="J39" i="130" s="1"/>
  <c r="L16" i="130"/>
  <c r="AA15" i="130"/>
  <c r="AB11" i="130" s="1"/>
  <c r="I36" i="130"/>
  <c r="G55" i="130"/>
  <c r="H19" i="130"/>
  <c r="I36" i="129"/>
  <c r="K16" i="129"/>
  <c r="L15" i="129"/>
  <c r="M11" i="129" s="1"/>
  <c r="G56" i="129"/>
  <c r="H19" i="129"/>
  <c r="G22" i="129"/>
  <c r="AB15" i="129"/>
  <c r="AC11" i="129" s="1"/>
  <c r="AA16" i="129"/>
  <c r="J39" i="129"/>
  <c r="J42" i="129" s="1"/>
  <c r="J35" i="129"/>
  <c r="K32" i="129" s="1"/>
  <c r="J28" i="129"/>
  <c r="K25" i="129" s="1"/>
  <c r="H29" i="128"/>
  <c r="I36" i="128"/>
  <c r="I28" i="128"/>
  <c r="J25" i="128" s="1"/>
  <c r="J35" i="128"/>
  <c r="K32" i="128" s="1"/>
  <c r="AB15" i="128"/>
  <c r="AC11" i="128" s="1"/>
  <c r="AA16" i="128"/>
  <c r="G56" i="128"/>
  <c r="H19" i="128"/>
  <c r="M15" i="128"/>
  <c r="N11" i="128" s="1"/>
  <c r="J39" i="128"/>
  <c r="J42" i="128" s="1"/>
  <c r="I36" i="126"/>
  <c r="H29" i="126"/>
  <c r="J39" i="126"/>
  <c r="J42" i="126" s="1"/>
  <c r="H43" i="126"/>
  <c r="L16" i="126"/>
  <c r="AA15" i="126"/>
  <c r="AB11" i="126" s="1"/>
  <c r="I28" i="126"/>
  <c r="J25" i="126" s="1"/>
  <c r="G56" i="126"/>
  <c r="H19" i="126"/>
  <c r="M15" i="126"/>
  <c r="N11" i="126" s="1"/>
  <c r="J35" i="126"/>
  <c r="K32" i="126" s="1"/>
  <c r="G56" i="125"/>
  <c r="H19" i="125"/>
  <c r="AB15" i="125"/>
  <c r="AC11" i="125" s="1"/>
  <c r="G22" i="125"/>
  <c r="AA16" i="125"/>
  <c r="J39" i="125"/>
  <c r="J42" i="125" s="1"/>
  <c r="M15" i="125"/>
  <c r="N11" i="125" s="1"/>
  <c r="J35" i="125"/>
  <c r="K32" i="125" s="1"/>
  <c r="L16" i="125"/>
  <c r="I36" i="125"/>
  <c r="Z15" i="123"/>
  <c r="AA11" i="123" s="1"/>
  <c r="H55" i="123"/>
  <c r="I19" i="123"/>
  <c r="M15" i="123"/>
  <c r="N11" i="123" s="1"/>
  <c r="I28" i="123"/>
  <c r="J25" i="123" s="1"/>
  <c r="L16" i="123"/>
  <c r="H29" i="123"/>
  <c r="I29" i="122"/>
  <c r="J28" i="122"/>
  <c r="K25" i="122" s="1"/>
  <c r="AA15" i="122"/>
  <c r="AB11" i="122" s="1"/>
  <c r="H55" i="122"/>
  <c r="I19" i="122"/>
  <c r="M15" i="122"/>
  <c r="N11" i="122" s="1"/>
  <c r="I36" i="120"/>
  <c r="AB15" i="120"/>
  <c r="AC11" i="120" s="1"/>
  <c r="L16" i="120"/>
  <c r="J35" i="120"/>
  <c r="K32" i="120" s="1"/>
  <c r="M15" i="120"/>
  <c r="N11" i="120" s="1"/>
  <c r="I36" i="119"/>
  <c r="J35" i="119"/>
  <c r="K32" i="119" s="1"/>
  <c r="M15" i="119"/>
  <c r="N11" i="119" s="1"/>
  <c r="I41" i="119"/>
  <c r="J39" i="119" s="1"/>
  <c r="L16" i="119"/>
  <c r="M21" i="119"/>
  <c r="L28" i="119"/>
  <c r="M25" i="119" s="1"/>
  <c r="AA15" i="119"/>
  <c r="AB11" i="119" s="1"/>
  <c r="I36" i="116"/>
  <c r="I36" i="117"/>
  <c r="AA16" i="117"/>
  <c r="AB15" i="117"/>
  <c r="AC11" i="117" s="1"/>
  <c r="J35" i="117"/>
  <c r="K32" i="117" s="1"/>
  <c r="K29" i="116"/>
  <c r="J16" i="116"/>
  <c r="I16" i="114"/>
  <c r="J12" i="114" s="1"/>
  <c r="K29" i="114"/>
  <c r="L26" i="114" s="1"/>
  <c r="L29" i="114" s="1"/>
  <c r="L30" i="114" s="1"/>
  <c r="K15" i="116"/>
  <c r="L11" i="116" s="1"/>
  <c r="L21" i="116"/>
  <c r="L22" i="116" s="1"/>
  <c r="J35" i="116"/>
  <c r="K32" i="116" s="1"/>
  <c r="I41" i="116"/>
  <c r="J39" i="116" s="1"/>
  <c r="AB15" i="116"/>
  <c r="AC11" i="116" s="1"/>
  <c r="L28" i="116"/>
  <c r="M25" i="116" s="1"/>
  <c r="J22" i="114"/>
  <c r="K20" i="114" s="1"/>
  <c r="H35" i="114"/>
  <c r="I33" i="114" s="1"/>
  <c r="G36" i="114"/>
  <c r="G44" i="114"/>
  <c r="H42" i="114" s="1"/>
  <c r="F45" i="114"/>
  <c r="AB16" i="116" l="1"/>
  <c r="AA16" i="126"/>
  <c r="L29" i="116"/>
  <c r="AB16" i="136"/>
  <c r="G36" i="150"/>
  <c r="W16" i="156"/>
  <c r="H39" i="117"/>
  <c r="H35" i="150"/>
  <c r="I32" i="150" s="1"/>
  <c r="AB16" i="120"/>
  <c r="AA16" i="143"/>
  <c r="Z16" i="133"/>
  <c r="Z16" i="123"/>
  <c r="Z16" i="139"/>
  <c r="AA16" i="131"/>
  <c r="AA16" i="134"/>
  <c r="Z16" i="145"/>
  <c r="N19" i="119"/>
  <c r="M55" i="119"/>
  <c r="M19" i="116"/>
  <c r="L55" i="116"/>
  <c r="X15" i="156"/>
  <c r="Y11" i="156" s="1"/>
  <c r="AA16" i="140"/>
  <c r="J16" i="157"/>
  <c r="G36" i="160"/>
  <c r="K30" i="160"/>
  <c r="G44" i="160"/>
  <c r="H42" i="160" s="1"/>
  <c r="G36" i="159"/>
  <c r="H35" i="160"/>
  <c r="I33" i="160" s="1"/>
  <c r="L16" i="160"/>
  <c r="M12" i="160" s="1"/>
  <c r="J22" i="160"/>
  <c r="K20" i="160" s="1"/>
  <c r="K17" i="160"/>
  <c r="I23" i="160"/>
  <c r="F45" i="160"/>
  <c r="AK56" i="161"/>
  <c r="AL19" i="161"/>
  <c r="J16" i="158"/>
  <c r="J17" i="159"/>
  <c r="J29" i="158"/>
  <c r="J29" i="155"/>
  <c r="I23" i="159"/>
  <c r="G44" i="159"/>
  <c r="H42" i="159" s="1"/>
  <c r="H35" i="159"/>
  <c r="I33" i="159" s="1"/>
  <c r="J22" i="159"/>
  <c r="K20" i="159" s="1"/>
  <c r="F45" i="159"/>
  <c r="K16" i="159"/>
  <c r="L12" i="159" s="1"/>
  <c r="J42" i="156"/>
  <c r="K36" i="155"/>
  <c r="K36" i="157"/>
  <c r="L36" i="158"/>
  <c r="L36" i="156"/>
  <c r="F43" i="120"/>
  <c r="G29" i="120"/>
  <c r="I42" i="157"/>
  <c r="J42" i="158"/>
  <c r="K29" i="156"/>
  <c r="J29" i="157"/>
  <c r="J16" i="156"/>
  <c r="X16" i="158"/>
  <c r="I42" i="155"/>
  <c r="J16" i="155"/>
  <c r="K28" i="158"/>
  <c r="L25" i="158" s="1"/>
  <c r="K41" i="156"/>
  <c r="L39" i="156" s="1"/>
  <c r="K15" i="158"/>
  <c r="L11" i="158" s="1"/>
  <c r="L35" i="155"/>
  <c r="M32" i="155" s="1"/>
  <c r="L35" i="157"/>
  <c r="M32" i="157" s="1"/>
  <c r="M35" i="158"/>
  <c r="N32" i="158" s="1"/>
  <c r="K28" i="155"/>
  <c r="L25" i="155" s="1"/>
  <c r="K15" i="157"/>
  <c r="L11" i="157" s="1"/>
  <c r="M35" i="156"/>
  <c r="N32" i="156" s="1"/>
  <c r="M55" i="158"/>
  <c r="N19" i="158"/>
  <c r="J41" i="157"/>
  <c r="K39" i="157" s="1"/>
  <c r="L22" i="157"/>
  <c r="M19" i="157"/>
  <c r="M21" i="157" s="1"/>
  <c r="L55" i="157"/>
  <c r="K41" i="158"/>
  <c r="L39" i="158" s="1"/>
  <c r="L28" i="156"/>
  <c r="M25" i="156" s="1"/>
  <c r="K28" i="157"/>
  <c r="L25" i="157" s="1"/>
  <c r="K15" i="156"/>
  <c r="L11" i="156" s="1"/>
  <c r="Y15" i="158"/>
  <c r="Z11" i="158" s="1"/>
  <c r="J41" i="155"/>
  <c r="K39" i="155" s="1"/>
  <c r="K15" i="155"/>
  <c r="L11" i="155" s="1"/>
  <c r="M22" i="156"/>
  <c r="N19" i="156"/>
  <c r="M55" i="156"/>
  <c r="M22" i="155"/>
  <c r="N19" i="155"/>
  <c r="N21" i="155" s="1"/>
  <c r="M55" i="155"/>
  <c r="H39" i="120"/>
  <c r="H42" i="120" s="1"/>
  <c r="H19" i="117"/>
  <c r="G56" i="117"/>
  <c r="H28" i="120"/>
  <c r="I25" i="120" s="1"/>
  <c r="L17" i="149"/>
  <c r="K23" i="149"/>
  <c r="J16" i="139"/>
  <c r="J16" i="145"/>
  <c r="J29" i="125"/>
  <c r="K15" i="145"/>
  <c r="L11" i="145" s="1"/>
  <c r="K15" i="139"/>
  <c r="L11" i="139" s="1"/>
  <c r="K28" i="125"/>
  <c r="L25" i="125" s="1"/>
  <c r="G29" i="117"/>
  <c r="H29" i="139"/>
  <c r="G29" i="130"/>
  <c r="J16" i="117"/>
  <c r="H29" i="134"/>
  <c r="K29" i="133"/>
  <c r="K16" i="143"/>
  <c r="K16" i="131"/>
  <c r="I29" i="150"/>
  <c r="K15" i="150"/>
  <c r="L11" i="150" s="1"/>
  <c r="K15" i="117"/>
  <c r="L11" i="117" s="1"/>
  <c r="I28" i="134"/>
  <c r="J25" i="134" s="1"/>
  <c r="I28" i="142"/>
  <c r="J25" i="142" s="1"/>
  <c r="L28" i="133"/>
  <c r="M25" i="133" s="1"/>
  <c r="H29" i="142"/>
  <c r="L15" i="143"/>
  <c r="M11" i="143" s="1"/>
  <c r="L15" i="131"/>
  <c r="M11" i="131" s="1"/>
  <c r="M16" i="125"/>
  <c r="H28" i="117"/>
  <c r="I25" i="117" s="1"/>
  <c r="I28" i="139"/>
  <c r="J25" i="139" s="1"/>
  <c r="H28" i="130"/>
  <c r="I25" i="130" s="1"/>
  <c r="J16" i="150"/>
  <c r="K16" i="116"/>
  <c r="I43" i="126"/>
  <c r="H45" i="149"/>
  <c r="I43" i="134"/>
  <c r="I42" i="130"/>
  <c r="I43" i="142"/>
  <c r="I42" i="136"/>
  <c r="J36" i="126"/>
  <c r="J36" i="140"/>
  <c r="AB16" i="150"/>
  <c r="AC15" i="150"/>
  <c r="AD11" i="150" s="1"/>
  <c r="K39" i="150"/>
  <c r="K42" i="150" s="1"/>
  <c r="I43" i="150"/>
  <c r="H56" i="150"/>
  <c r="I19" i="150"/>
  <c r="J28" i="150"/>
  <c r="K25" i="150" s="1"/>
  <c r="I44" i="149"/>
  <c r="J42" i="149" s="1"/>
  <c r="J35" i="149"/>
  <c r="K33" i="149" s="1"/>
  <c r="M16" i="149"/>
  <c r="N12" i="149" s="1"/>
  <c r="I36" i="149"/>
  <c r="L22" i="149"/>
  <c r="L23" i="149" s="1"/>
  <c r="L29" i="146"/>
  <c r="H21" i="146"/>
  <c r="H22" i="146" s="1"/>
  <c r="L16" i="146"/>
  <c r="AB15" i="146"/>
  <c r="AC11" i="146" s="1"/>
  <c r="M15" i="146"/>
  <c r="N11" i="146" s="1"/>
  <c r="K35" i="146"/>
  <c r="L32" i="146" s="1"/>
  <c r="AA16" i="146"/>
  <c r="J41" i="146"/>
  <c r="K39" i="146" s="1"/>
  <c r="J36" i="146"/>
  <c r="I42" i="146"/>
  <c r="M28" i="146"/>
  <c r="N25" i="146" s="1"/>
  <c r="M29" i="145"/>
  <c r="J41" i="145"/>
  <c r="K39" i="145" s="1"/>
  <c r="J36" i="145"/>
  <c r="H21" i="145"/>
  <c r="K35" i="145"/>
  <c r="L32" i="145" s="1"/>
  <c r="I42" i="145"/>
  <c r="AA15" i="145"/>
  <c r="AB11" i="145" s="1"/>
  <c r="N28" i="145"/>
  <c r="O25" i="145" s="1"/>
  <c r="J36" i="143"/>
  <c r="I42" i="143"/>
  <c r="J41" i="143"/>
  <c r="K39" i="143" s="1"/>
  <c r="K35" i="143"/>
  <c r="L32" i="143" s="1"/>
  <c r="K28" i="143"/>
  <c r="L25" i="143" s="1"/>
  <c r="J29" i="143"/>
  <c r="H21" i="143"/>
  <c r="H22" i="143" s="1"/>
  <c r="AB15" i="143"/>
  <c r="AC11" i="143" s="1"/>
  <c r="J36" i="142"/>
  <c r="L16" i="142"/>
  <c r="M15" i="142"/>
  <c r="N11" i="142" s="1"/>
  <c r="AC15" i="142"/>
  <c r="AD11" i="142" s="1"/>
  <c r="AB16" i="142"/>
  <c r="K39" i="142"/>
  <c r="K42" i="142" s="1"/>
  <c r="H21" i="142"/>
  <c r="H22" i="142" s="1"/>
  <c r="K35" i="142"/>
  <c r="L32" i="142" s="1"/>
  <c r="J29" i="140"/>
  <c r="K35" i="140"/>
  <c r="L32" i="140" s="1"/>
  <c r="K28" i="140"/>
  <c r="L25" i="140" s="1"/>
  <c r="L16" i="140"/>
  <c r="J41" i="140"/>
  <c r="K39" i="140" s="1"/>
  <c r="M15" i="140"/>
  <c r="N11" i="140" s="1"/>
  <c r="AB15" i="140"/>
  <c r="AC11" i="140" s="1"/>
  <c r="H21" i="140"/>
  <c r="H22" i="140" s="1"/>
  <c r="I42" i="140"/>
  <c r="K39" i="139"/>
  <c r="K42" i="139" s="1"/>
  <c r="AA15" i="139"/>
  <c r="AB11" i="139" s="1"/>
  <c r="K35" i="139"/>
  <c r="L32" i="139" s="1"/>
  <c r="I43" i="139"/>
  <c r="H21" i="139"/>
  <c r="J36" i="139"/>
  <c r="I29" i="137"/>
  <c r="J36" i="137"/>
  <c r="I42" i="137"/>
  <c r="J28" i="137"/>
  <c r="K25" i="137" s="1"/>
  <c r="H21" i="137"/>
  <c r="H22" i="137" s="1"/>
  <c r="J41" i="137"/>
  <c r="K39" i="137" s="1"/>
  <c r="AA15" i="137"/>
  <c r="AB11" i="137" s="1"/>
  <c r="Z16" i="137"/>
  <c r="M16" i="137"/>
  <c r="K35" i="137"/>
  <c r="L32" i="137" s="1"/>
  <c r="N15" i="137"/>
  <c r="N16" i="137" s="1"/>
  <c r="L16" i="136"/>
  <c r="J36" i="136"/>
  <c r="M28" i="136"/>
  <c r="N25" i="136" s="1"/>
  <c r="J41" i="136"/>
  <c r="K39" i="136" s="1"/>
  <c r="H21" i="136"/>
  <c r="H22" i="136" s="1"/>
  <c r="L29" i="136"/>
  <c r="M15" i="136"/>
  <c r="N11" i="136" s="1"/>
  <c r="AC15" i="136"/>
  <c r="AD11" i="136" s="1"/>
  <c r="K35" i="136"/>
  <c r="L32" i="136" s="1"/>
  <c r="H21" i="134"/>
  <c r="AB15" i="134"/>
  <c r="AC11" i="134" s="1"/>
  <c r="K35" i="134"/>
  <c r="L32" i="134" s="1"/>
  <c r="M15" i="134"/>
  <c r="N11" i="134" s="1"/>
  <c r="J36" i="134"/>
  <c r="K39" i="134"/>
  <c r="K42" i="134" s="1"/>
  <c r="L16" i="134"/>
  <c r="J36" i="133"/>
  <c r="I43" i="133"/>
  <c r="K35" i="133"/>
  <c r="L32" i="133" s="1"/>
  <c r="K39" i="133"/>
  <c r="K42" i="133" s="1"/>
  <c r="L16" i="133"/>
  <c r="M15" i="133"/>
  <c r="N11" i="133" s="1"/>
  <c r="H21" i="133"/>
  <c r="AA15" i="133"/>
  <c r="AB11" i="133" s="1"/>
  <c r="L29" i="131"/>
  <c r="K35" i="131"/>
  <c r="L32" i="131" s="1"/>
  <c r="J41" i="131"/>
  <c r="K39" i="131" s="1"/>
  <c r="H21" i="131"/>
  <c r="H22" i="131" s="1"/>
  <c r="AB15" i="131"/>
  <c r="AC11" i="131" s="1"/>
  <c r="J36" i="131"/>
  <c r="M28" i="131"/>
  <c r="N25" i="131" s="1"/>
  <c r="I42" i="131"/>
  <c r="AB15" i="130"/>
  <c r="AC11" i="130" s="1"/>
  <c r="K35" i="130"/>
  <c r="L32" i="130" s="1"/>
  <c r="J36" i="130"/>
  <c r="N15" i="130"/>
  <c r="N16" i="130" s="1"/>
  <c r="H21" i="130"/>
  <c r="H22" i="130" s="1"/>
  <c r="AA16" i="130"/>
  <c r="J41" i="130"/>
  <c r="K39" i="130" s="1"/>
  <c r="M16" i="130"/>
  <c r="J36" i="129"/>
  <c r="J29" i="129"/>
  <c r="I43" i="129"/>
  <c r="AC15" i="129"/>
  <c r="AD11" i="129" s="1"/>
  <c r="H21" i="129"/>
  <c r="H22" i="129" s="1"/>
  <c r="K28" i="129"/>
  <c r="L25" i="129" s="1"/>
  <c r="K39" i="129"/>
  <c r="K42" i="129" s="1"/>
  <c r="AB16" i="129"/>
  <c r="M15" i="129"/>
  <c r="N11" i="129" s="1"/>
  <c r="K35" i="129"/>
  <c r="L32" i="129" s="1"/>
  <c r="L16" i="129"/>
  <c r="I29" i="128"/>
  <c r="N15" i="128"/>
  <c r="N16" i="128" s="1"/>
  <c r="AB16" i="128"/>
  <c r="J28" i="128"/>
  <c r="K25" i="128" s="1"/>
  <c r="K39" i="128"/>
  <c r="K42" i="128" s="1"/>
  <c r="AC15" i="128"/>
  <c r="AD11" i="128" s="1"/>
  <c r="I43" i="128"/>
  <c r="K35" i="128"/>
  <c r="L32" i="128" s="1"/>
  <c r="H21" i="128"/>
  <c r="H22" i="128" s="1"/>
  <c r="M16" i="128"/>
  <c r="J36" i="128"/>
  <c r="H21" i="126"/>
  <c r="H22" i="126" s="1"/>
  <c r="N15" i="126"/>
  <c r="N16" i="126" s="1"/>
  <c r="AB15" i="126"/>
  <c r="AC11" i="126" s="1"/>
  <c r="J28" i="126"/>
  <c r="K25" i="126" s="1"/>
  <c r="K35" i="126"/>
  <c r="L32" i="126" s="1"/>
  <c r="M16" i="126"/>
  <c r="I29" i="126"/>
  <c r="K39" i="126"/>
  <c r="K42" i="126" s="1"/>
  <c r="K35" i="125"/>
  <c r="L32" i="125" s="1"/>
  <c r="K39" i="125"/>
  <c r="K42" i="125" s="1"/>
  <c r="AC15" i="125"/>
  <c r="AD11" i="125" s="1"/>
  <c r="J36" i="125"/>
  <c r="I43" i="125"/>
  <c r="AB16" i="125"/>
  <c r="H21" i="125"/>
  <c r="H22" i="125" s="1"/>
  <c r="N15" i="125"/>
  <c r="N16" i="125" s="1"/>
  <c r="I29" i="123"/>
  <c r="M16" i="123"/>
  <c r="I21" i="123"/>
  <c r="I22" i="123" s="1"/>
  <c r="N15" i="123"/>
  <c r="N16" i="123" s="1"/>
  <c r="J28" i="123"/>
  <c r="K25" i="123" s="1"/>
  <c r="AA15" i="123"/>
  <c r="AB11" i="123" s="1"/>
  <c r="J36" i="120"/>
  <c r="J29" i="122"/>
  <c r="N15" i="122"/>
  <c r="N16" i="122" s="1"/>
  <c r="AB15" i="122"/>
  <c r="AC11" i="122" s="1"/>
  <c r="AA16" i="122"/>
  <c r="M16" i="122"/>
  <c r="I21" i="122"/>
  <c r="I22" i="122" s="1"/>
  <c r="K28" i="122"/>
  <c r="L25" i="122" s="1"/>
  <c r="M16" i="120"/>
  <c r="I56" i="120"/>
  <c r="J19" i="120"/>
  <c r="K35" i="120"/>
  <c r="L32" i="120" s="1"/>
  <c r="AC15" i="120"/>
  <c r="AD11" i="120" s="1"/>
  <c r="N15" i="120"/>
  <c r="N16" i="120" s="1"/>
  <c r="M16" i="119"/>
  <c r="N21" i="119"/>
  <c r="N22" i="119" s="1"/>
  <c r="J41" i="119"/>
  <c r="K39" i="119" s="1"/>
  <c r="M28" i="119"/>
  <c r="N25" i="119" s="1"/>
  <c r="N15" i="119"/>
  <c r="N16" i="119" s="1"/>
  <c r="AB15" i="119"/>
  <c r="AC11" i="119" s="1"/>
  <c r="K35" i="119"/>
  <c r="L32" i="119" s="1"/>
  <c r="M22" i="119"/>
  <c r="AA16" i="119"/>
  <c r="L29" i="119"/>
  <c r="I42" i="119"/>
  <c r="J36" i="119"/>
  <c r="AB16" i="117"/>
  <c r="AC15" i="117"/>
  <c r="AD11" i="117" s="1"/>
  <c r="K35" i="117"/>
  <c r="L32" i="117" s="1"/>
  <c r="J36" i="117"/>
  <c r="I42" i="116"/>
  <c r="J36" i="116"/>
  <c r="I17" i="114"/>
  <c r="K30" i="114"/>
  <c r="G45" i="114"/>
  <c r="L15" i="116"/>
  <c r="M11" i="116" s="1"/>
  <c r="J16" i="114"/>
  <c r="K12" i="114" s="1"/>
  <c r="J41" i="116"/>
  <c r="K39" i="116" s="1"/>
  <c r="M28" i="116"/>
  <c r="N25" i="116" s="1"/>
  <c r="AC15" i="116"/>
  <c r="AD11" i="116" s="1"/>
  <c r="K35" i="116"/>
  <c r="L32" i="116" s="1"/>
  <c r="M21" i="116"/>
  <c r="J23" i="114"/>
  <c r="H36" i="114"/>
  <c r="I35" i="114"/>
  <c r="J33" i="114" s="1"/>
  <c r="H44" i="114"/>
  <c r="I42" i="114" s="1"/>
  <c r="K22" i="114"/>
  <c r="L20" i="114" s="1"/>
  <c r="AC16" i="120" l="1"/>
  <c r="AB16" i="130"/>
  <c r="H36" i="150"/>
  <c r="H42" i="117"/>
  <c r="I39" i="117" s="1"/>
  <c r="I35" i="150"/>
  <c r="J32" i="150" s="1"/>
  <c r="M29" i="119"/>
  <c r="AC16" i="142"/>
  <c r="AA16" i="133"/>
  <c r="AB16" i="143"/>
  <c r="X16" i="156"/>
  <c r="AB16" i="126"/>
  <c r="AA16" i="123"/>
  <c r="AC16" i="116"/>
  <c r="AC16" i="128"/>
  <c r="AC16" i="150"/>
  <c r="Y15" i="156"/>
  <c r="Z11" i="156" s="1"/>
  <c r="O19" i="119"/>
  <c r="O21" i="119" s="1"/>
  <c r="O22" i="119" s="1"/>
  <c r="N55" i="119"/>
  <c r="N19" i="116"/>
  <c r="M55" i="116"/>
  <c r="M22" i="116"/>
  <c r="AC16" i="125"/>
  <c r="AB16" i="134"/>
  <c r="AA16" i="137"/>
  <c r="AB16" i="146"/>
  <c r="K29" i="143"/>
  <c r="H36" i="160"/>
  <c r="J23" i="159"/>
  <c r="J23" i="160"/>
  <c r="L17" i="160"/>
  <c r="H44" i="160"/>
  <c r="I42" i="160" s="1"/>
  <c r="K22" i="160"/>
  <c r="L20" i="160" s="1"/>
  <c r="I35" i="160"/>
  <c r="J33" i="160" s="1"/>
  <c r="M16" i="160"/>
  <c r="N12" i="160" s="1"/>
  <c r="G45" i="160"/>
  <c r="AL21" i="161"/>
  <c r="AL22" i="161" s="1"/>
  <c r="G45" i="159"/>
  <c r="K17" i="159"/>
  <c r="I35" i="159"/>
  <c r="J33" i="159" s="1"/>
  <c r="L16" i="159"/>
  <c r="M12" i="159" s="1"/>
  <c r="K22" i="159"/>
  <c r="L20" i="159" s="1"/>
  <c r="L22" i="159" s="1"/>
  <c r="L23" i="159" s="1"/>
  <c r="H44" i="159"/>
  <c r="I42" i="159" s="1"/>
  <c r="H36" i="159"/>
  <c r="J42" i="157"/>
  <c r="H29" i="120"/>
  <c r="G43" i="120"/>
  <c r="N22" i="155"/>
  <c r="N55" i="155"/>
  <c r="O19" i="155"/>
  <c r="O21" i="155" s="1"/>
  <c r="N21" i="156"/>
  <c r="N22" i="156" s="1"/>
  <c r="K16" i="155"/>
  <c r="J42" i="155"/>
  <c r="Y16" i="158"/>
  <c r="K16" i="156"/>
  <c r="K29" i="157"/>
  <c r="L29" i="156"/>
  <c r="K42" i="158"/>
  <c r="K41" i="157"/>
  <c r="L39" i="157" s="1"/>
  <c r="M36" i="156"/>
  <c r="K16" i="157"/>
  <c r="K29" i="155"/>
  <c r="M36" i="158"/>
  <c r="L36" i="157"/>
  <c r="L36" i="155"/>
  <c r="K16" i="158"/>
  <c r="K42" i="156"/>
  <c r="K29" i="158"/>
  <c r="L15" i="155"/>
  <c r="M11" i="155" s="1"/>
  <c r="K41" i="155"/>
  <c r="L39" i="155" s="1"/>
  <c r="Z15" i="158"/>
  <c r="AA11" i="158" s="1"/>
  <c r="L15" i="156"/>
  <c r="M11" i="156" s="1"/>
  <c r="L28" i="157"/>
  <c r="M25" i="157" s="1"/>
  <c r="M28" i="156"/>
  <c r="N25" i="156" s="1"/>
  <c r="L41" i="158"/>
  <c r="M39" i="158" s="1"/>
  <c r="M22" i="157"/>
  <c r="M55" i="157"/>
  <c r="N19" i="157"/>
  <c r="N21" i="157" s="1"/>
  <c r="N21" i="158"/>
  <c r="N22" i="158" s="1"/>
  <c r="N35" i="156"/>
  <c r="O32" i="156" s="1"/>
  <c r="L15" i="157"/>
  <c r="M11" i="157" s="1"/>
  <c r="L28" i="155"/>
  <c r="M25" i="155" s="1"/>
  <c r="N35" i="158"/>
  <c r="O32" i="158" s="1"/>
  <c r="M35" i="157"/>
  <c r="N32" i="157" s="1"/>
  <c r="M35" i="155"/>
  <c r="N32" i="155" s="1"/>
  <c r="L15" i="158"/>
  <c r="M11" i="158" s="1"/>
  <c r="L41" i="156"/>
  <c r="M39" i="156" s="1"/>
  <c r="L28" i="158"/>
  <c r="M25" i="158" s="1"/>
  <c r="H21" i="117"/>
  <c r="H22" i="117" s="1"/>
  <c r="I28" i="120"/>
  <c r="J25" i="120" s="1"/>
  <c r="I39" i="120"/>
  <c r="I42" i="120" s="1"/>
  <c r="K16" i="139"/>
  <c r="I29" i="139"/>
  <c r="K29" i="125"/>
  <c r="K16" i="145"/>
  <c r="L15" i="139"/>
  <c r="M11" i="139" s="1"/>
  <c r="L15" i="145"/>
  <c r="M11" i="145" s="1"/>
  <c r="K16" i="117"/>
  <c r="L28" i="125"/>
  <c r="M25" i="125" s="1"/>
  <c r="L16" i="131"/>
  <c r="L16" i="116"/>
  <c r="H29" i="117"/>
  <c r="I29" i="142"/>
  <c r="M15" i="143"/>
  <c r="N11" i="143" s="1"/>
  <c r="H29" i="130"/>
  <c r="L16" i="143"/>
  <c r="M28" i="133"/>
  <c r="N25" i="133" s="1"/>
  <c r="I29" i="134"/>
  <c r="K16" i="150"/>
  <c r="I28" i="130"/>
  <c r="J25" i="130" s="1"/>
  <c r="J28" i="134"/>
  <c r="K25" i="134" s="1"/>
  <c r="L15" i="150"/>
  <c r="M11" i="150" s="1"/>
  <c r="K29" i="129"/>
  <c r="J28" i="139"/>
  <c r="K25" i="139" s="1"/>
  <c r="I28" i="117"/>
  <c r="J25" i="117" s="1"/>
  <c r="M15" i="131"/>
  <c r="N11" i="131" s="1"/>
  <c r="N15" i="131" s="1"/>
  <c r="N16" i="131" s="1"/>
  <c r="L29" i="133"/>
  <c r="J28" i="142"/>
  <c r="K25" i="142" s="1"/>
  <c r="L15" i="117"/>
  <c r="M17" i="149"/>
  <c r="J43" i="126"/>
  <c r="J42" i="145"/>
  <c r="K36" i="120"/>
  <c r="J36" i="149"/>
  <c r="K36" i="126"/>
  <c r="K36" i="145"/>
  <c r="K36" i="128"/>
  <c r="L39" i="150"/>
  <c r="L42" i="150" s="1"/>
  <c r="K28" i="150"/>
  <c r="L25" i="150" s="1"/>
  <c r="J29" i="150"/>
  <c r="AD15" i="150"/>
  <c r="AE11" i="150" s="1"/>
  <c r="I21" i="150"/>
  <c r="I22" i="150" s="1"/>
  <c r="J43" i="150"/>
  <c r="N16" i="149"/>
  <c r="N17" i="149" s="1"/>
  <c r="K35" i="149"/>
  <c r="L33" i="149" s="1"/>
  <c r="J44" i="149"/>
  <c r="K42" i="149" s="1"/>
  <c r="I45" i="149"/>
  <c r="M29" i="146"/>
  <c r="J42" i="146"/>
  <c r="K36" i="146"/>
  <c r="M16" i="146"/>
  <c r="L35" i="146"/>
  <c r="M32" i="146" s="1"/>
  <c r="N15" i="146"/>
  <c r="N16" i="146" s="1"/>
  <c r="N28" i="146"/>
  <c r="O25" i="146" s="1"/>
  <c r="K41" i="146"/>
  <c r="L39" i="146" s="1"/>
  <c r="AC15" i="146"/>
  <c r="AD11" i="146" s="1"/>
  <c r="H55" i="146"/>
  <c r="I19" i="146"/>
  <c r="O28" i="145"/>
  <c r="P25" i="145" s="1"/>
  <c r="H55" i="145"/>
  <c r="I19" i="145"/>
  <c r="AA16" i="145"/>
  <c r="L35" i="145"/>
  <c r="M32" i="145" s="1"/>
  <c r="AB15" i="145"/>
  <c r="AC11" i="145" s="1"/>
  <c r="N29" i="145"/>
  <c r="H22" i="145"/>
  <c r="K41" i="145"/>
  <c r="L39" i="145" s="1"/>
  <c r="J42" i="143"/>
  <c r="K36" i="143"/>
  <c r="L35" i="143"/>
  <c r="M32" i="143" s="1"/>
  <c r="H55" i="143"/>
  <c r="I19" i="143"/>
  <c r="AC15" i="143"/>
  <c r="AD11" i="143" s="1"/>
  <c r="L28" i="143"/>
  <c r="M25" i="143" s="1"/>
  <c r="K41" i="143"/>
  <c r="L39" i="143" s="1"/>
  <c r="K36" i="142"/>
  <c r="H56" i="142"/>
  <c r="I19" i="142"/>
  <c r="AD15" i="142"/>
  <c r="AE11" i="142" s="1"/>
  <c r="L35" i="142"/>
  <c r="M32" i="142" s="1"/>
  <c r="L39" i="142"/>
  <c r="L42" i="142" s="1"/>
  <c r="N15" i="142"/>
  <c r="N16" i="142" s="1"/>
  <c r="J43" i="142"/>
  <c r="M16" i="142"/>
  <c r="K29" i="140"/>
  <c r="M16" i="140"/>
  <c r="K36" i="140"/>
  <c r="AC15" i="140"/>
  <c r="AD11" i="140" s="1"/>
  <c r="L35" i="140"/>
  <c r="M32" i="140" s="1"/>
  <c r="AB16" i="140"/>
  <c r="J42" i="140"/>
  <c r="K41" i="140"/>
  <c r="L39" i="140" s="1"/>
  <c r="H55" i="140"/>
  <c r="I19" i="140"/>
  <c r="N15" i="140"/>
  <c r="N16" i="140" s="1"/>
  <c r="L28" i="140"/>
  <c r="M25" i="140" s="1"/>
  <c r="J43" i="139"/>
  <c r="K36" i="139"/>
  <c r="L39" i="139"/>
  <c r="L42" i="139" s="1"/>
  <c r="H56" i="139"/>
  <c r="I19" i="139"/>
  <c r="H22" i="139"/>
  <c r="L35" i="139"/>
  <c r="M32" i="139" s="1"/>
  <c r="AB15" i="139"/>
  <c r="AC11" i="139" s="1"/>
  <c r="AA16" i="139"/>
  <c r="K36" i="137"/>
  <c r="J29" i="137"/>
  <c r="J42" i="137"/>
  <c r="H55" i="137"/>
  <c r="I19" i="137"/>
  <c r="L35" i="137"/>
  <c r="M32" i="137" s="1"/>
  <c r="AB15" i="137"/>
  <c r="AC11" i="137" s="1"/>
  <c r="K41" i="137"/>
  <c r="L39" i="137" s="1"/>
  <c r="K28" i="137"/>
  <c r="L25" i="137" s="1"/>
  <c r="J42" i="136"/>
  <c r="M29" i="136"/>
  <c r="M16" i="136"/>
  <c r="K36" i="136"/>
  <c r="N15" i="136"/>
  <c r="N16" i="136" s="1"/>
  <c r="L35" i="136"/>
  <c r="M32" i="136" s="1"/>
  <c r="AD15" i="136"/>
  <c r="AE11" i="136" s="1"/>
  <c r="K41" i="136"/>
  <c r="L39" i="136" s="1"/>
  <c r="AC16" i="136"/>
  <c r="H55" i="136"/>
  <c r="I19" i="136"/>
  <c r="N28" i="136"/>
  <c r="O25" i="136" s="1"/>
  <c r="M16" i="134"/>
  <c r="J43" i="134"/>
  <c r="L39" i="134"/>
  <c r="L42" i="134" s="1"/>
  <c r="AC15" i="134"/>
  <c r="AD11" i="134" s="1"/>
  <c r="L35" i="134"/>
  <c r="M32" i="134" s="1"/>
  <c r="H56" i="134"/>
  <c r="I19" i="134"/>
  <c r="N15" i="134"/>
  <c r="N16" i="134" s="1"/>
  <c r="K36" i="134"/>
  <c r="H22" i="134"/>
  <c r="M16" i="133"/>
  <c r="J43" i="133"/>
  <c r="N15" i="133"/>
  <c r="N16" i="133" s="1"/>
  <c r="AB15" i="133"/>
  <c r="AC11" i="133" s="1"/>
  <c r="I19" i="133"/>
  <c r="H56" i="133"/>
  <c r="L35" i="133"/>
  <c r="M32" i="133" s="1"/>
  <c r="H22" i="133"/>
  <c r="L39" i="133"/>
  <c r="L42" i="133" s="1"/>
  <c r="K36" i="133"/>
  <c r="J42" i="131"/>
  <c r="N28" i="131"/>
  <c r="O25" i="131" s="1"/>
  <c r="H55" i="131"/>
  <c r="I19" i="131"/>
  <c r="K41" i="131"/>
  <c r="L39" i="131" s="1"/>
  <c r="AC15" i="131"/>
  <c r="AD11" i="131" s="1"/>
  <c r="L35" i="131"/>
  <c r="M32" i="131" s="1"/>
  <c r="M29" i="131"/>
  <c r="AB16" i="131"/>
  <c r="K36" i="131"/>
  <c r="J42" i="130"/>
  <c r="L35" i="130"/>
  <c r="M32" i="130" s="1"/>
  <c r="K41" i="130"/>
  <c r="L39" i="130" s="1"/>
  <c r="H55" i="130"/>
  <c r="I19" i="130"/>
  <c r="K36" i="130"/>
  <c r="AC15" i="130"/>
  <c r="AD11" i="130" s="1"/>
  <c r="K36" i="129"/>
  <c r="L39" i="129"/>
  <c r="L42" i="129" s="1"/>
  <c r="N15" i="129"/>
  <c r="N16" i="129" s="1"/>
  <c r="J43" i="129"/>
  <c r="H56" i="129"/>
  <c r="I19" i="129"/>
  <c r="L35" i="129"/>
  <c r="M32" i="129" s="1"/>
  <c r="M16" i="129"/>
  <c r="AD15" i="129"/>
  <c r="AE11" i="129" s="1"/>
  <c r="L28" i="129"/>
  <c r="M25" i="129" s="1"/>
  <c r="AC16" i="129"/>
  <c r="L39" i="128"/>
  <c r="L42" i="128" s="1"/>
  <c r="L35" i="128"/>
  <c r="M32" i="128" s="1"/>
  <c r="K28" i="128"/>
  <c r="L25" i="128" s="1"/>
  <c r="AD15" i="128"/>
  <c r="AE11" i="128" s="1"/>
  <c r="J29" i="128"/>
  <c r="H56" i="128"/>
  <c r="I19" i="128"/>
  <c r="J43" i="128"/>
  <c r="J29" i="126"/>
  <c r="L39" i="126"/>
  <c r="L42" i="126" s="1"/>
  <c r="L35" i="126"/>
  <c r="M32" i="126" s="1"/>
  <c r="AC15" i="126"/>
  <c r="AD11" i="126" s="1"/>
  <c r="H56" i="126"/>
  <c r="I19" i="126"/>
  <c r="K28" i="126"/>
  <c r="L25" i="126" s="1"/>
  <c r="J43" i="125"/>
  <c r="H56" i="125"/>
  <c r="I19" i="125"/>
  <c r="AD15" i="125"/>
  <c r="AE11" i="125" s="1"/>
  <c r="L35" i="125"/>
  <c r="M32" i="125" s="1"/>
  <c r="L39" i="125"/>
  <c r="L42" i="125" s="1"/>
  <c r="K36" i="125"/>
  <c r="K28" i="123"/>
  <c r="L25" i="123" s="1"/>
  <c r="I55" i="123"/>
  <c r="J19" i="123"/>
  <c r="AB15" i="123"/>
  <c r="AC11" i="123" s="1"/>
  <c r="J29" i="123"/>
  <c r="J42" i="116"/>
  <c r="L28" i="122"/>
  <c r="M25" i="122" s="1"/>
  <c r="AC15" i="122"/>
  <c r="AD11" i="122" s="1"/>
  <c r="I55" i="122"/>
  <c r="J19" i="122"/>
  <c r="K29" i="122"/>
  <c r="AB16" i="122"/>
  <c r="AD15" i="120"/>
  <c r="AE11" i="120" s="1"/>
  <c r="L35" i="120"/>
  <c r="M32" i="120" s="1"/>
  <c r="J21" i="120"/>
  <c r="K36" i="119"/>
  <c r="K41" i="119"/>
  <c r="L39" i="119" s="1"/>
  <c r="AC15" i="119"/>
  <c r="AD11" i="119" s="1"/>
  <c r="N28" i="119"/>
  <c r="O25" i="119" s="1"/>
  <c r="L35" i="119"/>
  <c r="M32" i="119" s="1"/>
  <c r="AB16" i="119"/>
  <c r="J42" i="119"/>
  <c r="K36" i="116"/>
  <c r="K36" i="117"/>
  <c r="L35" i="117"/>
  <c r="AD15" i="117"/>
  <c r="AE11" i="117" s="1"/>
  <c r="AC16" i="117"/>
  <c r="M29" i="116"/>
  <c r="H45" i="114"/>
  <c r="K16" i="114"/>
  <c r="L12" i="114" s="1"/>
  <c r="M15" i="116"/>
  <c r="N11" i="116" s="1"/>
  <c r="K23" i="114"/>
  <c r="J17" i="114"/>
  <c r="L35" i="116"/>
  <c r="M32" i="116" s="1"/>
  <c r="N28" i="116"/>
  <c r="O25" i="116" s="1"/>
  <c r="N21" i="116"/>
  <c r="N22" i="116" s="1"/>
  <c r="AD15" i="116"/>
  <c r="AE11" i="116" s="1"/>
  <c r="K41" i="116"/>
  <c r="L39" i="116" s="1"/>
  <c r="I44" i="114"/>
  <c r="J42" i="114" s="1"/>
  <c r="I36" i="114"/>
  <c r="J35" i="114"/>
  <c r="K33" i="114" s="1"/>
  <c r="L22" i="114"/>
  <c r="L23" i="114" s="1"/>
  <c r="AB16" i="123" l="1"/>
  <c r="K29" i="123"/>
  <c r="AD16" i="128"/>
  <c r="I36" i="150"/>
  <c r="H43" i="117"/>
  <c r="I42" i="117"/>
  <c r="J39" i="117" s="1"/>
  <c r="J35" i="150"/>
  <c r="K32" i="150" s="1"/>
  <c r="AD16" i="150"/>
  <c r="Y16" i="156"/>
  <c r="M32" i="117"/>
  <c r="M35" i="117" s="1"/>
  <c r="N32" i="117" s="1"/>
  <c r="N35" i="117" s="1"/>
  <c r="M11" i="117"/>
  <c r="M15" i="117" s="1"/>
  <c r="N11" i="117" s="1"/>
  <c r="AB16" i="137"/>
  <c r="P19" i="119"/>
  <c r="O55" i="119"/>
  <c r="AD16" i="120"/>
  <c r="AD16" i="125"/>
  <c r="AC16" i="126"/>
  <c r="AC16" i="134"/>
  <c r="Z15" i="156"/>
  <c r="AA11" i="156" s="1"/>
  <c r="AD16" i="117"/>
  <c r="AC16" i="119"/>
  <c r="AC16" i="122"/>
  <c r="AC16" i="130"/>
  <c r="AB16" i="133"/>
  <c r="AD16" i="136"/>
  <c r="AB16" i="139"/>
  <c r="AB16" i="145"/>
  <c r="O19" i="116"/>
  <c r="O21" i="116" s="1"/>
  <c r="N55" i="116"/>
  <c r="M17" i="160"/>
  <c r="I36" i="160"/>
  <c r="K23" i="160"/>
  <c r="I44" i="160"/>
  <c r="J42" i="160" s="1"/>
  <c r="N16" i="160"/>
  <c r="N17" i="160" s="1"/>
  <c r="J35" i="160"/>
  <c r="K33" i="160" s="1"/>
  <c r="H45" i="160"/>
  <c r="I36" i="159"/>
  <c r="L22" i="160"/>
  <c r="L23" i="160" s="1"/>
  <c r="AL56" i="161"/>
  <c r="AM19" i="161"/>
  <c r="I29" i="120"/>
  <c r="K23" i="159"/>
  <c r="I44" i="159"/>
  <c r="J42" i="159" s="1"/>
  <c r="M16" i="159"/>
  <c r="N12" i="159" s="1"/>
  <c r="N16" i="159" s="1"/>
  <c r="N17" i="159" s="1"/>
  <c r="J35" i="159"/>
  <c r="K33" i="159" s="1"/>
  <c r="H45" i="159"/>
  <c r="L17" i="159"/>
  <c r="H43" i="120"/>
  <c r="L29" i="158"/>
  <c r="L42" i="156"/>
  <c r="L16" i="158"/>
  <c r="M36" i="155"/>
  <c r="M36" i="157"/>
  <c r="N36" i="158"/>
  <c r="L29" i="155"/>
  <c r="L16" i="157"/>
  <c r="N36" i="156"/>
  <c r="O19" i="158"/>
  <c r="O21" i="158" s="1"/>
  <c r="N55" i="158"/>
  <c r="L42" i="158"/>
  <c r="M29" i="156"/>
  <c r="L29" i="157"/>
  <c r="L16" i="156"/>
  <c r="Z16" i="158"/>
  <c r="K42" i="155"/>
  <c r="L16" i="155"/>
  <c r="K42" i="157"/>
  <c r="N55" i="156"/>
  <c r="O19" i="156"/>
  <c r="O21" i="156" s="1"/>
  <c r="M28" i="158"/>
  <c r="N25" i="158" s="1"/>
  <c r="M41" i="156"/>
  <c r="N39" i="156" s="1"/>
  <c r="M15" i="158"/>
  <c r="N11" i="158" s="1"/>
  <c r="N15" i="158" s="1"/>
  <c r="N16" i="158" s="1"/>
  <c r="N35" i="155"/>
  <c r="O32" i="155" s="1"/>
  <c r="N35" i="157"/>
  <c r="O32" i="157" s="1"/>
  <c r="O35" i="158"/>
  <c r="P32" i="158" s="1"/>
  <c r="M28" i="155"/>
  <c r="N25" i="155" s="1"/>
  <c r="M15" i="157"/>
  <c r="N11" i="157" s="1"/>
  <c r="N15" i="157" s="1"/>
  <c r="N16" i="157" s="1"/>
  <c r="O35" i="156"/>
  <c r="P32" i="156" s="1"/>
  <c r="N22" i="157"/>
  <c r="N55" i="157"/>
  <c r="O19" i="157"/>
  <c r="M41" i="158"/>
  <c r="N39" i="158" s="1"/>
  <c r="N28" i="156"/>
  <c r="O25" i="156" s="1"/>
  <c r="M28" i="157"/>
  <c r="N25" i="157" s="1"/>
  <c r="M15" i="156"/>
  <c r="N11" i="156" s="1"/>
  <c r="N15" i="156" s="1"/>
  <c r="N16" i="156" s="1"/>
  <c r="AA15" i="158"/>
  <c r="AB11" i="158" s="1"/>
  <c r="L41" i="155"/>
  <c r="M39" i="155" s="1"/>
  <c r="M15" i="155"/>
  <c r="N11" i="155" s="1"/>
  <c r="N15" i="155" s="1"/>
  <c r="N16" i="155" s="1"/>
  <c r="L41" i="157"/>
  <c r="M39" i="157" s="1"/>
  <c r="O22" i="155"/>
  <c r="O55" i="155"/>
  <c r="P19" i="155"/>
  <c r="P21" i="155" s="1"/>
  <c r="J28" i="120"/>
  <c r="K25" i="120" s="1"/>
  <c r="J39" i="120"/>
  <c r="J42" i="120" s="1"/>
  <c r="I19" i="117"/>
  <c r="H56" i="117"/>
  <c r="L16" i="139"/>
  <c r="M15" i="145"/>
  <c r="N11" i="145" s="1"/>
  <c r="N15" i="145" s="1"/>
  <c r="N16" i="145" s="1"/>
  <c r="L29" i="125"/>
  <c r="L16" i="145"/>
  <c r="M15" i="139"/>
  <c r="N11" i="139" s="1"/>
  <c r="N15" i="139" s="1"/>
  <c r="N16" i="139" s="1"/>
  <c r="M28" i="125"/>
  <c r="N25" i="125" s="1"/>
  <c r="J29" i="139"/>
  <c r="J29" i="134"/>
  <c r="M16" i="143"/>
  <c r="L29" i="122"/>
  <c r="M16" i="131"/>
  <c r="J29" i="142"/>
  <c r="I29" i="130"/>
  <c r="K28" i="139"/>
  <c r="L25" i="139" s="1"/>
  <c r="K28" i="134"/>
  <c r="L25" i="134" s="1"/>
  <c r="J28" i="130"/>
  <c r="K25" i="130" s="1"/>
  <c r="M16" i="116"/>
  <c r="K29" i="126"/>
  <c r="K28" i="142"/>
  <c r="L25" i="142" s="1"/>
  <c r="I29" i="117"/>
  <c r="L16" i="150"/>
  <c r="N15" i="143"/>
  <c r="N16" i="143" s="1"/>
  <c r="N28" i="133"/>
  <c r="O25" i="133" s="1"/>
  <c r="N29" i="136"/>
  <c r="L16" i="117"/>
  <c r="J28" i="117"/>
  <c r="K25" i="117" s="1"/>
  <c r="M15" i="150"/>
  <c r="N11" i="150" s="1"/>
  <c r="M29" i="133"/>
  <c r="K43" i="126"/>
  <c r="K43" i="129"/>
  <c r="J45" i="149"/>
  <c r="K43" i="150"/>
  <c r="L36" i="130"/>
  <c r="L36" i="142"/>
  <c r="L28" i="150"/>
  <c r="M25" i="150" s="1"/>
  <c r="I56" i="150"/>
  <c r="J19" i="150"/>
  <c r="AE15" i="150"/>
  <c r="AF11" i="150" s="1"/>
  <c r="K29" i="150"/>
  <c r="M39" i="150"/>
  <c r="M42" i="150" s="1"/>
  <c r="K36" i="149"/>
  <c r="L35" i="149"/>
  <c r="M33" i="149" s="1"/>
  <c r="K44" i="149"/>
  <c r="L42" i="149" s="1"/>
  <c r="K42" i="146"/>
  <c r="N29" i="146"/>
  <c r="AD15" i="146"/>
  <c r="AE11" i="146" s="1"/>
  <c r="I21" i="146"/>
  <c r="I22" i="146" s="1"/>
  <c r="M35" i="146"/>
  <c r="N32" i="146" s="1"/>
  <c r="AC16" i="146"/>
  <c r="L41" i="146"/>
  <c r="M39" i="146" s="1"/>
  <c r="O28" i="146"/>
  <c r="P25" i="146" s="1"/>
  <c r="L36" i="146"/>
  <c r="K42" i="145"/>
  <c r="L41" i="145"/>
  <c r="M39" i="145" s="1"/>
  <c r="M35" i="145"/>
  <c r="N32" i="145" s="1"/>
  <c r="AC15" i="145"/>
  <c r="AD11" i="145" s="1"/>
  <c r="I21" i="145"/>
  <c r="I22" i="145" s="1"/>
  <c r="P28" i="145"/>
  <c r="Q25" i="145" s="1"/>
  <c r="L36" i="145"/>
  <c r="O29" i="145"/>
  <c r="L29" i="143"/>
  <c r="I21" i="143"/>
  <c r="M28" i="143"/>
  <c r="N25" i="143" s="1"/>
  <c r="L41" i="143"/>
  <c r="M39" i="143" s="1"/>
  <c r="AD15" i="143"/>
  <c r="AE11" i="143" s="1"/>
  <c r="M35" i="143"/>
  <c r="N32" i="143" s="1"/>
  <c r="K42" i="143"/>
  <c r="AC16" i="143"/>
  <c r="L36" i="143"/>
  <c r="M39" i="142"/>
  <c r="M42" i="142" s="1"/>
  <c r="I21" i="142"/>
  <c r="I22" i="142" s="1"/>
  <c r="AE15" i="142"/>
  <c r="AF11" i="142" s="1"/>
  <c r="M35" i="142"/>
  <c r="N32" i="142" s="1"/>
  <c r="AD16" i="142"/>
  <c r="K43" i="142"/>
  <c r="K42" i="140"/>
  <c r="L41" i="140"/>
  <c r="M39" i="140" s="1"/>
  <c r="L36" i="140"/>
  <c r="M28" i="140"/>
  <c r="N25" i="140" s="1"/>
  <c r="L29" i="140"/>
  <c r="I21" i="140"/>
  <c r="I22" i="140" s="1"/>
  <c r="AD15" i="140"/>
  <c r="AE11" i="140" s="1"/>
  <c r="M35" i="140"/>
  <c r="N32" i="140" s="1"/>
  <c r="AC16" i="140"/>
  <c r="L36" i="139"/>
  <c r="K43" i="139"/>
  <c r="M39" i="139"/>
  <c r="M42" i="139" s="1"/>
  <c r="I21" i="139"/>
  <c r="AC15" i="139"/>
  <c r="AD11" i="139" s="1"/>
  <c r="M35" i="139"/>
  <c r="N32" i="139" s="1"/>
  <c r="K42" i="137"/>
  <c r="L36" i="137"/>
  <c r="L41" i="137"/>
  <c r="M39" i="137" s="1"/>
  <c r="M35" i="137"/>
  <c r="N32" i="137" s="1"/>
  <c r="K29" i="137"/>
  <c r="AC15" i="137"/>
  <c r="AD11" i="137" s="1"/>
  <c r="I21" i="137"/>
  <c r="I22" i="137" s="1"/>
  <c r="L28" i="137"/>
  <c r="M25" i="137" s="1"/>
  <c r="K42" i="136"/>
  <c r="L36" i="136"/>
  <c r="I21" i="136"/>
  <c r="I22" i="136" s="1"/>
  <c r="O28" i="136"/>
  <c r="P25" i="136" s="1"/>
  <c r="AE15" i="136"/>
  <c r="AF11" i="136" s="1"/>
  <c r="L41" i="136"/>
  <c r="M39" i="136" s="1"/>
  <c r="M35" i="136"/>
  <c r="N32" i="136" s="1"/>
  <c r="K43" i="134"/>
  <c r="I21" i="134"/>
  <c r="I22" i="134" s="1"/>
  <c r="AD15" i="134"/>
  <c r="AE11" i="134" s="1"/>
  <c r="M35" i="134"/>
  <c r="N32" i="134" s="1"/>
  <c r="L36" i="134"/>
  <c r="M39" i="134"/>
  <c r="M42" i="134" s="1"/>
  <c r="K43" i="133"/>
  <c r="L36" i="133"/>
  <c r="AC15" i="133"/>
  <c r="AD11" i="133" s="1"/>
  <c r="M35" i="133"/>
  <c r="N32" i="133" s="1"/>
  <c r="M39" i="133"/>
  <c r="M42" i="133" s="1"/>
  <c r="I21" i="133"/>
  <c r="I22" i="133" s="1"/>
  <c r="N29" i="131"/>
  <c r="M35" i="131"/>
  <c r="N32" i="131" s="1"/>
  <c r="I21" i="131"/>
  <c r="I22" i="131" s="1"/>
  <c r="AD15" i="131"/>
  <c r="AE11" i="131" s="1"/>
  <c r="AC16" i="131"/>
  <c r="L41" i="131"/>
  <c r="M39" i="131" s="1"/>
  <c r="L36" i="131"/>
  <c r="K42" i="131"/>
  <c r="O28" i="131"/>
  <c r="P25" i="131" s="1"/>
  <c r="AD15" i="130"/>
  <c r="AE11" i="130" s="1"/>
  <c r="L41" i="130"/>
  <c r="M39" i="130" s="1"/>
  <c r="M35" i="130"/>
  <c r="N32" i="130" s="1"/>
  <c r="I21" i="130"/>
  <c r="I22" i="130" s="1"/>
  <c r="K42" i="130"/>
  <c r="M35" i="129"/>
  <c r="N32" i="129" s="1"/>
  <c r="AE15" i="129"/>
  <c r="AF11" i="129" s="1"/>
  <c r="L36" i="129"/>
  <c r="M39" i="129"/>
  <c r="M42" i="129" s="1"/>
  <c r="L29" i="129"/>
  <c r="AD16" i="129"/>
  <c r="I21" i="129"/>
  <c r="I22" i="129" s="1"/>
  <c r="M28" i="129"/>
  <c r="N25" i="129" s="1"/>
  <c r="K43" i="128"/>
  <c r="L36" i="128"/>
  <c r="M35" i="128"/>
  <c r="N32" i="128" s="1"/>
  <c r="I21" i="128"/>
  <c r="I22" i="128" s="1"/>
  <c r="AE15" i="128"/>
  <c r="AF11" i="128" s="1"/>
  <c r="L28" i="128"/>
  <c r="M25" i="128" s="1"/>
  <c r="K29" i="128"/>
  <c r="M39" i="128"/>
  <c r="M42" i="128" s="1"/>
  <c r="L36" i="126"/>
  <c r="L28" i="126"/>
  <c r="M25" i="126" s="1"/>
  <c r="AD15" i="126"/>
  <c r="AE11" i="126" s="1"/>
  <c r="M39" i="126"/>
  <c r="M42" i="126" s="1"/>
  <c r="I21" i="126"/>
  <c r="M35" i="126"/>
  <c r="N32" i="126" s="1"/>
  <c r="M39" i="125"/>
  <c r="M42" i="125" s="1"/>
  <c r="M35" i="125"/>
  <c r="N32" i="125" s="1"/>
  <c r="AE15" i="125"/>
  <c r="AF11" i="125" s="1"/>
  <c r="K43" i="125"/>
  <c r="L36" i="125"/>
  <c r="I21" i="125"/>
  <c r="I22" i="125" s="1"/>
  <c r="AC15" i="123"/>
  <c r="AD11" i="123" s="1"/>
  <c r="L28" i="123"/>
  <c r="M25" i="123" s="1"/>
  <c r="J21" i="123"/>
  <c r="J22" i="123" s="1"/>
  <c r="J21" i="122"/>
  <c r="J22" i="122" s="1"/>
  <c r="AD15" i="122"/>
  <c r="AE11" i="122" s="1"/>
  <c r="M28" i="122"/>
  <c r="N25" i="122" s="1"/>
  <c r="L36" i="120"/>
  <c r="J56" i="120"/>
  <c r="K19" i="120"/>
  <c r="J22" i="120"/>
  <c r="AE15" i="120"/>
  <c r="AF11" i="120" s="1"/>
  <c r="M35" i="120"/>
  <c r="N32" i="120" s="1"/>
  <c r="L36" i="119"/>
  <c r="K42" i="119"/>
  <c r="O28" i="119"/>
  <c r="P25" i="119" s="1"/>
  <c r="P21" i="119"/>
  <c r="P22" i="119" s="1"/>
  <c r="AD15" i="119"/>
  <c r="AE11" i="119" s="1"/>
  <c r="L41" i="119"/>
  <c r="M39" i="119" s="1"/>
  <c r="M35" i="119"/>
  <c r="N32" i="119" s="1"/>
  <c r="N29" i="119"/>
  <c r="L36" i="116"/>
  <c r="AE15" i="117"/>
  <c r="AF11" i="117" s="1"/>
  <c r="L36" i="117"/>
  <c r="K42" i="116"/>
  <c r="N29" i="116"/>
  <c r="K17" i="114"/>
  <c r="N15" i="116"/>
  <c r="N16" i="116" s="1"/>
  <c r="L16" i="114"/>
  <c r="M12" i="114" s="1"/>
  <c r="AE15" i="116"/>
  <c r="AF11" i="116" s="1"/>
  <c r="AD16" i="116"/>
  <c r="O28" i="116"/>
  <c r="P25" i="116" s="1"/>
  <c r="L41" i="116"/>
  <c r="M39" i="116" s="1"/>
  <c r="M35" i="116"/>
  <c r="N32" i="116" s="1"/>
  <c r="I45" i="114"/>
  <c r="K35" i="114"/>
  <c r="L33" i="114" s="1"/>
  <c r="J36" i="114"/>
  <c r="J44" i="114"/>
  <c r="K42" i="114" s="1"/>
  <c r="O29" i="116" l="1"/>
  <c r="AD16" i="122"/>
  <c r="J36" i="150"/>
  <c r="AC16" i="123"/>
  <c r="I43" i="117"/>
  <c r="J42" i="117"/>
  <c r="K39" i="117" s="1"/>
  <c r="K35" i="150"/>
  <c r="L32" i="150" s="1"/>
  <c r="AE16" i="129"/>
  <c r="AD16" i="131"/>
  <c r="AD16" i="143"/>
  <c r="AD16" i="126"/>
  <c r="P19" i="116"/>
  <c r="O55" i="116"/>
  <c r="AE16" i="117"/>
  <c r="AD16" i="119"/>
  <c r="AE16" i="120"/>
  <c r="Z16" i="156"/>
  <c r="AA15" i="156"/>
  <c r="AB11" i="156" s="1"/>
  <c r="O22" i="116"/>
  <c r="AE16" i="142"/>
  <c r="AE16" i="150"/>
  <c r="Q19" i="119"/>
  <c r="P55" i="119"/>
  <c r="AD16" i="140"/>
  <c r="M16" i="158"/>
  <c r="J29" i="120"/>
  <c r="M17" i="159"/>
  <c r="J36" i="160"/>
  <c r="J44" i="160"/>
  <c r="K42" i="160" s="1"/>
  <c r="K35" i="160"/>
  <c r="L33" i="160" s="1"/>
  <c r="I45" i="160"/>
  <c r="AM21" i="161"/>
  <c r="AM22" i="161" s="1"/>
  <c r="M16" i="157"/>
  <c r="I45" i="159"/>
  <c r="J36" i="159"/>
  <c r="M29" i="155"/>
  <c r="M29" i="158"/>
  <c r="K35" i="159"/>
  <c r="L33" i="159" s="1"/>
  <c r="J44" i="159"/>
  <c r="K42" i="159" s="1"/>
  <c r="L42" i="157"/>
  <c r="O36" i="156"/>
  <c r="O36" i="158"/>
  <c r="N36" i="157"/>
  <c r="N36" i="155"/>
  <c r="M42" i="156"/>
  <c r="I43" i="120"/>
  <c r="M41" i="155"/>
  <c r="N39" i="155" s="1"/>
  <c r="AB15" i="158"/>
  <c r="AC11" i="158" s="1"/>
  <c r="N28" i="157"/>
  <c r="O25" i="157" s="1"/>
  <c r="N41" i="158"/>
  <c r="O39" i="158" s="1"/>
  <c r="O21" i="157"/>
  <c r="O22" i="157" s="1"/>
  <c r="O22" i="158"/>
  <c r="O55" i="158"/>
  <c r="P19" i="158"/>
  <c r="P21" i="158" s="1"/>
  <c r="P22" i="155"/>
  <c r="Q19" i="155"/>
  <c r="Q21" i="155" s="1"/>
  <c r="P55" i="155"/>
  <c r="M41" i="157"/>
  <c r="N39" i="157" s="1"/>
  <c r="M16" i="155"/>
  <c r="L42" i="155"/>
  <c r="AA16" i="158"/>
  <c r="M16" i="156"/>
  <c r="M29" i="157"/>
  <c r="N29" i="156"/>
  <c r="M42" i="158"/>
  <c r="P35" i="156"/>
  <c r="Q32" i="156" s="1"/>
  <c r="N28" i="155"/>
  <c r="O25" i="155" s="1"/>
  <c r="P35" i="158"/>
  <c r="Q32" i="158" s="1"/>
  <c r="O35" i="157"/>
  <c r="P32" i="157" s="1"/>
  <c r="O35" i="155"/>
  <c r="P32" i="155" s="1"/>
  <c r="N41" i="156"/>
  <c r="O39" i="156" s="1"/>
  <c r="N28" i="158"/>
  <c r="O25" i="158" s="1"/>
  <c r="O22" i="156"/>
  <c r="O55" i="156"/>
  <c r="P19" i="156"/>
  <c r="O28" i="156"/>
  <c r="P25" i="156" s="1"/>
  <c r="K39" i="120"/>
  <c r="K42" i="120" s="1"/>
  <c r="I21" i="117"/>
  <c r="I22" i="117" s="1"/>
  <c r="K28" i="120"/>
  <c r="L25" i="120" s="1"/>
  <c r="M16" i="139"/>
  <c r="M16" i="145"/>
  <c r="M29" i="125"/>
  <c r="N28" i="125"/>
  <c r="O25" i="125" s="1"/>
  <c r="M16" i="150"/>
  <c r="L29" i="126"/>
  <c r="K29" i="134"/>
  <c r="K29" i="139"/>
  <c r="M16" i="117"/>
  <c r="N15" i="150"/>
  <c r="N16" i="150" s="1"/>
  <c r="L28" i="142"/>
  <c r="M25" i="142" s="1"/>
  <c r="L28" i="134"/>
  <c r="M25" i="134" s="1"/>
  <c r="J29" i="117"/>
  <c r="N29" i="133"/>
  <c r="K29" i="142"/>
  <c r="J29" i="130"/>
  <c r="L28" i="139"/>
  <c r="M25" i="139" s="1"/>
  <c r="N15" i="117"/>
  <c r="N16" i="117" s="1"/>
  <c r="K28" i="117"/>
  <c r="L25" i="117" s="1"/>
  <c r="O28" i="133"/>
  <c r="P25" i="133" s="1"/>
  <c r="K28" i="130"/>
  <c r="L25" i="130" s="1"/>
  <c r="L42" i="130"/>
  <c r="L42" i="137"/>
  <c r="M36" i="134"/>
  <c r="M36" i="130"/>
  <c r="M36" i="131"/>
  <c r="N39" i="150"/>
  <c r="N42" i="150" s="1"/>
  <c r="L43" i="150"/>
  <c r="M28" i="150"/>
  <c r="N25" i="150" s="1"/>
  <c r="J21" i="150"/>
  <c r="AF15" i="150"/>
  <c r="AG11" i="150" s="1"/>
  <c r="L29" i="150"/>
  <c r="L44" i="149"/>
  <c r="L45" i="149" s="1"/>
  <c r="L36" i="149"/>
  <c r="M35" i="149"/>
  <c r="N33" i="149" s="1"/>
  <c r="K45" i="149"/>
  <c r="M41" i="146"/>
  <c r="N39" i="146" s="1"/>
  <c r="AE15" i="146"/>
  <c r="AF11" i="146" s="1"/>
  <c r="P28" i="146"/>
  <c r="Q25" i="146" s="1"/>
  <c r="L42" i="146"/>
  <c r="N35" i="146"/>
  <c r="O32" i="146" s="1"/>
  <c r="AD16" i="146"/>
  <c r="O29" i="146"/>
  <c r="M36" i="146"/>
  <c r="I55" i="146"/>
  <c r="J19" i="146"/>
  <c r="M36" i="145"/>
  <c r="Q28" i="145"/>
  <c r="R25" i="145" s="1"/>
  <c r="AD15" i="145"/>
  <c r="AE11" i="145" s="1"/>
  <c r="N35" i="145"/>
  <c r="O32" i="145" s="1"/>
  <c r="I55" i="145"/>
  <c r="J19" i="145"/>
  <c r="M41" i="145"/>
  <c r="N39" i="145" s="1"/>
  <c r="P29" i="145"/>
  <c r="AC16" i="145"/>
  <c r="L42" i="145"/>
  <c r="M29" i="143"/>
  <c r="L42" i="143"/>
  <c r="N35" i="143"/>
  <c r="O32" i="143" s="1"/>
  <c r="I55" i="143"/>
  <c r="J19" i="143"/>
  <c r="AE15" i="143"/>
  <c r="AF11" i="143" s="1"/>
  <c r="I22" i="143"/>
  <c r="M36" i="143"/>
  <c r="M41" i="143"/>
  <c r="N39" i="143" s="1"/>
  <c r="N28" i="143"/>
  <c r="O25" i="143" s="1"/>
  <c r="L43" i="142"/>
  <c r="AF15" i="142"/>
  <c r="AG11" i="142" s="1"/>
  <c r="N39" i="142"/>
  <c r="N42" i="142" s="1"/>
  <c r="N35" i="142"/>
  <c r="O32" i="142" s="1"/>
  <c r="M36" i="142"/>
  <c r="I56" i="142"/>
  <c r="J19" i="142"/>
  <c r="M36" i="140"/>
  <c r="L42" i="140"/>
  <c r="I55" i="140"/>
  <c r="J19" i="140"/>
  <c r="N28" i="140"/>
  <c r="O25" i="140" s="1"/>
  <c r="N35" i="140"/>
  <c r="O32" i="140" s="1"/>
  <c r="AE15" i="140"/>
  <c r="AF11" i="140" s="1"/>
  <c r="M29" i="140"/>
  <c r="M41" i="140"/>
  <c r="N39" i="140" s="1"/>
  <c r="L43" i="139"/>
  <c r="M36" i="139"/>
  <c r="AD15" i="139"/>
  <c r="AE11" i="139" s="1"/>
  <c r="I56" i="139"/>
  <c r="J19" i="139"/>
  <c r="AC16" i="139"/>
  <c r="I22" i="139"/>
  <c r="N35" i="139"/>
  <c r="O32" i="139" s="1"/>
  <c r="N39" i="139"/>
  <c r="N42" i="139" s="1"/>
  <c r="M36" i="137"/>
  <c r="L29" i="137"/>
  <c r="AC16" i="137"/>
  <c r="M41" i="137"/>
  <c r="N39" i="137" s="1"/>
  <c r="M28" i="137"/>
  <c r="N25" i="137" s="1"/>
  <c r="AD15" i="137"/>
  <c r="AE11" i="137" s="1"/>
  <c r="N35" i="137"/>
  <c r="O32" i="137" s="1"/>
  <c r="I55" i="137"/>
  <c r="J19" i="137"/>
  <c r="O29" i="136"/>
  <c r="M36" i="136"/>
  <c r="AF15" i="136"/>
  <c r="AG11" i="136" s="1"/>
  <c r="M41" i="136"/>
  <c r="N39" i="136" s="1"/>
  <c r="AE16" i="136"/>
  <c r="N35" i="136"/>
  <c r="O32" i="136" s="1"/>
  <c r="L42" i="136"/>
  <c r="P28" i="136"/>
  <c r="Q25" i="136" s="1"/>
  <c r="I55" i="136"/>
  <c r="J19" i="136"/>
  <c r="AE15" i="134"/>
  <c r="AF11" i="134" s="1"/>
  <c r="L43" i="134"/>
  <c r="AD16" i="134"/>
  <c r="N39" i="134"/>
  <c r="N42" i="134" s="1"/>
  <c r="N35" i="134"/>
  <c r="O32" i="134" s="1"/>
  <c r="I56" i="134"/>
  <c r="J19" i="134"/>
  <c r="L43" i="133"/>
  <c r="M36" i="133"/>
  <c r="N35" i="133"/>
  <c r="O32" i="133" s="1"/>
  <c r="AD15" i="133"/>
  <c r="AE11" i="133" s="1"/>
  <c r="AC16" i="133"/>
  <c r="I56" i="133"/>
  <c r="J19" i="133"/>
  <c r="N39" i="133"/>
  <c r="N42" i="133" s="1"/>
  <c r="O29" i="131"/>
  <c r="P28" i="131"/>
  <c r="Q25" i="131" s="1"/>
  <c r="L42" i="131"/>
  <c r="AE15" i="131"/>
  <c r="AF11" i="131" s="1"/>
  <c r="M41" i="131"/>
  <c r="N39" i="131" s="1"/>
  <c r="I55" i="131"/>
  <c r="J19" i="131"/>
  <c r="N35" i="131"/>
  <c r="O32" i="131" s="1"/>
  <c r="I55" i="130"/>
  <c r="J19" i="130"/>
  <c r="AE15" i="130"/>
  <c r="AF11" i="130" s="1"/>
  <c r="N35" i="130"/>
  <c r="O32" i="130" s="1"/>
  <c r="M41" i="130"/>
  <c r="N39" i="130" s="1"/>
  <c r="AD16" i="130"/>
  <c r="L43" i="129"/>
  <c r="N28" i="129"/>
  <c r="O25" i="129" s="1"/>
  <c r="AF15" i="129"/>
  <c r="AG11" i="129" s="1"/>
  <c r="I56" i="129"/>
  <c r="J19" i="129"/>
  <c r="N39" i="129"/>
  <c r="N42" i="129" s="1"/>
  <c r="N35" i="129"/>
  <c r="O32" i="129" s="1"/>
  <c r="M29" i="129"/>
  <c r="M36" i="129"/>
  <c r="L29" i="128"/>
  <c r="N39" i="128"/>
  <c r="N42" i="128" s="1"/>
  <c r="M28" i="128"/>
  <c r="N25" i="128" s="1"/>
  <c r="AF15" i="128"/>
  <c r="AG11" i="128" s="1"/>
  <c r="N35" i="128"/>
  <c r="O32" i="128" s="1"/>
  <c r="I56" i="128"/>
  <c r="J19" i="128"/>
  <c r="L43" i="128"/>
  <c r="AE16" i="128"/>
  <c r="M36" i="128"/>
  <c r="N35" i="126"/>
  <c r="O32" i="126" s="1"/>
  <c r="I56" i="126"/>
  <c r="J19" i="126"/>
  <c r="AE15" i="126"/>
  <c r="AF11" i="126" s="1"/>
  <c r="M36" i="126"/>
  <c r="N39" i="126"/>
  <c r="N42" i="126" s="1"/>
  <c r="I22" i="126"/>
  <c r="L43" i="126"/>
  <c r="M28" i="126"/>
  <c r="N25" i="126" s="1"/>
  <c r="L43" i="125"/>
  <c r="N35" i="125"/>
  <c r="O32" i="125" s="1"/>
  <c r="M36" i="125"/>
  <c r="I56" i="125"/>
  <c r="J19" i="125"/>
  <c r="AF15" i="125"/>
  <c r="AG11" i="125" s="1"/>
  <c r="AE16" i="125"/>
  <c r="N39" i="125"/>
  <c r="N42" i="125" s="1"/>
  <c r="M28" i="123"/>
  <c r="N25" i="123" s="1"/>
  <c r="N28" i="123" s="1"/>
  <c r="L29" i="123"/>
  <c r="AD15" i="123"/>
  <c r="AE11" i="123" s="1"/>
  <c r="J55" i="123"/>
  <c r="K19" i="123"/>
  <c r="N28" i="122"/>
  <c r="O25" i="122" s="1"/>
  <c r="M29" i="122"/>
  <c r="AE15" i="122"/>
  <c r="AF11" i="122" s="1"/>
  <c r="J55" i="122"/>
  <c r="K19" i="122"/>
  <c r="M36" i="120"/>
  <c r="K21" i="120"/>
  <c r="K22" i="120" s="1"/>
  <c r="N35" i="120"/>
  <c r="O32" i="120" s="1"/>
  <c r="AF15" i="120"/>
  <c r="AG11" i="120" s="1"/>
  <c r="L42" i="119"/>
  <c r="AE15" i="119"/>
  <c r="AF11" i="119" s="1"/>
  <c r="N35" i="119"/>
  <c r="O32" i="119" s="1"/>
  <c r="M41" i="119"/>
  <c r="N39" i="119" s="1"/>
  <c r="P28" i="119"/>
  <c r="Q25" i="119" s="1"/>
  <c r="M36" i="119"/>
  <c r="Q21" i="119"/>
  <c r="O29" i="119"/>
  <c r="L42" i="116"/>
  <c r="M36" i="117"/>
  <c r="O32" i="117"/>
  <c r="AF15" i="117"/>
  <c r="AG11" i="117" s="1"/>
  <c r="M36" i="116"/>
  <c r="M16" i="114"/>
  <c r="N12" i="114" s="1"/>
  <c r="N16" i="114" s="1"/>
  <c r="N17" i="114" s="1"/>
  <c r="L17" i="114"/>
  <c r="P28" i="116"/>
  <c r="Q25" i="116" s="1"/>
  <c r="N35" i="116"/>
  <c r="O32" i="116" s="1"/>
  <c r="AF15" i="116"/>
  <c r="AG11" i="116" s="1"/>
  <c r="M41" i="116"/>
  <c r="N39" i="116" s="1"/>
  <c r="P21" i="116"/>
  <c r="P22" i="116" s="1"/>
  <c r="AE16" i="116"/>
  <c r="K36" i="114"/>
  <c r="K44" i="114"/>
  <c r="L42" i="114" s="1"/>
  <c r="J45" i="114"/>
  <c r="L35" i="114"/>
  <c r="M33" i="114" s="1"/>
  <c r="AE16" i="126" l="1"/>
  <c r="K36" i="150"/>
  <c r="AF16" i="116"/>
  <c r="AD16" i="133"/>
  <c r="J43" i="117"/>
  <c r="K42" i="117"/>
  <c r="L39" i="117" s="1"/>
  <c r="L35" i="150"/>
  <c r="M32" i="150" s="1"/>
  <c r="O35" i="117"/>
  <c r="P32" i="117" s="1"/>
  <c r="AE16" i="143"/>
  <c r="AF16" i="142"/>
  <c r="AE16" i="146"/>
  <c r="AE16" i="119"/>
  <c r="AF16" i="129"/>
  <c r="R19" i="119"/>
  <c r="Q55" i="119"/>
  <c r="AF16" i="117"/>
  <c r="AF16" i="120"/>
  <c r="AE16" i="122"/>
  <c r="AF16" i="128"/>
  <c r="AA16" i="156"/>
  <c r="Q19" i="116"/>
  <c r="Q21" i="116" s="1"/>
  <c r="P55" i="116"/>
  <c r="AB15" i="156"/>
  <c r="AC11" i="156" s="1"/>
  <c r="P29" i="116"/>
  <c r="P29" i="119"/>
  <c r="AE16" i="130"/>
  <c r="AE16" i="131"/>
  <c r="AE16" i="134"/>
  <c r="N29" i="158"/>
  <c r="J45" i="160"/>
  <c r="K36" i="160"/>
  <c r="L35" i="160"/>
  <c r="M33" i="160" s="1"/>
  <c r="K36" i="159"/>
  <c r="K44" i="160"/>
  <c r="L42" i="160" s="1"/>
  <c r="AM56" i="161"/>
  <c r="AN19" i="161"/>
  <c r="K44" i="159"/>
  <c r="L42" i="159" s="1"/>
  <c r="N29" i="155"/>
  <c r="L35" i="159"/>
  <c r="M33" i="159" s="1"/>
  <c r="O29" i="156"/>
  <c r="J45" i="159"/>
  <c r="N42" i="156"/>
  <c r="O36" i="155"/>
  <c r="O36" i="157"/>
  <c r="P36" i="158"/>
  <c r="P36" i="156"/>
  <c r="M42" i="157"/>
  <c r="K29" i="120"/>
  <c r="J43" i="120"/>
  <c r="P28" i="156"/>
  <c r="Q25" i="156" s="1"/>
  <c r="P21" i="156"/>
  <c r="P22" i="156" s="1"/>
  <c r="O28" i="158"/>
  <c r="P25" i="158" s="1"/>
  <c r="O41" i="156"/>
  <c r="P39" i="156" s="1"/>
  <c r="P35" i="155"/>
  <c r="Q32" i="155" s="1"/>
  <c r="P35" i="157"/>
  <c r="Q32" i="157" s="1"/>
  <c r="Q35" i="158"/>
  <c r="R32" i="158" s="1"/>
  <c r="O28" i="155"/>
  <c r="P25" i="155" s="1"/>
  <c r="Q35" i="156"/>
  <c r="R32" i="156" s="1"/>
  <c r="N41" i="157"/>
  <c r="O39" i="157" s="1"/>
  <c r="N42" i="158"/>
  <c r="N29" i="157"/>
  <c r="AB16" i="158"/>
  <c r="M42" i="155"/>
  <c r="Q22" i="155"/>
  <c r="Q55" i="155"/>
  <c r="R19" i="155"/>
  <c r="R21" i="155" s="1"/>
  <c r="P22" i="158"/>
  <c r="P55" i="158"/>
  <c r="Q19" i="158"/>
  <c r="P19" i="157"/>
  <c r="P21" i="157" s="1"/>
  <c r="O55" i="157"/>
  <c r="O41" i="158"/>
  <c r="P39" i="158" s="1"/>
  <c r="O28" i="157"/>
  <c r="P25" i="157" s="1"/>
  <c r="AC15" i="158"/>
  <c r="AD11" i="158" s="1"/>
  <c r="N41" i="155"/>
  <c r="O39" i="155" s="1"/>
  <c r="J19" i="117"/>
  <c r="I56" i="117"/>
  <c r="L28" i="120"/>
  <c r="M25" i="120" s="1"/>
  <c r="L39" i="120"/>
  <c r="L42" i="120" s="1"/>
  <c r="N29" i="125"/>
  <c r="O28" i="125"/>
  <c r="P25" i="125" s="1"/>
  <c r="L29" i="139"/>
  <c r="M17" i="114"/>
  <c r="K29" i="117"/>
  <c r="P29" i="146"/>
  <c r="L29" i="134"/>
  <c r="M29" i="126"/>
  <c r="K29" i="130"/>
  <c r="O29" i="133"/>
  <c r="L28" i="130"/>
  <c r="M25" i="130" s="1"/>
  <c r="L28" i="117"/>
  <c r="M28" i="134"/>
  <c r="N25" i="134" s="1"/>
  <c r="P28" i="133"/>
  <c r="Q25" i="133" s="1"/>
  <c r="M28" i="139"/>
  <c r="N25" i="139" s="1"/>
  <c r="L29" i="142"/>
  <c r="P29" i="136"/>
  <c r="M28" i="142"/>
  <c r="N25" i="142" s="1"/>
  <c r="N36" i="145"/>
  <c r="M43" i="134"/>
  <c r="N36" i="131"/>
  <c r="AG15" i="150"/>
  <c r="AH11" i="150" s="1"/>
  <c r="N28" i="150"/>
  <c r="O25" i="150" s="1"/>
  <c r="J56" i="150"/>
  <c r="K19" i="150"/>
  <c r="J22" i="150"/>
  <c r="O39" i="150"/>
  <c r="O42" i="150" s="1"/>
  <c r="AF16" i="150"/>
  <c r="M29" i="150"/>
  <c r="M43" i="150"/>
  <c r="N35" i="149"/>
  <c r="M36" i="149"/>
  <c r="M42" i="146"/>
  <c r="O35" i="146"/>
  <c r="P32" i="146" s="1"/>
  <c r="N36" i="146"/>
  <c r="AF15" i="146"/>
  <c r="AG11" i="146" s="1"/>
  <c r="J21" i="146"/>
  <c r="J22" i="146" s="1"/>
  <c r="Q28" i="146"/>
  <c r="R25" i="146" s="1"/>
  <c r="N41" i="146"/>
  <c r="O39" i="146" s="1"/>
  <c r="Q29" i="145"/>
  <c r="AD16" i="145"/>
  <c r="AE15" i="145"/>
  <c r="AF11" i="145" s="1"/>
  <c r="N41" i="145"/>
  <c r="O39" i="145" s="1"/>
  <c r="J21" i="145"/>
  <c r="M42" i="145"/>
  <c r="O35" i="145"/>
  <c r="P32" i="145" s="1"/>
  <c r="R28" i="145"/>
  <c r="S25" i="145" s="1"/>
  <c r="N36" i="143"/>
  <c r="N29" i="143"/>
  <c r="N41" i="143"/>
  <c r="O39" i="143" s="1"/>
  <c r="O28" i="143"/>
  <c r="P25" i="143" s="1"/>
  <c r="AF15" i="143"/>
  <c r="AG11" i="143" s="1"/>
  <c r="J21" i="143"/>
  <c r="J22" i="143" s="1"/>
  <c r="M42" i="143"/>
  <c r="O35" i="143"/>
  <c r="P32" i="143" s="1"/>
  <c r="J21" i="142"/>
  <c r="J22" i="142" s="1"/>
  <c r="N36" i="142"/>
  <c r="AG15" i="142"/>
  <c r="AH11" i="142" s="1"/>
  <c r="O39" i="142"/>
  <c r="O42" i="142" s="1"/>
  <c r="O35" i="142"/>
  <c r="P32" i="142" s="1"/>
  <c r="M43" i="142"/>
  <c r="N29" i="140"/>
  <c r="M42" i="140"/>
  <c r="N41" i="140"/>
  <c r="O39" i="140" s="1"/>
  <c r="AF15" i="140"/>
  <c r="AG11" i="140" s="1"/>
  <c r="O35" i="140"/>
  <c r="P32" i="140" s="1"/>
  <c r="N36" i="140"/>
  <c r="O28" i="140"/>
  <c r="P25" i="140" s="1"/>
  <c r="AE16" i="140"/>
  <c r="J21" i="140"/>
  <c r="J22" i="140" s="1"/>
  <c r="M43" i="139"/>
  <c r="O35" i="139"/>
  <c r="P32" i="139" s="1"/>
  <c r="N36" i="139"/>
  <c r="J21" i="139"/>
  <c r="O39" i="139"/>
  <c r="O42" i="139" s="1"/>
  <c r="AE15" i="139"/>
  <c r="AF11" i="139" s="1"/>
  <c r="AD16" i="139"/>
  <c r="M29" i="137"/>
  <c r="N36" i="137"/>
  <c r="N28" i="137"/>
  <c r="O25" i="137" s="1"/>
  <c r="J21" i="137"/>
  <c r="J22" i="137" s="1"/>
  <c r="AE15" i="137"/>
  <c r="AF11" i="137" s="1"/>
  <c r="N41" i="137"/>
  <c r="O39" i="137" s="1"/>
  <c r="AD16" i="137"/>
  <c r="M42" i="137"/>
  <c r="O35" i="137"/>
  <c r="P32" i="137" s="1"/>
  <c r="J21" i="136"/>
  <c r="J22" i="136" s="1"/>
  <c r="N41" i="136"/>
  <c r="O39" i="136" s="1"/>
  <c r="O35" i="136"/>
  <c r="P32" i="136" s="1"/>
  <c r="AG15" i="136"/>
  <c r="AH11" i="136" s="1"/>
  <c r="N36" i="136"/>
  <c r="AF16" i="136"/>
  <c r="Q28" i="136"/>
  <c r="R25" i="136" s="1"/>
  <c r="M42" i="136"/>
  <c r="J21" i="134"/>
  <c r="J22" i="134" s="1"/>
  <c r="O39" i="134"/>
  <c r="O42" i="134" s="1"/>
  <c r="O35" i="134"/>
  <c r="P32" i="134" s="1"/>
  <c r="N36" i="134"/>
  <c r="AF15" i="134"/>
  <c r="AG11" i="134" s="1"/>
  <c r="N36" i="133"/>
  <c r="O39" i="133"/>
  <c r="O42" i="133" s="1"/>
  <c r="O35" i="133"/>
  <c r="P32" i="133" s="1"/>
  <c r="J21" i="133"/>
  <c r="J22" i="133" s="1"/>
  <c r="M43" i="133"/>
  <c r="AE15" i="133"/>
  <c r="AF11" i="133" s="1"/>
  <c r="M42" i="131"/>
  <c r="Q28" i="131"/>
  <c r="R25" i="131" s="1"/>
  <c r="O35" i="131"/>
  <c r="P32" i="131" s="1"/>
  <c r="P29" i="131"/>
  <c r="J21" i="131"/>
  <c r="N41" i="131"/>
  <c r="O39" i="131" s="1"/>
  <c r="AF15" i="131"/>
  <c r="AG11" i="131" s="1"/>
  <c r="N36" i="130"/>
  <c r="O35" i="130"/>
  <c r="P32" i="130" s="1"/>
  <c r="M42" i="130"/>
  <c r="AF15" i="130"/>
  <c r="AG11" i="130" s="1"/>
  <c r="J21" i="130"/>
  <c r="J22" i="130" s="1"/>
  <c r="N41" i="130"/>
  <c r="O39" i="130" s="1"/>
  <c r="N36" i="129"/>
  <c r="O39" i="129"/>
  <c r="O42" i="129" s="1"/>
  <c r="AG15" i="129"/>
  <c r="AH11" i="129" s="1"/>
  <c r="M43" i="129"/>
  <c r="O28" i="129"/>
  <c r="P25" i="129" s="1"/>
  <c r="O35" i="129"/>
  <c r="P32" i="129" s="1"/>
  <c r="J21" i="129"/>
  <c r="N29" i="129"/>
  <c r="N36" i="128"/>
  <c r="M29" i="128"/>
  <c r="O39" i="128"/>
  <c r="O42" i="128" s="1"/>
  <c r="AG15" i="128"/>
  <c r="AH11" i="128" s="1"/>
  <c r="M43" i="128"/>
  <c r="J21" i="128"/>
  <c r="O35" i="128"/>
  <c r="P32" i="128" s="1"/>
  <c r="N28" i="128"/>
  <c r="O25" i="128" s="1"/>
  <c r="O39" i="126"/>
  <c r="O42" i="126" s="1"/>
  <c r="J21" i="126"/>
  <c r="J22" i="126" s="1"/>
  <c r="N28" i="126"/>
  <c r="O25" i="126" s="1"/>
  <c r="O35" i="126"/>
  <c r="P32" i="126" s="1"/>
  <c r="M43" i="126"/>
  <c r="AF15" i="126"/>
  <c r="AG11" i="126" s="1"/>
  <c r="N36" i="126"/>
  <c r="M43" i="125"/>
  <c r="O35" i="125"/>
  <c r="P32" i="125" s="1"/>
  <c r="AG15" i="125"/>
  <c r="AH11" i="125" s="1"/>
  <c r="N36" i="125"/>
  <c r="AF16" i="125"/>
  <c r="O39" i="125"/>
  <c r="O42" i="125" s="1"/>
  <c r="J21" i="125"/>
  <c r="J22" i="125" s="1"/>
  <c r="M29" i="123"/>
  <c r="K21" i="123"/>
  <c r="AE15" i="123"/>
  <c r="AF11" i="123" s="1"/>
  <c r="O25" i="123"/>
  <c r="O28" i="123" s="1"/>
  <c r="AD16" i="123"/>
  <c r="N36" i="119"/>
  <c r="AF15" i="122"/>
  <c r="AG11" i="122" s="1"/>
  <c r="O28" i="122"/>
  <c r="P25" i="122" s="1"/>
  <c r="K21" i="122"/>
  <c r="K22" i="122" s="1"/>
  <c r="N29" i="122"/>
  <c r="N36" i="120"/>
  <c r="O35" i="120"/>
  <c r="P32" i="120" s="1"/>
  <c r="AG15" i="120"/>
  <c r="AH11" i="120" s="1"/>
  <c r="K56" i="120"/>
  <c r="L19" i="120"/>
  <c r="M42" i="119"/>
  <c r="Q22" i="119"/>
  <c r="O35" i="119"/>
  <c r="P32" i="119" s="1"/>
  <c r="AF15" i="119"/>
  <c r="AG11" i="119" s="1"/>
  <c r="R21" i="119"/>
  <c r="R22" i="119" s="1"/>
  <c r="Q28" i="119"/>
  <c r="R25" i="119" s="1"/>
  <c r="N41" i="119"/>
  <c r="O39" i="119" s="1"/>
  <c r="M42" i="116"/>
  <c r="AG15" i="117"/>
  <c r="AH11" i="117" s="1"/>
  <c r="N36" i="117"/>
  <c r="N36" i="116"/>
  <c r="N41" i="116"/>
  <c r="O39" i="116" s="1"/>
  <c r="O35" i="116"/>
  <c r="P32" i="116" s="1"/>
  <c r="AG15" i="116"/>
  <c r="AH11" i="116" s="1"/>
  <c r="Q28" i="116"/>
  <c r="R25" i="116" s="1"/>
  <c r="L36" i="114"/>
  <c r="L44" i="114"/>
  <c r="L45" i="114" s="1"/>
  <c r="M35" i="114"/>
  <c r="N33" i="114" s="1"/>
  <c r="K45" i="114"/>
  <c r="K43" i="117" l="1"/>
  <c r="AG16" i="129"/>
  <c r="L36" i="150"/>
  <c r="L42" i="117"/>
  <c r="M39" i="117" s="1"/>
  <c r="M42" i="117" s="1"/>
  <c r="N39" i="117" s="1"/>
  <c r="N42" i="117" s="1"/>
  <c r="O36" i="117"/>
  <c r="M35" i="150"/>
  <c r="N32" i="150" s="1"/>
  <c r="AG16" i="116"/>
  <c r="AG16" i="128"/>
  <c r="AF16" i="140"/>
  <c r="M25" i="117"/>
  <c r="M28" i="117" s="1"/>
  <c r="N25" i="117" s="1"/>
  <c r="N28" i="117" s="1"/>
  <c r="AE16" i="137"/>
  <c r="AF16" i="131"/>
  <c r="AG16" i="150"/>
  <c r="AB16" i="156"/>
  <c r="AG16" i="117"/>
  <c r="AG16" i="142"/>
  <c r="AG16" i="120"/>
  <c r="AF16" i="134"/>
  <c r="AG16" i="125"/>
  <c r="AF16" i="146"/>
  <c r="AC15" i="156"/>
  <c r="AD11" i="156" s="1"/>
  <c r="S19" i="119"/>
  <c r="S21" i="119" s="1"/>
  <c r="S22" i="119" s="1"/>
  <c r="R55" i="119"/>
  <c r="R19" i="116"/>
  <c r="R21" i="116" s="1"/>
  <c r="Q55" i="116"/>
  <c r="AF16" i="126"/>
  <c r="AF16" i="143"/>
  <c r="AE16" i="145"/>
  <c r="K45" i="160"/>
  <c r="L36" i="160"/>
  <c r="L44" i="160"/>
  <c r="L45" i="160" s="1"/>
  <c r="M35" i="160"/>
  <c r="N33" i="160" s="1"/>
  <c r="K45" i="159"/>
  <c r="AN21" i="161"/>
  <c r="O29" i="158"/>
  <c r="M35" i="159"/>
  <c r="N33" i="159" s="1"/>
  <c r="O29" i="155"/>
  <c r="L36" i="159"/>
  <c r="L44" i="159"/>
  <c r="L45" i="159" s="1"/>
  <c r="Q36" i="156"/>
  <c r="Q36" i="158"/>
  <c r="P36" i="157"/>
  <c r="P36" i="155"/>
  <c r="O42" i="156"/>
  <c r="K43" i="120"/>
  <c r="L29" i="120"/>
  <c r="N42" i="155"/>
  <c r="AC16" i="158"/>
  <c r="O29" i="157"/>
  <c r="O42" i="158"/>
  <c r="R22" i="155"/>
  <c r="R55" i="155"/>
  <c r="S19" i="155"/>
  <c r="S21" i="155" s="1"/>
  <c r="N42" i="157"/>
  <c r="R35" i="156"/>
  <c r="S32" i="156" s="1"/>
  <c r="P28" i="155"/>
  <c r="Q25" i="155" s="1"/>
  <c r="R35" i="158"/>
  <c r="S32" i="158" s="1"/>
  <c r="Q35" i="157"/>
  <c r="R32" i="157" s="1"/>
  <c r="Q35" i="155"/>
  <c r="R32" i="155" s="1"/>
  <c r="P41" i="156"/>
  <c r="Q39" i="156" s="1"/>
  <c r="P28" i="158"/>
  <c r="Q25" i="158" s="1"/>
  <c r="P29" i="156"/>
  <c r="O41" i="155"/>
  <c r="P39" i="155" s="1"/>
  <c r="AD15" i="158"/>
  <c r="AE11" i="158" s="1"/>
  <c r="P28" i="157"/>
  <c r="Q25" i="157" s="1"/>
  <c r="P41" i="158"/>
  <c r="Q39" i="158" s="1"/>
  <c r="P22" i="157"/>
  <c r="P55" i="157"/>
  <c r="Q19" i="157"/>
  <c r="Q21" i="157" s="1"/>
  <c r="Q21" i="158"/>
  <c r="Q22" i="158" s="1"/>
  <c r="O41" i="157"/>
  <c r="P39" i="157" s="1"/>
  <c r="P55" i="156"/>
  <c r="Q19" i="156"/>
  <c r="Q21" i="156" s="1"/>
  <c r="Q28" i="156"/>
  <c r="R25" i="156" s="1"/>
  <c r="M28" i="120"/>
  <c r="N25" i="120" s="1"/>
  <c r="M39" i="120"/>
  <c r="M42" i="120" s="1"/>
  <c r="J21" i="117"/>
  <c r="J22" i="117" s="1"/>
  <c r="N36" i="149"/>
  <c r="O33" i="149"/>
  <c r="O35" i="149" s="1"/>
  <c r="O29" i="125"/>
  <c r="P28" i="125"/>
  <c r="Q25" i="125" s="1"/>
  <c r="M29" i="134"/>
  <c r="N29" i="150"/>
  <c r="M29" i="139"/>
  <c r="Q28" i="133"/>
  <c r="R25" i="133" s="1"/>
  <c r="N28" i="134"/>
  <c r="O25" i="134" s="1"/>
  <c r="L29" i="117"/>
  <c r="O29" i="129"/>
  <c r="N28" i="139"/>
  <c r="O25" i="139" s="1"/>
  <c r="L29" i="130"/>
  <c r="N28" i="142"/>
  <c r="O25" i="142" s="1"/>
  <c r="M29" i="142"/>
  <c r="P29" i="133"/>
  <c r="M28" i="130"/>
  <c r="N25" i="130" s="1"/>
  <c r="N43" i="125"/>
  <c r="N43" i="126"/>
  <c r="N43" i="150"/>
  <c r="O36" i="126"/>
  <c r="O36" i="120"/>
  <c r="O36" i="136"/>
  <c r="O36" i="129"/>
  <c r="O36" i="142"/>
  <c r="O28" i="150"/>
  <c r="P25" i="150" s="1"/>
  <c r="P39" i="150"/>
  <c r="P42" i="150" s="1"/>
  <c r="K21" i="150"/>
  <c r="K22" i="150" s="1"/>
  <c r="AH15" i="150"/>
  <c r="AI11" i="150" s="1"/>
  <c r="N42" i="146"/>
  <c r="O41" i="146"/>
  <c r="P39" i="146" s="1"/>
  <c r="J55" i="146"/>
  <c r="K19" i="146"/>
  <c r="R28" i="146"/>
  <c r="S25" i="146" s="1"/>
  <c r="P35" i="146"/>
  <c r="Q32" i="146" s="1"/>
  <c r="Q29" i="146"/>
  <c r="AG15" i="146"/>
  <c r="AH11" i="146" s="1"/>
  <c r="O36" i="146"/>
  <c r="R29" i="145"/>
  <c r="N42" i="145"/>
  <c r="O36" i="145"/>
  <c r="J55" i="145"/>
  <c r="K19" i="145"/>
  <c r="P35" i="145"/>
  <c r="Q32" i="145" s="1"/>
  <c r="O41" i="145"/>
  <c r="P39" i="145" s="1"/>
  <c r="S28" i="145"/>
  <c r="T25" i="145" s="1"/>
  <c r="J22" i="145"/>
  <c r="AF15" i="145"/>
  <c r="AG11" i="145" s="1"/>
  <c r="N42" i="143"/>
  <c r="O29" i="143"/>
  <c r="P35" i="143"/>
  <c r="Q32" i="143" s="1"/>
  <c r="P28" i="143"/>
  <c r="Q25" i="143" s="1"/>
  <c r="O36" i="143"/>
  <c r="J55" i="143"/>
  <c r="K19" i="143"/>
  <c r="AG15" i="143"/>
  <c r="AH11" i="143" s="1"/>
  <c r="O41" i="143"/>
  <c r="P39" i="143" s="1"/>
  <c r="P39" i="142"/>
  <c r="P42" i="142" s="1"/>
  <c r="P35" i="142"/>
  <c r="Q32" i="142" s="1"/>
  <c r="N43" i="142"/>
  <c r="AH15" i="142"/>
  <c r="AI11" i="142" s="1"/>
  <c r="J56" i="142"/>
  <c r="K19" i="142"/>
  <c r="O36" i="140"/>
  <c r="P28" i="140"/>
  <c r="Q25" i="140" s="1"/>
  <c r="AG15" i="140"/>
  <c r="AH11" i="140" s="1"/>
  <c r="O41" i="140"/>
  <c r="P39" i="140" s="1"/>
  <c r="J55" i="140"/>
  <c r="K19" i="140"/>
  <c r="O29" i="140"/>
  <c r="P35" i="140"/>
  <c r="Q32" i="140" s="1"/>
  <c r="N42" i="140"/>
  <c r="N43" i="139"/>
  <c r="AF15" i="139"/>
  <c r="AG11" i="139" s="1"/>
  <c r="AE16" i="139"/>
  <c r="J56" i="139"/>
  <c r="K19" i="139"/>
  <c r="J22" i="139"/>
  <c r="P35" i="139"/>
  <c r="Q32" i="139" s="1"/>
  <c r="P39" i="139"/>
  <c r="P42" i="139" s="1"/>
  <c r="O36" i="139"/>
  <c r="O36" i="137"/>
  <c r="N42" i="137"/>
  <c r="AF15" i="137"/>
  <c r="AG11" i="137" s="1"/>
  <c r="O28" i="137"/>
  <c r="P25" i="137" s="1"/>
  <c r="P35" i="137"/>
  <c r="Q32" i="137" s="1"/>
  <c r="O41" i="137"/>
  <c r="P39" i="137" s="1"/>
  <c r="J55" i="137"/>
  <c r="K19" i="137"/>
  <c r="N29" i="137"/>
  <c r="Q29" i="136"/>
  <c r="O41" i="136"/>
  <c r="P39" i="136" s="1"/>
  <c r="AH15" i="136"/>
  <c r="AI11" i="136" s="1"/>
  <c r="R28" i="136"/>
  <c r="S25" i="136" s="1"/>
  <c r="AG16" i="136"/>
  <c r="P35" i="136"/>
  <c r="Q32" i="136" s="1"/>
  <c r="N42" i="136"/>
  <c r="J55" i="136"/>
  <c r="K19" i="136"/>
  <c r="O36" i="134"/>
  <c r="P35" i="134"/>
  <c r="Q32" i="134" s="1"/>
  <c r="P39" i="134"/>
  <c r="P42" i="134" s="1"/>
  <c r="AG15" i="134"/>
  <c r="AH11" i="134" s="1"/>
  <c r="N43" i="134"/>
  <c r="J56" i="134"/>
  <c r="K19" i="134"/>
  <c r="AF15" i="133"/>
  <c r="AG11" i="133" s="1"/>
  <c r="J56" i="133"/>
  <c r="K19" i="133"/>
  <c r="P35" i="133"/>
  <c r="Q32" i="133" s="1"/>
  <c r="P39" i="133"/>
  <c r="P42" i="133" s="1"/>
  <c r="AE16" i="133"/>
  <c r="O36" i="133"/>
  <c r="N43" i="133"/>
  <c r="J55" i="131"/>
  <c r="K19" i="131"/>
  <c r="R28" i="131"/>
  <c r="S25" i="131" s="1"/>
  <c r="O41" i="131"/>
  <c r="P39" i="131" s="1"/>
  <c r="Q29" i="131"/>
  <c r="N42" i="131"/>
  <c r="P35" i="131"/>
  <c r="Q32" i="131" s="1"/>
  <c r="AG15" i="131"/>
  <c r="AH11" i="131" s="1"/>
  <c r="J22" i="131"/>
  <c r="O36" i="131"/>
  <c r="N42" i="130"/>
  <c r="AG15" i="130"/>
  <c r="AH11" i="130" s="1"/>
  <c r="J55" i="130"/>
  <c r="K19" i="130"/>
  <c r="P35" i="130"/>
  <c r="Q32" i="130" s="1"/>
  <c r="O41" i="130"/>
  <c r="P39" i="130" s="1"/>
  <c r="AF16" i="130"/>
  <c r="O36" i="130"/>
  <c r="P35" i="129"/>
  <c r="Q32" i="129" s="1"/>
  <c r="J56" i="129"/>
  <c r="K19" i="129"/>
  <c r="P39" i="129"/>
  <c r="P42" i="129" s="1"/>
  <c r="J22" i="129"/>
  <c r="P28" i="129"/>
  <c r="Q25" i="129" s="1"/>
  <c r="AH15" i="129"/>
  <c r="AI11" i="129" s="1"/>
  <c r="N43" i="129"/>
  <c r="O36" i="128"/>
  <c r="N43" i="128"/>
  <c r="J56" i="128"/>
  <c r="K19" i="128"/>
  <c r="P35" i="128"/>
  <c r="Q32" i="128" s="1"/>
  <c r="O28" i="128"/>
  <c r="P25" i="128" s="1"/>
  <c r="N29" i="128"/>
  <c r="J22" i="128"/>
  <c r="AH15" i="128"/>
  <c r="AI11" i="128" s="1"/>
  <c r="P39" i="128"/>
  <c r="P42" i="128" s="1"/>
  <c r="O28" i="126"/>
  <c r="P25" i="126" s="1"/>
  <c r="P35" i="126"/>
  <c r="Q32" i="126" s="1"/>
  <c r="N29" i="126"/>
  <c r="P39" i="126"/>
  <c r="P42" i="126" s="1"/>
  <c r="AG15" i="126"/>
  <c r="AH11" i="126" s="1"/>
  <c r="J56" i="126"/>
  <c r="K19" i="126"/>
  <c r="P35" i="125"/>
  <c r="Q32" i="125" s="1"/>
  <c r="P39" i="125"/>
  <c r="P42" i="125" s="1"/>
  <c r="O36" i="125"/>
  <c r="J56" i="125"/>
  <c r="K19" i="125"/>
  <c r="AH15" i="125"/>
  <c r="AI11" i="125" s="1"/>
  <c r="AF15" i="123"/>
  <c r="AG11" i="123" s="1"/>
  <c r="AE16" i="123"/>
  <c r="P25" i="123"/>
  <c r="P28" i="123" s="1"/>
  <c r="K55" i="123"/>
  <c r="L19" i="123"/>
  <c r="N29" i="123"/>
  <c r="K22" i="123"/>
  <c r="N42" i="119"/>
  <c r="O29" i="122"/>
  <c r="AG15" i="122"/>
  <c r="AH11" i="122" s="1"/>
  <c r="P28" i="122"/>
  <c r="Q25" i="122" s="1"/>
  <c r="AF16" i="122"/>
  <c r="K55" i="122"/>
  <c r="L19" i="122"/>
  <c r="P35" i="120"/>
  <c r="Q32" i="120" s="1"/>
  <c r="L21" i="120"/>
  <c r="L22" i="120" s="1"/>
  <c r="AH15" i="120"/>
  <c r="AI11" i="120" s="1"/>
  <c r="O36" i="119"/>
  <c r="R28" i="119"/>
  <c r="S25" i="119" s="1"/>
  <c r="P35" i="119"/>
  <c r="Q32" i="119" s="1"/>
  <c r="O41" i="119"/>
  <c r="P39" i="119" s="1"/>
  <c r="AG15" i="119"/>
  <c r="AH11" i="119" s="1"/>
  <c r="Q29" i="119"/>
  <c r="AF16" i="119"/>
  <c r="O36" i="116"/>
  <c r="N42" i="116"/>
  <c r="P35" i="117"/>
  <c r="P36" i="117" s="1"/>
  <c r="AH15" i="117"/>
  <c r="AI11" i="117" s="1"/>
  <c r="Q29" i="116"/>
  <c r="Q22" i="116"/>
  <c r="AH15" i="116"/>
  <c r="AI11" i="116" s="1"/>
  <c r="R28" i="116"/>
  <c r="S25" i="116" s="1"/>
  <c r="P35" i="116"/>
  <c r="Q32" i="116" s="1"/>
  <c r="O41" i="116"/>
  <c r="P39" i="116" s="1"/>
  <c r="N35" i="114"/>
  <c r="N36" i="114" s="1"/>
  <c r="M36" i="114"/>
  <c r="O36" i="149" l="1"/>
  <c r="P33" i="149"/>
  <c r="AF16" i="137"/>
  <c r="M43" i="117"/>
  <c r="O39" i="117"/>
  <c r="O42" i="117" s="1"/>
  <c r="P39" i="117" s="1"/>
  <c r="N43" i="117"/>
  <c r="L43" i="117"/>
  <c r="M36" i="150"/>
  <c r="O43" i="117"/>
  <c r="N35" i="150"/>
  <c r="O32" i="150" s="1"/>
  <c r="Q32" i="117"/>
  <c r="Q35" i="117" s="1"/>
  <c r="R32" i="117" s="1"/>
  <c r="AH16" i="120"/>
  <c r="AG16" i="122"/>
  <c r="AG16" i="143"/>
  <c r="AG16" i="146"/>
  <c r="R29" i="119"/>
  <c r="R29" i="116"/>
  <c r="AF16" i="123"/>
  <c r="AD15" i="156"/>
  <c r="AE11" i="156" s="1"/>
  <c r="AC16" i="156"/>
  <c r="S19" i="116"/>
  <c r="R55" i="116"/>
  <c r="T19" i="119"/>
  <c r="T21" i="119" s="1"/>
  <c r="S55" i="119"/>
  <c r="AG16" i="131"/>
  <c r="AH16" i="142"/>
  <c r="R22" i="116"/>
  <c r="AG16" i="119"/>
  <c r="AH16" i="136"/>
  <c r="N35" i="160"/>
  <c r="O33" i="160" s="1"/>
  <c r="O35" i="160" s="1"/>
  <c r="O36" i="160" s="1"/>
  <c r="M36" i="160"/>
  <c r="AN56" i="161"/>
  <c r="AO19" i="161"/>
  <c r="AN22" i="161"/>
  <c r="M29" i="120"/>
  <c r="P29" i="158"/>
  <c r="P29" i="157"/>
  <c r="M36" i="159"/>
  <c r="Q29" i="156"/>
  <c r="AD16" i="158"/>
  <c r="N35" i="159"/>
  <c r="O33" i="159" s="1"/>
  <c r="O35" i="159" s="1"/>
  <c r="O36" i="159" s="1"/>
  <c r="O42" i="155"/>
  <c r="L43" i="120"/>
  <c r="O42" i="157"/>
  <c r="R28" i="156"/>
  <c r="S25" i="156" s="1"/>
  <c r="P41" i="157"/>
  <c r="Q39" i="157" s="1"/>
  <c r="Q22" i="157"/>
  <c r="Q55" i="157"/>
  <c r="R19" i="157"/>
  <c r="P42" i="158"/>
  <c r="Q28" i="157"/>
  <c r="R25" i="157" s="1"/>
  <c r="AE15" i="158"/>
  <c r="AF11" i="158" s="1"/>
  <c r="P41" i="155"/>
  <c r="Q39" i="155" s="1"/>
  <c r="Q28" i="158"/>
  <c r="R25" i="158" s="1"/>
  <c r="P42" i="156"/>
  <c r="Q36" i="155"/>
  <c r="Q36" i="157"/>
  <c r="R36" i="158"/>
  <c r="P29" i="155"/>
  <c r="R36" i="156"/>
  <c r="Q22" i="156"/>
  <c r="Q55" i="156"/>
  <c r="R19" i="156"/>
  <c r="R21" i="156" s="1"/>
  <c r="Q55" i="158"/>
  <c r="R19" i="158"/>
  <c r="R21" i="158" s="1"/>
  <c r="Q41" i="158"/>
  <c r="R39" i="158" s="1"/>
  <c r="Q41" i="156"/>
  <c r="R39" i="156" s="1"/>
  <c r="R35" i="155"/>
  <c r="S32" i="155" s="1"/>
  <c r="R35" i="157"/>
  <c r="S32" i="157" s="1"/>
  <c r="S35" i="158"/>
  <c r="T32" i="158" s="1"/>
  <c r="Q28" i="155"/>
  <c r="R25" i="155" s="1"/>
  <c r="S35" i="156"/>
  <c r="T32" i="156" s="1"/>
  <c r="S22" i="155"/>
  <c r="S55" i="155"/>
  <c r="T19" i="155"/>
  <c r="T21" i="155" s="1"/>
  <c r="N39" i="120"/>
  <c r="N42" i="120" s="1"/>
  <c r="K19" i="117"/>
  <c r="J56" i="117"/>
  <c r="N28" i="120"/>
  <c r="O25" i="120" s="1"/>
  <c r="P29" i="125"/>
  <c r="Q28" i="125"/>
  <c r="R25" i="125" s="1"/>
  <c r="O29" i="150"/>
  <c r="N29" i="139"/>
  <c r="P29" i="129"/>
  <c r="O29" i="126"/>
  <c r="Q29" i="133"/>
  <c r="O25" i="117"/>
  <c r="R28" i="133"/>
  <c r="S25" i="133" s="1"/>
  <c r="M29" i="130"/>
  <c r="O28" i="139"/>
  <c r="P25" i="139" s="1"/>
  <c r="O28" i="142"/>
  <c r="P25" i="142" s="1"/>
  <c r="O28" i="134"/>
  <c r="P25" i="134" s="1"/>
  <c r="N28" i="130"/>
  <c r="O25" i="130" s="1"/>
  <c r="R29" i="146"/>
  <c r="M29" i="117"/>
  <c r="N29" i="142"/>
  <c r="N29" i="134"/>
  <c r="O42" i="137"/>
  <c r="O42" i="130"/>
  <c r="O43" i="150"/>
  <c r="P36" i="134"/>
  <c r="AI15" i="150"/>
  <c r="AJ11" i="150" s="1"/>
  <c r="P28" i="150"/>
  <c r="Q25" i="150" s="1"/>
  <c r="Q39" i="150"/>
  <c r="AH16" i="150"/>
  <c r="K56" i="150"/>
  <c r="L19" i="150"/>
  <c r="O42" i="146"/>
  <c r="AH15" i="146"/>
  <c r="AI11" i="146" s="1"/>
  <c r="P36" i="146"/>
  <c r="K21" i="146"/>
  <c r="S28" i="146"/>
  <c r="T25" i="146" s="1"/>
  <c r="P41" i="146"/>
  <c r="Q39" i="146" s="1"/>
  <c r="Q35" i="146"/>
  <c r="R32" i="146" s="1"/>
  <c r="O42" i="145"/>
  <c r="S29" i="145"/>
  <c r="AF16" i="145"/>
  <c r="Q35" i="145"/>
  <c r="R32" i="145" s="1"/>
  <c r="AG15" i="145"/>
  <c r="AH11" i="145" s="1"/>
  <c r="K21" i="145"/>
  <c r="P41" i="145"/>
  <c r="Q39" i="145" s="1"/>
  <c r="T28" i="145"/>
  <c r="U25" i="145" s="1"/>
  <c r="P36" i="145"/>
  <c r="P29" i="143"/>
  <c r="O43" i="142"/>
  <c r="AH15" i="143"/>
  <c r="AI11" i="143" s="1"/>
  <c r="P41" i="143"/>
  <c r="Q39" i="143" s="1"/>
  <c r="K21" i="143"/>
  <c r="K22" i="143" s="1"/>
  <c r="Q35" i="143"/>
  <c r="R32" i="143" s="1"/>
  <c r="O42" i="143"/>
  <c r="Q28" i="143"/>
  <c r="R25" i="143" s="1"/>
  <c r="P36" i="143"/>
  <c r="AI15" i="142"/>
  <c r="AJ11" i="142" s="1"/>
  <c r="P36" i="142"/>
  <c r="Q35" i="142"/>
  <c r="R32" i="142" s="1"/>
  <c r="K21" i="142"/>
  <c r="Q39" i="142"/>
  <c r="Q42" i="142" s="1"/>
  <c r="P36" i="140"/>
  <c r="O42" i="140"/>
  <c r="AH15" i="140"/>
  <c r="AI11" i="140" s="1"/>
  <c r="K21" i="140"/>
  <c r="K22" i="140" s="1"/>
  <c r="AG16" i="140"/>
  <c r="Q28" i="140"/>
  <c r="R25" i="140" s="1"/>
  <c r="Q35" i="140"/>
  <c r="R32" i="140" s="1"/>
  <c r="P41" i="140"/>
  <c r="Q39" i="140" s="1"/>
  <c r="P29" i="140"/>
  <c r="O43" i="139"/>
  <c r="Q35" i="139"/>
  <c r="R32" i="139" s="1"/>
  <c r="AG15" i="139"/>
  <c r="AH11" i="139" s="1"/>
  <c r="Q39" i="139"/>
  <c r="Q42" i="139" s="1"/>
  <c r="P36" i="139"/>
  <c r="K21" i="139"/>
  <c r="K22" i="139" s="1"/>
  <c r="AF16" i="139"/>
  <c r="O29" i="137"/>
  <c r="P36" i="137"/>
  <c r="K21" i="137"/>
  <c r="K22" i="137" s="1"/>
  <c r="Q35" i="137"/>
  <c r="R32" i="137" s="1"/>
  <c r="P41" i="137"/>
  <c r="Q39" i="137" s="1"/>
  <c r="P28" i="137"/>
  <c r="Q25" i="137" s="1"/>
  <c r="AG15" i="137"/>
  <c r="AH11" i="137" s="1"/>
  <c r="O42" i="136"/>
  <c r="S28" i="136"/>
  <c r="T25" i="136" s="1"/>
  <c r="K21" i="136"/>
  <c r="K22" i="136" s="1"/>
  <c r="R29" i="136"/>
  <c r="P41" i="136"/>
  <c r="Q39" i="136" s="1"/>
  <c r="Q35" i="136"/>
  <c r="R32" i="136" s="1"/>
  <c r="P36" i="136"/>
  <c r="AI15" i="136"/>
  <c r="AJ11" i="136" s="1"/>
  <c r="K21" i="134"/>
  <c r="K22" i="134" s="1"/>
  <c r="AH15" i="134"/>
  <c r="AI11" i="134" s="1"/>
  <c r="O43" i="134"/>
  <c r="Q39" i="134"/>
  <c r="Q42" i="134" s="1"/>
  <c r="AG16" i="134"/>
  <c r="Q35" i="134"/>
  <c r="R32" i="134" s="1"/>
  <c r="Q35" i="133"/>
  <c r="R32" i="133" s="1"/>
  <c r="Q39" i="133"/>
  <c r="Q42" i="133" s="1"/>
  <c r="O43" i="133"/>
  <c r="AG15" i="133"/>
  <c r="AH11" i="133" s="1"/>
  <c r="P36" i="133"/>
  <c r="K21" i="133"/>
  <c r="K22" i="133" s="1"/>
  <c r="AF16" i="133"/>
  <c r="O42" i="131"/>
  <c r="R29" i="131"/>
  <c r="P36" i="131"/>
  <c r="S28" i="131"/>
  <c r="T25" i="131" s="1"/>
  <c r="AH15" i="131"/>
  <c r="AI11" i="131" s="1"/>
  <c r="Q35" i="131"/>
  <c r="R32" i="131" s="1"/>
  <c r="P41" i="131"/>
  <c r="Q39" i="131" s="1"/>
  <c r="K21" i="131"/>
  <c r="K22" i="131" s="1"/>
  <c r="P36" i="130"/>
  <c r="P41" i="130"/>
  <c r="Q39" i="130" s="1"/>
  <c r="K21" i="130"/>
  <c r="K22" i="130" s="1"/>
  <c r="AH15" i="130"/>
  <c r="AI11" i="130" s="1"/>
  <c r="Q35" i="130"/>
  <c r="R32" i="130" s="1"/>
  <c r="AG16" i="130"/>
  <c r="O43" i="129"/>
  <c r="AH16" i="129"/>
  <c r="Q39" i="129"/>
  <c r="Q42" i="129" s="1"/>
  <c r="Q28" i="129"/>
  <c r="R25" i="129" s="1"/>
  <c r="K21" i="129"/>
  <c r="K22" i="129" s="1"/>
  <c r="Q35" i="129"/>
  <c r="R32" i="129" s="1"/>
  <c r="AI15" i="129"/>
  <c r="AJ11" i="129" s="1"/>
  <c r="P36" i="129"/>
  <c r="O43" i="128"/>
  <c r="O29" i="128"/>
  <c r="P36" i="128"/>
  <c r="AH16" i="128"/>
  <c r="P28" i="128"/>
  <c r="Q25" i="128" s="1"/>
  <c r="K21" i="128"/>
  <c r="K22" i="128" s="1"/>
  <c r="AI15" i="128"/>
  <c r="AJ11" i="128" s="1"/>
  <c r="Q39" i="128"/>
  <c r="Q42" i="128" s="1"/>
  <c r="Q35" i="128"/>
  <c r="R32" i="128" s="1"/>
  <c r="P36" i="126"/>
  <c r="K21" i="126"/>
  <c r="K22" i="126" s="1"/>
  <c r="Q39" i="126"/>
  <c r="Q42" i="126" s="1"/>
  <c r="AG16" i="126"/>
  <c r="O43" i="126"/>
  <c r="AH15" i="126"/>
  <c r="AI11" i="126" s="1"/>
  <c r="Q35" i="126"/>
  <c r="R32" i="126" s="1"/>
  <c r="P28" i="126"/>
  <c r="Q25" i="126" s="1"/>
  <c r="P36" i="125"/>
  <c r="AI15" i="125"/>
  <c r="AJ11" i="125" s="1"/>
  <c r="K21" i="125"/>
  <c r="Q39" i="125"/>
  <c r="Q42" i="125" s="1"/>
  <c r="AH16" i="125"/>
  <c r="O43" i="125"/>
  <c r="Q35" i="125"/>
  <c r="R32" i="125" s="1"/>
  <c r="O29" i="123"/>
  <c r="L21" i="123"/>
  <c r="L22" i="123" s="1"/>
  <c r="Q25" i="123"/>
  <c r="AG15" i="123"/>
  <c r="AH11" i="123" s="1"/>
  <c r="O42" i="116"/>
  <c r="P29" i="122"/>
  <c r="AH15" i="122"/>
  <c r="AI11" i="122" s="1"/>
  <c r="L21" i="122"/>
  <c r="L22" i="122" s="1"/>
  <c r="Q28" i="122"/>
  <c r="R25" i="122" s="1"/>
  <c r="L56" i="120"/>
  <c r="M19" i="120"/>
  <c r="Q35" i="120"/>
  <c r="R32" i="120" s="1"/>
  <c r="AI15" i="120"/>
  <c r="AJ11" i="120" s="1"/>
  <c r="P36" i="120"/>
  <c r="P36" i="119"/>
  <c r="P41" i="119"/>
  <c r="Q39" i="119" s="1"/>
  <c r="Q35" i="119"/>
  <c r="R32" i="119" s="1"/>
  <c r="AH15" i="119"/>
  <c r="AI11" i="119" s="1"/>
  <c r="O42" i="119"/>
  <c r="S28" i="119"/>
  <c r="T25" i="119" s="1"/>
  <c r="AI15" i="117"/>
  <c r="AJ11" i="117" s="1"/>
  <c r="AH16" i="117"/>
  <c r="P36" i="116"/>
  <c r="S28" i="116"/>
  <c r="T25" i="116" s="1"/>
  <c r="AI15" i="116"/>
  <c r="AJ11" i="116" s="1"/>
  <c r="AH16" i="116"/>
  <c r="Q35" i="116"/>
  <c r="R32" i="116" s="1"/>
  <c r="P41" i="116"/>
  <c r="Q39" i="116" s="1"/>
  <c r="S21" i="116"/>
  <c r="S22" i="116" s="1"/>
  <c r="P35" i="149" l="1"/>
  <c r="P36" i="149" s="1"/>
  <c r="AH16" i="134"/>
  <c r="N36" i="150"/>
  <c r="P42" i="117"/>
  <c r="Q39" i="117" s="1"/>
  <c r="Q42" i="117" s="1"/>
  <c r="R39" i="117" s="1"/>
  <c r="R42" i="117" s="1"/>
  <c r="O35" i="150"/>
  <c r="P32" i="150" s="1"/>
  <c r="AH16" i="140"/>
  <c r="AD16" i="156"/>
  <c r="AI16" i="129"/>
  <c r="S29" i="116"/>
  <c r="AI16" i="117"/>
  <c r="AH16" i="119"/>
  <c r="AG16" i="123"/>
  <c r="AH16" i="143"/>
  <c r="AG16" i="133"/>
  <c r="U19" i="119"/>
  <c r="T55" i="119"/>
  <c r="T19" i="116"/>
  <c r="S55" i="116"/>
  <c r="AI16" i="120"/>
  <c r="AG16" i="139"/>
  <c r="AE15" i="156"/>
  <c r="AF11" i="156" s="1"/>
  <c r="N36" i="160"/>
  <c r="AO21" i="161"/>
  <c r="AO22" i="161" s="1"/>
  <c r="N29" i="120"/>
  <c r="AE16" i="158"/>
  <c r="Q29" i="157"/>
  <c r="N36" i="159"/>
  <c r="Q29" i="158"/>
  <c r="R29" i="156"/>
  <c r="P42" i="155"/>
  <c r="M43" i="120"/>
  <c r="S36" i="156"/>
  <c r="Q42" i="158"/>
  <c r="T35" i="156"/>
  <c r="U32" i="156" s="1"/>
  <c r="Q29" i="155"/>
  <c r="S36" i="158"/>
  <c r="R36" i="157"/>
  <c r="R36" i="155"/>
  <c r="Q42" i="156"/>
  <c r="R41" i="158"/>
  <c r="S39" i="158" s="1"/>
  <c r="R22" i="158"/>
  <c r="R55" i="158"/>
  <c r="S19" i="158"/>
  <c r="S21" i="158" s="1"/>
  <c r="R28" i="158"/>
  <c r="S25" i="158" s="1"/>
  <c r="Q41" i="155"/>
  <c r="R39" i="155" s="1"/>
  <c r="AF15" i="158"/>
  <c r="AG11" i="158" s="1"/>
  <c r="R28" i="157"/>
  <c r="S25" i="157" s="1"/>
  <c r="P42" i="157"/>
  <c r="S28" i="156"/>
  <c r="T25" i="156" s="1"/>
  <c r="T22" i="155"/>
  <c r="U19" i="155"/>
  <c r="U21" i="155" s="1"/>
  <c r="T55" i="155"/>
  <c r="R28" i="155"/>
  <c r="S25" i="155" s="1"/>
  <c r="T35" i="158"/>
  <c r="U32" i="158" s="1"/>
  <c r="S35" i="157"/>
  <c r="T32" i="157" s="1"/>
  <c r="S35" i="155"/>
  <c r="T32" i="155" s="1"/>
  <c r="R41" i="156"/>
  <c r="S39" i="156" s="1"/>
  <c r="R22" i="156"/>
  <c r="R55" i="156"/>
  <c r="S19" i="156"/>
  <c r="S21" i="156" s="1"/>
  <c r="R21" i="157"/>
  <c r="R22" i="157" s="1"/>
  <c r="Q41" i="157"/>
  <c r="R39" i="157" s="1"/>
  <c r="K21" i="117"/>
  <c r="K22" i="117" s="1"/>
  <c r="O28" i="120"/>
  <c r="P25" i="120" s="1"/>
  <c r="O39" i="120"/>
  <c r="O42" i="120" s="1"/>
  <c r="Q29" i="125"/>
  <c r="R28" i="125"/>
  <c r="S25" i="125" s="1"/>
  <c r="O29" i="139"/>
  <c r="O29" i="142"/>
  <c r="N29" i="130"/>
  <c r="P28" i="134"/>
  <c r="Q25" i="134" s="1"/>
  <c r="R29" i="133"/>
  <c r="N29" i="117"/>
  <c r="S28" i="133"/>
  <c r="T25" i="133" s="1"/>
  <c r="O28" i="117"/>
  <c r="P25" i="117" s="1"/>
  <c r="O28" i="130"/>
  <c r="P25" i="130" s="1"/>
  <c r="P28" i="142"/>
  <c r="Q25" i="142" s="1"/>
  <c r="P28" i="139"/>
  <c r="Q25" i="139" s="1"/>
  <c r="P29" i="126"/>
  <c r="O29" i="134"/>
  <c r="P43" i="129"/>
  <c r="P43" i="128"/>
  <c r="Q36" i="131"/>
  <c r="Q36" i="130"/>
  <c r="L21" i="150"/>
  <c r="L22" i="150" s="1"/>
  <c r="Q42" i="150"/>
  <c r="R39" i="150" s="1"/>
  <c r="Q28" i="150"/>
  <c r="R25" i="150" s="1"/>
  <c r="AJ15" i="150"/>
  <c r="AK11" i="150" s="1"/>
  <c r="P43" i="150"/>
  <c r="P29" i="150"/>
  <c r="AI16" i="150"/>
  <c r="Q36" i="146"/>
  <c r="S29" i="146"/>
  <c r="K55" i="146"/>
  <c r="L19" i="146"/>
  <c r="P42" i="146"/>
  <c r="K22" i="146"/>
  <c r="Q41" i="146"/>
  <c r="R39" i="146" s="1"/>
  <c r="R35" i="146"/>
  <c r="S32" i="146" s="1"/>
  <c r="T28" i="146"/>
  <c r="U25" i="146" s="1"/>
  <c r="AH16" i="146"/>
  <c r="AI15" i="146"/>
  <c r="AJ11" i="146" s="1"/>
  <c r="P42" i="145"/>
  <c r="U28" i="145"/>
  <c r="V25" i="145" s="1"/>
  <c r="AH15" i="145"/>
  <c r="AI11" i="145" s="1"/>
  <c r="K55" i="145"/>
  <c r="L19" i="145"/>
  <c r="R35" i="145"/>
  <c r="S32" i="145" s="1"/>
  <c r="K22" i="145"/>
  <c r="Q36" i="145"/>
  <c r="T29" i="145"/>
  <c r="Q41" i="145"/>
  <c r="R39" i="145" s="1"/>
  <c r="AG16" i="145"/>
  <c r="R28" i="143"/>
  <c r="S25" i="143" s="1"/>
  <c r="K55" i="143"/>
  <c r="L19" i="143"/>
  <c r="R35" i="143"/>
  <c r="S32" i="143" s="1"/>
  <c r="Q41" i="143"/>
  <c r="R39" i="143" s="1"/>
  <c r="Q29" i="143"/>
  <c r="Q36" i="143"/>
  <c r="P42" i="143"/>
  <c r="AI15" i="143"/>
  <c r="AJ11" i="143" s="1"/>
  <c r="Q36" i="142"/>
  <c r="P43" i="142"/>
  <c r="K56" i="142"/>
  <c r="L19" i="142"/>
  <c r="K22" i="142"/>
  <c r="AJ15" i="142"/>
  <c r="AK11" i="142" s="1"/>
  <c r="R39" i="142"/>
  <c r="R42" i="142" s="1"/>
  <c r="R35" i="142"/>
  <c r="S32" i="142" s="1"/>
  <c r="AI16" i="142"/>
  <c r="Q36" i="140"/>
  <c r="Q41" i="140"/>
  <c r="R39" i="140" s="1"/>
  <c r="R28" i="140"/>
  <c r="S25" i="140" s="1"/>
  <c r="K55" i="140"/>
  <c r="L19" i="140"/>
  <c r="R35" i="140"/>
  <c r="S32" i="140" s="1"/>
  <c r="P42" i="140"/>
  <c r="Q29" i="140"/>
  <c r="AI15" i="140"/>
  <c r="AJ11" i="140" s="1"/>
  <c r="P43" i="139"/>
  <c r="Q36" i="139"/>
  <c r="R39" i="139"/>
  <c r="R42" i="139" s="1"/>
  <c r="R35" i="139"/>
  <c r="S32" i="139" s="1"/>
  <c r="K56" i="139"/>
  <c r="L19" i="139"/>
  <c r="AH15" i="139"/>
  <c r="AI11" i="139" s="1"/>
  <c r="AG16" i="137"/>
  <c r="P42" i="137"/>
  <c r="Q36" i="137"/>
  <c r="AH15" i="137"/>
  <c r="AI11" i="137" s="1"/>
  <c r="Q41" i="137"/>
  <c r="R39" i="137" s="1"/>
  <c r="R35" i="137"/>
  <c r="S32" i="137" s="1"/>
  <c r="P29" i="137"/>
  <c r="K55" i="137"/>
  <c r="L19" i="137"/>
  <c r="Q28" i="137"/>
  <c r="R25" i="137" s="1"/>
  <c r="Q41" i="136"/>
  <c r="R39" i="136" s="1"/>
  <c r="R35" i="136"/>
  <c r="S32" i="136" s="1"/>
  <c r="K55" i="136"/>
  <c r="L19" i="136"/>
  <c r="AJ15" i="136"/>
  <c r="AK11" i="136" s="1"/>
  <c r="P42" i="136"/>
  <c r="T28" i="136"/>
  <c r="U25" i="136" s="1"/>
  <c r="AI16" i="136"/>
  <c r="Q36" i="136"/>
  <c r="S29" i="136"/>
  <c r="Q36" i="134"/>
  <c r="R39" i="134"/>
  <c r="R42" i="134" s="1"/>
  <c r="R35" i="134"/>
  <c r="S32" i="134" s="1"/>
  <c r="K56" i="134"/>
  <c r="L19" i="134"/>
  <c r="P43" i="134"/>
  <c r="AI15" i="134"/>
  <c r="AJ11" i="134" s="1"/>
  <c r="P43" i="133"/>
  <c r="Q36" i="133"/>
  <c r="AH15" i="133"/>
  <c r="AI11" i="133" s="1"/>
  <c r="R39" i="133"/>
  <c r="R42" i="133" s="1"/>
  <c r="K56" i="133"/>
  <c r="L19" i="133"/>
  <c r="R35" i="133"/>
  <c r="S32" i="133" s="1"/>
  <c r="P42" i="131"/>
  <c r="S29" i="131"/>
  <c r="K55" i="131"/>
  <c r="L19" i="131"/>
  <c r="R35" i="131"/>
  <c r="S32" i="131" s="1"/>
  <c r="T28" i="131"/>
  <c r="U25" i="131" s="1"/>
  <c r="AI15" i="131"/>
  <c r="AJ11" i="131" s="1"/>
  <c r="Q41" i="131"/>
  <c r="R39" i="131" s="1"/>
  <c r="AH16" i="131"/>
  <c r="P42" i="130"/>
  <c r="R35" i="130"/>
  <c r="S32" i="130" s="1"/>
  <c r="Q41" i="130"/>
  <c r="R39" i="130" s="1"/>
  <c r="AI15" i="130"/>
  <c r="AJ11" i="130" s="1"/>
  <c r="AH16" i="130"/>
  <c r="K55" i="130"/>
  <c r="L19" i="130"/>
  <c r="Q29" i="129"/>
  <c r="R35" i="129"/>
  <c r="S32" i="129" s="1"/>
  <c r="Q36" i="129"/>
  <c r="R28" i="129"/>
  <c r="S25" i="129" s="1"/>
  <c r="R39" i="129"/>
  <c r="R42" i="129" s="1"/>
  <c r="AJ15" i="129"/>
  <c r="AK11" i="129" s="1"/>
  <c r="K56" i="129"/>
  <c r="L19" i="129"/>
  <c r="R35" i="128"/>
  <c r="S32" i="128" s="1"/>
  <c r="Q36" i="128"/>
  <c r="AJ15" i="128"/>
  <c r="AK11" i="128" s="1"/>
  <c r="Q28" i="128"/>
  <c r="R25" i="128" s="1"/>
  <c r="AI16" i="128"/>
  <c r="P29" i="128"/>
  <c r="R39" i="128"/>
  <c r="R42" i="128" s="1"/>
  <c r="K56" i="128"/>
  <c r="L19" i="128"/>
  <c r="AI15" i="126"/>
  <c r="AJ11" i="126" s="1"/>
  <c r="Q36" i="126"/>
  <c r="AH16" i="126"/>
  <c r="P43" i="126"/>
  <c r="R35" i="126"/>
  <c r="S32" i="126" s="1"/>
  <c r="R39" i="126"/>
  <c r="R42" i="126" s="1"/>
  <c r="Q28" i="126"/>
  <c r="R25" i="126" s="1"/>
  <c r="K56" i="126"/>
  <c r="L19" i="126"/>
  <c r="P43" i="125"/>
  <c r="Q36" i="125"/>
  <c r="K56" i="125"/>
  <c r="L19" i="125"/>
  <c r="R35" i="125"/>
  <c r="S32" i="125" s="1"/>
  <c r="K22" i="125"/>
  <c r="AJ15" i="125"/>
  <c r="AK11" i="125" s="1"/>
  <c r="R39" i="125"/>
  <c r="R42" i="125" s="1"/>
  <c r="AI16" i="125"/>
  <c r="Q28" i="123"/>
  <c r="R25" i="123" s="1"/>
  <c r="AH15" i="123"/>
  <c r="AI11" i="123" s="1"/>
  <c r="P29" i="123"/>
  <c r="L55" i="123"/>
  <c r="M19" i="123"/>
  <c r="Q29" i="122"/>
  <c r="AI15" i="122"/>
  <c r="AJ11" i="122" s="1"/>
  <c r="L55" i="122"/>
  <c r="M19" i="122"/>
  <c r="R28" i="122"/>
  <c r="S25" i="122" s="1"/>
  <c r="AH16" i="122"/>
  <c r="Q36" i="120"/>
  <c r="M21" i="120"/>
  <c r="R35" i="120"/>
  <c r="S32" i="120" s="1"/>
  <c r="AJ15" i="120"/>
  <c r="AK11" i="120" s="1"/>
  <c r="Q36" i="119"/>
  <c r="P42" i="119"/>
  <c r="T22" i="119"/>
  <c r="Q41" i="119"/>
  <c r="R39" i="119" s="1"/>
  <c r="T28" i="119"/>
  <c r="U25" i="119" s="1"/>
  <c r="AI15" i="119"/>
  <c r="AJ11" i="119" s="1"/>
  <c r="R35" i="119"/>
  <c r="S32" i="119" s="1"/>
  <c r="U21" i="119"/>
  <c r="S29" i="119"/>
  <c r="Q36" i="117"/>
  <c r="AJ15" i="117"/>
  <c r="AK11" i="117" s="1"/>
  <c r="R35" i="117"/>
  <c r="S32" i="117" s="1"/>
  <c r="Q36" i="116"/>
  <c r="P42" i="116"/>
  <c r="AJ15" i="116"/>
  <c r="AK11" i="116" s="1"/>
  <c r="AI16" i="116"/>
  <c r="T21" i="116"/>
  <c r="T22" i="116" s="1"/>
  <c r="Q41" i="116"/>
  <c r="R39" i="116" s="1"/>
  <c r="R35" i="116"/>
  <c r="S32" i="116" s="1"/>
  <c r="T28" i="116"/>
  <c r="U25" i="116" s="1"/>
  <c r="AI16" i="126" l="1"/>
  <c r="AI16" i="119"/>
  <c r="P43" i="117"/>
  <c r="T29" i="119"/>
  <c r="AH16" i="133"/>
  <c r="AH16" i="139"/>
  <c r="AI16" i="143"/>
  <c r="O36" i="150"/>
  <c r="P35" i="150"/>
  <c r="Q32" i="150" s="1"/>
  <c r="T29" i="116"/>
  <c r="U19" i="116"/>
  <c r="T55" i="116"/>
  <c r="AJ16" i="117"/>
  <c r="V19" i="119"/>
  <c r="U55" i="119"/>
  <c r="AJ16" i="125"/>
  <c r="AE16" i="156"/>
  <c r="AJ16" i="116"/>
  <c r="AH16" i="145"/>
  <c r="AF15" i="156"/>
  <c r="AG11" i="156" s="1"/>
  <c r="AO56" i="161"/>
  <c r="AP19" i="161"/>
  <c r="S29" i="156"/>
  <c r="O29" i="120"/>
  <c r="N43" i="120"/>
  <c r="Q42" i="157"/>
  <c r="R42" i="158"/>
  <c r="R41" i="157"/>
  <c r="S39" i="157" s="1"/>
  <c r="S22" i="156"/>
  <c r="S55" i="156"/>
  <c r="T19" i="156"/>
  <c r="R42" i="156"/>
  <c r="S36" i="155"/>
  <c r="S36" i="157"/>
  <c r="T36" i="158"/>
  <c r="R29" i="155"/>
  <c r="U22" i="155"/>
  <c r="U55" i="155"/>
  <c r="V19" i="155"/>
  <c r="V21" i="155" s="1"/>
  <c r="T28" i="156"/>
  <c r="U25" i="156" s="1"/>
  <c r="R29" i="157"/>
  <c r="AF16" i="158"/>
  <c r="Q42" i="155"/>
  <c r="R29" i="158"/>
  <c r="S22" i="158"/>
  <c r="S55" i="158"/>
  <c r="T19" i="158"/>
  <c r="T21" i="158" s="1"/>
  <c r="S41" i="158"/>
  <c r="T39" i="158" s="1"/>
  <c r="T36" i="156"/>
  <c r="R55" i="157"/>
  <c r="S19" i="157"/>
  <c r="S21" i="157" s="1"/>
  <c r="S41" i="156"/>
  <c r="T39" i="156" s="1"/>
  <c r="T35" i="155"/>
  <c r="U32" i="155" s="1"/>
  <c r="T35" i="157"/>
  <c r="U32" i="157" s="1"/>
  <c r="U35" i="158"/>
  <c r="V32" i="158" s="1"/>
  <c r="S28" i="155"/>
  <c r="T25" i="155" s="1"/>
  <c r="S28" i="157"/>
  <c r="T25" i="157" s="1"/>
  <c r="AG15" i="158"/>
  <c r="AH11" i="158" s="1"/>
  <c r="R41" i="155"/>
  <c r="S39" i="155" s="1"/>
  <c r="S28" i="158"/>
  <c r="T25" i="158" s="1"/>
  <c r="U35" i="156"/>
  <c r="V32" i="156" s="1"/>
  <c r="P28" i="120"/>
  <c r="Q25" i="120" s="1"/>
  <c r="P39" i="120"/>
  <c r="P42" i="120" s="1"/>
  <c r="L19" i="117"/>
  <c r="K56" i="117"/>
  <c r="R29" i="125"/>
  <c r="P29" i="139"/>
  <c r="S28" i="125"/>
  <c r="T25" i="125" s="1"/>
  <c r="Q29" i="126"/>
  <c r="P29" i="142"/>
  <c r="P28" i="117"/>
  <c r="Q25" i="117" s="1"/>
  <c r="Q28" i="139"/>
  <c r="R25" i="139" s="1"/>
  <c r="Q28" i="142"/>
  <c r="R25" i="142" s="1"/>
  <c r="T28" i="133"/>
  <c r="U25" i="133" s="1"/>
  <c r="Q29" i="128"/>
  <c r="Q29" i="150"/>
  <c r="O29" i="130"/>
  <c r="Q28" i="134"/>
  <c r="R25" i="134" s="1"/>
  <c r="P28" i="130"/>
  <c r="Q25" i="130" s="1"/>
  <c r="O29" i="117"/>
  <c r="S29" i="133"/>
  <c r="P29" i="134"/>
  <c r="Q43" i="150"/>
  <c r="Q42" i="136"/>
  <c r="Q42" i="119"/>
  <c r="Q43" i="129"/>
  <c r="Q43" i="126"/>
  <c r="Q42" i="130"/>
  <c r="Q43" i="134"/>
  <c r="R36" i="129"/>
  <c r="R36" i="140"/>
  <c r="R36" i="134"/>
  <c r="AK15" i="150"/>
  <c r="AL11" i="150" s="1"/>
  <c r="R42" i="150"/>
  <c r="S39" i="150" s="1"/>
  <c r="AJ16" i="150"/>
  <c r="R28" i="150"/>
  <c r="S25" i="150" s="1"/>
  <c r="L56" i="150"/>
  <c r="M19" i="150"/>
  <c r="AJ15" i="146"/>
  <c r="AK11" i="146" s="1"/>
  <c r="R36" i="146"/>
  <c r="S35" i="146"/>
  <c r="T32" i="146" s="1"/>
  <c r="AI16" i="146"/>
  <c r="T29" i="146"/>
  <c r="Q42" i="146"/>
  <c r="L21" i="146"/>
  <c r="L22" i="146" s="1"/>
  <c r="U28" i="146"/>
  <c r="V25" i="146" s="1"/>
  <c r="R41" i="146"/>
  <c r="S39" i="146" s="1"/>
  <c r="U29" i="145"/>
  <c r="R41" i="145"/>
  <c r="S39" i="145" s="1"/>
  <c r="L21" i="145"/>
  <c r="L22" i="145" s="1"/>
  <c r="Q42" i="145"/>
  <c r="AI15" i="145"/>
  <c r="AJ11" i="145" s="1"/>
  <c r="S35" i="145"/>
  <c r="T32" i="145" s="1"/>
  <c r="R36" i="145"/>
  <c r="V28" i="145"/>
  <c r="W25" i="145" s="1"/>
  <c r="Q42" i="143"/>
  <c r="S35" i="143"/>
  <c r="T32" i="143" s="1"/>
  <c r="AJ15" i="143"/>
  <c r="AK11" i="143" s="1"/>
  <c r="L21" i="143"/>
  <c r="L22" i="143" s="1"/>
  <c r="R41" i="143"/>
  <c r="S39" i="143" s="1"/>
  <c r="S28" i="143"/>
  <c r="T25" i="143" s="1"/>
  <c r="R36" i="143"/>
  <c r="R29" i="143"/>
  <c r="R36" i="142"/>
  <c r="S39" i="142"/>
  <c r="S42" i="142" s="1"/>
  <c r="Q43" i="142"/>
  <c r="S35" i="142"/>
  <c r="T32" i="142" s="1"/>
  <c r="AK15" i="142"/>
  <c r="AL11" i="142" s="1"/>
  <c r="L21" i="142"/>
  <c r="L22" i="142" s="1"/>
  <c r="AJ16" i="142"/>
  <c r="R29" i="140"/>
  <c r="AI16" i="140"/>
  <c r="L21" i="140"/>
  <c r="L22" i="140" s="1"/>
  <c r="S28" i="140"/>
  <c r="T25" i="140" s="1"/>
  <c r="AJ15" i="140"/>
  <c r="AK11" i="140" s="1"/>
  <c r="R41" i="140"/>
  <c r="S39" i="140" s="1"/>
  <c r="S35" i="140"/>
  <c r="T32" i="140" s="1"/>
  <c r="Q42" i="140"/>
  <c r="Q43" i="139"/>
  <c r="L21" i="139"/>
  <c r="L22" i="139" s="1"/>
  <c r="S35" i="139"/>
  <c r="T32" i="139" s="1"/>
  <c r="R36" i="139"/>
  <c r="S39" i="139"/>
  <c r="S42" i="139" s="1"/>
  <c r="AI15" i="139"/>
  <c r="AJ11" i="139" s="1"/>
  <c r="Q42" i="137"/>
  <c r="AI15" i="137"/>
  <c r="AJ11" i="137" s="1"/>
  <c r="R28" i="137"/>
  <c r="S25" i="137" s="1"/>
  <c r="L21" i="137"/>
  <c r="L22" i="137" s="1"/>
  <c r="R36" i="137"/>
  <c r="AH16" i="137"/>
  <c r="S35" i="137"/>
  <c r="T32" i="137" s="1"/>
  <c r="Q29" i="137"/>
  <c r="R41" i="137"/>
  <c r="S39" i="137" s="1"/>
  <c r="U28" i="136"/>
  <c r="V25" i="136" s="1"/>
  <c r="S35" i="136"/>
  <c r="T32" i="136" s="1"/>
  <c r="L21" i="136"/>
  <c r="L22" i="136" s="1"/>
  <c r="AK15" i="136"/>
  <c r="AL11" i="136" s="1"/>
  <c r="T29" i="136"/>
  <c r="AJ16" i="136"/>
  <c r="R36" i="136"/>
  <c r="R41" i="136"/>
  <c r="S39" i="136" s="1"/>
  <c r="AJ15" i="134"/>
  <c r="AK11" i="134" s="1"/>
  <c r="S35" i="134"/>
  <c r="T32" i="134" s="1"/>
  <c r="L21" i="134"/>
  <c r="AI16" i="134"/>
  <c r="S39" i="134"/>
  <c r="S42" i="134" s="1"/>
  <c r="Q43" i="133"/>
  <c r="R36" i="133"/>
  <c r="S39" i="133"/>
  <c r="S42" i="133" s="1"/>
  <c r="AI15" i="133"/>
  <c r="AJ11" i="133" s="1"/>
  <c r="S35" i="133"/>
  <c r="T32" i="133" s="1"/>
  <c r="L21" i="133"/>
  <c r="L22" i="133" s="1"/>
  <c r="Q42" i="131"/>
  <c r="AJ15" i="131"/>
  <c r="AK11" i="131" s="1"/>
  <c r="S35" i="131"/>
  <c r="T32" i="131" s="1"/>
  <c r="U28" i="131"/>
  <c r="V25" i="131" s="1"/>
  <c r="L21" i="131"/>
  <c r="R41" i="131"/>
  <c r="S39" i="131" s="1"/>
  <c r="T29" i="131"/>
  <c r="AI16" i="131"/>
  <c r="R36" i="131"/>
  <c r="R36" i="130"/>
  <c r="AJ15" i="130"/>
  <c r="AK11" i="130" s="1"/>
  <c r="S35" i="130"/>
  <c r="T32" i="130" s="1"/>
  <c r="L21" i="130"/>
  <c r="L22" i="130" s="1"/>
  <c r="R41" i="130"/>
  <c r="S39" i="130" s="1"/>
  <c r="AI16" i="130"/>
  <c r="AK15" i="129"/>
  <c r="AL11" i="129" s="1"/>
  <c r="S28" i="129"/>
  <c r="T25" i="129" s="1"/>
  <c r="AJ16" i="129"/>
  <c r="R29" i="129"/>
  <c r="L21" i="129"/>
  <c r="L22" i="129" s="1"/>
  <c r="S39" i="129"/>
  <c r="S42" i="129" s="1"/>
  <c r="S35" i="129"/>
  <c r="T32" i="129" s="1"/>
  <c r="AK15" i="128"/>
  <c r="AL11" i="128" s="1"/>
  <c r="Q43" i="128"/>
  <c r="R28" i="128"/>
  <c r="S25" i="128" s="1"/>
  <c r="S35" i="128"/>
  <c r="T32" i="128" s="1"/>
  <c r="S39" i="128"/>
  <c r="S42" i="128" s="1"/>
  <c r="L21" i="128"/>
  <c r="AJ16" i="128"/>
  <c r="R36" i="128"/>
  <c r="S39" i="126"/>
  <c r="S42" i="126" s="1"/>
  <c r="S35" i="126"/>
  <c r="T32" i="126" s="1"/>
  <c r="R36" i="126"/>
  <c r="L21" i="126"/>
  <c r="R28" i="126"/>
  <c r="S25" i="126" s="1"/>
  <c r="AJ15" i="126"/>
  <c r="AK11" i="126" s="1"/>
  <c r="S35" i="125"/>
  <c r="T32" i="125" s="1"/>
  <c r="S39" i="125"/>
  <c r="S42" i="125" s="1"/>
  <c r="R36" i="125"/>
  <c r="Q43" i="125"/>
  <c r="L21" i="125"/>
  <c r="L22" i="125" s="1"/>
  <c r="AK15" i="125"/>
  <c r="AL11" i="125" s="1"/>
  <c r="Q29" i="123"/>
  <c r="AI15" i="123"/>
  <c r="AJ11" i="123" s="1"/>
  <c r="M21" i="123"/>
  <c r="M22" i="123" s="1"/>
  <c r="AH16" i="123"/>
  <c r="R28" i="123"/>
  <c r="S25" i="123" s="1"/>
  <c r="R36" i="120"/>
  <c r="M21" i="122"/>
  <c r="M22" i="122" s="1"/>
  <c r="S28" i="122"/>
  <c r="T25" i="122" s="1"/>
  <c r="AJ15" i="122"/>
  <c r="AK11" i="122" s="1"/>
  <c r="R29" i="122"/>
  <c r="AI16" i="122"/>
  <c r="AK15" i="120"/>
  <c r="AL11" i="120" s="1"/>
  <c r="M56" i="120"/>
  <c r="N19" i="120"/>
  <c r="S35" i="120"/>
  <c r="T32" i="120" s="1"/>
  <c r="AJ16" i="120"/>
  <c r="M22" i="120"/>
  <c r="R36" i="119"/>
  <c r="U28" i="119"/>
  <c r="V25" i="119" s="1"/>
  <c r="V21" i="119"/>
  <c r="V22" i="119" s="1"/>
  <c r="S35" i="119"/>
  <c r="T32" i="119" s="1"/>
  <c r="U22" i="119"/>
  <c r="AJ15" i="119"/>
  <c r="AK11" i="119" s="1"/>
  <c r="R41" i="119"/>
  <c r="S39" i="119" s="1"/>
  <c r="R36" i="116"/>
  <c r="Q42" i="116"/>
  <c r="R36" i="117"/>
  <c r="AK15" i="117"/>
  <c r="AL11" i="117" s="1"/>
  <c r="S39" i="117"/>
  <c r="S42" i="117" s="1"/>
  <c r="Q43" i="117"/>
  <c r="S35" i="117"/>
  <c r="T32" i="117" s="1"/>
  <c r="S35" i="116"/>
  <c r="T32" i="116" s="1"/>
  <c r="R41" i="116"/>
  <c r="S39" i="116" s="1"/>
  <c r="U28" i="116"/>
  <c r="V25" i="116" s="1"/>
  <c r="U21" i="116"/>
  <c r="AK15" i="116"/>
  <c r="AL11" i="116" s="1"/>
  <c r="AK16" i="150" l="1"/>
  <c r="AK16" i="128"/>
  <c r="AJ16" i="126"/>
  <c r="U22" i="116"/>
  <c r="P36" i="150"/>
  <c r="Q35" i="150"/>
  <c r="R32" i="150" s="1"/>
  <c r="AK16" i="116"/>
  <c r="AJ16" i="130"/>
  <c r="AF16" i="156"/>
  <c r="AJ16" i="140"/>
  <c r="W19" i="119"/>
  <c r="V55" i="119"/>
  <c r="AI16" i="123"/>
  <c r="AI16" i="139"/>
  <c r="AJ16" i="143"/>
  <c r="AG15" i="156"/>
  <c r="AH11" i="156" s="1"/>
  <c r="AJ16" i="122"/>
  <c r="V19" i="116"/>
  <c r="V21" i="116" s="1"/>
  <c r="V22" i="116" s="1"/>
  <c r="U55" i="116"/>
  <c r="AK16" i="117"/>
  <c r="AK16" i="125"/>
  <c r="AK16" i="142"/>
  <c r="AJ16" i="146"/>
  <c r="AP21" i="161"/>
  <c r="P29" i="120"/>
  <c r="U36" i="158"/>
  <c r="O43" i="120"/>
  <c r="U36" i="156"/>
  <c r="S42" i="158"/>
  <c r="V35" i="156"/>
  <c r="W32" i="156" s="1"/>
  <c r="S29" i="158"/>
  <c r="R42" i="155"/>
  <c r="AG16" i="158"/>
  <c r="S29" i="157"/>
  <c r="S29" i="155"/>
  <c r="V35" i="158"/>
  <c r="W32" i="158" s="1"/>
  <c r="T36" i="157"/>
  <c r="T36" i="155"/>
  <c r="S42" i="156"/>
  <c r="T41" i="158"/>
  <c r="U39" i="158" s="1"/>
  <c r="T22" i="158"/>
  <c r="T55" i="158"/>
  <c r="U19" i="158"/>
  <c r="T29" i="156"/>
  <c r="V22" i="155"/>
  <c r="V55" i="155"/>
  <c r="W19" i="155"/>
  <c r="W21" i="155" s="1"/>
  <c r="R42" i="157"/>
  <c r="T28" i="158"/>
  <c r="U25" i="158" s="1"/>
  <c r="S41" i="155"/>
  <c r="T39" i="155" s="1"/>
  <c r="AH15" i="158"/>
  <c r="AI11" i="158" s="1"/>
  <c r="T28" i="157"/>
  <c r="U25" i="157" s="1"/>
  <c r="T28" i="155"/>
  <c r="U25" i="155" s="1"/>
  <c r="U35" i="157"/>
  <c r="V32" i="157" s="1"/>
  <c r="U35" i="155"/>
  <c r="V32" i="155" s="1"/>
  <c r="T41" i="156"/>
  <c r="U39" i="156" s="1"/>
  <c r="S22" i="157"/>
  <c r="T19" i="157"/>
  <c r="T21" i="157" s="1"/>
  <c r="S55" i="157"/>
  <c r="U28" i="156"/>
  <c r="V25" i="156" s="1"/>
  <c r="T21" i="156"/>
  <c r="T22" i="156" s="1"/>
  <c r="S41" i="157"/>
  <c r="T39" i="157" s="1"/>
  <c r="Q39" i="120"/>
  <c r="Q42" i="120" s="1"/>
  <c r="L21" i="117"/>
  <c r="Q28" i="120"/>
  <c r="R25" i="120" s="1"/>
  <c r="S29" i="125"/>
  <c r="T28" i="125"/>
  <c r="U25" i="125" s="1"/>
  <c r="Q29" i="142"/>
  <c r="Q29" i="139"/>
  <c r="Q29" i="134"/>
  <c r="S29" i="129"/>
  <c r="P29" i="130"/>
  <c r="U29" i="136"/>
  <c r="Q28" i="117"/>
  <c r="R25" i="117" s="1"/>
  <c r="T29" i="133"/>
  <c r="R28" i="139"/>
  <c r="S25" i="139" s="1"/>
  <c r="R29" i="150"/>
  <c r="Q28" i="130"/>
  <c r="R25" i="130" s="1"/>
  <c r="R28" i="134"/>
  <c r="S25" i="134" s="1"/>
  <c r="U28" i="133"/>
  <c r="V25" i="133" s="1"/>
  <c r="R28" i="142"/>
  <c r="S25" i="142" s="1"/>
  <c r="P29" i="117"/>
  <c r="R43" i="126"/>
  <c r="R43" i="134"/>
  <c r="R42" i="116"/>
  <c r="S36" i="126"/>
  <c r="S36" i="143"/>
  <c r="S36" i="125"/>
  <c r="S28" i="150"/>
  <c r="T25" i="150" s="1"/>
  <c r="M21" i="150"/>
  <c r="M22" i="150" s="1"/>
  <c r="S42" i="150"/>
  <c r="T39" i="150" s="1"/>
  <c r="R43" i="150"/>
  <c r="AL15" i="150"/>
  <c r="AM11" i="150" s="1"/>
  <c r="R42" i="146"/>
  <c r="S41" i="146"/>
  <c r="T39" i="146" s="1"/>
  <c r="L55" i="146"/>
  <c r="M19" i="146"/>
  <c r="T35" i="146"/>
  <c r="U32" i="146" s="1"/>
  <c r="U29" i="146"/>
  <c r="S36" i="146"/>
  <c r="AK15" i="146"/>
  <c r="AL11" i="146" s="1"/>
  <c r="V28" i="146"/>
  <c r="W25" i="146" s="1"/>
  <c r="V29" i="145"/>
  <c r="T35" i="145"/>
  <c r="U32" i="145" s="1"/>
  <c r="AJ15" i="145"/>
  <c r="AK11" i="145" s="1"/>
  <c r="L55" i="145"/>
  <c r="M19" i="145"/>
  <c r="W28" i="145"/>
  <c r="X25" i="145" s="1"/>
  <c r="AI16" i="145"/>
  <c r="S41" i="145"/>
  <c r="T39" i="145" s="1"/>
  <c r="S36" i="145"/>
  <c r="R42" i="145"/>
  <c r="R42" i="143"/>
  <c r="T28" i="143"/>
  <c r="U25" i="143" s="1"/>
  <c r="S29" i="143"/>
  <c r="L55" i="143"/>
  <c r="M19" i="143"/>
  <c r="S41" i="143"/>
  <c r="T39" i="143" s="1"/>
  <c r="AK15" i="143"/>
  <c r="AL11" i="143" s="1"/>
  <c r="T35" i="143"/>
  <c r="U32" i="143" s="1"/>
  <c r="S36" i="142"/>
  <c r="L56" i="142"/>
  <c r="M19" i="142"/>
  <c r="T35" i="142"/>
  <c r="U32" i="142" s="1"/>
  <c r="T39" i="142"/>
  <c r="T42" i="142" s="1"/>
  <c r="AL15" i="142"/>
  <c r="AM11" i="142" s="1"/>
  <c r="R43" i="142"/>
  <c r="S36" i="140"/>
  <c r="S29" i="140"/>
  <c r="S41" i="140"/>
  <c r="T39" i="140" s="1"/>
  <c r="R42" i="140"/>
  <c r="T28" i="140"/>
  <c r="U25" i="140" s="1"/>
  <c r="T35" i="140"/>
  <c r="U32" i="140" s="1"/>
  <c r="AK15" i="140"/>
  <c r="AL11" i="140" s="1"/>
  <c r="L55" i="140"/>
  <c r="M19" i="140"/>
  <c r="S36" i="139"/>
  <c r="R43" i="139"/>
  <c r="T35" i="139"/>
  <c r="U32" i="139" s="1"/>
  <c r="T39" i="139"/>
  <c r="T42" i="139" s="1"/>
  <c r="AJ15" i="139"/>
  <c r="AK11" i="139" s="1"/>
  <c r="L56" i="139"/>
  <c r="M19" i="139"/>
  <c r="R29" i="137"/>
  <c r="S41" i="137"/>
  <c r="T39" i="137" s="1"/>
  <c r="S36" i="137"/>
  <c r="S28" i="137"/>
  <c r="T25" i="137" s="1"/>
  <c r="R42" i="137"/>
  <c r="AJ15" i="137"/>
  <c r="AK11" i="137" s="1"/>
  <c r="T35" i="137"/>
  <c r="U32" i="137" s="1"/>
  <c r="L55" i="137"/>
  <c r="M19" i="137"/>
  <c r="AI16" i="137"/>
  <c r="R42" i="136"/>
  <c r="S36" i="136"/>
  <c r="T35" i="136"/>
  <c r="U32" i="136" s="1"/>
  <c r="S41" i="136"/>
  <c r="T39" i="136" s="1"/>
  <c r="AL15" i="136"/>
  <c r="AM11" i="136" s="1"/>
  <c r="AK16" i="136"/>
  <c r="L55" i="136"/>
  <c r="M19" i="136"/>
  <c r="V28" i="136"/>
  <c r="W25" i="136" s="1"/>
  <c r="L56" i="134"/>
  <c r="M19" i="134"/>
  <c r="L22" i="134"/>
  <c r="S36" i="134"/>
  <c r="T35" i="134"/>
  <c r="U32" i="134" s="1"/>
  <c r="AK15" i="134"/>
  <c r="AL11" i="134" s="1"/>
  <c r="T39" i="134"/>
  <c r="T42" i="134" s="1"/>
  <c r="AJ16" i="134"/>
  <c r="AJ15" i="133"/>
  <c r="AK11" i="133" s="1"/>
  <c r="T35" i="133"/>
  <c r="U32" i="133" s="1"/>
  <c r="T39" i="133"/>
  <c r="T42" i="133" s="1"/>
  <c r="S36" i="133"/>
  <c r="R43" i="133"/>
  <c r="L56" i="133"/>
  <c r="M19" i="133"/>
  <c r="AI16" i="133"/>
  <c r="L55" i="131"/>
  <c r="M19" i="131"/>
  <c r="T35" i="131"/>
  <c r="U32" i="131" s="1"/>
  <c r="L22" i="131"/>
  <c r="S36" i="131"/>
  <c r="S41" i="131"/>
  <c r="T39" i="131" s="1"/>
  <c r="V28" i="131"/>
  <c r="W25" i="131" s="1"/>
  <c r="AK15" i="131"/>
  <c r="AL11" i="131" s="1"/>
  <c r="R42" i="131"/>
  <c r="U29" i="131"/>
  <c r="AJ16" i="131"/>
  <c r="S36" i="130"/>
  <c r="T35" i="130"/>
  <c r="U32" i="130" s="1"/>
  <c r="S41" i="130"/>
  <c r="T39" i="130" s="1"/>
  <c r="R42" i="130"/>
  <c r="L55" i="130"/>
  <c r="M19" i="130"/>
  <c r="AK15" i="130"/>
  <c r="AL11" i="130" s="1"/>
  <c r="T39" i="129"/>
  <c r="T42" i="129" s="1"/>
  <c r="S36" i="129"/>
  <c r="R43" i="129"/>
  <c r="T28" i="129"/>
  <c r="U25" i="129" s="1"/>
  <c r="T35" i="129"/>
  <c r="U32" i="129" s="1"/>
  <c r="AL15" i="129"/>
  <c r="AM11" i="129" s="1"/>
  <c r="L56" i="129"/>
  <c r="M19" i="129"/>
  <c r="AK16" i="129"/>
  <c r="R43" i="128"/>
  <c r="L56" i="128"/>
  <c r="M19" i="128"/>
  <c r="T35" i="128"/>
  <c r="U32" i="128" s="1"/>
  <c r="T39" i="128"/>
  <c r="T42" i="128" s="1"/>
  <c r="R29" i="128"/>
  <c r="S28" i="128"/>
  <c r="T25" i="128" s="1"/>
  <c r="L22" i="128"/>
  <c r="S36" i="128"/>
  <c r="AL15" i="128"/>
  <c r="AM11" i="128" s="1"/>
  <c r="S28" i="126"/>
  <c r="T25" i="126" s="1"/>
  <c r="L56" i="126"/>
  <c r="M19" i="126"/>
  <c r="T35" i="126"/>
  <c r="U32" i="126" s="1"/>
  <c r="R29" i="126"/>
  <c r="AK15" i="126"/>
  <c r="AL11" i="126" s="1"/>
  <c r="L22" i="126"/>
  <c r="T39" i="126"/>
  <c r="T42" i="126" s="1"/>
  <c r="R43" i="125"/>
  <c r="T39" i="125"/>
  <c r="T42" i="125" s="1"/>
  <c r="AL15" i="125"/>
  <c r="AM11" i="125" s="1"/>
  <c r="L56" i="125"/>
  <c r="M19" i="125"/>
  <c r="T35" i="125"/>
  <c r="U32" i="125" s="1"/>
  <c r="R29" i="123"/>
  <c r="AJ15" i="123"/>
  <c r="AK11" i="123" s="1"/>
  <c r="S28" i="123"/>
  <c r="T25" i="123" s="1"/>
  <c r="T28" i="123" s="1"/>
  <c r="M55" i="123"/>
  <c r="N19" i="123"/>
  <c r="S29" i="122"/>
  <c r="M55" i="122"/>
  <c r="N19" i="122"/>
  <c r="T28" i="122"/>
  <c r="U25" i="122" s="1"/>
  <c r="AK15" i="122"/>
  <c r="AL11" i="122" s="1"/>
  <c r="S36" i="120"/>
  <c r="T35" i="120"/>
  <c r="U32" i="120" s="1"/>
  <c r="N21" i="120"/>
  <c r="AL15" i="120"/>
  <c r="AM11" i="120" s="1"/>
  <c r="AL16" i="120"/>
  <c r="AK16" i="120"/>
  <c r="S41" i="119"/>
  <c r="T39" i="119" s="1"/>
  <c r="U29" i="119"/>
  <c r="AK15" i="119"/>
  <c r="AL11" i="119" s="1"/>
  <c r="AJ16" i="119"/>
  <c r="T35" i="119"/>
  <c r="U32" i="119" s="1"/>
  <c r="W21" i="119"/>
  <c r="V28" i="119"/>
  <c r="W25" i="119" s="1"/>
  <c r="R42" i="119"/>
  <c r="S36" i="119"/>
  <c r="S36" i="116"/>
  <c r="AL15" i="117"/>
  <c r="AM11" i="117" s="1"/>
  <c r="T35" i="117"/>
  <c r="U32" i="117" s="1"/>
  <c r="T39" i="117"/>
  <c r="T42" i="117" s="1"/>
  <c r="S36" i="117"/>
  <c r="R43" i="117"/>
  <c r="U29" i="116"/>
  <c r="V28" i="116"/>
  <c r="W25" i="116" s="1"/>
  <c r="S41" i="116"/>
  <c r="T39" i="116" s="1"/>
  <c r="AL15" i="116"/>
  <c r="AM11" i="116" s="1"/>
  <c r="T35" i="116"/>
  <c r="U32" i="116" s="1"/>
  <c r="Q36" i="150" l="1"/>
  <c r="R35" i="150"/>
  <c r="S32" i="150" s="1"/>
  <c r="AL16" i="129"/>
  <c r="AJ16" i="137"/>
  <c r="AL16" i="150"/>
  <c r="L22" i="117"/>
  <c r="AK16" i="119"/>
  <c r="AK16" i="126"/>
  <c r="AG16" i="156"/>
  <c r="AL16" i="128"/>
  <c r="AK16" i="131"/>
  <c r="AL16" i="136"/>
  <c r="AK16" i="146"/>
  <c r="W19" i="116"/>
  <c r="W21" i="116" s="1"/>
  <c r="V55" i="116"/>
  <c r="AL16" i="117"/>
  <c r="AJ16" i="123"/>
  <c r="AK16" i="143"/>
  <c r="AH15" i="156"/>
  <c r="AI11" i="156" s="1"/>
  <c r="X19" i="119"/>
  <c r="W55" i="119"/>
  <c r="V29" i="116"/>
  <c r="V29" i="119"/>
  <c r="T29" i="158"/>
  <c r="U29" i="156"/>
  <c r="T29" i="155"/>
  <c r="AP56" i="161"/>
  <c r="AQ19" i="161"/>
  <c r="AP22" i="161"/>
  <c r="Q29" i="120"/>
  <c r="AH16" i="158"/>
  <c r="P43" i="120"/>
  <c r="S42" i="157"/>
  <c r="T42" i="156"/>
  <c r="U36" i="155"/>
  <c r="U36" i="157"/>
  <c r="S42" i="155"/>
  <c r="V36" i="156"/>
  <c r="T41" i="157"/>
  <c r="U39" i="157" s="1"/>
  <c r="V28" i="156"/>
  <c r="W25" i="156" s="1"/>
  <c r="U41" i="156"/>
  <c r="V39" i="156" s="1"/>
  <c r="V35" i="155"/>
  <c r="W32" i="155" s="1"/>
  <c r="V35" i="157"/>
  <c r="W32" i="157" s="1"/>
  <c r="U28" i="155"/>
  <c r="V25" i="155" s="1"/>
  <c r="T29" i="157"/>
  <c r="AI15" i="158"/>
  <c r="AJ11" i="158" s="1"/>
  <c r="T41" i="155"/>
  <c r="U39" i="155" s="1"/>
  <c r="U28" i="158"/>
  <c r="V25" i="158" s="1"/>
  <c r="T42" i="158"/>
  <c r="V36" i="158"/>
  <c r="W35" i="156"/>
  <c r="X32" i="156" s="1"/>
  <c r="T55" i="156"/>
  <c r="U19" i="156"/>
  <c r="T22" i="157"/>
  <c r="T55" i="157"/>
  <c r="U19" i="157"/>
  <c r="U21" i="157" s="1"/>
  <c r="U28" i="157"/>
  <c r="V25" i="157" s="1"/>
  <c r="W22" i="155"/>
  <c r="X19" i="155"/>
  <c r="X21" i="155" s="1"/>
  <c r="W55" i="155"/>
  <c r="U21" i="158"/>
  <c r="U22" i="158" s="1"/>
  <c r="U41" i="158"/>
  <c r="V39" i="158" s="1"/>
  <c r="W35" i="158"/>
  <c r="X32" i="158" s="1"/>
  <c r="L56" i="117"/>
  <c r="M19" i="117"/>
  <c r="R28" i="120"/>
  <c r="S25" i="120" s="1"/>
  <c r="R39" i="120"/>
  <c r="R42" i="120" s="1"/>
  <c r="T29" i="125"/>
  <c r="U28" i="125"/>
  <c r="V25" i="125" s="1"/>
  <c r="U29" i="133"/>
  <c r="S29" i="126"/>
  <c r="R29" i="134"/>
  <c r="Q29" i="130"/>
  <c r="V28" i="133"/>
  <c r="W25" i="133" s="1"/>
  <c r="Q29" i="117"/>
  <c r="S28" i="142"/>
  <c r="T25" i="142" s="1"/>
  <c r="R28" i="117"/>
  <c r="S25" i="117" s="1"/>
  <c r="R29" i="142"/>
  <c r="S28" i="134"/>
  <c r="T25" i="134" s="1"/>
  <c r="R28" i="130"/>
  <c r="S25" i="130" s="1"/>
  <c r="R29" i="139"/>
  <c r="S28" i="139"/>
  <c r="T25" i="139" s="1"/>
  <c r="S43" i="126"/>
  <c r="S43" i="134"/>
  <c r="S43" i="129"/>
  <c r="T36" i="131"/>
  <c r="S43" i="133"/>
  <c r="T36" i="129"/>
  <c r="T36" i="134"/>
  <c r="T42" i="150"/>
  <c r="U39" i="150" s="1"/>
  <c r="M56" i="150"/>
  <c r="N19" i="150"/>
  <c r="T28" i="150"/>
  <c r="U25" i="150" s="1"/>
  <c r="AM15" i="150"/>
  <c r="AN11" i="150" s="1"/>
  <c r="S43" i="150"/>
  <c r="S29" i="150"/>
  <c r="T36" i="146"/>
  <c r="S42" i="146"/>
  <c r="V29" i="146"/>
  <c r="M21" i="146"/>
  <c r="M22" i="146" s="1"/>
  <c r="W28" i="146"/>
  <c r="X25" i="146" s="1"/>
  <c r="AL15" i="146"/>
  <c r="AM11" i="146" s="1"/>
  <c r="U35" i="146"/>
  <c r="V32" i="146" s="1"/>
  <c r="T41" i="146"/>
  <c r="U39" i="146" s="1"/>
  <c r="T36" i="145"/>
  <c r="W29" i="145"/>
  <c r="AK15" i="145"/>
  <c r="AL11" i="145" s="1"/>
  <c r="M21" i="145"/>
  <c r="M22" i="145" s="1"/>
  <c r="T41" i="145"/>
  <c r="U39" i="145" s="1"/>
  <c r="S42" i="145"/>
  <c r="X28" i="145"/>
  <c r="Y25" i="145" s="1"/>
  <c r="AJ16" i="145"/>
  <c r="U35" i="145"/>
  <c r="V32" i="145" s="1"/>
  <c r="T29" i="143"/>
  <c r="T36" i="143"/>
  <c r="AL15" i="143"/>
  <c r="AM11" i="143" s="1"/>
  <c r="M21" i="143"/>
  <c r="M22" i="143" s="1"/>
  <c r="U35" i="143"/>
  <c r="V32" i="143" s="1"/>
  <c r="T41" i="143"/>
  <c r="U39" i="143" s="1"/>
  <c r="U28" i="143"/>
  <c r="V25" i="143" s="1"/>
  <c r="S42" i="143"/>
  <c r="U39" i="142"/>
  <c r="U42" i="142" s="1"/>
  <c r="U35" i="142"/>
  <c r="V32" i="142" s="1"/>
  <c r="AM15" i="142"/>
  <c r="AN11" i="142" s="1"/>
  <c r="AL16" i="142"/>
  <c r="M21" i="142"/>
  <c r="M22" i="142" s="1"/>
  <c r="S43" i="142"/>
  <c r="T36" i="142"/>
  <c r="T36" i="140"/>
  <c r="AL15" i="140"/>
  <c r="AM11" i="140" s="1"/>
  <c r="AK16" i="140"/>
  <c r="T41" i="140"/>
  <c r="U39" i="140" s="1"/>
  <c r="M21" i="140"/>
  <c r="M22" i="140" s="1"/>
  <c r="U28" i="140"/>
  <c r="V25" i="140" s="1"/>
  <c r="S42" i="140"/>
  <c r="U35" i="140"/>
  <c r="V32" i="140" s="1"/>
  <c r="T29" i="140"/>
  <c r="AK15" i="139"/>
  <c r="AL11" i="139" s="1"/>
  <c r="AJ16" i="139"/>
  <c r="U39" i="139"/>
  <c r="U42" i="139" s="1"/>
  <c r="U35" i="139"/>
  <c r="V32" i="139" s="1"/>
  <c r="M21" i="139"/>
  <c r="S43" i="139"/>
  <c r="T36" i="139"/>
  <c r="S42" i="137"/>
  <c r="M21" i="137"/>
  <c r="M22" i="137" s="1"/>
  <c r="T28" i="137"/>
  <c r="U25" i="137" s="1"/>
  <c r="T36" i="137"/>
  <c r="U35" i="137"/>
  <c r="V32" i="137" s="1"/>
  <c r="AK15" i="137"/>
  <c r="AL11" i="137" s="1"/>
  <c r="S29" i="137"/>
  <c r="T41" i="137"/>
  <c r="U39" i="137" s="1"/>
  <c r="S42" i="136"/>
  <c r="V29" i="136"/>
  <c r="T41" i="136"/>
  <c r="U39" i="136" s="1"/>
  <c r="W28" i="136"/>
  <c r="X25" i="136" s="1"/>
  <c r="M21" i="136"/>
  <c r="U35" i="136"/>
  <c r="V32" i="136" s="1"/>
  <c r="AM15" i="136"/>
  <c r="AN11" i="136" s="1"/>
  <c r="T36" i="136"/>
  <c r="AL15" i="134"/>
  <c r="AM11" i="134" s="1"/>
  <c r="AK16" i="134"/>
  <c r="M21" i="134"/>
  <c r="M22" i="134" s="1"/>
  <c r="U39" i="134"/>
  <c r="U42" i="134" s="1"/>
  <c r="U35" i="134"/>
  <c r="V32" i="134" s="1"/>
  <c r="U35" i="133"/>
  <c r="V32" i="133" s="1"/>
  <c r="AK15" i="133"/>
  <c r="AL11" i="133" s="1"/>
  <c r="U39" i="133"/>
  <c r="U42" i="133" s="1"/>
  <c r="AJ16" i="133"/>
  <c r="M21" i="133"/>
  <c r="T36" i="133"/>
  <c r="V29" i="131"/>
  <c r="S42" i="131"/>
  <c r="AL15" i="131"/>
  <c r="AM11" i="131" s="1"/>
  <c r="T41" i="131"/>
  <c r="U39" i="131" s="1"/>
  <c r="U35" i="131"/>
  <c r="V32" i="131" s="1"/>
  <c r="W28" i="131"/>
  <c r="X25" i="131" s="1"/>
  <c r="M21" i="131"/>
  <c r="M22" i="131" s="1"/>
  <c r="T36" i="130"/>
  <c r="T41" i="130"/>
  <c r="U39" i="130" s="1"/>
  <c r="AL15" i="130"/>
  <c r="AM11" i="130" s="1"/>
  <c r="U35" i="130"/>
  <c r="V32" i="130" s="1"/>
  <c r="AK16" i="130"/>
  <c r="M21" i="130"/>
  <c r="M22" i="130" s="1"/>
  <c r="S42" i="130"/>
  <c r="T29" i="129"/>
  <c r="M21" i="129"/>
  <c r="M22" i="129" s="1"/>
  <c r="U28" i="129"/>
  <c r="V25" i="129" s="1"/>
  <c r="AM15" i="129"/>
  <c r="AN11" i="129" s="1"/>
  <c r="U35" i="129"/>
  <c r="V32" i="129" s="1"/>
  <c r="U39" i="129"/>
  <c r="U42" i="129" s="1"/>
  <c r="S43" i="128"/>
  <c r="T36" i="128"/>
  <c r="AM15" i="128"/>
  <c r="AN11" i="128" s="1"/>
  <c r="T28" i="128"/>
  <c r="U25" i="128" s="1"/>
  <c r="U39" i="128"/>
  <c r="U42" i="128" s="1"/>
  <c r="U35" i="128"/>
  <c r="V32" i="128" s="1"/>
  <c r="S29" i="128"/>
  <c r="M21" i="128"/>
  <c r="T36" i="126"/>
  <c r="M21" i="126"/>
  <c r="M22" i="126" s="1"/>
  <c r="U35" i="126"/>
  <c r="V32" i="126" s="1"/>
  <c r="AL15" i="126"/>
  <c r="AM11" i="126" s="1"/>
  <c r="U39" i="126"/>
  <c r="U42" i="126" s="1"/>
  <c r="T28" i="126"/>
  <c r="U25" i="126" s="1"/>
  <c r="S43" i="125"/>
  <c r="U35" i="125"/>
  <c r="V32" i="125" s="1"/>
  <c r="AM15" i="125"/>
  <c r="AN11" i="125" s="1"/>
  <c r="M21" i="125"/>
  <c r="M22" i="125" s="1"/>
  <c r="U39" i="125"/>
  <c r="U42" i="125" s="1"/>
  <c r="T36" i="125"/>
  <c r="AL16" i="125"/>
  <c r="N21" i="123"/>
  <c r="N22" i="123" s="1"/>
  <c r="U25" i="123"/>
  <c r="S29" i="123"/>
  <c r="AK15" i="123"/>
  <c r="AL11" i="123" s="1"/>
  <c r="T29" i="122"/>
  <c r="AL15" i="122"/>
  <c r="AM11" i="122" s="1"/>
  <c r="AK16" i="122"/>
  <c r="U28" i="122"/>
  <c r="V25" i="122" s="1"/>
  <c r="N21" i="122"/>
  <c r="N22" i="122" s="1"/>
  <c r="T36" i="120"/>
  <c r="U35" i="120"/>
  <c r="V32" i="120" s="1"/>
  <c r="N56" i="120"/>
  <c r="O19" i="120"/>
  <c r="AM15" i="120"/>
  <c r="AN11" i="120" s="1"/>
  <c r="N22" i="120"/>
  <c r="X21" i="119"/>
  <c r="X22" i="119" s="1"/>
  <c r="U35" i="119"/>
  <c r="V32" i="119" s="1"/>
  <c r="T36" i="119"/>
  <c r="AL15" i="119"/>
  <c r="AM11" i="119" s="1"/>
  <c r="T41" i="119"/>
  <c r="U39" i="119" s="1"/>
  <c r="W28" i="119"/>
  <c r="X25" i="119" s="1"/>
  <c r="W22" i="119"/>
  <c r="S42" i="119"/>
  <c r="S43" i="117"/>
  <c r="T36" i="116"/>
  <c r="U39" i="117"/>
  <c r="U42" i="117" s="1"/>
  <c r="U35" i="117"/>
  <c r="V32" i="117" s="1"/>
  <c r="T36" i="117"/>
  <c r="AM15" i="117"/>
  <c r="AN11" i="117" s="1"/>
  <c r="S42" i="116"/>
  <c r="T41" i="116"/>
  <c r="U39" i="116" s="1"/>
  <c r="AM15" i="116"/>
  <c r="AN11" i="116" s="1"/>
  <c r="U35" i="116"/>
  <c r="V32" i="116" s="1"/>
  <c r="AL16" i="116"/>
  <c r="W28" i="116"/>
  <c r="X25" i="116" s="1"/>
  <c r="AM16" i="142" l="1"/>
  <c r="AL16" i="134"/>
  <c r="AL16" i="122"/>
  <c r="R36" i="150"/>
  <c r="S35" i="150"/>
  <c r="T32" i="150" s="1"/>
  <c r="W29" i="116"/>
  <c r="AK16" i="133"/>
  <c r="AL16" i="146"/>
  <c r="AL16" i="119"/>
  <c r="AL16" i="140"/>
  <c r="AL16" i="143"/>
  <c r="AI15" i="156"/>
  <c r="AJ11" i="156" s="1"/>
  <c r="X19" i="116"/>
  <c r="W55" i="116"/>
  <c r="AL16" i="126"/>
  <c r="AM16" i="136"/>
  <c r="AK16" i="145"/>
  <c r="AM16" i="150"/>
  <c r="Y19" i="119"/>
  <c r="X55" i="119"/>
  <c r="AL16" i="131"/>
  <c r="AK16" i="139"/>
  <c r="AH16" i="156"/>
  <c r="AQ21" i="161"/>
  <c r="AQ22" i="161" s="1"/>
  <c r="U42" i="156"/>
  <c r="V36" i="157"/>
  <c r="T42" i="157"/>
  <c r="R29" i="120"/>
  <c r="U29" i="155"/>
  <c r="V36" i="155"/>
  <c r="V29" i="156"/>
  <c r="W36" i="156"/>
  <c r="Q43" i="120"/>
  <c r="W36" i="158"/>
  <c r="U42" i="158"/>
  <c r="U55" i="158"/>
  <c r="V19" i="158"/>
  <c r="V21" i="158" s="1"/>
  <c r="U29" i="157"/>
  <c r="U22" i="157"/>
  <c r="V19" i="157"/>
  <c r="V21" i="157" s="1"/>
  <c r="U55" i="157"/>
  <c r="X35" i="156"/>
  <c r="Y32" i="156" s="1"/>
  <c r="U29" i="158"/>
  <c r="T42" i="155"/>
  <c r="AI16" i="158"/>
  <c r="V28" i="155"/>
  <c r="W25" i="155" s="1"/>
  <c r="W35" i="157"/>
  <c r="X32" i="157" s="1"/>
  <c r="W35" i="155"/>
  <c r="X32" i="155" s="1"/>
  <c r="V41" i="156"/>
  <c r="W39" i="156" s="1"/>
  <c r="W28" i="156"/>
  <c r="X25" i="156" s="1"/>
  <c r="U41" i="157"/>
  <c r="V39" i="157" s="1"/>
  <c r="X35" i="158"/>
  <c r="Y32" i="158" s="1"/>
  <c r="V41" i="158"/>
  <c r="W39" i="158" s="1"/>
  <c r="X22" i="155"/>
  <c r="X55" i="155"/>
  <c r="Y19" i="155"/>
  <c r="Y21" i="155" s="1"/>
  <c r="V28" i="157"/>
  <c r="W25" i="157" s="1"/>
  <c r="U21" i="156"/>
  <c r="U22" i="156" s="1"/>
  <c r="V28" i="158"/>
  <c r="W25" i="158" s="1"/>
  <c r="U41" i="155"/>
  <c r="V39" i="155" s="1"/>
  <c r="AJ15" i="158"/>
  <c r="AK11" i="158" s="1"/>
  <c r="S28" i="120"/>
  <c r="T25" i="120" s="1"/>
  <c r="M21" i="117"/>
  <c r="S39" i="120"/>
  <c r="S42" i="120" s="1"/>
  <c r="U29" i="125"/>
  <c r="V28" i="125"/>
  <c r="W25" i="125" s="1"/>
  <c r="S29" i="142"/>
  <c r="U29" i="129"/>
  <c r="T28" i="134"/>
  <c r="U25" i="134" s="1"/>
  <c r="T28" i="139"/>
  <c r="U25" i="139" s="1"/>
  <c r="S28" i="130"/>
  <c r="T25" i="130" s="1"/>
  <c r="S28" i="117"/>
  <c r="T25" i="117" s="1"/>
  <c r="W28" i="133"/>
  <c r="X25" i="133" s="1"/>
  <c r="S29" i="134"/>
  <c r="T29" i="150"/>
  <c r="S29" i="139"/>
  <c r="R29" i="130"/>
  <c r="R29" i="117"/>
  <c r="T28" i="142"/>
  <c r="U25" i="142" s="1"/>
  <c r="V29" i="133"/>
  <c r="T43" i="150"/>
  <c r="T42" i="130"/>
  <c r="T42" i="131"/>
  <c r="T43" i="129"/>
  <c r="U36" i="140"/>
  <c r="U36" i="143"/>
  <c r="U36" i="130"/>
  <c r="U36" i="136"/>
  <c r="U28" i="150"/>
  <c r="V25" i="150" s="1"/>
  <c r="AN15" i="150"/>
  <c r="AO11" i="150" s="1"/>
  <c r="N21" i="150"/>
  <c r="U42" i="150"/>
  <c r="V39" i="150" s="1"/>
  <c r="T42" i="146"/>
  <c r="U41" i="146"/>
  <c r="V39" i="146" s="1"/>
  <c r="AM15" i="146"/>
  <c r="AN11" i="146" s="1"/>
  <c r="V35" i="146"/>
  <c r="W32" i="146" s="1"/>
  <c r="X28" i="146"/>
  <c r="Y25" i="146" s="1"/>
  <c r="U36" i="146"/>
  <c r="W29" i="146"/>
  <c r="M55" i="146"/>
  <c r="N19" i="146"/>
  <c r="X29" i="145"/>
  <c r="M55" i="145"/>
  <c r="N19" i="145"/>
  <c r="V35" i="145"/>
  <c r="W32" i="145" s="1"/>
  <c r="Y28" i="145"/>
  <c r="Z25" i="145" s="1"/>
  <c r="U41" i="145"/>
  <c r="V39" i="145" s="1"/>
  <c r="U36" i="145"/>
  <c r="T42" i="145"/>
  <c r="AL15" i="145"/>
  <c r="AM11" i="145" s="1"/>
  <c r="U29" i="143"/>
  <c r="V28" i="143"/>
  <c r="W25" i="143" s="1"/>
  <c r="V35" i="143"/>
  <c r="W32" i="143" s="1"/>
  <c r="M55" i="143"/>
  <c r="N19" i="143"/>
  <c r="U41" i="143"/>
  <c r="V39" i="143" s="1"/>
  <c r="T42" i="143"/>
  <c r="AM15" i="143"/>
  <c r="AN11" i="143" s="1"/>
  <c r="T43" i="142"/>
  <c r="AN15" i="142"/>
  <c r="AO11" i="142" s="1"/>
  <c r="V39" i="142"/>
  <c r="V42" i="142" s="1"/>
  <c r="V35" i="142"/>
  <c r="W32" i="142" s="1"/>
  <c r="M56" i="142"/>
  <c r="N19" i="142"/>
  <c r="U36" i="142"/>
  <c r="U29" i="140"/>
  <c r="T42" i="140"/>
  <c r="V28" i="140"/>
  <c r="W25" i="140" s="1"/>
  <c r="U41" i="140"/>
  <c r="V39" i="140" s="1"/>
  <c r="V35" i="140"/>
  <c r="W32" i="140" s="1"/>
  <c r="M55" i="140"/>
  <c r="N19" i="140"/>
  <c r="AM15" i="140"/>
  <c r="AN11" i="140" s="1"/>
  <c r="U36" i="139"/>
  <c r="T43" i="139"/>
  <c r="M56" i="139"/>
  <c r="N19" i="139"/>
  <c r="V35" i="139"/>
  <c r="W32" i="139" s="1"/>
  <c r="M22" i="139"/>
  <c r="V39" i="139"/>
  <c r="V42" i="139" s="1"/>
  <c r="AL15" i="139"/>
  <c r="AM11" i="139" s="1"/>
  <c r="T29" i="137"/>
  <c r="T42" i="137"/>
  <c r="AL15" i="137"/>
  <c r="AM11" i="137" s="1"/>
  <c r="AK16" i="137"/>
  <c r="V35" i="137"/>
  <c r="W32" i="137" s="1"/>
  <c r="U41" i="137"/>
  <c r="V39" i="137" s="1"/>
  <c r="U36" i="137"/>
  <c r="U28" i="137"/>
  <c r="V25" i="137" s="1"/>
  <c r="M55" i="137"/>
  <c r="N19" i="137"/>
  <c r="M55" i="136"/>
  <c r="N19" i="136"/>
  <c r="X28" i="136"/>
  <c r="Y25" i="136" s="1"/>
  <c r="U41" i="136"/>
  <c r="V39" i="136" s="1"/>
  <c r="V35" i="136"/>
  <c r="W32" i="136" s="1"/>
  <c r="W29" i="136"/>
  <c r="T42" i="136"/>
  <c r="AN15" i="136"/>
  <c r="AO11" i="136" s="1"/>
  <c r="M22" i="136"/>
  <c r="V35" i="134"/>
  <c r="W32" i="134" s="1"/>
  <c r="M56" i="134"/>
  <c r="N19" i="134"/>
  <c r="V39" i="134"/>
  <c r="V42" i="134" s="1"/>
  <c r="U36" i="134"/>
  <c r="T43" i="134"/>
  <c r="AM15" i="134"/>
  <c r="AN11" i="134" s="1"/>
  <c r="U36" i="133"/>
  <c r="V39" i="133"/>
  <c r="V42" i="133" s="1"/>
  <c r="N19" i="133"/>
  <c r="M56" i="133"/>
  <c r="T43" i="133"/>
  <c r="M22" i="133"/>
  <c r="AL15" i="133"/>
  <c r="AM11" i="133" s="1"/>
  <c r="V35" i="133"/>
  <c r="W32" i="133" s="1"/>
  <c r="W29" i="131"/>
  <c r="M55" i="131"/>
  <c r="N19" i="131"/>
  <c r="U41" i="131"/>
  <c r="V39" i="131" s="1"/>
  <c r="V35" i="131"/>
  <c r="W32" i="131" s="1"/>
  <c r="X28" i="131"/>
  <c r="Y25" i="131" s="1"/>
  <c r="U36" i="131"/>
  <c r="AM15" i="131"/>
  <c r="AN11" i="131" s="1"/>
  <c r="AM15" i="130"/>
  <c r="AN11" i="130" s="1"/>
  <c r="AL16" i="130"/>
  <c r="M55" i="130"/>
  <c r="N19" i="130"/>
  <c r="V35" i="130"/>
  <c r="W32" i="130" s="1"/>
  <c r="U41" i="130"/>
  <c r="V39" i="130" s="1"/>
  <c r="V35" i="129"/>
  <c r="W32" i="129" s="1"/>
  <c r="V39" i="129"/>
  <c r="V42" i="129" s="1"/>
  <c r="U36" i="129"/>
  <c r="V28" i="129"/>
  <c r="W25" i="129" s="1"/>
  <c r="AN15" i="129"/>
  <c r="AO11" i="129" s="1"/>
  <c r="AM16" i="129"/>
  <c r="M56" i="129"/>
  <c r="N19" i="129"/>
  <c r="T43" i="128"/>
  <c r="U28" i="128"/>
  <c r="V25" i="128" s="1"/>
  <c r="U36" i="128"/>
  <c r="T29" i="128"/>
  <c r="M56" i="128"/>
  <c r="N19" i="128"/>
  <c r="AN15" i="128"/>
  <c r="AO11" i="128" s="1"/>
  <c r="V35" i="128"/>
  <c r="W32" i="128" s="1"/>
  <c r="M22" i="128"/>
  <c r="V39" i="128"/>
  <c r="V42" i="128" s="1"/>
  <c r="AM16" i="128"/>
  <c r="U28" i="126"/>
  <c r="V25" i="126" s="1"/>
  <c r="V39" i="126"/>
  <c r="V42" i="126" s="1"/>
  <c r="M56" i="126"/>
  <c r="N19" i="126"/>
  <c r="T43" i="126"/>
  <c r="V35" i="126"/>
  <c r="W32" i="126" s="1"/>
  <c r="T29" i="126"/>
  <c r="AM15" i="126"/>
  <c r="AN11" i="126" s="1"/>
  <c r="U36" i="126"/>
  <c r="T43" i="125"/>
  <c r="AN15" i="125"/>
  <c r="AO11" i="125" s="1"/>
  <c r="AM16" i="125"/>
  <c r="V35" i="125"/>
  <c r="W32" i="125" s="1"/>
  <c r="V39" i="125"/>
  <c r="V42" i="125" s="1"/>
  <c r="M56" i="125"/>
  <c r="N19" i="125"/>
  <c r="U36" i="125"/>
  <c r="AL15" i="123"/>
  <c r="AM11" i="123" s="1"/>
  <c r="U28" i="123"/>
  <c r="V25" i="123" s="1"/>
  <c r="T29" i="123"/>
  <c r="AK16" i="123"/>
  <c r="N55" i="123"/>
  <c r="O19" i="123"/>
  <c r="U29" i="122"/>
  <c r="N55" i="122"/>
  <c r="O19" i="122"/>
  <c r="V28" i="122"/>
  <c r="W25" i="122" s="1"/>
  <c r="AM15" i="122"/>
  <c r="AN11" i="122" s="1"/>
  <c r="AN15" i="120"/>
  <c r="AO11" i="120" s="1"/>
  <c r="V35" i="120"/>
  <c r="W32" i="120" s="1"/>
  <c r="AM16" i="120"/>
  <c r="O21" i="120"/>
  <c r="O22" i="120" s="1"/>
  <c r="U36" i="120"/>
  <c r="U36" i="119"/>
  <c r="X28" i="119"/>
  <c r="Y25" i="119" s="1"/>
  <c r="T42" i="119"/>
  <c r="W29" i="119"/>
  <c r="V35" i="119"/>
  <c r="W32" i="119" s="1"/>
  <c r="Y21" i="119"/>
  <c r="U41" i="119"/>
  <c r="V39" i="119" s="1"/>
  <c r="AM15" i="119"/>
  <c r="AN11" i="119" s="1"/>
  <c r="T42" i="116"/>
  <c r="T43" i="117"/>
  <c r="V35" i="117"/>
  <c r="W32" i="117" s="1"/>
  <c r="AM16" i="117"/>
  <c r="V39" i="117"/>
  <c r="V42" i="117" s="1"/>
  <c r="AN15" i="117"/>
  <c r="AO11" i="117" s="1"/>
  <c r="U36" i="117"/>
  <c r="U36" i="116"/>
  <c r="W22" i="116"/>
  <c r="V35" i="116"/>
  <c r="W32" i="116" s="1"/>
  <c r="U41" i="116"/>
  <c r="V39" i="116" s="1"/>
  <c r="X28" i="116"/>
  <c r="Y25" i="116" s="1"/>
  <c r="AM16" i="116"/>
  <c r="AN15" i="116"/>
  <c r="AO11" i="116" s="1"/>
  <c r="X21" i="116"/>
  <c r="X22" i="116" s="1"/>
  <c r="AI16" i="156" l="1"/>
  <c r="S36" i="150"/>
  <c r="M22" i="117"/>
  <c r="M56" i="117"/>
  <c r="T35" i="150"/>
  <c r="U32" i="150" s="1"/>
  <c r="AM16" i="130"/>
  <c r="AM16" i="140"/>
  <c r="AM16" i="143"/>
  <c r="X29" i="116"/>
  <c r="AM16" i="122"/>
  <c r="AN16" i="128"/>
  <c r="AN16" i="120"/>
  <c r="AJ15" i="156"/>
  <c r="AK11" i="156" s="1"/>
  <c r="Y19" i="116"/>
  <c r="X55" i="116"/>
  <c r="Z19" i="119"/>
  <c r="Z21" i="119" s="1"/>
  <c r="Z22" i="119" s="1"/>
  <c r="Y55" i="119"/>
  <c r="AN16" i="117"/>
  <c r="AM16" i="119"/>
  <c r="AM16" i="126"/>
  <c r="AM16" i="131"/>
  <c r="AL16" i="145"/>
  <c r="AQ56" i="161"/>
  <c r="AR19" i="161"/>
  <c r="V29" i="157"/>
  <c r="W29" i="156"/>
  <c r="V29" i="155"/>
  <c r="V42" i="156"/>
  <c r="W36" i="155"/>
  <c r="W36" i="157"/>
  <c r="V42" i="158"/>
  <c r="X36" i="158"/>
  <c r="U42" i="157"/>
  <c r="R43" i="120"/>
  <c r="S29" i="120"/>
  <c r="AJ16" i="158"/>
  <c r="U42" i="155"/>
  <c r="V29" i="158"/>
  <c r="W28" i="157"/>
  <c r="X25" i="157" s="1"/>
  <c r="W41" i="158"/>
  <c r="X39" i="158" s="1"/>
  <c r="Y35" i="158"/>
  <c r="Z32" i="158" s="1"/>
  <c r="V41" i="157"/>
  <c r="W39" i="157" s="1"/>
  <c r="X28" i="156"/>
  <c r="Y25" i="156" s="1"/>
  <c r="W41" i="156"/>
  <c r="X39" i="156" s="1"/>
  <c r="X35" i="155"/>
  <c r="Y32" i="155" s="1"/>
  <c r="X35" i="157"/>
  <c r="Y32" i="157" s="1"/>
  <c r="W28" i="155"/>
  <c r="X25" i="155" s="1"/>
  <c r="X36" i="156"/>
  <c r="V22" i="158"/>
  <c r="V55" i="158"/>
  <c r="W19" i="158"/>
  <c r="W21" i="158" s="1"/>
  <c r="AK15" i="158"/>
  <c r="AL11" i="158" s="1"/>
  <c r="V41" i="155"/>
  <c r="W39" i="155" s="1"/>
  <c r="W28" i="158"/>
  <c r="X25" i="158" s="1"/>
  <c r="V19" i="156"/>
  <c r="V21" i="156" s="1"/>
  <c r="U55" i="156"/>
  <c r="Y22" i="155"/>
  <c r="Y55" i="155"/>
  <c r="Z19" i="155"/>
  <c r="Z21" i="155" s="1"/>
  <c r="Y35" i="156"/>
  <c r="Z32" i="156" s="1"/>
  <c r="V22" i="157"/>
  <c r="W19" i="157"/>
  <c r="V55" i="157"/>
  <c r="N19" i="117"/>
  <c r="T39" i="120"/>
  <c r="T42" i="120" s="1"/>
  <c r="T28" i="120"/>
  <c r="U25" i="120" s="1"/>
  <c r="V29" i="125"/>
  <c r="W28" i="125"/>
  <c r="X25" i="125" s="1"/>
  <c r="U29" i="137"/>
  <c r="T29" i="134"/>
  <c r="W29" i="133"/>
  <c r="U29" i="150"/>
  <c r="S29" i="117"/>
  <c r="X29" i="136"/>
  <c r="T29" i="142"/>
  <c r="T28" i="130"/>
  <c r="U25" i="130" s="1"/>
  <c r="U28" i="139"/>
  <c r="V25" i="139" s="1"/>
  <c r="U28" i="142"/>
  <c r="V25" i="142" s="1"/>
  <c r="U29" i="123"/>
  <c r="X28" i="133"/>
  <c r="Y25" i="133" s="1"/>
  <c r="T28" i="117"/>
  <c r="U25" i="117" s="1"/>
  <c r="S29" i="130"/>
  <c r="T29" i="139"/>
  <c r="U28" i="134"/>
  <c r="V25" i="134" s="1"/>
  <c r="U42" i="131"/>
  <c r="U43" i="126"/>
  <c r="U42" i="130"/>
  <c r="U43" i="133"/>
  <c r="U43" i="150"/>
  <c r="V36" i="136"/>
  <c r="AO15" i="150"/>
  <c r="AP11" i="150" s="1"/>
  <c r="N56" i="150"/>
  <c r="O19" i="150"/>
  <c r="N22" i="150"/>
  <c r="V42" i="150"/>
  <c r="W39" i="150" s="1"/>
  <c r="AN16" i="150"/>
  <c r="V28" i="150"/>
  <c r="W25" i="150" s="1"/>
  <c r="X29" i="146"/>
  <c r="AN15" i="146"/>
  <c r="AO11" i="146" s="1"/>
  <c r="W35" i="146"/>
  <c r="X32" i="146" s="1"/>
  <c r="AM16" i="146"/>
  <c r="Y28" i="146"/>
  <c r="Z25" i="146" s="1"/>
  <c r="N21" i="146"/>
  <c r="N22" i="146" s="1"/>
  <c r="V36" i="146"/>
  <c r="U42" i="146"/>
  <c r="V41" i="146"/>
  <c r="W39" i="146" s="1"/>
  <c r="V36" i="145"/>
  <c r="V41" i="145"/>
  <c r="W39" i="145" s="1"/>
  <c r="AM15" i="145"/>
  <c r="AN11" i="145" s="1"/>
  <c r="U42" i="145"/>
  <c r="W35" i="145"/>
  <c r="X32" i="145" s="1"/>
  <c r="Y29" i="145"/>
  <c r="N21" i="145"/>
  <c r="N22" i="145" s="1"/>
  <c r="Z28" i="145"/>
  <c r="AA25" i="145" s="1"/>
  <c r="V36" i="143"/>
  <c r="V41" i="143"/>
  <c r="W39" i="143" s="1"/>
  <c r="W35" i="143"/>
  <c r="X32" i="143" s="1"/>
  <c r="AN15" i="143"/>
  <c r="AO11" i="143" s="1"/>
  <c r="N21" i="143"/>
  <c r="N22" i="143" s="1"/>
  <c r="W28" i="143"/>
  <c r="X25" i="143" s="1"/>
  <c r="U42" i="143"/>
  <c r="V29" i="143"/>
  <c r="V36" i="142"/>
  <c r="W39" i="142"/>
  <c r="W42" i="142" s="1"/>
  <c r="N21" i="142"/>
  <c r="N22" i="142" s="1"/>
  <c r="U43" i="142"/>
  <c r="W35" i="142"/>
  <c r="X32" i="142" s="1"/>
  <c r="AO15" i="142"/>
  <c r="AP11" i="142" s="1"/>
  <c r="AN16" i="142"/>
  <c r="V36" i="140"/>
  <c r="W28" i="140"/>
  <c r="X25" i="140" s="1"/>
  <c r="N21" i="140"/>
  <c r="N22" i="140" s="1"/>
  <c r="V41" i="140"/>
  <c r="W39" i="140" s="1"/>
  <c r="U42" i="140"/>
  <c r="AN15" i="140"/>
  <c r="AO11" i="140" s="1"/>
  <c r="W35" i="140"/>
  <c r="X32" i="140" s="1"/>
  <c r="V29" i="140"/>
  <c r="U43" i="139"/>
  <c r="W39" i="139"/>
  <c r="W42" i="139" s="1"/>
  <c r="W35" i="139"/>
  <c r="X32" i="139" s="1"/>
  <c r="AM15" i="139"/>
  <c r="AN11" i="139" s="1"/>
  <c r="V36" i="139"/>
  <c r="N21" i="139"/>
  <c r="N22" i="139" s="1"/>
  <c r="AL16" i="139"/>
  <c r="V36" i="137"/>
  <c r="N21" i="137"/>
  <c r="V41" i="137"/>
  <c r="W39" i="137" s="1"/>
  <c r="AM15" i="137"/>
  <c r="AN11" i="137" s="1"/>
  <c r="V28" i="137"/>
  <c r="W25" i="137" s="1"/>
  <c r="U42" i="137"/>
  <c r="W35" i="137"/>
  <c r="X32" i="137" s="1"/>
  <c r="AL16" i="137"/>
  <c r="U42" i="136"/>
  <c r="V41" i="136"/>
  <c r="W39" i="136" s="1"/>
  <c r="AO15" i="136"/>
  <c r="AP11" i="136" s="1"/>
  <c r="N21" i="136"/>
  <c r="N22" i="136" s="1"/>
  <c r="AN16" i="136"/>
  <c r="W35" i="136"/>
  <c r="X32" i="136" s="1"/>
  <c r="Y28" i="136"/>
  <c r="Z25" i="136" s="1"/>
  <c r="U43" i="134"/>
  <c r="AN15" i="134"/>
  <c r="AO11" i="134" s="1"/>
  <c r="AM16" i="134"/>
  <c r="N21" i="134"/>
  <c r="W35" i="134"/>
  <c r="X32" i="134" s="1"/>
  <c r="W39" i="134"/>
  <c r="W42" i="134" s="1"/>
  <c r="V36" i="134"/>
  <c r="AL16" i="133"/>
  <c r="AM15" i="133"/>
  <c r="AN11" i="133" s="1"/>
  <c r="W35" i="133"/>
  <c r="X32" i="133" s="1"/>
  <c r="V36" i="133"/>
  <c r="N21" i="133"/>
  <c r="W39" i="133"/>
  <c r="W42" i="133" s="1"/>
  <c r="W35" i="131"/>
  <c r="X32" i="131" s="1"/>
  <c r="Y28" i="131"/>
  <c r="Z25" i="131" s="1"/>
  <c r="N21" i="131"/>
  <c r="N22" i="131" s="1"/>
  <c r="X29" i="131"/>
  <c r="V41" i="131"/>
  <c r="W39" i="131" s="1"/>
  <c r="AN15" i="131"/>
  <c r="AO11" i="131" s="1"/>
  <c r="V36" i="131"/>
  <c r="V36" i="130"/>
  <c r="V41" i="130"/>
  <c r="W39" i="130" s="1"/>
  <c r="AN15" i="130"/>
  <c r="AO11" i="130" s="1"/>
  <c r="W35" i="130"/>
  <c r="X32" i="130" s="1"/>
  <c r="N21" i="130"/>
  <c r="N22" i="130" s="1"/>
  <c r="AO15" i="129"/>
  <c r="AP11" i="129" s="1"/>
  <c r="W39" i="129"/>
  <c r="W42" i="129" s="1"/>
  <c r="N21" i="129"/>
  <c r="N22" i="129" s="1"/>
  <c r="W28" i="129"/>
  <c r="X25" i="129" s="1"/>
  <c r="U43" i="129"/>
  <c r="V29" i="129"/>
  <c r="W35" i="129"/>
  <c r="X32" i="129" s="1"/>
  <c r="AN16" i="129"/>
  <c r="V36" i="129"/>
  <c r="V36" i="128"/>
  <c r="U43" i="128"/>
  <c r="W39" i="128"/>
  <c r="W42" i="128" s="1"/>
  <c r="N21" i="128"/>
  <c r="N22" i="128" s="1"/>
  <c r="AO15" i="128"/>
  <c r="AP11" i="128" s="1"/>
  <c r="V28" i="128"/>
  <c r="W25" i="128" s="1"/>
  <c r="W35" i="128"/>
  <c r="X32" i="128" s="1"/>
  <c r="U29" i="128"/>
  <c r="AN15" i="126"/>
  <c r="AO11" i="126" s="1"/>
  <c r="W39" i="126"/>
  <c r="W42" i="126" s="1"/>
  <c r="V36" i="126"/>
  <c r="V28" i="126"/>
  <c r="W25" i="126" s="1"/>
  <c r="W35" i="126"/>
  <c r="X32" i="126" s="1"/>
  <c r="N21" i="126"/>
  <c r="N22" i="126" s="1"/>
  <c r="U29" i="126"/>
  <c r="U43" i="125"/>
  <c r="N21" i="125"/>
  <c r="N22" i="125" s="1"/>
  <c r="W35" i="125"/>
  <c r="X32" i="125" s="1"/>
  <c r="V36" i="125"/>
  <c r="AO15" i="125"/>
  <c r="AP11" i="125" s="1"/>
  <c r="W39" i="125"/>
  <c r="W42" i="125" s="1"/>
  <c r="AN16" i="125"/>
  <c r="O21" i="123"/>
  <c r="V28" i="123"/>
  <c r="W25" i="123" s="1"/>
  <c r="AM15" i="123"/>
  <c r="AN11" i="123" s="1"/>
  <c r="AL16" i="123"/>
  <c r="V29" i="122"/>
  <c r="W28" i="122"/>
  <c r="X25" i="122" s="1"/>
  <c r="O21" i="122"/>
  <c r="O22" i="122" s="1"/>
  <c r="AN15" i="122"/>
  <c r="AO11" i="122" s="1"/>
  <c r="V36" i="120"/>
  <c r="O56" i="120"/>
  <c r="P19" i="120"/>
  <c r="W35" i="120"/>
  <c r="X32" i="120" s="1"/>
  <c r="AO15" i="120"/>
  <c r="AP11" i="120" s="1"/>
  <c r="U42" i="119"/>
  <c r="V36" i="119"/>
  <c r="V41" i="119"/>
  <c r="W39" i="119" s="1"/>
  <c r="AN15" i="119"/>
  <c r="AO11" i="119" s="1"/>
  <c r="X29" i="119"/>
  <c r="W35" i="119"/>
  <c r="X32" i="119" s="1"/>
  <c r="Y28" i="119"/>
  <c r="Z25" i="119" s="1"/>
  <c r="Y22" i="119"/>
  <c r="U43" i="117"/>
  <c r="W39" i="117"/>
  <c r="W42" i="117" s="1"/>
  <c r="W35" i="117"/>
  <c r="X32" i="117" s="1"/>
  <c r="AO15" i="117"/>
  <c r="AP11" i="117" s="1"/>
  <c r="V36" i="117"/>
  <c r="V36" i="116"/>
  <c r="U42" i="116"/>
  <c r="Y21" i="116"/>
  <c r="AN16" i="116"/>
  <c r="AO15" i="116"/>
  <c r="AP11" i="116" s="1"/>
  <c r="Y28" i="116"/>
  <c r="Z25" i="116" s="1"/>
  <c r="V41" i="116"/>
  <c r="W39" i="116" s="1"/>
  <c r="W35" i="116"/>
  <c r="X32" i="116" s="1"/>
  <c r="AO16" i="128" l="1"/>
  <c r="AO16" i="150"/>
  <c r="T36" i="150"/>
  <c r="U35" i="150"/>
  <c r="V32" i="150" s="1"/>
  <c r="AM16" i="123"/>
  <c r="AN16" i="126"/>
  <c r="AO16" i="129"/>
  <c r="AJ16" i="156"/>
  <c r="AM16" i="137"/>
  <c r="AN16" i="131"/>
  <c r="AN16" i="119"/>
  <c r="Z19" i="116"/>
  <c r="Z21" i="116" s="1"/>
  <c r="Y55" i="116"/>
  <c r="AM16" i="145"/>
  <c r="AO16" i="116"/>
  <c r="AA19" i="119"/>
  <c r="AA21" i="119" s="1"/>
  <c r="Z55" i="119"/>
  <c r="AN16" i="130"/>
  <c r="AM16" i="133"/>
  <c r="AN16" i="143"/>
  <c r="AK15" i="156"/>
  <c r="AL11" i="156" s="1"/>
  <c r="X29" i="156"/>
  <c r="AR21" i="161"/>
  <c r="AR22" i="161" s="1"/>
  <c r="W29" i="155"/>
  <c r="X36" i="157"/>
  <c r="X36" i="155"/>
  <c r="W42" i="156"/>
  <c r="V42" i="157"/>
  <c r="Y36" i="158"/>
  <c r="W42" i="158"/>
  <c r="W21" i="157"/>
  <c r="W22" i="157" s="1"/>
  <c r="Y36" i="156"/>
  <c r="W29" i="158"/>
  <c r="V42" i="155"/>
  <c r="AK16" i="158"/>
  <c r="W22" i="158"/>
  <c r="W55" i="158"/>
  <c r="X19" i="158"/>
  <c r="X28" i="155"/>
  <c r="Y25" i="155" s="1"/>
  <c r="Y35" i="157"/>
  <c r="Z32" i="157" s="1"/>
  <c r="Y35" i="155"/>
  <c r="Z32" i="155" s="1"/>
  <c r="X41" i="156"/>
  <c r="Y39" i="156" s="1"/>
  <c r="Y28" i="156"/>
  <c r="Z25" i="156" s="1"/>
  <c r="W41" i="157"/>
  <c r="X39" i="157" s="1"/>
  <c r="Z35" i="158"/>
  <c r="AA32" i="158" s="1"/>
  <c r="X41" i="158"/>
  <c r="Y39" i="158" s="1"/>
  <c r="W29" i="157"/>
  <c r="Z35" i="156"/>
  <c r="AA32" i="156" s="1"/>
  <c r="Z22" i="155"/>
  <c r="Z55" i="155"/>
  <c r="AA19" i="155"/>
  <c r="AA21" i="155" s="1"/>
  <c r="V22" i="156"/>
  <c r="W19" i="156"/>
  <c r="W21" i="156" s="1"/>
  <c r="V55" i="156"/>
  <c r="X28" i="158"/>
  <c r="Y25" i="158" s="1"/>
  <c r="W41" i="155"/>
  <c r="X39" i="155" s="1"/>
  <c r="AL15" i="158"/>
  <c r="AM11" i="158" s="1"/>
  <c r="X28" i="157"/>
  <c r="Y25" i="157" s="1"/>
  <c r="T29" i="120"/>
  <c r="S43" i="120"/>
  <c r="U39" i="120"/>
  <c r="U42" i="120" s="1"/>
  <c r="U28" i="120"/>
  <c r="V25" i="120" s="1"/>
  <c r="N21" i="117"/>
  <c r="W29" i="125"/>
  <c r="X29" i="133"/>
  <c r="X28" i="125"/>
  <c r="Y25" i="125" s="1"/>
  <c r="T29" i="130"/>
  <c r="W29" i="129"/>
  <c r="U29" i="134"/>
  <c r="U29" i="139"/>
  <c r="W29" i="140"/>
  <c r="U28" i="117"/>
  <c r="V25" i="117" s="1"/>
  <c r="U29" i="142"/>
  <c r="U28" i="130"/>
  <c r="V25" i="130" s="1"/>
  <c r="V28" i="142"/>
  <c r="W25" i="142" s="1"/>
  <c r="Y28" i="133"/>
  <c r="Z25" i="133" s="1"/>
  <c r="V28" i="134"/>
  <c r="W25" i="134" s="1"/>
  <c r="T29" i="117"/>
  <c r="V28" i="139"/>
  <c r="W25" i="139" s="1"/>
  <c r="V43" i="150"/>
  <c r="V42" i="119"/>
  <c r="V42" i="136"/>
  <c r="V42" i="143"/>
  <c r="W36" i="136"/>
  <c r="W36" i="128"/>
  <c r="O21" i="150"/>
  <c r="O22" i="150" s="1"/>
  <c r="W28" i="150"/>
  <c r="X25" i="150" s="1"/>
  <c r="W42" i="150"/>
  <c r="X39" i="150" s="1"/>
  <c r="V29" i="150"/>
  <c r="AP15" i="150"/>
  <c r="AQ11" i="150" s="1"/>
  <c r="V42" i="146"/>
  <c r="Z28" i="146"/>
  <c r="AA25" i="146" s="1"/>
  <c r="W41" i="146"/>
  <c r="X39" i="146" s="1"/>
  <c r="N55" i="146"/>
  <c r="O19" i="146"/>
  <c r="X35" i="146"/>
  <c r="Y32" i="146" s="1"/>
  <c r="AO15" i="146"/>
  <c r="AP11" i="146" s="1"/>
  <c r="Y29" i="146"/>
  <c r="W36" i="146"/>
  <c r="AN16" i="146"/>
  <c r="Z29" i="145"/>
  <c r="AN15" i="145"/>
  <c r="AO11" i="145" s="1"/>
  <c r="X35" i="145"/>
  <c r="Y32" i="145" s="1"/>
  <c r="W36" i="145"/>
  <c r="W41" i="145"/>
  <c r="X39" i="145" s="1"/>
  <c r="AA28" i="145"/>
  <c r="AB25" i="145" s="1"/>
  <c r="N55" i="145"/>
  <c r="O19" i="145"/>
  <c r="V42" i="145"/>
  <c r="W36" i="143"/>
  <c r="X28" i="143"/>
  <c r="Y25" i="143" s="1"/>
  <c r="AO15" i="143"/>
  <c r="AP11" i="143" s="1"/>
  <c r="X35" i="143"/>
  <c r="Y32" i="143" s="1"/>
  <c r="N55" i="143"/>
  <c r="O19" i="143"/>
  <c r="W29" i="143"/>
  <c r="W41" i="143"/>
  <c r="X39" i="143" s="1"/>
  <c r="W36" i="142"/>
  <c r="AP15" i="142"/>
  <c r="AQ11" i="142" s="1"/>
  <c r="N56" i="142"/>
  <c r="O19" i="142"/>
  <c r="X35" i="142"/>
  <c r="Y32" i="142" s="1"/>
  <c r="X39" i="142"/>
  <c r="X42" i="142" s="1"/>
  <c r="AO16" i="142"/>
  <c r="V43" i="142"/>
  <c r="W36" i="140"/>
  <c r="AO15" i="140"/>
  <c r="AP11" i="140" s="1"/>
  <c r="AN16" i="140"/>
  <c r="N55" i="140"/>
  <c r="O19" i="140"/>
  <c r="W41" i="140"/>
  <c r="X39" i="140" s="1"/>
  <c r="X35" i="140"/>
  <c r="Y32" i="140" s="1"/>
  <c r="V42" i="140"/>
  <c r="X28" i="140"/>
  <c r="Y25" i="140" s="1"/>
  <c r="V43" i="139"/>
  <c r="X39" i="139"/>
  <c r="X42" i="139" s="1"/>
  <c r="AN15" i="139"/>
  <c r="AO11" i="139" s="1"/>
  <c r="X35" i="139"/>
  <c r="Y32" i="139" s="1"/>
  <c r="N56" i="139"/>
  <c r="O19" i="139"/>
  <c r="AM16" i="139"/>
  <c r="W36" i="139"/>
  <c r="X35" i="137"/>
  <c r="Y32" i="137" s="1"/>
  <c r="AN15" i="137"/>
  <c r="AO11" i="137" s="1"/>
  <c r="W28" i="137"/>
  <c r="X25" i="137" s="1"/>
  <c r="W41" i="137"/>
  <c r="X39" i="137" s="1"/>
  <c r="N55" i="137"/>
  <c r="O19" i="137"/>
  <c r="W36" i="137"/>
  <c r="V29" i="137"/>
  <c r="V42" i="137"/>
  <c r="N22" i="137"/>
  <c r="Z28" i="136"/>
  <c r="AA25" i="136" s="1"/>
  <c r="N55" i="136"/>
  <c r="O19" i="136"/>
  <c r="X35" i="136"/>
  <c r="Y32" i="136" s="1"/>
  <c r="AP15" i="136"/>
  <c r="AQ11" i="136" s="1"/>
  <c r="Y29" i="136"/>
  <c r="AO16" i="136"/>
  <c r="W41" i="136"/>
  <c r="X39" i="136" s="1"/>
  <c r="N56" i="134"/>
  <c r="O19" i="134"/>
  <c r="X39" i="134"/>
  <c r="X42" i="134" s="1"/>
  <c r="X35" i="134"/>
  <c r="Y32" i="134" s="1"/>
  <c r="AO15" i="134"/>
  <c r="AP11" i="134" s="1"/>
  <c r="V43" i="134"/>
  <c r="W36" i="134"/>
  <c r="N22" i="134"/>
  <c r="AN16" i="134"/>
  <c r="W36" i="133"/>
  <c r="N56" i="133"/>
  <c r="O19" i="133"/>
  <c r="X39" i="133"/>
  <c r="X42" i="133" s="1"/>
  <c r="V43" i="133"/>
  <c r="AN15" i="133"/>
  <c r="AO11" i="133" s="1"/>
  <c r="N22" i="133"/>
  <c r="X35" i="133"/>
  <c r="Y32" i="133" s="1"/>
  <c r="W41" i="131"/>
  <c r="X39" i="131" s="1"/>
  <c r="N55" i="131"/>
  <c r="O19" i="131"/>
  <c r="V42" i="131"/>
  <c r="Z28" i="131"/>
  <c r="AA25" i="131" s="1"/>
  <c r="X35" i="131"/>
  <c r="Y32" i="131" s="1"/>
  <c r="AO15" i="131"/>
  <c r="AP11" i="131" s="1"/>
  <c r="Y29" i="131"/>
  <c r="W36" i="131"/>
  <c r="X35" i="130"/>
  <c r="Y32" i="130" s="1"/>
  <c r="W36" i="130"/>
  <c r="W41" i="130"/>
  <c r="X39" i="130" s="1"/>
  <c r="N55" i="130"/>
  <c r="O19" i="130"/>
  <c r="AO15" i="130"/>
  <c r="AP11" i="130" s="1"/>
  <c r="V42" i="130"/>
  <c r="N56" i="129"/>
  <c r="O19" i="129"/>
  <c r="AP15" i="129"/>
  <c r="AQ11" i="129" s="1"/>
  <c r="X35" i="129"/>
  <c r="Y32" i="129" s="1"/>
  <c r="X39" i="129"/>
  <c r="X42" i="129" s="1"/>
  <c r="W36" i="129"/>
  <c r="X28" i="129"/>
  <c r="Y25" i="129" s="1"/>
  <c r="V43" i="129"/>
  <c r="V29" i="128"/>
  <c r="V43" i="128"/>
  <c r="W28" i="128"/>
  <c r="X25" i="128" s="1"/>
  <c r="X39" i="128"/>
  <c r="X42" i="128" s="1"/>
  <c r="X35" i="128"/>
  <c r="Y32" i="128" s="1"/>
  <c r="AP15" i="128"/>
  <c r="AQ11" i="128" s="1"/>
  <c r="N56" i="128"/>
  <c r="O19" i="128"/>
  <c r="W28" i="126"/>
  <c r="X25" i="126" s="1"/>
  <c r="X35" i="126"/>
  <c r="Y32" i="126" s="1"/>
  <c r="V43" i="126"/>
  <c r="X39" i="126"/>
  <c r="X42" i="126" s="1"/>
  <c r="V29" i="126"/>
  <c r="N56" i="126"/>
  <c r="O19" i="126"/>
  <c r="W36" i="126"/>
  <c r="AO15" i="126"/>
  <c r="AP11" i="126" s="1"/>
  <c r="X39" i="125"/>
  <c r="X42" i="125" s="1"/>
  <c r="AP15" i="125"/>
  <c r="AQ11" i="125" s="1"/>
  <c r="N56" i="125"/>
  <c r="O19" i="125"/>
  <c r="X35" i="125"/>
  <c r="Y32" i="125" s="1"/>
  <c r="V43" i="125"/>
  <c r="AO16" i="125"/>
  <c r="W36" i="125"/>
  <c r="V29" i="123"/>
  <c r="W28" i="123"/>
  <c r="X25" i="123" s="1"/>
  <c r="O55" i="123"/>
  <c r="P19" i="123"/>
  <c r="AN15" i="123"/>
  <c r="AO11" i="123" s="1"/>
  <c r="O22" i="123"/>
  <c r="W29" i="122"/>
  <c r="O55" i="122"/>
  <c r="P19" i="122"/>
  <c r="AO15" i="122"/>
  <c r="AP11" i="122" s="1"/>
  <c r="AN16" i="122"/>
  <c r="X28" i="122"/>
  <c r="Y25" i="122" s="1"/>
  <c r="W36" i="120"/>
  <c r="AP15" i="120"/>
  <c r="AQ11" i="120" s="1"/>
  <c r="P21" i="120"/>
  <c r="P22" i="120" s="1"/>
  <c r="AO16" i="120"/>
  <c r="X35" i="120"/>
  <c r="Y32" i="120" s="1"/>
  <c r="Y29" i="119"/>
  <c r="X35" i="119"/>
  <c r="Y32" i="119" s="1"/>
  <c r="W41" i="119"/>
  <c r="X39" i="119" s="1"/>
  <c r="Z28" i="119"/>
  <c r="AA25" i="119" s="1"/>
  <c r="W36" i="119"/>
  <c r="AO15" i="119"/>
  <c r="AP11" i="119" s="1"/>
  <c r="W36" i="116"/>
  <c r="V43" i="117"/>
  <c r="X35" i="117"/>
  <c r="Y32" i="117" s="1"/>
  <c r="AO16" i="117"/>
  <c r="X39" i="117"/>
  <c r="X42" i="117" s="1"/>
  <c r="AP15" i="117"/>
  <c r="AQ11" i="117" s="1"/>
  <c r="W36" i="117"/>
  <c r="V42" i="116"/>
  <c r="Y29" i="116"/>
  <c r="Y22" i="116"/>
  <c r="AP15" i="116"/>
  <c r="AQ11" i="116" s="1"/>
  <c r="W41" i="116"/>
  <c r="X39" i="116" s="1"/>
  <c r="X35" i="116"/>
  <c r="Y32" i="116" s="1"/>
  <c r="Z28" i="116"/>
  <c r="AA25" i="116" s="1"/>
  <c r="Z22" i="116" l="1"/>
  <c r="U36" i="150"/>
  <c r="N22" i="117"/>
  <c r="N56" i="117"/>
  <c r="V35" i="150"/>
  <c r="W32" i="150" s="1"/>
  <c r="AO16" i="122"/>
  <c r="AP16" i="120"/>
  <c r="AP16" i="150"/>
  <c r="AK16" i="156"/>
  <c r="AN16" i="139"/>
  <c r="AO16" i="119"/>
  <c r="AN16" i="133"/>
  <c r="AN16" i="145"/>
  <c r="AP16" i="129"/>
  <c r="AO16" i="134"/>
  <c r="AO16" i="143"/>
  <c r="AP16" i="116"/>
  <c r="AP16" i="128"/>
  <c r="AO16" i="146"/>
  <c r="AL15" i="156"/>
  <c r="AM11" i="156" s="1"/>
  <c r="AB19" i="119"/>
  <c r="AB21" i="119" s="1"/>
  <c r="AB22" i="119" s="1"/>
  <c r="AA55" i="119"/>
  <c r="AA19" i="116"/>
  <c r="Z55" i="116"/>
  <c r="Z29" i="119"/>
  <c r="AN16" i="123"/>
  <c r="AP16" i="125"/>
  <c r="AP16" i="136"/>
  <c r="AP16" i="142"/>
  <c r="AR56" i="161"/>
  <c r="AS19" i="161"/>
  <c r="X29" i="157"/>
  <c r="Z36" i="156"/>
  <c r="T43" i="120"/>
  <c r="Y28" i="157"/>
  <c r="Z25" i="157" s="1"/>
  <c r="AL16" i="158"/>
  <c r="W42" i="155"/>
  <c r="X29" i="158"/>
  <c r="AA22" i="155"/>
  <c r="AA55" i="155"/>
  <c r="AB19" i="155"/>
  <c r="AB21" i="155" s="1"/>
  <c r="AA35" i="156"/>
  <c r="AB32" i="156" s="1"/>
  <c r="X42" i="158"/>
  <c r="Z36" i="158"/>
  <c r="W42" i="157"/>
  <c r="Y29" i="156"/>
  <c r="X42" i="156"/>
  <c r="Y36" i="155"/>
  <c r="Y36" i="157"/>
  <c r="X29" i="155"/>
  <c r="AM15" i="158"/>
  <c r="AN11" i="158" s="1"/>
  <c r="X41" i="155"/>
  <c r="Y39" i="155" s="1"/>
  <c r="Y28" i="158"/>
  <c r="Z25" i="158" s="1"/>
  <c r="W22" i="156"/>
  <c r="X19" i="156"/>
  <c r="W55" i="156"/>
  <c r="Y41" i="158"/>
  <c r="Z39" i="158" s="1"/>
  <c r="AA35" i="158"/>
  <c r="AB32" i="158" s="1"/>
  <c r="X41" i="157"/>
  <c r="Y39" i="157" s="1"/>
  <c r="Z28" i="156"/>
  <c r="AA25" i="156" s="1"/>
  <c r="Y41" i="156"/>
  <c r="Z39" i="156" s="1"/>
  <c r="Z35" i="155"/>
  <c r="AA32" i="155" s="1"/>
  <c r="Z35" i="157"/>
  <c r="AA32" i="157" s="1"/>
  <c r="Y28" i="155"/>
  <c r="Z25" i="155" s="1"/>
  <c r="X21" i="158"/>
  <c r="X22" i="158" s="1"/>
  <c r="X19" i="157"/>
  <c r="X21" i="157" s="1"/>
  <c r="W55" i="157"/>
  <c r="U29" i="120"/>
  <c r="V28" i="120"/>
  <c r="W25" i="120" s="1"/>
  <c r="O19" i="117"/>
  <c r="O21" i="117" s="1"/>
  <c r="O56" i="117" s="1"/>
  <c r="V39" i="120"/>
  <c r="V42" i="120" s="1"/>
  <c r="X29" i="125"/>
  <c r="Y28" i="125"/>
  <c r="Z25" i="125" s="1"/>
  <c r="W29" i="126"/>
  <c r="V29" i="139"/>
  <c r="U29" i="130"/>
  <c r="W28" i="142"/>
  <c r="X25" i="142" s="1"/>
  <c r="X29" i="143"/>
  <c r="W28" i="139"/>
  <c r="X25" i="139" s="1"/>
  <c r="W28" i="134"/>
  <c r="X25" i="134" s="1"/>
  <c r="Z28" i="133"/>
  <c r="AA25" i="133" s="1"/>
  <c r="V29" i="134"/>
  <c r="V28" i="117"/>
  <c r="W25" i="117" s="1"/>
  <c r="Z29" i="136"/>
  <c r="Y29" i="133"/>
  <c r="V29" i="142"/>
  <c r="V28" i="130"/>
  <c r="W25" i="130" s="1"/>
  <c r="U29" i="117"/>
  <c r="X36" i="145"/>
  <c r="X36" i="125"/>
  <c r="W43" i="125"/>
  <c r="W43" i="150"/>
  <c r="X36" i="131"/>
  <c r="X36" i="134"/>
  <c r="X42" i="150"/>
  <c r="Y39" i="150" s="1"/>
  <c r="O56" i="150"/>
  <c r="P19" i="150"/>
  <c r="X28" i="150"/>
  <c r="Y25" i="150" s="1"/>
  <c r="AQ15" i="150"/>
  <c r="AR11" i="150" s="1"/>
  <c r="W29" i="150"/>
  <c r="Z29" i="146"/>
  <c r="X36" i="146"/>
  <c r="W42" i="146"/>
  <c r="Y35" i="146"/>
  <c r="Z32" i="146" s="1"/>
  <c r="X41" i="146"/>
  <c r="Y39" i="146" s="1"/>
  <c r="AP15" i="146"/>
  <c r="AQ11" i="146" s="1"/>
  <c r="O21" i="146"/>
  <c r="O22" i="146" s="1"/>
  <c r="AA28" i="146"/>
  <c r="AB25" i="146" s="1"/>
  <c r="AA29" i="145"/>
  <c r="AB28" i="145"/>
  <c r="AC25" i="145" s="1"/>
  <c r="O21" i="145"/>
  <c r="X41" i="145"/>
  <c r="Y39" i="145" s="1"/>
  <c r="W42" i="145"/>
  <c r="Y35" i="145"/>
  <c r="Z32" i="145" s="1"/>
  <c r="AO15" i="145"/>
  <c r="AP11" i="145" s="1"/>
  <c r="X41" i="143"/>
  <c r="Y39" i="143" s="1"/>
  <c r="Y35" i="143"/>
  <c r="Z32" i="143" s="1"/>
  <c r="W42" i="143"/>
  <c r="X36" i="143"/>
  <c r="O21" i="143"/>
  <c r="O22" i="143" s="1"/>
  <c r="AP15" i="143"/>
  <c r="AQ11" i="143" s="1"/>
  <c r="Y28" i="143"/>
  <c r="Z25" i="143" s="1"/>
  <c r="W43" i="142"/>
  <c r="Y35" i="142"/>
  <c r="Z32" i="142" s="1"/>
  <c r="Y39" i="142"/>
  <c r="Y42" i="142" s="1"/>
  <c r="X36" i="142"/>
  <c r="O21" i="142"/>
  <c r="AQ15" i="142"/>
  <c r="AR11" i="142" s="1"/>
  <c r="X36" i="140"/>
  <c r="W42" i="140"/>
  <c r="Y35" i="140"/>
  <c r="Z32" i="140" s="1"/>
  <c r="O21" i="140"/>
  <c r="O22" i="140" s="1"/>
  <c r="Y28" i="140"/>
  <c r="Z25" i="140" s="1"/>
  <c r="X29" i="140"/>
  <c r="AP15" i="140"/>
  <c r="AQ11" i="140" s="1"/>
  <c r="X41" i="140"/>
  <c r="Y39" i="140" s="1"/>
  <c r="AO16" i="140"/>
  <c r="X36" i="139"/>
  <c r="W43" i="139"/>
  <c r="AO15" i="139"/>
  <c r="AP11" i="139" s="1"/>
  <c r="O21" i="139"/>
  <c r="Y35" i="139"/>
  <c r="Z32" i="139" s="1"/>
  <c r="Y39" i="139"/>
  <c r="Y42" i="139" s="1"/>
  <c r="X36" i="137"/>
  <c r="W42" i="137"/>
  <c r="X28" i="137"/>
  <c r="Y25" i="137" s="1"/>
  <c r="AN16" i="137"/>
  <c r="AO15" i="137"/>
  <c r="AP11" i="137" s="1"/>
  <c r="X41" i="137"/>
  <c r="Y39" i="137" s="1"/>
  <c r="O21" i="137"/>
  <c r="O22" i="137" s="1"/>
  <c r="W29" i="137"/>
  <c r="Y35" i="137"/>
  <c r="Z32" i="137" s="1"/>
  <c r="X36" i="136"/>
  <c r="X41" i="136"/>
  <c r="Y39" i="136" s="1"/>
  <c r="W42" i="136"/>
  <c r="AQ15" i="136"/>
  <c r="AR11" i="136" s="1"/>
  <c r="Y35" i="136"/>
  <c r="Z32" i="136" s="1"/>
  <c r="O21" i="136"/>
  <c r="O22" i="136" s="1"/>
  <c r="AA28" i="136"/>
  <c r="AB25" i="136" s="1"/>
  <c r="W43" i="134"/>
  <c r="AP15" i="134"/>
  <c r="AQ11" i="134" s="1"/>
  <c r="Y39" i="134"/>
  <c r="Y42" i="134" s="1"/>
  <c r="O21" i="134"/>
  <c r="Y35" i="134"/>
  <c r="Z32" i="134" s="1"/>
  <c r="X36" i="133"/>
  <c r="W43" i="133"/>
  <c r="Y39" i="133"/>
  <c r="Y42" i="133" s="1"/>
  <c r="O21" i="133"/>
  <c r="Y35" i="133"/>
  <c r="Z32" i="133" s="1"/>
  <c r="AO15" i="133"/>
  <c r="AP11" i="133" s="1"/>
  <c r="W42" i="131"/>
  <c r="Y35" i="131"/>
  <c r="Z32" i="131" s="1"/>
  <c r="O21" i="131"/>
  <c r="O22" i="131" s="1"/>
  <c r="AP15" i="131"/>
  <c r="AQ11" i="131" s="1"/>
  <c r="AA28" i="131"/>
  <c r="AB25" i="131" s="1"/>
  <c r="AO16" i="131"/>
  <c r="Z29" i="131"/>
  <c r="X41" i="131"/>
  <c r="Y39" i="131" s="1"/>
  <c r="W42" i="130"/>
  <c r="O21" i="130"/>
  <c r="O22" i="130" s="1"/>
  <c r="Y35" i="130"/>
  <c r="Z32" i="130" s="1"/>
  <c r="X36" i="130"/>
  <c r="AP15" i="130"/>
  <c r="AQ11" i="130" s="1"/>
  <c r="AO16" i="130"/>
  <c r="X41" i="130"/>
  <c r="Y39" i="130" s="1"/>
  <c r="X29" i="129"/>
  <c r="Y39" i="129"/>
  <c r="Y42" i="129" s="1"/>
  <c r="AQ15" i="129"/>
  <c r="AR11" i="129" s="1"/>
  <c r="Y28" i="129"/>
  <c r="Z25" i="129" s="1"/>
  <c r="Y35" i="129"/>
  <c r="Z32" i="129" s="1"/>
  <c r="X36" i="129"/>
  <c r="O21" i="129"/>
  <c r="O22" i="129" s="1"/>
  <c r="W43" i="129"/>
  <c r="Y35" i="128"/>
  <c r="Z32" i="128" s="1"/>
  <c r="W43" i="128"/>
  <c r="Y39" i="128"/>
  <c r="Y42" i="128" s="1"/>
  <c r="AQ15" i="128"/>
  <c r="AR11" i="128" s="1"/>
  <c r="X28" i="128"/>
  <c r="Y25" i="128" s="1"/>
  <c r="O21" i="128"/>
  <c r="X36" i="128"/>
  <c r="W29" i="128"/>
  <c r="W43" i="126"/>
  <c r="AO16" i="126"/>
  <c r="Y35" i="126"/>
  <c r="Z32" i="126" s="1"/>
  <c r="AP15" i="126"/>
  <c r="AQ11" i="126" s="1"/>
  <c r="X36" i="126"/>
  <c r="O21" i="126"/>
  <c r="O22" i="126" s="1"/>
  <c r="Y39" i="126"/>
  <c r="Y42" i="126" s="1"/>
  <c r="X28" i="126"/>
  <c r="Y25" i="126" s="1"/>
  <c r="Y35" i="125"/>
  <c r="Z32" i="125" s="1"/>
  <c r="AQ15" i="125"/>
  <c r="AR11" i="125" s="1"/>
  <c r="O21" i="125"/>
  <c r="Y39" i="125"/>
  <c r="Y42" i="125" s="1"/>
  <c r="W29" i="123"/>
  <c r="P21" i="123"/>
  <c r="P22" i="123" s="1"/>
  <c r="X28" i="123"/>
  <c r="Y25" i="123" s="1"/>
  <c r="AO15" i="123"/>
  <c r="AP11" i="123" s="1"/>
  <c r="X29" i="122"/>
  <c r="Y28" i="122"/>
  <c r="Z25" i="122" s="1"/>
  <c r="P21" i="122"/>
  <c r="AP15" i="122"/>
  <c r="AQ11" i="122" s="1"/>
  <c r="P56" i="120"/>
  <c r="Q19" i="120"/>
  <c r="Y35" i="120"/>
  <c r="Z32" i="120" s="1"/>
  <c r="X36" i="120"/>
  <c r="AQ15" i="120"/>
  <c r="AR11" i="120" s="1"/>
  <c r="Y35" i="119"/>
  <c r="Z32" i="119" s="1"/>
  <c r="W42" i="119"/>
  <c r="X36" i="119"/>
  <c r="X41" i="119"/>
  <c r="Y39" i="119" s="1"/>
  <c r="AP15" i="119"/>
  <c r="AQ11" i="119" s="1"/>
  <c r="AA28" i="119"/>
  <c r="AB25" i="119" s="1"/>
  <c r="AA22" i="119"/>
  <c r="W43" i="117"/>
  <c r="Y35" i="117"/>
  <c r="Z32" i="117" s="1"/>
  <c r="AP16" i="117"/>
  <c r="Y39" i="117"/>
  <c r="Y42" i="117" s="1"/>
  <c r="AQ15" i="117"/>
  <c r="AR11" i="117" s="1"/>
  <c r="X36" i="117"/>
  <c r="X36" i="116"/>
  <c r="W42" i="116"/>
  <c r="Z29" i="116"/>
  <c r="AA21" i="116"/>
  <c r="AA22" i="116" s="1"/>
  <c r="AA28" i="116"/>
  <c r="AB25" i="116" s="1"/>
  <c r="AQ15" i="116"/>
  <c r="AR11" i="116" s="1"/>
  <c r="X41" i="116"/>
  <c r="Y39" i="116" s="1"/>
  <c r="Y35" i="116"/>
  <c r="Z32" i="116" s="1"/>
  <c r="V36" i="150" l="1"/>
  <c r="W35" i="150"/>
  <c r="X32" i="150" s="1"/>
  <c r="AQ16" i="129"/>
  <c r="AP16" i="146"/>
  <c r="AA29" i="116"/>
  <c r="AQ16" i="117"/>
  <c r="AA29" i="119"/>
  <c r="AP16" i="130"/>
  <c r="AL16" i="156"/>
  <c r="AO16" i="133"/>
  <c r="AP16" i="119"/>
  <c r="AP16" i="134"/>
  <c r="AM15" i="156"/>
  <c r="AN11" i="156" s="1"/>
  <c r="AB19" i="116"/>
  <c r="AB21" i="116" s="1"/>
  <c r="AB22" i="116" s="1"/>
  <c r="AA55" i="116"/>
  <c r="AO16" i="139"/>
  <c r="AC19" i="119"/>
  <c r="AC21" i="119" s="1"/>
  <c r="AB55" i="119"/>
  <c r="AP16" i="140"/>
  <c r="V29" i="120"/>
  <c r="AS21" i="161"/>
  <c r="AS22" i="161" s="1"/>
  <c r="U43" i="120"/>
  <c r="AA36" i="156"/>
  <c r="Y19" i="158"/>
  <c r="Y21" i="158" s="1"/>
  <c r="X55" i="158"/>
  <c r="Y29" i="155"/>
  <c r="Z36" i="157"/>
  <c r="Z36" i="155"/>
  <c r="Y42" i="156"/>
  <c r="Z29" i="156"/>
  <c r="X42" i="157"/>
  <c r="AA36" i="158"/>
  <c r="Y42" i="158"/>
  <c r="X21" i="156"/>
  <c r="X22" i="156" s="1"/>
  <c r="Y29" i="158"/>
  <c r="X42" i="155"/>
  <c r="AM16" i="158"/>
  <c r="AB35" i="156"/>
  <c r="AC32" i="156" s="1"/>
  <c r="AB22" i="155"/>
  <c r="AC19" i="155"/>
  <c r="AC21" i="155" s="1"/>
  <c r="AB55" i="155"/>
  <c r="Y29" i="157"/>
  <c r="X22" i="157"/>
  <c r="X55" i="157"/>
  <c r="Y19" i="157"/>
  <c r="Y21" i="157" s="1"/>
  <c r="Z28" i="155"/>
  <c r="AA25" i="155" s="1"/>
  <c r="AA35" i="157"/>
  <c r="AB32" i="157" s="1"/>
  <c r="AA35" i="155"/>
  <c r="AB32" i="155" s="1"/>
  <c r="Z41" i="156"/>
  <c r="AA39" i="156" s="1"/>
  <c r="AA28" i="156"/>
  <c r="AB25" i="156" s="1"/>
  <c r="Y41" i="157"/>
  <c r="Z39" i="157" s="1"/>
  <c r="AB35" i="158"/>
  <c r="AC32" i="158" s="1"/>
  <c r="Z41" i="158"/>
  <c r="AA39" i="158" s="1"/>
  <c r="Z28" i="158"/>
  <c r="AA25" i="158" s="1"/>
  <c r="Y41" i="155"/>
  <c r="Z39" i="155" s="1"/>
  <c r="AN15" i="158"/>
  <c r="AO11" i="158" s="1"/>
  <c r="Z28" i="157"/>
  <c r="AA25" i="157" s="1"/>
  <c r="O22" i="117"/>
  <c r="W39" i="120"/>
  <c r="W42" i="120" s="1"/>
  <c r="W28" i="120"/>
  <c r="X25" i="120" s="1"/>
  <c r="W29" i="139"/>
  <c r="W29" i="142"/>
  <c r="X29" i="150"/>
  <c r="Y29" i="125"/>
  <c r="Z28" i="125"/>
  <c r="AA25" i="125" s="1"/>
  <c r="Z29" i="133"/>
  <c r="W29" i="134"/>
  <c r="X29" i="126"/>
  <c r="W28" i="117"/>
  <c r="X25" i="117" s="1"/>
  <c r="X28" i="139"/>
  <c r="Y25" i="139" s="1"/>
  <c r="X28" i="142"/>
  <c r="Y25" i="142" s="1"/>
  <c r="W28" i="130"/>
  <c r="X25" i="130" s="1"/>
  <c r="V29" i="130"/>
  <c r="V29" i="117"/>
  <c r="AA28" i="133"/>
  <c r="AB25" i="133" s="1"/>
  <c r="X28" i="134"/>
  <c r="Y25" i="134" s="1"/>
  <c r="X42" i="116"/>
  <c r="X42" i="136"/>
  <c r="X43" i="150"/>
  <c r="Y36" i="131"/>
  <c r="AR15" i="150"/>
  <c r="AS11" i="150" s="1"/>
  <c r="AQ16" i="150"/>
  <c r="Y42" i="150"/>
  <c r="Z39" i="150" s="1"/>
  <c r="Y28" i="150"/>
  <c r="Z25" i="150" s="1"/>
  <c r="P21" i="150"/>
  <c r="X42" i="146"/>
  <c r="AA29" i="146"/>
  <c r="Y41" i="146"/>
  <c r="Z39" i="146" s="1"/>
  <c r="O55" i="146"/>
  <c r="P19" i="146"/>
  <c r="Z35" i="146"/>
  <c r="AA32" i="146" s="1"/>
  <c r="AB28" i="146"/>
  <c r="AC25" i="146" s="1"/>
  <c r="AQ15" i="146"/>
  <c r="AR11" i="146" s="1"/>
  <c r="Y36" i="146"/>
  <c r="AB29" i="145"/>
  <c r="X42" i="145"/>
  <c r="AP15" i="145"/>
  <c r="AQ11" i="145" s="1"/>
  <c r="Y41" i="145"/>
  <c r="Z39" i="145" s="1"/>
  <c r="Z35" i="145"/>
  <c r="AA32" i="145" s="1"/>
  <c r="Y36" i="145"/>
  <c r="O55" i="145"/>
  <c r="P19" i="145"/>
  <c r="AO16" i="145"/>
  <c r="O22" i="145"/>
  <c r="AC28" i="145"/>
  <c r="AD25" i="145" s="1"/>
  <c r="Y29" i="143"/>
  <c r="Y36" i="143"/>
  <c r="AQ15" i="143"/>
  <c r="AR11" i="143" s="1"/>
  <c r="Z28" i="143"/>
  <c r="AA25" i="143" s="1"/>
  <c r="O55" i="143"/>
  <c r="P19" i="143"/>
  <c r="Y41" i="143"/>
  <c r="Z39" i="143" s="1"/>
  <c r="AP16" i="143"/>
  <c r="Z35" i="143"/>
  <c r="AA32" i="143" s="1"/>
  <c r="X42" i="143"/>
  <c r="O56" i="142"/>
  <c r="P19" i="142"/>
  <c r="O22" i="142"/>
  <c r="Z39" i="142"/>
  <c r="Z42" i="142" s="1"/>
  <c r="AR15" i="142"/>
  <c r="AS11" i="142" s="1"/>
  <c r="X43" i="142"/>
  <c r="Z35" i="142"/>
  <c r="AA32" i="142" s="1"/>
  <c r="AQ16" i="142"/>
  <c r="Y36" i="142"/>
  <c r="X42" i="140"/>
  <c r="Y29" i="140"/>
  <c r="Y36" i="140"/>
  <c r="O55" i="140"/>
  <c r="P19" i="140"/>
  <c r="Y41" i="140"/>
  <c r="Z39" i="140" s="1"/>
  <c r="AQ15" i="140"/>
  <c r="AR11" i="140" s="1"/>
  <c r="Z28" i="140"/>
  <c r="AA25" i="140" s="1"/>
  <c r="Z35" i="140"/>
  <c r="AA32" i="140" s="1"/>
  <c r="Y36" i="139"/>
  <c r="Z35" i="139"/>
  <c r="AA32" i="139" s="1"/>
  <c r="Z39" i="139"/>
  <c r="Z42" i="139" s="1"/>
  <c r="O56" i="139"/>
  <c r="P19" i="139"/>
  <c r="AP15" i="139"/>
  <c r="AQ11" i="139" s="1"/>
  <c r="X43" i="139"/>
  <c r="O22" i="139"/>
  <c r="Y36" i="137"/>
  <c r="X42" i="137"/>
  <c r="X29" i="137"/>
  <c r="O55" i="137"/>
  <c r="P19" i="137"/>
  <c r="AP15" i="137"/>
  <c r="AQ11" i="137" s="1"/>
  <c r="Z35" i="137"/>
  <c r="AA32" i="137" s="1"/>
  <c r="Y41" i="137"/>
  <c r="Z39" i="137" s="1"/>
  <c r="AO16" i="137"/>
  <c r="Y28" i="137"/>
  <c r="Z25" i="137" s="1"/>
  <c r="O55" i="136"/>
  <c r="P19" i="136"/>
  <c r="AR15" i="136"/>
  <c r="AS11" i="136" s="1"/>
  <c r="AB28" i="136"/>
  <c r="AC25" i="136" s="1"/>
  <c r="Z35" i="136"/>
  <c r="AA32" i="136" s="1"/>
  <c r="AQ16" i="136"/>
  <c r="AA29" i="136"/>
  <c r="Y36" i="136"/>
  <c r="Y41" i="136"/>
  <c r="Z39" i="136" s="1"/>
  <c r="O56" i="134"/>
  <c r="P19" i="134"/>
  <c r="Y36" i="134"/>
  <c r="O22" i="134"/>
  <c r="X43" i="134"/>
  <c r="Z39" i="134"/>
  <c r="Z42" i="134" s="1"/>
  <c r="Z35" i="134"/>
  <c r="AA32" i="134" s="1"/>
  <c r="AQ15" i="134"/>
  <c r="AR11" i="134" s="1"/>
  <c r="Y36" i="133"/>
  <c r="O56" i="133"/>
  <c r="P19" i="133"/>
  <c r="Z39" i="133"/>
  <c r="Z42" i="133" s="1"/>
  <c r="Z35" i="133"/>
  <c r="AA32" i="133" s="1"/>
  <c r="X43" i="133"/>
  <c r="AP15" i="133"/>
  <c r="AQ11" i="133" s="1"/>
  <c r="O22" i="133"/>
  <c r="X42" i="131"/>
  <c r="AA29" i="131"/>
  <c r="AQ15" i="131"/>
  <c r="AR11" i="131" s="1"/>
  <c r="AP16" i="131"/>
  <c r="O55" i="131"/>
  <c r="P19" i="131"/>
  <c r="Y41" i="131"/>
  <c r="Z39" i="131" s="1"/>
  <c r="AB28" i="131"/>
  <c r="AC25" i="131" s="1"/>
  <c r="Z35" i="131"/>
  <c r="AA32" i="131" s="1"/>
  <c r="X42" i="130"/>
  <c r="Y36" i="130"/>
  <c r="Y41" i="130"/>
  <c r="Z39" i="130" s="1"/>
  <c r="AQ15" i="130"/>
  <c r="AR11" i="130" s="1"/>
  <c r="Z35" i="130"/>
  <c r="AA32" i="130" s="1"/>
  <c r="O55" i="130"/>
  <c r="P19" i="130"/>
  <c r="Y36" i="129"/>
  <c r="Y29" i="129"/>
  <c r="X43" i="129"/>
  <c r="O56" i="129"/>
  <c r="P19" i="129"/>
  <c r="Z28" i="129"/>
  <c r="AA25" i="129" s="1"/>
  <c r="Z39" i="129"/>
  <c r="Z42" i="129" s="1"/>
  <c r="Z35" i="129"/>
  <c r="AA32" i="129" s="1"/>
  <c r="AR15" i="129"/>
  <c r="AS11" i="129" s="1"/>
  <c r="Z39" i="128"/>
  <c r="Z42" i="128" s="1"/>
  <c r="AR15" i="128"/>
  <c r="AS11" i="128" s="1"/>
  <c r="O56" i="128"/>
  <c r="P19" i="128"/>
  <c r="Y28" i="128"/>
  <c r="Z25" i="128" s="1"/>
  <c r="AQ16" i="128"/>
  <c r="Z35" i="128"/>
  <c r="AA32" i="128" s="1"/>
  <c r="O22" i="128"/>
  <c r="X29" i="128"/>
  <c r="X43" i="128"/>
  <c r="Y36" i="128"/>
  <c r="X43" i="126"/>
  <c r="Y36" i="126"/>
  <c r="Z35" i="126"/>
  <c r="AA32" i="126" s="1"/>
  <c r="Y28" i="126"/>
  <c r="Z25" i="126" s="1"/>
  <c r="O56" i="126"/>
  <c r="P19" i="126"/>
  <c r="AQ15" i="126"/>
  <c r="AR11" i="126" s="1"/>
  <c r="Z39" i="126"/>
  <c r="Z42" i="126" s="1"/>
  <c r="AP16" i="126"/>
  <c r="Z39" i="125"/>
  <c r="Z42" i="125" s="1"/>
  <c r="O56" i="125"/>
  <c r="P19" i="125"/>
  <c r="O22" i="125"/>
  <c r="AR15" i="125"/>
  <c r="AS11" i="125" s="1"/>
  <c r="Z35" i="125"/>
  <c r="AA32" i="125" s="1"/>
  <c r="X43" i="125"/>
  <c r="AQ16" i="125"/>
  <c r="Y36" i="125"/>
  <c r="AO16" i="123"/>
  <c r="AP15" i="123"/>
  <c r="AQ11" i="123" s="1"/>
  <c r="Y28" i="123"/>
  <c r="Z25" i="123" s="1"/>
  <c r="X29" i="123"/>
  <c r="P55" i="123"/>
  <c r="Q19" i="123"/>
  <c r="Y36" i="117"/>
  <c r="AQ15" i="122"/>
  <c r="AR11" i="122" s="1"/>
  <c r="P55" i="122"/>
  <c r="Q19" i="122"/>
  <c r="AP16" i="122"/>
  <c r="Z28" i="122"/>
  <c r="AA25" i="122" s="1"/>
  <c r="P22" i="122"/>
  <c r="Y29" i="122"/>
  <c r="AR15" i="120"/>
  <c r="AS11" i="120" s="1"/>
  <c r="Z35" i="120"/>
  <c r="AA32" i="120" s="1"/>
  <c r="Q21" i="120"/>
  <c r="Q22" i="120" s="1"/>
  <c r="AQ16" i="120"/>
  <c r="Y36" i="120"/>
  <c r="X42" i="119"/>
  <c r="Y36" i="119"/>
  <c r="AQ15" i="119"/>
  <c r="AR11" i="119" s="1"/>
  <c r="Y41" i="119"/>
  <c r="Z39" i="119" s="1"/>
  <c r="Z35" i="119"/>
  <c r="AA32" i="119" s="1"/>
  <c r="AB28" i="119"/>
  <c r="AC25" i="119" s="1"/>
  <c r="X43" i="117"/>
  <c r="AR15" i="117"/>
  <c r="AS11" i="117" s="1"/>
  <c r="Z39" i="117"/>
  <c r="Z42" i="117" s="1"/>
  <c r="Z35" i="117"/>
  <c r="AA32" i="117" s="1"/>
  <c r="Y36" i="116"/>
  <c r="AQ16" i="116"/>
  <c r="AR15" i="116"/>
  <c r="AS11" i="116" s="1"/>
  <c r="Y41" i="116"/>
  <c r="Z39" i="116" s="1"/>
  <c r="Z35" i="116"/>
  <c r="AA32" i="116" s="1"/>
  <c r="AB28" i="116"/>
  <c r="AC25" i="116" s="1"/>
  <c r="AQ16" i="131" l="1"/>
  <c r="AQ16" i="134"/>
  <c r="W36" i="150"/>
  <c r="X35" i="150"/>
  <c r="Y32" i="150" s="1"/>
  <c r="AP16" i="123"/>
  <c r="AR16" i="136"/>
  <c r="AB29" i="116"/>
  <c r="AR16" i="116"/>
  <c r="AQ16" i="126"/>
  <c r="AR16" i="150"/>
  <c r="AC19" i="116"/>
  <c r="AC21" i="116" s="1"/>
  <c r="AB55" i="116"/>
  <c r="AR16" i="120"/>
  <c r="AR16" i="142"/>
  <c r="AQ16" i="143"/>
  <c r="AP16" i="145"/>
  <c r="AM16" i="156"/>
  <c r="AN15" i="156"/>
  <c r="AO11" i="156" s="1"/>
  <c r="AD19" i="119"/>
  <c r="AD21" i="119" s="1"/>
  <c r="AC55" i="119"/>
  <c r="AR16" i="125"/>
  <c r="AR16" i="128"/>
  <c r="AR16" i="129"/>
  <c r="AQ16" i="130"/>
  <c r="AQ16" i="140"/>
  <c r="AA29" i="156"/>
  <c r="AS56" i="161"/>
  <c r="AT19" i="161"/>
  <c r="Z29" i="155"/>
  <c r="Z29" i="158"/>
  <c r="AB36" i="156"/>
  <c r="Z42" i="158"/>
  <c r="AB36" i="158"/>
  <c r="Y42" i="157"/>
  <c r="Z42" i="156"/>
  <c r="AA36" i="155"/>
  <c r="AA36" i="157"/>
  <c r="AA28" i="157"/>
  <c r="AB25" i="157" s="1"/>
  <c r="AO15" i="158"/>
  <c r="AP11" i="158" s="1"/>
  <c r="Z41" i="155"/>
  <c r="AA39" i="155" s="1"/>
  <c r="AA28" i="158"/>
  <c r="AB25" i="158" s="1"/>
  <c r="AA41" i="158"/>
  <c r="AB39" i="158" s="1"/>
  <c r="AC35" i="158"/>
  <c r="AD32" i="158" s="1"/>
  <c r="Z41" i="157"/>
  <c r="AA39" i="157" s="1"/>
  <c r="AB28" i="156"/>
  <c r="AC25" i="156" s="1"/>
  <c r="AA41" i="156"/>
  <c r="AB39" i="156" s="1"/>
  <c r="AB35" i="155"/>
  <c r="AC32" i="155" s="1"/>
  <c r="AB35" i="157"/>
  <c r="AC32" i="157" s="1"/>
  <c r="AA28" i="155"/>
  <c r="AB25" i="155" s="1"/>
  <c r="Y22" i="157"/>
  <c r="Y55" i="157"/>
  <c r="Z19" i="157"/>
  <c r="Z21" i="157" s="1"/>
  <c r="AC35" i="156"/>
  <c r="AD32" i="156" s="1"/>
  <c r="Z29" i="157"/>
  <c r="AN16" i="158"/>
  <c r="Y42" i="155"/>
  <c r="AC22" i="155"/>
  <c r="AD19" i="155"/>
  <c r="AC55" i="155"/>
  <c r="Y19" i="156"/>
  <c r="X55" i="156"/>
  <c r="Y22" i="158"/>
  <c r="Y55" i="158"/>
  <c r="Z19" i="158"/>
  <c r="Z21" i="158" s="1"/>
  <c r="W29" i="120"/>
  <c r="V43" i="120"/>
  <c r="X39" i="120"/>
  <c r="X42" i="120" s="1"/>
  <c r="X28" i="120"/>
  <c r="Y25" i="120" s="1"/>
  <c r="P19" i="117"/>
  <c r="Y29" i="126"/>
  <c r="W29" i="117"/>
  <c r="Z29" i="125"/>
  <c r="AA28" i="125"/>
  <c r="AB25" i="125" s="1"/>
  <c r="X29" i="139"/>
  <c r="X29" i="134"/>
  <c r="X28" i="130"/>
  <c r="Y25" i="130" s="1"/>
  <c r="Y28" i="142"/>
  <c r="Z25" i="142" s="1"/>
  <c r="W29" i="130"/>
  <c r="X29" i="142"/>
  <c r="AB28" i="133"/>
  <c r="AC25" i="133" s="1"/>
  <c r="Y28" i="134"/>
  <c r="Z25" i="134" s="1"/>
  <c r="AA29" i="133"/>
  <c r="Y28" i="139"/>
  <c r="Z25" i="139" s="1"/>
  <c r="X28" i="117"/>
  <c r="Y25" i="117" s="1"/>
  <c r="Y43" i="134"/>
  <c r="Y42" i="143"/>
  <c r="Y43" i="126"/>
  <c r="Z36" i="136"/>
  <c r="Z28" i="150"/>
  <c r="AA25" i="150" s="1"/>
  <c r="P56" i="150"/>
  <c r="Q19" i="150"/>
  <c r="Z42" i="150"/>
  <c r="AA39" i="150" s="1"/>
  <c r="P22" i="150"/>
  <c r="Y43" i="150"/>
  <c r="Y29" i="150"/>
  <c r="AS15" i="150"/>
  <c r="AT11" i="150" s="1"/>
  <c r="AB29" i="146"/>
  <c r="Y42" i="146"/>
  <c r="AR15" i="146"/>
  <c r="AS11" i="146" s="1"/>
  <c r="AC28" i="146"/>
  <c r="AD25" i="146" s="1"/>
  <c r="Z41" i="146"/>
  <c r="AA39" i="146" s="1"/>
  <c r="AQ16" i="146"/>
  <c r="AA35" i="146"/>
  <c r="AB32" i="146" s="1"/>
  <c r="P21" i="146"/>
  <c r="P22" i="146" s="1"/>
  <c r="Z36" i="146"/>
  <c r="Z36" i="145"/>
  <c r="Y42" i="145"/>
  <c r="AC29" i="145"/>
  <c r="Z41" i="145"/>
  <c r="AA39" i="145" s="1"/>
  <c r="P21" i="145"/>
  <c r="P22" i="145" s="1"/>
  <c r="AA35" i="145"/>
  <c r="AB32" i="145" s="1"/>
  <c r="AD28" i="145"/>
  <c r="AE25" i="145" s="1"/>
  <c r="AQ15" i="145"/>
  <c r="AR11" i="145" s="1"/>
  <c r="AA28" i="143"/>
  <c r="AB25" i="143" s="1"/>
  <c r="AA35" i="143"/>
  <c r="AB32" i="143" s="1"/>
  <c r="Z41" i="143"/>
  <c r="AA39" i="143" s="1"/>
  <c r="Z29" i="143"/>
  <c r="Z36" i="143"/>
  <c r="P21" i="143"/>
  <c r="P22" i="143" s="1"/>
  <c r="AR15" i="143"/>
  <c r="AS11" i="143" s="1"/>
  <c r="Y43" i="142"/>
  <c r="Z36" i="142"/>
  <c r="AA35" i="142"/>
  <c r="AB32" i="142" s="1"/>
  <c r="P21" i="142"/>
  <c r="P22" i="142" s="1"/>
  <c r="AS15" i="142"/>
  <c r="AT11" i="142" s="1"/>
  <c r="AA39" i="142"/>
  <c r="AA42" i="142" s="1"/>
  <c r="Z29" i="140"/>
  <c r="Y42" i="140"/>
  <c r="AA28" i="140"/>
  <c r="AB25" i="140" s="1"/>
  <c r="Z41" i="140"/>
  <c r="AA39" i="140" s="1"/>
  <c r="AA35" i="140"/>
  <c r="AB32" i="140" s="1"/>
  <c r="Z36" i="140"/>
  <c r="AR15" i="140"/>
  <c r="AS11" i="140" s="1"/>
  <c r="P21" i="140"/>
  <c r="P22" i="140" s="1"/>
  <c r="Y43" i="139"/>
  <c r="Z36" i="139"/>
  <c r="AQ15" i="139"/>
  <c r="AR11" i="139" s="1"/>
  <c r="AP16" i="139"/>
  <c r="AA39" i="139"/>
  <c r="AA42" i="139" s="1"/>
  <c r="P21" i="139"/>
  <c r="P22" i="139" s="1"/>
  <c r="AA35" i="139"/>
  <c r="AB32" i="139" s="1"/>
  <c r="Y29" i="137"/>
  <c r="Z36" i="137"/>
  <c r="AQ15" i="137"/>
  <c r="AR11" i="137" s="1"/>
  <c r="P21" i="137"/>
  <c r="P22" i="137" s="1"/>
  <c r="Z28" i="137"/>
  <c r="AA25" i="137" s="1"/>
  <c r="Y42" i="137"/>
  <c r="AP16" i="137"/>
  <c r="Z41" i="137"/>
  <c r="AA39" i="137" s="1"/>
  <c r="AA35" i="137"/>
  <c r="AB32" i="137" s="1"/>
  <c r="Y42" i="136"/>
  <c r="AC28" i="136"/>
  <c r="AD25" i="136" s="1"/>
  <c r="Z41" i="136"/>
  <c r="AA39" i="136" s="1"/>
  <c r="AA35" i="136"/>
  <c r="AB32" i="136" s="1"/>
  <c r="P21" i="136"/>
  <c r="P22" i="136" s="1"/>
  <c r="AB29" i="136"/>
  <c r="AS15" i="136"/>
  <c r="AT11" i="136" s="1"/>
  <c r="AR15" i="134"/>
  <c r="AS11" i="134" s="1"/>
  <c r="AA35" i="134"/>
  <c r="AB32" i="134" s="1"/>
  <c r="Z36" i="134"/>
  <c r="AA39" i="134"/>
  <c r="AA42" i="134" s="1"/>
  <c r="P21" i="134"/>
  <c r="P22" i="134" s="1"/>
  <c r="Z36" i="133"/>
  <c r="Y43" i="133"/>
  <c r="AQ15" i="133"/>
  <c r="AR11" i="133" s="1"/>
  <c r="AA35" i="133"/>
  <c r="AB32" i="133" s="1"/>
  <c r="AA39" i="133"/>
  <c r="AA42" i="133" s="1"/>
  <c r="P21" i="133"/>
  <c r="AP16" i="133"/>
  <c r="Y42" i="131"/>
  <c r="AB29" i="131"/>
  <c r="Z41" i="131"/>
  <c r="AA39" i="131" s="1"/>
  <c r="Z36" i="131"/>
  <c r="AC28" i="131"/>
  <c r="AD25" i="131" s="1"/>
  <c r="P21" i="131"/>
  <c r="P22" i="131" s="1"/>
  <c r="AA35" i="131"/>
  <c r="AB32" i="131" s="1"/>
  <c r="AR15" i="131"/>
  <c r="AS11" i="131" s="1"/>
  <c r="Z36" i="130"/>
  <c r="AA35" i="130"/>
  <c r="AB32" i="130" s="1"/>
  <c r="Y42" i="130"/>
  <c r="P21" i="130"/>
  <c r="P22" i="130" s="1"/>
  <c r="Z41" i="130"/>
  <c r="AA39" i="130" s="1"/>
  <c r="AR15" i="130"/>
  <c r="AS11" i="130" s="1"/>
  <c r="Z29" i="129"/>
  <c r="AA39" i="129"/>
  <c r="AA42" i="129" s="1"/>
  <c r="AA35" i="129"/>
  <c r="AB32" i="129" s="1"/>
  <c r="Y43" i="129"/>
  <c r="Z36" i="129"/>
  <c r="AA28" i="129"/>
  <c r="AB25" i="129" s="1"/>
  <c r="P21" i="129"/>
  <c r="AS15" i="129"/>
  <c r="AT11" i="129" s="1"/>
  <c r="Z36" i="128"/>
  <c r="Y43" i="128"/>
  <c r="P21" i="128"/>
  <c r="P22" i="128" s="1"/>
  <c r="Z28" i="128"/>
  <c r="AA25" i="128" s="1"/>
  <c r="AA39" i="128"/>
  <c r="AA42" i="128" s="1"/>
  <c r="AA35" i="128"/>
  <c r="AB32" i="128" s="1"/>
  <c r="Y29" i="128"/>
  <c r="AS15" i="128"/>
  <c r="AT11" i="128" s="1"/>
  <c r="AA35" i="126"/>
  <c r="AB32" i="126" s="1"/>
  <c r="AA39" i="126"/>
  <c r="AA42" i="126" s="1"/>
  <c r="AR15" i="126"/>
  <c r="AS11" i="126" s="1"/>
  <c r="Z28" i="126"/>
  <c r="AA25" i="126" s="1"/>
  <c r="P21" i="126"/>
  <c r="Z36" i="126"/>
  <c r="AA35" i="125"/>
  <c r="AB32" i="125" s="1"/>
  <c r="Z36" i="125"/>
  <c r="AS15" i="125"/>
  <c r="AT11" i="125" s="1"/>
  <c r="P21" i="125"/>
  <c r="AA39" i="125"/>
  <c r="AA42" i="125" s="1"/>
  <c r="Y43" i="125"/>
  <c r="Q21" i="123"/>
  <c r="Z28" i="123"/>
  <c r="AA25" i="123" s="1"/>
  <c r="Y29" i="123"/>
  <c r="AQ15" i="123"/>
  <c r="AR11" i="123" s="1"/>
  <c r="AA28" i="122"/>
  <c r="AB25" i="122" s="1"/>
  <c r="Z29" i="122"/>
  <c r="AR15" i="122"/>
  <c r="AS11" i="122" s="1"/>
  <c r="Q21" i="122"/>
  <c r="Q22" i="122" s="1"/>
  <c r="AQ16" i="122"/>
  <c r="Z36" i="120"/>
  <c r="Q56" i="120"/>
  <c r="R19" i="120"/>
  <c r="AA35" i="120"/>
  <c r="AB32" i="120" s="1"/>
  <c r="AS15" i="120"/>
  <c r="AT11" i="120" s="1"/>
  <c r="Y42" i="119"/>
  <c r="AA35" i="119"/>
  <c r="AB32" i="119" s="1"/>
  <c r="AB29" i="119"/>
  <c r="AR15" i="119"/>
  <c r="AS11" i="119" s="1"/>
  <c r="Z41" i="119"/>
  <c r="AA39" i="119" s="1"/>
  <c r="AC28" i="119"/>
  <c r="AD25" i="119" s="1"/>
  <c r="Z36" i="119"/>
  <c r="AQ16" i="119"/>
  <c r="AC22" i="119"/>
  <c r="Z36" i="116"/>
  <c r="Y43" i="117"/>
  <c r="AA39" i="117"/>
  <c r="AA42" i="117" s="1"/>
  <c r="AS15" i="117"/>
  <c r="AT11" i="117" s="1"/>
  <c r="AA35" i="117"/>
  <c r="AB32" i="117" s="1"/>
  <c r="Z36" i="117"/>
  <c r="AR16" i="117"/>
  <c r="Y42" i="116"/>
  <c r="AC28" i="116"/>
  <c r="AD25" i="116" s="1"/>
  <c r="AS15" i="116"/>
  <c r="AT11" i="116" s="1"/>
  <c r="AA35" i="116"/>
  <c r="AB32" i="116" s="1"/>
  <c r="Z41" i="116"/>
  <c r="AA39" i="116" s="1"/>
  <c r="AS16" i="150" l="1"/>
  <c r="AS16" i="125"/>
  <c r="X36" i="150"/>
  <c r="Y35" i="150"/>
  <c r="Z32" i="150" s="1"/>
  <c r="AQ16" i="133"/>
  <c r="AR16" i="130"/>
  <c r="AR16" i="143"/>
  <c r="AS16" i="117"/>
  <c r="AR16" i="131"/>
  <c r="AN16" i="156"/>
  <c r="AC29" i="119"/>
  <c r="AR16" i="126"/>
  <c r="AS16" i="128"/>
  <c r="AQ16" i="145"/>
  <c r="AO15" i="156"/>
  <c r="AP11" i="156" s="1"/>
  <c r="AD19" i="116"/>
  <c r="AD21" i="116" s="1"/>
  <c r="AC55" i="116"/>
  <c r="AC22" i="116"/>
  <c r="AE19" i="119"/>
  <c r="AE21" i="119" s="1"/>
  <c r="AD55" i="119"/>
  <c r="AT21" i="161"/>
  <c r="W43" i="120"/>
  <c r="AC36" i="156"/>
  <c r="Y21" i="156"/>
  <c r="Y22" i="156" s="1"/>
  <c r="AD21" i="155"/>
  <c r="AD22" i="155" s="1"/>
  <c r="AD35" i="156"/>
  <c r="AE32" i="156" s="1"/>
  <c r="AA29" i="155"/>
  <c r="AB36" i="157"/>
  <c r="AB36" i="155"/>
  <c r="AA42" i="156"/>
  <c r="AB29" i="156"/>
  <c r="Z42" i="157"/>
  <c r="AC36" i="158"/>
  <c r="AA42" i="158"/>
  <c r="AA29" i="158"/>
  <c r="Z42" i="155"/>
  <c r="AO16" i="158"/>
  <c r="AA29" i="157"/>
  <c r="Z22" i="158"/>
  <c r="AA19" i="158"/>
  <c r="AA21" i="158" s="1"/>
  <c r="Z55" i="158"/>
  <c r="Z22" i="157"/>
  <c r="AA19" i="157"/>
  <c r="Z55" i="157"/>
  <c r="AB28" i="155"/>
  <c r="AC25" i="155" s="1"/>
  <c r="AC35" i="157"/>
  <c r="AD32" i="157" s="1"/>
  <c r="AC35" i="155"/>
  <c r="AD32" i="155" s="1"/>
  <c r="AB41" i="156"/>
  <c r="AC39" i="156" s="1"/>
  <c r="AC28" i="156"/>
  <c r="AD25" i="156" s="1"/>
  <c r="AA41" i="157"/>
  <c r="AB39" i="157" s="1"/>
  <c r="AD35" i="158"/>
  <c r="AE32" i="158" s="1"/>
  <c r="AB41" i="158"/>
  <c r="AC39" i="158" s="1"/>
  <c r="AB28" i="158"/>
  <c r="AC25" i="158" s="1"/>
  <c r="AA41" i="155"/>
  <c r="AB39" i="155" s="1"/>
  <c r="AP15" i="158"/>
  <c r="AQ11" i="158" s="1"/>
  <c r="AB28" i="157"/>
  <c r="AC25" i="157" s="1"/>
  <c r="X29" i="120"/>
  <c r="Y28" i="120"/>
  <c r="Z25" i="120" s="1"/>
  <c r="P21" i="117"/>
  <c r="P22" i="117" s="1"/>
  <c r="Y39" i="120"/>
  <c r="Y42" i="120" s="1"/>
  <c r="AB29" i="133"/>
  <c r="AA29" i="125"/>
  <c r="Y29" i="139"/>
  <c r="AB28" i="125"/>
  <c r="AC25" i="125" s="1"/>
  <c r="X29" i="130"/>
  <c r="X29" i="117"/>
  <c r="AA29" i="129"/>
  <c r="Y29" i="134"/>
  <c r="Y29" i="142"/>
  <c r="AA29" i="122"/>
  <c r="AD29" i="145"/>
  <c r="Y28" i="117"/>
  <c r="Z25" i="117" s="1"/>
  <c r="Z28" i="139"/>
  <c r="AA25" i="139" s="1"/>
  <c r="Z28" i="134"/>
  <c r="AA25" i="134" s="1"/>
  <c r="AC28" i="133"/>
  <c r="AD25" i="133" s="1"/>
  <c r="Z28" i="142"/>
  <c r="AA25" i="142" s="1"/>
  <c r="Y28" i="130"/>
  <c r="Z25" i="130" s="1"/>
  <c r="Z43" i="150"/>
  <c r="Z43" i="126"/>
  <c r="AA36" i="129"/>
  <c r="AA36" i="136"/>
  <c r="AA36" i="126"/>
  <c r="AT15" i="150"/>
  <c r="AU11" i="150" s="1"/>
  <c r="AA42" i="150"/>
  <c r="AB39" i="150" s="1"/>
  <c r="Q21" i="150"/>
  <c r="Q22" i="150" s="1"/>
  <c r="AA28" i="150"/>
  <c r="AB25" i="150" s="1"/>
  <c r="Z29" i="150"/>
  <c r="Z42" i="146"/>
  <c r="AC29" i="146"/>
  <c r="AB35" i="146"/>
  <c r="AC32" i="146" s="1"/>
  <c r="AA36" i="146"/>
  <c r="AD28" i="146"/>
  <c r="AE25" i="146" s="1"/>
  <c r="AA41" i="146"/>
  <c r="AB39" i="146" s="1"/>
  <c r="AS15" i="146"/>
  <c r="AT11" i="146" s="1"/>
  <c r="P55" i="146"/>
  <c r="Q19" i="146"/>
  <c r="AR16" i="146"/>
  <c r="AA36" i="145"/>
  <c r="Z42" i="145"/>
  <c r="AE28" i="145"/>
  <c r="AF25" i="145" s="1"/>
  <c r="P55" i="145"/>
  <c r="Q19" i="145"/>
  <c r="AR15" i="145"/>
  <c r="AS11" i="145" s="1"/>
  <c r="AB35" i="145"/>
  <c r="AC32" i="145" s="1"/>
  <c r="AA41" i="145"/>
  <c r="AB39" i="145" s="1"/>
  <c r="AA36" i="143"/>
  <c r="Z42" i="143"/>
  <c r="AB35" i="143"/>
  <c r="AC32" i="143" s="1"/>
  <c r="AB28" i="143"/>
  <c r="AC25" i="143" s="1"/>
  <c r="AS15" i="143"/>
  <c r="AT11" i="143" s="1"/>
  <c r="P55" i="143"/>
  <c r="Q19" i="143"/>
  <c r="AA41" i="143"/>
  <c r="AB39" i="143" s="1"/>
  <c r="AA29" i="143"/>
  <c r="AA36" i="142"/>
  <c r="AB39" i="142"/>
  <c r="AB42" i="142" s="1"/>
  <c r="AT15" i="142"/>
  <c r="AU11" i="142" s="1"/>
  <c r="AS16" i="142"/>
  <c r="AB35" i="142"/>
  <c r="AC32" i="142" s="1"/>
  <c r="Z43" i="142"/>
  <c r="P56" i="142"/>
  <c r="Q19" i="142"/>
  <c r="AA36" i="140"/>
  <c r="AA29" i="140"/>
  <c r="Z42" i="140"/>
  <c r="AA41" i="140"/>
  <c r="AB39" i="140" s="1"/>
  <c r="AS15" i="140"/>
  <c r="AT11" i="140" s="1"/>
  <c r="AR16" i="140"/>
  <c r="P55" i="140"/>
  <c r="Q19" i="140"/>
  <c r="AB35" i="140"/>
  <c r="AC32" i="140" s="1"/>
  <c r="AB28" i="140"/>
  <c r="AC25" i="140" s="1"/>
  <c r="P56" i="139"/>
  <c r="Q19" i="139"/>
  <c r="AB39" i="139"/>
  <c r="AB42" i="139" s="1"/>
  <c r="AB35" i="139"/>
  <c r="AC32" i="139" s="1"/>
  <c r="Z43" i="139"/>
  <c r="AR15" i="139"/>
  <c r="AS11" i="139" s="1"/>
  <c r="AA36" i="139"/>
  <c r="AQ16" i="139"/>
  <c r="AB35" i="137"/>
  <c r="AC32" i="137" s="1"/>
  <c r="AA36" i="137"/>
  <c r="P55" i="137"/>
  <c r="Q19" i="137"/>
  <c r="AA41" i="137"/>
  <c r="AB39" i="137" s="1"/>
  <c r="AA28" i="137"/>
  <c r="AB25" i="137" s="1"/>
  <c r="AR15" i="137"/>
  <c r="AS11" i="137" s="1"/>
  <c r="Z42" i="137"/>
  <c r="Z29" i="137"/>
  <c r="AQ16" i="137"/>
  <c r="AC29" i="136"/>
  <c r="AA41" i="136"/>
  <c r="AB39" i="136" s="1"/>
  <c r="AT15" i="136"/>
  <c r="AU11" i="136" s="1"/>
  <c r="P55" i="136"/>
  <c r="Q19" i="136"/>
  <c r="AB35" i="136"/>
  <c r="AC32" i="136" s="1"/>
  <c r="AD28" i="136"/>
  <c r="AE25" i="136" s="1"/>
  <c r="AS16" i="136"/>
  <c r="Z42" i="136"/>
  <c r="AA36" i="134"/>
  <c r="AB35" i="134"/>
  <c r="AC32" i="134" s="1"/>
  <c r="Z43" i="134"/>
  <c r="AS15" i="134"/>
  <c r="AT11" i="134" s="1"/>
  <c r="AB39" i="134"/>
  <c r="AB42" i="134" s="1"/>
  <c r="P56" i="134"/>
  <c r="Q19" i="134"/>
  <c r="AR16" i="134"/>
  <c r="P56" i="133"/>
  <c r="Q19" i="133"/>
  <c r="AB35" i="133"/>
  <c r="AC32" i="133" s="1"/>
  <c r="P22" i="133"/>
  <c r="AA36" i="133"/>
  <c r="AB39" i="133"/>
  <c r="AB42" i="133" s="1"/>
  <c r="Z43" i="133"/>
  <c r="AR15" i="133"/>
  <c r="AS11" i="133" s="1"/>
  <c r="AA41" i="131"/>
  <c r="AB39" i="131" s="1"/>
  <c r="AB35" i="131"/>
  <c r="AC32" i="131" s="1"/>
  <c r="AD28" i="131"/>
  <c r="AE25" i="131" s="1"/>
  <c r="Z42" i="131"/>
  <c r="AA36" i="131"/>
  <c r="AC29" i="131"/>
  <c r="AS15" i="131"/>
  <c r="AT11" i="131" s="1"/>
  <c r="P55" i="131"/>
  <c r="Q19" i="131"/>
  <c r="AA36" i="130"/>
  <c r="AB35" i="130"/>
  <c r="AC32" i="130" s="1"/>
  <c r="AA41" i="130"/>
  <c r="AB39" i="130" s="1"/>
  <c r="AS15" i="130"/>
  <c r="AT11" i="130" s="1"/>
  <c r="Z42" i="130"/>
  <c r="P55" i="130"/>
  <c r="Q19" i="130"/>
  <c r="P56" i="129"/>
  <c r="Q19" i="129"/>
  <c r="AT15" i="129"/>
  <c r="AU11" i="129" s="1"/>
  <c r="AS16" i="129"/>
  <c r="AB28" i="129"/>
  <c r="AC25" i="129" s="1"/>
  <c r="AB39" i="129"/>
  <c r="AB42" i="129" s="1"/>
  <c r="P22" i="129"/>
  <c r="AB35" i="129"/>
  <c r="AC32" i="129" s="1"/>
  <c r="Z43" i="129"/>
  <c r="Z43" i="128"/>
  <c r="Z29" i="128"/>
  <c r="AB35" i="128"/>
  <c r="AC32" i="128" s="1"/>
  <c r="AA36" i="128"/>
  <c r="AT15" i="128"/>
  <c r="AU11" i="128" s="1"/>
  <c r="AA28" i="128"/>
  <c r="AB25" i="128" s="1"/>
  <c r="P56" i="128"/>
  <c r="Q19" i="128"/>
  <c r="AB39" i="128"/>
  <c r="AB42" i="128" s="1"/>
  <c r="P56" i="126"/>
  <c r="Q19" i="126"/>
  <c r="AS15" i="126"/>
  <c r="AT11" i="126" s="1"/>
  <c r="AB35" i="126"/>
  <c r="AC32" i="126" s="1"/>
  <c r="AA28" i="126"/>
  <c r="AB25" i="126" s="1"/>
  <c r="P22" i="126"/>
  <c r="Z29" i="126"/>
  <c r="AB39" i="126"/>
  <c r="AB42" i="126" s="1"/>
  <c r="Z43" i="125"/>
  <c r="P56" i="125"/>
  <c r="Q19" i="125"/>
  <c r="AB39" i="125"/>
  <c r="AB42" i="125" s="1"/>
  <c r="AT15" i="125"/>
  <c r="AU11" i="125" s="1"/>
  <c r="AB35" i="125"/>
  <c r="AC32" i="125" s="1"/>
  <c r="P22" i="125"/>
  <c r="AA36" i="125"/>
  <c r="Z29" i="123"/>
  <c r="Q55" i="123"/>
  <c r="R19" i="123"/>
  <c r="AR15" i="123"/>
  <c r="AS11" i="123" s="1"/>
  <c r="AA28" i="123"/>
  <c r="AB25" i="123" s="1"/>
  <c r="AB28" i="123" s="1"/>
  <c r="AQ16" i="123"/>
  <c r="Q22" i="123"/>
  <c r="Z42" i="119"/>
  <c r="AS15" i="122"/>
  <c r="AT11" i="122" s="1"/>
  <c r="Q55" i="122"/>
  <c r="R19" i="122"/>
  <c r="AR16" i="122"/>
  <c r="AB28" i="122"/>
  <c r="AC25" i="122" s="1"/>
  <c r="AA36" i="120"/>
  <c r="AB35" i="120"/>
  <c r="AC32" i="120" s="1"/>
  <c r="AT15" i="120"/>
  <c r="AU11" i="120" s="1"/>
  <c r="R21" i="120"/>
  <c r="AS16" i="120"/>
  <c r="AS15" i="119"/>
  <c r="AT11" i="119" s="1"/>
  <c r="AD22" i="119"/>
  <c r="AD28" i="119"/>
  <c r="AE25" i="119" s="1"/>
  <c r="AR16" i="119"/>
  <c r="AB35" i="119"/>
  <c r="AC32" i="119" s="1"/>
  <c r="AA41" i="119"/>
  <c r="AB39" i="119" s="1"/>
  <c r="AA36" i="119"/>
  <c r="AA36" i="117"/>
  <c r="AB35" i="117"/>
  <c r="AC32" i="117" s="1"/>
  <c r="AB39" i="117"/>
  <c r="AB42" i="117" s="1"/>
  <c r="AT15" i="117"/>
  <c r="AU11" i="117" s="1"/>
  <c r="Z43" i="117"/>
  <c r="AA36" i="116"/>
  <c r="Z42" i="116"/>
  <c r="AC29" i="116"/>
  <c r="AB35" i="116"/>
  <c r="AC32" i="116" s="1"/>
  <c r="AD28" i="116"/>
  <c r="AE25" i="116" s="1"/>
  <c r="AT15" i="116"/>
  <c r="AU11" i="116" s="1"/>
  <c r="AA41" i="116"/>
  <c r="AB39" i="116" s="1"/>
  <c r="AS16" i="116"/>
  <c r="AE22" i="119" l="1"/>
  <c r="AS16" i="119"/>
  <c r="AT16" i="120"/>
  <c r="Y36" i="150"/>
  <c r="Z35" i="150"/>
  <c r="AA32" i="150" s="1"/>
  <c r="AT16" i="128"/>
  <c r="AO16" i="156"/>
  <c r="AS16" i="143"/>
  <c r="AT16" i="125"/>
  <c r="AE19" i="116"/>
  <c r="AE21" i="116" s="1"/>
  <c r="AE22" i="116" s="1"/>
  <c r="AD55" i="116"/>
  <c r="AT16" i="136"/>
  <c r="AR16" i="137"/>
  <c r="AT16" i="150"/>
  <c r="AD29" i="116"/>
  <c r="AT16" i="117"/>
  <c r="AF19" i="119"/>
  <c r="AE55" i="119"/>
  <c r="AT16" i="129"/>
  <c r="AR16" i="133"/>
  <c r="AR16" i="139"/>
  <c r="AR16" i="145"/>
  <c r="AP15" i="156"/>
  <c r="AQ11" i="156" s="1"/>
  <c r="AS16" i="140"/>
  <c r="Y29" i="120"/>
  <c r="AT56" i="161"/>
  <c r="AU19" i="161"/>
  <c r="AT22" i="161"/>
  <c r="AP16" i="158"/>
  <c r="AD36" i="156"/>
  <c r="X43" i="120"/>
  <c r="AB29" i="157"/>
  <c r="AQ15" i="158"/>
  <c r="AR11" i="158" s="1"/>
  <c r="AA42" i="155"/>
  <c r="AB29" i="158"/>
  <c r="AB42" i="158"/>
  <c r="AD36" i="158"/>
  <c r="AA42" i="157"/>
  <c r="AC29" i="156"/>
  <c r="AB42" i="156"/>
  <c r="AC36" i="155"/>
  <c r="AC36" i="157"/>
  <c r="AB29" i="155"/>
  <c r="AA21" i="157"/>
  <c r="AA22" i="157" s="1"/>
  <c r="AA22" i="158"/>
  <c r="AA55" i="158"/>
  <c r="AB19" i="158"/>
  <c r="AB21" i="158" s="1"/>
  <c r="AE35" i="156"/>
  <c r="AF32" i="156" s="1"/>
  <c r="AD55" i="155"/>
  <c r="AE19" i="155"/>
  <c r="Y55" i="156"/>
  <c r="Z19" i="156"/>
  <c r="Z21" i="156" s="1"/>
  <c r="AC28" i="157"/>
  <c r="AD25" i="157" s="1"/>
  <c r="AB41" i="155"/>
  <c r="AC39" i="155" s="1"/>
  <c r="AC28" i="158"/>
  <c r="AD25" i="158" s="1"/>
  <c r="AC41" i="158"/>
  <c r="AD39" i="158" s="1"/>
  <c r="AE35" i="158"/>
  <c r="AF32" i="158" s="1"/>
  <c r="AB41" i="157"/>
  <c r="AC39" i="157" s="1"/>
  <c r="AD28" i="156"/>
  <c r="AE25" i="156" s="1"/>
  <c r="AC41" i="156"/>
  <c r="AD39" i="156" s="1"/>
  <c r="AD35" i="155"/>
  <c r="AE32" i="155" s="1"/>
  <c r="AD35" i="157"/>
  <c r="AE32" i="157" s="1"/>
  <c r="AC28" i="155"/>
  <c r="AD25" i="155" s="1"/>
  <c r="Q19" i="117"/>
  <c r="P56" i="117"/>
  <c r="Z39" i="120"/>
  <c r="Z42" i="120" s="1"/>
  <c r="Z28" i="120"/>
  <c r="AA25" i="120" s="1"/>
  <c r="AB29" i="125"/>
  <c r="AC28" i="125"/>
  <c r="AD25" i="125" s="1"/>
  <c r="Y29" i="130"/>
  <c r="Y29" i="117"/>
  <c r="Z29" i="134"/>
  <c r="Z29" i="139"/>
  <c r="AA28" i="142"/>
  <c r="AB25" i="142" s="1"/>
  <c r="Z28" i="117"/>
  <c r="AA25" i="117" s="1"/>
  <c r="AD28" i="133"/>
  <c r="AE25" i="133" s="1"/>
  <c r="Z28" i="130"/>
  <c r="AA25" i="130" s="1"/>
  <c r="AA28" i="134"/>
  <c r="AB25" i="134" s="1"/>
  <c r="AA29" i="150"/>
  <c r="Z29" i="142"/>
  <c r="AC29" i="133"/>
  <c r="AA28" i="139"/>
  <c r="AB25" i="139" s="1"/>
  <c r="AA43" i="150"/>
  <c r="AA43" i="129"/>
  <c r="AB36" i="126"/>
  <c r="AB36" i="145"/>
  <c r="AB36" i="137"/>
  <c r="AB36" i="130"/>
  <c r="AB28" i="150"/>
  <c r="AC25" i="150" s="1"/>
  <c r="AU15" i="150"/>
  <c r="AV11" i="150" s="1"/>
  <c r="Q56" i="150"/>
  <c r="R19" i="150"/>
  <c r="AB42" i="150"/>
  <c r="AC39" i="150" s="1"/>
  <c r="AA42" i="146"/>
  <c r="Q21" i="146"/>
  <c r="Q22" i="146" s="1"/>
  <c r="AB41" i="146"/>
  <c r="AC39" i="146" s="1"/>
  <c r="AE28" i="146"/>
  <c r="AF25" i="146" s="1"/>
  <c r="AT15" i="146"/>
  <c r="AU11" i="146" s="1"/>
  <c r="AC35" i="146"/>
  <c r="AD32" i="146" s="1"/>
  <c r="AS16" i="146"/>
  <c r="AD29" i="146"/>
  <c r="AB36" i="146"/>
  <c r="AA42" i="145"/>
  <c r="AF28" i="145"/>
  <c r="AG25" i="145" s="1"/>
  <c r="AC35" i="145"/>
  <c r="AD32" i="145" s="1"/>
  <c r="AS15" i="145"/>
  <c r="AT11" i="145" s="1"/>
  <c r="AE29" i="145"/>
  <c r="AB41" i="145"/>
  <c r="AC39" i="145" s="1"/>
  <c r="Q21" i="145"/>
  <c r="Q22" i="145" s="1"/>
  <c r="AB29" i="143"/>
  <c r="AA42" i="143"/>
  <c r="AB36" i="143"/>
  <c r="AC35" i="143"/>
  <c r="AD32" i="143" s="1"/>
  <c r="Q21" i="143"/>
  <c r="AC28" i="143"/>
  <c r="AD25" i="143" s="1"/>
  <c r="AB41" i="143"/>
  <c r="AC39" i="143" s="1"/>
  <c r="AT15" i="143"/>
  <c r="AU11" i="143" s="1"/>
  <c r="AB36" i="142"/>
  <c r="AA43" i="142"/>
  <c r="Q21" i="142"/>
  <c r="Q22" i="142" s="1"/>
  <c r="AC35" i="142"/>
  <c r="AD32" i="142" s="1"/>
  <c r="AU15" i="142"/>
  <c r="AV11" i="142" s="1"/>
  <c r="AT16" i="142"/>
  <c r="AC39" i="142"/>
  <c r="AC42" i="142" s="1"/>
  <c r="AB29" i="140"/>
  <c r="AB36" i="140"/>
  <c r="AC35" i="140"/>
  <c r="AD32" i="140" s="1"/>
  <c r="AB41" i="140"/>
  <c r="AC39" i="140" s="1"/>
  <c r="AC28" i="140"/>
  <c r="AD25" i="140" s="1"/>
  <c r="Q21" i="140"/>
  <c r="AA42" i="140"/>
  <c r="AT15" i="140"/>
  <c r="AU11" i="140" s="1"/>
  <c r="AA43" i="139"/>
  <c r="AC39" i="139"/>
  <c r="AC42" i="139" s="1"/>
  <c r="AC35" i="139"/>
  <c r="AD32" i="139" s="1"/>
  <c r="AS15" i="139"/>
  <c r="AT11" i="139" s="1"/>
  <c r="AB36" i="139"/>
  <c r="Q21" i="139"/>
  <c r="Q22" i="139" s="1"/>
  <c r="AA29" i="137"/>
  <c r="AS15" i="137"/>
  <c r="AT11" i="137" s="1"/>
  <c r="AA42" i="137"/>
  <c r="Q21" i="137"/>
  <c r="AC35" i="137"/>
  <c r="AD32" i="137" s="1"/>
  <c r="AB41" i="137"/>
  <c r="AC39" i="137" s="1"/>
  <c r="AB28" i="137"/>
  <c r="AC25" i="137" s="1"/>
  <c r="AA42" i="136"/>
  <c r="AE28" i="136"/>
  <c r="AF25" i="136" s="1"/>
  <c r="AB41" i="136"/>
  <c r="AC39" i="136" s="1"/>
  <c r="AC35" i="136"/>
  <c r="AD32" i="136" s="1"/>
  <c r="AB36" i="136"/>
  <c r="AU15" i="136"/>
  <c r="AV11" i="136" s="1"/>
  <c r="AD29" i="136"/>
  <c r="Q21" i="136"/>
  <c r="Q22" i="136" s="1"/>
  <c r="AA43" i="134"/>
  <c r="AC35" i="134"/>
  <c r="AD32" i="134" s="1"/>
  <c r="Q21" i="134"/>
  <c r="Q22" i="134" s="1"/>
  <c r="AT15" i="134"/>
  <c r="AU11" i="134" s="1"/>
  <c r="AC39" i="134"/>
  <c r="AC42" i="134" s="1"/>
  <c r="AS16" i="134"/>
  <c r="AB36" i="134"/>
  <c r="AB36" i="133"/>
  <c r="AA43" i="133"/>
  <c r="AS15" i="133"/>
  <c r="AT11" i="133" s="1"/>
  <c r="AC35" i="133"/>
  <c r="AD32" i="133" s="1"/>
  <c r="AC39" i="133"/>
  <c r="AC42" i="133" s="1"/>
  <c r="Q21" i="133"/>
  <c r="AD29" i="131"/>
  <c r="Q21" i="131"/>
  <c r="Q22" i="131" s="1"/>
  <c r="AC35" i="131"/>
  <c r="AD32" i="131" s="1"/>
  <c r="AB41" i="131"/>
  <c r="AC39" i="131" s="1"/>
  <c r="AT15" i="131"/>
  <c r="AU11" i="131" s="1"/>
  <c r="AE28" i="131"/>
  <c r="AF25" i="131" s="1"/>
  <c r="AA42" i="131"/>
  <c r="AS16" i="131"/>
  <c r="AB36" i="131"/>
  <c r="AA42" i="130"/>
  <c r="AT15" i="130"/>
  <c r="AU11" i="130" s="1"/>
  <c r="AB41" i="130"/>
  <c r="AC39" i="130" s="1"/>
  <c r="Q21" i="130"/>
  <c r="Q22" i="130" s="1"/>
  <c r="AS16" i="130"/>
  <c r="AC35" i="130"/>
  <c r="AD32" i="130" s="1"/>
  <c r="AC28" i="129"/>
  <c r="AD25" i="129" s="1"/>
  <c r="AU15" i="129"/>
  <c r="AV11" i="129" s="1"/>
  <c r="AC35" i="129"/>
  <c r="AD32" i="129" s="1"/>
  <c r="AC39" i="129"/>
  <c r="AC42" i="129" s="1"/>
  <c r="Q21" i="129"/>
  <c r="Q22" i="129" s="1"/>
  <c r="AB36" i="129"/>
  <c r="AB29" i="129"/>
  <c r="AA29" i="128"/>
  <c r="AB36" i="128"/>
  <c r="AA43" i="128"/>
  <c r="Q21" i="128"/>
  <c r="Q22" i="128" s="1"/>
  <c r="AC39" i="128"/>
  <c r="AC42" i="128" s="1"/>
  <c r="AU15" i="128"/>
  <c r="AV11" i="128" s="1"/>
  <c r="AB28" i="128"/>
  <c r="AC25" i="128" s="1"/>
  <c r="AC35" i="128"/>
  <c r="AD32" i="128" s="1"/>
  <c r="AB28" i="126"/>
  <c r="AC25" i="126" s="1"/>
  <c r="AA43" i="126"/>
  <c r="AA29" i="126"/>
  <c r="AS16" i="126"/>
  <c r="AT15" i="126"/>
  <c r="AU11" i="126" s="1"/>
  <c r="AC35" i="126"/>
  <c r="AD32" i="126" s="1"/>
  <c r="Q21" i="126"/>
  <c r="Q22" i="126" s="1"/>
  <c r="AC39" i="126"/>
  <c r="AC42" i="126" s="1"/>
  <c r="AA43" i="125"/>
  <c r="AB36" i="125"/>
  <c r="AC35" i="125"/>
  <c r="AD32" i="125" s="1"/>
  <c r="AU15" i="125"/>
  <c r="AV11" i="125" s="1"/>
  <c r="Q21" i="125"/>
  <c r="Q22" i="125" s="1"/>
  <c r="AC39" i="125"/>
  <c r="AC42" i="125" s="1"/>
  <c r="AA29" i="123"/>
  <c r="AR16" i="123"/>
  <c r="R21" i="123"/>
  <c r="AC25" i="123"/>
  <c r="AS15" i="123"/>
  <c r="AT11" i="123" s="1"/>
  <c r="AA42" i="116"/>
  <c r="AB29" i="122"/>
  <c r="AT15" i="122"/>
  <c r="AU11" i="122" s="1"/>
  <c r="AC28" i="122"/>
  <c r="AD25" i="122" s="1"/>
  <c r="R21" i="122"/>
  <c r="R22" i="122" s="1"/>
  <c r="AS16" i="122"/>
  <c r="R56" i="120"/>
  <c r="S19" i="120"/>
  <c r="AC35" i="120"/>
  <c r="AD32" i="120" s="1"/>
  <c r="R22" i="120"/>
  <c r="AB36" i="120"/>
  <c r="AU15" i="120"/>
  <c r="AV11" i="120" s="1"/>
  <c r="AA42" i="119"/>
  <c r="AB36" i="119"/>
  <c r="AC35" i="119"/>
  <c r="AD32" i="119" s="1"/>
  <c r="AE28" i="119"/>
  <c r="AF25" i="119" s="1"/>
  <c r="AB41" i="119"/>
  <c r="AC39" i="119" s="1"/>
  <c r="AF21" i="119"/>
  <c r="AD29" i="119"/>
  <c r="AT15" i="119"/>
  <c r="AU11" i="119" s="1"/>
  <c r="AB36" i="117"/>
  <c r="AA43" i="117"/>
  <c r="AC35" i="117"/>
  <c r="AD32" i="117" s="1"/>
  <c r="AC39" i="117"/>
  <c r="AC42" i="117" s="1"/>
  <c r="AU15" i="117"/>
  <c r="AV11" i="117" s="1"/>
  <c r="AB36" i="116"/>
  <c r="AD22" i="116"/>
  <c r="AU15" i="116"/>
  <c r="AV11" i="116" s="1"/>
  <c r="AE28" i="116"/>
  <c r="AF25" i="116" s="1"/>
  <c r="AT16" i="116"/>
  <c r="AB41" i="116"/>
  <c r="AC39" i="116" s="1"/>
  <c r="AC35" i="116"/>
  <c r="AD32" i="116" s="1"/>
  <c r="AT16" i="119" l="1"/>
  <c r="AP16" i="156"/>
  <c r="Z36" i="150"/>
  <c r="AA35" i="150"/>
  <c r="AB32" i="150" s="1"/>
  <c r="AT16" i="131"/>
  <c r="AU16" i="117"/>
  <c r="AE29" i="119"/>
  <c r="AT16" i="146"/>
  <c r="AS16" i="137"/>
  <c r="AT16" i="130"/>
  <c r="AE29" i="116"/>
  <c r="AF19" i="116"/>
  <c r="AF21" i="116" s="1"/>
  <c r="AF22" i="116" s="1"/>
  <c r="AE55" i="116"/>
  <c r="AG19" i="119"/>
  <c r="AF55" i="119"/>
  <c r="AT16" i="122"/>
  <c r="AT16" i="134"/>
  <c r="AU16" i="136"/>
  <c r="AS16" i="139"/>
  <c r="AT16" i="143"/>
  <c r="AS16" i="145"/>
  <c r="AQ15" i="156"/>
  <c r="AR11" i="156" s="1"/>
  <c r="AC29" i="158"/>
  <c r="AU21" i="161"/>
  <c r="AU22" i="161" s="1"/>
  <c r="Z29" i="120"/>
  <c r="AC29" i="157"/>
  <c r="Y43" i="120"/>
  <c r="AD36" i="157"/>
  <c r="AC29" i="155"/>
  <c r="AE35" i="157"/>
  <c r="AF32" i="157" s="1"/>
  <c r="AD36" i="155"/>
  <c r="AC42" i="156"/>
  <c r="AD29" i="156"/>
  <c r="AB42" i="157"/>
  <c r="AE36" i="158"/>
  <c r="AC42" i="158"/>
  <c r="AD28" i="158"/>
  <c r="AE25" i="158" s="1"/>
  <c r="AB42" i="155"/>
  <c r="AD28" i="157"/>
  <c r="AE25" i="157" s="1"/>
  <c r="Z22" i="156"/>
  <c r="AA19" i="156"/>
  <c r="AA21" i="156" s="1"/>
  <c r="Z55" i="156"/>
  <c r="AE21" i="155"/>
  <c r="AE22" i="155" s="1"/>
  <c r="AE36" i="156"/>
  <c r="AQ16" i="158"/>
  <c r="AD28" i="155"/>
  <c r="AE25" i="155" s="1"/>
  <c r="AE35" i="155"/>
  <c r="AF32" i="155" s="1"/>
  <c r="AD41" i="156"/>
  <c r="AE39" i="156" s="1"/>
  <c r="AE28" i="156"/>
  <c r="AF25" i="156" s="1"/>
  <c r="AC41" i="157"/>
  <c r="AD39" i="157" s="1"/>
  <c r="AF35" i="158"/>
  <c r="AG32" i="158" s="1"/>
  <c r="AD41" i="158"/>
  <c r="AE39" i="158" s="1"/>
  <c r="AC41" i="155"/>
  <c r="AD39" i="155" s="1"/>
  <c r="AF35" i="156"/>
  <c r="AG32" i="156" s="1"/>
  <c r="AB22" i="158"/>
  <c r="AB55" i="158"/>
  <c r="AC19" i="158"/>
  <c r="AC21" i="158" s="1"/>
  <c r="AB19" i="157"/>
  <c r="AA55" i="157"/>
  <c r="AR15" i="158"/>
  <c r="AS11" i="158" s="1"/>
  <c r="AA39" i="120"/>
  <c r="AA42" i="120" s="1"/>
  <c r="AA28" i="120"/>
  <c r="AB25" i="120" s="1"/>
  <c r="Q21" i="117"/>
  <c r="Q22" i="117" s="1"/>
  <c r="AA29" i="139"/>
  <c r="AC29" i="125"/>
  <c r="AD28" i="125"/>
  <c r="AE25" i="125" s="1"/>
  <c r="AA29" i="134"/>
  <c r="AB29" i="126"/>
  <c r="AC29" i="129"/>
  <c r="AC29" i="140"/>
  <c r="AB29" i="150"/>
  <c r="AB28" i="142"/>
  <c r="AC25" i="142" s="1"/>
  <c r="AB43" i="134"/>
  <c r="AB28" i="134"/>
  <c r="AC25" i="134" s="1"/>
  <c r="Z29" i="130"/>
  <c r="AD29" i="133"/>
  <c r="Z29" i="117"/>
  <c r="AA29" i="142"/>
  <c r="AE28" i="133"/>
  <c r="AF25" i="133" s="1"/>
  <c r="AB28" i="139"/>
  <c r="AC25" i="139" s="1"/>
  <c r="AA28" i="130"/>
  <c r="AB25" i="130" s="1"/>
  <c r="AA28" i="117"/>
  <c r="AB25" i="117" s="1"/>
  <c r="AB42" i="130"/>
  <c r="AB42" i="116"/>
  <c r="AB43" i="150"/>
  <c r="AB43" i="129"/>
  <c r="AB43" i="139"/>
  <c r="AC36" i="136"/>
  <c r="AC36" i="131"/>
  <c r="AC42" i="150"/>
  <c r="AD39" i="150" s="1"/>
  <c r="AV15" i="150"/>
  <c r="AW11" i="150" s="1"/>
  <c r="R21" i="150"/>
  <c r="AU16" i="150"/>
  <c r="AC28" i="150"/>
  <c r="AD25" i="150" s="1"/>
  <c r="AC36" i="146"/>
  <c r="AD35" i="146"/>
  <c r="AE32" i="146" s="1"/>
  <c r="AB42" i="146"/>
  <c r="AF28" i="146"/>
  <c r="AG25" i="146" s="1"/>
  <c r="AC41" i="146"/>
  <c r="AD39" i="146" s="1"/>
  <c r="AU15" i="146"/>
  <c r="AV11" i="146" s="1"/>
  <c r="AE29" i="146"/>
  <c r="Q55" i="146"/>
  <c r="R19" i="146"/>
  <c r="AF29" i="145"/>
  <c r="AC41" i="145"/>
  <c r="AD39" i="145" s="1"/>
  <c r="AT15" i="145"/>
  <c r="AU11" i="145" s="1"/>
  <c r="AG28" i="145"/>
  <c r="AH25" i="145" s="1"/>
  <c r="AB42" i="145"/>
  <c r="AD35" i="145"/>
  <c r="AE32" i="145" s="1"/>
  <c r="Q55" i="145"/>
  <c r="R19" i="145"/>
  <c r="AC36" i="145"/>
  <c r="AC36" i="143"/>
  <c r="AC29" i="143"/>
  <c r="Q55" i="143"/>
  <c r="R19" i="143"/>
  <c r="AU15" i="143"/>
  <c r="AV11" i="143" s="1"/>
  <c r="Q22" i="143"/>
  <c r="AC41" i="143"/>
  <c r="AD39" i="143" s="1"/>
  <c r="AB42" i="143"/>
  <c r="AD28" i="143"/>
  <c r="AE25" i="143" s="1"/>
  <c r="AD35" i="143"/>
  <c r="AE32" i="143" s="1"/>
  <c r="AV15" i="142"/>
  <c r="AW11" i="142" s="1"/>
  <c r="AD39" i="142"/>
  <c r="AD42" i="142" s="1"/>
  <c r="AU16" i="142"/>
  <c r="Q56" i="142"/>
  <c r="R19" i="142"/>
  <c r="AB43" i="142"/>
  <c r="AD35" i="142"/>
  <c r="AE32" i="142" s="1"/>
  <c r="AC36" i="142"/>
  <c r="AC36" i="140"/>
  <c r="AB42" i="140"/>
  <c r="AU15" i="140"/>
  <c r="AV11" i="140" s="1"/>
  <c r="Q55" i="140"/>
  <c r="R19" i="140"/>
  <c r="Q22" i="140"/>
  <c r="AC41" i="140"/>
  <c r="AD39" i="140" s="1"/>
  <c r="AT16" i="140"/>
  <c r="AD28" i="140"/>
  <c r="AE25" i="140" s="1"/>
  <c r="AD35" i="140"/>
  <c r="AE32" i="140" s="1"/>
  <c r="AD35" i="139"/>
  <c r="AE32" i="139" s="1"/>
  <c r="AT15" i="139"/>
  <c r="AU11" i="139" s="1"/>
  <c r="Q56" i="139"/>
  <c r="R19" i="139"/>
  <c r="AC36" i="139"/>
  <c r="AD39" i="139"/>
  <c r="AD42" i="139" s="1"/>
  <c r="AC36" i="137"/>
  <c r="AC28" i="137"/>
  <c r="AD25" i="137" s="1"/>
  <c r="AC41" i="137"/>
  <c r="AD39" i="137" s="1"/>
  <c r="Q55" i="137"/>
  <c r="R19" i="137"/>
  <c r="AD35" i="137"/>
  <c r="AE32" i="137" s="1"/>
  <c r="AB29" i="137"/>
  <c r="AB42" i="137"/>
  <c r="Q22" i="137"/>
  <c r="AT15" i="137"/>
  <c r="AU11" i="137" s="1"/>
  <c r="AB42" i="136"/>
  <c r="AC41" i="136"/>
  <c r="AD39" i="136" s="1"/>
  <c r="AF28" i="136"/>
  <c r="AG25" i="136" s="1"/>
  <c r="Q55" i="136"/>
  <c r="R19" i="136"/>
  <c r="AV15" i="136"/>
  <c r="AW11" i="136" s="1"/>
  <c r="AD35" i="136"/>
  <c r="AE32" i="136" s="1"/>
  <c r="AE29" i="136"/>
  <c r="AC36" i="134"/>
  <c r="AD39" i="134"/>
  <c r="AD42" i="134" s="1"/>
  <c r="Q56" i="134"/>
  <c r="R19" i="134"/>
  <c r="AU15" i="134"/>
  <c r="AV11" i="134" s="1"/>
  <c r="AD35" i="134"/>
  <c r="AE32" i="134" s="1"/>
  <c r="AC36" i="133"/>
  <c r="Q56" i="133"/>
  <c r="R19" i="133"/>
  <c r="Q22" i="133"/>
  <c r="AD35" i="133"/>
  <c r="AE32" i="133" s="1"/>
  <c r="AD39" i="133"/>
  <c r="AD42" i="133" s="1"/>
  <c r="AT15" i="133"/>
  <c r="AU11" i="133" s="1"/>
  <c r="AB43" i="133"/>
  <c r="AS16" i="133"/>
  <c r="AF28" i="131"/>
  <c r="AG25" i="131" s="1"/>
  <c r="AC41" i="131"/>
  <c r="AD39" i="131" s="1"/>
  <c r="AU15" i="131"/>
  <c r="AV11" i="131" s="1"/>
  <c r="AE29" i="131"/>
  <c r="AB42" i="131"/>
  <c r="AD35" i="131"/>
  <c r="AE32" i="131" s="1"/>
  <c r="Q55" i="131"/>
  <c r="R19" i="131"/>
  <c r="AC36" i="130"/>
  <c r="AC41" i="130"/>
  <c r="AD39" i="130" s="1"/>
  <c r="AD35" i="130"/>
  <c r="AE32" i="130" s="1"/>
  <c r="Q55" i="130"/>
  <c r="R19" i="130"/>
  <c r="AU15" i="130"/>
  <c r="AV11" i="130" s="1"/>
  <c r="AV15" i="129"/>
  <c r="AW11" i="129" s="1"/>
  <c r="AD39" i="129"/>
  <c r="AD42" i="129" s="1"/>
  <c r="AU16" i="129"/>
  <c r="AD35" i="129"/>
  <c r="AE32" i="129" s="1"/>
  <c r="Q56" i="129"/>
  <c r="R19" i="129"/>
  <c r="AC36" i="129"/>
  <c r="AD28" i="129"/>
  <c r="AE25" i="129" s="1"/>
  <c r="AB43" i="128"/>
  <c r="AC36" i="128"/>
  <c r="AD39" i="128"/>
  <c r="AD42" i="128" s="1"/>
  <c r="AD35" i="128"/>
  <c r="AE32" i="128" s="1"/>
  <c r="AC28" i="128"/>
  <c r="AD25" i="128" s="1"/>
  <c r="AV15" i="128"/>
  <c r="AW11" i="128" s="1"/>
  <c r="AB29" i="128"/>
  <c r="AU16" i="128"/>
  <c r="Q56" i="128"/>
  <c r="R19" i="128"/>
  <c r="Q56" i="126"/>
  <c r="R19" i="126"/>
  <c r="AU15" i="126"/>
  <c r="AV11" i="126" s="1"/>
  <c r="AD39" i="126"/>
  <c r="AD42" i="126" s="1"/>
  <c r="AD35" i="126"/>
  <c r="AE32" i="126" s="1"/>
  <c r="AT16" i="126"/>
  <c r="AB43" i="126"/>
  <c r="AC36" i="126"/>
  <c r="AC28" i="126"/>
  <c r="AD25" i="126" s="1"/>
  <c r="AD39" i="125"/>
  <c r="AD42" i="125" s="1"/>
  <c r="AV15" i="125"/>
  <c r="AW11" i="125" s="1"/>
  <c r="AU16" i="125"/>
  <c r="AD35" i="125"/>
  <c r="AE32" i="125" s="1"/>
  <c r="AB43" i="125"/>
  <c r="Q56" i="125"/>
  <c r="R19" i="125"/>
  <c r="AC36" i="125"/>
  <c r="AT15" i="123"/>
  <c r="AU11" i="123" s="1"/>
  <c r="R55" i="123"/>
  <c r="S19" i="123"/>
  <c r="AC28" i="123"/>
  <c r="AD25" i="123" s="1"/>
  <c r="AB29" i="123"/>
  <c r="AS16" i="123"/>
  <c r="R22" i="123"/>
  <c r="AC29" i="122"/>
  <c r="AU15" i="122"/>
  <c r="AV11" i="122" s="1"/>
  <c r="R55" i="122"/>
  <c r="S19" i="122"/>
  <c r="AD28" i="122"/>
  <c r="AE25" i="122" s="1"/>
  <c r="AC36" i="120"/>
  <c r="AU16" i="120"/>
  <c r="S21" i="120"/>
  <c r="S22" i="120" s="1"/>
  <c r="AV15" i="120"/>
  <c r="AW11" i="120" s="1"/>
  <c r="AD35" i="120"/>
  <c r="AE32" i="120" s="1"/>
  <c r="AB42" i="119"/>
  <c r="AC36" i="119"/>
  <c r="AG21" i="119"/>
  <c r="AF28" i="119"/>
  <c r="AG25" i="119" s="1"/>
  <c r="AC41" i="119"/>
  <c r="AD39" i="119" s="1"/>
  <c r="AU15" i="119"/>
  <c r="AV11" i="119" s="1"/>
  <c r="AF22" i="119"/>
  <c r="AD35" i="119"/>
  <c r="AE32" i="119" s="1"/>
  <c r="AB43" i="117"/>
  <c r="AC36" i="117"/>
  <c r="AV15" i="117"/>
  <c r="AW11" i="117" s="1"/>
  <c r="AD39" i="117"/>
  <c r="AD42" i="117" s="1"/>
  <c r="AD35" i="117"/>
  <c r="AE32" i="117" s="1"/>
  <c r="AC36" i="116"/>
  <c r="AV15" i="116"/>
  <c r="AW11" i="116" s="1"/>
  <c r="AU16" i="116"/>
  <c r="AC41" i="116"/>
  <c r="AD39" i="116" s="1"/>
  <c r="AD35" i="116"/>
  <c r="AE32" i="116" s="1"/>
  <c r="AF28" i="116"/>
  <c r="AG25" i="116" s="1"/>
  <c r="AQ16" i="156" l="1"/>
  <c r="AV16" i="129"/>
  <c r="AU16" i="134"/>
  <c r="AA36" i="150"/>
  <c r="AB35" i="150"/>
  <c r="AC32" i="150" s="1"/>
  <c r="AU16" i="122"/>
  <c r="AU16" i="143"/>
  <c r="AT16" i="145"/>
  <c r="AH19" i="119"/>
  <c r="AG55" i="119"/>
  <c r="AG22" i="119"/>
  <c r="AV16" i="120"/>
  <c r="AU16" i="126"/>
  <c r="AT16" i="133"/>
  <c r="AV16" i="150"/>
  <c r="AR15" i="156"/>
  <c r="AS11" i="156" s="1"/>
  <c r="AG19" i="116"/>
  <c r="AF55" i="116"/>
  <c r="AV16" i="116"/>
  <c r="AU16" i="131"/>
  <c r="AT16" i="139"/>
  <c r="AU16" i="140"/>
  <c r="AA29" i="120"/>
  <c r="AU56" i="161"/>
  <c r="AV19" i="161"/>
  <c r="AD29" i="157"/>
  <c r="AR16" i="158"/>
  <c r="Z43" i="120"/>
  <c r="AS15" i="158"/>
  <c r="AT11" i="158" s="1"/>
  <c r="AF36" i="156"/>
  <c r="AC42" i="155"/>
  <c r="AD42" i="158"/>
  <c r="AF36" i="158"/>
  <c r="AC42" i="157"/>
  <c r="AE29" i="156"/>
  <c r="AD42" i="156"/>
  <c r="AE36" i="155"/>
  <c r="AD29" i="155"/>
  <c r="AE28" i="157"/>
  <c r="AF25" i="157" s="1"/>
  <c r="AD29" i="158"/>
  <c r="AE36" i="157"/>
  <c r="AB21" i="157"/>
  <c r="AB22" i="157" s="1"/>
  <c r="AC22" i="158"/>
  <c r="AC55" i="158"/>
  <c r="AD19" i="158"/>
  <c r="AD21" i="158" s="1"/>
  <c r="AG35" i="156"/>
  <c r="AH32" i="156" s="1"/>
  <c r="AD41" i="155"/>
  <c r="AE39" i="155" s="1"/>
  <c r="AE41" i="158"/>
  <c r="AF39" i="158" s="1"/>
  <c r="AG35" i="158"/>
  <c r="AH32" i="158" s="1"/>
  <c r="AD41" i="157"/>
  <c r="AE39" i="157" s="1"/>
  <c r="AF28" i="156"/>
  <c r="AG25" i="156" s="1"/>
  <c r="AE41" i="156"/>
  <c r="AF39" i="156" s="1"/>
  <c r="AF35" i="155"/>
  <c r="AG32" i="155" s="1"/>
  <c r="AE28" i="155"/>
  <c r="AF25" i="155" s="1"/>
  <c r="AE55" i="155"/>
  <c r="AF19" i="155"/>
  <c r="AF21" i="155" s="1"/>
  <c r="AA22" i="156"/>
  <c r="AB19" i="156"/>
  <c r="AA55" i="156"/>
  <c r="AE28" i="158"/>
  <c r="AF25" i="158" s="1"/>
  <c r="AF35" i="157"/>
  <c r="AG32" i="157" s="1"/>
  <c r="AB28" i="120"/>
  <c r="AC25" i="120" s="1"/>
  <c r="R19" i="117"/>
  <c r="Q56" i="117"/>
  <c r="AB39" i="120"/>
  <c r="AB42" i="120" s="1"/>
  <c r="AD29" i="125"/>
  <c r="AE28" i="125"/>
  <c r="AF25" i="125" s="1"/>
  <c r="AB29" i="139"/>
  <c r="AA29" i="130"/>
  <c r="AB29" i="142"/>
  <c r="AC43" i="133"/>
  <c r="AG29" i="145"/>
  <c r="AA29" i="117"/>
  <c r="AB29" i="134"/>
  <c r="AF29" i="136"/>
  <c r="AB28" i="130"/>
  <c r="AC25" i="130" s="1"/>
  <c r="AC28" i="139"/>
  <c r="AD25" i="139" s="1"/>
  <c r="AF28" i="133"/>
  <c r="AG25" i="133" s="1"/>
  <c r="AB28" i="117"/>
  <c r="AC25" i="117" s="1"/>
  <c r="AE29" i="133"/>
  <c r="AC28" i="134"/>
  <c r="AD25" i="134" s="1"/>
  <c r="AC28" i="142"/>
  <c r="AD25" i="142" s="1"/>
  <c r="AD36" i="120"/>
  <c r="AC42" i="136"/>
  <c r="AC43" i="150"/>
  <c r="AD36" i="142"/>
  <c r="AD28" i="150"/>
  <c r="AE25" i="150" s="1"/>
  <c r="AD42" i="150"/>
  <c r="AE39" i="150" s="1"/>
  <c r="R56" i="150"/>
  <c r="S19" i="150"/>
  <c r="AC29" i="150"/>
  <c r="R22" i="150"/>
  <c r="AW15" i="150"/>
  <c r="AX11" i="150" s="1"/>
  <c r="AF29" i="146"/>
  <c r="AC42" i="146"/>
  <c r="R21" i="146"/>
  <c r="R22" i="146" s="1"/>
  <c r="AU16" i="146"/>
  <c r="AG28" i="146"/>
  <c r="AH25" i="146" s="1"/>
  <c r="AE35" i="146"/>
  <c r="AF32" i="146" s="1"/>
  <c r="AV15" i="146"/>
  <c r="AW11" i="146" s="1"/>
  <c r="AD41" i="146"/>
  <c r="AE39" i="146" s="1"/>
  <c r="AD36" i="146"/>
  <c r="AU15" i="145"/>
  <c r="AV11" i="145" s="1"/>
  <c r="R21" i="145"/>
  <c r="R22" i="145" s="1"/>
  <c r="AE35" i="145"/>
  <c r="AF32" i="145" s="1"/>
  <c r="AD41" i="145"/>
  <c r="AE39" i="145" s="1"/>
  <c r="AD36" i="145"/>
  <c r="AH28" i="145"/>
  <c r="AI25" i="145" s="1"/>
  <c r="AC42" i="145"/>
  <c r="AD36" i="143"/>
  <c r="AD29" i="143"/>
  <c r="AE28" i="143"/>
  <c r="AF25" i="143" s="1"/>
  <c r="AD41" i="143"/>
  <c r="AE39" i="143" s="1"/>
  <c r="R21" i="143"/>
  <c r="R22" i="143" s="1"/>
  <c r="AE35" i="143"/>
  <c r="AF32" i="143" s="1"/>
  <c r="AC42" i="143"/>
  <c r="AV15" i="143"/>
  <c r="AW11" i="143" s="1"/>
  <c r="AC43" i="142"/>
  <c r="R21" i="142"/>
  <c r="R22" i="142" s="1"/>
  <c r="AE35" i="142"/>
  <c r="AF32" i="142" s="1"/>
  <c r="AW15" i="142"/>
  <c r="AX11" i="142" s="1"/>
  <c r="AE39" i="142"/>
  <c r="AE42" i="142" s="1"/>
  <c r="AV16" i="142"/>
  <c r="AD36" i="140"/>
  <c r="AD29" i="140"/>
  <c r="R21" i="140"/>
  <c r="R22" i="140" s="1"/>
  <c r="AE28" i="140"/>
  <c r="AF25" i="140" s="1"/>
  <c r="AD41" i="140"/>
  <c r="AE39" i="140" s="1"/>
  <c r="AE35" i="140"/>
  <c r="AF32" i="140" s="1"/>
  <c r="AC42" i="140"/>
  <c r="AV15" i="140"/>
  <c r="AW11" i="140" s="1"/>
  <c r="AC43" i="139"/>
  <c r="AE39" i="139"/>
  <c r="AE42" i="139" s="1"/>
  <c r="AE35" i="139"/>
  <c r="AF32" i="139" s="1"/>
  <c r="R21" i="139"/>
  <c r="AU15" i="139"/>
  <c r="AV11" i="139" s="1"/>
  <c r="AD36" i="139"/>
  <c r="AC29" i="137"/>
  <c r="AC42" i="137"/>
  <c r="AU15" i="137"/>
  <c r="AV11" i="137" s="1"/>
  <c r="AD41" i="137"/>
  <c r="AE39" i="137" s="1"/>
  <c r="AT16" i="137"/>
  <c r="AE35" i="137"/>
  <c r="AF32" i="137" s="1"/>
  <c r="R21" i="137"/>
  <c r="AD36" i="137"/>
  <c r="AD28" i="137"/>
  <c r="AE25" i="137" s="1"/>
  <c r="AD36" i="136"/>
  <c r="AW15" i="136"/>
  <c r="AX11" i="136" s="1"/>
  <c r="AV16" i="136"/>
  <c r="AG28" i="136"/>
  <c r="AH25" i="136" s="1"/>
  <c r="AE35" i="136"/>
  <c r="AF32" i="136" s="1"/>
  <c r="R21" i="136"/>
  <c r="R22" i="136" s="1"/>
  <c r="AD41" i="136"/>
  <c r="AE39" i="136" s="1"/>
  <c r="AD36" i="134"/>
  <c r="AC43" i="134"/>
  <c r="AV15" i="134"/>
  <c r="AW11" i="134" s="1"/>
  <c r="AE39" i="134"/>
  <c r="AE42" i="134" s="1"/>
  <c r="AE35" i="134"/>
  <c r="AF32" i="134" s="1"/>
  <c r="R21" i="134"/>
  <c r="AE39" i="133"/>
  <c r="AE42" i="133" s="1"/>
  <c r="AE35" i="133"/>
  <c r="AF32" i="133" s="1"/>
  <c r="AU15" i="133"/>
  <c r="AV11" i="133" s="1"/>
  <c r="AD36" i="133"/>
  <c r="R21" i="133"/>
  <c r="R22" i="133" s="1"/>
  <c r="AC42" i="131"/>
  <c r="AE35" i="131"/>
  <c r="AF32" i="131" s="1"/>
  <c r="R21" i="131"/>
  <c r="R22" i="131" s="1"/>
  <c r="AV15" i="131"/>
  <c r="AW11" i="131" s="1"/>
  <c r="AD41" i="131"/>
  <c r="AE39" i="131" s="1"/>
  <c r="AG28" i="131"/>
  <c r="AH25" i="131" s="1"/>
  <c r="AD36" i="131"/>
  <c r="AF29" i="131"/>
  <c r="AD36" i="130"/>
  <c r="AC42" i="130"/>
  <c r="AU16" i="130"/>
  <c r="AE35" i="130"/>
  <c r="AF32" i="130" s="1"/>
  <c r="AV15" i="130"/>
  <c r="AW11" i="130" s="1"/>
  <c r="R21" i="130"/>
  <c r="R22" i="130" s="1"/>
  <c r="AD41" i="130"/>
  <c r="AE39" i="130" s="1"/>
  <c r="R21" i="129"/>
  <c r="AE35" i="129"/>
  <c r="AF32" i="129" s="1"/>
  <c r="AE39" i="129"/>
  <c r="AE42" i="129" s="1"/>
  <c r="AE28" i="129"/>
  <c r="AF25" i="129" s="1"/>
  <c r="AD36" i="129"/>
  <c r="AC43" i="129"/>
  <c r="AD29" i="129"/>
  <c r="AW15" i="129"/>
  <c r="AX11" i="129" s="1"/>
  <c r="AC29" i="128"/>
  <c r="AD36" i="128"/>
  <c r="AW15" i="128"/>
  <c r="AX11" i="128" s="1"/>
  <c r="AV16" i="128"/>
  <c r="AE35" i="128"/>
  <c r="AF32" i="128" s="1"/>
  <c r="AD28" i="128"/>
  <c r="AE25" i="128" s="1"/>
  <c r="AE39" i="128"/>
  <c r="AE42" i="128" s="1"/>
  <c r="R21" i="128"/>
  <c r="AC43" i="128"/>
  <c r="AC43" i="126"/>
  <c r="AE35" i="126"/>
  <c r="AF32" i="126" s="1"/>
  <c r="AD36" i="126"/>
  <c r="AD28" i="126"/>
  <c r="AE25" i="126" s="1"/>
  <c r="R21" i="126"/>
  <c r="R22" i="126" s="1"/>
  <c r="AC29" i="126"/>
  <c r="AE39" i="126"/>
  <c r="AE42" i="126" s="1"/>
  <c r="AV15" i="126"/>
  <c r="AW11" i="126" s="1"/>
  <c r="AD36" i="125"/>
  <c r="R21" i="125"/>
  <c r="R22" i="125" s="1"/>
  <c r="AW15" i="125"/>
  <c r="AX11" i="125" s="1"/>
  <c r="AE39" i="125"/>
  <c r="AE42" i="125" s="1"/>
  <c r="AE35" i="125"/>
  <c r="AF32" i="125" s="1"/>
  <c r="AV16" i="125"/>
  <c r="AC43" i="125"/>
  <c r="AC29" i="123"/>
  <c r="S21" i="123"/>
  <c r="AD28" i="123"/>
  <c r="AE25" i="123" s="1"/>
  <c r="AU15" i="123"/>
  <c r="AV11" i="123" s="1"/>
  <c r="AT16" i="123"/>
  <c r="AD29" i="122"/>
  <c r="S21" i="122"/>
  <c r="S22" i="122" s="1"/>
  <c r="AE28" i="122"/>
  <c r="AF25" i="122" s="1"/>
  <c r="AV15" i="122"/>
  <c r="AW11" i="122" s="1"/>
  <c r="S56" i="120"/>
  <c r="T19" i="120"/>
  <c r="AE35" i="120"/>
  <c r="AF32" i="120" s="1"/>
  <c r="AW15" i="120"/>
  <c r="AX11" i="120" s="1"/>
  <c r="AE35" i="119"/>
  <c r="AF32" i="119" s="1"/>
  <c r="AD36" i="119"/>
  <c r="AV15" i="119"/>
  <c r="AW11" i="119" s="1"/>
  <c r="AC42" i="119"/>
  <c r="AH21" i="119"/>
  <c r="AD41" i="119"/>
  <c r="AE39" i="119" s="1"/>
  <c r="AG28" i="119"/>
  <c r="AH25" i="119" s="1"/>
  <c r="AU16" i="119"/>
  <c r="AF29" i="119"/>
  <c r="AD36" i="116"/>
  <c r="AC43" i="117"/>
  <c r="AE35" i="117"/>
  <c r="AF32" i="117" s="1"/>
  <c r="AD36" i="117"/>
  <c r="AE39" i="117"/>
  <c r="AE42" i="117" s="1"/>
  <c r="AW15" i="117"/>
  <c r="AX11" i="117" s="1"/>
  <c r="AV16" i="117"/>
  <c r="AC42" i="116"/>
  <c r="AF29" i="116"/>
  <c r="AG21" i="116"/>
  <c r="AG28" i="116"/>
  <c r="AH25" i="116" s="1"/>
  <c r="AE35" i="116"/>
  <c r="AF32" i="116" s="1"/>
  <c r="AD41" i="116"/>
  <c r="AE39" i="116" s="1"/>
  <c r="AW15" i="116"/>
  <c r="AX11" i="116" s="1"/>
  <c r="AU16" i="145" l="1"/>
  <c r="AV16" i="146"/>
  <c r="AG29" i="119"/>
  <c r="AV16" i="126"/>
  <c r="AW16" i="116"/>
  <c r="AW16" i="128"/>
  <c r="AW16" i="129"/>
  <c r="AB36" i="150"/>
  <c r="AC35" i="150"/>
  <c r="AD32" i="150" s="1"/>
  <c r="AW16" i="136"/>
  <c r="AW16" i="117"/>
  <c r="AS15" i="156"/>
  <c r="AT11" i="156" s="1"/>
  <c r="AV16" i="122"/>
  <c r="AG29" i="116"/>
  <c r="AU16" i="139"/>
  <c r="AH19" i="116"/>
  <c r="AH21" i="116" s="1"/>
  <c r="AG55" i="116"/>
  <c r="AI19" i="119"/>
  <c r="AI21" i="119" s="1"/>
  <c r="AH55" i="119"/>
  <c r="AW16" i="150"/>
  <c r="AR16" i="156"/>
  <c r="AV21" i="161"/>
  <c r="AV22" i="161" s="1"/>
  <c r="AB29" i="120"/>
  <c r="AS16" i="158"/>
  <c r="AA43" i="120"/>
  <c r="AF36" i="157"/>
  <c r="AG35" i="157"/>
  <c r="AH32" i="157" s="1"/>
  <c r="AE29" i="158"/>
  <c r="AB21" i="156"/>
  <c r="AB22" i="156" s="1"/>
  <c r="AF22" i="155"/>
  <c r="AF55" i="155"/>
  <c r="AG19" i="155"/>
  <c r="AG21" i="155" s="1"/>
  <c r="AE29" i="155"/>
  <c r="AF36" i="155"/>
  <c r="AE42" i="156"/>
  <c r="AF29" i="156"/>
  <c r="AD42" i="157"/>
  <c r="AG36" i="158"/>
  <c r="AE42" i="158"/>
  <c r="AD42" i="155"/>
  <c r="AG36" i="156"/>
  <c r="AE29" i="157"/>
  <c r="AT15" i="158"/>
  <c r="AU11" i="158" s="1"/>
  <c r="AF28" i="158"/>
  <c r="AG25" i="158" s="1"/>
  <c r="AF28" i="155"/>
  <c r="AG25" i="155" s="1"/>
  <c r="AG35" i="155"/>
  <c r="AH32" i="155" s="1"/>
  <c r="AF41" i="156"/>
  <c r="AG39" i="156" s="1"/>
  <c r="AG28" i="156"/>
  <c r="AH25" i="156" s="1"/>
  <c r="AE41" i="157"/>
  <c r="AF39" i="157" s="1"/>
  <c r="AH35" i="158"/>
  <c r="AI32" i="158" s="1"/>
  <c r="AF41" i="158"/>
  <c r="AG39" i="158" s="1"/>
  <c r="AE41" i="155"/>
  <c r="AF39" i="155" s="1"/>
  <c r="AH35" i="156"/>
  <c r="AI32" i="156" s="1"/>
  <c r="AD22" i="158"/>
  <c r="AE19" i="158"/>
  <c r="AE21" i="158" s="1"/>
  <c r="AD55" i="158"/>
  <c r="AC19" i="157"/>
  <c r="AC21" i="157" s="1"/>
  <c r="AB55" i="157"/>
  <c r="AF28" i="157"/>
  <c r="AG25" i="157" s="1"/>
  <c r="R21" i="117"/>
  <c r="R22" i="117" s="1"/>
  <c r="AC39" i="120"/>
  <c r="AC42" i="120" s="1"/>
  <c r="AC28" i="120"/>
  <c r="AD25" i="120" s="1"/>
  <c r="AE29" i="125"/>
  <c r="AF28" i="125"/>
  <c r="AG25" i="125" s="1"/>
  <c r="AC29" i="142"/>
  <c r="AF29" i="133"/>
  <c r="AC29" i="134"/>
  <c r="AB29" i="117"/>
  <c r="AB29" i="130"/>
  <c r="AE29" i="129"/>
  <c r="AD28" i="139"/>
  <c r="AE25" i="139" s="1"/>
  <c r="AD28" i="134"/>
  <c r="AE25" i="134" s="1"/>
  <c r="AC28" i="117"/>
  <c r="AD25" i="117" s="1"/>
  <c r="AG28" i="133"/>
  <c r="AH25" i="133" s="1"/>
  <c r="AC28" i="130"/>
  <c r="AD25" i="130" s="1"/>
  <c r="AD28" i="142"/>
  <c r="AE25" i="142" s="1"/>
  <c r="AC29" i="139"/>
  <c r="AD42" i="145"/>
  <c r="AD42" i="136"/>
  <c r="AD43" i="150"/>
  <c r="AD42" i="119"/>
  <c r="AD43" i="126"/>
  <c r="AE36" i="126"/>
  <c r="AE36" i="116"/>
  <c r="S21" i="150"/>
  <c r="AE42" i="150"/>
  <c r="AF39" i="150" s="1"/>
  <c r="AE28" i="150"/>
  <c r="AF25" i="150" s="1"/>
  <c r="AX15" i="150"/>
  <c r="AY11" i="150" s="1"/>
  <c r="AD29" i="150"/>
  <c r="AD42" i="146"/>
  <c r="AH28" i="146"/>
  <c r="AI25" i="146" s="1"/>
  <c r="AW15" i="146"/>
  <c r="AX11" i="146" s="1"/>
  <c r="AG29" i="146"/>
  <c r="R55" i="146"/>
  <c r="S19" i="146"/>
  <c r="AF35" i="146"/>
  <c r="AG32" i="146" s="1"/>
  <c r="AE41" i="146"/>
  <c r="AF39" i="146" s="1"/>
  <c r="AE36" i="146"/>
  <c r="AE36" i="145"/>
  <c r="AI28" i="145"/>
  <c r="AJ25" i="145" s="1"/>
  <c r="AV15" i="145"/>
  <c r="AW11" i="145" s="1"/>
  <c r="AF35" i="145"/>
  <c r="AG32" i="145" s="1"/>
  <c r="AH29" i="145"/>
  <c r="AE41" i="145"/>
  <c r="AF39" i="145" s="1"/>
  <c r="R55" i="145"/>
  <c r="S19" i="145"/>
  <c r="AE36" i="143"/>
  <c r="AD42" i="143"/>
  <c r="AV16" i="143"/>
  <c r="AF35" i="143"/>
  <c r="AG32" i="143" s="1"/>
  <c r="AE41" i="143"/>
  <c r="AF39" i="143" s="1"/>
  <c r="AW15" i="143"/>
  <c r="AX11" i="143" s="1"/>
  <c r="AF28" i="143"/>
  <c r="AG25" i="143" s="1"/>
  <c r="R55" i="143"/>
  <c r="S19" i="143"/>
  <c r="AE29" i="143"/>
  <c r="AE36" i="142"/>
  <c r="AF39" i="142"/>
  <c r="AF42" i="142" s="1"/>
  <c r="AF35" i="142"/>
  <c r="AG32" i="142" s="1"/>
  <c r="R56" i="142"/>
  <c r="S19" i="142"/>
  <c r="AX15" i="142"/>
  <c r="AY11" i="142" s="1"/>
  <c r="AD43" i="142"/>
  <c r="AW16" i="142"/>
  <c r="AF35" i="140"/>
  <c r="AG32" i="140" s="1"/>
  <c r="AF28" i="140"/>
  <c r="AG25" i="140" s="1"/>
  <c r="AW15" i="140"/>
  <c r="AX11" i="140" s="1"/>
  <c r="AE41" i="140"/>
  <c r="AF39" i="140" s="1"/>
  <c r="AV16" i="140"/>
  <c r="AD42" i="140"/>
  <c r="R55" i="140"/>
  <c r="S19" i="140"/>
  <c r="AE36" i="140"/>
  <c r="AE29" i="140"/>
  <c r="AD43" i="139"/>
  <c r="AE36" i="139"/>
  <c r="R56" i="139"/>
  <c r="S19" i="139"/>
  <c r="R22" i="139"/>
  <c r="AV15" i="139"/>
  <c r="AW11" i="139" s="1"/>
  <c r="AF35" i="139"/>
  <c r="AG32" i="139" s="1"/>
  <c r="AF39" i="139"/>
  <c r="AF42" i="139" s="1"/>
  <c r="AE36" i="137"/>
  <c r="R55" i="137"/>
  <c r="S19" i="137"/>
  <c r="AE28" i="137"/>
  <c r="AF25" i="137" s="1"/>
  <c r="R22" i="137"/>
  <c r="AE41" i="137"/>
  <c r="AF39" i="137" s="1"/>
  <c r="AV15" i="137"/>
  <c r="AW11" i="137" s="1"/>
  <c r="AD29" i="137"/>
  <c r="AF35" i="137"/>
  <c r="AG32" i="137" s="1"/>
  <c r="AD42" i="137"/>
  <c r="AU16" i="137"/>
  <c r="AG29" i="136"/>
  <c r="AF35" i="136"/>
  <c r="AG32" i="136" s="1"/>
  <c r="AX15" i="136"/>
  <c r="AY11" i="136" s="1"/>
  <c r="R55" i="136"/>
  <c r="S19" i="136"/>
  <c r="AH28" i="136"/>
  <c r="AI25" i="136" s="1"/>
  <c r="AE41" i="136"/>
  <c r="AF39" i="136" s="1"/>
  <c r="AE36" i="136"/>
  <c r="AW15" i="134"/>
  <c r="AX11" i="134" s="1"/>
  <c r="AD43" i="134"/>
  <c r="AV16" i="134"/>
  <c r="AF39" i="134"/>
  <c r="AF42" i="134" s="1"/>
  <c r="AF35" i="134"/>
  <c r="AG32" i="134" s="1"/>
  <c r="R56" i="134"/>
  <c r="S19" i="134"/>
  <c r="R22" i="134"/>
  <c r="AE36" i="134"/>
  <c r="AV15" i="133"/>
  <c r="AW11" i="133" s="1"/>
  <c r="AF35" i="133"/>
  <c r="AG32" i="133" s="1"/>
  <c r="R56" i="133"/>
  <c r="S19" i="133"/>
  <c r="AF39" i="133"/>
  <c r="AF42" i="133" s="1"/>
  <c r="AD43" i="133"/>
  <c r="AU16" i="133"/>
  <c r="AE36" i="133"/>
  <c r="AH28" i="131"/>
  <c r="AI25" i="131" s="1"/>
  <c r="AE41" i="131"/>
  <c r="AF39" i="131" s="1"/>
  <c r="AG29" i="131"/>
  <c r="AD42" i="131"/>
  <c r="R55" i="131"/>
  <c r="S19" i="131"/>
  <c r="AW15" i="131"/>
  <c r="AX11" i="131" s="1"/>
  <c r="AF35" i="131"/>
  <c r="AG32" i="131" s="1"/>
  <c r="AV16" i="131"/>
  <c r="AE36" i="131"/>
  <c r="R55" i="130"/>
  <c r="S19" i="130"/>
  <c r="AW15" i="130"/>
  <c r="AX11" i="130" s="1"/>
  <c r="AE41" i="130"/>
  <c r="AF39" i="130" s="1"/>
  <c r="AF35" i="130"/>
  <c r="AG32" i="130" s="1"/>
  <c r="AD42" i="130"/>
  <c r="AE36" i="130"/>
  <c r="AV16" i="130"/>
  <c r="AE36" i="129"/>
  <c r="AF35" i="129"/>
  <c r="AG32" i="129" s="1"/>
  <c r="AX15" i="129"/>
  <c r="AY11" i="129" s="1"/>
  <c r="AF28" i="129"/>
  <c r="AG25" i="129" s="1"/>
  <c r="AF39" i="129"/>
  <c r="AF42" i="129" s="1"/>
  <c r="R56" i="129"/>
  <c r="S19" i="129"/>
  <c r="AD43" i="129"/>
  <c r="R22" i="129"/>
  <c r="AD29" i="128"/>
  <c r="AE28" i="128"/>
  <c r="AF25" i="128" s="1"/>
  <c r="R56" i="128"/>
  <c r="S19" i="128"/>
  <c r="AF39" i="128"/>
  <c r="AF42" i="128" s="1"/>
  <c r="AF35" i="128"/>
  <c r="AG32" i="128" s="1"/>
  <c r="R22" i="128"/>
  <c r="AD43" i="128"/>
  <c r="AE36" i="128"/>
  <c r="AX15" i="128"/>
  <c r="AY11" i="128" s="1"/>
  <c r="AF39" i="126"/>
  <c r="AF42" i="126" s="1"/>
  <c r="AE28" i="126"/>
  <c r="AF25" i="126" s="1"/>
  <c r="AD29" i="126"/>
  <c r="AW15" i="126"/>
  <c r="AX11" i="126" s="1"/>
  <c r="R56" i="126"/>
  <c r="S19" i="126"/>
  <c r="AF35" i="126"/>
  <c r="AG32" i="126" s="1"/>
  <c r="AE36" i="125"/>
  <c r="AX15" i="125"/>
  <c r="AY11" i="125" s="1"/>
  <c r="AD43" i="125"/>
  <c r="AF39" i="125"/>
  <c r="AF42" i="125" s="1"/>
  <c r="AF35" i="125"/>
  <c r="AG32" i="125" s="1"/>
  <c r="AW16" i="125"/>
  <c r="R56" i="125"/>
  <c r="S19" i="125"/>
  <c r="AD29" i="123"/>
  <c r="AV15" i="123"/>
  <c r="AW11" i="123" s="1"/>
  <c r="S55" i="123"/>
  <c r="T19" i="123"/>
  <c r="AU16" i="123"/>
  <c r="S22" i="123"/>
  <c r="AE28" i="123"/>
  <c r="AF25" i="123" s="1"/>
  <c r="AE29" i="122"/>
  <c r="AW15" i="122"/>
  <c r="AX11" i="122" s="1"/>
  <c r="AF28" i="122"/>
  <c r="AG25" i="122" s="1"/>
  <c r="S55" i="122"/>
  <c r="T19" i="122"/>
  <c r="AE36" i="120"/>
  <c r="T21" i="120"/>
  <c r="AX15" i="120"/>
  <c r="AY11" i="120" s="1"/>
  <c r="AF35" i="120"/>
  <c r="AG32" i="120" s="1"/>
  <c r="AW16" i="120"/>
  <c r="AH28" i="119"/>
  <c r="AI25" i="119" s="1"/>
  <c r="AE41" i="119"/>
  <c r="AF39" i="119" s="1"/>
  <c r="AW15" i="119"/>
  <c r="AX11" i="119" s="1"/>
  <c r="AE36" i="119"/>
  <c r="AF35" i="119"/>
  <c r="AG32" i="119" s="1"/>
  <c r="AH22" i="119"/>
  <c r="AV16" i="119"/>
  <c r="AE36" i="117"/>
  <c r="AF35" i="117"/>
  <c r="AG32" i="117" s="1"/>
  <c r="AF39" i="117"/>
  <c r="AF42" i="117" s="1"/>
  <c r="AX15" i="117"/>
  <c r="AY11" i="117" s="1"/>
  <c r="AD43" i="117"/>
  <c r="AD42" i="116"/>
  <c r="AG22" i="116"/>
  <c r="AE41" i="116"/>
  <c r="AF39" i="116" s="1"/>
  <c r="AH28" i="116"/>
  <c r="AI25" i="116" s="1"/>
  <c r="AX15" i="116"/>
  <c r="AY11" i="116" s="1"/>
  <c r="AF35" i="116"/>
  <c r="AG32" i="116" s="1"/>
  <c r="AW16" i="122" l="1"/>
  <c r="AV16" i="123"/>
  <c r="AC36" i="150"/>
  <c r="AD35" i="150"/>
  <c r="AE32" i="150" s="1"/>
  <c r="AW16" i="131"/>
  <c r="AX16" i="116"/>
  <c r="AX16" i="117"/>
  <c r="AW16" i="126"/>
  <c r="AW16" i="134"/>
  <c r="AX16" i="128"/>
  <c r="AX16" i="142"/>
  <c r="AH29" i="119"/>
  <c r="AV16" i="145"/>
  <c r="AX16" i="150"/>
  <c r="AJ19" i="119"/>
  <c r="AI55" i="119"/>
  <c r="AI19" i="116"/>
  <c r="AH55" i="116"/>
  <c r="AW16" i="119"/>
  <c r="AX16" i="125"/>
  <c r="AS16" i="156"/>
  <c r="AH22" i="116"/>
  <c r="AI22" i="119"/>
  <c r="AX16" i="136"/>
  <c r="AW16" i="146"/>
  <c r="AT15" i="156"/>
  <c r="AU11" i="156" s="1"/>
  <c r="AV56" i="161"/>
  <c r="AW19" i="161"/>
  <c r="AT16" i="158"/>
  <c r="AC29" i="120"/>
  <c r="AF29" i="158"/>
  <c r="AB43" i="120"/>
  <c r="AF29" i="157"/>
  <c r="AE22" i="158"/>
  <c r="AE55" i="158"/>
  <c r="AF19" i="158"/>
  <c r="AH36" i="156"/>
  <c r="AE42" i="155"/>
  <c r="AF42" i="158"/>
  <c r="AH36" i="158"/>
  <c r="AE42" i="157"/>
  <c r="AG29" i="156"/>
  <c r="AF42" i="156"/>
  <c r="AG36" i="155"/>
  <c r="AF29" i="155"/>
  <c r="AG28" i="158"/>
  <c r="AH25" i="158" s="1"/>
  <c r="AU15" i="158"/>
  <c r="AV11" i="158" s="1"/>
  <c r="AG22" i="155"/>
  <c r="AH19" i="155"/>
  <c r="AG55" i="155"/>
  <c r="AB55" i="156"/>
  <c r="AC19" i="156"/>
  <c r="AG36" i="157"/>
  <c r="AG28" i="157"/>
  <c r="AH25" i="157" s="1"/>
  <c r="AC22" i="157"/>
  <c r="AD19" i="157"/>
  <c r="AD21" i="157" s="1"/>
  <c r="AC55" i="157"/>
  <c r="AI35" i="156"/>
  <c r="AJ32" i="156" s="1"/>
  <c r="AF41" i="155"/>
  <c r="AG39" i="155" s="1"/>
  <c r="AG41" i="158"/>
  <c r="AH39" i="158" s="1"/>
  <c r="AI35" i="158"/>
  <c r="AJ32" i="158" s="1"/>
  <c r="AF41" i="157"/>
  <c r="AG39" i="157" s="1"/>
  <c r="AH28" i="156"/>
  <c r="AI25" i="156" s="1"/>
  <c r="AG41" i="156"/>
  <c r="AH39" i="156" s="1"/>
  <c r="AH35" i="155"/>
  <c r="AI32" i="155" s="1"/>
  <c r="AG28" i="155"/>
  <c r="AH25" i="155" s="1"/>
  <c r="AH35" i="157"/>
  <c r="AI32" i="157" s="1"/>
  <c r="AD39" i="120"/>
  <c r="AD42" i="120" s="1"/>
  <c r="AD28" i="120"/>
  <c r="AE25" i="120" s="1"/>
  <c r="R56" i="117"/>
  <c r="S19" i="117"/>
  <c r="AF29" i="125"/>
  <c r="AG28" i="125"/>
  <c r="AH25" i="125" s="1"/>
  <c r="AH29" i="146"/>
  <c r="AC29" i="130"/>
  <c r="AF29" i="129"/>
  <c r="AD29" i="142"/>
  <c r="AG29" i="133"/>
  <c r="AD29" i="134"/>
  <c r="AD29" i="139"/>
  <c r="AD28" i="117"/>
  <c r="AE25" i="117" s="1"/>
  <c r="AE28" i="139"/>
  <c r="AF25" i="139" s="1"/>
  <c r="AD28" i="130"/>
  <c r="AE25" i="130" s="1"/>
  <c r="AH28" i="133"/>
  <c r="AI25" i="133" s="1"/>
  <c r="AH29" i="131"/>
  <c r="AE28" i="142"/>
  <c r="AF25" i="142" s="1"/>
  <c r="AC29" i="117"/>
  <c r="AE28" i="134"/>
  <c r="AF25" i="134" s="1"/>
  <c r="AE43" i="129"/>
  <c r="AE43" i="134"/>
  <c r="AE43" i="150"/>
  <c r="AE43" i="126"/>
  <c r="AF36" i="140"/>
  <c r="AF36" i="129"/>
  <c r="AY15" i="150"/>
  <c r="AZ11" i="150" s="1"/>
  <c r="AF42" i="150"/>
  <c r="AG39" i="150" s="1"/>
  <c r="AF28" i="150"/>
  <c r="AG25" i="150" s="1"/>
  <c r="S56" i="150"/>
  <c r="T19" i="150"/>
  <c r="AE29" i="150"/>
  <c r="S22" i="150"/>
  <c r="S21" i="146"/>
  <c r="S22" i="146" s="1"/>
  <c r="AF41" i="146"/>
  <c r="AG39" i="146" s="1"/>
  <c r="AG35" i="146"/>
  <c r="AH32" i="146" s="1"/>
  <c r="AI28" i="146"/>
  <c r="AJ25" i="146" s="1"/>
  <c r="AE42" i="146"/>
  <c r="AF36" i="146"/>
  <c r="AX15" i="146"/>
  <c r="AY11" i="146" s="1"/>
  <c r="AE42" i="145"/>
  <c r="AF36" i="145"/>
  <c r="S21" i="145"/>
  <c r="AW15" i="145"/>
  <c r="AX11" i="145" s="1"/>
  <c r="AJ28" i="145"/>
  <c r="AK25" i="145" s="1"/>
  <c r="AF41" i="145"/>
  <c r="AG39" i="145" s="1"/>
  <c r="AG35" i="145"/>
  <c r="AH32" i="145" s="1"/>
  <c r="AI29" i="145"/>
  <c r="AE42" i="143"/>
  <c r="AX15" i="143"/>
  <c r="AY11" i="143" s="1"/>
  <c r="AG35" i="143"/>
  <c r="AH32" i="143" s="1"/>
  <c r="S21" i="143"/>
  <c r="S22" i="143" s="1"/>
  <c r="AG28" i="143"/>
  <c r="AH25" i="143" s="1"/>
  <c r="AW16" i="143"/>
  <c r="AF36" i="143"/>
  <c r="AF29" i="143"/>
  <c r="AF41" i="143"/>
  <c r="AG39" i="143" s="1"/>
  <c r="AE43" i="142"/>
  <c r="AG35" i="142"/>
  <c r="AH32" i="142" s="1"/>
  <c r="S21" i="142"/>
  <c r="S22" i="142" s="1"/>
  <c r="AY15" i="142"/>
  <c r="AZ11" i="142" s="1"/>
  <c r="AF36" i="142"/>
  <c r="AG39" i="142"/>
  <c r="AG42" i="142" s="1"/>
  <c r="AF29" i="140"/>
  <c r="AE42" i="140"/>
  <c r="AF41" i="140"/>
  <c r="AG39" i="140" s="1"/>
  <c r="AG28" i="140"/>
  <c r="AH25" i="140" s="1"/>
  <c r="S21" i="140"/>
  <c r="S22" i="140" s="1"/>
  <c r="AX15" i="140"/>
  <c r="AY11" i="140" s="1"/>
  <c r="AW16" i="140"/>
  <c r="AG35" i="140"/>
  <c r="AH32" i="140" s="1"/>
  <c r="AF36" i="139"/>
  <c r="AG39" i="139"/>
  <c r="AG42" i="139" s="1"/>
  <c r="AW15" i="139"/>
  <c r="AX11" i="139" s="1"/>
  <c r="AE43" i="139"/>
  <c r="AV16" i="139"/>
  <c r="S21" i="139"/>
  <c r="S22" i="139" s="1"/>
  <c r="AG35" i="139"/>
  <c r="AH32" i="139" s="1"/>
  <c r="AF36" i="137"/>
  <c r="AE29" i="137"/>
  <c r="AE42" i="137"/>
  <c r="AV16" i="137"/>
  <c r="AG35" i="137"/>
  <c r="AH32" i="137" s="1"/>
  <c r="AF28" i="137"/>
  <c r="AG25" i="137" s="1"/>
  <c r="S21" i="137"/>
  <c r="S22" i="137" s="1"/>
  <c r="AW15" i="137"/>
  <c r="AX11" i="137" s="1"/>
  <c r="AF41" i="137"/>
  <c r="AG39" i="137" s="1"/>
  <c r="AE42" i="136"/>
  <c r="AI28" i="136"/>
  <c r="AJ25" i="136" s="1"/>
  <c r="AF41" i="136"/>
  <c r="AG39" i="136" s="1"/>
  <c r="S21" i="136"/>
  <c r="AY15" i="136"/>
  <c r="AZ11" i="136" s="1"/>
  <c r="AG35" i="136"/>
  <c r="AH32" i="136" s="1"/>
  <c r="AH29" i="136"/>
  <c r="AF36" i="136"/>
  <c r="AG35" i="134"/>
  <c r="AH32" i="134" s="1"/>
  <c r="S21" i="134"/>
  <c r="S22" i="134" s="1"/>
  <c r="AF36" i="134"/>
  <c r="AG39" i="134"/>
  <c r="AG42" i="134" s="1"/>
  <c r="AX15" i="134"/>
  <c r="AY11" i="134" s="1"/>
  <c r="AE43" i="133"/>
  <c r="AF36" i="133"/>
  <c r="S21" i="133"/>
  <c r="S22" i="133" s="1"/>
  <c r="AW15" i="133"/>
  <c r="AX11" i="133" s="1"/>
  <c r="AV16" i="133"/>
  <c r="AG39" i="133"/>
  <c r="AG42" i="133" s="1"/>
  <c r="AG35" i="133"/>
  <c r="AH32" i="133" s="1"/>
  <c r="AF41" i="131"/>
  <c r="AG39" i="131" s="1"/>
  <c r="AG35" i="131"/>
  <c r="AH32" i="131" s="1"/>
  <c r="AE42" i="131"/>
  <c r="AF36" i="131"/>
  <c r="AX15" i="131"/>
  <c r="AY11" i="131" s="1"/>
  <c r="S21" i="131"/>
  <c r="AI28" i="131"/>
  <c r="AJ25" i="131" s="1"/>
  <c r="AF36" i="130"/>
  <c r="AG35" i="130"/>
  <c r="AH32" i="130" s="1"/>
  <c r="AE42" i="130"/>
  <c r="S21" i="130"/>
  <c r="AF41" i="130"/>
  <c r="AG39" i="130" s="1"/>
  <c r="AX15" i="130"/>
  <c r="AY11" i="130" s="1"/>
  <c r="AW16" i="130"/>
  <c r="S21" i="129"/>
  <c r="S22" i="129" s="1"/>
  <c r="AG35" i="129"/>
  <c r="AH32" i="129" s="1"/>
  <c r="AG28" i="129"/>
  <c r="AH25" i="129" s="1"/>
  <c r="AY15" i="129"/>
  <c r="AZ11" i="129" s="1"/>
  <c r="AG39" i="129"/>
  <c r="AG42" i="129" s="1"/>
  <c r="AX16" i="129"/>
  <c r="AE29" i="128"/>
  <c r="AF36" i="128"/>
  <c r="AG39" i="128"/>
  <c r="AG42" i="128" s="1"/>
  <c r="AG35" i="128"/>
  <c r="AH32" i="128" s="1"/>
  <c r="AY15" i="128"/>
  <c r="AZ11" i="128" s="1"/>
  <c r="S21" i="128"/>
  <c r="S22" i="128" s="1"/>
  <c r="AE43" i="128"/>
  <c r="AF28" i="128"/>
  <c r="AG25" i="128" s="1"/>
  <c r="AE29" i="126"/>
  <c r="S21" i="126"/>
  <c r="S22" i="126" s="1"/>
  <c r="AG35" i="126"/>
  <c r="AH32" i="126" s="1"/>
  <c r="AF28" i="126"/>
  <c r="AG25" i="126" s="1"/>
  <c r="AF36" i="126"/>
  <c r="AX15" i="126"/>
  <c r="AY11" i="126" s="1"/>
  <c r="AG39" i="126"/>
  <c r="AG42" i="126" s="1"/>
  <c r="AF36" i="125"/>
  <c r="AE43" i="125"/>
  <c r="S21" i="125"/>
  <c r="AG39" i="125"/>
  <c r="AG42" i="125" s="1"/>
  <c r="AG35" i="125"/>
  <c r="AH32" i="125" s="1"/>
  <c r="AY15" i="125"/>
  <c r="AZ11" i="125" s="1"/>
  <c r="AE29" i="123"/>
  <c r="T21" i="123"/>
  <c r="T22" i="123" s="1"/>
  <c r="AF28" i="123"/>
  <c r="AG25" i="123" s="1"/>
  <c r="AW15" i="123"/>
  <c r="AX11" i="123" s="1"/>
  <c r="AE42" i="116"/>
  <c r="AG28" i="122"/>
  <c r="AH25" i="122" s="1"/>
  <c r="T21" i="122"/>
  <c r="AF29" i="122"/>
  <c r="AX15" i="122"/>
  <c r="AY11" i="122" s="1"/>
  <c r="AY15" i="120"/>
  <c r="AZ11" i="120" s="1"/>
  <c r="AG35" i="120"/>
  <c r="AH32" i="120" s="1"/>
  <c r="T56" i="120"/>
  <c r="U19" i="120"/>
  <c r="AF36" i="120"/>
  <c r="T22" i="120"/>
  <c r="AX16" i="120"/>
  <c r="AG35" i="119"/>
  <c r="AH32" i="119" s="1"/>
  <c r="AX15" i="119"/>
  <c r="AY11" i="119" s="1"/>
  <c r="AI28" i="119"/>
  <c r="AJ25" i="119" s="1"/>
  <c r="AJ21" i="119"/>
  <c r="AJ22" i="119" s="1"/>
  <c r="AF36" i="119"/>
  <c r="AF41" i="119"/>
  <c r="AG39" i="119" s="1"/>
  <c r="AE42" i="119"/>
  <c r="AG39" i="117"/>
  <c r="AG42" i="117" s="1"/>
  <c r="AF36" i="117"/>
  <c r="AG35" i="117"/>
  <c r="AH32" i="117" s="1"/>
  <c r="AY15" i="117"/>
  <c r="AZ11" i="117" s="1"/>
  <c r="AE43" i="117"/>
  <c r="AF36" i="116"/>
  <c r="AH29" i="116"/>
  <c r="AY15" i="116"/>
  <c r="AZ11" i="116" s="1"/>
  <c r="AI28" i="116"/>
  <c r="AJ25" i="116" s="1"/>
  <c r="AF41" i="116"/>
  <c r="AG39" i="116" s="1"/>
  <c r="AI21" i="116"/>
  <c r="AG35" i="116"/>
  <c r="AH32" i="116" s="1"/>
  <c r="AX16" i="134" l="1"/>
  <c r="AD36" i="150"/>
  <c r="AW16" i="139"/>
  <c r="AY16" i="120"/>
  <c r="AW16" i="137"/>
  <c r="AW16" i="145"/>
  <c r="AX16" i="122"/>
  <c r="AE35" i="150"/>
  <c r="AF32" i="150" s="1"/>
  <c r="AT16" i="156"/>
  <c r="AY16" i="117"/>
  <c r="AY16" i="116"/>
  <c r="AX16" i="119"/>
  <c r="AY16" i="125"/>
  <c r="AY16" i="128"/>
  <c r="AY16" i="129"/>
  <c r="AJ19" i="116"/>
  <c r="AJ21" i="116" s="1"/>
  <c r="AJ22" i="116" s="1"/>
  <c r="AI55" i="116"/>
  <c r="AW16" i="123"/>
  <c r="AY16" i="150"/>
  <c r="AU15" i="156"/>
  <c r="AV11" i="156" s="1"/>
  <c r="AK19" i="119"/>
  <c r="AJ55" i="119"/>
  <c r="AX16" i="143"/>
  <c r="AX16" i="146"/>
  <c r="AW21" i="161"/>
  <c r="AW22" i="161" s="1"/>
  <c r="AG29" i="155"/>
  <c r="AH29" i="156"/>
  <c r="AC43" i="120"/>
  <c r="AH36" i="157"/>
  <c r="AH36" i="155"/>
  <c r="AG42" i="156"/>
  <c r="AF42" i="157"/>
  <c r="AI36" i="158"/>
  <c r="AG42" i="158"/>
  <c r="AF42" i="155"/>
  <c r="AI36" i="156"/>
  <c r="AI35" i="157"/>
  <c r="AJ32" i="157" s="1"/>
  <c r="AH28" i="155"/>
  <c r="AI25" i="155" s="1"/>
  <c r="AI35" i="155"/>
  <c r="AJ32" i="155" s="1"/>
  <c r="AH41" i="156"/>
  <c r="AI39" i="156" s="1"/>
  <c r="AI28" i="156"/>
  <c r="AJ25" i="156" s="1"/>
  <c r="AG41" i="157"/>
  <c r="AH39" i="157" s="1"/>
  <c r="AJ35" i="158"/>
  <c r="AK32" i="158" s="1"/>
  <c r="AH41" i="158"/>
  <c r="AI39" i="158" s="1"/>
  <c r="AG41" i="155"/>
  <c r="AH39" i="155" s="1"/>
  <c r="AJ35" i="156"/>
  <c r="AK32" i="156" s="1"/>
  <c r="AD22" i="157"/>
  <c r="AE19" i="157"/>
  <c r="AE21" i="157" s="1"/>
  <c r="AD55" i="157"/>
  <c r="AG29" i="157"/>
  <c r="AU16" i="158"/>
  <c r="AG29" i="158"/>
  <c r="AH28" i="157"/>
  <c r="AI25" i="157" s="1"/>
  <c r="AC21" i="156"/>
  <c r="AC22" i="156" s="1"/>
  <c r="AH21" i="155"/>
  <c r="AH22" i="155" s="1"/>
  <c r="AV15" i="158"/>
  <c r="AW11" i="158" s="1"/>
  <c r="AH28" i="158"/>
  <c r="AI25" i="158" s="1"/>
  <c r="AF21" i="158"/>
  <c r="AF22" i="158" s="1"/>
  <c r="AD29" i="120"/>
  <c r="AE28" i="120"/>
  <c r="AF25" i="120" s="1"/>
  <c r="S21" i="117"/>
  <c r="S22" i="117" s="1"/>
  <c r="AE39" i="120"/>
  <c r="AE42" i="120" s="1"/>
  <c r="AH29" i="133"/>
  <c r="AE29" i="139"/>
  <c r="AG29" i="125"/>
  <c r="AF29" i="126"/>
  <c r="AE29" i="134"/>
  <c r="AE29" i="142"/>
  <c r="AH28" i="125"/>
  <c r="AI25" i="125" s="1"/>
  <c r="AD29" i="130"/>
  <c r="AD29" i="117"/>
  <c r="AE28" i="130"/>
  <c r="AF25" i="130" s="1"/>
  <c r="AE28" i="117"/>
  <c r="AF25" i="117" s="1"/>
  <c r="AG29" i="129"/>
  <c r="AF28" i="134"/>
  <c r="AG25" i="134" s="1"/>
  <c r="AF28" i="142"/>
  <c r="AG25" i="142" s="1"/>
  <c r="AI28" i="133"/>
  <c r="AJ25" i="133" s="1"/>
  <c r="AF28" i="139"/>
  <c r="AG25" i="139" s="1"/>
  <c r="AG36" i="134"/>
  <c r="AF43" i="129"/>
  <c r="AF42" i="131"/>
  <c r="AF43" i="150"/>
  <c r="AF42" i="130"/>
  <c r="AG36" i="136"/>
  <c r="AG36" i="130"/>
  <c r="AG36" i="146"/>
  <c r="AG36" i="119"/>
  <c r="AG36" i="120"/>
  <c r="AF29" i="150"/>
  <c r="AZ15" i="150"/>
  <c r="BA11" i="150" s="1"/>
  <c r="AG28" i="150"/>
  <c r="AH25" i="150" s="1"/>
  <c r="T21" i="150"/>
  <c r="T22" i="150" s="1"/>
  <c r="AG42" i="150"/>
  <c r="AH39" i="150" s="1"/>
  <c r="AF42" i="146"/>
  <c r="AH35" i="146"/>
  <c r="AI32" i="146" s="1"/>
  <c r="S55" i="146"/>
  <c r="T19" i="146"/>
  <c r="AJ28" i="146"/>
  <c r="AK25" i="146" s="1"/>
  <c r="AY15" i="146"/>
  <c r="AZ11" i="146" s="1"/>
  <c r="AI29" i="146"/>
  <c r="AG41" i="146"/>
  <c r="AH39" i="146" s="1"/>
  <c r="AJ29" i="145"/>
  <c r="AG36" i="145"/>
  <c r="AH35" i="145"/>
  <c r="AI32" i="145" s="1"/>
  <c r="AX15" i="145"/>
  <c r="AY11" i="145" s="1"/>
  <c r="AG41" i="145"/>
  <c r="AH39" i="145" s="1"/>
  <c r="S55" i="145"/>
  <c r="T19" i="145"/>
  <c r="AF42" i="145"/>
  <c r="AK28" i="145"/>
  <c r="AL25" i="145" s="1"/>
  <c r="S22" i="145"/>
  <c r="AG29" i="143"/>
  <c r="AG41" i="143"/>
  <c r="AH39" i="143" s="1"/>
  <c r="S55" i="143"/>
  <c r="T19" i="143"/>
  <c r="AY15" i="143"/>
  <c r="AZ11" i="143" s="1"/>
  <c r="AF42" i="143"/>
  <c r="AH35" i="143"/>
  <c r="AI32" i="143" s="1"/>
  <c r="AH28" i="143"/>
  <c r="AI25" i="143" s="1"/>
  <c r="AG36" i="143"/>
  <c r="AF43" i="142"/>
  <c r="S56" i="142"/>
  <c r="T19" i="142"/>
  <c r="AZ15" i="142"/>
  <c r="BA11" i="142" s="1"/>
  <c r="AH35" i="142"/>
  <c r="AI32" i="142" s="1"/>
  <c r="AH39" i="142"/>
  <c r="AH42" i="142" s="1"/>
  <c r="AY16" i="142"/>
  <c r="AG36" i="142"/>
  <c r="AF42" i="140"/>
  <c r="AG29" i="140"/>
  <c r="AH35" i="140"/>
  <c r="AI32" i="140" s="1"/>
  <c r="AH28" i="140"/>
  <c r="AI25" i="140" s="1"/>
  <c r="AY15" i="140"/>
  <c r="AZ11" i="140" s="1"/>
  <c r="AG36" i="140"/>
  <c r="AX16" i="140"/>
  <c r="S55" i="140"/>
  <c r="T19" i="140"/>
  <c r="AG41" i="140"/>
  <c r="AH39" i="140" s="1"/>
  <c r="AF43" i="139"/>
  <c r="AG36" i="139"/>
  <c r="AH35" i="139"/>
  <c r="AI32" i="139" s="1"/>
  <c r="AX15" i="139"/>
  <c r="AY11" i="139" s="1"/>
  <c r="T19" i="139"/>
  <c r="S56" i="139"/>
  <c r="AH39" i="139"/>
  <c r="AH42" i="139" s="1"/>
  <c r="AF29" i="137"/>
  <c r="AG41" i="137"/>
  <c r="AH39" i="137" s="1"/>
  <c r="AH35" i="137"/>
  <c r="AI32" i="137" s="1"/>
  <c r="AX15" i="137"/>
  <c r="AY11" i="137" s="1"/>
  <c r="AG28" i="137"/>
  <c r="AH25" i="137" s="1"/>
  <c r="AF42" i="137"/>
  <c r="S55" i="137"/>
  <c r="T19" i="137"/>
  <c r="AG36" i="137"/>
  <c r="AF42" i="136"/>
  <c r="AZ15" i="136"/>
  <c r="BA11" i="136" s="1"/>
  <c r="AH35" i="136"/>
  <c r="AI32" i="136" s="1"/>
  <c r="AY16" i="136"/>
  <c r="AG41" i="136"/>
  <c r="AH39" i="136" s="1"/>
  <c r="S55" i="136"/>
  <c r="T19" i="136"/>
  <c r="AJ28" i="136"/>
  <c r="AK25" i="136" s="1"/>
  <c r="S22" i="136"/>
  <c r="AI29" i="136"/>
  <c r="S56" i="134"/>
  <c r="T19" i="134"/>
  <c r="AH39" i="134"/>
  <c r="AH42" i="134" s="1"/>
  <c r="AY15" i="134"/>
  <c r="AZ11" i="134" s="1"/>
  <c r="AF43" i="134"/>
  <c r="AH35" i="134"/>
  <c r="AI32" i="134" s="1"/>
  <c r="AF43" i="133"/>
  <c r="AH35" i="133"/>
  <c r="AI32" i="133" s="1"/>
  <c r="S56" i="133"/>
  <c r="T19" i="133"/>
  <c r="AG36" i="133"/>
  <c r="AX15" i="133"/>
  <c r="AY11" i="133" s="1"/>
  <c r="AH39" i="133"/>
  <c r="AH42" i="133" s="1"/>
  <c r="AW16" i="133"/>
  <c r="AG36" i="131"/>
  <c r="AI29" i="131"/>
  <c r="S55" i="131"/>
  <c r="T19" i="131"/>
  <c r="AY15" i="131"/>
  <c r="AZ11" i="131" s="1"/>
  <c r="AH35" i="131"/>
  <c r="AI32" i="131" s="1"/>
  <c r="AJ28" i="131"/>
  <c r="AK25" i="131" s="1"/>
  <c r="AX16" i="131"/>
  <c r="S22" i="131"/>
  <c r="AG41" i="131"/>
  <c r="AH39" i="131" s="1"/>
  <c r="S55" i="130"/>
  <c r="T19" i="130"/>
  <c r="AY15" i="130"/>
  <c r="AZ11" i="130" s="1"/>
  <c r="AX16" i="130"/>
  <c r="AG41" i="130"/>
  <c r="AH39" i="130" s="1"/>
  <c r="S22" i="130"/>
  <c r="AH35" i="130"/>
  <c r="AI32" i="130" s="1"/>
  <c r="AG36" i="129"/>
  <c r="AZ15" i="129"/>
  <c r="BA11" i="129" s="1"/>
  <c r="AH35" i="129"/>
  <c r="AI32" i="129" s="1"/>
  <c r="AH39" i="129"/>
  <c r="AH42" i="129" s="1"/>
  <c r="AH28" i="129"/>
  <c r="AI25" i="129" s="1"/>
  <c r="S56" i="129"/>
  <c r="T19" i="129"/>
  <c r="AG36" i="128"/>
  <c r="AG28" i="128"/>
  <c r="AH25" i="128" s="1"/>
  <c r="AF29" i="128"/>
  <c r="AZ15" i="128"/>
  <c r="BA11" i="128" s="1"/>
  <c r="AH35" i="128"/>
  <c r="AI32" i="128" s="1"/>
  <c r="S56" i="128"/>
  <c r="T19" i="128"/>
  <c r="AF43" i="128"/>
  <c r="AH39" i="128"/>
  <c r="AH42" i="128" s="1"/>
  <c r="AF43" i="126"/>
  <c r="AY15" i="126"/>
  <c r="AZ11" i="126" s="1"/>
  <c r="AG28" i="126"/>
  <c r="AH25" i="126" s="1"/>
  <c r="AG36" i="126"/>
  <c r="AH35" i="126"/>
  <c r="AI32" i="126" s="1"/>
  <c r="AX16" i="126"/>
  <c r="AH39" i="126"/>
  <c r="AH42" i="126" s="1"/>
  <c r="S56" i="126"/>
  <c r="T19" i="126"/>
  <c r="AF43" i="125"/>
  <c r="S56" i="125"/>
  <c r="T19" i="125"/>
  <c r="AH35" i="125"/>
  <c r="AI32" i="125" s="1"/>
  <c r="AH39" i="125"/>
  <c r="AH42" i="125" s="1"/>
  <c r="S22" i="125"/>
  <c r="AG36" i="125"/>
  <c r="AZ15" i="125"/>
  <c r="BA11" i="125" s="1"/>
  <c r="AG28" i="123"/>
  <c r="AH25" i="123" s="1"/>
  <c r="AX15" i="123"/>
  <c r="AY11" i="123" s="1"/>
  <c r="AF29" i="123"/>
  <c r="T55" i="123"/>
  <c r="U19" i="123"/>
  <c r="T55" i="122"/>
  <c r="U19" i="122"/>
  <c r="AH28" i="122"/>
  <c r="AI25" i="122" s="1"/>
  <c r="T22" i="122"/>
  <c r="AG29" i="122"/>
  <c r="AY15" i="122"/>
  <c r="AZ11" i="122" s="1"/>
  <c r="U21" i="120"/>
  <c r="U22" i="120" s="1"/>
  <c r="AH35" i="120"/>
  <c r="AI32" i="120" s="1"/>
  <c r="AZ15" i="120"/>
  <c r="BA11" i="120" s="1"/>
  <c r="AG41" i="119"/>
  <c r="AH39" i="119" s="1"/>
  <c r="AI29" i="119"/>
  <c r="AH35" i="119"/>
  <c r="AI32" i="119" s="1"/>
  <c r="AJ28" i="119"/>
  <c r="AK25" i="119" s="1"/>
  <c r="AF42" i="119"/>
  <c r="AK21" i="119"/>
  <c r="AY15" i="119"/>
  <c r="AZ11" i="119" s="1"/>
  <c r="AF42" i="116"/>
  <c r="AG36" i="117"/>
  <c r="AZ15" i="117"/>
  <c r="BA11" i="117" s="1"/>
  <c r="AH35" i="117"/>
  <c r="AI32" i="117" s="1"/>
  <c r="AF43" i="117"/>
  <c r="AH39" i="117"/>
  <c r="AH42" i="117" s="1"/>
  <c r="AG36" i="116"/>
  <c r="AI22" i="116"/>
  <c r="AI29" i="116"/>
  <c r="AJ28" i="116"/>
  <c r="AK25" i="116" s="1"/>
  <c r="AG41" i="116"/>
  <c r="AH39" i="116" s="1"/>
  <c r="AZ15" i="116"/>
  <c r="BA11" i="116" s="1"/>
  <c r="AH35" i="116"/>
  <c r="AI32" i="116" s="1"/>
  <c r="AY16" i="119" l="1"/>
  <c r="AU16" i="156"/>
  <c r="AZ16" i="116"/>
  <c r="AY16" i="131"/>
  <c r="AY16" i="134"/>
  <c r="AE36" i="150"/>
  <c r="AF35" i="150"/>
  <c r="AG32" i="150" s="1"/>
  <c r="AJ29" i="116"/>
  <c r="AX16" i="133"/>
  <c r="AZ16" i="117"/>
  <c r="AV15" i="156"/>
  <c r="AW11" i="156" s="1"/>
  <c r="AL19" i="119"/>
  <c r="AL21" i="119" s="1"/>
  <c r="AL22" i="119" s="1"/>
  <c r="AK55" i="119"/>
  <c r="AJ29" i="119"/>
  <c r="AY16" i="122"/>
  <c r="AK19" i="116"/>
  <c r="AK21" i="116" s="1"/>
  <c r="AJ55" i="116"/>
  <c r="AY16" i="126"/>
  <c r="AZ16" i="128"/>
  <c r="AY16" i="130"/>
  <c r="AZ16" i="142"/>
  <c r="AY16" i="143"/>
  <c r="AX16" i="145"/>
  <c r="AY16" i="146"/>
  <c r="AY16" i="140"/>
  <c r="AH29" i="155"/>
  <c r="AH29" i="158"/>
  <c r="AW56" i="161"/>
  <c r="AX19" i="161"/>
  <c r="AV16" i="158"/>
  <c r="AH42" i="156"/>
  <c r="AI36" i="155"/>
  <c r="AI36" i="157"/>
  <c r="AD43" i="120"/>
  <c r="AJ36" i="156"/>
  <c r="AG42" i="155"/>
  <c r="AH42" i="158"/>
  <c r="AJ36" i="158"/>
  <c r="AG42" i="157"/>
  <c r="AE29" i="120"/>
  <c r="AG19" i="158"/>
  <c r="AG21" i="158" s="1"/>
  <c r="AF55" i="158"/>
  <c r="AI28" i="158"/>
  <c r="AJ25" i="158" s="1"/>
  <c r="AW15" i="158"/>
  <c r="AX11" i="158" s="1"/>
  <c r="AI19" i="155"/>
  <c r="AH55" i="155"/>
  <c r="AD19" i="156"/>
  <c r="AD21" i="156" s="1"/>
  <c r="AC55" i="156"/>
  <c r="AH29" i="157"/>
  <c r="AK35" i="156"/>
  <c r="AL32" i="156" s="1"/>
  <c r="AH41" i="155"/>
  <c r="AI39" i="155" s="1"/>
  <c r="AI41" i="158"/>
  <c r="AJ39" i="158" s="1"/>
  <c r="AK35" i="158"/>
  <c r="AL32" i="158" s="1"/>
  <c r="AH41" i="157"/>
  <c r="AI39" i="157" s="1"/>
  <c r="AI29" i="156"/>
  <c r="AI41" i="156"/>
  <c r="AJ39" i="156" s="1"/>
  <c r="AJ35" i="155"/>
  <c r="AK32" i="155" s="1"/>
  <c r="AI28" i="155"/>
  <c r="AJ25" i="155" s="1"/>
  <c r="AJ35" i="157"/>
  <c r="AK32" i="157" s="1"/>
  <c r="AI28" i="157"/>
  <c r="AJ25" i="157" s="1"/>
  <c r="AE22" i="157"/>
  <c r="AE55" i="157"/>
  <c r="AF19" i="157"/>
  <c r="AF21" i="157" s="1"/>
  <c r="AJ28" i="156"/>
  <c r="AK25" i="156" s="1"/>
  <c r="T19" i="117"/>
  <c r="S56" i="117"/>
  <c r="AF39" i="120"/>
  <c r="AF42" i="120" s="1"/>
  <c r="AF28" i="120"/>
  <c r="AG25" i="120" s="1"/>
  <c r="AG29" i="150"/>
  <c r="AH29" i="125"/>
  <c r="AI28" i="125"/>
  <c r="AJ25" i="125" s="1"/>
  <c r="AH29" i="140"/>
  <c r="AF29" i="134"/>
  <c r="AG42" i="143"/>
  <c r="AE29" i="117"/>
  <c r="AG29" i="123"/>
  <c r="AI29" i="133"/>
  <c r="AF29" i="142"/>
  <c r="AG28" i="139"/>
  <c r="AH25" i="139" s="1"/>
  <c r="AH29" i="129"/>
  <c r="AG28" i="134"/>
  <c r="AH25" i="134" s="1"/>
  <c r="AF28" i="130"/>
  <c r="AG25" i="130" s="1"/>
  <c r="AJ28" i="133"/>
  <c r="AK25" i="133" s="1"/>
  <c r="AF28" i="117"/>
  <c r="AG25" i="117" s="1"/>
  <c r="AF29" i="139"/>
  <c r="AG28" i="142"/>
  <c r="AH25" i="142" s="1"/>
  <c r="AE29" i="130"/>
  <c r="AH36" i="120"/>
  <c r="AG43" i="150"/>
  <c r="AH36" i="134"/>
  <c r="BA15" i="150"/>
  <c r="BB11" i="150" s="1"/>
  <c r="AH28" i="150"/>
  <c r="AI25" i="150" s="1"/>
  <c r="AH42" i="150"/>
  <c r="AI39" i="150" s="1"/>
  <c r="T56" i="150"/>
  <c r="U19" i="150"/>
  <c r="AZ16" i="150"/>
  <c r="AJ29" i="146"/>
  <c r="AH41" i="146"/>
  <c r="AI39" i="146" s="1"/>
  <c r="AG42" i="146"/>
  <c r="T21" i="146"/>
  <c r="AI35" i="146"/>
  <c r="AJ32" i="146" s="1"/>
  <c r="AZ15" i="146"/>
  <c r="BA11" i="146" s="1"/>
  <c r="AK28" i="146"/>
  <c r="AL25" i="146" s="1"/>
  <c r="AH36" i="146"/>
  <c r="AL28" i="145"/>
  <c r="AM25" i="145" s="1"/>
  <c r="AH41" i="145"/>
  <c r="AI39" i="145" s="1"/>
  <c r="AG42" i="145"/>
  <c r="T21" i="145"/>
  <c r="T22" i="145" s="1"/>
  <c r="AI35" i="145"/>
  <c r="AJ32" i="145" s="1"/>
  <c r="AK29" i="145"/>
  <c r="AY15" i="145"/>
  <c r="AZ11" i="145" s="1"/>
  <c r="AH36" i="145"/>
  <c r="AH36" i="143"/>
  <c r="AI28" i="143"/>
  <c r="AJ25" i="143" s="1"/>
  <c r="AZ15" i="143"/>
  <c r="BA11" i="143" s="1"/>
  <c r="AH41" i="143"/>
  <c r="AI39" i="143" s="1"/>
  <c r="AH29" i="143"/>
  <c r="AI35" i="143"/>
  <c r="AJ32" i="143" s="1"/>
  <c r="T21" i="143"/>
  <c r="AH36" i="142"/>
  <c r="AI35" i="142"/>
  <c r="AJ32" i="142" s="1"/>
  <c r="BA15" i="142"/>
  <c r="BB11" i="142" s="1"/>
  <c r="T21" i="142"/>
  <c r="AI39" i="142"/>
  <c r="AI42" i="142" s="1"/>
  <c r="AG43" i="142"/>
  <c r="AH41" i="140"/>
  <c r="AI39" i="140" s="1"/>
  <c r="AZ15" i="140"/>
  <c r="BA11" i="140" s="1"/>
  <c r="AG42" i="140"/>
  <c r="AI35" i="140"/>
  <c r="AJ32" i="140" s="1"/>
  <c r="T21" i="140"/>
  <c r="AI28" i="140"/>
  <c r="AJ25" i="140" s="1"/>
  <c r="AH36" i="140"/>
  <c r="AG43" i="139"/>
  <c r="T21" i="139"/>
  <c r="T22" i="139" s="1"/>
  <c r="AI35" i="139"/>
  <c r="AJ32" i="139" s="1"/>
  <c r="AI39" i="139"/>
  <c r="AI42" i="139" s="1"/>
  <c r="AY15" i="139"/>
  <c r="AZ11" i="139" s="1"/>
  <c r="AH36" i="139"/>
  <c r="AX16" i="139"/>
  <c r="AH36" i="137"/>
  <c r="AH28" i="137"/>
  <c r="AI25" i="137" s="1"/>
  <c r="T21" i="137"/>
  <c r="T22" i="137" s="1"/>
  <c r="AX16" i="137"/>
  <c r="AH41" i="137"/>
  <c r="AI39" i="137" s="1"/>
  <c r="AY15" i="137"/>
  <c r="AZ11" i="137" s="1"/>
  <c r="AG29" i="137"/>
  <c r="AI35" i="137"/>
  <c r="AJ32" i="137" s="1"/>
  <c r="AG42" i="137"/>
  <c r="AJ29" i="136"/>
  <c r="AG42" i="136"/>
  <c r="AH36" i="136"/>
  <c r="AI35" i="136"/>
  <c r="AJ32" i="136" s="1"/>
  <c r="AK28" i="136"/>
  <c r="AL25" i="136" s="1"/>
  <c r="AH41" i="136"/>
  <c r="AI39" i="136" s="1"/>
  <c r="BA15" i="136"/>
  <c r="BB11" i="136" s="1"/>
  <c r="T21" i="136"/>
  <c r="AZ16" i="136"/>
  <c r="AI39" i="134"/>
  <c r="AI42" i="134" s="1"/>
  <c r="AI35" i="134"/>
  <c r="AJ32" i="134" s="1"/>
  <c r="T21" i="134"/>
  <c r="AZ15" i="134"/>
  <c r="BA11" i="134" s="1"/>
  <c r="AG43" i="134"/>
  <c r="AG43" i="133"/>
  <c r="T21" i="133"/>
  <c r="AI35" i="133"/>
  <c r="AJ32" i="133" s="1"/>
  <c r="AH36" i="133"/>
  <c r="AI39" i="133"/>
  <c r="AI42" i="133" s="1"/>
  <c r="AY15" i="133"/>
  <c r="AZ11" i="133" s="1"/>
  <c r="AG42" i="131"/>
  <c r="AK28" i="131"/>
  <c r="AL25" i="131" s="1"/>
  <c r="AJ29" i="131"/>
  <c r="AZ15" i="131"/>
  <c r="BA11" i="131" s="1"/>
  <c r="AH36" i="131"/>
  <c r="T21" i="131"/>
  <c r="AH41" i="131"/>
  <c r="AI39" i="131" s="1"/>
  <c r="AI35" i="131"/>
  <c r="AJ32" i="131" s="1"/>
  <c r="AG42" i="130"/>
  <c r="AI35" i="130"/>
  <c r="AJ32" i="130" s="1"/>
  <c r="AH36" i="130"/>
  <c r="T21" i="130"/>
  <c r="T22" i="130" s="1"/>
  <c r="AH41" i="130"/>
  <c r="AI39" i="130" s="1"/>
  <c r="AZ15" i="130"/>
  <c r="BA11" i="130" s="1"/>
  <c r="AI28" i="129"/>
  <c r="AJ25" i="129" s="1"/>
  <c r="BA15" i="129"/>
  <c r="BB11" i="129" s="1"/>
  <c r="AZ16" i="129"/>
  <c r="T21" i="129"/>
  <c r="T22" i="129" s="1"/>
  <c r="AI39" i="129"/>
  <c r="AI42" i="129" s="1"/>
  <c r="AI35" i="129"/>
  <c r="AJ32" i="129" s="1"/>
  <c r="AG43" i="129"/>
  <c r="AH36" i="129"/>
  <c r="T21" i="128"/>
  <c r="AH28" i="128"/>
  <c r="AI25" i="128" s="1"/>
  <c r="BA15" i="128"/>
  <c r="BB11" i="128" s="1"/>
  <c r="AI39" i="128"/>
  <c r="AI42" i="128" s="1"/>
  <c r="AI35" i="128"/>
  <c r="AJ32" i="128" s="1"/>
  <c r="AG43" i="128"/>
  <c r="AH36" i="128"/>
  <c r="AG29" i="128"/>
  <c r="AG29" i="126"/>
  <c r="AI35" i="126"/>
  <c r="AJ32" i="126" s="1"/>
  <c r="AH28" i="126"/>
  <c r="AI25" i="126" s="1"/>
  <c r="T21" i="126"/>
  <c r="T22" i="126" s="1"/>
  <c r="AI39" i="126"/>
  <c r="AI42" i="126" s="1"/>
  <c r="AH36" i="126"/>
  <c r="AG43" i="126"/>
  <c r="AZ15" i="126"/>
  <c r="BA11" i="126" s="1"/>
  <c r="AI35" i="125"/>
  <c r="AJ32" i="125" s="1"/>
  <c r="AH36" i="125"/>
  <c r="BA15" i="125"/>
  <c r="BB11" i="125" s="1"/>
  <c r="AI39" i="125"/>
  <c r="AI42" i="125" s="1"/>
  <c r="T21" i="125"/>
  <c r="T22" i="125" s="1"/>
  <c r="AZ16" i="125"/>
  <c r="AG43" i="125"/>
  <c r="AY15" i="123"/>
  <c r="AZ11" i="123" s="1"/>
  <c r="U21" i="123"/>
  <c r="U22" i="123" s="1"/>
  <c r="AX16" i="123"/>
  <c r="AH28" i="123"/>
  <c r="AI25" i="123" s="1"/>
  <c r="AH36" i="119"/>
  <c r="AG42" i="119"/>
  <c r="AH29" i="122"/>
  <c r="AZ15" i="122"/>
  <c r="BA11" i="122" s="1"/>
  <c r="AI28" i="122"/>
  <c r="AJ25" i="122" s="1"/>
  <c r="U21" i="122"/>
  <c r="U22" i="122" s="1"/>
  <c r="BA15" i="120"/>
  <c r="BB11" i="120" s="1"/>
  <c r="AI35" i="120"/>
  <c r="AJ32" i="120" s="1"/>
  <c r="U56" i="120"/>
  <c r="V19" i="120"/>
  <c r="AZ16" i="120"/>
  <c r="AK22" i="119"/>
  <c r="AI35" i="119"/>
  <c r="AJ32" i="119" s="1"/>
  <c r="AH41" i="119"/>
  <c r="AI39" i="119" s="1"/>
  <c r="AZ15" i="119"/>
  <c r="BA11" i="119" s="1"/>
  <c r="AK28" i="119"/>
  <c r="AL25" i="119" s="1"/>
  <c r="AH36" i="116"/>
  <c r="AG43" i="117"/>
  <c r="AH36" i="117"/>
  <c r="AI39" i="117"/>
  <c r="AI42" i="117" s="1"/>
  <c r="BA15" i="117"/>
  <c r="BB11" i="117" s="1"/>
  <c r="AI35" i="117"/>
  <c r="AJ32" i="117" s="1"/>
  <c r="AG42" i="116"/>
  <c r="AH41" i="116"/>
  <c r="AI39" i="116" s="1"/>
  <c r="BA15" i="116"/>
  <c r="BB11" i="116" s="1"/>
  <c r="AI35" i="116"/>
  <c r="AJ32" i="116" s="1"/>
  <c r="AK28" i="116"/>
  <c r="AL25" i="116" s="1"/>
  <c r="AY16" i="133" l="1"/>
  <c r="AF36" i="150"/>
  <c r="BA16" i="116"/>
  <c r="AV16" i="156"/>
  <c r="AG35" i="150"/>
  <c r="AH32" i="150" s="1"/>
  <c r="BA16" i="142"/>
  <c r="AZ16" i="143"/>
  <c r="AZ16" i="130"/>
  <c r="AY16" i="137"/>
  <c r="BA16" i="117"/>
  <c r="BA16" i="150"/>
  <c r="AW15" i="156"/>
  <c r="AX11" i="156" s="1"/>
  <c r="AL19" i="116"/>
  <c r="AL21" i="116" s="1"/>
  <c r="AK55" i="116"/>
  <c r="AK22" i="116"/>
  <c r="AK29" i="119"/>
  <c r="AM19" i="119"/>
  <c r="AM21" i="119" s="1"/>
  <c r="AL55" i="119"/>
  <c r="AZ16" i="122"/>
  <c r="BA16" i="125"/>
  <c r="AZ16" i="126"/>
  <c r="BA16" i="129"/>
  <c r="AX21" i="161"/>
  <c r="AH42" i="157"/>
  <c r="AK36" i="158"/>
  <c r="AI42" i="158"/>
  <c r="AH42" i="155"/>
  <c r="AK36" i="156"/>
  <c r="AF29" i="120"/>
  <c r="AE43" i="120"/>
  <c r="AJ29" i="156"/>
  <c r="AF22" i="157"/>
  <c r="AF55" i="157"/>
  <c r="AG19" i="157"/>
  <c r="AG21" i="157" s="1"/>
  <c r="AI29" i="157"/>
  <c r="AJ36" i="157"/>
  <c r="AI29" i="155"/>
  <c r="AJ36" i="155"/>
  <c r="AI42" i="156"/>
  <c r="AI41" i="157"/>
  <c r="AJ39" i="157" s="1"/>
  <c r="AL35" i="158"/>
  <c r="AM32" i="158" s="1"/>
  <c r="AJ41" i="158"/>
  <c r="AK39" i="158" s="1"/>
  <c r="AI41" i="155"/>
  <c r="AJ39" i="155" s="1"/>
  <c r="AL35" i="156"/>
  <c r="AM32" i="156" s="1"/>
  <c r="AW16" i="158"/>
  <c r="AI29" i="158"/>
  <c r="AK28" i="156"/>
  <c r="AL25" i="156" s="1"/>
  <c r="AJ28" i="157"/>
  <c r="AK25" i="157" s="1"/>
  <c r="AK35" i="157"/>
  <c r="AL32" i="157" s="1"/>
  <c r="AJ28" i="155"/>
  <c r="AK25" i="155" s="1"/>
  <c r="AK35" i="155"/>
  <c r="AL32" i="155" s="1"/>
  <c r="AJ41" i="156"/>
  <c r="AK39" i="156" s="1"/>
  <c r="AD22" i="156"/>
  <c r="AD55" i="156"/>
  <c r="AE19" i="156"/>
  <c r="AE21" i="156" s="1"/>
  <c r="AI21" i="155"/>
  <c r="AI22" i="155" s="1"/>
  <c r="AX15" i="158"/>
  <c r="AY11" i="158" s="1"/>
  <c r="AJ28" i="158"/>
  <c r="AK25" i="158" s="1"/>
  <c r="AG22" i="158"/>
  <c r="AH19" i="158"/>
  <c r="AG55" i="158"/>
  <c r="AG39" i="120"/>
  <c r="AG42" i="120" s="1"/>
  <c r="AG28" i="120"/>
  <c r="AH25" i="120" s="1"/>
  <c r="T21" i="117"/>
  <c r="T22" i="117" s="1"/>
  <c r="AI29" i="125"/>
  <c r="AJ28" i="125"/>
  <c r="AK25" i="125" s="1"/>
  <c r="AG29" i="134"/>
  <c r="AI29" i="129"/>
  <c r="AH29" i="137"/>
  <c r="AF29" i="117"/>
  <c r="AG29" i="139"/>
  <c r="AG28" i="130"/>
  <c r="AH25" i="130" s="1"/>
  <c r="AK28" i="133"/>
  <c r="AL25" i="133" s="1"/>
  <c r="AG28" i="117"/>
  <c r="AH25" i="117" s="1"/>
  <c r="AF29" i="130"/>
  <c r="AH28" i="134"/>
  <c r="AI25" i="134" s="1"/>
  <c r="AH28" i="142"/>
  <c r="AI25" i="142" s="1"/>
  <c r="AH29" i="126"/>
  <c r="AL29" i="145"/>
  <c r="AG29" i="142"/>
  <c r="AJ29" i="133"/>
  <c r="AH28" i="139"/>
  <c r="AI25" i="139" s="1"/>
  <c r="AH43" i="129"/>
  <c r="AH42" i="136"/>
  <c r="AH43" i="125"/>
  <c r="AH42" i="130"/>
  <c r="AI36" i="137"/>
  <c r="AI36" i="129"/>
  <c r="AI36" i="125"/>
  <c r="AI36" i="136"/>
  <c r="AI42" i="150"/>
  <c r="AJ39" i="150" s="1"/>
  <c r="AI28" i="150"/>
  <c r="AJ25" i="150" s="1"/>
  <c r="AH43" i="150"/>
  <c r="AH29" i="150"/>
  <c r="BB15" i="150"/>
  <c r="BC11" i="150" s="1"/>
  <c r="BB16" i="150"/>
  <c r="U21" i="150"/>
  <c r="AH42" i="146"/>
  <c r="BA15" i="146"/>
  <c r="BB11" i="146" s="1"/>
  <c r="AZ16" i="146"/>
  <c r="AI36" i="146"/>
  <c r="AL28" i="146"/>
  <c r="AM25" i="146" s="1"/>
  <c r="T55" i="146"/>
  <c r="U19" i="146"/>
  <c r="AJ35" i="146"/>
  <c r="AK32" i="146" s="1"/>
  <c r="AK29" i="146"/>
  <c r="T22" i="146"/>
  <c r="AI41" i="146"/>
  <c r="AJ39" i="146" s="1"/>
  <c r="AI36" i="145"/>
  <c r="AI41" i="145"/>
  <c r="AJ39" i="145" s="1"/>
  <c r="AZ15" i="145"/>
  <c r="BA11" i="145" s="1"/>
  <c r="AJ35" i="145"/>
  <c r="AK32" i="145" s="1"/>
  <c r="AH42" i="145"/>
  <c r="AY16" i="145"/>
  <c r="T55" i="145"/>
  <c r="U19" i="145"/>
  <c r="AM28" i="145"/>
  <c r="AN25" i="145" s="1"/>
  <c r="AI36" i="143"/>
  <c r="AI29" i="143"/>
  <c r="AH42" i="143"/>
  <c r="T55" i="143"/>
  <c r="U19" i="143"/>
  <c r="AI41" i="143"/>
  <c r="AJ39" i="143" s="1"/>
  <c r="AJ28" i="143"/>
  <c r="AK25" i="143" s="1"/>
  <c r="AJ35" i="143"/>
  <c r="AK32" i="143" s="1"/>
  <c r="T22" i="143"/>
  <c r="BA15" i="143"/>
  <c r="BB11" i="143" s="1"/>
  <c r="AI36" i="142"/>
  <c r="AH43" i="142"/>
  <c r="T56" i="142"/>
  <c r="U19" i="142"/>
  <c r="T22" i="142"/>
  <c r="BB15" i="142"/>
  <c r="BC11" i="142" s="1"/>
  <c r="AJ39" i="142"/>
  <c r="AJ42" i="142" s="1"/>
  <c r="AJ35" i="142"/>
  <c r="AK32" i="142" s="1"/>
  <c r="AI36" i="140"/>
  <c r="AH42" i="140"/>
  <c r="AJ28" i="140"/>
  <c r="AK25" i="140" s="1"/>
  <c r="AI41" i="140"/>
  <c r="AJ39" i="140" s="1"/>
  <c r="T55" i="140"/>
  <c r="U19" i="140"/>
  <c r="T22" i="140"/>
  <c r="BA15" i="140"/>
  <c r="BB11" i="140" s="1"/>
  <c r="AI29" i="140"/>
  <c r="AJ35" i="140"/>
  <c r="AK32" i="140" s="1"/>
  <c r="AZ16" i="140"/>
  <c r="AH43" i="139"/>
  <c r="AJ39" i="139"/>
  <c r="AJ42" i="139" s="1"/>
  <c r="AZ15" i="139"/>
  <c r="BA11" i="139" s="1"/>
  <c r="AJ35" i="139"/>
  <c r="AK32" i="139" s="1"/>
  <c r="AY16" i="139"/>
  <c r="AI36" i="139"/>
  <c r="T56" i="139"/>
  <c r="U19" i="139"/>
  <c r="AZ15" i="137"/>
  <c r="BA11" i="137" s="1"/>
  <c r="AI28" i="137"/>
  <c r="AJ25" i="137" s="1"/>
  <c r="AJ35" i="137"/>
  <c r="AK32" i="137" s="1"/>
  <c r="AI41" i="137"/>
  <c r="AJ39" i="137" s="1"/>
  <c r="AH42" i="137"/>
  <c r="T55" i="137"/>
  <c r="U19" i="137"/>
  <c r="AK29" i="136"/>
  <c r="T55" i="136"/>
  <c r="U19" i="136"/>
  <c r="AI41" i="136"/>
  <c r="AJ39" i="136" s="1"/>
  <c r="AJ35" i="136"/>
  <c r="AK32" i="136" s="1"/>
  <c r="BB15" i="136"/>
  <c r="BC11" i="136" s="1"/>
  <c r="T22" i="136"/>
  <c r="BA16" i="136"/>
  <c r="AL28" i="136"/>
  <c r="AM25" i="136" s="1"/>
  <c r="AJ35" i="134"/>
  <c r="AK32" i="134" s="1"/>
  <c r="AZ16" i="134"/>
  <c r="AI36" i="134"/>
  <c r="T56" i="134"/>
  <c r="U19" i="134"/>
  <c r="AJ39" i="134"/>
  <c r="AJ42" i="134" s="1"/>
  <c r="BA15" i="134"/>
  <c r="BB11" i="134" s="1"/>
  <c r="T22" i="134"/>
  <c r="AH43" i="134"/>
  <c r="AH43" i="133"/>
  <c r="T56" i="133"/>
  <c r="U19" i="133"/>
  <c r="T22" i="133"/>
  <c r="AZ15" i="133"/>
  <c r="BA11" i="133" s="1"/>
  <c r="AJ35" i="133"/>
  <c r="AK32" i="133" s="1"/>
  <c r="AJ39" i="133"/>
  <c r="AJ42" i="133" s="1"/>
  <c r="AI36" i="133"/>
  <c r="AI41" i="131"/>
  <c r="AJ39" i="131" s="1"/>
  <c r="AH42" i="131"/>
  <c r="BA15" i="131"/>
  <c r="BB11" i="131" s="1"/>
  <c r="AJ35" i="131"/>
  <c r="AK32" i="131" s="1"/>
  <c r="T55" i="131"/>
  <c r="U19" i="131"/>
  <c r="AZ16" i="131"/>
  <c r="AL28" i="131"/>
  <c r="AM25" i="131" s="1"/>
  <c r="AI36" i="131"/>
  <c r="T22" i="131"/>
  <c r="AK29" i="131"/>
  <c r="AI36" i="130"/>
  <c r="AI41" i="130"/>
  <c r="AJ39" i="130" s="1"/>
  <c r="BA15" i="130"/>
  <c r="BB11" i="130" s="1"/>
  <c r="T55" i="130"/>
  <c r="U19" i="130"/>
  <c r="AJ35" i="130"/>
  <c r="AK32" i="130" s="1"/>
  <c r="BB15" i="129"/>
  <c r="BC11" i="129" s="1"/>
  <c r="AJ35" i="129"/>
  <c r="AK32" i="129" s="1"/>
  <c r="T56" i="129"/>
  <c r="U19" i="129"/>
  <c r="AJ39" i="129"/>
  <c r="AJ42" i="129" s="1"/>
  <c r="AJ28" i="129"/>
  <c r="AK25" i="129" s="1"/>
  <c r="AH29" i="128"/>
  <c r="BB15" i="128"/>
  <c r="BC11" i="128" s="1"/>
  <c r="T56" i="128"/>
  <c r="U19" i="128"/>
  <c r="AI36" i="128"/>
  <c r="AH43" i="128"/>
  <c r="AI28" i="128"/>
  <c r="AJ25" i="128" s="1"/>
  <c r="AJ35" i="128"/>
  <c r="AK32" i="128" s="1"/>
  <c r="AJ39" i="128"/>
  <c r="AJ42" i="128" s="1"/>
  <c r="BA16" i="128"/>
  <c r="T22" i="128"/>
  <c r="AH43" i="126"/>
  <c r="AI28" i="126"/>
  <c r="AJ25" i="126" s="1"/>
  <c r="AJ39" i="126"/>
  <c r="AJ42" i="126" s="1"/>
  <c r="AJ35" i="126"/>
  <c r="AK32" i="126" s="1"/>
  <c r="BA15" i="126"/>
  <c r="BB11" i="126" s="1"/>
  <c r="T56" i="126"/>
  <c r="U19" i="126"/>
  <c r="AI36" i="126"/>
  <c r="AJ39" i="125"/>
  <c r="AJ42" i="125" s="1"/>
  <c r="BB15" i="125"/>
  <c r="BC11" i="125" s="1"/>
  <c r="AJ35" i="125"/>
  <c r="AK32" i="125" s="1"/>
  <c r="T56" i="125"/>
  <c r="U19" i="125"/>
  <c r="AI28" i="123"/>
  <c r="AJ25" i="123" s="1"/>
  <c r="U55" i="123"/>
  <c r="V19" i="123"/>
  <c r="AZ15" i="123"/>
  <c r="BA11" i="123" s="1"/>
  <c r="AH29" i="123"/>
  <c r="AY16" i="123"/>
  <c r="AI29" i="122"/>
  <c r="BA15" i="122"/>
  <c r="BB11" i="122" s="1"/>
  <c r="U55" i="122"/>
  <c r="V19" i="122"/>
  <c r="AJ28" i="122"/>
  <c r="AK25" i="122" s="1"/>
  <c r="V21" i="120"/>
  <c r="AJ35" i="120"/>
  <c r="AK32" i="120" s="1"/>
  <c r="BB15" i="120"/>
  <c r="BC11" i="120" s="1"/>
  <c r="AI36" i="120"/>
  <c r="BA16" i="120"/>
  <c r="AH42" i="119"/>
  <c r="BA15" i="119"/>
  <c r="BB11" i="119" s="1"/>
  <c r="AL28" i="119"/>
  <c r="AM25" i="119" s="1"/>
  <c r="AZ16" i="119"/>
  <c r="AI41" i="119"/>
  <c r="AJ39" i="119" s="1"/>
  <c r="AJ35" i="119"/>
  <c r="AK32" i="119" s="1"/>
  <c r="AI36" i="119"/>
  <c r="AI36" i="116"/>
  <c r="AH42" i="116"/>
  <c r="AH43" i="117"/>
  <c r="AJ39" i="117"/>
  <c r="AJ42" i="117" s="1"/>
  <c r="AJ35" i="117"/>
  <c r="AK32" i="117" s="1"/>
  <c r="AI36" i="117"/>
  <c r="BB15" i="117"/>
  <c r="BC11" i="117" s="1"/>
  <c r="AK29" i="116"/>
  <c r="AJ35" i="116"/>
  <c r="AK32" i="116" s="1"/>
  <c r="AI41" i="116"/>
  <c r="AJ39" i="116" s="1"/>
  <c r="AL28" i="116"/>
  <c r="AM25" i="116" s="1"/>
  <c r="BB15" i="116"/>
  <c r="BC11" i="116" s="1"/>
  <c r="AG36" i="150" l="1"/>
  <c r="BB16" i="120"/>
  <c r="BA16" i="143"/>
  <c r="AH35" i="150"/>
  <c r="AI32" i="150" s="1"/>
  <c r="BA16" i="119"/>
  <c r="AZ16" i="123"/>
  <c r="BB16" i="125"/>
  <c r="BB16" i="129"/>
  <c r="AW16" i="156"/>
  <c r="BB16" i="136"/>
  <c r="AZ16" i="145"/>
  <c r="AM19" i="116"/>
  <c r="AM21" i="116" s="1"/>
  <c r="AM22" i="116" s="1"/>
  <c r="AL55" i="116"/>
  <c r="AN19" i="119"/>
  <c r="AM55" i="119"/>
  <c r="AX15" i="156"/>
  <c r="AY11" i="156" s="1"/>
  <c r="BA16" i="140"/>
  <c r="AJ29" i="157"/>
  <c r="AG29" i="120"/>
  <c r="AX56" i="161"/>
  <c r="AY19" i="161"/>
  <c r="AX22" i="161"/>
  <c r="AJ29" i="155"/>
  <c r="AJ42" i="156"/>
  <c r="AK36" i="155"/>
  <c r="AK36" i="157"/>
  <c r="AL36" i="158"/>
  <c r="AI42" i="157"/>
  <c r="AF43" i="120"/>
  <c r="AL36" i="156"/>
  <c r="AI42" i="155"/>
  <c r="AH21" i="158"/>
  <c r="AH22" i="158" s="1"/>
  <c r="AJ29" i="158"/>
  <c r="AX16" i="158"/>
  <c r="AE22" i="156"/>
  <c r="AE55" i="156"/>
  <c r="AF19" i="156"/>
  <c r="AK41" i="156"/>
  <c r="AL39" i="156" s="1"/>
  <c r="AL35" i="155"/>
  <c r="AM32" i="155" s="1"/>
  <c r="AK28" i="155"/>
  <c r="AL25" i="155" s="1"/>
  <c r="AL35" i="157"/>
  <c r="AM32" i="157" s="1"/>
  <c r="AK28" i="157"/>
  <c r="AL25" i="157" s="1"/>
  <c r="AK29" i="156"/>
  <c r="AM35" i="156"/>
  <c r="AN32" i="156" s="1"/>
  <c r="AJ41" i="155"/>
  <c r="AK39" i="155" s="1"/>
  <c r="AJ42" i="158"/>
  <c r="AM35" i="158"/>
  <c r="AN32" i="158" s="1"/>
  <c r="AJ41" i="157"/>
  <c r="AK39" i="157" s="1"/>
  <c r="AK28" i="158"/>
  <c r="AL25" i="158" s="1"/>
  <c r="AY15" i="158"/>
  <c r="AZ11" i="158" s="1"/>
  <c r="AJ19" i="155"/>
  <c r="AI55" i="155"/>
  <c r="AL28" i="156"/>
  <c r="AM25" i="156" s="1"/>
  <c r="AK41" i="158"/>
  <c r="AL39" i="158" s="1"/>
  <c r="AG22" i="157"/>
  <c r="AH19" i="157"/>
  <c r="AG55" i="157"/>
  <c r="AH28" i="120"/>
  <c r="AI25" i="120" s="1"/>
  <c r="U19" i="117"/>
  <c r="T56" i="117"/>
  <c r="AH39" i="120"/>
  <c r="AH42" i="120" s="1"/>
  <c r="AJ29" i="125"/>
  <c r="AK28" i="125"/>
  <c r="AL25" i="125" s="1"/>
  <c r="AG29" i="117"/>
  <c r="AK29" i="133"/>
  <c r="AG29" i="130"/>
  <c r="AH29" i="139"/>
  <c r="AI28" i="139"/>
  <c r="AJ25" i="139" s="1"/>
  <c r="AH29" i="134"/>
  <c r="AH28" i="117"/>
  <c r="AI25" i="117" s="1"/>
  <c r="AH28" i="130"/>
  <c r="AI25" i="130" s="1"/>
  <c r="AI28" i="142"/>
  <c r="AJ25" i="142" s="1"/>
  <c r="AI28" i="134"/>
  <c r="AJ25" i="134" s="1"/>
  <c r="AI29" i="126"/>
  <c r="AH29" i="142"/>
  <c r="AL28" i="133"/>
  <c r="AM25" i="133" s="1"/>
  <c r="AI43" i="126"/>
  <c r="AI42" i="130"/>
  <c r="AI43" i="129"/>
  <c r="AI43" i="134"/>
  <c r="AI43" i="150"/>
  <c r="AJ36" i="134"/>
  <c r="AJ36" i="129"/>
  <c r="AJ36" i="145"/>
  <c r="AJ28" i="150"/>
  <c r="AK25" i="150" s="1"/>
  <c r="BC15" i="150"/>
  <c r="BD11" i="150" s="1"/>
  <c r="AI29" i="150"/>
  <c r="U56" i="150"/>
  <c r="V19" i="150"/>
  <c r="U22" i="150"/>
  <c r="AJ42" i="150"/>
  <c r="AK39" i="150" s="1"/>
  <c r="AI42" i="146"/>
  <c r="AJ41" i="146"/>
  <c r="AK39" i="146" s="1"/>
  <c r="U21" i="146"/>
  <c r="U22" i="146" s="1"/>
  <c r="AK35" i="146"/>
  <c r="AL32" i="146" s="1"/>
  <c r="AM28" i="146"/>
  <c r="AN25" i="146" s="1"/>
  <c r="BB15" i="146"/>
  <c r="BC11" i="146" s="1"/>
  <c r="AJ36" i="146"/>
  <c r="AL29" i="146"/>
  <c r="BA16" i="146"/>
  <c r="AM29" i="145"/>
  <c r="AN28" i="145"/>
  <c r="AO25" i="145" s="1"/>
  <c r="U21" i="145"/>
  <c r="U22" i="145" s="1"/>
  <c r="BA15" i="145"/>
  <c r="BB11" i="145" s="1"/>
  <c r="AJ41" i="145"/>
  <c r="AK39" i="145" s="1"/>
  <c r="AK35" i="145"/>
  <c r="AL32" i="145" s="1"/>
  <c r="AI42" i="145"/>
  <c r="AJ29" i="143"/>
  <c r="AK35" i="143"/>
  <c r="AL32" i="143" s="1"/>
  <c r="AJ41" i="143"/>
  <c r="AK39" i="143" s="1"/>
  <c r="AJ36" i="143"/>
  <c r="AI42" i="143"/>
  <c r="AK28" i="143"/>
  <c r="AL25" i="143" s="1"/>
  <c r="U21" i="143"/>
  <c r="BB15" i="143"/>
  <c r="BC11" i="143" s="1"/>
  <c r="AJ36" i="142"/>
  <c r="U21" i="142"/>
  <c r="U22" i="142" s="1"/>
  <c r="BC15" i="142"/>
  <c r="BD11" i="142" s="1"/>
  <c r="AI43" i="142"/>
  <c r="BB16" i="142"/>
  <c r="AK35" i="142"/>
  <c r="AL32" i="142" s="1"/>
  <c r="AK39" i="142"/>
  <c r="AK42" i="142" s="1"/>
  <c r="AJ29" i="140"/>
  <c r="AJ36" i="140"/>
  <c r="AJ41" i="140"/>
  <c r="AK39" i="140" s="1"/>
  <c r="AK35" i="140"/>
  <c r="AL32" i="140" s="1"/>
  <c r="AI42" i="140"/>
  <c r="U21" i="140"/>
  <c r="AK28" i="140"/>
  <c r="AL25" i="140" s="1"/>
  <c r="BB15" i="140"/>
  <c r="BC11" i="140" s="1"/>
  <c r="AK35" i="139"/>
  <c r="AL32" i="139" s="1"/>
  <c r="U21" i="139"/>
  <c r="U22" i="139" s="1"/>
  <c r="AJ36" i="139"/>
  <c r="BA15" i="139"/>
  <c r="BB11" i="139" s="1"/>
  <c r="AK39" i="139"/>
  <c r="AK42" i="139" s="1"/>
  <c r="AZ16" i="139"/>
  <c r="AI43" i="139"/>
  <c r="U21" i="137"/>
  <c r="U22" i="137" s="1"/>
  <c r="AI42" i="137"/>
  <c r="AI29" i="137"/>
  <c r="AJ41" i="137"/>
  <c r="AK39" i="137" s="1"/>
  <c r="AK35" i="137"/>
  <c r="AL32" i="137" s="1"/>
  <c r="BA15" i="137"/>
  <c r="BB11" i="137" s="1"/>
  <c r="AJ28" i="137"/>
  <c r="AK25" i="137" s="1"/>
  <c r="AJ36" i="137"/>
  <c r="AZ16" i="137"/>
  <c r="AL29" i="136"/>
  <c r="AJ41" i="136"/>
  <c r="AK39" i="136" s="1"/>
  <c r="AM28" i="136"/>
  <c r="AN25" i="136" s="1"/>
  <c r="BC15" i="136"/>
  <c r="BD11" i="136" s="1"/>
  <c r="AI42" i="136"/>
  <c r="AK35" i="136"/>
  <c r="AL32" i="136" s="1"/>
  <c r="U21" i="136"/>
  <c r="AJ36" i="136"/>
  <c r="BB15" i="134"/>
  <c r="BC11" i="134" s="1"/>
  <c r="AK39" i="134"/>
  <c r="AK42" i="134" s="1"/>
  <c r="BA16" i="134"/>
  <c r="U21" i="134"/>
  <c r="U22" i="134" s="1"/>
  <c r="AK35" i="134"/>
  <c r="AL32" i="134" s="1"/>
  <c r="AJ36" i="133"/>
  <c r="AI43" i="133"/>
  <c r="AK39" i="133"/>
  <c r="AK42" i="133" s="1"/>
  <c r="AK35" i="133"/>
  <c r="AL32" i="133" s="1"/>
  <c r="U21" i="133"/>
  <c r="BA15" i="133"/>
  <c r="BB11" i="133" s="1"/>
  <c r="AZ16" i="133"/>
  <c r="AJ36" i="131"/>
  <c r="U21" i="131"/>
  <c r="U22" i="131" s="1"/>
  <c r="AM28" i="131"/>
  <c r="AN25" i="131" s="1"/>
  <c r="BB15" i="131"/>
  <c r="BC11" i="131" s="1"/>
  <c r="AL29" i="131"/>
  <c r="BA16" i="131"/>
  <c r="AJ41" i="131"/>
  <c r="AK39" i="131" s="1"/>
  <c r="AK35" i="131"/>
  <c r="AL32" i="131" s="1"/>
  <c r="AI42" i="131"/>
  <c r="AJ36" i="130"/>
  <c r="AK35" i="130"/>
  <c r="AL32" i="130" s="1"/>
  <c r="BA16" i="130"/>
  <c r="U21" i="130"/>
  <c r="BB15" i="130"/>
  <c r="BC11" i="130" s="1"/>
  <c r="AJ41" i="130"/>
  <c r="AK39" i="130" s="1"/>
  <c r="AJ29" i="129"/>
  <c r="BC15" i="129"/>
  <c r="BD11" i="129" s="1"/>
  <c r="AK39" i="129"/>
  <c r="AK42" i="129" s="1"/>
  <c r="AK35" i="129"/>
  <c r="AL32" i="129" s="1"/>
  <c r="AK28" i="129"/>
  <c r="AL25" i="129" s="1"/>
  <c r="U21" i="129"/>
  <c r="U22" i="129" s="1"/>
  <c r="AI29" i="128"/>
  <c r="AK39" i="128"/>
  <c r="AK42" i="128" s="1"/>
  <c r="AJ36" i="128"/>
  <c r="BB16" i="128"/>
  <c r="AK35" i="128"/>
  <c r="AL32" i="128" s="1"/>
  <c r="BC15" i="128"/>
  <c r="BD11" i="128" s="1"/>
  <c r="AI43" i="128"/>
  <c r="AJ28" i="128"/>
  <c r="AK25" i="128" s="1"/>
  <c r="U21" i="128"/>
  <c r="U22" i="128" s="1"/>
  <c r="BB15" i="126"/>
  <c r="BC11" i="126" s="1"/>
  <c r="U21" i="126"/>
  <c r="AK35" i="126"/>
  <c r="AL32" i="126" s="1"/>
  <c r="AK39" i="126"/>
  <c r="AK42" i="126" s="1"/>
  <c r="AJ36" i="126"/>
  <c r="BA16" i="126"/>
  <c r="AJ28" i="126"/>
  <c r="AK25" i="126" s="1"/>
  <c r="AI43" i="125"/>
  <c r="AJ36" i="125"/>
  <c r="AK39" i="125"/>
  <c r="AK42" i="125" s="1"/>
  <c r="AK35" i="125"/>
  <c r="AL32" i="125" s="1"/>
  <c r="U21" i="125"/>
  <c r="U22" i="125" s="1"/>
  <c r="BC15" i="125"/>
  <c r="BD11" i="125" s="1"/>
  <c r="AI29" i="123"/>
  <c r="BA15" i="123"/>
  <c r="BB11" i="123" s="1"/>
  <c r="V21" i="123"/>
  <c r="V22" i="123" s="1"/>
  <c r="AJ28" i="123"/>
  <c r="AK25" i="123" s="1"/>
  <c r="AI42" i="116"/>
  <c r="AI43" i="117"/>
  <c r="AJ36" i="116"/>
  <c r="AJ29" i="122"/>
  <c r="BB15" i="122"/>
  <c r="BC11" i="122" s="1"/>
  <c r="BA16" i="122"/>
  <c r="AK28" i="122"/>
  <c r="AL25" i="122" s="1"/>
  <c r="V21" i="122"/>
  <c r="AK35" i="120"/>
  <c r="AL32" i="120" s="1"/>
  <c r="BC15" i="120"/>
  <c r="BD11" i="120" s="1"/>
  <c r="AJ36" i="120"/>
  <c r="V56" i="120"/>
  <c r="W19" i="120"/>
  <c r="V22" i="120"/>
  <c r="AI42" i="119"/>
  <c r="AK35" i="119"/>
  <c r="AL32" i="119" s="1"/>
  <c r="AM22" i="119"/>
  <c r="AJ41" i="119"/>
  <c r="AK39" i="119" s="1"/>
  <c r="AM28" i="119"/>
  <c r="AN25" i="119" s="1"/>
  <c r="AJ36" i="119"/>
  <c r="BB15" i="119"/>
  <c r="BC11" i="119" s="1"/>
  <c r="AN21" i="119"/>
  <c r="AL29" i="119"/>
  <c r="AJ36" i="117"/>
  <c r="BB16" i="117"/>
  <c r="AK39" i="117"/>
  <c r="AK42" i="117" s="1"/>
  <c r="BC15" i="117"/>
  <c r="BD11" i="117" s="1"/>
  <c r="AK35" i="117"/>
  <c r="AL32" i="117" s="1"/>
  <c r="AL29" i="116"/>
  <c r="AL22" i="116"/>
  <c r="AM28" i="116"/>
  <c r="AN25" i="116" s="1"/>
  <c r="AJ41" i="116"/>
  <c r="AK39" i="116" s="1"/>
  <c r="BC15" i="116"/>
  <c r="BD11" i="116" s="1"/>
  <c r="BB16" i="116"/>
  <c r="AK35" i="116"/>
  <c r="AL32" i="116" s="1"/>
  <c r="BB16" i="122" l="1"/>
  <c r="BA16" i="123"/>
  <c r="AH36" i="150"/>
  <c r="AI35" i="150"/>
  <c r="AJ32" i="150" s="1"/>
  <c r="AX16" i="156"/>
  <c r="BB16" i="131"/>
  <c r="BB16" i="134"/>
  <c r="BA16" i="137"/>
  <c r="BA16" i="145"/>
  <c r="AM29" i="116"/>
  <c r="AN19" i="116"/>
  <c r="AM55" i="116"/>
  <c r="AO19" i="119"/>
  <c r="AN55" i="119"/>
  <c r="BB16" i="130"/>
  <c r="BC16" i="150"/>
  <c r="AY15" i="156"/>
  <c r="AZ11" i="156" s="1"/>
  <c r="BB16" i="119"/>
  <c r="BC16" i="120"/>
  <c r="BB16" i="140"/>
  <c r="AH29" i="120"/>
  <c r="AY21" i="161"/>
  <c r="AL29" i="156"/>
  <c r="AK29" i="155"/>
  <c r="AK42" i="158"/>
  <c r="AJ42" i="157"/>
  <c r="AM36" i="158"/>
  <c r="AG43" i="120"/>
  <c r="AL36" i="157"/>
  <c r="AL36" i="155"/>
  <c r="AK42" i="156"/>
  <c r="AL41" i="158"/>
  <c r="AM39" i="158" s="1"/>
  <c r="AM28" i="156"/>
  <c r="AN25" i="156" s="1"/>
  <c r="AY16" i="158"/>
  <c r="AK29" i="158"/>
  <c r="AK41" i="157"/>
  <c r="AL39" i="157" s="1"/>
  <c r="AN35" i="158"/>
  <c r="AO32" i="158" s="1"/>
  <c r="AJ42" i="155"/>
  <c r="AM36" i="156"/>
  <c r="AK29" i="157"/>
  <c r="AM35" i="157"/>
  <c r="AN32" i="157" s="1"/>
  <c r="AL28" i="155"/>
  <c r="AM25" i="155" s="1"/>
  <c r="AM35" i="155"/>
  <c r="AN32" i="155" s="1"/>
  <c r="AL41" i="156"/>
  <c r="AM39" i="156" s="1"/>
  <c r="AF21" i="156"/>
  <c r="AF22" i="156" s="1"/>
  <c r="AH55" i="158"/>
  <c r="AI19" i="158"/>
  <c r="AI21" i="158" s="1"/>
  <c r="AH21" i="157"/>
  <c r="AH22" i="157" s="1"/>
  <c r="AJ21" i="155"/>
  <c r="AJ22" i="155" s="1"/>
  <c r="AZ15" i="158"/>
  <c r="BA11" i="158" s="1"/>
  <c r="AL28" i="158"/>
  <c r="AM25" i="158" s="1"/>
  <c r="AK41" i="155"/>
  <c r="AL39" i="155" s="1"/>
  <c r="AN35" i="156"/>
  <c r="AO32" i="156" s="1"/>
  <c r="AL28" i="157"/>
  <c r="AM25" i="157" s="1"/>
  <c r="U21" i="117"/>
  <c r="U22" i="117" s="1"/>
  <c r="AI39" i="120"/>
  <c r="AI42" i="120" s="1"/>
  <c r="AI28" i="120"/>
  <c r="AJ25" i="120" s="1"/>
  <c r="AK29" i="125"/>
  <c r="AL28" i="125"/>
  <c r="AM25" i="125" s="1"/>
  <c r="AL29" i="133"/>
  <c r="AI29" i="134"/>
  <c r="AK29" i="129"/>
  <c r="AH29" i="130"/>
  <c r="AH29" i="117"/>
  <c r="AK29" i="140"/>
  <c r="AM28" i="133"/>
  <c r="AN25" i="133" s="1"/>
  <c r="AJ28" i="134"/>
  <c r="AK25" i="134" s="1"/>
  <c r="AI29" i="142"/>
  <c r="AI28" i="130"/>
  <c r="AJ25" i="130" s="1"/>
  <c r="AI28" i="117"/>
  <c r="AJ25" i="117" s="1"/>
  <c r="AJ28" i="142"/>
  <c r="AK25" i="142" s="1"/>
  <c r="AJ28" i="139"/>
  <c r="AK25" i="139" s="1"/>
  <c r="AJ29" i="150"/>
  <c r="AI29" i="139"/>
  <c r="AJ42" i="130"/>
  <c r="AJ42" i="137"/>
  <c r="AJ43" i="150"/>
  <c r="AJ42" i="146"/>
  <c r="AK36" i="139"/>
  <c r="AK36" i="130"/>
  <c r="AK36" i="146"/>
  <c r="BD15" i="150"/>
  <c r="BE11" i="150" s="1"/>
  <c r="AK42" i="150"/>
  <c r="AL39" i="150" s="1"/>
  <c r="V21" i="150"/>
  <c r="V22" i="150" s="1"/>
  <c r="AK28" i="150"/>
  <c r="AL25" i="150" s="1"/>
  <c r="BC15" i="146"/>
  <c r="BD11" i="146" s="1"/>
  <c r="AN28" i="146"/>
  <c r="AO25" i="146" s="1"/>
  <c r="AM29" i="146"/>
  <c r="BB16" i="146"/>
  <c r="AL35" i="146"/>
  <c r="AM32" i="146" s="1"/>
  <c r="U55" i="146"/>
  <c r="V19" i="146"/>
  <c r="AK41" i="146"/>
  <c r="AL39" i="146" s="1"/>
  <c r="AN29" i="145"/>
  <c r="AK36" i="145"/>
  <c r="BB15" i="145"/>
  <c r="BC11" i="145" s="1"/>
  <c r="AO28" i="145"/>
  <c r="AP25" i="145" s="1"/>
  <c r="AK41" i="145"/>
  <c r="AL39" i="145" s="1"/>
  <c r="AL35" i="145"/>
  <c r="AM32" i="145" s="1"/>
  <c r="AJ42" i="145"/>
  <c r="U55" i="145"/>
  <c r="V19" i="145"/>
  <c r="AJ42" i="143"/>
  <c r="BC15" i="143"/>
  <c r="BD11" i="143" s="1"/>
  <c r="AL28" i="143"/>
  <c r="AM25" i="143" s="1"/>
  <c r="AK41" i="143"/>
  <c r="AL39" i="143" s="1"/>
  <c r="U55" i="143"/>
  <c r="V19" i="143"/>
  <c r="U22" i="143"/>
  <c r="AL35" i="143"/>
  <c r="AM32" i="143" s="1"/>
  <c r="BB16" i="143"/>
  <c r="AK29" i="143"/>
  <c r="AK36" i="143"/>
  <c r="AL39" i="142"/>
  <c r="AL42" i="142" s="1"/>
  <c r="AJ43" i="142"/>
  <c r="U56" i="142"/>
  <c r="V19" i="142"/>
  <c r="AL35" i="142"/>
  <c r="AM32" i="142" s="1"/>
  <c r="BD15" i="142"/>
  <c r="BE11" i="142" s="1"/>
  <c r="AK36" i="142"/>
  <c r="BC16" i="142"/>
  <c r="AJ42" i="140"/>
  <c r="AL35" i="140"/>
  <c r="AM32" i="140" s="1"/>
  <c r="AL28" i="140"/>
  <c r="AM25" i="140" s="1"/>
  <c r="U55" i="140"/>
  <c r="V19" i="140"/>
  <c r="AK41" i="140"/>
  <c r="AL39" i="140" s="1"/>
  <c r="BC15" i="140"/>
  <c r="BD11" i="140" s="1"/>
  <c r="U22" i="140"/>
  <c r="AK36" i="140"/>
  <c r="BA16" i="139"/>
  <c r="U56" i="139"/>
  <c r="V19" i="139"/>
  <c r="AL39" i="139"/>
  <c r="AL42" i="139" s="1"/>
  <c r="BB15" i="139"/>
  <c r="BC11" i="139" s="1"/>
  <c r="AJ43" i="139"/>
  <c r="AL35" i="139"/>
  <c r="AM32" i="139" s="1"/>
  <c r="AK28" i="137"/>
  <c r="AL25" i="137" s="1"/>
  <c r="AJ29" i="137"/>
  <c r="AK36" i="137"/>
  <c r="AL35" i="137"/>
  <c r="AM32" i="137" s="1"/>
  <c r="BB15" i="137"/>
  <c r="BC11" i="137" s="1"/>
  <c r="AK41" i="137"/>
  <c r="AL39" i="137" s="1"/>
  <c r="U55" i="137"/>
  <c r="V19" i="137"/>
  <c r="AJ42" i="136"/>
  <c r="AM29" i="136"/>
  <c r="AK36" i="136"/>
  <c r="U55" i="136"/>
  <c r="V19" i="136"/>
  <c r="AN28" i="136"/>
  <c r="AO25" i="136" s="1"/>
  <c r="AL35" i="136"/>
  <c r="AM32" i="136" s="1"/>
  <c r="BD15" i="136"/>
  <c r="BE11" i="136" s="1"/>
  <c r="U22" i="136"/>
  <c r="BC16" i="136"/>
  <c r="AK41" i="136"/>
  <c r="AL39" i="136" s="1"/>
  <c r="AK36" i="134"/>
  <c r="AL39" i="134"/>
  <c r="AL42" i="134" s="1"/>
  <c r="U56" i="134"/>
  <c r="V19" i="134"/>
  <c r="AL35" i="134"/>
  <c r="AM32" i="134" s="1"/>
  <c r="AJ43" i="134"/>
  <c r="BC15" i="134"/>
  <c r="BD11" i="134" s="1"/>
  <c r="AK36" i="133"/>
  <c r="AL35" i="133"/>
  <c r="AM32" i="133" s="1"/>
  <c r="BB15" i="133"/>
  <c r="BC11" i="133" s="1"/>
  <c r="U56" i="133"/>
  <c r="V19" i="133"/>
  <c r="AL39" i="133"/>
  <c r="AL42" i="133" s="1"/>
  <c r="BA16" i="133"/>
  <c r="U22" i="133"/>
  <c r="AJ43" i="133"/>
  <c r="AJ42" i="131"/>
  <c r="AM29" i="131"/>
  <c r="AL35" i="131"/>
  <c r="AM32" i="131" s="1"/>
  <c r="AK41" i="131"/>
  <c r="AL39" i="131" s="1"/>
  <c r="BC15" i="131"/>
  <c r="BD11" i="131" s="1"/>
  <c r="AK36" i="131"/>
  <c r="AN28" i="131"/>
  <c r="AO25" i="131" s="1"/>
  <c r="U55" i="131"/>
  <c r="V19" i="131"/>
  <c r="BC15" i="130"/>
  <c r="BD11" i="130" s="1"/>
  <c r="U55" i="130"/>
  <c r="V19" i="130"/>
  <c r="AK41" i="130"/>
  <c r="AL39" i="130" s="1"/>
  <c r="U22" i="130"/>
  <c r="AL35" i="130"/>
  <c r="AM32" i="130" s="1"/>
  <c r="AJ43" i="129"/>
  <c r="AL28" i="129"/>
  <c r="AM25" i="129" s="1"/>
  <c r="AL39" i="129"/>
  <c r="AL42" i="129" s="1"/>
  <c r="AL35" i="129"/>
  <c r="AM32" i="129" s="1"/>
  <c r="BD15" i="129"/>
  <c r="BE11" i="129" s="1"/>
  <c r="U56" i="129"/>
  <c r="V19" i="129"/>
  <c r="AK36" i="129"/>
  <c r="BC16" i="129"/>
  <c r="AK36" i="128"/>
  <c r="U56" i="128"/>
  <c r="V19" i="128"/>
  <c r="BD15" i="128"/>
  <c r="BE11" i="128" s="1"/>
  <c r="AK28" i="128"/>
  <c r="AL25" i="128" s="1"/>
  <c r="BC16" i="128"/>
  <c r="AJ29" i="128"/>
  <c r="AL35" i="128"/>
  <c r="AM32" i="128" s="1"/>
  <c r="AJ43" i="128"/>
  <c r="AL39" i="128"/>
  <c r="AL42" i="128" s="1"/>
  <c r="AJ29" i="126"/>
  <c r="U56" i="126"/>
  <c r="V19" i="126"/>
  <c r="U22" i="126"/>
  <c r="AJ43" i="126"/>
  <c r="AL35" i="126"/>
  <c r="AM32" i="126" s="1"/>
  <c r="BC15" i="126"/>
  <c r="BD11" i="126" s="1"/>
  <c r="AL39" i="126"/>
  <c r="AL42" i="126" s="1"/>
  <c r="AK28" i="126"/>
  <c r="AL25" i="126" s="1"/>
  <c r="AK36" i="126"/>
  <c r="BB16" i="126"/>
  <c r="AJ43" i="125"/>
  <c r="AK36" i="125"/>
  <c r="AL35" i="125"/>
  <c r="AM32" i="125" s="1"/>
  <c r="BD15" i="125"/>
  <c r="BE11" i="125" s="1"/>
  <c r="BC16" i="125"/>
  <c r="U56" i="125"/>
  <c r="V19" i="125"/>
  <c r="AL39" i="125"/>
  <c r="AL42" i="125" s="1"/>
  <c r="AJ29" i="123"/>
  <c r="BB15" i="123"/>
  <c r="BC11" i="123" s="1"/>
  <c r="AK28" i="123"/>
  <c r="AL25" i="123" s="1"/>
  <c r="V55" i="123"/>
  <c r="W19" i="123"/>
  <c r="AJ42" i="116"/>
  <c r="AK36" i="119"/>
  <c r="BC15" i="122"/>
  <c r="BD11" i="122" s="1"/>
  <c r="V55" i="122"/>
  <c r="W19" i="122"/>
  <c r="AL28" i="122"/>
  <c r="AM25" i="122" s="1"/>
  <c r="V22" i="122"/>
  <c r="AK29" i="122"/>
  <c r="AK36" i="120"/>
  <c r="W21" i="120"/>
  <c r="W22" i="120" s="1"/>
  <c r="AL35" i="120"/>
  <c r="AM32" i="120" s="1"/>
  <c r="BD15" i="120"/>
  <c r="BE11" i="120" s="1"/>
  <c r="AN22" i="119"/>
  <c r="AK41" i="119"/>
  <c r="AL39" i="119" s="1"/>
  <c r="AO21" i="119"/>
  <c r="AN28" i="119"/>
  <c r="AO25" i="119" s="1"/>
  <c r="AM29" i="119"/>
  <c r="BC15" i="119"/>
  <c r="BD11" i="119" s="1"/>
  <c r="AJ42" i="119"/>
  <c r="AL35" i="119"/>
  <c r="AM32" i="119" s="1"/>
  <c r="AK36" i="117"/>
  <c r="AJ43" i="117"/>
  <c r="BC16" i="117"/>
  <c r="BD15" i="117"/>
  <c r="BE11" i="117" s="1"/>
  <c r="AL35" i="117"/>
  <c r="AM32" i="117" s="1"/>
  <c r="AL39" i="117"/>
  <c r="AL42" i="117" s="1"/>
  <c r="AK36" i="116"/>
  <c r="AN21" i="116"/>
  <c r="AL35" i="116"/>
  <c r="AM32" i="116" s="1"/>
  <c r="BD15" i="116"/>
  <c r="BE11" i="116" s="1"/>
  <c r="BC16" i="116"/>
  <c r="AN28" i="116"/>
  <c r="AO25" i="116" s="1"/>
  <c r="AK41" i="116"/>
  <c r="AL39" i="116" s="1"/>
  <c r="BD16" i="142" l="1"/>
  <c r="BD16" i="150"/>
  <c r="BB16" i="123"/>
  <c r="AI36" i="150"/>
  <c r="AJ35" i="150"/>
  <c r="AK32" i="150" s="1"/>
  <c r="BC16" i="143"/>
  <c r="BC16" i="130"/>
  <c r="BD16" i="116"/>
  <c r="BD16" i="129"/>
  <c r="BB16" i="145"/>
  <c r="BD16" i="125"/>
  <c r="BC16" i="126"/>
  <c r="AY16" i="156"/>
  <c r="AZ15" i="156"/>
  <c r="BA11" i="156" s="1"/>
  <c r="BC16" i="119"/>
  <c r="AP19" i="119"/>
  <c r="AO55" i="119"/>
  <c r="AO19" i="116"/>
  <c r="AO21" i="116" s="1"/>
  <c r="AN55" i="116"/>
  <c r="AN22" i="116"/>
  <c r="BC16" i="131"/>
  <c r="BB16" i="133"/>
  <c r="BC16" i="134"/>
  <c r="AI29" i="120"/>
  <c r="AY56" i="161"/>
  <c r="AZ19" i="161"/>
  <c r="AY22" i="161"/>
  <c r="AL29" i="157"/>
  <c r="AH43" i="120"/>
  <c r="AN36" i="156"/>
  <c r="AK42" i="155"/>
  <c r="AN36" i="158"/>
  <c r="AK42" i="157"/>
  <c r="AM28" i="157"/>
  <c r="AN25" i="157" s="1"/>
  <c r="AO35" i="156"/>
  <c r="AP32" i="156" s="1"/>
  <c r="AL41" i="155"/>
  <c r="AM39" i="155" s="1"/>
  <c r="AL29" i="158"/>
  <c r="AZ16" i="158"/>
  <c r="AI19" i="157"/>
  <c r="AI21" i="157" s="1"/>
  <c r="AH55" i="157"/>
  <c r="AL42" i="156"/>
  <c r="AM36" i="155"/>
  <c r="AL29" i="155"/>
  <c r="AM36" i="157"/>
  <c r="AO35" i="158"/>
  <c r="AP32" i="158" s="1"/>
  <c r="AL41" i="157"/>
  <c r="AM39" i="157" s="1"/>
  <c r="AM29" i="156"/>
  <c r="AL42" i="158"/>
  <c r="AM28" i="158"/>
  <c r="AN25" i="158" s="1"/>
  <c r="BA15" i="158"/>
  <c r="BB11" i="158" s="1"/>
  <c r="AK19" i="155"/>
  <c r="AJ55" i="155"/>
  <c r="AI22" i="158"/>
  <c r="AJ19" i="158"/>
  <c r="AI55" i="158"/>
  <c r="AF55" i="156"/>
  <c r="AG19" i="156"/>
  <c r="AG21" i="156" s="1"/>
  <c r="AM41" i="156"/>
  <c r="AN39" i="156" s="1"/>
  <c r="AN35" i="155"/>
  <c r="AO32" i="155" s="1"/>
  <c r="AM28" i="155"/>
  <c r="AN25" i="155" s="1"/>
  <c r="AN35" i="157"/>
  <c r="AO32" i="157" s="1"/>
  <c r="AN28" i="156"/>
  <c r="AO25" i="156" s="1"/>
  <c r="AM41" i="158"/>
  <c r="AN39" i="158" s="1"/>
  <c r="AJ39" i="120"/>
  <c r="AJ42" i="120" s="1"/>
  <c r="AJ28" i="120"/>
  <c r="AK25" i="120" s="1"/>
  <c r="U56" i="117"/>
  <c r="V19" i="117"/>
  <c r="AL29" i="125"/>
  <c r="AJ29" i="134"/>
  <c r="AM28" i="125"/>
  <c r="AN25" i="125" s="1"/>
  <c r="AM29" i="133"/>
  <c r="AK29" i="150"/>
  <c r="AJ29" i="142"/>
  <c r="AJ29" i="139"/>
  <c r="AI29" i="130"/>
  <c r="AK29" i="128"/>
  <c r="AN29" i="136"/>
  <c r="AK29" i="137"/>
  <c r="AJ28" i="117"/>
  <c r="AK25" i="117" s="1"/>
  <c r="AK28" i="139"/>
  <c r="AL25" i="139" s="1"/>
  <c r="AK28" i="142"/>
  <c r="AL25" i="142" s="1"/>
  <c r="AI29" i="117"/>
  <c r="AJ28" i="130"/>
  <c r="AK25" i="130" s="1"/>
  <c r="AK28" i="134"/>
  <c r="AL25" i="134" s="1"/>
  <c r="AN28" i="133"/>
  <c r="AO25" i="133" s="1"/>
  <c r="AK43" i="128"/>
  <c r="AK43" i="150"/>
  <c r="AK42" i="136"/>
  <c r="AK42" i="130"/>
  <c r="AL36" i="128"/>
  <c r="V56" i="150"/>
  <c r="W19" i="150"/>
  <c r="AL42" i="150"/>
  <c r="AM39" i="150" s="1"/>
  <c r="AL28" i="150"/>
  <c r="AM25" i="150" s="1"/>
  <c r="BE15" i="150"/>
  <c r="BF11" i="150" s="1"/>
  <c r="AK42" i="146"/>
  <c r="AL36" i="146"/>
  <c r="AL41" i="146"/>
  <c r="AM39" i="146" s="1"/>
  <c r="AM35" i="146"/>
  <c r="AN32" i="146" s="1"/>
  <c r="AO28" i="146"/>
  <c r="AP25" i="146" s="1"/>
  <c r="BD15" i="146"/>
  <c r="BE11" i="146" s="1"/>
  <c r="V21" i="146"/>
  <c r="V22" i="146" s="1"/>
  <c r="AN29" i="146"/>
  <c r="BC16" i="146"/>
  <c r="AL36" i="145"/>
  <c r="AO29" i="145"/>
  <c r="AP28" i="145"/>
  <c r="AQ25" i="145" s="1"/>
  <c r="V21" i="145"/>
  <c r="V22" i="145" s="1"/>
  <c r="AM35" i="145"/>
  <c r="AN32" i="145" s="1"/>
  <c r="AL41" i="145"/>
  <c r="AM39" i="145" s="1"/>
  <c r="AK42" i="145"/>
  <c r="BC15" i="145"/>
  <c r="BD11" i="145" s="1"/>
  <c r="AK42" i="143"/>
  <c r="AM28" i="143"/>
  <c r="AN25" i="143" s="1"/>
  <c r="AL29" i="143"/>
  <c r="AM35" i="143"/>
  <c r="AN32" i="143" s="1"/>
  <c r="V21" i="143"/>
  <c r="AL36" i="143"/>
  <c r="AL41" i="143"/>
  <c r="AM39" i="143" s="1"/>
  <c r="BD15" i="143"/>
  <c r="BE11" i="143" s="1"/>
  <c r="V21" i="142"/>
  <c r="V22" i="142" s="1"/>
  <c r="AM35" i="142"/>
  <c r="AN32" i="142" s="1"/>
  <c r="AL36" i="142"/>
  <c r="AM39" i="142"/>
  <c r="AM42" i="142" s="1"/>
  <c r="BE15" i="142"/>
  <c r="BF11" i="142" s="1"/>
  <c r="AK43" i="142"/>
  <c r="AK42" i="140"/>
  <c r="AL29" i="140"/>
  <c r="BC16" i="140"/>
  <c r="V21" i="140"/>
  <c r="V22" i="140" s="1"/>
  <c r="BD15" i="140"/>
  <c r="BE11" i="140" s="1"/>
  <c r="AM28" i="140"/>
  <c r="AN25" i="140" s="1"/>
  <c r="AL41" i="140"/>
  <c r="AM39" i="140" s="1"/>
  <c r="AM35" i="140"/>
  <c r="AN32" i="140" s="1"/>
  <c r="AL36" i="140"/>
  <c r="AK43" i="139"/>
  <c r="AL36" i="139"/>
  <c r="BC15" i="139"/>
  <c r="BD11" i="139" s="1"/>
  <c r="AM35" i="139"/>
  <c r="AN32" i="139" s="1"/>
  <c r="V21" i="139"/>
  <c r="BB16" i="139"/>
  <c r="AM39" i="139"/>
  <c r="AM42" i="139" s="1"/>
  <c r="AK42" i="137"/>
  <c r="BB16" i="137"/>
  <c r="AM35" i="137"/>
  <c r="AN32" i="137" s="1"/>
  <c r="V21" i="137"/>
  <c r="V22" i="137" s="1"/>
  <c r="BC15" i="137"/>
  <c r="BD11" i="137" s="1"/>
  <c r="AL41" i="137"/>
  <c r="AM39" i="137" s="1"/>
  <c r="AL36" i="137"/>
  <c r="AL28" i="137"/>
  <c r="AM25" i="137" s="1"/>
  <c r="AL36" i="136"/>
  <c r="AM35" i="136"/>
  <c r="AN32" i="136" s="1"/>
  <c r="AL41" i="136"/>
  <c r="AM39" i="136" s="1"/>
  <c r="BE15" i="136"/>
  <c r="BF11" i="136" s="1"/>
  <c r="V21" i="136"/>
  <c r="V22" i="136" s="1"/>
  <c r="BD16" i="136"/>
  <c r="AO28" i="136"/>
  <c r="AP25" i="136" s="1"/>
  <c r="AK43" i="134"/>
  <c r="V21" i="134"/>
  <c r="V22" i="134" s="1"/>
  <c r="BD15" i="134"/>
  <c r="BE11" i="134" s="1"/>
  <c r="AM35" i="134"/>
  <c r="AN32" i="134" s="1"/>
  <c r="AL36" i="134"/>
  <c r="AM39" i="134"/>
  <c r="AM42" i="134" s="1"/>
  <c r="AK43" i="133"/>
  <c r="AM35" i="133"/>
  <c r="AN32" i="133" s="1"/>
  <c r="AM39" i="133"/>
  <c r="AM42" i="133" s="1"/>
  <c r="BC15" i="133"/>
  <c r="BD11" i="133" s="1"/>
  <c r="AL36" i="133"/>
  <c r="V21" i="133"/>
  <c r="AN29" i="131"/>
  <c r="AL36" i="131"/>
  <c r="AK42" i="131"/>
  <c r="AO28" i="131"/>
  <c r="AP25" i="131" s="1"/>
  <c r="AL41" i="131"/>
  <c r="AM39" i="131" s="1"/>
  <c r="V21" i="131"/>
  <c r="V22" i="131" s="1"/>
  <c r="BD15" i="131"/>
  <c r="BE11" i="131" s="1"/>
  <c r="AM35" i="131"/>
  <c r="AN32" i="131" s="1"/>
  <c r="AL36" i="130"/>
  <c r="V21" i="130"/>
  <c r="V22" i="130" s="1"/>
  <c r="AM35" i="130"/>
  <c r="AN32" i="130" s="1"/>
  <c r="AL41" i="130"/>
  <c r="AM39" i="130" s="1"/>
  <c r="BD15" i="130"/>
  <c r="BE11" i="130" s="1"/>
  <c r="AL36" i="129"/>
  <c r="AM28" i="129"/>
  <c r="AN25" i="129" s="1"/>
  <c r="AL29" i="129"/>
  <c r="BE15" i="129"/>
  <c r="BF11" i="129" s="1"/>
  <c r="AM39" i="129"/>
  <c r="AM42" i="129" s="1"/>
  <c r="V21" i="129"/>
  <c r="AM35" i="129"/>
  <c r="AN32" i="129" s="1"/>
  <c r="AK43" i="129"/>
  <c r="BE15" i="128"/>
  <c r="BF11" i="128" s="1"/>
  <c r="AL28" i="128"/>
  <c r="AM25" i="128" s="1"/>
  <c r="BD16" i="128"/>
  <c r="V21" i="128"/>
  <c r="V22" i="128" s="1"/>
  <c r="AM39" i="128"/>
  <c r="AM42" i="128" s="1"/>
  <c r="AM35" i="128"/>
  <c r="AN32" i="128" s="1"/>
  <c r="AK29" i="126"/>
  <c r="AK43" i="126"/>
  <c r="AL36" i="126"/>
  <c r="AM39" i="126"/>
  <c r="AM42" i="126" s="1"/>
  <c r="AM35" i="126"/>
  <c r="AN32" i="126" s="1"/>
  <c r="V21" i="126"/>
  <c r="V22" i="126" s="1"/>
  <c r="AL28" i="126"/>
  <c r="AM25" i="126" s="1"/>
  <c r="BD15" i="126"/>
  <c r="BE11" i="126" s="1"/>
  <c r="AM39" i="125"/>
  <c r="AM42" i="125" s="1"/>
  <c r="AK43" i="125"/>
  <c r="AM35" i="125"/>
  <c r="AN32" i="125" s="1"/>
  <c r="V21" i="125"/>
  <c r="V22" i="125" s="1"/>
  <c r="BE15" i="125"/>
  <c r="BF11" i="125" s="1"/>
  <c r="AL36" i="125"/>
  <c r="W21" i="123"/>
  <c r="AK29" i="123"/>
  <c r="AL28" i="123"/>
  <c r="AM25" i="123" s="1"/>
  <c r="BC15" i="123"/>
  <c r="BD11" i="123" s="1"/>
  <c r="AL36" i="120"/>
  <c r="AK42" i="119"/>
  <c r="AL29" i="122"/>
  <c r="BD15" i="122"/>
  <c r="BE11" i="122" s="1"/>
  <c r="AM28" i="122"/>
  <c r="AN25" i="122" s="1"/>
  <c r="BC16" i="122"/>
  <c r="W21" i="122"/>
  <c r="W22" i="122" s="1"/>
  <c r="BD16" i="120"/>
  <c r="BE15" i="120"/>
  <c r="BF11" i="120" s="1"/>
  <c r="AM35" i="120"/>
  <c r="AN32" i="120" s="1"/>
  <c r="W56" i="120"/>
  <c r="X19" i="120"/>
  <c r="AL36" i="119"/>
  <c r="BD15" i="119"/>
  <c r="BE11" i="119" s="1"/>
  <c r="AN29" i="119"/>
  <c r="AL41" i="119"/>
  <c r="AM39" i="119" s="1"/>
  <c r="AM35" i="119"/>
  <c r="AN32" i="119" s="1"/>
  <c r="AP21" i="119"/>
  <c r="AP22" i="119" s="1"/>
  <c r="AO28" i="119"/>
  <c r="AP25" i="119" s="1"/>
  <c r="AO22" i="119"/>
  <c r="AL36" i="117"/>
  <c r="AM39" i="117"/>
  <c r="AM42" i="117" s="1"/>
  <c r="BE15" i="117"/>
  <c r="BF11" i="117" s="1"/>
  <c r="AK43" i="117"/>
  <c r="AM35" i="117"/>
  <c r="AN32" i="117" s="1"/>
  <c r="BD16" i="117"/>
  <c r="AK42" i="116"/>
  <c r="AL36" i="116"/>
  <c r="AN29" i="116"/>
  <c r="AM35" i="116"/>
  <c r="AN32" i="116" s="1"/>
  <c r="AL41" i="116"/>
  <c r="AM39" i="116" s="1"/>
  <c r="AO28" i="116"/>
  <c r="AP25" i="116" s="1"/>
  <c r="BE15" i="116"/>
  <c r="BF11" i="116" s="1"/>
  <c r="AZ16" i="156" l="1"/>
  <c r="AJ36" i="150"/>
  <c r="AK35" i="150"/>
  <c r="AL32" i="150" s="1"/>
  <c r="BD16" i="134"/>
  <c r="AO29" i="119"/>
  <c r="BC16" i="133"/>
  <c r="BE16" i="142"/>
  <c r="BC16" i="145"/>
  <c r="AQ19" i="119"/>
  <c r="AQ21" i="119" s="1"/>
  <c r="AP55" i="119"/>
  <c r="BE16" i="129"/>
  <c r="AP19" i="116"/>
  <c r="AP21" i="116" s="1"/>
  <c r="AP22" i="116" s="1"/>
  <c r="AO55" i="116"/>
  <c r="BD16" i="119"/>
  <c r="BA15" i="156"/>
  <c r="BB11" i="156" s="1"/>
  <c r="BE16" i="116"/>
  <c r="BD16" i="140"/>
  <c r="BD16" i="143"/>
  <c r="AM29" i="158"/>
  <c r="AZ21" i="161"/>
  <c r="AZ22" i="161" s="1"/>
  <c r="AN29" i="156"/>
  <c r="AM29" i="155"/>
  <c r="BA16" i="158"/>
  <c r="AL42" i="157"/>
  <c r="AO36" i="158"/>
  <c r="AI43" i="120"/>
  <c r="AM42" i="158"/>
  <c r="AN36" i="157"/>
  <c r="AN36" i="155"/>
  <c r="AM42" i="156"/>
  <c r="AN41" i="158"/>
  <c r="AO39" i="158" s="1"/>
  <c r="AO28" i="156"/>
  <c r="AP25" i="156" s="1"/>
  <c r="AO35" i="157"/>
  <c r="AP32" i="157" s="1"/>
  <c r="AN28" i="155"/>
  <c r="AO25" i="155" s="1"/>
  <c r="AO35" i="155"/>
  <c r="AP32" i="155" s="1"/>
  <c r="AN41" i="156"/>
  <c r="AO39" i="156" s="1"/>
  <c r="AJ21" i="158"/>
  <c r="AJ22" i="158" s="1"/>
  <c r="AK21" i="155"/>
  <c r="AK22" i="155" s="1"/>
  <c r="BB15" i="158"/>
  <c r="BC11" i="158" s="1"/>
  <c r="AN28" i="158"/>
  <c r="AO25" i="158" s="1"/>
  <c r="AM41" i="157"/>
  <c r="AN39" i="157" s="1"/>
  <c r="AP35" i="158"/>
  <c r="AQ32" i="158" s="1"/>
  <c r="AL42" i="155"/>
  <c r="AO36" i="156"/>
  <c r="AM29" i="157"/>
  <c r="AG22" i="156"/>
  <c r="AG55" i="156"/>
  <c r="AH19" i="156"/>
  <c r="AI22" i="157"/>
  <c r="AJ19" i="157"/>
  <c r="AI55" i="157"/>
  <c r="AM41" i="155"/>
  <c r="AN39" i="155" s="1"/>
  <c r="AP35" i="156"/>
  <c r="AQ32" i="156" s="1"/>
  <c r="AN28" i="157"/>
  <c r="AO25" i="157" s="1"/>
  <c r="AJ29" i="120"/>
  <c r="AK28" i="120"/>
  <c r="AL25" i="120" s="1"/>
  <c r="V21" i="117"/>
  <c r="V22" i="117" s="1"/>
  <c r="AK39" i="120"/>
  <c r="AK42" i="120" s="1"/>
  <c r="AM29" i="125"/>
  <c r="AN28" i="125"/>
  <c r="AO25" i="125" s="1"/>
  <c r="AO29" i="146"/>
  <c r="AJ29" i="117"/>
  <c r="AL29" i="128"/>
  <c r="AM29" i="129"/>
  <c r="AK29" i="134"/>
  <c r="AL29" i="150"/>
  <c r="AN29" i="133"/>
  <c r="AJ29" i="130"/>
  <c r="AK29" i="139"/>
  <c r="AL28" i="142"/>
  <c r="AM25" i="142" s="1"/>
  <c r="AL29" i="126"/>
  <c r="AL28" i="134"/>
  <c r="AM25" i="134" s="1"/>
  <c r="AL28" i="139"/>
  <c r="AM25" i="139" s="1"/>
  <c r="AK28" i="117"/>
  <c r="AL25" i="117" s="1"/>
  <c r="AM29" i="140"/>
  <c r="AO28" i="133"/>
  <c r="AP25" i="133" s="1"/>
  <c r="AK28" i="130"/>
  <c r="AL25" i="130" s="1"/>
  <c r="AK29" i="142"/>
  <c r="AL42" i="140"/>
  <c r="AL42" i="116"/>
  <c r="AL42" i="136"/>
  <c r="AL43" i="150"/>
  <c r="AM36" i="143"/>
  <c r="AM36" i="125"/>
  <c r="BF15" i="150"/>
  <c r="BG11" i="150" s="1"/>
  <c r="W21" i="150"/>
  <c r="BE16" i="150"/>
  <c r="AM28" i="150"/>
  <c r="AN25" i="150" s="1"/>
  <c r="AM42" i="150"/>
  <c r="AN39" i="150" s="1"/>
  <c r="AL42" i="146"/>
  <c r="V55" i="146"/>
  <c r="W19" i="146"/>
  <c r="AP28" i="146"/>
  <c r="AQ25" i="146" s="1"/>
  <c r="AM41" i="146"/>
  <c r="AN39" i="146" s="1"/>
  <c r="BE15" i="146"/>
  <c r="BF11" i="146" s="1"/>
  <c r="AN35" i="146"/>
  <c r="AO32" i="146" s="1"/>
  <c r="BD16" i="146"/>
  <c r="AM36" i="146"/>
  <c r="AP29" i="145"/>
  <c r="AM41" i="145"/>
  <c r="AN39" i="145" s="1"/>
  <c r="AL42" i="145"/>
  <c r="V55" i="145"/>
  <c r="W19" i="145"/>
  <c r="AN35" i="145"/>
  <c r="AO32" i="145" s="1"/>
  <c r="BD15" i="145"/>
  <c r="BE11" i="145" s="1"/>
  <c r="AM36" i="145"/>
  <c r="AQ28" i="145"/>
  <c r="AR25" i="145" s="1"/>
  <c r="AM29" i="143"/>
  <c r="AL42" i="143"/>
  <c r="V55" i="143"/>
  <c r="W19" i="143"/>
  <c r="AM41" i="143"/>
  <c r="AN39" i="143" s="1"/>
  <c r="AN28" i="143"/>
  <c r="AO25" i="143" s="1"/>
  <c r="AN35" i="143"/>
  <c r="AO32" i="143" s="1"/>
  <c r="BE15" i="143"/>
  <c r="BF11" i="143" s="1"/>
  <c r="V22" i="143"/>
  <c r="AL43" i="142"/>
  <c r="AN35" i="142"/>
  <c r="AO32" i="142" s="1"/>
  <c r="AM36" i="142"/>
  <c r="V56" i="142"/>
  <c r="W19" i="142"/>
  <c r="AN39" i="142"/>
  <c r="AN42" i="142" s="1"/>
  <c r="BF15" i="142"/>
  <c r="BG11" i="142" s="1"/>
  <c r="AN35" i="140"/>
  <c r="AO32" i="140" s="1"/>
  <c r="AN28" i="140"/>
  <c r="AO25" i="140" s="1"/>
  <c r="V55" i="140"/>
  <c r="W19" i="140"/>
  <c r="AM36" i="140"/>
  <c r="AM41" i="140"/>
  <c r="AN39" i="140" s="1"/>
  <c r="BE15" i="140"/>
  <c r="BF11" i="140" s="1"/>
  <c r="AM36" i="139"/>
  <c r="AN39" i="139"/>
  <c r="AN42" i="139" s="1"/>
  <c r="V56" i="139"/>
  <c r="W19" i="139"/>
  <c r="BD15" i="139"/>
  <c r="BE11" i="139" s="1"/>
  <c r="AL43" i="139"/>
  <c r="V22" i="139"/>
  <c r="BC16" i="139"/>
  <c r="AN35" i="139"/>
  <c r="AO32" i="139" s="1"/>
  <c r="AM36" i="137"/>
  <c r="AL42" i="137"/>
  <c r="BD15" i="137"/>
  <c r="BE11" i="137" s="1"/>
  <c r="AM28" i="137"/>
  <c r="AN25" i="137" s="1"/>
  <c r="BC16" i="137"/>
  <c r="AN35" i="137"/>
  <c r="AO32" i="137" s="1"/>
  <c r="AL29" i="137"/>
  <c r="AM41" i="137"/>
  <c r="AN39" i="137" s="1"/>
  <c r="V55" i="137"/>
  <c r="W19" i="137"/>
  <c r="AP28" i="136"/>
  <c r="AQ25" i="136" s="1"/>
  <c r="BF15" i="136"/>
  <c r="BG11" i="136" s="1"/>
  <c r="BE16" i="136"/>
  <c r="AN35" i="136"/>
  <c r="AO32" i="136" s="1"/>
  <c r="AO29" i="136"/>
  <c r="V55" i="136"/>
  <c r="W19" i="136"/>
  <c r="AM41" i="136"/>
  <c r="AN39" i="136" s="1"/>
  <c r="AM36" i="136"/>
  <c r="AN39" i="134"/>
  <c r="AN42" i="134" s="1"/>
  <c r="AM36" i="134"/>
  <c r="V56" i="134"/>
  <c r="W19" i="134"/>
  <c r="AN35" i="134"/>
  <c r="AO32" i="134" s="1"/>
  <c r="AL43" i="134"/>
  <c r="BE15" i="134"/>
  <c r="BF11" i="134" s="1"/>
  <c r="V56" i="133"/>
  <c r="W19" i="133"/>
  <c r="AN39" i="133"/>
  <c r="AN42" i="133" s="1"/>
  <c r="AL43" i="133"/>
  <c r="AN35" i="133"/>
  <c r="AO32" i="133" s="1"/>
  <c r="V22" i="133"/>
  <c r="BD15" i="133"/>
  <c r="BE11" i="133" s="1"/>
  <c r="AM36" i="133"/>
  <c r="AN35" i="131"/>
  <c r="AO32" i="131" s="1"/>
  <c r="AM36" i="131"/>
  <c r="V55" i="131"/>
  <c r="W19" i="131"/>
  <c r="BE15" i="131"/>
  <c r="BF11" i="131" s="1"/>
  <c r="AM41" i="131"/>
  <c r="AN39" i="131" s="1"/>
  <c r="AP28" i="131"/>
  <c r="AQ25" i="131" s="1"/>
  <c r="BD16" i="131"/>
  <c r="AL42" i="131"/>
  <c r="AO29" i="131"/>
  <c r="BE15" i="130"/>
  <c r="BF11" i="130" s="1"/>
  <c r="AM41" i="130"/>
  <c r="AN39" i="130" s="1"/>
  <c r="AN35" i="130"/>
  <c r="AO32" i="130" s="1"/>
  <c r="AL42" i="130"/>
  <c r="AM36" i="130"/>
  <c r="V55" i="130"/>
  <c r="W19" i="130"/>
  <c r="BD16" i="130"/>
  <c r="AM36" i="129"/>
  <c r="V56" i="129"/>
  <c r="W19" i="129"/>
  <c r="AN39" i="129"/>
  <c r="AN42" i="129" s="1"/>
  <c r="V22" i="129"/>
  <c r="AL43" i="129"/>
  <c r="AN35" i="129"/>
  <c r="AO32" i="129" s="1"/>
  <c r="BF15" i="129"/>
  <c r="BG11" i="129" s="1"/>
  <c r="AN28" i="129"/>
  <c r="AO25" i="129" s="1"/>
  <c r="AM36" i="128"/>
  <c r="AM28" i="128"/>
  <c r="AN25" i="128" s="1"/>
  <c r="AN39" i="128"/>
  <c r="AN42" i="128" s="1"/>
  <c r="AN35" i="128"/>
  <c r="AO32" i="128" s="1"/>
  <c r="V56" i="128"/>
  <c r="W19" i="128"/>
  <c r="BE16" i="128"/>
  <c r="AL43" i="128"/>
  <c r="BF15" i="128"/>
  <c r="BG11" i="128" s="1"/>
  <c r="BD16" i="126"/>
  <c r="V56" i="126"/>
  <c r="W19" i="126"/>
  <c r="AL43" i="126"/>
  <c r="BE15" i="126"/>
  <c r="BF11" i="126" s="1"/>
  <c r="AN39" i="126"/>
  <c r="AN42" i="126" s="1"/>
  <c r="AM28" i="126"/>
  <c r="AN25" i="126" s="1"/>
  <c r="AM36" i="126"/>
  <c r="AN35" i="126"/>
  <c r="AO32" i="126" s="1"/>
  <c r="AL43" i="125"/>
  <c r="BF15" i="125"/>
  <c r="BG11" i="125" s="1"/>
  <c r="AN39" i="125"/>
  <c r="AN42" i="125" s="1"/>
  <c r="V56" i="125"/>
  <c r="W19" i="125"/>
  <c r="AN35" i="125"/>
  <c r="AO32" i="125" s="1"/>
  <c r="BE16" i="125"/>
  <c r="AM28" i="123"/>
  <c r="AN25" i="123" s="1"/>
  <c r="BD15" i="123"/>
  <c r="BE11" i="123" s="1"/>
  <c r="W55" i="123"/>
  <c r="X19" i="123"/>
  <c r="BC16" i="123"/>
  <c r="AL29" i="123"/>
  <c r="W22" i="123"/>
  <c r="AL42" i="119"/>
  <c r="AM29" i="122"/>
  <c r="AN28" i="122"/>
  <c r="AO25" i="122" s="1"/>
  <c r="W55" i="122"/>
  <c r="X19" i="122"/>
  <c r="BE15" i="122"/>
  <c r="BF11" i="122" s="1"/>
  <c r="BD16" i="122"/>
  <c r="AM36" i="120"/>
  <c r="AN35" i="120"/>
  <c r="AO32" i="120" s="1"/>
  <c r="X21" i="120"/>
  <c r="BF15" i="120"/>
  <c r="BG11" i="120" s="1"/>
  <c r="BE16" i="120"/>
  <c r="AP28" i="119"/>
  <c r="AQ25" i="119" s="1"/>
  <c r="AM41" i="119"/>
  <c r="AN39" i="119" s="1"/>
  <c r="AN35" i="119"/>
  <c r="AO32" i="119" s="1"/>
  <c r="AM36" i="119"/>
  <c r="BE15" i="119"/>
  <c r="BF11" i="119" s="1"/>
  <c r="AM36" i="117"/>
  <c r="AN39" i="117"/>
  <c r="AN42" i="117" s="1"/>
  <c r="AL43" i="117"/>
  <c r="BF15" i="117"/>
  <c r="BG11" i="117" s="1"/>
  <c r="AN35" i="117"/>
  <c r="AO32" i="117" s="1"/>
  <c r="BE16" i="117"/>
  <c r="AM36" i="116"/>
  <c r="AO29" i="116"/>
  <c r="AO22" i="116"/>
  <c r="AP28" i="116"/>
  <c r="AQ25" i="116" s="1"/>
  <c r="AN35" i="116"/>
  <c r="AO32" i="116" s="1"/>
  <c r="BF15" i="116"/>
  <c r="BG11" i="116" s="1"/>
  <c r="AM41" i="116"/>
  <c r="AN39" i="116" s="1"/>
  <c r="BD16" i="123" l="1"/>
  <c r="BF16" i="125"/>
  <c r="BF16" i="128"/>
  <c r="AK36" i="150"/>
  <c r="BE16" i="143"/>
  <c r="AL35" i="150"/>
  <c r="AM32" i="150" s="1"/>
  <c r="AP29" i="119"/>
  <c r="BE16" i="134"/>
  <c r="BD16" i="137"/>
  <c r="BD16" i="139"/>
  <c r="BD16" i="145"/>
  <c r="AP29" i="116"/>
  <c r="BF16" i="120"/>
  <c r="BF16" i="142"/>
  <c r="BE16" i="146"/>
  <c r="AR19" i="119"/>
  <c r="AR21" i="119" s="1"/>
  <c r="AQ55" i="119"/>
  <c r="AQ19" i="116"/>
  <c r="AP55" i="116"/>
  <c r="BF16" i="150"/>
  <c r="BA16" i="156"/>
  <c r="BF16" i="129"/>
  <c r="BB15" i="156"/>
  <c r="BC11" i="156" s="1"/>
  <c r="AQ22" i="119"/>
  <c r="BE16" i="122"/>
  <c r="BF16" i="136"/>
  <c r="AN29" i="158"/>
  <c r="AK29" i="120"/>
  <c r="AZ56" i="161"/>
  <c r="BA19" i="161"/>
  <c r="BB16" i="158"/>
  <c r="AP36" i="158"/>
  <c r="AM42" i="157"/>
  <c r="AJ43" i="120"/>
  <c r="AN29" i="157"/>
  <c r="AP36" i="156"/>
  <c r="AM42" i="155"/>
  <c r="AH21" i="156"/>
  <c r="AH22" i="156" s="1"/>
  <c r="AQ35" i="158"/>
  <c r="AR32" i="158" s="1"/>
  <c r="AN41" i="157"/>
  <c r="AO39" i="157" s="1"/>
  <c r="AO28" i="158"/>
  <c r="AP25" i="158" s="1"/>
  <c r="BC15" i="158"/>
  <c r="BD11" i="158" s="1"/>
  <c r="AN42" i="156"/>
  <c r="AO36" i="155"/>
  <c r="AN29" i="155"/>
  <c r="AO36" i="157"/>
  <c r="AO29" i="156"/>
  <c r="AN42" i="158"/>
  <c r="AO28" i="157"/>
  <c r="AP25" i="157" s="1"/>
  <c r="AQ35" i="156"/>
  <c r="AR32" i="156" s="1"/>
  <c r="AN41" i="155"/>
  <c r="AO39" i="155" s="1"/>
  <c r="AJ21" i="157"/>
  <c r="AJ22" i="157" s="1"/>
  <c r="AK55" i="155"/>
  <c r="AL19" i="155"/>
  <c r="AK19" i="158"/>
  <c r="AK21" i="158" s="1"/>
  <c r="AJ55" i="158"/>
  <c r="AO41" i="156"/>
  <c r="AP39" i="156" s="1"/>
  <c r="AP35" i="155"/>
  <c r="AQ32" i="155" s="1"/>
  <c r="AO28" i="155"/>
  <c r="AP25" i="155" s="1"/>
  <c r="AP35" i="157"/>
  <c r="AQ32" i="157" s="1"/>
  <c r="AP28" i="156"/>
  <c r="AQ25" i="156" s="1"/>
  <c r="AO41" i="158"/>
  <c r="AP39" i="158" s="1"/>
  <c r="W19" i="117"/>
  <c r="V56" i="117"/>
  <c r="AL39" i="120"/>
  <c r="AL42" i="120" s="1"/>
  <c r="AL28" i="120"/>
  <c r="AM25" i="120" s="1"/>
  <c r="AN29" i="125"/>
  <c r="AL29" i="139"/>
  <c r="AO28" i="125"/>
  <c r="AP25" i="125" s="1"/>
  <c r="AK29" i="117"/>
  <c r="AP29" i="136"/>
  <c r="AK29" i="130"/>
  <c r="AO29" i="133"/>
  <c r="AL29" i="142"/>
  <c r="AP29" i="146"/>
  <c r="AP28" i="133"/>
  <c r="AQ25" i="133" s="1"/>
  <c r="AM28" i="134"/>
  <c r="AN25" i="134" s="1"/>
  <c r="AL28" i="117"/>
  <c r="AM25" i="117" s="1"/>
  <c r="AM28" i="139"/>
  <c r="AN25" i="139" s="1"/>
  <c r="AN29" i="129"/>
  <c r="AL28" i="130"/>
  <c r="AM25" i="130" s="1"/>
  <c r="AL29" i="134"/>
  <c r="AM28" i="142"/>
  <c r="AN25" i="142" s="1"/>
  <c r="AM42" i="116"/>
  <c r="AN36" i="125"/>
  <c r="AM43" i="129"/>
  <c r="AM43" i="150"/>
  <c r="AN36" i="142"/>
  <c r="AN36" i="131"/>
  <c r="W56" i="150"/>
  <c r="X19" i="150"/>
  <c r="AN28" i="150"/>
  <c r="AO25" i="150" s="1"/>
  <c r="W22" i="150"/>
  <c r="AM29" i="150"/>
  <c r="AN42" i="150"/>
  <c r="AO39" i="150" s="1"/>
  <c r="BG15" i="150"/>
  <c r="BH11" i="150" s="1"/>
  <c r="AN36" i="146"/>
  <c r="AM42" i="146"/>
  <c r="AO35" i="146"/>
  <c r="AP32" i="146" s="1"/>
  <c r="AN41" i="146"/>
  <c r="AO39" i="146" s="1"/>
  <c r="W21" i="146"/>
  <c r="W22" i="146" s="1"/>
  <c r="BF15" i="146"/>
  <c r="BG11" i="146" s="1"/>
  <c r="AQ28" i="146"/>
  <c r="AR25" i="146" s="1"/>
  <c r="AN36" i="145"/>
  <c r="AR28" i="145"/>
  <c r="AS25" i="145" s="1"/>
  <c r="AO35" i="145"/>
  <c r="AP32" i="145" s="1"/>
  <c r="AQ29" i="145"/>
  <c r="W21" i="145"/>
  <c r="W22" i="145" s="1"/>
  <c r="AN41" i="145"/>
  <c r="AO39" i="145" s="1"/>
  <c r="BE15" i="145"/>
  <c r="BF11" i="145" s="1"/>
  <c r="AM42" i="145"/>
  <c r="AM42" i="143"/>
  <c r="AN36" i="143"/>
  <c r="AN29" i="143"/>
  <c r="W21" i="143"/>
  <c r="AO28" i="143"/>
  <c r="AP25" i="143" s="1"/>
  <c r="BF15" i="143"/>
  <c r="BG11" i="143" s="1"/>
  <c r="AO35" i="143"/>
  <c r="AP32" i="143" s="1"/>
  <c r="AN41" i="143"/>
  <c r="AO39" i="143" s="1"/>
  <c r="AM43" i="142"/>
  <c r="AO39" i="142"/>
  <c r="AO42" i="142" s="1"/>
  <c r="W21" i="142"/>
  <c r="W22" i="142" s="1"/>
  <c r="BG15" i="142"/>
  <c r="BH11" i="142" s="1"/>
  <c r="AO35" i="142"/>
  <c r="AP32" i="142" s="1"/>
  <c r="AM42" i="140"/>
  <c r="AN41" i="140"/>
  <c r="AO39" i="140" s="1"/>
  <c r="AO28" i="140"/>
  <c r="AP25" i="140" s="1"/>
  <c r="BF15" i="140"/>
  <c r="BG11" i="140" s="1"/>
  <c r="AN29" i="140"/>
  <c r="AO35" i="140"/>
  <c r="AP32" i="140" s="1"/>
  <c r="BE16" i="140"/>
  <c r="W21" i="140"/>
  <c r="W22" i="140" s="1"/>
  <c r="AN36" i="140"/>
  <c r="W21" i="139"/>
  <c r="W22" i="139" s="1"/>
  <c r="AO35" i="139"/>
  <c r="AP32" i="139" s="1"/>
  <c r="AO39" i="139"/>
  <c r="AO42" i="139" s="1"/>
  <c r="AN36" i="139"/>
  <c r="BE15" i="139"/>
  <c r="BF11" i="139" s="1"/>
  <c r="AM43" i="139"/>
  <c r="AN36" i="137"/>
  <c r="W21" i="137"/>
  <c r="AN41" i="137"/>
  <c r="AO39" i="137" s="1"/>
  <c r="AN28" i="137"/>
  <c r="AO25" i="137" s="1"/>
  <c r="BE15" i="137"/>
  <c r="BF11" i="137" s="1"/>
  <c r="AM42" i="137"/>
  <c r="AO35" i="137"/>
  <c r="AP32" i="137" s="1"/>
  <c r="AM29" i="137"/>
  <c r="AN41" i="136"/>
  <c r="AO39" i="136" s="1"/>
  <c r="BG15" i="136"/>
  <c r="BH11" i="136" s="1"/>
  <c r="AM42" i="136"/>
  <c r="AO35" i="136"/>
  <c r="AP32" i="136" s="1"/>
  <c r="W21" i="136"/>
  <c r="AN36" i="136"/>
  <c r="AQ28" i="136"/>
  <c r="AR25" i="136" s="1"/>
  <c r="AN36" i="134"/>
  <c r="BF15" i="134"/>
  <c r="BG11" i="134" s="1"/>
  <c r="AO35" i="134"/>
  <c r="AP32" i="134" s="1"/>
  <c r="AM43" i="134"/>
  <c r="W21" i="134"/>
  <c r="W22" i="134" s="1"/>
  <c r="AO39" i="134"/>
  <c r="AO42" i="134" s="1"/>
  <c r="AM43" i="133"/>
  <c r="AO35" i="133"/>
  <c r="AP32" i="133" s="1"/>
  <c r="AO39" i="133"/>
  <c r="AO42" i="133" s="1"/>
  <c r="BE15" i="133"/>
  <c r="BF11" i="133" s="1"/>
  <c r="W21" i="133"/>
  <c r="BD16" i="133"/>
  <c r="AN36" i="133"/>
  <c r="AM42" i="131"/>
  <c r="W21" i="131"/>
  <c r="W22" i="131" s="1"/>
  <c r="AQ28" i="131"/>
  <c r="AR25" i="131" s="1"/>
  <c r="BF15" i="131"/>
  <c r="BG11" i="131" s="1"/>
  <c r="AP29" i="131"/>
  <c r="BE16" i="131"/>
  <c r="AN41" i="131"/>
  <c r="AO39" i="131" s="1"/>
  <c r="AO35" i="131"/>
  <c r="AP32" i="131" s="1"/>
  <c r="AM42" i="130"/>
  <c r="AN36" i="130"/>
  <c r="AO35" i="130"/>
  <c r="AP32" i="130" s="1"/>
  <c r="BF15" i="130"/>
  <c r="BG11" i="130" s="1"/>
  <c r="W21" i="130"/>
  <c r="W22" i="130" s="1"/>
  <c r="AN41" i="130"/>
  <c r="AO39" i="130" s="1"/>
  <c r="BE16" i="130"/>
  <c r="W21" i="129"/>
  <c r="W22" i="129" s="1"/>
  <c r="AO28" i="129"/>
  <c r="AP25" i="129" s="1"/>
  <c r="AO35" i="129"/>
  <c r="AP32" i="129" s="1"/>
  <c r="BG15" i="129"/>
  <c r="BH11" i="129" s="1"/>
  <c r="AN36" i="129"/>
  <c r="AO39" i="129"/>
  <c r="AO42" i="129" s="1"/>
  <c r="AM43" i="128"/>
  <c r="AN36" i="128"/>
  <c r="W21" i="128"/>
  <c r="W22" i="128" s="1"/>
  <c r="AO39" i="128"/>
  <c r="AO42" i="128" s="1"/>
  <c r="AN28" i="128"/>
  <c r="AO25" i="128" s="1"/>
  <c r="BG15" i="128"/>
  <c r="BH11" i="128" s="1"/>
  <c r="AO35" i="128"/>
  <c r="AP32" i="128" s="1"/>
  <c r="AM29" i="128"/>
  <c r="AM43" i="126"/>
  <c r="AN28" i="126"/>
  <c r="AO25" i="126" s="1"/>
  <c r="W21" i="126"/>
  <c r="W22" i="126" s="1"/>
  <c r="AN36" i="126"/>
  <c r="BE16" i="126"/>
  <c r="BF15" i="126"/>
  <c r="BG11" i="126" s="1"/>
  <c r="AM29" i="126"/>
  <c r="AO39" i="126"/>
  <c r="AO42" i="126" s="1"/>
  <c r="AO35" i="126"/>
  <c r="AP32" i="126" s="1"/>
  <c r="AM43" i="125"/>
  <c r="AO35" i="125"/>
  <c r="AP32" i="125" s="1"/>
  <c r="AO39" i="125"/>
  <c r="AO42" i="125" s="1"/>
  <c r="W21" i="125"/>
  <c r="W22" i="125" s="1"/>
  <c r="BG15" i="125"/>
  <c r="BH11" i="125" s="1"/>
  <c r="AM29" i="123"/>
  <c r="BE15" i="123"/>
  <c r="BF11" i="123" s="1"/>
  <c r="AN28" i="123"/>
  <c r="AO25" i="123" s="1"/>
  <c r="X21" i="123"/>
  <c r="X22" i="123" s="1"/>
  <c r="AN29" i="122"/>
  <c r="AO28" i="122"/>
  <c r="AP25" i="122" s="1"/>
  <c r="BF15" i="122"/>
  <c r="BG11" i="122" s="1"/>
  <c r="X21" i="122"/>
  <c r="X22" i="122" s="1"/>
  <c r="BG15" i="120"/>
  <c r="BH11" i="120" s="1"/>
  <c r="X56" i="120"/>
  <c r="Y19" i="120"/>
  <c r="AO35" i="120"/>
  <c r="AP32" i="120" s="1"/>
  <c r="X22" i="120"/>
  <c r="AN36" i="120"/>
  <c r="AN36" i="119"/>
  <c r="AM42" i="119"/>
  <c r="AQ28" i="119"/>
  <c r="AR25" i="119" s="1"/>
  <c r="BF15" i="119"/>
  <c r="BG11" i="119" s="1"/>
  <c r="AO35" i="119"/>
  <c r="AP32" i="119" s="1"/>
  <c r="AN41" i="119"/>
  <c r="AO39" i="119" s="1"/>
  <c r="BE16" i="119"/>
  <c r="AM43" i="117"/>
  <c r="AN36" i="117"/>
  <c r="BG15" i="117"/>
  <c r="BH11" i="117" s="1"/>
  <c r="AO39" i="117"/>
  <c r="AO42" i="117" s="1"/>
  <c r="AO35" i="117"/>
  <c r="AP32" i="117" s="1"/>
  <c r="BF16" i="117"/>
  <c r="AN36" i="116"/>
  <c r="AO35" i="116"/>
  <c r="AP32" i="116" s="1"/>
  <c r="AN41" i="116"/>
  <c r="AO39" i="116" s="1"/>
  <c r="BG15" i="116"/>
  <c r="BH11" i="116" s="1"/>
  <c r="BF16" i="116"/>
  <c r="AQ28" i="116"/>
  <c r="AR25" i="116" s="1"/>
  <c r="AQ21" i="116"/>
  <c r="BF16" i="134" l="1"/>
  <c r="AL36" i="150"/>
  <c r="BB16" i="156"/>
  <c r="AM35" i="150"/>
  <c r="AN32" i="150" s="1"/>
  <c r="BF16" i="119"/>
  <c r="BE16" i="139"/>
  <c r="BE16" i="133"/>
  <c r="BE16" i="123"/>
  <c r="BF16" i="126"/>
  <c r="AR19" i="116"/>
  <c r="AQ55" i="116"/>
  <c r="AS19" i="119"/>
  <c r="AS21" i="119" s="1"/>
  <c r="AR55" i="119"/>
  <c r="AQ29" i="116"/>
  <c r="BG16" i="128"/>
  <c r="BE16" i="137"/>
  <c r="BF16" i="146"/>
  <c r="BG16" i="150"/>
  <c r="BC15" i="156"/>
  <c r="BD11" i="156" s="1"/>
  <c r="AQ22" i="116"/>
  <c r="BG16" i="117"/>
  <c r="AR22" i="119"/>
  <c r="AQ29" i="119"/>
  <c r="BG16" i="120"/>
  <c r="BF16" i="122"/>
  <c r="BA21" i="161"/>
  <c r="BA22" i="161" s="1"/>
  <c r="AO29" i="158"/>
  <c r="AO29" i="157"/>
  <c r="BC16" i="158"/>
  <c r="AP36" i="157"/>
  <c r="AN42" i="155"/>
  <c r="AQ36" i="156"/>
  <c r="AN42" i="157"/>
  <c r="AQ36" i="158"/>
  <c r="AO42" i="158"/>
  <c r="AL29" i="120"/>
  <c r="AK43" i="120"/>
  <c r="AP41" i="158"/>
  <c r="AQ39" i="158" s="1"/>
  <c r="AP29" i="156"/>
  <c r="AQ35" i="157"/>
  <c r="AR32" i="157" s="1"/>
  <c r="AO29" i="155"/>
  <c r="AP36" i="155"/>
  <c r="AO42" i="156"/>
  <c r="AL21" i="155"/>
  <c r="AL22" i="155" s="1"/>
  <c r="AK19" i="157"/>
  <c r="AK21" i="157" s="1"/>
  <c r="AJ55" i="157"/>
  <c r="AO41" i="155"/>
  <c r="AP39" i="155" s="1"/>
  <c r="AR35" i="156"/>
  <c r="AS32" i="156" s="1"/>
  <c r="AP28" i="157"/>
  <c r="AQ25" i="157" s="1"/>
  <c r="BD15" i="158"/>
  <c r="BE11" i="158" s="1"/>
  <c r="AP28" i="158"/>
  <c r="AQ25" i="158" s="1"/>
  <c r="AO41" i="157"/>
  <c r="AP39" i="157" s="1"/>
  <c r="AR35" i="158"/>
  <c r="AS32" i="158" s="1"/>
  <c r="AQ28" i="156"/>
  <c r="AR25" i="156" s="1"/>
  <c r="AP28" i="155"/>
  <c r="AQ25" i="155" s="1"/>
  <c r="AQ35" i="155"/>
  <c r="AR32" i="155" s="1"/>
  <c r="AP41" i="156"/>
  <c r="AQ39" i="156" s="1"/>
  <c r="AK22" i="158"/>
  <c r="AL19" i="158"/>
  <c r="AK55" i="158"/>
  <c r="AI19" i="156"/>
  <c r="AI21" i="156" s="1"/>
  <c r="AH55" i="156"/>
  <c r="AM39" i="120"/>
  <c r="AM42" i="120" s="1"/>
  <c r="AM28" i="120"/>
  <c r="AN25" i="120" s="1"/>
  <c r="W21" i="117"/>
  <c r="W22" i="117" s="1"/>
  <c r="AN42" i="119"/>
  <c r="AO29" i="125"/>
  <c r="AL29" i="117"/>
  <c r="AM29" i="134"/>
  <c r="AP28" i="125"/>
  <c r="AQ25" i="125" s="1"/>
  <c r="AN29" i="150"/>
  <c r="AP29" i="133"/>
  <c r="AL29" i="130"/>
  <c r="AM29" i="139"/>
  <c r="AM28" i="117"/>
  <c r="AN25" i="117" s="1"/>
  <c r="AN28" i="134"/>
  <c r="AO25" i="134" s="1"/>
  <c r="AQ28" i="133"/>
  <c r="AR25" i="133" s="1"/>
  <c r="AM28" i="130"/>
  <c r="AN25" i="130" s="1"/>
  <c r="AN28" i="142"/>
  <c r="AO25" i="142" s="1"/>
  <c r="AN29" i="137"/>
  <c r="AO29" i="140"/>
  <c r="AM29" i="142"/>
  <c r="AN28" i="139"/>
  <c r="AO25" i="139" s="1"/>
  <c r="AO36" i="140"/>
  <c r="AN42" i="136"/>
  <c r="AO36" i="136"/>
  <c r="AN42" i="146"/>
  <c r="AO36" i="134"/>
  <c r="AO28" i="150"/>
  <c r="AP25" i="150" s="1"/>
  <c r="BH15" i="150"/>
  <c r="BI11" i="150" s="1"/>
  <c r="BH16" i="150"/>
  <c r="AN43" i="150"/>
  <c r="X21" i="150"/>
  <c r="X22" i="150" s="1"/>
  <c r="AO42" i="150"/>
  <c r="AP39" i="150" s="1"/>
  <c r="AQ29" i="146"/>
  <c r="AO36" i="146"/>
  <c r="W55" i="146"/>
  <c r="X19" i="146"/>
  <c r="AP35" i="146"/>
  <c r="AQ32" i="146" s="1"/>
  <c r="BG15" i="146"/>
  <c r="BH11" i="146" s="1"/>
  <c r="AR28" i="146"/>
  <c r="AS25" i="146" s="1"/>
  <c r="AO41" i="146"/>
  <c r="AP39" i="146" s="1"/>
  <c r="AR29" i="145"/>
  <c r="BF15" i="145"/>
  <c r="BG11" i="145" s="1"/>
  <c r="AO41" i="145"/>
  <c r="AP39" i="145" s="1"/>
  <c r="AN42" i="145"/>
  <c r="AP35" i="145"/>
  <c r="AQ32" i="145" s="1"/>
  <c r="BE16" i="145"/>
  <c r="X19" i="145"/>
  <c r="W55" i="145"/>
  <c r="AO36" i="145"/>
  <c r="AS28" i="145"/>
  <c r="AT25" i="145" s="1"/>
  <c r="AO36" i="143"/>
  <c r="AN42" i="143"/>
  <c r="AO29" i="143"/>
  <c r="BG15" i="143"/>
  <c r="BH11" i="143" s="1"/>
  <c r="W55" i="143"/>
  <c r="X19" i="143"/>
  <c r="AP35" i="143"/>
  <c r="AQ32" i="143" s="1"/>
  <c r="AP28" i="143"/>
  <c r="AQ25" i="143" s="1"/>
  <c r="AO41" i="143"/>
  <c r="AP39" i="143" s="1"/>
  <c r="BF16" i="143"/>
  <c r="W22" i="143"/>
  <c r="AN43" i="142"/>
  <c r="AO36" i="142"/>
  <c r="AP35" i="142"/>
  <c r="AQ32" i="142" s="1"/>
  <c r="W56" i="142"/>
  <c r="X19" i="142"/>
  <c r="AP39" i="142"/>
  <c r="AP42" i="142" s="1"/>
  <c r="BH15" i="142"/>
  <c r="BI11" i="142" s="1"/>
  <c r="BG16" i="142"/>
  <c r="AN42" i="140"/>
  <c r="BG15" i="140"/>
  <c r="BH11" i="140" s="1"/>
  <c r="BF16" i="140"/>
  <c r="AO41" i="140"/>
  <c r="AP39" i="140" s="1"/>
  <c r="AP35" i="140"/>
  <c r="AQ32" i="140" s="1"/>
  <c r="W55" i="140"/>
  <c r="X19" i="140"/>
  <c r="AP28" i="140"/>
  <c r="AQ25" i="140" s="1"/>
  <c r="AP35" i="139"/>
  <c r="AQ32" i="139" s="1"/>
  <c r="AP39" i="139"/>
  <c r="AP42" i="139" s="1"/>
  <c r="AN43" i="139"/>
  <c r="BF15" i="139"/>
  <c r="BG11" i="139" s="1"/>
  <c r="AO36" i="139"/>
  <c r="W56" i="139"/>
  <c r="X19" i="139"/>
  <c r="AP35" i="137"/>
  <c r="AQ32" i="137" s="1"/>
  <c r="AN42" i="137"/>
  <c r="W55" i="137"/>
  <c r="X19" i="137"/>
  <c r="AO41" i="137"/>
  <c r="AP39" i="137" s="1"/>
  <c r="AO36" i="137"/>
  <c r="BF15" i="137"/>
  <c r="BG11" i="137" s="1"/>
  <c r="AO28" i="137"/>
  <c r="AP25" i="137" s="1"/>
  <c r="W22" i="137"/>
  <c r="W55" i="136"/>
  <c r="X19" i="136"/>
  <c r="AR28" i="136"/>
  <c r="AS25" i="136" s="1"/>
  <c r="W22" i="136"/>
  <c r="AQ29" i="136"/>
  <c r="BH15" i="136"/>
  <c r="BI11" i="136" s="1"/>
  <c r="AP35" i="136"/>
  <c r="AQ32" i="136" s="1"/>
  <c r="BG16" i="136"/>
  <c r="AO41" i="136"/>
  <c r="AP39" i="136" s="1"/>
  <c r="AN43" i="134"/>
  <c r="AP39" i="134"/>
  <c r="AP42" i="134" s="1"/>
  <c r="BG15" i="134"/>
  <c r="BH11" i="134" s="1"/>
  <c r="W56" i="134"/>
  <c r="X19" i="134"/>
  <c r="AP35" i="134"/>
  <c r="AQ32" i="134" s="1"/>
  <c r="AO36" i="133"/>
  <c r="AN43" i="133"/>
  <c r="W56" i="133"/>
  <c r="X19" i="133"/>
  <c r="BF15" i="133"/>
  <c r="BG11" i="133" s="1"/>
  <c r="AP39" i="133"/>
  <c r="AP42" i="133" s="1"/>
  <c r="W22" i="133"/>
  <c r="AP35" i="133"/>
  <c r="AQ32" i="133" s="1"/>
  <c r="AO36" i="131"/>
  <c r="AN42" i="131"/>
  <c r="AR28" i="131"/>
  <c r="AS25" i="131" s="1"/>
  <c r="AQ29" i="131"/>
  <c r="BG15" i="131"/>
  <c r="BH11" i="131" s="1"/>
  <c r="AP35" i="131"/>
  <c r="AQ32" i="131" s="1"/>
  <c r="AO41" i="131"/>
  <c r="AP39" i="131" s="1"/>
  <c r="BF16" i="131"/>
  <c r="W55" i="131"/>
  <c r="X19" i="131"/>
  <c r="AN42" i="130"/>
  <c r="AO36" i="130"/>
  <c r="W55" i="130"/>
  <c r="X19" i="130"/>
  <c r="BG15" i="130"/>
  <c r="BH11" i="130" s="1"/>
  <c r="AP35" i="130"/>
  <c r="AQ32" i="130" s="1"/>
  <c r="AO41" i="130"/>
  <c r="AP39" i="130" s="1"/>
  <c r="BF16" i="130"/>
  <c r="AO29" i="129"/>
  <c r="AP39" i="129"/>
  <c r="AP42" i="129" s="1"/>
  <c r="AP28" i="129"/>
  <c r="AQ25" i="129" s="1"/>
  <c r="BH15" i="129"/>
  <c r="BI11" i="129" s="1"/>
  <c r="AP35" i="129"/>
  <c r="AQ32" i="129" s="1"/>
  <c r="AN43" i="129"/>
  <c r="BG16" i="129"/>
  <c r="AO36" i="129"/>
  <c r="W56" i="129"/>
  <c r="X19" i="129"/>
  <c r="AP39" i="128"/>
  <c r="AP42" i="128" s="1"/>
  <c r="AO28" i="128"/>
  <c r="AP25" i="128" s="1"/>
  <c r="AO36" i="128"/>
  <c r="AN29" i="128"/>
  <c r="AP35" i="128"/>
  <c r="AQ32" i="128" s="1"/>
  <c r="BH15" i="128"/>
  <c r="BI11" i="128" s="1"/>
  <c r="AN43" i="128"/>
  <c r="W56" i="128"/>
  <c r="X19" i="128"/>
  <c r="AO36" i="126"/>
  <c r="AP39" i="126"/>
  <c r="AP42" i="126" s="1"/>
  <c r="AO28" i="126"/>
  <c r="AP25" i="126" s="1"/>
  <c r="AP35" i="126"/>
  <c r="AQ32" i="126" s="1"/>
  <c r="AN43" i="126"/>
  <c r="W56" i="126"/>
  <c r="X19" i="126"/>
  <c r="BG15" i="126"/>
  <c r="BH11" i="126" s="1"/>
  <c r="AN29" i="126"/>
  <c r="AP39" i="125"/>
  <c r="AP42" i="125" s="1"/>
  <c r="BH15" i="125"/>
  <c r="BI11" i="125" s="1"/>
  <c r="AP35" i="125"/>
  <c r="AQ32" i="125" s="1"/>
  <c r="BG16" i="125"/>
  <c r="AO36" i="125"/>
  <c r="W56" i="125"/>
  <c r="X19" i="125"/>
  <c r="AN43" i="125"/>
  <c r="AO28" i="123"/>
  <c r="AP25" i="123" s="1"/>
  <c r="AN29" i="123"/>
  <c r="X55" i="123"/>
  <c r="Y19" i="123"/>
  <c r="BF15" i="123"/>
  <c r="BG11" i="123" s="1"/>
  <c r="AO36" i="119"/>
  <c r="BG15" i="122"/>
  <c r="BH11" i="122" s="1"/>
  <c r="AP28" i="122"/>
  <c r="AQ25" i="122" s="1"/>
  <c r="X55" i="122"/>
  <c r="Y19" i="122"/>
  <c r="AO29" i="122"/>
  <c r="AO36" i="120"/>
  <c r="AP35" i="120"/>
  <c r="AQ32" i="120" s="1"/>
  <c r="Y21" i="120"/>
  <c r="Y22" i="120" s="1"/>
  <c r="BH15" i="120"/>
  <c r="BI11" i="120" s="1"/>
  <c r="AO41" i="119"/>
  <c r="AP39" i="119" s="1"/>
  <c r="BG15" i="119"/>
  <c r="BH11" i="119" s="1"/>
  <c r="AP35" i="119"/>
  <c r="AQ32" i="119" s="1"/>
  <c r="AR28" i="119"/>
  <c r="AS25" i="119" s="1"/>
  <c r="AN42" i="116"/>
  <c r="AO36" i="117"/>
  <c r="AP39" i="117"/>
  <c r="AP42" i="117" s="1"/>
  <c r="AP35" i="117"/>
  <c r="AQ32" i="117" s="1"/>
  <c r="BH15" i="117"/>
  <c r="BI11" i="117" s="1"/>
  <c r="AN43" i="117"/>
  <c r="AO36" i="116"/>
  <c r="AO41" i="116"/>
  <c r="AP39" i="116" s="1"/>
  <c r="AR21" i="116"/>
  <c r="AR22" i="116" s="1"/>
  <c r="BH15" i="116"/>
  <c r="BI11" i="116" s="1"/>
  <c r="AP35" i="116"/>
  <c r="AQ32" i="116" s="1"/>
  <c r="AR28" i="116"/>
  <c r="AS25" i="116" s="1"/>
  <c r="BG16" i="116"/>
  <c r="BG16" i="131" l="1"/>
  <c r="AM36" i="150"/>
  <c r="BH16" i="116"/>
  <c r="AN35" i="150"/>
  <c r="AO32" i="150" s="1"/>
  <c r="AR29" i="119"/>
  <c r="BG16" i="134"/>
  <c r="BH16" i="117"/>
  <c r="BH16" i="136"/>
  <c r="BF16" i="145"/>
  <c r="BC16" i="156"/>
  <c r="AS19" i="116"/>
  <c r="AR55" i="116"/>
  <c r="BH16" i="120"/>
  <c r="BG16" i="130"/>
  <c r="BF16" i="133"/>
  <c r="BG16" i="143"/>
  <c r="AR29" i="116"/>
  <c r="AT19" i="119"/>
  <c r="AT21" i="119" s="1"/>
  <c r="AT22" i="119" s="1"/>
  <c r="AS55" i="119"/>
  <c r="BG16" i="122"/>
  <c r="BF16" i="137"/>
  <c r="BH16" i="142"/>
  <c r="BD15" i="156"/>
  <c r="BE11" i="156" s="1"/>
  <c r="BG16" i="140"/>
  <c r="BA56" i="161"/>
  <c r="BB19" i="161"/>
  <c r="AR36" i="156"/>
  <c r="AP42" i="158"/>
  <c r="AL43" i="120"/>
  <c r="AI22" i="156"/>
  <c r="AJ19" i="156"/>
  <c r="AI55" i="156"/>
  <c r="AL21" i="158"/>
  <c r="AL22" i="158" s="1"/>
  <c r="AP42" i="156"/>
  <c r="AQ36" i="155"/>
  <c r="AP29" i="155"/>
  <c r="AQ29" i="156"/>
  <c r="AR36" i="158"/>
  <c r="AO42" i="157"/>
  <c r="AP29" i="158"/>
  <c r="BD16" i="158"/>
  <c r="AP29" i="157"/>
  <c r="AS35" i="156"/>
  <c r="AT32" i="156" s="1"/>
  <c r="AO42" i="155"/>
  <c r="AQ36" i="157"/>
  <c r="AQ41" i="158"/>
  <c r="AR39" i="158" s="1"/>
  <c r="AQ41" i="156"/>
  <c r="AR39" i="156" s="1"/>
  <c r="AR35" i="155"/>
  <c r="AS32" i="155" s="1"/>
  <c r="AQ28" i="155"/>
  <c r="AR25" i="155" s="1"/>
  <c r="AR28" i="156"/>
  <c r="AS25" i="156" s="1"/>
  <c r="AS35" i="158"/>
  <c r="AT32" i="158" s="1"/>
  <c r="AP41" i="157"/>
  <c r="AQ39" i="157" s="1"/>
  <c r="AQ28" i="158"/>
  <c r="AR25" i="158" s="1"/>
  <c r="BE15" i="158"/>
  <c r="BF11" i="158" s="1"/>
  <c r="AQ28" i="157"/>
  <c r="AR25" i="157" s="1"/>
  <c r="AP41" i="155"/>
  <c r="AQ39" i="155" s="1"/>
  <c r="AK22" i="157"/>
  <c r="AK55" i="157"/>
  <c r="AL19" i="157"/>
  <c r="AM19" i="155"/>
  <c r="AL55" i="155"/>
  <c r="AR35" i="157"/>
  <c r="AS32" i="157" s="1"/>
  <c r="AM29" i="120"/>
  <c r="AN28" i="120"/>
  <c r="AO25" i="120" s="1"/>
  <c r="X19" i="117"/>
  <c r="X21" i="117" s="1"/>
  <c r="W56" i="117"/>
  <c r="AN39" i="120"/>
  <c r="AN42" i="120" s="1"/>
  <c r="AP29" i="125"/>
  <c r="AM29" i="130"/>
  <c r="AM29" i="117"/>
  <c r="AQ28" i="125"/>
  <c r="AR25" i="125" s="1"/>
  <c r="AS29" i="145"/>
  <c r="AR29" i="136"/>
  <c r="AR28" i="133"/>
  <c r="AS25" i="133" s="1"/>
  <c r="AR29" i="146"/>
  <c r="AO28" i="142"/>
  <c r="AP25" i="142" s="1"/>
  <c r="AO28" i="134"/>
  <c r="AP25" i="134" s="1"/>
  <c r="AN28" i="130"/>
  <c r="AO25" i="130" s="1"/>
  <c r="AN28" i="117"/>
  <c r="AO25" i="117" s="1"/>
  <c r="AO28" i="139"/>
  <c r="AP25" i="139" s="1"/>
  <c r="AO29" i="150"/>
  <c r="AN29" i="139"/>
  <c r="AN29" i="142"/>
  <c r="AQ29" i="133"/>
  <c r="AN29" i="134"/>
  <c r="AP36" i="130"/>
  <c r="AO43" i="126"/>
  <c r="AO43" i="134"/>
  <c r="AO42" i="119"/>
  <c r="AO42" i="136"/>
  <c r="AP36" i="126"/>
  <c r="AP36" i="131"/>
  <c r="X56" i="150"/>
  <c r="Y19" i="150"/>
  <c r="BI15" i="150"/>
  <c r="BJ11" i="150" s="1"/>
  <c r="AP42" i="150"/>
  <c r="AQ39" i="150" s="1"/>
  <c r="AO43" i="150"/>
  <c r="AP28" i="150"/>
  <c r="AQ25" i="150" s="1"/>
  <c r="AP36" i="146"/>
  <c r="AO42" i="146"/>
  <c r="BH15" i="146"/>
  <c r="BI11" i="146" s="1"/>
  <c r="AQ35" i="146"/>
  <c r="AR32" i="146" s="1"/>
  <c r="AP41" i="146"/>
  <c r="AQ39" i="146" s="1"/>
  <c r="BG16" i="146"/>
  <c r="X21" i="146"/>
  <c r="X22" i="146" s="1"/>
  <c r="AS28" i="146"/>
  <c r="AT25" i="146" s="1"/>
  <c r="AP36" i="145"/>
  <c r="X21" i="145"/>
  <c r="X22" i="145" s="1"/>
  <c r="AT28" i="145"/>
  <c r="AU25" i="145" s="1"/>
  <c r="AP41" i="145"/>
  <c r="AQ39" i="145" s="1"/>
  <c r="AO42" i="145"/>
  <c r="AQ35" i="145"/>
  <c r="AR32" i="145" s="1"/>
  <c r="BG15" i="145"/>
  <c r="BH11" i="145" s="1"/>
  <c r="AP29" i="143"/>
  <c r="AO42" i="143"/>
  <c r="AQ28" i="143"/>
  <c r="AR25" i="143" s="1"/>
  <c r="X21" i="143"/>
  <c r="AP41" i="143"/>
  <c r="AQ39" i="143" s="1"/>
  <c r="AQ35" i="143"/>
  <c r="AR32" i="143" s="1"/>
  <c r="AP36" i="143"/>
  <c r="BH15" i="143"/>
  <c r="BI11" i="143" s="1"/>
  <c r="X21" i="142"/>
  <c r="AQ39" i="142"/>
  <c r="AQ42" i="142" s="1"/>
  <c r="AQ35" i="142"/>
  <c r="AR32" i="142" s="1"/>
  <c r="BI15" i="142"/>
  <c r="BJ11" i="142" s="1"/>
  <c r="AO43" i="142"/>
  <c r="AP36" i="142"/>
  <c r="AO42" i="140"/>
  <c r="AP36" i="140"/>
  <c r="AP29" i="140"/>
  <c r="AQ35" i="140"/>
  <c r="AR32" i="140" s="1"/>
  <c r="AQ28" i="140"/>
  <c r="AR25" i="140" s="1"/>
  <c r="X21" i="140"/>
  <c r="X22" i="140" s="1"/>
  <c r="AP41" i="140"/>
  <c r="AQ39" i="140" s="1"/>
  <c r="BH15" i="140"/>
  <c r="BI11" i="140" s="1"/>
  <c r="AQ39" i="139"/>
  <c r="AQ42" i="139" s="1"/>
  <c r="BG15" i="139"/>
  <c r="BH11" i="139" s="1"/>
  <c r="X21" i="139"/>
  <c r="X22" i="139" s="1"/>
  <c r="BF16" i="139"/>
  <c r="AQ35" i="139"/>
  <c r="AR32" i="139" s="1"/>
  <c r="AO43" i="139"/>
  <c r="AP36" i="139"/>
  <c r="AO29" i="137"/>
  <c r="X21" i="137"/>
  <c r="X22" i="137" s="1"/>
  <c r="AP28" i="137"/>
  <c r="AQ25" i="137" s="1"/>
  <c r="AP41" i="137"/>
  <c r="AQ39" i="137" s="1"/>
  <c r="AQ35" i="137"/>
  <c r="AR32" i="137" s="1"/>
  <c r="BG15" i="137"/>
  <c r="BH11" i="137" s="1"/>
  <c r="AO42" i="137"/>
  <c r="AP36" i="137"/>
  <c r="AP36" i="136"/>
  <c r="AQ35" i="136"/>
  <c r="AR32" i="136" s="1"/>
  <c r="AS28" i="136"/>
  <c r="AT25" i="136" s="1"/>
  <c r="AP41" i="136"/>
  <c r="AQ39" i="136" s="1"/>
  <c r="BI15" i="136"/>
  <c r="BJ11" i="136" s="1"/>
  <c r="X21" i="136"/>
  <c r="X22" i="136" s="1"/>
  <c r="AP36" i="134"/>
  <c r="AQ35" i="134"/>
  <c r="AR32" i="134" s="1"/>
  <c r="BH15" i="134"/>
  <c r="BI11" i="134" s="1"/>
  <c r="X21" i="134"/>
  <c r="AQ39" i="134"/>
  <c r="AQ42" i="134" s="1"/>
  <c r="AO43" i="133"/>
  <c r="BG15" i="133"/>
  <c r="BH11" i="133" s="1"/>
  <c r="AQ35" i="133"/>
  <c r="AR32" i="133" s="1"/>
  <c r="X21" i="133"/>
  <c r="X22" i="133" s="1"/>
  <c r="AP36" i="133"/>
  <c r="AQ39" i="133"/>
  <c r="AQ42" i="133" s="1"/>
  <c r="X21" i="131"/>
  <c r="AP41" i="131"/>
  <c r="AQ39" i="131" s="1"/>
  <c r="AS28" i="131"/>
  <c r="AT25" i="131" s="1"/>
  <c r="BH15" i="131"/>
  <c r="BI11" i="131" s="1"/>
  <c r="AR29" i="131"/>
  <c r="AQ35" i="131"/>
  <c r="AR32" i="131" s="1"/>
  <c r="AO42" i="131"/>
  <c r="AO42" i="130"/>
  <c r="AP41" i="130"/>
  <c r="AQ39" i="130" s="1"/>
  <c r="BH15" i="130"/>
  <c r="BI11" i="130" s="1"/>
  <c r="AQ35" i="130"/>
  <c r="AR32" i="130" s="1"/>
  <c r="X21" i="130"/>
  <c r="AP29" i="129"/>
  <c r="X21" i="129"/>
  <c r="X22" i="129" s="1"/>
  <c r="BI15" i="129"/>
  <c r="BJ11" i="129" s="1"/>
  <c r="BH16" i="129"/>
  <c r="AQ35" i="129"/>
  <c r="AR32" i="129" s="1"/>
  <c r="AQ28" i="129"/>
  <c r="AR25" i="129" s="1"/>
  <c r="AQ39" i="129"/>
  <c r="AQ42" i="129" s="1"/>
  <c r="AP36" i="129"/>
  <c r="AO43" i="129"/>
  <c r="AO29" i="128"/>
  <c r="AP36" i="128"/>
  <c r="AO43" i="128"/>
  <c r="X21" i="128"/>
  <c r="X22" i="128" s="1"/>
  <c r="BI15" i="128"/>
  <c r="BJ11" i="128" s="1"/>
  <c r="AP28" i="128"/>
  <c r="AQ25" i="128" s="1"/>
  <c r="BH16" i="128"/>
  <c r="AQ35" i="128"/>
  <c r="AR32" i="128" s="1"/>
  <c r="AQ39" i="128"/>
  <c r="AQ42" i="128" s="1"/>
  <c r="AO29" i="126"/>
  <c r="BG16" i="126"/>
  <c r="AP28" i="126"/>
  <c r="AQ25" i="126" s="1"/>
  <c r="BH15" i="126"/>
  <c r="BI11" i="126" s="1"/>
  <c r="X21" i="126"/>
  <c r="AQ35" i="126"/>
  <c r="AR32" i="126" s="1"/>
  <c r="AQ39" i="126"/>
  <c r="AQ42" i="126" s="1"/>
  <c r="AQ35" i="125"/>
  <c r="AR32" i="125" s="1"/>
  <c r="AP36" i="125"/>
  <c r="BH16" i="125"/>
  <c r="BI15" i="125"/>
  <c r="BJ11" i="125" s="1"/>
  <c r="X21" i="125"/>
  <c r="X22" i="125" s="1"/>
  <c r="AQ39" i="125"/>
  <c r="AQ42" i="125" s="1"/>
  <c r="AO43" i="125"/>
  <c r="BG15" i="123"/>
  <c r="BH11" i="123" s="1"/>
  <c r="BF16" i="123"/>
  <c r="Y21" i="123"/>
  <c r="AP28" i="123"/>
  <c r="AQ25" i="123" s="1"/>
  <c r="AO29" i="123"/>
  <c r="AQ28" i="122"/>
  <c r="AR25" i="122" s="1"/>
  <c r="BH15" i="122"/>
  <c r="BI11" i="122" s="1"/>
  <c r="Y21" i="122"/>
  <c r="Y22" i="122" s="1"/>
  <c r="AP29" i="122"/>
  <c r="AP36" i="120"/>
  <c r="Y56" i="120"/>
  <c r="Z19" i="120"/>
  <c r="BI15" i="120"/>
  <c r="BJ11" i="120" s="1"/>
  <c r="AQ35" i="120"/>
  <c r="AR32" i="120" s="1"/>
  <c r="AP36" i="119"/>
  <c r="AP41" i="119"/>
  <c r="AQ39" i="119" s="1"/>
  <c r="AQ35" i="119"/>
  <c r="AR32" i="119" s="1"/>
  <c r="BH15" i="119"/>
  <c r="BI11" i="119" s="1"/>
  <c r="AS28" i="119"/>
  <c r="AT25" i="119" s="1"/>
  <c r="BG16" i="119"/>
  <c r="AS22" i="119"/>
  <c r="AP36" i="117"/>
  <c r="AQ39" i="117"/>
  <c r="AQ42" i="117" s="1"/>
  <c r="BI15" i="117"/>
  <c r="BJ11" i="117" s="1"/>
  <c r="AQ35" i="117"/>
  <c r="AR32" i="117" s="1"/>
  <c r="AO43" i="117"/>
  <c r="AO42" i="116"/>
  <c r="AP36" i="116"/>
  <c r="AQ35" i="116"/>
  <c r="AR32" i="116" s="1"/>
  <c r="AS21" i="116"/>
  <c r="AP41" i="116"/>
  <c r="AQ39" i="116" s="1"/>
  <c r="AS28" i="116"/>
  <c r="AT25" i="116" s="1"/>
  <c r="BI15" i="116"/>
  <c r="BJ11" i="116" s="1"/>
  <c r="BG16" i="137" l="1"/>
  <c r="BI16" i="142"/>
  <c r="BI16" i="116"/>
  <c r="BI16" i="129"/>
  <c r="AS29" i="119"/>
  <c r="AN36" i="150"/>
  <c r="AO35" i="150"/>
  <c r="AP32" i="150" s="1"/>
  <c r="BH16" i="126"/>
  <c r="BH16" i="143"/>
  <c r="BI16" i="125"/>
  <c r="BG16" i="133"/>
  <c r="BG16" i="145"/>
  <c r="AS29" i="116"/>
  <c r="BH16" i="122"/>
  <c r="BI16" i="128"/>
  <c r="BI16" i="150"/>
  <c r="AU19" i="119"/>
  <c r="AT55" i="119"/>
  <c r="AT19" i="116"/>
  <c r="AT21" i="116" s="1"/>
  <c r="AS55" i="116"/>
  <c r="BH16" i="130"/>
  <c r="BI16" i="136"/>
  <c r="BD16" i="156"/>
  <c r="BE15" i="156"/>
  <c r="BF11" i="156" s="1"/>
  <c r="BH16" i="140"/>
  <c r="AQ29" i="158"/>
  <c r="AR29" i="156"/>
  <c r="BB21" i="161"/>
  <c r="AN29" i="120"/>
  <c r="BE16" i="158"/>
  <c r="AQ29" i="155"/>
  <c r="AP42" i="155"/>
  <c r="AS36" i="156"/>
  <c r="AM43" i="120"/>
  <c r="AP42" i="157"/>
  <c r="AS36" i="158"/>
  <c r="AR36" i="155"/>
  <c r="AQ42" i="156"/>
  <c r="AR36" i="157"/>
  <c r="AL21" i="157"/>
  <c r="AL22" i="157" s="1"/>
  <c r="AQ41" i="155"/>
  <c r="AR39" i="155" s="1"/>
  <c r="AQ29" i="157"/>
  <c r="BF15" i="158"/>
  <c r="BG11" i="158" s="1"/>
  <c r="AR28" i="158"/>
  <c r="AS25" i="158" s="1"/>
  <c r="AQ41" i="157"/>
  <c r="AR39" i="157" s="1"/>
  <c r="AT35" i="158"/>
  <c r="AU32" i="158" s="1"/>
  <c r="AS28" i="156"/>
  <c r="AT25" i="156" s="1"/>
  <c r="AR28" i="155"/>
  <c r="AS25" i="155" s="1"/>
  <c r="AS35" i="155"/>
  <c r="AT32" i="155" s="1"/>
  <c r="AR41" i="156"/>
  <c r="AS39" i="156" s="1"/>
  <c r="AQ42" i="158"/>
  <c r="AT35" i="156"/>
  <c r="AU32" i="156" s="1"/>
  <c r="AM19" i="158"/>
  <c r="AL55" i="158"/>
  <c r="AS35" i="157"/>
  <c r="AT32" i="157" s="1"/>
  <c r="AM21" i="155"/>
  <c r="AM22" i="155" s="1"/>
  <c r="AR28" i="157"/>
  <c r="AS25" i="157" s="1"/>
  <c r="AR41" i="158"/>
  <c r="AS39" i="158" s="1"/>
  <c r="AJ21" i="156"/>
  <c r="AJ22" i="156" s="1"/>
  <c r="X22" i="117"/>
  <c r="Y19" i="117"/>
  <c r="X56" i="117"/>
  <c r="AO39" i="120"/>
  <c r="AO42" i="120" s="1"/>
  <c r="AO28" i="120"/>
  <c r="AP25" i="120" s="1"/>
  <c r="AR29" i="133"/>
  <c r="AQ29" i="125"/>
  <c r="AR28" i="125"/>
  <c r="AS25" i="125" s="1"/>
  <c r="AQ29" i="122"/>
  <c r="AN29" i="117"/>
  <c r="AQ29" i="129"/>
  <c r="AN29" i="130"/>
  <c r="AP42" i="146"/>
  <c r="AO29" i="142"/>
  <c r="AO29" i="139"/>
  <c r="AO28" i="130"/>
  <c r="AP25" i="130" s="1"/>
  <c r="AP28" i="142"/>
  <c r="AQ25" i="142" s="1"/>
  <c r="AP28" i="139"/>
  <c r="AQ25" i="139" s="1"/>
  <c r="AP28" i="134"/>
  <c r="AQ25" i="134" s="1"/>
  <c r="AO28" i="117"/>
  <c r="AP25" i="117" s="1"/>
  <c r="AO29" i="134"/>
  <c r="AS28" i="133"/>
  <c r="AT25" i="133" s="1"/>
  <c r="AQ36" i="129"/>
  <c r="AP42" i="130"/>
  <c r="AP42" i="119"/>
  <c r="AQ36" i="119"/>
  <c r="AQ36" i="125"/>
  <c r="AQ28" i="150"/>
  <c r="AR25" i="150" s="1"/>
  <c r="AQ42" i="150"/>
  <c r="AR39" i="150" s="1"/>
  <c r="AP29" i="150"/>
  <c r="BJ15" i="150"/>
  <c r="BK11" i="150" s="1"/>
  <c r="AP43" i="150"/>
  <c r="Y21" i="150"/>
  <c r="Y22" i="150" s="1"/>
  <c r="BI15" i="146"/>
  <c r="BJ11" i="146" s="1"/>
  <c r="AQ41" i="146"/>
  <c r="AR39" i="146" s="1"/>
  <c r="BH16" i="146"/>
  <c r="AT28" i="146"/>
  <c r="AU25" i="146" s="1"/>
  <c r="X55" i="146"/>
  <c r="Y19" i="146"/>
  <c r="AR35" i="146"/>
  <c r="AS32" i="146" s="1"/>
  <c r="AS29" i="146"/>
  <c r="AQ36" i="146"/>
  <c r="AT29" i="145"/>
  <c r="AP42" i="145"/>
  <c r="AR35" i="145"/>
  <c r="AS32" i="145" s="1"/>
  <c r="AU28" i="145"/>
  <c r="AV25" i="145" s="1"/>
  <c r="BH15" i="145"/>
  <c r="BI11" i="145" s="1"/>
  <c r="AQ36" i="145"/>
  <c r="AQ41" i="145"/>
  <c r="AR39" i="145" s="1"/>
  <c r="X55" i="145"/>
  <c r="Y19" i="145"/>
  <c r="AP43" i="142"/>
  <c r="AQ36" i="142"/>
  <c r="AQ36" i="143"/>
  <c r="AP42" i="143"/>
  <c r="X55" i="143"/>
  <c r="Y19" i="143"/>
  <c r="AR28" i="143"/>
  <c r="AS25" i="143" s="1"/>
  <c r="BI15" i="143"/>
  <c r="BJ11" i="143" s="1"/>
  <c r="AR35" i="143"/>
  <c r="AS32" i="143" s="1"/>
  <c r="AQ41" i="143"/>
  <c r="AR39" i="143" s="1"/>
  <c r="AQ29" i="143"/>
  <c r="X22" i="143"/>
  <c r="BJ15" i="142"/>
  <c r="BK11" i="142" s="1"/>
  <c r="AR35" i="142"/>
  <c r="AS32" i="142" s="1"/>
  <c r="X56" i="142"/>
  <c r="Y19" i="142"/>
  <c r="AR39" i="142"/>
  <c r="AR42" i="142" s="1"/>
  <c r="X22" i="142"/>
  <c r="AQ36" i="140"/>
  <c r="AR28" i="140"/>
  <c r="AS25" i="140" s="1"/>
  <c r="AQ41" i="140"/>
  <c r="AR39" i="140" s="1"/>
  <c r="AP42" i="140"/>
  <c r="AR35" i="140"/>
  <c r="AS32" i="140" s="1"/>
  <c r="BI15" i="140"/>
  <c r="BJ11" i="140" s="1"/>
  <c r="X55" i="140"/>
  <c r="Y19" i="140"/>
  <c r="AQ29" i="140"/>
  <c r="AQ36" i="139"/>
  <c r="X56" i="139"/>
  <c r="Y19" i="139"/>
  <c r="BH15" i="139"/>
  <c r="BI11" i="139" s="1"/>
  <c r="AR39" i="139"/>
  <c r="AR42" i="139" s="1"/>
  <c r="AR35" i="139"/>
  <c r="AS32" i="139" s="1"/>
  <c r="BG16" i="139"/>
  <c r="AP43" i="139"/>
  <c r="AP29" i="137"/>
  <c r="AQ36" i="137"/>
  <c r="AR35" i="137"/>
  <c r="AS32" i="137" s="1"/>
  <c r="AP42" i="137"/>
  <c r="X55" i="137"/>
  <c r="Y19" i="137"/>
  <c r="AQ41" i="137"/>
  <c r="AR39" i="137" s="1"/>
  <c r="BH15" i="137"/>
  <c r="BI11" i="137" s="1"/>
  <c r="AQ28" i="137"/>
  <c r="AR25" i="137" s="1"/>
  <c r="AS29" i="136"/>
  <c r="AP42" i="136"/>
  <c r="X55" i="136"/>
  <c r="Y19" i="136"/>
  <c r="BJ15" i="136"/>
  <c r="BK11" i="136" s="1"/>
  <c r="AT28" i="136"/>
  <c r="AU25" i="136" s="1"/>
  <c r="AR35" i="136"/>
  <c r="AS32" i="136" s="1"/>
  <c r="AQ41" i="136"/>
  <c r="AR39" i="136" s="1"/>
  <c r="AQ36" i="136"/>
  <c r="AR39" i="134"/>
  <c r="AR42" i="134" s="1"/>
  <c r="AP43" i="134"/>
  <c r="X56" i="134"/>
  <c r="Y19" i="134"/>
  <c r="BI15" i="134"/>
  <c r="BJ11" i="134" s="1"/>
  <c r="AR35" i="134"/>
  <c r="AS32" i="134" s="1"/>
  <c r="X22" i="134"/>
  <c r="BH16" i="134"/>
  <c r="AQ36" i="134"/>
  <c r="AP43" i="133"/>
  <c r="Y19" i="133"/>
  <c r="X56" i="133"/>
  <c r="BH15" i="133"/>
  <c r="BI11" i="133" s="1"/>
  <c r="AR35" i="133"/>
  <c r="AS32" i="133" s="1"/>
  <c r="AR39" i="133"/>
  <c r="AR42" i="133" s="1"/>
  <c r="AQ36" i="133"/>
  <c r="AP42" i="131"/>
  <c r="BI15" i="131"/>
  <c r="BJ11" i="131" s="1"/>
  <c r="AQ41" i="131"/>
  <c r="AR39" i="131" s="1"/>
  <c r="AR35" i="131"/>
  <c r="AS32" i="131" s="1"/>
  <c r="BH16" i="131"/>
  <c r="AQ36" i="131"/>
  <c r="AT28" i="131"/>
  <c r="AU25" i="131" s="1"/>
  <c r="X55" i="131"/>
  <c r="Y19" i="131"/>
  <c r="AS29" i="131"/>
  <c r="X22" i="131"/>
  <c r="X55" i="130"/>
  <c r="Y19" i="130"/>
  <c r="AQ41" i="130"/>
  <c r="AR39" i="130" s="1"/>
  <c r="AR35" i="130"/>
  <c r="AS32" i="130" s="1"/>
  <c r="AQ36" i="130"/>
  <c r="X22" i="130"/>
  <c r="BI15" i="130"/>
  <c r="BJ11" i="130" s="1"/>
  <c r="BJ15" i="129"/>
  <c r="BK11" i="129" s="1"/>
  <c r="AR28" i="129"/>
  <c r="AS25" i="129" s="1"/>
  <c r="AR39" i="129"/>
  <c r="AR42" i="129" s="1"/>
  <c r="AP43" i="129"/>
  <c r="AR35" i="129"/>
  <c r="AS32" i="129" s="1"/>
  <c r="X56" i="129"/>
  <c r="Y19" i="129"/>
  <c r="AR39" i="128"/>
  <c r="AR42" i="128" s="1"/>
  <c r="AQ36" i="128"/>
  <c r="AP29" i="128"/>
  <c r="BJ15" i="128"/>
  <c r="BK11" i="128" s="1"/>
  <c r="AR35" i="128"/>
  <c r="AS32" i="128" s="1"/>
  <c r="AQ28" i="128"/>
  <c r="AR25" i="128" s="1"/>
  <c r="AP43" i="128"/>
  <c r="X56" i="128"/>
  <c r="Y19" i="128"/>
  <c r="AR39" i="126"/>
  <c r="AR42" i="126" s="1"/>
  <c r="X56" i="126"/>
  <c r="Y19" i="126"/>
  <c r="AQ28" i="126"/>
  <c r="AR25" i="126" s="1"/>
  <c r="AQ36" i="126"/>
  <c r="AP29" i="126"/>
  <c r="AR35" i="126"/>
  <c r="AS32" i="126" s="1"/>
  <c r="AP43" i="126"/>
  <c r="X22" i="126"/>
  <c r="BI15" i="126"/>
  <c r="BJ11" i="126" s="1"/>
  <c r="AP43" i="125"/>
  <c r="BJ15" i="125"/>
  <c r="BK11" i="125" s="1"/>
  <c r="AR39" i="125"/>
  <c r="AR42" i="125" s="1"/>
  <c r="X56" i="125"/>
  <c r="Y19" i="125"/>
  <c r="AR35" i="125"/>
  <c r="AS32" i="125" s="1"/>
  <c r="AP29" i="123"/>
  <c r="Y55" i="123"/>
  <c r="Z19" i="123"/>
  <c r="AQ28" i="123"/>
  <c r="AR25" i="123" s="1"/>
  <c r="BH15" i="123"/>
  <c r="BI11" i="123" s="1"/>
  <c r="Y22" i="123"/>
  <c r="BG16" i="123"/>
  <c r="AP42" i="116"/>
  <c r="Y55" i="122"/>
  <c r="Z19" i="122"/>
  <c r="BI15" i="122"/>
  <c r="BJ11" i="122" s="1"/>
  <c r="AR28" i="122"/>
  <c r="AS25" i="122" s="1"/>
  <c r="AQ36" i="120"/>
  <c r="BJ15" i="120"/>
  <c r="BK11" i="120" s="1"/>
  <c r="AR35" i="120"/>
  <c r="AS32" i="120" s="1"/>
  <c r="BI16" i="120"/>
  <c r="Z21" i="120"/>
  <c r="AT28" i="119"/>
  <c r="AU25" i="119" s="1"/>
  <c r="AU21" i="119"/>
  <c r="AU22" i="119" s="1"/>
  <c r="BI15" i="119"/>
  <c r="BJ11" i="119" s="1"/>
  <c r="AQ41" i="119"/>
  <c r="AR39" i="119" s="1"/>
  <c r="BH16" i="119"/>
  <c r="AR35" i="119"/>
  <c r="AS32" i="119" s="1"/>
  <c r="AQ36" i="116"/>
  <c r="BJ15" i="117"/>
  <c r="BK11" i="117" s="1"/>
  <c r="AR35" i="117"/>
  <c r="AS32" i="117" s="1"/>
  <c r="AR39" i="117"/>
  <c r="AR42" i="117" s="1"/>
  <c r="AQ36" i="117"/>
  <c r="BI16" i="117"/>
  <c r="AP43" i="117"/>
  <c r="AS22" i="116"/>
  <c r="AQ41" i="116"/>
  <c r="AR39" i="116" s="1"/>
  <c r="AR35" i="116"/>
  <c r="AS32" i="116" s="1"/>
  <c r="AT28" i="116"/>
  <c r="AU25" i="116" s="1"/>
  <c r="BJ15" i="116"/>
  <c r="BK11" i="116" s="1"/>
  <c r="BH16" i="145" l="1"/>
  <c r="AO36" i="150"/>
  <c r="AP35" i="150"/>
  <c r="AQ32" i="150" s="1"/>
  <c r="BH16" i="123"/>
  <c r="BH16" i="137"/>
  <c r="AT29" i="116"/>
  <c r="BJ16" i="125"/>
  <c r="BJ16" i="150"/>
  <c r="BE16" i="156"/>
  <c r="BI16" i="143"/>
  <c r="AU19" i="116"/>
  <c r="AT55" i="116"/>
  <c r="BI16" i="119"/>
  <c r="BJ16" i="120"/>
  <c r="BI16" i="122"/>
  <c r="BH16" i="133"/>
  <c r="BI16" i="134"/>
  <c r="BF15" i="156"/>
  <c r="BG11" i="156" s="1"/>
  <c r="AT22" i="116"/>
  <c r="AV19" i="119"/>
  <c r="AV21" i="119" s="1"/>
  <c r="AU55" i="119"/>
  <c r="BB56" i="161"/>
  <c r="BC19" i="161"/>
  <c r="BB22" i="161"/>
  <c r="AO29" i="120"/>
  <c r="AS36" i="157"/>
  <c r="AT36" i="156"/>
  <c r="AQ42" i="155"/>
  <c r="AJ55" i="156"/>
  <c r="AK19" i="156"/>
  <c r="AK21" i="156" s="1"/>
  <c r="AR42" i="158"/>
  <c r="AR29" i="157"/>
  <c r="AM55" i="155"/>
  <c r="AN19" i="155"/>
  <c r="AT35" i="157"/>
  <c r="AU32" i="157" s="1"/>
  <c r="AM21" i="158"/>
  <c r="AM22" i="158" s="1"/>
  <c r="AU35" i="156"/>
  <c r="AV32" i="156" s="1"/>
  <c r="AR42" i="156"/>
  <c r="AS36" i="155"/>
  <c r="AR29" i="155"/>
  <c r="AS29" i="156"/>
  <c r="AT36" i="158"/>
  <c r="AQ42" i="157"/>
  <c r="AR29" i="158"/>
  <c r="BF16" i="158"/>
  <c r="AR41" i="155"/>
  <c r="AS39" i="155" s="1"/>
  <c r="AM19" i="157"/>
  <c r="AL55" i="157"/>
  <c r="AS41" i="158"/>
  <c r="AT39" i="158" s="1"/>
  <c r="AS28" i="157"/>
  <c r="AT25" i="157" s="1"/>
  <c r="AS41" i="156"/>
  <c r="AT39" i="156" s="1"/>
  <c r="AT35" i="155"/>
  <c r="AU32" i="155" s="1"/>
  <c r="AS28" i="155"/>
  <c r="AT25" i="155" s="1"/>
  <c r="AT28" i="156"/>
  <c r="AU25" i="156" s="1"/>
  <c r="AU35" i="158"/>
  <c r="AV32" i="158" s="1"/>
  <c r="AR41" i="157"/>
  <c r="AS39" i="157" s="1"/>
  <c r="AS28" i="158"/>
  <c r="AT25" i="158" s="1"/>
  <c r="BG15" i="158"/>
  <c r="BH11" i="158" s="1"/>
  <c r="AP39" i="120"/>
  <c r="AP42" i="120" s="1"/>
  <c r="AP28" i="120"/>
  <c r="AQ25" i="120" s="1"/>
  <c r="Y21" i="117"/>
  <c r="Y22" i="117" s="1"/>
  <c r="AN43" i="120"/>
  <c r="AR29" i="125"/>
  <c r="AS28" i="125"/>
  <c r="AT25" i="125" s="1"/>
  <c r="AO29" i="130"/>
  <c r="AS29" i="133"/>
  <c r="AQ28" i="139"/>
  <c r="AR25" i="139" s="1"/>
  <c r="AQ28" i="142"/>
  <c r="AR25" i="142" s="1"/>
  <c r="AR29" i="129"/>
  <c r="AQ29" i="150"/>
  <c r="AP28" i="117"/>
  <c r="AQ25" i="117" s="1"/>
  <c r="AQ28" i="134"/>
  <c r="AR25" i="134" s="1"/>
  <c r="AT28" i="133"/>
  <c r="AU25" i="133" s="1"/>
  <c r="AP28" i="130"/>
  <c r="AQ25" i="130" s="1"/>
  <c r="AT29" i="136"/>
  <c r="AO29" i="117"/>
  <c r="AP29" i="134"/>
  <c r="AP29" i="139"/>
  <c r="AP29" i="142"/>
  <c r="AQ43" i="134"/>
  <c r="AQ42" i="136"/>
  <c r="AR36" i="130"/>
  <c r="AR36" i="126"/>
  <c r="AQ43" i="150"/>
  <c r="BK15" i="150"/>
  <c r="BL11" i="150" s="1"/>
  <c r="AR28" i="150"/>
  <c r="AS25" i="150" s="1"/>
  <c r="AR42" i="150"/>
  <c r="AS39" i="150" s="1"/>
  <c r="Y56" i="150"/>
  <c r="Z19" i="150"/>
  <c r="AQ42" i="146"/>
  <c r="AS35" i="146"/>
  <c r="AT32" i="146" s="1"/>
  <c r="AU28" i="146"/>
  <c r="AV25" i="146" s="1"/>
  <c r="AR36" i="146"/>
  <c r="AT29" i="146"/>
  <c r="Y21" i="146"/>
  <c r="Y22" i="146" s="1"/>
  <c r="BJ15" i="146"/>
  <c r="BK11" i="146" s="1"/>
  <c r="AR41" i="146"/>
  <c r="AS39" i="146" s="1"/>
  <c r="BI16" i="146"/>
  <c r="AQ42" i="145"/>
  <c r="AR36" i="145"/>
  <c r="AU29" i="145"/>
  <c r="Y21" i="145"/>
  <c r="Y22" i="145" s="1"/>
  <c r="AR41" i="145"/>
  <c r="AS39" i="145" s="1"/>
  <c r="BI15" i="145"/>
  <c r="BJ11" i="145" s="1"/>
  <c r="AV28" i="145"/>
  <c r="AW25" i="145" s="1"/>
  <c r="AS35" i="145"/>
  <c r="AT32" i="145" s="1"/>
  <c r="AR29" i="143"/>
  <c r="AQ42" i="143"/>
  <c r="AS35" i="143"/>
  <c r="AT32" i="143" s="1"/>
  <c r="AR36" i="143"/>
  <c r="AS28" i="143"/>
  <c r="AT25" i="143" s="1"/>
  <c r="AR41" i="143"/>
  <c r="AS39" i="143" s="1"/>
  <c r="BJ15" i="143"/>
  <c r="BK11" i="143" s="1"/>
  <c r="Y21" i="143"/>
  <c r="AQ43" i="142"/>
  <c r="Y21" i="142"/>
  <c r="Y22" i="142" s="1"/>
  <c r="AS35" i="142"/>
  <c r="AT32" i="142" s="1"/>
  <c r="AS39" i="142"/>
  <c r="AS42" i="142" s="1"/>
  <c r="AR36" i="142"/>
  <c r="BK15" i="142"/>
  <c r="BL11" i="142" s="1"/>
  <c r="BJ16" i="142"/>
  <c r="AQ42" i="140"/>
  <c r="AR36" i="140"/>
  <c r="BJ15" i="140"/>
  <c r="BK11" i="140" s="1"/>
  <c r="BI16" i="140"/>
  <c r="AS28" i="140"/>
  <c r="AT25" i="140" s="1"/>
  <c r="Y21" i="140"/>
  <c r="Y22" i="140" s="1"/>
  <c r="AR29" i="140"/>
  <c r="AS35" i="140"/>
  <c r="AT32" i="140" s="1"/>
  <c r="AR41" i="140"/>
  <c r="AS39" i="140" s="1"/>
  <c r="AR36" i="139"/>
  <c r="AQ43" i="139"/>
  <c r="AS39" i="139"/>
  <c r="AS42" i="139" s="1"/>
  <c r="AS35" i="139"/>
  <c r="AT32" i="139" s="1"/>
  <c r="BI15" i="139"/>
  <c r="BJ11" i="139" s="1"/>
  <c r="Y21" i="139"/>
  <c r="Y22" i="139" s="1"/>
  <c r="BH16" i="139"/>
  <c r="AQ29" i="137"/>
  <c r="AQ42" i="137"/>
  <c r="BI15" i="137"/>
  <c r="BJ11" i="137" s="1"/>
  <c r="Y21" i="137"/>
  <c r="Y22" i="137" s="1"/>
  <c r="AS35" i="137"/>
  <c r="AT32" i="137" s="1"/>
  <c r="AR28" i="137"/>
  <c r="AS25" i="137" s="1"/>
  <c r="AR41" i="137"/>
  <c r="AS39" i="137" s="1"/>
  <c r="AR36" i="137"/>
  <c r="AR36" i="136"/>
  <c r="BK15" i="136"/>
  <c r="BL11" i="136" s="1"/>
  <c r="Y21" i="136"/>
  <c r="Y22" i="136" s="1"/>
  <c r="AU28" i="136"/>
  <c r="AV25" i="136" s="1"/>
  <c r="AR41" i="136"/>
  <c r="AS39" i="136" s="1"/>
  <c r="AS35" i="136"/>
  <c r="AT32" i="136" s="1"/>
  <c r="BJ16" i="136"/>
  <c r="AR36" i="134"/>
  <c r="BJ15" i="134"/>
  <c r="BK11" i="134" s="1"/>
  <c r="Y21" i="134"/>
  <c r="Y22" i="134" s="1"/>
  <c r="AS35" i="134"/>
  <c r="AT32" i="134" s="1"/>
  <c r="AS39" i="134"/>
  <c r="AS42" i="134" s="1"/>
  <c r="AQ43" i="133"/>
  <c r="AR36" i="133"/>
  <c r="AS39" i="133"/>
  <c r="AS42" i="133" s="1"/>
  <c r="AS35" i="133"/>
  <c r="AT32" i="133" s="1"/>
  <c r="BI15" i="133"/>
  <c r="BJ11" i="133" s="1"/>
  <c r="Y21" i="133"/>
  <c r="Y22" i="133" s="1"/>
  <c r="AT29" i="131"/>
  <c r="AR36" i="131"/>
  <c r="AR41" i="131"/>
  <c r="AS39" i="131" s="1"/>
  <c r="AU28" i="131"/>
  <c r="AV25" i="131" s="1"/>
  <c r="AQ42" i="131"/>
  <c r="Y21" i="131"/>
  <c r="Y22" i="131" s="1"/>
  <c r="BJ15" i="131"/>
  <c r="BK11" i="131" s="1"/>
  <c r="AS35" i="131"/>
  <c r="AT32" i="131" s="1"/>
  <c r="BI16" i="131"/>
  <c r="AQ42" i="130"/>
  <c r="AR41" i="130"/>
  <c r="AS39" i="130" s="1"/>
  <c r="BJ15" i="130"/>
  <c r="BK11" i="130" s="1"/>
  <c r="BI16" i="130"/>
  <c r="AS35" i="130"/>
  <c r="AT32" i="130" s="1"/>
  <c r="Y21" i="130"/>
  <c r="Y22" i="130" s="1"/>
  <c r="AR36" i="129"/>
  <c r="AQ43" i="129"/>
  <c r="AS35" i="129"/>
  <c r="AT32" i="129" s="1"/>
  <c r="Y21" i="129"/>
  <c r="Y22" i="129" s="1"/>
  <c r="AS28" i="129"/>
  <c r="AT25" i="129" s="1"/>
  <c r="BK15" i="129"/>
  <c r="BL11" i="129" s="1"/>
  <c r="AS39" i="129"/>
  <c r="AS42" i="129" s="1"/>
  <c r="BJ16" i="129"/>
  <c r="AS39" i="128"/>
  <c r="AS42" i="128" s="1"/>
  <c r="Y21" i="128"/>
  <c r="Y22" i="128" s="1"/>
  <c r="AR36" i="128"/>
  <c r="AR28" i="128"/>
  <c r="AS25" i="128" s="1"/>
  <c r="AS35" i="128"/>
  <c r="AT32" i="128" s="1"/>
  <c r="BK15" i="128"/>
  <c r="BL11" i="128" s="1"/>
  <c r="AQ29" i="128"/>
  <c r="BJ16" i="128"/>
  <c r="AQ43" i="128"/>
  <c r="AR28" i="126"/>
  <c r="AS25" i="126" s="1"/>
  <c r="AS39" i="126"/>
  <c r="AS42" i="126" s="1"/>
  <c r="BI16" i="126"/>
  <c r="AS35" i="126"/>
  <c r="AT32" i="126" s="1"/>
  <c r="Y21" i="126"/>
  <c r="BJ15" i="126"/>
  <c r="BK11" i="126" s="1"/>
  <c r="AQ29" i="126"/>
  <c r="AQ43" i="126"/>
  <c r="AR36" i="125"/>
  <c r="AS39" i="125"/>
  <c r="AS42" i="125" s="1"/>
  <c r="Y21" i="125"/>
  <c r="Y22" i="125" s="1"/>
  <c r="BK15" i="125"/>
  <c r="BL11" i="125" s="1"/>
  <c r="AS35" i="125"/>
  <c r="AT32" i="125" s="1"/>
  <c r="AQ43" i="125"/>
  <c r="AQ29" i="123"/>
  <c r="Z21" i="123"/>
  <c r="Z22" i="123" s="1"/>
  <c r="AR28" i="123"/>
  <c r="AS25" i="123" s="1"/>
  <c r="BI15" i="123"/>
  <c r="BJ11" i="123" s="1"/>
  <c r="AS28" i="122"/>
  <c r="AT25" i="122" s="1"/>
  <c r="Z21" i="122"/>
  <c r="BJ15" i="122"/>
  <c r="BK11" i="122" s="1"/>
  <c r="AR29" i="122"/>
  <c r="AS35" i="120"/>
  <c r="AT32" i="120" s="1"/>
  <c r="Z56" i="120"/>
  <c r="AA19" i="120"/>
  <c r="AR36" i="120"/>
  <c r="Z22" i="120"/>
  <c r="BK15" i="120"/>
  <c r="BL11" i="120" s="1"/>
  <c r="AQ42" i="119"/>
  <c r="AR41" i="119"/>
  <c r="AS39" i="119" s="1"/>
  <c r="AT29" i="119"/>
  <c r="AS35" i="119"/>
  <c r="AT32" i="119" s="1"/>
  <c r="AU28" i="119"/>
  <c r="AV25" i="119" s="1"/>
  <c r="AR36" i="119"/>
  <c r="BJ15" i="119"/>
  <c r="BK11" i="119" s="1"/>
  <c r="AS39" i="117"/>
  <c r="AS42" i="117" s="1"/>
  <c r="AR36" i="117"/>
  <c r="BJ16" i="117"/>
  <c r="AS35" i="117"/>
  <c r="AT32" i="117" s="1"/>
  <c r="BK15" i="117"/>
  <c r="BL11" i="117" s="1"/>
  <c r="AQ43" i="117"/>
  <c r="AQ42" i="116"/>
  <c r="AR36" i="116"/>
  <c r="AU28" i="116"/>
  <c r="AV25" i="116" s="1"/>
  <c r="AR41" i="116"/>
  <c r="AS39" i="116" s="1"/>
  <c r="BK15" i="116"/>
  <c r="BL11" i="116" s="1"/>
  <c r="AU21" i="116"/>
  <c r="AU22" i="116" s="1"/>
  <c r="BJ16" i="116"/>
  <c r="AS35" i="116"/>
  <c r="AT32" i="116" s="1"/>
  <c r="BI16" i="123" l="1"/>
  <c r="AP36" i="150"/>
  <c r="AQ35" i="150"/>
  <c r="AR32" i="150" s="1"/>
  <c r="BJ16" i="119"/>
  <c r="BF16" i="156"/>
  <c r="AU29" i="116"/>
  <c r="BJ16" i="146"/>
  <c r="BJ16" i="130"/>
  <c r="AU29" i="119"/>
  <c r="AV19" i="116"/>
  <c r="AV21" i="116" s="1"/>
  <c r="AV22" i="116" s="1"/>
  <c r="AU55" i="116"/>
  <c r="BK16" i="117"/>
  <c r="BK16" i="120"/>
  <c r="BK16" i="142"/>
  <c r="BI16" i="145"/>
  <c r="BG15" i="156"/>
  <c r="BH11" i="156" s="1"/>
  <c r="AW19" i="119"/>
  <c r="AV55" i="119"/>
  <c r="BI16" i="137"/>
  <c r="BK16" i="150"/>
  <c r="BJ16" i="140"/>
  <c r="AS29" i="155"/>
  <c r="AS29" i="157"/>
  <c r="BC21" i="161"/>
  <c r="BC22" i="161" s="1"/>
  <c r="BG16" i="158"/>
  <c r="AS29" i="158"/>
  <c r="AT29" i="156"/>
  <c r="AR42" i="157"/>
  <c r="AU36" i="158"/>
  <c r="AT36" i="155"/>
  <c r="AS42" i="156"/>
  <c r="AS42" i="158"/>
  <c r="AP29" i="120"/>
  <c r="AO43" i="120"/>
  <c r="BH15" i="158"/>
  <c r="BI11" i="158" s="1"/>
  <c r="AT28" i="158"/>
  <c r="AU25" i="158" s="1"/>
  <c r="AS41" i="157"/>
  <c r="AT39" i="157" s="1"/>
  <c r="AV35" i="158"/>
  <c r="AW32" i="158" s="1"/>
  <c r="AU28" i="156"/>
  <c r="AV25" i="156" s="1"/>
  <c r="AT28" i="155"/>
  <c r="AU25" i="155" s="1"/>
  <c r="AU35" i="155"/>
  <c r="AV32" i="155" s="1"/>
  <c r="AT41" i="156"/>
  <c r="AU39" i="156" s="1"/>
  <c r="AT28" i="157"/>
  <c r="AU25" i="157" s="1"/>
  <c r="AT41" i="158"/>
  <c r="AU39" i="158" s="1"/>
  <c r="AR42" i="155"/>
  <c r="AU36" i="156"/>
  <c r="AT36" i="157"/>
  <c r="AN21" i="155"/>
  <c r="AN22" i="155" s="1"/>
  <c r="AK22" i="156"/>
  <c r="AK55" i="156"/>
  <c r="AL19" i="156"/>
  <c r="AM21" i="157"/>
  <c r="AM22" i="157" s="1"/>
  <c r="AS41" i="155"/>
  <c r="AT39" i="155" s="1"/>
  <c r="AV35" i="156"/>
  <c r="AW32" i="156" s="1"/>
  <c r="AN19" i="158"/>
  <c r="AM55" i="158"/>
  <c r="AU35" i="157"/>
  <c r="AV32" i="157" s="1"/>
  <c r="AQ28" i="120"/>
  <c r="AR25" i="120" s="1"/>
  <c r="Y56" i="117"/>
  <c r="Z19" i="117"/>
  <c r="AQ39" i="120"/>
  <c r="AQ42" i="120" s="1"/>
  <c r="AS29" i="125"/>
  <c r="AT28" i="125"/>
  <c r="AU25" i="125" s="1"/>
  <c r="AQ29" i="142"/>
  <c r="AQ29" i="139"/>
  <c r="AP29" i="117"/>
  <c r="AP29" i="130"/>
  <c r="AT29" i="133"/>
  <c r="AQ28" i="117"/>
  <c r="AR25" i="117" s="1"/>
  <c r="AR28" i="142"/>
  <c r="AS25" i="142" s="1"/>
  <c r="AU29" i="146"/>
  <c r="AR28" i="134"/>
  <c r="AS25" i="134" s="1"/>
  <c r="AS29" i="129"/>
  <c r="AU29" i="136"/>
  <c r="AR29" i="150"/>
  <c r="AQ28" i="130"/>
  <c r="AR25" i="130" s="1"/>
  <c r="AU28" i="133"/>
  <c r="AV25" i="133" s="1"/>
  <c r="AQ29" i="134"/>
  <c r="AR28" i="139"/>
  <c r="AS25" i="139" s="1"/>
  <c r="AR43" i="134"/>
  <c r="AR43" i="125"/>
  <c r="AS36" i="137"/>
  <c r="AS36" i="129"/>
  <c r="AS42" i="150"/>
  <c r="AT39" i="150" s="1"/>
  <c r="AR43" i="150"/>
  <c r="BL15" i="150"/>
  <c r="BL16" i="150" s="1"/>
  <c r="Z21" i="150"/>
  <c r="Z22" i="150" s="1"/>
  <c r="AS28" i="150"/>
  <c r="AT25" i="150" s="1"/>
  <c r="AR42" i="146"/>
  <c r="AV28" i="146"/>
  <c r="AW25" i="146" s="1"/>
  <c r="Y55" i="146"/>
  <c r="Z19" i="146"/>
  <c r="AT35" i="146"/>
  <c r="AU32" i="146" s="1"/>
  <c r="AS41" i="146"/>
  <c r="AT39" i="146" s="1"/>
  <c r="BK15" i="146"/>
  <c r="BL11" i="146" s="1"/>
  <c r="AS36" i="146"/>
  <c r="AV29" i="145"/>
  <c r="AT35" i="145"/>
  <c r="AU32" i="145" s="1"/>
  <c r="AS36" i="145"/>
  <c r="BJ15" i="145"/>
  <c r="BK11" i="145" s="1"/>
  <c r="AS41" i="145"/>
  <c r="AT39" i="145" s="1"/>
  <c r="AW28" i="145"/>
  <c r="AX25" i="145" s="1"/>
  <c r="AR42" i="145"/>
  <c r="Y55" i="145"/>
  <c r="Z19" i="145"/>
  <c r="AS36" i="143"/>
  <c r="BK15" i="143"/>
  <c r="BL11" i="143" s="1"/>
  <c r="AT28" i="143"/>
  <c r="AU25" i="143" s="1"/>
  <c r="Y55" i="143"/>
  <c r="Z19" i="143"/>
  <c r="AS41" i="143"/>
  <c r="AT39" i="143" s="1"/>
  <c r="Y22" i="143"/>
  <c r="AR42" i="143"/>
  <c r="BJ16" i="143"/>
  <c r="AS29" i="143"/>
  <c r="AT35" i="143"/>
  <c r="AU32" i="143" s="1"/>
  <c r="AS36" i="142"/>
  <c r="BL15" i="142"/>
  <c r="BL16" i="142" s="1"/>
  <c r="AT39" i="142"/>
  <c r="AT42" i="142" s="1"/>
  <c r="AR43" i="142"/>
  <c r="Y56" i="142"/>
  <c r="Z19" i="142"/>
  <c r="AT35" i="142"/>
  <c r="AU32" i="142" s="1"/>
  <c r="AR42" i="140"/>
  <c r="AS29" i="140"/>
  <c r="AS36" i="140"/>
  <c r="AT35" i="140"/>
  <c r="AU32" i="140" s="1"/>
  <c r="AT28" i="140"/>
  <c r="AU25" i="140" s="1"/>
  <c r="AS41" i="140"/>
  <c r="AT39" i="140" s="1"/>
  <c r="Y55" i="140"/>
  <c r="Z19" i="140"/>
  <c r="BK15" i="140"/>
  <c r="BL11" i="140" s="1"/>
  <c r="AS36" i="139"/>
  <c r="BI16" i="139"/>
  <c r="Y56" i="139"/>
  <c r="Z19" i="139"/>
  <c r="BJ15" i="139"/>
  <c r="BK11" i="139" s="1"/>
  <c r="AT39" i="139"/>
  <c r="AT42" i="139" s="1"/>
  <c r="AT35" i="139"/>
  <c r="AU32" i="139" s="1"/>
  <c r="AR43" i="139"/>
  <c r="AR42" i="137"/>
  <c r="AR29" i="137"/>
  <c r="AS28" i="137"/>
  <c r="AT25" i="137" s="1"/>
  <c r="Y55" i="137"/>
  <c r="Z19" i="137"/>
  <c r="AS41" i="137"/>
  <c r="AT39" i="137" s="1"/>
  <c r="AT35" i="137"/>
  <c r="AU32" i="137" s="1"/>
  <c r="BJ15" i="137"/>
  <c r="BK11" i="137" s="1"/>
  <c r="AT35" i="136"/>
  <c r="AU32" i="136" s="1"/>
  <c r="AR42" i="136"/>
  <c r="AS41" i="136"/>
  <c r="AT39" i="136" s="1"/>
  <c r="BL15" i="136"/>
  <c r="BL16" i="136" s="1"/>
  <c r="AS36" i="136"/>
  <c r="AV28" i="136"/>
  <c r="AW25" i="136" s="1"/>
  <c r="Y55" i="136"/>
  <c r="Z19" i="136"/>
  <c r="BK16" i="136"/>
  <c r="AS36" i="134"/>
  <c r="AT39" i="134"/>
  <c r="AT42" i="134" s="1"/>
  <c r="Y56" i="134"/>
  <c r="Z19" i="134"/>
  <c r="BJ16" i="134"/>
  <c r="BK15" i="134"/>
  <c r="BL11" i="134" s="1"/>
  <c r="AT35" i="134"/>
  <c r="AU32" i="134" s="1"/>
  <c r="AT35" i="133"/>
  <c r="AU32" i="133" s="1"/>
  <c r="BJ15" i="133"/>
  <c r="BK11" i="133" s="1"/>
  <c r="AT39" i="133"/>
  <c r="AT42" i="133" s="1"/>
  <c r="BI16" i="133"/>
  <c r="AR43" i="133"/>
  <c r="Y56" i="133"/>
  <c r="Z19" i="133"/>
  <c r="AS36" i="133"/>
  <c r="AU29" i="131"/>
  <c r="AR42" i="131"/>
  <c r="AT35" i="131"/>
  <c r="AU32" i="131" s="1"/>
  <c r="BK15" i="131"/>
  <c r="BL11" i="131" s="1"/>
  <c r="AV28" i="131"/>
  <c r="AW25" i="131" s="1"/>
  <c r="Y55" i="131"/>
  <c r="Z19" i="131"/>
  <c r="AS36" i="131"/>
  <c r="BJ16" i="131"/>
  <c r="AS41" i="131"/>
  <c r="AT39" i="131" s="1"/>
  <c r="AR42" i="130"/>
  <c r="AS36" i="130"/>
  <c r="BK15" i="130"/>
  <c r="BL11" i="130" s="1"/>
  <c r="AT35" i="130"/>
  <c r="AU32" i="130" s="1"/>
  <c r="Y55" i="130"/>
  <c r="Z19" i="130"/>
  <c r="AS41" i="130"/>
  <c r="AT39" i="130" s="1"/>
  <c r="AR43" i="129"/>
  <c r="AT39" i="129"/>
  <c r="AT42" i="129" s="1"/>
  <c r="AT28" i="129"/>
  <c r="AU25" i="129" s="1"/>
  <c r="BL15" i="129"/>
  <c r="BL16" i="129"/>
  <c r="AT35" i="129"/>
  <c r="AU32" i="129" s="1"/>
  <c r="BK16" i="129"/>
  <c r="Y56" i="129"/>
  <c r="Z19" i="129"/>
  <c r="AT35" i="128"/>
  <c r="AU32" i="128" s="1"/>
  <c r="AS36" i="128"/>
  <c r="BL15" i="128"/>
  <c r="BL16" i="128" s="1"/>
  <c r="AS28" i="128"/>
  <c r="AT25" i="128" s="1"/>
  <c r="Y56" i="128"/>
  <c r="Z19" i="128"/>
  <c r="AT39" i="128"/>
  <c r="AT42" i="128" s="1"/>
  <c r="BK16" i="128"/>
  <c r="AR29" i="128"/>
  <c r="AR43" i="128"/>
  <c r="AS28" i="126"/>
  <c r="AT25" i="126" s="1"/>
  <c r="BK15" i="126"/>
  <c r="BL11" i="126" s="1"/>
  <c r="AT39" i="126"/>
  <c r="AT42" i="126" s="1"/>
  <c r="Y56" i="126"/>
  <c r="Z19" i="126"/>
  <c r="BJ16" i="126"/>
  <c r="AT35" i="126"/>
  <c r="AU32" i="126" s="1"/>
  <c r="AR43" i="126"/>
  <c r="Y22" i="126"/>
  <c r="AS36" i="126"/>
  <c r="AR29" i="126"/>
  <c r="Y56" i="125"/>
  <c r="Z19" i="125"/>
  <c r="AT35" i="125"/>
  <c r="AU32" i="125" s="1"/>
  <c r="BL15" i="125"/>
  <c r="BL16" i="125" s="1"/>
  <c r="AS36" i="125"/>
  <c r="BK16" i="125"/>
  <c r="AT39" i="125"/>
  <c r="AT42" i="125" s="1"/>
  <c r="AS28" i="123"/>
  <c r="AT25" i="123" s="1"/>
  <c r="AR29" i="123"/>
  <c r="Z55" i="123"/>
  <c r="AA19" i="123"/>
  <c r="BJ15" i="123"/>
  <c r="BK11" i="123" s="1"/>
  <c r="AS36" i="119"/>
  <c r="AR42" i="116"/>
  <c r="AR42" i="119"/>
  <c r="BK15" i="122"/>
  <c r="BL11" i="122" s="1"/>
  <c r="Z55" i="122"/>
  <c r="AA19" i="122"/>
  <c r="AT28" i="122"/>
  <c r="AU25" i="122" s="1"/>
  <c r="BJ16" i="122"/>
  <c r="Z22" i="122"/>
  <c r="AS29" i="122"/>
  <c r="AS36" i="120"/>
  <c r="BL15" i="120"/>
  <c r="BL16" i="120" s="1"/>
  <c r="AA21" i="120"/>
  <c r="AA22" i="120" s="1"/>
  <c r="AT35" i="120"/>
  <c r="AU32" i="120" s="1"/>
  <c r="AV22" i="119"/>
  <c r="AS41" i="119"/>
  <c r="AT39" i="119" s="1"/>
  <c r="AW21" i="119"/>
  <c r="BK15" i="119"/>
  <c r="BL11" i="119" s="1"/>
  <c r="AV28" i="119"/>
  <c r="AW25" i="119" s="1"/>
  <c r="AT35" i="119"/>
  <c r="AU32" i="119" s="1"/>
  <c r="AS36" i="117"/>
  <c r="BL15" i="117"/>
  <c r="BL16" i="117" s="1"/>
  <c r="AT35" i="117"/>
  <c r="AU32" i="117" s="1"/>
  <c r="AR43" i="117"/>
  <c r="AT39" i="117"/>
  <c r="AT42" i="117" s="1"/>
  <c r="AS36" i="116"/>
  <c r="BK16" i="116"/>
  <c r="BL15" i="116"/>
  <c r="BL16" i="116" s="1"/>
  <c r="AV28" i="116"/>
  <c r="AW25" i="116" s="1"/>
  <c r="AT35" i="116"/>
  <c r="AU32" i="116" s="1"/>
  <c r="AS41" i="116"/>
  <c r="AT39" i="116" s="1"/>
  <c r="AQ36" i="150" l="1"/>
  <c r="AV29" i="116"/>
  <c r="AR35" i="150"/>
  <c r="AS32" i="150" s="1"/>
  <c r="BK16" i="126"/>
  <c r="BK16" i="131"/>
  <c r="BK16" i="130"/>
  <c r="BK16" i="134"/>
  <c r="BJ16" i="139"/>
  <c r="BK16" i="143"/>
  <c r="BJ16" i="145"/>
  <c r="BG16" i="156"/>
  <c r="BK16" i="140"/>
  <c r="BH15" i="156"/>
  <c r="BI11" i="156" s="1"/>
  <c r="AW19" i="116"/>
  <c r="AV55" i="116"/>
  <c r="AX19" i="119"/>
  <c r="AW55" i="119"/>
  <c r="BK16" i="146"/>
  <c r="AU29" i="156"/>
  <c r="AT29" i="158"/>
  <c r="BC56" i="161"/>
  <c r="BD19" i="161"/>
  <c r="AT29" i="157"/>
  <c r="AT29" i="155"/>
  <c r="BH16" i="158"/>
  <c r="AT42" i="158"/>
  <c r="AT42" i="156"/>
  <c r="AU36" i="155"/>
  <c r="AV36" i="158"/>
  <c r="AS42" i="157"/>
  <c r="AP43" i="120"/>
  <c r="AQ29" i="120"/>
  <c r="AU36" i="157"/>
  <c r="AV36" i="156"/>
  <c r="AS42" i="155"/>
  <c r="AL21" i="156"/>
  <c r="AL22" i="156" s="1"/>
  <c r="AU41" i="158"/>
  <c r="AV39" i="158" s="1"/>
  <c r="AU28" i="157"/>
  <c r="AV25" i="157" s="1"/>
  <c r="AU41" i="156"/>
  <c r="AV39" i="156" s="1"/>
  <c r="AV35" i="155"/>
  <c r="AW32" i="155" s="1"/>
  <c r="AU28" i="155"/>
  <c r="AV25" i="155" s="1"/>
  <c r="AV28" i="156"/>
  <c r="AW25" i="156" s="1"/>
  <c r="AW35" i="158"/>
  <c r="AX32" i="158" s="1"/>
  <c r="AT41" i="157"/>
  <c r="AU39" i="157" s="1"/>
  <c r="AU28" i="158"/>
  <c r="AV25" i="158" s="1"/>
  <c r="BI15" i="158"/>
  <c r="BJ11" i="158" s="1"/>
  <c r="AV35" i="157"/>
  <c r="AW32" i="157" s="1"/>
  <c r="AN21" i="158"/>
  <c r="AN22" i="158" s="1"/>
  <c r="AW35" i="156"/>
  <c r="AX32" i="156" s="1"/>
  <c r="AT41" i="155"/>
  <c r="AU39" i="155" s="1"/>
  <c r="AN19" i="157"/>
  <c r="AM55" i="157"/>
  <c r="AO19" i="155"/>
  <c r="AN55" i="155"/>
  <c r="Z21" i="117"/>
  <c r="Z22" i="117" s="1"/>
  <c r="AR39" i="120"/>
  <c r="AR42" i="120" s="1"/>
  <c r="AR28" i="120"/>
  <c r="AS25" i="120" s="1"/>
  <c r="AT29" i="125"/>
  <c r="AR29" i="139"/>
  <c r="AU29" i="133"/>
  <c r="AU28" i="125"/>
  <c r="AV25" i="125" s="1"/>
  <c r="AQ29" i="117"/>
  <c r="AS28" i="134"/>
  <c r="AT25" i="134" s="1"/>
  <c r="AR29" i="142"/>
  <c r="AR28" i="130"/>
  <c r="AS25" i="130" s="1"/>
  <c r="AS28" i="142"/>
  <c r="AT25" i="142" s="1"/>
  <c r="AV28" i="133"/>
  <c r="AW25" i="133" s="1"/>
  <c r="AS28" i="139"/>
  <c r="AT25" i="139" s="1"/>
  <c r="AQ29" i="130"/>
  <c r="AR29" i="134"/>
  <c r="AR28" i="117"/>
  <c r="AS25" i="117" s="1"/>
  <c r="AS42" i="116"/>
  <c r="AS42" i="145"/>
  <c r="AS43" i="134"/>
  <c r="AT36" i="131"/>
  <c r="AT36" i="116"/>
  <c r="AT36" i="125"/>
  <c r="AT28" i="150"/>
  <c r="AU25" i="150" s="1"/>
  <c r="Z56" i="150"/>
  <c r="AA19" i="150"/>
  <c r="AT42" i="150"/>
  <c r="AU39" i="150" s="1"/>
  <c r="AS29" i="150"/>
  <c r="AS43" i="150"/>
  <c r="AS42" i="146"/>
  <c r="AU35" i="146"/>
  <c r="AV32" i="146" s="1"/>
  <c r="Z21" i="146"/>
  <c r="Z22" i="146" s="1"/>
  <c r="AW28" i="146"/>
  <c r="AX25" i="146" s="1"/>
  <c r="AT41" i="146"/>
  <c r="AU39" i="146" s="1"/>
  <c r="AV29" i="146"/>
  <c r="BL15" i="146"/>
  <c r="BL16" i="146" s="1"/>
  <c r="AT36" i="146"/>
  <c r="AW29" i="145"/>
  <c r="Z21" i="145"/>
  <c r="Z22" i="145" s="1"/>
  <c r="AX28" i="145"/>
  <c r="AY25" i="145" s="1"/>
  <c r="BK15" i="145"/>
  <c r="BL11" i="145" s="1"/>
  <c r="AU35" i="145"/>
  <c r="AV32" i="145" s="1"/>
  <c r="AT41" i="145"/>
  <c r="AU39" i="145" s="1"/>
  <c r="AT36" i="145"/>
  <c r="AT36" i="143"/>
  <c r="AT29" i="143"/>
  <c r="AS42" i="143"/>
  <c r="AU28" i="143"/>
  <c r="AV25" i="143" s="1"/>
  <c r="AU35" i="143"/>
  <c r="AV32" i="143" s="1"/>
  <c r="AT41" i="143"/>
  <c r="AU39" i="143" s="1"/>
  <c r="Z21" i="143"/>
  <c r="Z22" i="143" s="1"/>
  <c r="BL15" i="143"/>
  <c r="BL16" i="143" s="1"/>
  <c r="AT36" i="142"/>
  <c r="Z21" i="142"/>
  <c r="AU39" i="142"/>
  <c r="AU42" i="142" s="1"/>
  <c r="AU35" i="142"/>
  <c r="AV32" i="142" s="1"/>
  <c r="AS43" i="142"/>
  <c r="AT29" i="140"/>
  <c r="AS42" i="140"/>
  <c r="AT36" i="140"/>
  <c r="Z21" i="140"/>
  <c r="Z22" i="140" s="1"/>
  <c r="AU28" i="140"/>
  <c r="AV25" i="140" s="1"/>
  <c r="BL15" i="140"/>
  <c r="BL16" i="140" s="1"/>
  <c r="AT41" i="140"/>
  <c r="AU39" i="140" s="1"/>
  <c r="AU35" i="140"/>
  <c r="AV32" i="140" s="1"/>
  <c r="AS43" i="139"/>
  <c r="BK15" i="139"/>
  <c r="BL11" i="139" s="1"/>
  <c r="AU35" i="139"/>
  <c r="AV32" i="139" s="1"/>
  <c r="AU39" i="139"/>
  <c r="AU42" i="139" s="1"/>
  <c r="AT36" i="139"/>
  <c r="Z21" i="139"/>
  <c r="AT36" i="137"/>
  <c r="AS29" i="137"/>
  <c r="Z21" i="137"/>
  <c r="AT41" i="137"/>
  <c r="AU39" i="137" s="1"/>
  <c r="BJ16" i="137"/>
  <c r="AS42" i="137"/>
  <c r="BK15" i="137"/>
  <c r="BL11" i="137" s="1"/>
  <c r="AU35" i="137"/>
  <c r="AV32" i="137" s="1"/>
  <c r="AT28" i="137"/>
  <c r="AU25" i="137" s="1"/>
  <c r="AS42" i="136"/>
  <c r="AW28" i="136"/>
  <c r="AX25" i="136" s="1"/>
  <c r="Z21" i="136"/>
  <c r="Z22" i="136" s="1"/>
  <c r="AT41" i="136"/>
  <c r="AU39" i="136" s="1"/>
  <c r="AU35" i="136"/>
  <c r="AV32" i="136" s="1"/>
  <c r="AV29" i="136"/>
  <c r="AT36" i="136"/>
  <c r="AT36" i="134"/>
  <c r="Z21" i="134"/>
  <c r="Z22" i="134" s="1"/>
  <c r="BL15" i="134"/>
  <c r="BL16" i="134" s="1"/>
  <c r="AU35" i="134"/>
  <c r="AV32" i="134" s="1"/>
  <c r="AU39" i="134"/>
  <c r="AU42" i="134" s="1"/>
  <c r="AS43" i="133"/>
  <c r="BK15" i="133"/>
  <c r="BL11" i="133" s="1"/>
  <c r="Z21" i="133"/>
  <c r="Z22" i="133" s="1"/>
  <c r="AU35" i="133"/>
  <c r="AV32" i="133" s="1"/>
  <c r="AU39" i="133"/>
  <c r="AU42" i="133" s="1"/>
  <c r="AT36" i="133"/>
  <c r="BJ16" i="133"/>
  <c r="AV29" i="131"/>
  <c r="AS42" i="131"/>
  <c r="Z21" i="131"/>
  <c r="Z22" i="131" s="1"/>
  <c r="AT41" i="131"/>
  <c r="AU39" i="131" s="1"/>
  <c r="BL15" i="131"/>
  <c r="BL16" i="131" s="1"/>
  <c r="AW28" i="131"/>
  <c r="AX25" i="131" s="1"/>
  <c r="AU35" i="131"/>
  <c r="AV32" i="131" s="1"/>
  <c r="AS42" i="130"/>
  <c r="AU35" i="130"/>
  <c r="AV32" i="130" s="1"/>
  <c r="AT41" i="130"/>
  <c r="AU39" i="130" s="1"/>
  <c r="AT36" i="130"/>
  <c r="BL15" i="130"/>
  <c r="BL16" i="130" s="1"/>
  <c r="Z21" i="130"/>
  <c r="AU28" i="129"/>
  <c r="AV25" i="129" s="1"/>
  <c r="AU35" i="129"/>
  <c r="AV32" i="129" s="1"/>
  <c r="AT29" i="129"/>
  <c r="Z21" i="129"/>
  <c r="AT36" i="129"/>
  <c r="AU39" i="129"/>
  <c r="AU42" i="129" s="1"/>
  <c r="AS43" i="129"/>
  <c r="AT36" i="128"/>
  <c r="AU35" i="128"/>
  <c r="AV32" i="128" s="1"/>
  <c r="AU39" i="128"/>
  <c r="AU42" i="128" s="1"/>
  <c r="AT28" i="128"/>
  <c r="AU25" i="128" s="1"/>
  <c r="AS43" i="128"/>
  <c r="AS29" i="128"/>
  <c r="Z21" i="128"/>
  <c r="Z22" i="128" s="1"/>
  <c r="AU39" i="126"/>
  <c r="AU42" i="126" s="1"/>
  <c r="AT28" i="126"/>
  <c r="AU25" i="126" s="1"/>
  <c r="Z21" i="126"/>
  <c r="Z22" i="126" s="1"/>
  <c r="AU35" i="126"/>
  <c r="AV32" i="126" s="1"/>
  <c r="BL15" i="126"/>
  <c r="BL16" i="126" s="1"/>
  <c r="AT36" i="126"/>
  <c r="AS43" i="126"/>
  <c r="AS29" i="126"/>
  <c r="AS43" i="125"/>
  <c r="AU39" i="125"/>
  <c r="AU42" i="125" s="1"/>
  <c r="AU35" i="125"/>
  <c r="AV32" i="125" s="1"/>
  <c r="Z21" i="125"/>
  <c r="Z22" i="125" s="1"/>
  <c r="AS29" i="123"/>
  <c r="BK15" i="123"/>
  <c r="BL11" i="123" s="1"/>
  <c r="AT28" i="123"/>
  <c r="AU25" i="123" s="1"/>
  <c r="BJ16" i="123"/>
  <c r="AA21" i="123"/>
  <c r="AA22" i="123" s="1"/>
  <c r="AT29" i="122"/>
  <c r="AA21" i="122"/>
  <c r="AA22" i="122" s="1"/>
  <c r="AU28" i="122"/>
  <c r="AV25" i="122" s="1"/>
  <c r="BL15" i="122"/>
  <c r="BL16" i="122" s="1"/>
  <c r="BK16" i="122"/>
  <c r="AU35" i="120"/>
  <c r="AV32" i="120" s="1"/>
  <c r="AA56" i="120"/>
  <c r="AB19" i="120"/>
  <c r="AT36" i="120"/>
  <c r="AT36" i="119"/>
  <c r="BK16" i="119"/>
  <c r="AS42" i="119"/>
  <c r="BL15" i="119"/>
  <c r="BL16" i="119" s="1"/>
  <c r="AT41" i="119"/>
  <c r="AU39" i="119" s="1"/>
  <c r="AW28" i="119"/>
  <c r="AX25" i="119" s="1"/>
  <c r="AX21" i="119"/>
  <c r="AU35" i="119"/>
  <c r="AV32" i="119" s="1"/>
  <c r="AV29" i="119"/>
  <c r="AW22" i="119"/>
  <c r="AT36" i="117"/>
  <c r="AS43" i="117"/>
  <c r="AU35" i="117"/>
  <c r="AV32" i="117" s="1"/>
  <c r="AU39" i="117"/>
  <c r="AU42" i="117" s="1"/>
  <c r="AW28" i="116"/>
  <c r="AX25" i="116" s="1"/>
  <c r="AW21" i="116"/>
  <c r="AU35" i="116"/>
  <c r="AV32" i="116" s="1"/>
  <c r="AT41" i="116"/>
  <c r="AU39" i="116" s="1"/>
  <c r="AR36" i="150" l="1"/>
  <c r="AS35" i="150"/>
  <c r="AT32" i="150" s="1"/>
  <c r="BK16" i="133"/>
  <c r="BI15" i="156"/>
  <c r="BJ11" i="156" s="1"/>
  <c r="AY19" i="119"/>
  <c r="AX55" i="119"/>
  <c r="BK16" i="145"/>
  <c r="AX19" i="116"/>
  <c r="AW55" i="116"/>
  <c r="AW29" i="119"/>
  <c r="BK16" i="137"/>
  <c r="BH16" i="156"/>
  <c r="BD21" i="161"/>
  <c r="AU29" i="155"/>
  <c r="AV29" i="156"/>
  <c r="BI16" i="158"/>
  <c r="AT42" i="155"/>
  <c r="AW36" i="156"/>
  <c r="AT42" i="157"/>
  <c r="AU42" i="158"/>
  <c r="AV36" i="157"/>
  <c r="AV36" i="155"/>
  <c r="AU42" i="156"/>
  <c r="AR29" i="120"/>
  <c r="AQ43" i="120"/>
  <c r="AN21" i="157"/>
  <c r="AN22" i="157" s="1"/>
  <c r="AU41" i="155"/>
  <c r="AV39" i="155" s="1"/>
  <c r="AX35" i="156"/>
  <c r="AY32" i="156" s="1"/>
  <c r="AW35" i="157"/>
  <c r="AX32" i="157" s="1"/>
  <c r="BJ15" i="158"/>
  <c r="BK11" i="158" s="1"/>
  <c r="AU29" i="158"/>
  <c r="AU41" i="157"/>
  <c r="AV39" i="157" s="1"/>
  <c r="AW36" i="158"/>
  <c r="AW28" i="156"/>
  <c r="AX25" i="156" s="1"/>
  <c r="AV28" i="155"/>
  <c r="AW25" i="155" s="1"/>
  <c r="AW35" i="155"/>
  <c r="AX32" i="155" s="1"/>
  <c r="AV41" i="156"/>
  <c r="AW39" i="156" s="1"/>
  <c r="AU29" i="157"/>
  <c r="AV41" i="158"/>
  <c r="AW39" i="158" s="1"/>
  <c r="AM19" i="156"/>
  <c r="AL55" i="156"/>
  <c r="AO21" i="155"/>
  <c r="AO22" i="155" s="1"/>
  <c r="AO19" i="158"/>
  <c r="AN55" i="158"/>
  <c r="AV28" i="158"/>
  <c r="AW25" i="158" s="1"/>
  <c r="AX35" i="158"/>
  <c r="AY32" i="158" s="1"/>
  <c r="AV28" i="157"/>
  <c r="AW25" i="157" s="1"/>
  <c r="AS39" i="120"/>
  <c r="AS42" i="120" s="1"/>
  <c r="AS28" i="120"/>
  <c r="AT25" i="120" s="1"/>
  <c r="Z56" i="117"/>
  <c r="AA19" i="117"/>
  <c r="AS29" i="134"/>
  <c r="AU29" i="125"/>
  <c r="AV28" i="125"/>
  <c r="AW25" i="125" s="1"/>
  <c r="AR29" i="130"/>
  <c r="AV29" i="133"/>
  <c r="AT29" i="128"/>
  <c r="AT29" i="150"/>
  <c r="AR29" i="117"/>
  <c r="AT29" i="126"/>
  <c r="AU29" i="129"/>
  <c r="AS29" i="139"/>
  <c r="AT28" i="139"/>
  <c r="AU25" i="139" s="1"/>
  <c r="AT28" i="134"/>
  <c r="AU25" i="134" s="1"/>
  <c r="AT28" i="142"/>
  <c r="AU25" i="142" s="1"/>
  <c r="AW28" i="133"/>
  <c r="AX25" i="133" s="1"/>
  <c r="AS28" i="130"/>
  <c r="AT25" i="130" s="1"/>
  <c r="AW29" i="136"/>
  <c r="AS28" i="117"/>
  <c r="AT25" i="117" s="1"/>
  <c r="AS29" i="142"/>
  <c r="AT42" i="137"/>
  <c r="AT43" i="126"/>
  <c r="AT43" i="125"/>
  <c r="AT43" i="134"/>
  <c r="AT43" i="150"/>
  <c r="AU28" i="150"/>
  <c r="AV25" i="150" s="1"/>
  <c r="AA21" i="150"/>
  <c r="AA22" i="150" s="1"/>
  <c r="AU42" i="150"/>
  <c r="AV39" i="150" s="1"/>
  <c r="AW29" i="146"/>
  <c r="AT42" i="146"/>
  <c r="AX28" i="146"/>
  <c r="AY25" i="146" s="1"/>
  <c r="AV35" i="146"/>
  <c r="AW32" i="146" s="1"/>
  <c r="AU41" i="146"/>
  <c r="AV39" i="146" s="1"/>
  <c r="Z55" i="146"/>
  <c r="AA19" i="146"/>
  <c r="AU36" i="146"/>
  <c r="AT42" i="145"/>
  <c r="AU36" i="145"/>
  <c r="AX29" i="145"/>
  <c r="Z55" i="145"/>
  <c r="AA19" i="145"/>
  <c r="AV35" i="145"/>
  <c r="AW32" i="145" s="1"/>
  <c r="AU41" i="145"/>
  <c r="AV39" i="145" s="1"/>
  <c r="BL15" i="145"/>
  <c r="BL16" i="145" s="1"/>
  <c r="AY28" i="145"/>
  <c r="AZ25" i="145" s="1"/>
  <c r="AU41" i="143"/>
  <c r="AV39" i="143" s="1"/>
  <c r="AV35" i="143"/>
  <c r="AW32" i="143" s="1"/>
  <c r="AV28" i="143"/>
  <c r="AW25" i="143" s="1"/>
  <c r="Z55" i="143"/>
  <c r="AA19" i="143"/>
  <c r="AU29" i="143"/>
  <c r="AT42" i="143"/>
  <c r="AU36" i="143"/>
  <c r="AT43" i="142"/>
  <c r="AV35" i="142"/>
  <c r="AW32" i="142" s="1"/>
  <c r="Z56" i="142"/>
  <c r="AA19" i="142"/>
  <c r="AV39" i="142"/>
  <c r="AV42" i="142" s="1"/>
  <c r="AU36" i="142"/>
  <c r="Z22" i="142"/>
  <c r="AU29" i="140"/>
  <c r="AT42" i="140"/>
  <c r="AV35" i="140"/>
  <c r="AW32" i="140" s="1"/>
  <c r="AU41" i="140"/>
  <c r="AV39" i="140" s="1"/>
  <c r="AU36" i="140"/>
  <c r="AV28" i="140"/>
  <c r="AW25" i="140" s="1"/>
  <c r="Z55" i="140"/>
  <c r="AA19" i="140"/>
  <c r="AT43" i="139"/>
  <c r="AV39" i="139"/>
  <c r="AV42" i="139" s="1"/>
  <c r="Z56" i="139"/>
  <c r="AA19" i="139"/>
  <c r="BL15" i="139"/>
  <c r="BL16" i="139" s="1"/>
  <c r="Z22" i="139"/>
  <c r="AV35" i="139"/>
  <c r="AW32" i="139" s="1"/>
  <c r="BK16" i="139"/>
  <c r="AU36" i="139"/>
  <c r="AU36" i="137"/>
  <c r="AU28" i="137"/>
  <c r="AV25" i="137" s="1"/>
  <c r="AU41" i="137"/>
  <c r="AV39" i="137" s="1"/>
  <c r="AT29" i="137"/>
  <c r="Z55" i="137"/>
  <c r="AA19" i="137"/>
  <c r="AV35" i="137"/>
  <c r="AW32" i="137" s="1"/>
  <c r="BL15" i="137"/>
  <c r="BL16" i="137" s="1"/>
  <c r="Z22" i="137"/>
  <c r="AT42" i="136"/>
  <c r="AU41" i="136"/>
  <c r="AV39" i="136" s="1"/>
  <c r="AV35" i="136"/>
  <c r="AW32" i="136" s="1"/>
  <c r="AU36" i="136"/>
  <c r="Z55" i="136"/>
  <c r="AA19" i="136"/>
  <c r="AX28" i="136"/>
  <c r="AY25" i="136" s="1"/>
  <c r="AV35" i="134"/>
  <c r="AW32" i="134" s="1"/>
  <c r="Z56" i="134"/>
  <c r="AA19" i="134"/>
  <c r="AU36" i="134"/>
  <c r="AV39" i="134"/>
  <c r="AV42" i="134" s="1"/>
  <c r="AU36" i="133"/>
  <c r="AV35" i="133"/>
  <c r="AW32" i="133" s="1"/>
  <c r="BL15" i="133"/>
  <c r="BL16" i="133" s="1"/>
  <c r="AV39" i="133"/>
  <c r="AV42" i="133" s="1"/>
  <c r="AT43" i="133"/>
  <c r="Z56" i="133"/>
  <c r="AA19" i="133"/>
  <c r="AT42" i="131"/>
  <c r="AX28" i="131"/>
  <c r="AY25" i="131" s="1"/>
  <c r="AV35" i="131"/>
  <c r="AW32" i="131" s="1"/>
  <c r="AW29" i="131"/>
  <c r="Z55" i="131"/>
  <c r="AA19" i="131"/>
  <c r="AU36" i="131"/>
  <c r="AU41" i="131"/>
  <c r="AV39" i="131" s="1"/>
  <c r="AU36" i="130"/>
  <c r="Z55" i="130"/>
  <c r="AA19" i="130"/>
  <c r="AV35" i="130"/>
  <c r="AW32" i="130" s="1"/>
  <c r="AU41" i="130"/>
  <c r="AV39" i="130" s="1"/>
  <c r="Z22" i="130"/>
  <c r="AT42" i="130"/>
  <c r="AV39" i="129"/>
  <c r="AV42" i="129" s="1"/>
  <c r="AV35" i="129"/>
  <c r="AW32" i="129" s="1"/>
  <c r="AT43" i="129"/>
  <c r="Z56" i="129"/>
  <c r="AA19" i="129"/>
  <c r="AU36" i="129"/>
  <c r="Z22" i="129"/>
  <c r="AV28" i="129"/>
  <c r="AW25" i="129" s="1"/>
  <c r="AU36" i="128"/>
  <c r="AT43" i="128"/>
  <c r="Z56" i="128"/>
  <c r="AA19" i="128"/>
  <c r="AV39" i="128"/>
  <c r="AV42" i="128" s="1"/>
  <c r="AU28" i="128"/>
  <c r="AV25" i="128" s="1"/>
  <c r="AV35" i="128"/>
  <c r="AW32" i="128" s="1"/>
  <c r="Z56" i="126"/>
  <c r="AA19" i="126"/>
  <c r="AV35" i="126"/>
  <c r="AW32" i="126" s="1"/>
  <c r="AV39" i="126"/>
  <c r="AV42" i="126" s="1"/>
  <c r="AU36" i="126"/>
  <c r="AU28" i="126"/>
  <c r="AV25" i="126" s="1"/>
  <c r="AU36" i="125"/>
  <c r="Z56" i="125"/>
  <c r="AA19" i="125"/>
  <c r="AV35" i="125"/>
  <c r="AW32" i="125" s="1"/>
  <c r="AV39" i="125"/>
  <c r="AV42" i="125" s="1"/>
  <c r="AA55" i="123"/>
  <c r="AB19" i="123"/>
  <c r="AU28" i="123"/>
  <c r="AV25" i="123" s="1"/>
  <c r="BL15" i="123"/>
  <c r="BL16" i="123" s="1"/>
  <c r="AT29" i="123"/>
  <c r="BK16" i="123"/>
  <c r="AU29" i="122"/>
  <c r="AU36" i="119"/>
  <c r="AV28" i="122"/>
  <c r="AW25" i="122" s="1"/>
  <c r="AA55" i="122"/>
  <c r="AB19" i="122"/>
  <c r="AV35" i="120"/>
  <c r="AW32" i="120" s="1"/>
  <c r="AB21" i="120"/>
  <c r="AB22" i="120" s="1"/>
  <c r="AU36" i="120"/>
  <c r="AV35" i="119"/>
  <c r="AW32" i="119" s="1"/>
  <c r="AX22" i="119"/>
  <c r="AT42" i="119"/>
  <c r="AU41" i="119"/>
  <c r="AV39" i="119" s="1"/>
  <c r="AY21" i="119"/>
  <c r="AX28" i="119"/>
  <c r="AY25" i="119" s="1"/>
  <c r="AU36" i="117"/>
  <c r="AT42" i="116"/>
  <c r="AU36" i="116"/>
  <c r="AT43" i="117"/>
  <c r="AV39" i="117"/>
  <c r="AV42" i="117" s="1"/>
  <c r="AV35" i="117"/>
  <c r="AW32" i="117" s="1"/>
  <c r="AW22" i="116"/>
  <c r="AW29" i="116"/>
  <c r="AV35" i="116"/>
  <c r="AW32" i="116" s="1"/>
  <c r="AU41" i="116"/>
  <c r="AV39" i="116" s="1"/>
  <c r="AX28" i="116"/>
  <c r="AY25" i="116" s="1"/>
  <c r="AX21" i="116"/>
  <c r="AS36" i="150" l="1"/>
  <c r="AT35" i="150"/>
  <c r="AU32" i="150" s="1"/>
  <c r="AX29" i="116"/>
  <c r="AX29" i="119"/>
  <c r="AZ19" i="119"/>
  <c r="AY55" i="119"/>
  <c r="AY19" i="116"/>
  <c r="AX55" i="116"/>
  <c r="BI16" i="156"/>
  <c r="AX22" i="116"/>
  <c r="AY22" i="119"/>
  <c r="BJ15" i="156"/>
  <c r="BK11" i="156" s="1"/>
  <c r="BD56" i="161"/>
  <c r="BE19" i="161"/>
  <c r="BD22" i="161"/>
  <c r="AV42" i="158"/>
  <c r="BJ16" i="158"/>
  <c r="AR43" i="120"/>
  <c r="AV29" i="157"/>
  <c r="AX36" i="158"/>
  <c r="AV29" i="158"/>
  <c r="AM21" i="156"/>
  <c r="AM22" i="156" s="1"/>
  <c r="AW41" i="158"/>
  <c r="AX39" i="158" s="1"/>
  <c r="AV42" i="156"/>
  <c r="AW36" i="155"/>
  <c r="AV29" i="155"/>
  <c r="AW29" i="156"/>
  <c r="AU42" i="157"/>
  <c r="BK15" i="158"/>
  <c r="BL11" i="158" s="1"/>
  <c r="BL15" i="158" s="1"/>
  <c r="BL16" i="158" s="1"/>
  <c r="AW36" i="157"/>
  <c r="AX36" i="156"/>
  <c r="AU42" i="155"/>
  <c r="AW28" i="157"/>
  <c r="AX25" i="157" s="1"/>
  <c r="AY35" i="158"/>
  <c r="AZ32" i="158" s="1"/>
  <c r="AW28" i="158"/>
  <c r="AX25" i="158" s="1"/>
  <c r="AO21" i="158"/>
  <c r="AO22" i="158" s="1"/>
  <c r="AO55" i="155"/>
  <c r="AP19" i="155"/>
  <c r="AW41" i="156"/>
  <c r="AX39" i="156" s="1"/>
  <c r="AX35" i="155"/>
  <c r="AY32" i="155" s="1"/>
  <c r="AW28" i="155"/>
  <c r="AX25" i="155" s="1"/>
  <c r="AX28" i="156"/>
  <c r="AY25" i="156" s="1"/>
  <c r="AV41" i="157"/>
  <c r="AW39" i="157" s="1"/>
  <c r="AX35" i="157"/>
  <c r="AY32" i="157" s="1"/>
  <c r="AY35" i="156"/>
  <c r="AZ32" i="156" s="1"/>
  <c r="AV41" i="155"/>
  <c r="AW39" i="155" s="1"/>
  <c r="AO19" i="157"/>
  <c r="AN55" i="157"/>
  <c r="AS29" i="120"/>
  <c r="AT28" i="120"/>
  <c r="AU25" i="120" s="1"/>
  <c r="AA21" i="117"/>
  <c r="AA22" i="117" s="1"/>
  <c r="AT39" i="120"/>
  <c r="AT42" i="120" s="1"/>
  <c r="AT29" i="134"/>
  <c r="AV29" i="125"/>
  <c r="AW28" i="125"/>
  <c r="AX25" i="125" s="1"/>
  <c r="AS29" i="117"/>
  <c r="AS29" i="130"/>
  <c r="AT29" i="139"/>
  <c r="AU28" i="134"/>
  <c r="AV25" i="134" s="1"/>
  <c r="AX28" i="133"/>
  <c r="AY25" i="133" s="1"/>
  <c r="AT28" i="130"/>
  <c r="AU25" i="130" s="1"/>
  <c r="AU28" i="142"/>
  <c r="AV25" i="142" s="1"/>
  <c r="AT28" i="117"/>
  <c r="AU25" i="117" s="1"/>
  <c r="AW29" i="133"/>
  <c r="AT29" i="142"/>
  <c r="AU28" i="139"/>
  <c r="AV25" i="139" s="1"/>
  <c r="AU43" i="150"/>
  <c r="AU43" i="129"/>
  <c r="AV36" i="131"/>
  <c r="AV36" i="130"/>
  <c r="AV36" i="134"/>
  <c r="AV36" i="125"/>
  <c r="AV42" i="150"/>
  <c r="AW39" i="150" s="1"/>
  <c r="AV28" i="150"/>
  <c r="AW25" i="150" s="1"/>
  <c r="AU29" i="150"/>
  <c r="AA56" i="150"/>
  <c r="AB19" i="150"/>
  <c r="AU42" i="146"/>
  <c r="AA21" i="146"/>
  <c r="AA22" i="146" s="1"/>
  <c r="AW35" i="146"/>
  <c r="AX32" i="146" s="1"/>
  <c r="AV36" i="146"/>
  <c r="AY28" i="146"/>
  <c r="AZ25" i="146" s="1"/>
  <c r="AV41" i="146"/>
  <c r="AW39" i="146" s="1"/>
  <c r="AX29" i="146"/>
  <c r="AW35" i="145"/>
  <c r="AX32" i="145" s="1"/>
  <c r="AZ28" i="145"/>
  <c r="BA25" i="145" s="1"/>
  <c r="AV41" i="145"/>
  <c r="AW39" i="145" s="1"/>
  <c r="AA21" i="145"/>
  <c r="AY29" i="145"/>
  <c r="AU42" i="145"/>
  <c r="AV36" i="145"/>
  <c r="AV29" i="143"/>
  <c r="AW35" i="143"/>
  <c r="AX32" i="143" s="1"/>
  <c r="AA21" i="143"/>
  <c r="AA22" i="143" s="1"/>
  <c r="AV36" i="143"/>
  <c r="AV41" i="143"/>
  <c r="AW39" i="143" s="1"/>
  <c r="AW28" i="143"/>
  <c r="AX25" i="143" s="1"/>
  <c r="AU42" i="143"/>
  <c r="AV36" i="142"/>
  <c r="AW39" i="142"/>
  <c r="AW42" i="142" s="1"/>
  <c r="AW35" i="142"/>
  <c r="AX32" i="142" s="1"/>
  <c r="AU43" i="142"/>
  <c r="AA21" i="142"/>
  <c r="AA22" i="142" s="1"/>
  <c r="AV36" i="140"/>
  <c r="AU42" i="140"/>
  <c r="AA21" i="140"/>
  <c r="AA22" i="140" s="1"/>
  <c r="AV41" i="140"/>
  <c r="AW39" i="140" s="1"/>
  <c r="AW28" i="140"/>
  <c r="AX25" i="140" s="1"/>
  <c r="AV29" i="140"/>
  <c r="AW35" i="140"/>
  <c r="AX32" i="140" s="1"/>
  <c r="AA21" i="139"/>
  <c r="AW35" i="139"/>
  <c r="AX32" i="139" s="1"/>
  <c r="AV36" i="139"/>
  <c r="AW39" i="139"/>
  <c r="AW42" i="139" s="1"/>
  <c r="AU43" i="139"/>
  <c r="AV36" i="137"/>
  <c r="AU29" i="137"/>
  <c r="AU42" i="137"/>
  <c r="AW35" i="137"/>
  <c r="AX32" i="137" s="1"/>
  <c r="AV41" i="137"/>
  <c r="AW39" i="137" s="1"/>
  <c r="AA21" i="137"/>
  <c r="AV28" i="137"/>
  <c r="AW25" i="137" s="1"/>
  <c r="AV36" i="136"/>
  <c r="AX29" i="136"/>
  <c r="AY28" i="136"/>
  <c r="AZ25" i="136" s="1"/>
  <c r="AA21" i="136"/>
  <c r="AW35" i="136"/>
  <c r="AX32" i="136" s="1"/>
  <c r="AV41" i="136"/>
  <c r="AW39" i="136" s="1"/>
  <c r="AU42" i="136"/>
  <c r="AU43" i="134"/>
  <c r="AW35" i="134"/>
  <c r="AX32" i="134" s="1"/>
  <c r="AW39" i="134"/>
  <c r="AW42" i="134" s="1"/>
  <c r="AA21" i="134"/>
  <c r="AA22" i="134" s="1"/>
  <c r="AU43" i="133"/>
  <c r="AA21" i="133"/>
  <c r="AA22" i="133" s="1"/>
  <c r="AW39" i="133"/>
  <c r="AW42" i="133" s="1"/>
  <c r="AW35" i="133"/>
  <c r="AX32" i="133" s="1"/>
  <c r="AV36" i="133"/>
  <c r="AX29" i="131"/>
  <c r="AU42" i="131"/>
  <c r="AA21" i="131"/>
  <c r="AA22" i="131" s="1"/>
  <c r="AV41" i="131"/>
  <c r="AW39" i="131" s="1"/>
  <c r="AW35" i="131"/>
  <c r="AX32" i="131" s="1"/>
  <c r="AY28" i="131"/>
  <c r="AZ25" i="131" s="1"/>
  <c r="AV41" i="130"/>
  <c r="AW39" i="130" s="1"/>
  <c r="AW35" i="130"/>
  <c r="AX32" i="130" s="1"/>
  <c r="AA21" i="130"/>
  <c r="AA22" i="130" s="1"/>
  <c r="AU42" i="130"/>
  <c r="AV29" i="129"/>
  <c r="AW35" i="129"/>
  <c r="AX32" i="129" s="1"/>
  <c r="AA21" i="129"/>
  <c r="AA22" i="129" s="1"/>
  <c r="AV36" i="129"/>
  <c r="AW28" i="129"/>
  <c r="AX25" i="129" s="1"/>
  <c r="AW39" i="129"/>
  <c r="AW42" i="129" s="1"/>
  <c r="AV36" i="128"/>
  <c r="AW39" i="128"/>
  <c r="AW42" i="128" s="1"/>
  <c r="AW35" i="128"/>
  <c r="AX32" i="128" s="1"/>
  <c r="AA21" i="128"/>
  <c r="AA22" i="128" s="1"/>
  <c r="AV28" i="128"/>
  <c r="AW25" i="128" s="1"/>
  <c r="AU29" i="128"/>
  <c r="AU43" i="128"/>
  <c r="AV36" i="126"/>
  <c r="AU29" i="126"/>
  <c r="AW39" i="126"/>
  <c r="AW42" i="126" s="1"/>
  <c r="AA21" i="126"/>
  <c r="AV28" i="126"/>
  <c r="AW25" i="126" s="1"/>
  <c r="AW35" i="126"/>
  <c r="AX32" i="126" s="1"/>
  <c r="AU43" i="126"/>
  <c r="AU43" i="125"/>
  <c r="AW39" i="125"/>
  <c r="AW42" i="125" s="1"/>
  <c r="AW35" i="125"/>
  <c r="AX32" i="125" s="1"/>
  <c r="AA21" i="125"/>
  <c r="AV28" i="123"/>
  <c r="AW25" i="123" s="1"/>
  <c r="AB21" i="123"/>
  <c r="AB22" i="123" s="1"/>
  <c r="AU29" i="123"/>
  <c r="AW28" i="122"/>
  <c r="AX25" i="122" s="1"/>
  <c r="AB21" i="122"/>
  <c r="AB22" i="122" s="1"/>
  <c r="AV29" i="122"/>
  <c r="AW35" i="120"/>
  <c r="AX32" i="120" s="1"/>
  <c r="AV36" i="120"/>
  <c r="AB56" i="120"/>
  <c r="AC19" i="120"/>
  <c r="AV41" i="119"/>
  <c r="AW39" i="119" s="1"/>
  <c r="AY28" i="119"/>
  <c r="AZ25" i="119" s="1"/>
  <c r="AW35" i="119"/>
  <c r="AX32" i="119" s="1"/>
  <c r="AZ21" i="119"/>
  <c r="AU42" i="119"/>
  <c r="AV36" i="119"/>
  <c r="AV36" i="116"/>
  <c r="AU42" i="116"/>
  <c r="AU43" i="117"/>
  <c r="AW39" i="117"/>
  <c r="AW42" i="117" s="1"/>
  <c r="AV36" i="117"/>
  <c r="AW35" i="117"/>
  <c r="AX32" i="117" s="1"/>
  <c r="AV41" i="116"/>
  <c r="AW39" i="116" s="1"/>
  <c r="AY21" i="116"/>
  <c r="AY28" i="116"/>
  <c r="AZ25" i="116" s="1"/>
  <c r="AW35" i="116"/>
  <c r="AX32" i="116" s="1"/>
  <c r="AY29" i="116" l="1"/>
  <c r="AT36" i="150"/>
  <c r="AU35" i="150"/>
  <c r="AV32" i="150" s="1"/>
  <c r="BK15" i="156"/>
  <c r="BL11" i="156" s="1"/>
  <c r="BL15" i="156" s="1"/>
  <c r="BL16" i="156" s="1"/>
  <c r="AZ19" i="116"/>
  <c r="AY55" i="116"/>
  <c r="BA19" i="119"/>
  <c r="AZ55" i="119"/>
  <c r="BJ16" i="156"/>
  <c r="BK16" i="158"/>
  <c r="BE21" i="161"/>
  <c r="BE22" i="161" s="1"/>
  <c r="AW29" i="155"/>
  <c r="AX29" i="156"/>
  <c r="AV42" i="155"/>
  <c r="AY36" i="156"/>
  <c r="AX36" i="157"/>
  <c r="AV42" i="157"/>
  <c r="AX36" i="155"/>
  <c r="AW42" i="156"/>
  <c r="AS43" i="120"/>
  <c r="AT29" i="120"/>
  <c r="AO21" i="157"/>
  <c r="AO22" i="157" s="1"/>
  <c r="AW41" i="155"/>
  <c r="AX39" i="155" s="1"/>
  <c r="AZ35" i="156"/>
  <c r="BA32" i="156" s="1"/>
  <c r="AY35" i="157"/>
  <c r="AZ32" i="157" s="1"/>
  <c r="AW41" i="157"/>
  <c r="AX39" i="157" s="1"/>
  <c r="AY28" i="156"/>
  <c r="AZ25" i="156" s="1"/>
  <c r="AX28" i="155"/>
  <c r="AY25" i="155" s="1"/>
  <c r="AY35" i="155"/>
  <c r="AZ32" i="155" s="1"/>
  <c r="AX41" i="156"/>
  <c r="AY39" i="156" s="1"/>
  <c r="AP21" i="155"/>
  <c r="AP22" i="155" s="1"/>
  <c r="AW29" i="158"/>
  <c r="AY36" i="158"/>
  <c r="AW29" i="157"/>
  <c r="AW42" i="158"/>
  <c r="AM55" i="156"/>
  <c r="AN19" i="156"/>
  <c r="AP19" i="158"/>
  <c r="AO55" i="158"/>
  <c r="AX28" i="158"/>
  <c r="AY25" i="158" s="1"/>
  <c r="AZ35" i="158"/>
  <c r="BA32" i="158" s="1"/>
  <c r="AX28" i="157"/>
  <c r="AY25" i="157" s="1"/>
  <c r="AX41" i="158"/>
  <c r="AY39" i="158" s="1"/>
  <c r="AA56" i="117"/>
  <c r="AB19" i="117"/>
  <c r="AU39" i="120"/>
  <c r="AU42" i="120" s="1"/>
  <c r="AU28" i="120"/>
  <c r="AV25" i="120" s="1"/>
  <c r="AV29" i="126"/>
  <c r="AX28" i="125"/>
  <c r="AY25" i="125" s="1"/>
  <c r="AW29" i="125"/>
  <c r="AU29" i="139"/>
  <c r="AT29" i="117"/>
  <c r="AU28" i="130"/>
  <c r="AV25" i="130" s="1"/>
  <c r="AV28" i="134"/>
  <c r="AW25" i="134" s="1"/>
  <c r="AV28" i="142"/>
  <c r="AW25" i="142" s="1"/>
  <c r="AY28" i="133"/>
  <c r="AZ25" i="133" s="1"/>
  <c r="AV28" i="139"/>
  <c r="AW25" i="139" s="1"/>
  <c r="AU28" i="117"/>
  <c r="AV25" i="117" s="1"/>
  <c r="AY29" i="136"/>
  <c r="AU29" i="142"/>
  <c r="AT29" i="130"/>
  <c r="AX29" i="133"/>
  <c r="AU29" i="134"/>
  <c r="AV42" i="116"/>
  <c r="AV43" i="129"/>
  <c r="AV43" i="150"/>
  <c r="AV42" i="136"/>
  <c r="AW36" i="126"/>
  <c r="AW36" i="146"/>
  <c r="AW42" i="150"/>
  <c r="AX39" i="150" s="1"/>
  <c r="AW28" i="150"/>
  <c r="AX25" i="150" s="1"/>
  <c r="AB21" i="150"/>
  <c r="AB22" i="150" s="1"/>
  <c r="AV29" i="150"/>
  <c r="AV42" i="146"/>
  <c r="AY29" i="146"/>
  <c r="AA55" i="146"/>
  <c r="AB19" i="146"/>
  <c r="AW41" i="146"/>
  <c r="AX39" i="146" s="1"/>
  <c r="AZ28" i="146"/>
  <c r="BA25" i="146" s="1"/>
  <c r="AX35" i="146"/>
  <c r="AY32" i="146" s="1"/>
  <c r="AZ29" i="145"/>
  <c r="AW41" i="145"/>
  <c r="AX39" i="145" s="1"/>
  <c r="AX35" i="145"/>
  <c r="AY32" i="145" s="1"/>
  <c r="AV42" i="145"/>
  <c r="AW36" i="145"/>
  <c r="AA55" i="145"/>
  <c r="AB19" i="145"/>
  <c r="AA22" i="145"/>
  <c r="BA28" i="145"/>
  <c r="BB25" i="145" s="1"/>
  <c r="AW29" i="143"/>
  <c r="AV42" i="143"/>
  <c r="AA55" i="143"/>
  <c r="AB19" i="143"/>
  <c r="AX28" i="143"/>
  <c r="AY25" i="143" s="1"/>
  <c r="AX35" i="143"/>
  <c r="AY32" i="143" s="1"/>
  <c r="AW41" i="143"/>
  <c r="AX39" i="143" s="1"/>
  <c r="AW36" i="143"/>
  <c r="AW36" i="142"/>
  <c r="AX39" i="142"/>
  <c r="AX42" i="142" s="1"/>
  <c r="AA56" i="142"/>
  <c r="AB19" i="142"/>
  <c r="AX35" i="142"/>
  <c r="AY32" i="142" s="1"/>
  <c r="AV43" i="142"/>
  <c r="AV42" i="140"/>
  <c r="AW36" i="140"/>
  <c r="AW29" i="140"/>
  <c r="AW41" i="140"/>
  <c r="AX39" i="140" s="1"/>
  <c r="AX35" i="140"/>
  <c r="AY32" i="140" s="1"/>
  <c r="AX28" i="140"/>
  <c r="AY25" i="140" s="1"/>
  <c r="AA55" i="140"/>
  <c r="AB19" i="140"/>
  <c r="AX35" i="139"/>
  <c r="AY32" i="139" s="1"/>
  <c r="AA56" i="139"/>
  <c r="AB19" i="139"/>
  <c r="AX39" i="139"/>
  <c r="AX42" i="139" s="1"/>
  <c r="AA22" i="139"/>
  <c r="AV43" i="139"/>
  <c r="AW36" i="139"/>
  <c r="AW28" i="137"/>
  <c r="AX25" i="137" s="1"/>
  <c r="AV29" i="137"/>
  <c r="AV42" i="137"/>
  <c r="AW36" i="137"/>
  <c r="AW41" i="137"/>
  <c r="AX39" i="137" s="1"/>
  <c r="AA55" i="137"/>
  <c r="AB19" i="137"/>
  <c r="AX35" i="137"/>
  <c r="AY32" i="137" s="1"/>
  <c r="AA22" i="137"/>
  <c r="AW36" i="136"/>
  <c r="AA55" i="136"/>
  <c r="AB19" i="136"/>
  <c r="AW41" i="136"/>
  <c r="AX39" i="136" s="1"/>
  <c r="AA22" i="136"/>
  <c r="AX35" i="136"/>
  <c r="AY32" i="136" s="1"/>
  <c r="AZ28" i="136"/>
  <c r="BA25" i="136" s="1"/>
  <c r="AX39" i="134"/>
  <c r="AX42" i="134" s="1"/>
  <c r="AV43" i="134"/>
  <c r="AW36" i="134"/>
  <c r="AX35" i="134"/>
  <c r="AY32" i="134" s="1"/>
  <c r="AA56" i="134"/>
  <c r="AB19" i="134"/>
  <c r="AX35" i="133"/>
  <c r="AY32" i="133" s="1"/>
  <c r="AW36" i="133"/>
  <c r="AX39" i="133"/>
  <c r="AX42" i="133" s="1"/>
  <c r="AV43" i="133"/>
  <c r="AA56" i="133"/>
  <c r="AB19" i="133"/>
  <c r="AX35" i="131"/>
  <c r="AY32" i="131" s="1"/>
  <c r="AY29" i="131"/>
  <c r="AV42" i="131"/>
  <c r="AZ28" i="131"/>
  <c r="BA25" i="131" s="1"/>
  <c r="AW41" i="131"/>
  <c r="AX39" i="131" s="1"/>
  <c r="AW36" i="131"/>
  <c r="AA55" i="131"/>
  <c r="AB19" i="131"/>
  <c r="AW36" i="130"/>
  <c r="AV42" i="130"/>
  <c r="AW41" i="130"/>
  <c r="AX39" i="130" s="1"/>
  <c r="AA55" i="130"/>
  <c r="AB19" i="130"/>
  <c r="AX35" i="130"/>
  <c r="AY32" i="130" s="1"/>
  <c r="AX28" i="129"/>
  <c r="AY25" i="129" s="1"/>
  <c r="AX39" i="129"/>
  <c r="AX42" i="129" s="1"/>
  <c r="AA56" i="129"/>
  <c r="AB19" i="129"/>
  <c r="AX35" i="129"/>
  <c r="AY32" i="129" s="1"/>
  <c r="AW29" i="129"/>
  <c r="AW36" i="129"/>
  <c r="AV43" i="128"/>
  <c r="AW36" i="128"/>
  <c r="AA56" i="128"/>
  <c r="AB19" i="128"/>
  <c r="AX35" i="128"/>
  <c r="AY32" i="128" s="1"/>
  <c r="AW28" i="128"/>
  <c r="AX25" i="128" s="1"/>
  <c r="AV29" i="128"/>
  <c r="AX39" i="128"/>
  <c r="AX42" i="128" s="1"/>
  <c r="AA56" i="126"/>
  <c r="AB19" i="126"/>
  <c r="AX39" i="126"/>
  <c r="AX42" i="126" s="1"/>
  <c r="AW28" i="126"/>
  <c r="AX25" i="126" s="1"/>
  <c r="AV43" i="126"/>
  <c r="AX35" i="126"/>
  <c r="AY32" i="126" s="1"/>
  <c r="AA22" i="126"/>
  <c r="AV43" i="125"/>
  <c r="AX35" i="125"/>
  <c r="AY32" i="125" s="1"/>
  <c r="AW36" i="125"/>
  <c r="AA56" i="125"/>
  <c r="AB19" i="125"/>
  <c r="AA22" i="125"/>
  <c r="AX39" i="125"/>
  <c r="AX42" i="125" s="1"/>
  <c r="AB55" i="123"/>
  <c r="AC19" i="123"/>
  <c r="AW28" i="123"/>
  <c r="AX25" i="123" s="1"/>
  <c r="AV29" i="123"/>
  <c r="AV42" i="119"/>
  <c r="AX28" i="122"/>
  <c r="AY25" i="122" s="1"/>
  <c r="AB55" i="122"/>
  <c r="AC19" i="122"/>
  <c r="AW29" i="122"/>
  <c r="AC21" i="120"/>
  <c r="AW36" i="120"/>
  <c r="AX35" i="120"/>
  <c r="AY32" i="120" s="1"/>
  <c r="AX35" i="119"/>
  <c r="AY32" i="119" s="1"/>
  <c r="AZ22" i="119"/>
  <c r="AW41" i="119"/>
  <c r="AX39" i="119" s="1"/>
  <c r="BA21" i="119"/>
  <c r="AZ28" i="119"/>
  <c r="BA25" i="119" s="1"/>
  <c r="AW36" i="119"/>
  <c r="AY29" i="119"/>
  <c r="AW36" i="116"/>
  <c r="AV43" i="117"/>
  <c r="AW36" i="117"/>
  <c r="AX35" i="117"/>
  <c r="AY32" i="117" s="1"/>
  <c r="AX39" i="117"/>
  <c r="AX42" i="117" s="1"/>
  <c r="AY22" i="116"/>
  <c r="AX35" i="116"/>
  <c r="AY32" i="116" s="1"/>
  <c r="AZ28" i="116"/>
  <c r="BA25" i="116" s="1"/>
  <c r="AW41" i="116"/>
  <c r="AX39" i="116" s="1"/>
  <c r="AZ21" i="116"/>
  <c r="AU36" i="150" l="1"/>
  <c r="BK16" i="156"/>
  <c r="AV35" i="150"/>
  <c r="AW32" i="150" s="1"/>
  <c r="BA19" i="116"/>
  <c r="AZ55" i="116"/>
  <c r="BB19" i="119"/>
  <c r="BA55" i="119"/>
  <c r="BE56" i="161"/>
  <c r="BF19" i="161"/>
  <c r="AX42" i="158"/>
  <c r="AX29" i="157"/>
  <c r="AZ36" i="158"/>
  <c r="AX29" i="158"/>
  <c r="AN21" i="156"/>
  <c r="AN22" i="156" s="1"/>
  <c r="AX42" i="156"/>
  <c r="AY36" i="155"/>
  <c r="AX29" i="155"/>
  <c r="AY29" i="156"/>
  <c r="AW42" i="157"/>
  <c r="AY36" i="157"/>
  <c r="AZ36" i="156"/>
  <c r="AW42" i="155"/>
  <c r="AO55" i="157"/>
  <c r="AP19" i="157"/>
  <c r="AY41" i="158"/>
  <c r="AZ39" i="158" s="1"/>
  <c r="AY28" i="157"/>
  <c r="AZ25" i="157" s="1"/>
  <c r="BA35" i="158"/>
  <c r="BB32" i="158" s="1"/>
  <c r="AY28" i="158"/>
  <c r="AZ25" i="158" s="1"/>
  <c r="AP21" i="158"/>
  <c r="AP22" i="158" s="1"/>
  <c r="AQ19" i="155"/>
  <c r="AP55" i="155"/>
  <c r="AY41" i="156"/>
  <c r="AZ39" i="156" s="1"/>
  <c r="AZ35" i="155"/>
  <c r="BA32" i="155" s="1"/>
  <c r="AY28" i="155"/>
  <c r="AZ25" i="155" s="1"/>
  <c r="AZ28" i="156"/>
  <c r="BA25" i="156" s="1"/>
  <c r="AX41" i="157"/>
  <c r="AY39" i="157" s="1"/>
  <c r="AZ35" i="157"/>
  <c r="BA32" i="157" s="1"/>
  <c r="BA35" i="156"/>
  <c r="BB32" i="156" s="1"/>
  <c r="AX41" i="155"/>
  <c r="AY39" i="155" s="1"/>
  <c r="AU29" i="120"/>
  <c r="AT43" i="120"/>
  <c r="AV39" i="120"/>
  <c r="AV42" i="120" s="1"/>
  <c r="AB21" i="117"/>
  <c r="AB22" i="117" s="1"/>
  <c r="AV28" i="120"/>
  <c r="AW25" i="120" s="1"/>
  <c r="AW29" i="137"/>
  <c r="AW29" i="128"/>
  <c r="AV29" i="139"/>
  <c r="AX29" i="125"/>
  <c r="AY28" i="125"/>
  <c r="AZ25" i="125" s="1"/>
  <c r="AV29" i="142"/>
  <c r="AU29" i="130"/>
  <c r="AW29" i="150"/>
  <c r="AZ29" i="136"/>
  <c r="AV29" i="134"/>
  <c r="AV28" i="117"/>
  <c r="AW25" i="117" s="1"/>
  <c r="AZ28" i="133"/>
  <c r="BA25" i="133" s="1"/>
  <c r="AW28" i="134"/>
  <c r="AX25" i="134" s="1"/>
  <c r="AW28" i="139"/>
  <c r="AX25" i="139" s="1"/>
  <c r="AW28" i="142"/>
  <c r="AX25" i="142" s="1"/>
  <c r="AU29" i="117"/>
  <c r="AY29" i="133"/>
  <c r="AV28" i="130"/>
  <c r="AW25" i="130" s="1"/>
  <c r="AW43" i="128"/>
  <c r="AW42" i="143"/>
  <c r="AW42" i="131"/>
  <c r="AW42" i="119"/>
  <c r="AW43" i="126"/>
  <c r="AW42" i="130"/>
  <c r="AW43" i="134"/>
  <c r="AX36" i="116"/>
  <c r="AX36" i="131"/>
  <c r="AX28" i="150"/>
  <c r="AY25" i="150" s="1"/>
  <c r="AX42" i="150"/>
  <c r="AY39" i="150" s="1"/>
  <c r="AB56" i="150"/>
  <c r="AC19" i="150"/>
  <c r="AW43" i="150"/>
  <c r="AZ29" i="146"/>
  <c r="AY35" i="146"/>
  <c r="AZ32" i="146" s="1"/>
  <c r="AX41" i="146"/>
  <c r="AY39" i="146" s="1"/>
  <c r="BA28" i="146"/>
  <c r="BB25" i="146" s="1"/>
  <c r="AB21" i="146"/>
  <c r="AB22" i="146" s="1"/>
  <c r="AX36" i="146"/>
  <c r="AW42" i="146"/>
  <c r="BB28" i="145"/>
  <c r="BC25" i="145" s="1"/>
  <c r="AB21" i="145"/>
  <c r="AB22" i="145" s="1"/>
  <c r="AY35" i="145"/>
  <c r="AZ32" i="145" s="1"/>
  <c r="AX36" i="145"/>
  <c r="AX41" i="145"/>
  <c r="AY39" i="145" s="1"/>
  <c r="BA29" i="145"/>
  <c r="AW42" i="145"/>
  <c r="AX36" i="143"/>
  <c r="AX41" i="143"/>
  <c r="AY39" i="143" s="1"/>
  <c r="AY28" i="143"/>
  <c r="AZ25" i="143" s="1"/>
  <c r="AX29" i="143"/>
  <c r="AY35" i="143"/>
  <c r="AZ32" i="143" s="1"/>
  <c r="AB21" i="143"/>
  <c r="AB22" i="143" s="1"/>
  <c r="AX36" i="142"/>
  <c r="AW43" i="142"/>
  <c r="AY35" i="142"/>
  <c r="AZ32" i="142" s="1"/>
  <c r="AY39" i="142"/>
  <c r="AY42" i="142" s="1"/>
  <c r="AB21" i="142"/>
  <c r="AX29" i="140"/>
  <c r="AW42" i="140"/>
  <c r="AB21" i="140"/>
  <c r="AX41" i="140"/>
  <c r="AY39" i="140" s="1"/>
  <c r="AY35" i="140"/>
  <c r="AZ32" i="140" s="1"/>
  <c r="AY28" i="140"/>
  <c r="AZ25" i="140" s="1"/>
  <c r="AX36" i="140"/>
  <c r="AW43" i="139"/>
  <c r="AY39" i="139"/>
  <c r="AY42" i="139" s="1"/>
  <c r="AB21" i="139"/>
  <c r="AB22" i="139" s="1"/>
  <c r="AY35" i="139"/>
  <c r="AZ32" i="139" s="1"/>
  <c r="AX36" i="139"/>
  <c r="AY35" i="137"/>
  <c r="AZ32" i="137" s="1"/>
  <c r="AX36" i="137"/>
  <c r="AW42" i="137"/>
  <c r="AX41" i="137"/>
  <c r="AY39" i="137" s="1"/>
  <c r="AB21" i="137"/>
  <c r="AB22" i="137" s="1"/>
  <c r="AX28" i="137"/>
  <c r="AY25" i="137" s="1"/>
  <c r="AW42" i="136"/>
  <c r="AX36" i="136"/>
  <c r="AX41" i="136"/>
  <c r="AY39" i="136" s="1"/>
  <c r="BA28" i="136"/>
  <c r="BB25" i="136" s="1"/>
  <c r="AB21" i="136"/>
  <c r="AY35" i="136"/>
  <c r="AZ32" i="136" s="1"/>
  <c r="AX36" i="134"/>
  <c r="AB21" i="134"/>
  <c r="AY35" i="134"/>
  <c r="AZ32" i="134" s="1"/>
  <c r="AY39" i="134"/>
  <c r="AY42" i="134" s="1"/>
  <c r="AW43" i="133"/>
  <c r="AB21" i="133"/>
  <c r="AY35" i="133"/>
  <c r="AZ32" i="133" s="1"/>
  <c r="AY39" i="133"/>
  <c r="AY42" i="133" s="1"/>
  <c r="AX36" i="133"/>
  <c r="BA28" i="131"/>
  <c r="BB25" i="131" s="1"/>
  <c r="AZ29" i="131"/>
  <c r="AB21" i="131"/>
  <c r="AB22" i="131" s="1"/>
  <c r="AX41" i="131"/>
  <c r="AY39" i="131" s="1"/>
  <c r="AY35" i="131"/>
  <c r="AZ32" i="131" s="1"/>
  <c r="AY35" i="130"/>
  <c r="AZ32" i="130" s="1"/>
  <c r="AX41" i="130"/>
  <c r="AY39" i="130" s="1"/>
  <c r="AX36" i="130"/>
  <c r="AB21" i="130"/>
  <c r="AB22" i="130" s="1"/>
  <c r="AW43" i="129"/>
  <c r="AY35" i="129"/>
  <c r="AZ32" i="129" s="1"/>
  <c r="AX36" i="129"/>
  <c r="AY28" i="129"/>
  <c r="AZ25" i="129" s="1"/>
  <c r="AB21" i="129"/>
  <c r="AB22" i="129" s="1"/>
  <c r="AY39" i="129"/>
  <c r="AY42" i="129" s="1"/>
  <c r="AX29" i="129"/>
  <c r="AX36" i="128"/>
  <c r="AY35" i="128"/>
  <c r="AZ32" i="128" s="1"/>
  <c r="AX28" i="128"/>
  <c r="AY25" i="128" s="1"/>
  <c r="AB21" i="128"/>
  <c r="AB22" i="128" s="1"/>
  <c r="AY39" i="128"/>
  <c r="AY42" i="128" s="1"/>
  <c r="AW29" i="126"/>
  <c r="AB21" i="126"/>
  <c r="AB22" i="126" s="1"/>
  <c r="AY35" i="126"/>
  <c r="AZ32" i="126" s="1"/>
  <c r="AX28" i="126"/>
  <c r="AY25" i="126" s="1"/>
  <c r="AX36" i="126"/>
  <c r="AY39" i="126"/>
  <c r="AY42" i="126" s="1"/>
  <c r="AB21" i="125"/>
  <c r="AB22" i="125" s="1"/>
  <c r="AY39" i="125"/>
  <c r="AY42" i="125" s="1"/>
  <c r="AY35" i="125"/>
  <c r="AZ32" i="125" s="1"/>
  <c r="AW43" i="125"/>
  <c r="AX36" i="125"/>
  <c r="AW29" i="123"/>
  <c r="AX28" i="123"/>
  <c r="AY25" i="123" s="1"/>
  <c r="AC21" i="123"/>
  <c r="AC22" i="123" s="1"/>
  <c r="AX36" i="119"/>
  <c r="AX29" i="122"/>
  <c r="AY28" i="122"/>
  <c r="AZ25" i="122" s="1"/>
  <c r="AC21" i="122"/>
  <c r="AC22" i="122" s="1"/>
  <c r="AX36" i="120"/>
  <c r="AC56" i="120"/>
  <c r="AD19" i="120"/>
  <c r="AY35" i="120"/>
  <c r="AZ32" i="120" s="1"/>
  <c r="AC22" i="120"/>
  <c r="BB21" i="119"/>
  <c r="BB22" i="119" s="1"/>
  <c r="BA22" i="119"/>
  <c r="BA28" i="119"/>
  <c r="BB25" i="119" s="1"/>
  <c r="AY35" i="119"/>
  <c r="AZ32" i="119" s="1"/>
  <c r="AZ29" i="119"/>
  <c r="AX41" i="119"/>
  <c r="AY39" i="119" s="1"/>
  <c r="AW43" i="117"/>
  <c r="AY35" i="117"/>
  <c r="AZ32" i="117" s="1"/>
  <c r="AY39" i="117"/>
  <c r="AY42" i="117" s="1"/>
  <c r="AX36" i="117"/>
  <c r="AW42" i="116"/>
  <c r="AZ22" i="116"/>
  <c r="AZ29" i="116"/>
  <c r="BA21" i="116"/>
  <c r="BA28" i="116"/>
  <c r="BB25" i="116" s="1"/>
  <c r="AX41" i="116"/>
  <c r="AY39" i="116" s="1"/>
  <c r="AY35" i="116"/>
  <c r="AZ32" i="116" s="1"/>
  <c r="AV36" i="150" l="1"/>
  <c r="AW35" i="150"/>
  <c r="AX32" i="150" s="1"/>
  <c r="BC19" i="119"/>
  <c r="BB55" i="119"/>
  <c r="BB19" i="116"/>
  <c r="BA55" i="116"/>
  <c r="BF21" i="161"/>
  <c r="AV29" i="120"/>
  <c r="AY29" i="155"/>
  <c r="AZ29" i="156"/>
  <c r="AX42" i="155"/>
  <c r="BA36" i="156"/>
  <c r="AZ36" i="157"/>
  <c r="AX42" i="157"/>
  <c r="AZ36" i="155"/>
  <c r="AY42" i="156"/>
  <c r="AU43" i="120"/>
  <c r="AY41" i="155"/>
  <c r="AZ39" i="155" s="1"/>
  <c r="BB35" i="156"/>
  <c r="BC32" i="156" s="1"/>
  <c r="BA35" i="157"/>
  <c r="BB32" i="157" s="1"/>
  <c r="AY41" i="157"/>
  <c r="AZ39" i="157" s="1"/>
  <c r="BA28" i="156"/>
  <c r="BB25" i="156" s="1"/>
  <c r="AZ28" i="155"/>
  <c r="BA25" i="155" s="1"/>
  <c r="BA35" i="155"/>
  <c r="BB32" i="155" s="1"/>
  <c r="AZ41" i="156"/>
  <c r="BA39" i="156" s="1"/>
  <c r="AQ21" i="155"/>
  <c r="AQ22" i="155" s="1"/>
  <c r="AQ19" i="158"/>
  <c r="AP55" i="158"/>
  <c r="AY29" i="158"/>
  <c r="BA36" i="158"/>
  <c r="AY29" i="157"/>
  <c r="AY42" i="158"/>
  <c r="AP21" i="157"/>
  <c r="AP22" i="157" s="1"/>
  <c r="AZ28" i="158"/>
  <c r="BA25" i="158" s="1"/>
  <c r="BB35" i="158"/>
  <c r="BC32" i="158" s="1"/>
  <c r="AZ28" i="157"/>
  <c r="BA25" i="157" s="1"/>
  <c r="AZ41" i="158"/>
  <c r="BA39" i="158" s="1"/>
  <c r="AN55" i="156"/>
  <c r="AO19" i="156"/>
  <c r="AC19" i="117"/>
  <c r="AB56" i="117"/>
  <c r="AW28" i="120"/>
  <c r="AX25" i="120" s="1"/>
  <c r="AW39" i="120"/>
  <c r="AW42" i="120" s="1"/>
  <c r="AZ29" i="133"/>
  <c r="AY29" i="125"/>
  <c r="AW29" i="134"/>
  <c r="AV29" i="117"/>
  <c r="AZ28" i="125"/>
  <c r="BA25" i="125" s="1"/>
  <c r="AV29" i="130"/>
  <c r="AX28" i="134"/>
  <c r="AY25" i="134" s="1"/>
  <c r="AW28" i="117"/>
  <c r="AX25" i="117" s="1"/>
  <c r="AX28" i="139"/>
  <c r="AY25" i="139" s="1"/>
  <c r="AW28" i="130"/>
  <c r="AX25" i="130" s="1"/>
  <c r="AX28" i="142"/>
  <c r="AY25" i="142" s="1"/>
  <c r="BA29" i="146"/>
  <c r="AW29" i="142"/>
  <c r="AW29" i="139"/>
  <c r="BA28" i="133"/>
  <c r="BB25" i="133" s="1"/>
  <c r="AX43" i="125"/>
  <c r="AY36" i="129"/>
  <c r="AX43" i="150"/>
  <c r="AY36" i="126"/>
  <c r="AY36" i="137"/>
  <c r="AY36" i="128"/>
  <c r="AC21" i="150"/>
  <c r="AC22" i="150" s="1"/>
  <c r="AY28" i="150"/>
  <c r="AZ25" i="150" s="1"/>
  <c r="AY42" i="150"/>
  <c r="AZ39" i="150" s="1"/>
  <c r="AX29" i="150"/>
  <c r="AX42" i="146"/>
  <c r="BB28" i="146"/>
  <c r="BC25" i="146" s="1"/>
  <c r="AY41" i="146"/>
  <c r="AZ39" i="146" s="1"/>
  <c r="AZ35" i="146"/>
  <c r="BA32" i="146" s="1"/>
  <c r="AB55" i="146"/>
  <c r="AC19" i="146"/>
  <c r="AY36" i="146"/>
  <c r="BB29" i="145"/>
  <c r="AY36" i="145"/>
  <c r="AY41" i="145"/>
  <c r="AZ39" i="145" s="1"/>
  <c r="AB55" i="145"/>
  <c r="AC19" i="145"/>
  <c r="AX42" i="145"/>
  <c r="AZ35" i="145"/>
  <c r="BA32" i="145" s="1"/>
  <c r="BC28" i="145"/>
  <c r="BD25" i="145" s="1"/>
  <c r="AX42" i="143"/>
  <c r="AY29" i="143"/>
  <c r="AZ35" i="143"/>
  <c r="BA32" i="143" s="1"/>
  <c r="AZ28" i="143"/>
  <c r="BA25" i="143" s="1"/>
  <c r="AB55" i="143"/>
  <c r="AC19" i="143"/>
  <c r="AY36" i="143"/>
  <c r="AY41" i="143"/>
  <c r="AZ39" i="143" s="1"/>
  <c r="AX43" i="142"/>
  <c r="AY36" i="142"/>
  <c r="AB56" i="142"/>
  <c r="AC19" i="142"/>
  <c r="AB22" i="142"/>
  <c r="AZ39" i="142"/>
  <c r="AZ42" i="142" s="1"/>
  <c r="AZ35" i="142"/>
  <c r="BA32" i="142" s="1"/>
  <c r="AY29" i="140"/>
  <c r="AY41" i="140"/>
  <c r="AZ39" i="140" s="1"/>
  <c r="AX42" i="140"/>
  <c r="AZ35" i="140"/>
  <c r="BA32" i="140" s="1"/>
  <c r="AB55" i="140"/>
  <c r="AC19" i="140"/>
  <c r="AZ28" i="140"/>
  <c r="BA25" i="140" s="1"/>
  <c r="AY36" i="140"/>
  <c r="AB22" i="140"/>
  <c r="AX43" i="139"/>
  <c r="AZ39" i="139"/>
  <c r="AZ42" i="139" s="1"/>
  <c r="AB56" i="139"/>
  <c r="AC19" i="139"/>
  <c r="AZ35" i="139"/>
  <c r="BA32" i="139" s="1"/>
  <c r="AY36" i="139"/>
  <c r="AX29" i="137"/>
  <c r="AX42" i="137"/>
  <c r="AY41" i="137"/>
  <c r="AZ39" i="137" s="1"/>
  <c r="AB55" i="137"/>
  <c r="AC19" i="137"/>
  <c r="AY28" i="137"/>
  <c r="AZ25" i="137" s="1"/>
  <c r="AZ35" i="137"/>
  <c r="BA32" i="137" s="1"/>
  <c r="AX42" i="136"/>
  <c r="AB55" i="136"/>
  <c r="AC19" i="136"/>
  <c r="BB28" i="136"/>
  <c r="BC25" i="136" s="1"/>
  <c r="AZ35" i="136"/>
  <c r="BA32" i="136" s="1"/>
  <c r="AY36" i="136"/>
  <c r="AY41" i="136"/>
  <c r="AZ39" i="136" s="1"/>
  <c r="AB22" i="136"/>
  <c r="BA29" i="136"/>
  <c r="AZ39" i="134"/>
  <c r="AZ42" i="134" s="1"/>
  <c r="AX43" i="134"/>
  <c r="AZ35" i="134"/>
  <c r="BA32" i="134" s="1"/>
  <c r="AB56" i="134"/>
  <c r="AC19" i="134"/>
  <c r="AY36" i="134"/>
  <c r="AB22" i="134"/>
  <c r="AY36" i="133"/>
  <c r="AZ39" i="133"/>
  <c r="AZ42" i="133" s="1"/>
  <c r="AB56" i="133"/>
  <c r="AC19" i="133"/>
  <c r="AX43" i="133"/>
  <c r="AB22" i="133"/>
  <c r="AZ35" i="133"/>
  <c r="BA32" i="133" s="1"/>
  <c r="AZ35" i="131"/>
  <c r="BA32" i="131" s="1"/>
  <c r="AY41" i="131"/>
  <c r="AZ39" i="131" s="1"/>
  <c r="AY36" i="131"/>
  <c r="AX42" i="131"/>
  <c r="BB28" i="131"/>
  <c r="BC25" i="131" s="1"/>
  <c r="AB55" i="131"/>
  <c r="AC19" i="131"/>
  <c r="BA29" i="131"/>
  <c r="AX42" i="130"/>
  <c r="AY41" i="130"/>
  <c r="AZ39" i="130" s="1"/>
  <c r="AB55" i="130"/>
  <c r="AC19" i="130"/>
  <c r="AZ35" i="130"/>
  <c r="BA32" i="130" s="1"/>
  <c r="AY36" i="130"/>
  <c r="AY29" i="129"/>
  <c r="AZ39" i="129"/>
  <c r="AZ42" i="129" s="1"/>
  <c r="AX43" i="129"/>
  <c r="AZ28" i="129"/>
  <c r="BA25" i="129" s="1"/>
  <c r="AB56" i="129"/>
  <c r="AC19" i="129"/>
  <c r="AZ35" i="129"/>
  <c r="BA32" i="129" s="1"/>
  <c r="AX43" i="128"/>
  <c r="AX29" i="128"/>
  <c r="AZ39" i="128"/>
  <c r="AZ42" i="128" s="1"/>
  <c r="AY28" i="128"/>
  <c r="AZ25" i="128" s="1"/>
  <c r="AB56" i="128"/>
  <c r="AC19" i="128"/>
  <c r="AZ35" i="128"/>
  <c r="BA32" i="128" s="1"/>
  <c r="AX43" i="126"/>
  <c r="AY28" i="126"/>
  <c r="AZ25" i="126" s="1"/>
  <c r="AX29" i="126"/>
  <c r="AB56" i="126"/>
  <c r="AC19" i="126"/>
  <c r="AZ39" i="126"/>
  <c r="AZ42" i="126" s="1"/>
  <c r="AZ35" i="126"/>
  <c r="BA32" i="126" s="1"/>
  <c r="AY36" i="125"/>
  <c r="AZ35" i="125"/>
  <c r="BA32" i="125" s="1"/>
  <c r="AZ39" i="125"/>
  <c r="AZ42" i="125" s="1"/>
  <c r="AB56" i="125"/>
  <c r="AC19" i="125"/>
  <c r="AX29" i="123"/>
  <c r="AC55" i="123"/>
  <c r="AD19" i="123"/>
  <c r="AY28" i="123"/>
  <c r="AZ25" i="123" s="1"/>
  <c r="AX42" i="119"/>
  <c r="AZ28" i="122"/>
  <c r="BA25" i="122" s="1"/>
  <c r="AC55" i="122"/>
  <c r="AD19" i="122"/>
  <c r="AY29" i="122"/>
  <c r="AY36" i="120"/>
  <c r="AZ35" i="120"/>
  <c r="BA32" i="120" s="1"/>
  <c r="AD21" i="120"/>
  <c r="AD22" i="120" s="1"/>
  <c r="BA29" i="119"/>
  <c r="BB28" i="119"/>
  <c r="BC25" i="119" s="1"/>
  <c r="AY41" i="119"/>
  <c r="AZ39" i="119" s="1"/>
  <c r="AZ35" i="119"/>
  <c r="BA32" i="119" s="1"/>
  <c r="AY36" i="119"/>
  <c r="BC21" i="119"/>
  <c r="AX42" i="116"/>
  <c r="AX43" i="117"/>
  <c r="AY36" i="117"/>
  <c r="AZ35" i="117"/>
  <c r="BA32" i="117" s="1"/>
  <c r="AZ39" i="117"/>
  <c r="AZ42" i="117" s="1"/>
  <c r="AY36" i="116"/>
  <c r="BA22" i="116"/>
  <c r="BA29" i="116"/>
  <c r="AZ35" i="116"/>
  <c r="BA32" i="116" s="1"/>
  <c r="BB21" i="116"/>
  <c r="AY41" i="116"/>
  <c r="AZ39" i="116" s="1"/>
  <c r="BB28" i="116"/>
  <c r="BC25" i="116" s="1"/>
  <c r="AW36" i="150" l="1"/>
  <c r="BB29" i="116"/>
  <c r="AX35" i="150"/>
  <c r="AY32" i="150" s="1"/>
  <c r="BD19" i="119"/>
  <c r="BC55" i="119"/>
  <c r="BB29" i="119"/>
  <c r="BC19" i="116"/>
  <c r="BB55" i="116"/>
  <c r="BB22" i="116"/>
  <c r="BF56" i="161"/>
  <c r="BG19" i="161"/>
  <c r="BF22" i="161"/>
  <c r="AZ42" i="158"/>
  <c r="AZ29" i="157"/>
  <c r="BB36" i="158"/>
  <c r="AZ29" i="158"/>
  <c r="AQ19" i="157"/>
  <c r="AP55" i="157"/>
  <c r="AZ42" i="156"/>
  <c r="BA36" i="155"/>
  <c r="AZ29" i="155"/>
  <c r="BA29" i="156"/>
  <c r="AY42" i="157"/>
  <c r="BA36" i="157"/>
  <c r="BB36" i="156"/>
  <c r="AY42" i="155"/>
  <c r="AO21" i="156"/>
  <c r="AO22" i="156" s="1"/>
  <c r="BA41" i="158"/>
  <c r="BB39" i="158" s="1"/>
  <c r="BA28" i="157"/>
  <c r="BB25" i="157" s="1"/>
  <c r="BC35" i="158"/>
  <c r="BD32" i="158" s="1"/>
  <c r="BA28" i="158"/>
  <c r="BB25" i="158" s="1"/>
  <c r="AQ21" i="158"/>
  <c r="AQ22" i="158" s="1"/>
  <c r="AQ55" i="155"/>
  <c r="AR19" i="155"/>
  <c r="BA41" i="156"/>
  <c r="BB39" i="156" s="1"/>
  <c r="BB35" i="155"/>
  <c r="BC32" i="155" s="1"/>
  <c r="BA28" i="155"/>
  <c r="BB25" i="155" s="1"/>
  <c r="BB28" i="156"/>
  <c r="BC25" i="156" s="1"/>
  <c r="AZ41" i="157"/>
  <c r="BA39" i="157" s="1"/>
  <c r="BB35" i="157"/>
  <c r="BC32" i="157" s="1"/>
  <c r="BC35" i="156"/>
  <c r="BD32" i="156" s="1"/>
  <c r="AZ41" i="155"/>
  <c r="BA39" i="155" s="1"/>
  <c r="AV43" i="120"/>
  <c r="AW29" i="120"/>
  <c r="AX28" i="120"/>
  <c r="AY25" i="120" s="1"/>
  <c r="AX39" i="120"/>
  <c r="AX42" i="120" s="1"/>
  <c r="AC21" i="117"/>
  <c r="AC22" i="117" s="1"/>
  <c r="AZ29" i="125"/>
  <c r="AX29" i="134"/>
  <c r="BA28" i="125"/>
  <c r="BB25" i="125" s="1"/>
  <c r="AW29" i="130"/>
  <c r="AX29" i="139"/>
  <c r="AW29" i="117"/>
  <c r="BB29" i="131"/>
  <c r="AX29" i="142"/>
  <c r="AY29" i="150"/>
  <c r="AX28" i="130"/>
  <c r="AY25" i="130" s="1"/>
  <c r="AY28" i="139"/>
  <c r="AZ25" i="139" s="1"/>
  <c r="AX28" i="117"/>
  <c r="AY25" i="117" s="1"/>
  <c r="BB28" i="133"/>
  <c r="BC25" i="133" s="1"/>
  <c r="BB29" i="136"/>
  <c r="BA29" i="133"/>
  <c r="AY28" i="142"/>
  <c r="AZ25" i="142" s="1"/>
  <c r="AY28" i="134"/>
  <c r="AZ25" i="134" s="1"/>
  <c r="AY42" i="119"/>
  <c r="AY42" i="131"/>
  <c r="AY43" i="129"/>
  <c r="AY43" i="134"/>
  <c r="AY43" i="126"/>
  <c r="AY43" i="150"/>
  <c r="AY42" i="140"/>
  <c r="AZ36" i="136"/>
  <c r="AZ36" i="125"/>
  <c r="AZ36" i="128"/>
  <c r="AZ36" i="131"/>
  <c r="AZ36" i="126"/>
  <c r="AZ28" i="150"/>
  <c r="BA25" i="150" s="1"/>
  <c r="AZ42" i="150"/>
  <c r="BA39" i="150" s="1"/>
  <c r="AC56" i="150"/>
  <c r="AD19" i="150"/>
  <c r="AZ36" i="146"/>
  <c r="AY42" i="146"/>
  <c r="AZ41" i="146"/>
  <c r="BA39" i="146" s="1"/>
  <c r="AC21" i="146"/>
  <c r="AC22" i="146" s="1"/>
  <c r="BC28" i="146"/>
  <c r="BD25" i="146" s="1"/>
  <c r="BA35" i="146"/>
  <c r="BB32" i="146" s="1"/>
  <c r="BB29" i="146"/>
  <c r="BC29" i="145"/>
  <c r="AY42" i="145"/>
  <c r="AZ36" i="145"/>
  <c r="AC21" i="145"/>
  <c r="AC22" i="145" s="1"/>
  <c r="BA35" i="145"/>
  <c r="BB32" i="145" s="1"/>
  <c r="BD28" i="145"/>
  <c r="BE25" i="145" s="1"/>
  <c r="AZ41" i="145"/>
  <c r="BA39" i="145" s="1"/>
  <c r="AY42" i="143"/>
  <c r="AZ36" i="142"/>
  <c r="BA28" i="143"/>
  <c r="BB25" i="143" s="1"/>
  <c r="AZ29" i="143"/>
  <c r="BA35" i="143"/>
  <c r="BB32" i="143" s="1"/>
  <c r="AZ41" i="143"/>
  <c r="BA39" i="143" s="1"/>
  <c r="AC21" i="143"/>
  <c r="AZ36" i="143"/>
  <c r="BA39" i="142"/>
  <c r="BA42" i="142" s="1"/>
  <c r="BA35" i="142"/>
  <c r="BB32" i="142" s="1"/>
  <c r="AC21" i="142"/>
  <c r="AC22" i="142" s="1"/>
  <c r="AY43" i="142"/>
  <c r="AZ36" i="140"/>
  <c r="BA28" i="140"/>
  <c r="BB25" i="140" s="1"/>
  <c r="AZ29" i="140"/>
  <c r="BA35" i="140"/>
  <c r="BB32" i="140" s="1"/>
  <c r="AC21" i="140"/>
  <c r="AZ41" i="140"/>
  <c r="BA39" i="140" s="1"/>
  <c r="BA35" i="139"/>
  <c r="BB32" i="139" s="1"/>
  <c r="BA39" i="139"/>
  <c r="BA42" i="139" s="1"/>
  <c r="AZ36" i="139"/>
  <c r="AY43" i="139"/>
  <c r="AC21" i="139"/>
  <c r="AC22" i="139" s="1"/>
  <c r="AY42" i="137"/>
  <c r="AZ36" i="137"/>
  <c r="AY29" i="137"/>
  <c r="BA35" i="137"/>
  <c r="BB32" i="137" s="1"/>
  <c r="AC21" i="137"/>
  <c r="AC22" i="137" s="1"/>
  <c r="AZ28" i="137"/>
  <c r="BA25" i="137" s="1"/>
  <c r="AZ41" i="137"/>
  <c r="BA39" i="137" s="1"/>
  <c r="AZ41" i="136"/>
  <c r="BA39" i="136" s="1"/>
  <c r="BC28" i="136"/>
  <c r="BD25" i="136" s="1"/>
  <c r="AY42" i="136"/>
  <c r="BA35" i="136"/>
  <c r="BB32" i="136" s="1"/>
  <c r="AC21" i="136"/>
  <c r="BA35" i="134"/>
  <c r="BB32" i="134" s="1"/>
  <c r="AC21" i="134"/>
  <c r="AC22" i="134" s="1"/>
  <c r="AZ36" i="134"/>
  <c r="BA39" i="134"/>
  <c r="BA42" i="134" s="1"/>
  <c r="AY43" i="133"/>
  <c r="AZ36" i="133"/>
  <c r="BA39" i="133"/>
  <c r="BA42" i="133" s="1"/>
  <c r="AC21" i="133"/>
  <c r="BA35" i="133"/>
  <c r="BB32" i="133" s="1"/>
  <c r="BA35" i="131"/>
  <c r="BB32" i="131" s="1"/>
  <c r="AC21" i="131"/>
  <c r="AC22" i="131" s="1"/>
  <c r="BC28" i="131"/>
  <c r="BD25" i="131" s="1"/>
  <c r="AZ41" i="131"/>
  <c r="BA39" i="131" s="1"/>
  <c r="AY42" i="130"/>
  <c r="BA35" i="130"/>
  <c r="BB32" i="130" s="1"/>
  <c r="AZ36" i="130"/>
  <c r="AC21" i="130"/>
  <c r="AZ41" i="130"/>
  <c r="BA39" i="130" s="1"/>
  <c r="AZ36" i="129"/>
  <c r="AC21" i="129"/>
  <c r="AC22" i="129" s="1"/>
  <c r="BA28" i="129"/>
  <c r="BB25" i="129" s="1"/>
  <c r="BA35" i="129"/>
  <c r="BB32" i="129" s="1"/>
  <c r="AZ29" i="129"/>
  <c r="BA39" i="129"/>
  <c r="BA42" i="129" s="1"/>
  <c r="AY43" i="128"/>
  <c r="AZ28" i="128"/>
  <c r="BA25" i="128" s="1"/>
  <c r="AY29" i="128"/>
  <c r="BA35" i="128"/>
  <c r="BB32" i="128" s="1"/>
  <c r="AC21" i="128"/>
  <c r="AC22" i="128" s="1"/>
  <c r="BA39" i="128"/>
  <c r="BA42" i="128" s="1"/>
  <c r="AZ28" i="126"/>
  <c r="BA25" i="126" s="1"/>
  <c r="BA39" i="126"/>
  <c r="BA42" i="126" s="1"/>
  <c r="BA35" i="126"/>
  <c r="BB32" i="126" s="1"/>
  <c r="AC21" i="126"/>
  <c r="AC22" i="126" s="1"/>
  <c r="AY29" i="126"/>
  <c r="AY43" i="125"/>
  <c r="AC21" i="125"/>
  <c r="AC22" i="125" s="1"/>
  <c r="BA35" i="125"/>
  <c r="BB32" i="125" s="1"/>
  <c r="BA39" i="125"/>
  <c r="BA42" i="125" s="1"/>
  <c r="AZ28" i="123"/>
  <c r="BA25" i="123" s="1"/>
  <c r="AD21" i="123"/>
  <c r="AD22" i="123" s="1"/>
  <c r="AY29" i="123"/>
  <c r="AZ29" i="122"/>
  <c r="AD21" i="122"/>
  <c r="BA28" i="122"/>
  <c r="BB25" i="122" s="1"/>
  <c r="BA35" i="120"/>
  <c r="BB32" i="120" s="1"/>
  <c r="AD56" i="120"/>
  <c r="AE19" i="120"/>
  <c r="AZ36" i="120"/>
  <c r="BA35" i="119"/>
  <c r="BB32" i="119" s="1"/>
  <c r="AZ36" i="119"/>
  <c r="BC28" i="119"/>
  <c r="BD25" i="119" s="1"/>
  <c r="AZ41" i="119"/>
  <c r="BA39" i="119" s="1"/>
  <c r="BD21" i="119"/>
  <c r="BC22" i="119"/>
  <c r="BA39" i="117"/>
  <c r="BA42" i="117" s="1"/>
  <c r="AZ36" i="117"/>
  <c r="BA35" i="117"/>
  <c r="BB32" i="117" s="1"/>
  <c r="AY43" i="117"/>
  <c r="AY42" i="116"/>
  <c r="AZ36" i="116"/>
  <c r="BC21" i="116"/>
  <c r="BC22" i="116" s="1"/>
  <c r="BC28" i="116"/>
  <c r="BD25" i="116" s="1"/>
  <c r="AZ41" i="116"/>
  <c r="BA39" i="116" s="1"/>
  <c r="BA35" i="116"/>
  <c r="BB32" i="116" s="1"/>
  <c r="G21" i="2"/>
  <c r="H21" i="2"/>
  <c r="I21" i="2"/>
  <c r="J21" i="2"/>
  <c r="K21" i="2"/>
  <c r="L21" i="2"/>
  <c r="AX36" i="150" l="1"/>
  <c r="AY35" i="150"/>
  <c r="AZ32" i="150" s="1"/>
  <c r="BC29" i="119"/>
  <c r="BC29" i="116"/>
  <c r="BD19" i="116"/>
  <c r="BC55" i="116"/>
  <c r="BE19" i="119"/>
  <c r="BE21" i="119" s="1"/>
  <c r="BD55" i="119"/>
  <c r="BA29" i="157"/>
  <c r="BG21" i="161"/>
  <c r="BG22" i="161" s="1"/>
  <c r="BA29" i="158"/>
  <c r="BA42" i="158"/>
  <c r="BC36" i="158"/>
  <c r="AX29" i="120"/>
  <c r="AZ42" i="155"/>
  <c r="BC36" i="156"/>
  <c r="BB36" i="157"/>
  <c r="AZ42" i="157"/>
  <c r="BB29" i="156"/>
  <c r="BA29" i="155"/>
  <c r="BB36" i="155"/>
  <c r="BA42" i="156"/>
  <c r="AR21" i="155"/>
  <c r="AR22" i="155" s="1"/>
  <c r="BB28" i="158"/>
  <c r="BC25" i="158" s="1"/>
  <c r="BD35" i="158"/>
  <c r="BE32" i="158" s="1"/>
  <c r="BB28" i="157"/>
  <c r="BC25" i="157" s="1"/>
  <c r="BB41" i="158"/>
  <c r="BC39" i="158" s="1"/>
  <c r="BA41" i="155"/>
  <c r="BB39" i="155" s="1"/>
  <c r="BD35" i="156"/>
  <c r="BE32" i="156" s="1"/>
  <c r="BC35" i="157"/>
  <c r="BD32" i="157" s="1"/>
  <c r="BA41" i="157"/>
  <c r="BB39" i="157" s="1"/>
  <c r="BC28" i="156"/>
  <c r="BD25" i="156" s="1"/>
  <c r="BB28" i="155"/>
  <c r="BC25" i="155" s="1"/>
  <c r="BC35" i="155"/>
  <c r="BD32" i="155" s="1"/>
  <c r="BB41" i="156"/>
  <c r="BC39" i="156" s="1"/>
  <c r="AR19" i="158"/>
  <c r="AR21" i="158" s="1"/>
  <c r="AQ55" i="158"/>
  <c r="AO55" i="156"/>
  <c r="AP19" i="156"/>
  <c r="AQ21" i="157"/>
  <c r="AQ22" i="157" s="1"/>
  <c r="AW43" i="120"/>
  <c r="AY39" i="120"/>
  <c r="AY42" i="120" s="1"/>
  <c r="AD19" i="117"/>
  <c r="AC56" i="117"/>
  <c r="AY28" i="120"/>
  <c r="AZ25" i="120" s="1"/>
  <c r="AY29" i="142"/>
  <c r="BA29" i="125"/>
  <c r="BB28" i="125"/>
  <c r="BC25" i="125" s="1"/>
  <c r="AZ29" i="126"/>
  <c r="AY29" i="139"/>
  <c r="AZ29" i="150"/>
  <c r="AY29" i="134"/>
  <c r="BB29" i="133"/>
  <c r="AX29" i="117"/>
  <c r="AX29" i="130"/>
  <c r="AZ28" i="134"/>
  <c r="BA25" i="134" s="1"/>
  <c r="BC28" i="133"/>
  <c r="BD25" i="133" s="1"/>
  <c r="AY28" i="117"/>
  <c r="AZ25" i="117" s="1"/>
  <c r="AY28" i="130"/>
  <c r="AZ25" i="130" s="1"/>
  <c r="BC29" i="136"/>
  <c r="AZ28" i="142"/>
  <c r="BA25" i="142" s="1"/>
  <c r="AZ28" i="139"/>
  <c r="BA25" i="139" s="1"/>
  <c r="AZ43" i="150"/>
  <c r="AZ43" i="134"/>
  <c r="AZ42" i="131"/>
  <c r="BA36" i="120"/>
  <c r="BA36" i="131"/>
  <c r="BA36" i="146"/>
  <c r="BA36" i="130"/>
  <c r="BA36" i="134"/>
  <c r="BA42" i="150"/>
  <c r="BB39" i="150" s="1"/>
  <c r="BA28" i="150"/>
  <c r="BB25" i="150" s="1"/>
  <c r="AD21" i="150"/>
  <c r="AD22" i="150" s="1"/>
  <c r="AZ42" i="146"/>
  <c r="BD28" i="146"/>
  <c r="BE25" i="146" s="1"/>
  <c r="BC29" i="146"/>
  <c r="AC55" i="146"/>
  <c r="AD19" i="146"/>
  <c r="BB35" i="146"/>
  <c r="BC32" i="146" s="1"/>
  <c r="BA41" i="146"/>
  <c r="BB39" i="146" s="1"/>
  <c r="BD29" i="145"/>
  <c r="AZ42" i="145"/>
  <c r="BA36" i="145"/>
  <c r="BE28" i="145"/>
  <c r="BF25" i="145" s="1"/>
  <c r="AC55" i="145"/>
  <c r="AD19" i="145"/>
  <c r="BA41" i="145"/>
  <c r="BB39" i="145" s="1"/>
  <c r="BB35" i="145"/>
  <c r="BC32" i="145" s="1"/>
  <c r="BA29" i="143"/>
  <c r="AZ42" i="143"/>
  <c r="AC55" i="143"/>
  <c r="AD19" i="143"/>
  <c r="BB35" i="143"/>
  <c r="BC32" i="143" s="1"/>
  <c r="BB28" i="143"/>
  <c r="BC25" i="143" s="1"/>
  <c r="AC22" i="143"/>
  <c r="BA36" i="143"/>
  <c r="BA41" i="143"/>
  <c r="BB39" i="143" s="1"/>
  <c r="BB35" i="142"/>
  <c r="BC32" i="142" s="1"/>
  <c r="AC56" i="142"/>
  <c r="AD19" i="142"/>
  <c r="BA36" i="142"/>
  <c r="BB39" i="142"/>
  <c r="BB42" i="142" s="1"/>
  <c r="AZ43" i="142"/>
  <c r="AZ42" i="140"/>
  <c r="BA36" i="140"/>
  <c r="BA29" i="140"/>
  <c r="BA41" i="140"/>
  <c r="BB39" i="140" s="1"/>
  <c r="AC55" i="140"/>
  <c r="AD19" i="140"/>
  <c r="BB35" i="140"/>
  <c r="BC32" i="140" s="1"/>
  <c r="AC22" i="140"/>
  <c r="BB28" i="140"/>
  <c r="BC25" i="140" s="1"/>
  <c r="BA36" i="139"/>
  <c r="BB39" i="139"/>
  <c r="BB42" i="139" s="1"/>
  <c r="AC56" i="139"/>
  <c r="AD19" i="139"/>
  <c r="AZ43" i="139"/>
  <c r="BB35" i="139"/>
  <c r="BC32" i="139" s="1"/>
  <c r="AZ42" i="137"/>
  <c r="BA36" i="137"/>
  <c r="AZ29" i="137"/>
  <c r="BA28" i="137"/>
  <c r="BB25" i="137" s="1"/>
  <c r="BA41" i="137"/>
  <c r="BB39" i="137" s="1"/>
  <c r="AC55" i="137"/>
  <c r="AD19" i="137"/>
  <c r="BB35" i="137"/>
  <c r="BC32" i="137" s="1"/>
  <c r="AZ42" i="136"/>
  <c r="BA36" i="136"/>
  <c r="AC55" i="136"/>
  <c r="AD19" i="136"/>
  <c r="BD28" i="136"/>
  <c r="BE25" i="136" s="1"/>
  <c r="BB35" i="136"/>
  <c r="BC32" i="136" s="1"/>
  <c r="AC22" i="136"/>
  <c r="BA41" i="136"/>
  <c r="BB39" i="136" s="1"/>
  <c r="AC56" i="134"/>
  <c r="AD19" i="134"/>
  <c r="BB39" i="134"/>
  <c r="BB42" i="134" s="1"/>
  <c r="BB35" i="134"/>
  <c r="BC32" i="134" s="1"/>
  <c r="BA36" i="133"/>
  <c r="BB39" i="133"/>
  <c r="BB42" i="133" s="1"/>
  <c r="AZ43" i="133"/>
  <c r="BB35" i="133"/>
  <c r="BC32" i="133" s="1"/>
  <c r="AD19" i="133"/>
  <c r="AC56" i="133"/>
  <c r="AC22" i="133"/>
  <c r="BD28" i="131"/>
  <c r="BE25" i="131" s="1"/>
  <c r="BA41" i="131"/>
  <c r="BB39" i="131" s="1"/>
  <c r="AC55" i="131"/>
  <c r="AD19" i="131"/>
  <c r="BC29" i="131"/>
  <c r="BB35" i="131"/>
  <c r="BC32" i="131" s="1"/>
  <c r="AZ42" i="130"/>
  <c r="BA41" i="130"/>
  <c r="BB39" i="130" s="1"/>
  <c r="AC55" i="130"/>
  <c r="AD19" i="130"/>
  <c r="AC22" i="130"/>
  <c r="BB35" i="130"/>
  <c r="BC32" i="130" s="1"/>
  <c r="BB39" i="129"/>
  <c r="BB42" i="129" s="1"/>
  <c r="BB28" i="129"/>
  <c r="BC25" i="129" s="1"/>
  <c r="BB35" i="129"/>
  <c r="BC32" i="129" s="1"/>
  <c r="BA36" i="129"/>
  <c r="AC56" i="129"/>
  <c r="AD19" i="129"/>
  <c r="AZ43" i="129"/>
  <c r="BA29" i="129"/>
  <c r="AZ43" i="128"/>
  <c r="BB39" i="128"/>
  <c r="BB42" i="128" s="1"/>
  <c r="BB35" i="128"/>
  <c r="BC32" i="128" s="1"/>
  <c r="BA36" i="128"/>
  <c r="BA28" i="128"/>
  <c r="BB25" i="128" s="1"/>
  <c r="AC56" i="128"/>
  <c r="AD19" i="128"/>
  <c r="AZ29" i="128"/>
  <c r="BB35" i="126"/>
  <c r="BC32" i="126" s="1"/>
  <c r="BB39" i="126"/>
  <c r="BA36" i="126"/>
  <c r="AZ43" i="126"/>
  <c r="AC56" i="126"/>
  <c r="AD19" i="126"/>
  <c r="BA28" i="126"/>
  <c r="BB25" i="126" s="1"/>
  <c r="AZ43" i="125"/>
  <c r="BB35" i="125"/>
  <c r="BC32" i="125" s="1"/>
  <c r="BB39" i="125"/>
  <c r="BA36" i="125"/>
  <c r="AC56" i="125"/>
  <c r="AD19" i="125"/>
  <c r="AD55" i="123"/>
  <c r="AE19" i="123"/>
  <c r="BA28" i="123"/>
  <c r="BB25" i="123" s="1"/>
  <c r="AZ29" i="123"/>
  <c r="BA29" i="122"/>
  <c r="BB28" i="122"/>
  <c r="BC25" i="122" s="1"/>
  <c r="AD55" i="122"/>
  <c r="AE19" i="122"/>
  <c r="AD22" i="122"/>
  <c r="AE21" i="120"/>
  <c r="BB35" i="120"/>
  <c r="BC32" i="120" s="1"/>
  <c r="AZ42" i="119"/>
  <c r="BD28" i="119"/>
  <c r="BE25" i="119" s="1"/>
  <c r="BA36" i="119"/>
  <c r="BB35" i="119"/>
  <c r="BC32" i="119" s="1"/>
  <c r="BD22" i="119"/>
  <c r="BA41" i="119"/>
  <c r="BB39" i="119" s="1"/>
  <c r="AZ42" i="116"/>
  <c r="BA36" i="117"/>
  <c r="AZ43" i="117"/>
  <c r="BB35" i="117"/>
  <c r="BC32" i="117" s="1"/>
  <c r="BB39" i="117"/>
  <c r="BB42" i="117" s="1"/>
  <c r="BA36" i="116"/>
  <c r="BD21" i="116"/>
  <c r="BD22" i="116" s="1"/>
  <c r="BB35" i="116"/>
  <c r="BC32" i="116" s="1"/>
  <c r="BD28" i="116"/>
  <c r="BE25" i="116" s="1"/>
  <c r="BA41" i="116"/>
  <c r="BB39" i="116" s="1"/>
  <c r="AY36" i="150" l="1"/>
  <c r="AZ35" i="150"/>
  <c r="BA32" i="150" s="1"/>
  <c r="BF19" i="119"/>
  <c r="BE55" i="119"/>
  <c r="BD29" i="116"/>
  <c r="BE19" i="116"/>
  <c r="BD55" i="116"/>
  <c r="BG56" i="161"/>
  <c r="BH19" i="161"/>
  <c r="BB29" i="157"/>
  <c r="BB29" i="158"/>
  <c r="BB42" i="158"/>
  <c r="BD36" i="158"/>
  <c r="AY29" i="120"/>
  <c r="AX43" i="120"/>
  <c r="AR19" i="157"/>
  <c r="AR21" i="157" s="1"/>
  <c r="AQ55" i="157"/>
  <c r="AR22" i="158"/>
  <c r="AS19" i="158"/>
  <c r="AR55" i="158"/>
  <c r="BB42" i="156"/>
  <c r="BC36" i="155"/>
  <c r="BB29" i="155"/>
  <c r="BC29" i="156"/>
  <c r="BA42" i="157"/>
  <c r="BC36" i="157"/>
  <c r="BD36" i="156"/>
  <c r="BA42" i="155"/>
  <c r="BC41" i="158"/>
  <c r="BD39" i="158" s="1"/>
  <c r="BC28" i="157"/>
  <c r="BD25" i="157" s="1"/>
  <c r="BE35" i="158"/>
  <c r="BF32" i="158" s="1"/>
  <c r="BC28" i="158"/>
  <c r="BD25" i="158" s="1"/>
  <c r="AR55" i="155"/>
  <c r="AS19" i="155"/>
  <c r="AP21" i="156"/>
  <c r="AP22" i="156" s="1"/>
  <c r="BC41" i="156"/>
  <c r="BD39" i="156" s="1"/>
  <c r="BD35" i="155"/>
  <c r="BE32" i="155" s="1"/>
  <c r="BC28" i="155"/>
  <c r="BD25" i="155" s="1"/>
  <c r="BD28" i="156"/>
  <c r="BE25" i="156" s="1"/>
  <c r="BB41" i="157"/>
  <c r="BC39" i="157" s="1"/>
  <c r="BD35" i="157"/>
  <c r="BE32" i="157" s="1"/>
  <c r="BE35" i="156"/>
  <c r="BF32" i="156" s="1"/>
  <c r="BB41" i="155"/>
  <c r="BC39" i="155" s="1"/>
  <c r="AD21" i="117"/>
  <c r="AD22" i="117" s="1"/>
  <c r="AZ28" i="120"/>
  <c r="BA25" i="120" s="1"/>
  <c r="AZ39" i="120"/>
  <c r="AZ42" i="120" s="1"/>
  <c r="BB29" i="125"/>
  <c r="BA29" i="126"/>
  <c r="BC28" i="125"/>
  <c r="BD25" i="125" s="1"/>
  <c r="AY29" i="117"/>
  <c r="AZ29" i="134"/>
  <c r="AY29" i="130"/>
  <c r="BC29" i="133"/>
  <c r="BA28" i="142"/>
  <c r="BB25" i="142" s="1"/>
  <c r="AZ29" i="139"/>
  <c r="AZ28" i="130"/>
  <c r="BA25" i="130" s="1"/>
  <c r="BD28" i="133"/>
  <c r="BE25" i="133" s="1"/>
  <c r="BA28" i="139"/>
  <c r="BB25" i="139" s="1"/>
  <c r="BD29" i="136"/>
  <c r="AZ29" i="142"/>
  <c r="AZ28" i="117"/>
  <c r="BA25" i="117" s="1"/>
  <c r="BA28" i="134"/>
  <c r="BB25" i="134" s="1"/>
  <c r="BA43" i="134"/>
  <c r="BB36" i="136"/>
  <c r="BA43" i="126"/>
  <c r="BA43" i="139"/>
  <c r="BB36" i="126"/>
  <c r="BB36" i="128"/>
  <c r="BB36" i="134"/>
  <c r="BA29" i="150"/>
  <c r="BB42" i="150"/>
  <c r="BC39" i="150" s="1"/>
  <c r="BB28" i="150"/>
  <c r="BC25" i="150" s="1"/>
  <c r="AD56" i="150"/>
  <c r="AE19" i="150"/>
  <c r="BA43" i="150"/>
  <c r="BB41" i="146"/>
  <c r="BC39" i="146" s="1"/>
  <c r="BB36" i="146"/>
  <c r="AD21" i="146"/>
  <c r="AD22" i="146" s="1"/>
  <c r="BE28" i="146"/>
  <c r="BF25" i="146" s="1"/>
  <c r="BA42" i="146"/>
  <c r="BC35" i="146"/>
  <c r="BD32" i="146" s="1"/>
  <c r="BD29" i="146"/>
  <c r="BE29" i="145"/>
  <c r="BB36" i="145"/>
  <c r="AD21" i="145"/>
  <c r="AD22" i="145" s="1"/>
  <c r="BC35" i="145"/>
  <c r="BD32" i="145" s="1"/>
  <c r="BB41" i="145"/>
  <c r="BC39" i="145" s="1"/>
  <c r="BA42" i="145"/>
  <c r="BF28" i="145"/>
  <c r="BG25" i="145" s="1"/>
  <c r="BA42" i="143"/>
  <c r="BB29" i="143"/>
  <c r="BC35" i="143"/>
  <c r="BD32" i="143" s="1"/>
  <c r="BB36" i="143"/>
  <c r="BC28" i="143"/>
  <c r="BD25" i="143" s="1"/>
  <c r="AD21" i="143"/>
  <c r="AD22" i="143" s="1"/>
  <c r="BB41" i="143"/>
  <c r="BC39" i="143" s="1"/>
  <c r="BC35" i="142"/>
  <c r="BD32" i="142" s="1"/>
  <c r="BC39" i="142"/>
  <c r="BC42" i="142" s="1"/>
  <c r="BB36" i="142"/>
  <c r="BA43" i="142"/>
  <c r="AD21" i="142"/>
  <c r="AD22" i="142" s="1"/>
  <c r="BB29" i="140"/>
  <c r="BC35" i="140"/>
  <c r="BD32" i="140" s="1"/>
  <c r="BB36" i="140"/>
  <c r="BC28" i="140"/>
  <c r="BD25" i="140" s="1"/>
  <c r="AD21" i="140"/>
  <c r="AD22" i="140" s="1"/>
  <c r="BB41" i="140"/>
  <c r="BC39" i="140" s="1"/>
  <c r="BA42" i="140"/>
  <c r="BC35" i="139"/>
  <c r="BD32" i="139" s="1"/>
  <c r="BC39" i="139"/>
  <c r="BC42" i="139" s="1"/>
  <c r="BB36" i="139"/>
  <c r="AD21" i="139"/>
  <c r="BB36" i="137"/>
  <c r="AD21" i="137"/>
  <c r="BA29" i="137"/>
  <c r="BB28" i="137"/>
  <c r="BC25" i="137" s="1"/>
  <c r="BB41" i="137"/>
  <c r="BC39" i="137" s="1"/>
  <c r="BC35" i="137"/>
  <c r="BD32" i="137" s="1"/>
  <c r="BA42" i="137"/>
  <c r="BA42" i="136"/>
  <c r="BC35" i="136"/>
  <c r="BD32" i="136" s="1"/>
  <c r="BE28" i="136"/>
  <c r="BF25" i="136" s="1"/>
  <c r="BB41" i="136"/>
  <c r="BC39" i="136" s="1"/>
  <c r="AD21" i="136"/>
  <c r="AD22" i="136" s="1"/>
  <c r="AD21" i="134"/>
  <c r="AD22" i="134" s="1"/>
  <c r="BC35" i="134"/>
  <c r="BD32" i="134" s="1"/>
  <c r="BC39" i="134"/>
  <c r="BC42" i="134" s="1"/>
  <c r="BA43" i="133"/>
  <c r="BC35" i="133"/>
  <c r="BD32" i="133" s="1"/>
  <c r="BB36" i="133"/>
  <c r="BC39" i="133"/>
  <c r="BC42" i="133" s="1"/>
  <c r="AD21" i="133"/>
  <c r="BB41" i="131"/>
  <c r="BC39" i="131" s="1"/>
  <c r="AD21" i="131"/>
  <c r="AD22" i="131" s="1"/>
  <c r="BC35" i="131"/>
  <c r="BD32" i="131" s="1"/>
  <c r="BE28" i="131"/>
  <c r="BF25" i="131" s="1"/>
  <c r="BB36" i="131"/>
  <c r="BA42" i="131"/>
  <c r="BD29" i="131"/>
  <c r="BB36" i="130"/>
  <c r="BB41" i="130"/>
  <c r="BC39" i="130" s="1"/>
  <c r="BC35" i="130"/>
  <c r="BD32" i="130" s="1"/>
  <c r="AD21" i="130"/>
  <c r="AD22" i="130" s="1"/>
  <c r="BA42" i="130"/>
  <c r="BB36" i="129"/>
  <c r="AD21" i="129"/>
  <c r="BC35" i="129"/>
  <c r="BD32" i="129" s="1"/>
  <c r="BC28" i="129"/>
  <c r="BD25" i="129" s="1"/>
  <c r="BC39" i="129"/>
  <c r="BC42" i="129" s="1"/>
  <c r="BB29" i="129"/>
  <c r="BA43" i="129"/>
  <c r="BA43" i="128"/>
  <c r="BB28" i="128"/>
  <c r="BC25" i="128" s="1"/>
  <c r="BA29" i="128"/>
  <c r="BC35" i="128"/>
  <c r="BD32" i="128" s="1"/>
  <c r="AD21" i="128"/>
  <c r="BC39" i="128"/>
  <c r="BC42" i="128" s="1"/>
  <c r="AD21" i="126"/>
  <c r="BB42" i="126"/>
  <c r="BC39" i="126" s="1"/>
  <c r="BB28" i="126"/>
  <c r="BC25" i="126" s="1"/>
  <c r="BC35" i="126"/>
  <c r="BD32" i="126" s="1"/>
  <c r="BB36" i="125"/>
  <c r="BC35" i="125"/>
  <c r="BD32" i="125" s="1"/>
  <c r="BB42" i="125"/>
  <c r="BC39" i="125" s="1"/>
  <c r="AD21" i="125"/>
  <c r="BA43" i="125"/>
  <c r="BA29" i="123"/>
  <c r="AE21" i="123"/>
  <c r="BB28" i="123"/>
  <c r="BC25" i="123" s="1"/>
  <c r="BA42" i="119"/>
  <c r="BB29" i="122"/>
  <c r="BC28" i="122"/>
  <c r="BD25" i="122" s="1"/>
  <c r="AE21" i="122"/>
  <c r="AE22" i="122" s="1"/>
  <c r="AE56" i="120"/>
  <c r="AF19" i="120"/>
  <c r="BB36" i="120"/>
  <c r="BC35" i="120"/>
  <c r="BD32" i="120" s="1"/>
  <c r="AE22" i="120"/>
  <c r="BC35" i="119"/>
  <c r="BD32" i="119" s="1"/>
  <c r="BF21" i="119"/>
  <c r="BE28" i="119"/>
  <c r="BF25" i="119" s="1"/>
  <c r="BE22" i="119"/>
  <c r="BD29" i="119"/>
  <c r="BB41" i="119"/>
  <c r="BC39" i="119" s="1"/>
  <c r="BB36" i="119"/>
  <c r="BA42" i="116"/>
  <c r="BA43" i="117"/>
  <c r="BB36" i="117"/>
  <c r="BC35" i="117"/>
  <c r="BD32" i="117" s="1"/>
  <c r="BC39" i="117"/>
  <c r="BC42" i="117" s="1"/>
  <c r="BB36" i="116"/>
  <c r="BC35" i="116"/>
  <c r="BD32" i="116" s="1"/>
  <c r="BB41" i="116"/>
  <c r="BC39" i="116" s="1"/>
  <c r="BE21" i="116"/>
  <c r="BE28" i="116"/>
  <c r="BF25" i="116" s="1"/>
  <c r="BE29" i="119" l="1"/>
  <c r="AZ36" i="150"/>
  <c r="BA35" i="150"/>
  <c r="BB32" i="150" s="1"/>
  <c r="BE29" i="116"/>
  <c r="BG19" i="119"/>
  <c r="BF55" i="119"/>
  <c r="BF19" i="116"/>
  <c r="BF21" i="116" s="1"/>
  <c r="BE55" i="116"/>
  <c r="BF22" i="119"/>
  <c r="BH21" i="161"/>
  <c r="BH22" i="161" s="1"/>
  <c r="AZ29" i="120"/>
  <c r="AY43" i="120"/>
  <c r="BB42" i="155"/>
  <c r="BE36" i="156"/>
  <c r="BD36" i="157"/>
  <c r="BB42" i="157"/>
  <c r="BD29" i="156"/>
  <c r="BC29" i="155"/>
  <c r="BD36" i="155"/>
  <c r="BC42" i="156"/>
  <c r="AS21" i="155"/>
  <c r="AS22" i="155" s="1"/>
  <c r="BC29" i="158"/>
  <c r="BE36" i="158"/>
  <c r="BC29" i="157"/>
  <c r="BC42" i="158"/>
  <c r="BC41" i="155"/>
  <c r="BD39" i="155" s="1"/>
  <c r="BF35" i="156"/>
  <c r="BG32" i="156" s="1"/>
  <c r="BE35" i="157"/>
  <c r="BF32" i="157" s="1"/>
  <c r="BC41" i="157"/>
  <c r="BD39" i="157" s="1"/>
  <c r="BE28" i="156"/>
  <c r="BF25" i="156" s="1"/>
  <c r="BD28" i="155"/>
  <c r="BE25" i="155" s="1"/>
  <c r="BE35" i="155"/>
  <c r="BF32" i="155" s="1"/>
  <c r="BD41" i="156"/>
  <c r="BE39" i="156" s="1"/>
  <c r="AQ19" i="156"/>
  <c r="AP55" i="156"/>
  <c r="BD28" i="158"/>
  <c r="BE25" i="158" s="1"/>
  <c r="BF35" i="158"/>
  <c r="BG32" i="158" s="1"/>
  <c r="BD28" i="157"/>
  <c r="BE25" i="157" s="1"/>
  <c r="BD41" i="158"/>
  <c r="BE39" i="158" s="1"/>
  <c r="AS21" i="158"/>
  <c r="AS22" i="158" s="1"/>
  <c r="AR22" i="157"/>
  <c r="AS19" i="157"/>
  <c r="AR55" i="157"/>
  <c r="BA28" i="120"/>
  <c r="BB25" i="120" s="1"/>
  <c r="BA39" i="120"/>
  <c r="BA42" i="120" s="1"/>
  <c r="AE19" i="117"/>
  <c r="AD56" i="117"/>
  <c r="BC29" i="129"/>
  <c r="BA29" i="142"/>
  <c r="BC29" i="125"/>
  <c r="BD28" i="125"/>
  <c r="BE25" i="125" s="1"/>
  <c r="BA29" i="134"/>
  <c r="AZ29" i="117"/>
  <c r="BA28" i="130"/>
  <c r="BB25" i="130" s="1"/>
  <c r="BB28" i="134"/>
  <c r="BC25" i="134" s="1"/>
  <c r="BA28" i="117"/>
  <c r="BB25" i="117" s="1"/>
  <c r="BA29" i="139"/>
  <c r="BD29" i="133"/>
  <c r="BB28" i="139"/>
  <c r="BC25" i="139" s="1"/>
  <c r="BE28" i="133"/>
  <c r="BF25" i="133" s="1"/>
  <c r="AZ29" i="130"/>
  <c r="BB28" i="142"/>
  <c r="BC25" i="142" s="1"/>
  <c r="BB42" i="136"/>
  <c r="BB43" i="125"/>
  <c r="BB42" i="146"/>
  <c r="BC36" i="134"/>
  <c r="BC36" i="131"/>
  <c r="BC36" i="126"/>
  <c r="BC36" i="145"/>
  <c r="BC36" i="125"/>
  <c r="BC28" i="150"/>
  <c r="BD25" i="150" s="1"/>
  <c r="BC42" i="150"/>
  <c r="BD39" i="150" s="1"/>
  <c r="BB29" i="150"/>
  <c r="AE21" i="150"/>
  <c r="AE22" i="150" s="1"/>
  <c r="BB43" i="150"/>
  <c r="BC36" i="146"/>
  <c r="BD35" i="146"/>
  <c r="BE32" i="146" s="1"/>
  <c r="BF28" i="146"/>
  <c r="BG25" i="146" s="1"/>
  <c r="AD55" i="146"/>
  <c r="AE19" i="146"/>
  <c r="BE29" i="146"/>
  <c r="BC41" i="146"/>
  <c r="BD39" i="146" s="1"/>
  <c r="BF29" i="145"/>
  <c r="BG28" i="145"/>
  <c r="BH25" i="145" s="1"/>
  <c r="BC41" i="145"/>
  <c r="BD39" i="145" s="1"/>
  <c r="BB42" i="145"/>
  <c r="AD55" i="145"/>
  <c r="AE19" i="145"/>
  <c r="BD35" i="145"/>
  <c r="BE32" i="145" s="1"/>
  <c r="BC36" i="143"/>
  <c r="BC29" i="143"/>
  <c r="BB43" i="142"/>
  <c r="BB42" i="143"/>
  <c r="BC41" i="143"/>
  <c r="BD39" i="143" s="1"/>
  <c r="BD28" i="143"/>
  <c r="BE25" i="143" s="1"/>
  <c r="BD35" i="143"/>
  <c r="BE32" i="143" s="1"/>
  <c r="AD55" i="143"/>
  <c r="AE19" i="143"/>
  <c r="AD56" i="142"/>
  <c r="AE19" i="142"/>
  <c r="BD39" i="142"/>
  <c r="BD42" i="142" s="1"/>
  <c r="BD35" i="142"/>
  <c r="BE32" i="142" s="1"/>
  <c r="BC36" i="142"/>
  <c r="BC36" i="140"/>
  <c r="BC29" i="140"/>
  <c r="BB42" i="140"/>
  <c r="BC41" i="140"/>
  <c r="BD39" i="140" s="1"/>
  <c r="BD28" i="140"/>
  <c r="BE25" i="140" s="1"/>
  <c r="AD55" i="140"/>
  <c r="AE19" i="140"/>
  <c r="BD35" i="140"/>
  <c r="BE32" i="140" s="1"/>
  <c r="BD35" i="139"/>
  <c r="BE32" i="139" s="1"/>
  <c r="AD56" i="139"/>
  <c r="AE19" i="139"/>
  <c r="BC36" i="139"/>
  <c r="AD22" i="139"/>
  <c r="BD39" i="139"/>
  <c r="BD42" i="139" s="1"/>
  <c r="BB43" i="139"/>
  <c r="BB29" i="137"/>
  <c r="BC41" i="137"/>
  <c r="BD39" i="137" s="1"/>
  <c r="AD55" i="137"/>
  <c r="AE19" i="137"/>
  <c r="BD35" i="137"/>
  <c r="BE32" i="137" s="1"/>
  <c r="BB42" i="137"/>
  <c r="BC36" i="137"/>
  <c r="BC28" i="137"/>
  <c r="BD25" i="137" s="1"/>
  <c r="AD22" i="137"/>
  <c r="BE29" i="136"/>
  <c r="AD55" i="136"/>
  <c r="AE19" i="136"/>
  <c r="BF28" i="136"/>
  <c r="BG25" i="136" s="1"/>
  <c r="BD35" i="136"/>
  <c r="BE32" i="136" s="1"/>
  <c r="BC41" i="136"/>
  <c r="BD39" i="136" s="1"/>
  <c r="BC36" i="136"/>
  <c r="BB43" i="134"/>
  <c r="BD35" i="134"/>
  <c r="BE32" i="134" s="1"/>
  <c r="BD39" i="134"/>
  <c r="BD42" i="134" s="1"/>
  <c r="AD56" i="134"/>
  <c r="AE19" i="134"/>
  <c r="BB43" i="133"/>
  <c r="AD56" i="133"/>
  <c r="AE19" i="133"/>
  <c r="BD35" i="133"/>
  <c r="BE32" i="133" s="1"/>
  <c r="AD22" i="133"/>
  <c r="BD39" i="133"/>
  <c r="BD42" i="133" s="1"/>
  <c r="BC36" i="133"/>
  <c r="BD35" i="131"/>
  <c r="BE32" i="131" s="1"/>
  <c r="BF28" i="131"/>
  <c r="BG25" i="131" s="1"/>
  <c r="BC41" i="131"/>
  <c r="BD39" i="131" s="1"/>
  <c r="BE29" i="131"/>
  <c r="AD55" i="131"/>
  <c r="AE19" i="131"/>
  <c r="BB42" i="131"/>
  <c r="AD55" i="130"/>
  <c r="AE19" i="130"/>
  <c r="BD35" i="130"/>
  <c r="BE32" i="130" s="1"/>
  <c r="BC41" i="130"/>
  <c r="BD39" i="130" s="1"/>
  <c r="BC36" i="130"/>
  <c r="BB42" i="130"/>
  <c r="BD35" i="129"/>
  <c r="BE32" i="129" s="1"/>
  <c r="BD28" i="129"/>
  <c r="BE25" i="129" s="1"/>
  <c r="BC36" i="129"/>
  <c r="BD39" i="129"/>
  <c r="BD42" i="129" s="1"/>
  <c r="AD56" i="129"/>
  <c r="AE19" i="129"/>
  <c r="BB43" i="129"/>
  <c r="AD22" i="129"/>
  <c r="BB29" i="128"/>
  <c r="BB43" i="128"/>
  <c r="AD56" i="128"/>
  <c r="AE19" i="128"/>
  <c r="BD35" i="128"/>
  <c r="BE32" i="128" s="1"/>
  <c r="BD39" i="128"/>
  <c r="BD42" i="128" s="1"/>
  <c r="AD22" i="128"/>
  <c r="BC36" i="128"/>
  <c r="BC28" i="128"/>
  <c r="BD25" i="128" s="1"/>
  <c r="BB29" i="126"/>
  <c r="BB43" i="126"/>
  <c r="BC28" i="126"/>
  <c r="BD25" i="126" s="1"/>
  <c r="AD56" i="126"/>
  <c r="AE19" i="126"/>
  <c r="AD22" i="126"/>
  <c r="BD35" i="126"/>
  <c r="BE32" i="126" s="1"/>
  <c r="BC42" i="126"/>
  <c r="BD39" i="126" s="1"/>
  <c r="AD56" i="125"/>
  <c r="AE19" i="125"/>
  <c r="AD22" i="125"/>
  <c r="BC42" i="125"/>
  <c r="BD39" i="125" s="1"/>
  <c r="BD35" i="125"/>
  <c r="BE32" i="125" s="1"/>
  <c r="BB29" i="123"/>
  <c r="AE55" i="123"/>
  <c r="AF19" i="123"/>
  <c r="BC28" i="123"/>
  <c r="BD25" i="123" s="1"/>
  <c r="AE22" i="123"/>
  <c r="BC29" i="122"/>
  <c r="BD28" i="122"/>
  <c r="BE25" i="122" s="1"/>
  <c r="AE55" i="122"/>
  <c r="AF19" i="122"/>
  <c r="BC36" i="120"/>
  <c r="BD35" i="120"/>
  <c r="BE32" i="120" s="1"/>
  <c r="AF21" i="120"/>
  <c r="AF22" i="120" s="1"/>
  <c r="BC41" i="119"/>
  <c r="BD39" i="119" s="1"/>
  <c r="BB42" i="119"/>
  <c r="BD35" i="119"/>
  <c r="BE32" i="119" s="1"/>
  <c r="BF28" i="119"/>
  <c r="BG25" i="119" s="1"/>
  <c r="BG21" i="119"/>
  <c r="BG22" i="119" s="1"/>
  <c r="BC36" i="119"/>
  <c r="BC36" i="116"/>
  <c r="BC36" i="117"/>
  <c r="BD35" i="117"/>
  <c r="BE32" i="117" s="1"/>
  <c r="BD39" i="117"/>
  <c r="BD42" i="117" s="1"/>
  <c r="BB43" i="117"/>
  <c r="BB42" i="116"/>
  <c r="BE22" i="116"/>
  <c r="BF28" i="116"/>
  <c r="BG25" i="116" s="1"/>
  <c r="BC41" i="116"/>
  <c r="BD39" i="116" s="1"/>
  <c r="BD35" i="116"/>
  <c r="BE32" i="116" s="1"/>
  <c r="BA36" i="150" l="1"/>
  <c r="BB35" i="150"/>
  <c r="BC32" i="150" s="1"/>
  <c r="BG19" i="116"/>
  <c r="BF55" i="116"/>
  <c r="BF22" i="116"/>
  <c r="BF29" i="119"/>
  <c r="BH19" i="119"/>
  <c r="BG55" i="119"/>
  <c r="BD29" i="158"/>
  <c r="BH56" i="161"/>
  <c r="BI19" i="161"/>
  <c r="BD29" i="157"/>
  <c r="BF36" i="158"/>
  <c r="AZ43" i="120"/>
  <c r="BA29" i="120"/>
  <c r="AT19" i="158"/>
  <c r="AS55" i="158"/>
  <c r="BD42" i="158"/>
  <c r="BE28" i="157"/>
  <c r="BF25" i="157" s="1"/>
  <c r="BG35" i="158"/>
  <c r="BH32" i="158" s="1"/>
  <c r="BE28" i="158"/>
  <c r="BF25" i="158" s="1"/>
  <c r="BD42" i="156"/>
  <c r="BE36" i="155"/>
  <c r="BD29" i="155"/>
  <c r="BE29" i="156"/>
  <c r="BC42" i="157"/>
  <c r="BE36" i="157"/>
  <c r="BF36" i="156"/>
  <c r="BC42" i="155"/>
  <c r="AS21" i="157"/>
  <c r="AS22" i="157" s="1"/>
  <c r="BE41" i="158"/>
  <c r="BF39" i="158" s="1"/>
  <c r="AQ21" i="156"/>
  <c r="AQ22" i="156" s="1"/>
  <c r="BE41" i="156"/>
  <c r="BF39" i="156" s="1"/>
  <c r="BF35" i="155"/>
  <c r="BG32" i="155" s="1"/>
  <c r="BE28" i="155"/>
  <c r="BF25" i="155" s="1"/>
  <c r="BF28" i="156"/>
  <c r="BG25" i="156" s="1"/>
  <c r="BD41" i="157"/>
  <c r="BE39" i="157" s="1"/>
  <c r="BF35" i="157"/>
  <c r="BG32" i="157" s="1"/>
  <c r="BG35" i="156"/>
  <c r="BH32" i="156" s="1"/>
  <c r="BD41" i="155"/>
  <c r="BE39" i="155" s="1"/>
  <c r="AS55" i="155"/>
  <c r="AT19" i="155"/>
  <c r="BB39" i="120"/>
  <c r="BB42" i="120" s="1"/>
  <c r="AE21" i="117"/>
  <c r="AE22" i="117" s="1"/>
  <c r="BB28" i="120"/>
  <c r="BC25" i="120" s="1"/>
  <c r="BD29" i="125"/>
  <c r="BE28" i="125"/>
  <c r="BF25" i="125" s="1"/>
  <c r="BA29" i="130"/>
  <c r="BF29" i="146"/>
  <c r="BE29" i="133"/>
  <c r="BB29" i="134"/>
  <c r="BD29" i="129"/>
  <c r="BC29" i="126"/>
  <c r="BB28" i="117"/>
  <c r="BC25" i="117" s="1"/>
  <c r="BC28" i="142"/>
  <c r="BD25" i="142" s="1"/>
  <c r="BF28" i="133"/>
  <c r="BG25" i="133" s="1"/>
  <c r="BB28" i="130"/>
  <c r="BC25" i="130" s="1"/>
  <c r="BG29" i="145"/>
  <c r="BB29" i="142"/>
  <c r="BB29" i="139"/>
  <c r="BC28" i="134"/>
  <c r="BD25" i="134" s="1"/>
  <c r="BC28" i="139"/>
  <c r="BD25" i="139" s="1"/>
  <c r="BA29" i="117"/>
  <c r="BC42" i="136"/>
  <c r="BC43" i="129"/>
  <c r="BC43" i="150"/>
  <c r="BD36" i="125"/>
  <c r="BD36" i="131"/>
  <c r="AE56" i="150"/>
  <c r="AF19" i="150"/>
  <c r="BD42" i="150"/>
  <c r="BE39" i="150" s="1"/>
  <c r="BD28" i="150"/>
  <c r="BE25" i="150" s="1"/>
  <c r="BC29" i="150"/>
  <c r="BD41" i="146"/>
  <c r="BE39" i="146" s="1"/>
  <c r="BG28" i="146"/>
  <c r="BH25" i="146" s="1"/>
  <c r="BC42" i="146"/>
  <c r="BE35" i="146"/>
  <c r="BF32" i="146" s="1"/>
  <c r="AE21" i="146"/>
  <c r="AE22" i="146" s="1"/>
  <c r="BD36" i="146"/>
  <c r="BD36" i="145"/>
  <c r="AE21" i="145"/>
  <c r="BD41" i="145"/>
  <c r="BE39" i="145" s="1"/>
  <c r="BC42" i="145"/>
  <c r="BE35" i="145"/>
  <c r="BF32" i="145" s="1"/>
  <c r="BH28" i="145"/>
  <c r="BI25" i="145" s="1"/>
  <c r="BE35" i="143"/>
  <c r="BF32" i="143" s="1"/>
  <c r="BE28" i="143"/>
  <c r="BF25" i="143" s="1"/>
  <c r="BD36" i="143"/>
  <c r="BD41" i="143"/>
  <c r="BE39" i="143" s="1"/>
  <c r="AE21" i="143"/>
  <c r="AE22" i="143" s="1"/>
  <c r="BC42" i="143"/>
  <c r="BD29" i="143"/>
  <c r="BE35" i="142"/>
  <c r="BF32" i="142" s="1"/>
  <c r="BE39" i="142"/>
  <c r="BE42" i="142" s="1"/>
  <c r="AE21" i="142"/>
  <c r="BD36" i="142"/>
  <c r="BC43" i="142"/>
  <c r="BC42" i="140"/>
  <c r="BD29" i="140"/>
  <c r="BE28" i="140"/>
  <c r="BF25" i="140" s="1"/>
  <c r="BE35" i="140"/>
  <c r="BF32" i="140" s="1"/>
  <c r="BD36" i="140"/>
  <c r="AE21" i="140"/>
  <c r="AE22" i="140" s="1"/>
  <c r="BD41" i="140"/>
  <c r="BE39" i="140" s="1"/>
  <c r="BC43" i="139"/>
  <c r="BE39" i="139"/>
  <c r="BE42" i="139" s="1"/>
  <c r="AE21" i="139"/>
  <c r="BE35" i="139"/>
  <c r="BF32" i="139" s="1"/>
  <c r="BD36" i="139"/>
  <c r="BD41" i="137"/>
  <c r="BE39" i="137" s="1"/>
  <c r="BD28" i="137"/>
  <c r="BE25" i="137" s="1"/>
  <c r="BE35" i="137"/>
  <c r="BF32" i="137" s="1"/>
  <c r="BC42" i="137"/>
  <c r="AE21" i="137"/>
  <c r="BC29" i="137"/>
  <c r="BD36" i="137"/>
  <c r="BG28" i="136"/>
  <c r="BH25" i="136" s="1"/>
  <c r="BD41" i="136"/>
  <c r="BE39" i="136" s="1"/>
  <c r="BE35" i="136"/>
  <c r="BF32" i="136" s="1"/>
  <c r="AE21" i="136"/>
  <c r="BD36" i="136"/>
  <c r="BF29" i="136"/>
  <c r="BC43" i="134"/>
  <c r="BD36" i="134"/>
  <c r="AE21" i="134"/>
  <c r="AE22" i="134" s="1"/>
  <c r="BE39" i="134"/>
  <c r="BE42" i="134" s="1"/>
  <c r="BE35" i="134"/>
  <c r="BF32" i="134" s="1"/>
  <c r="BD36" i="133"/>
  <c r="BE39" i="133"/>
  <c r="BE42" i="133" s="1"/>
  <c r="BE35" i="133"/>
  <c r="BF32" i="133" s="1"/>
  <c r="BC43" i="133"/>
  <c r="AE21" i="133"/>
  <c r="AE22" i="133" s="1"/>
  <c r="BF29" i="131"/>
  <c r="BC42" i="131"/>
  <c r="AE21" i="131"/>
  <c r="AE22" i="131" s="1"/>
  <c r="BG28" i="131"/>
  <c r="BH25" i="131" s="1"/>
  <c r="BD41" i="131"/>
  <c r="BE39" i="131" s="1"/>
  <c r="BE35" i="131"/>
  <c r="BF32" i="131" s="1"/>
  <c r="BD36" i="130"/>
  <c r="BC42" i="130"/>
  <c r="BE35" i="130"/>
  <c r="BF32" i="130" s="1"/>
  <c r="AE21" i="130"/>
  <c r="BD41" i="130"/>
  <c r="BE39" i="130" s="1"/>
  <c r="BE28" i="129"/>
  <c r="BF25" i="129" s="1"/>
  <c r="BE39" i="129"/>
  <c r="BE42" i="129" s="1"/>
  <c r="BE35" i="129"/>
  <c r="BF32" i="129" s="1"/>
  <c r="AE21" i="129"/>
  <c r="AE22" i="129" s="1"/>
  <c r="BD36" i="129"/>
  <c r="BC29" i="128"/>
  <c r="BC43" i="128"/>
  <c r="BD36" i="128"/>
  <c r="BE39" i="128"/>
  <c r="BE42" i="128" s="1"/>
  <c r="BE35" i="128"/>
  <c r="BF32" i="128" s="1"/>
  <c r="AE21" i="128"/>
  <c r="AE22" i="128" s="1"/>
  <c r="BD28" i="128"/>
  <c r="BE25" i="128" s="1"/>
  <c r="BD42" i="126"/>
  <c r="BE39" i="126" s="1"/>
  <c r="AE21" i="126"/>
  <c r="AE22" i="126" s="1"/>
  <c r="BE35" i="126"/>
  <c r="BF32" i="126" s="1"/>
  <c r="BD36" i="126"/>
  <c r="BC43" i="126"/>
  <c r="BD28" i="126"/>
  <c r="BE25" i="126" s="1"/>
  <c r="BC43" i="125"/>
  <c r="AE21" i="125"/>
  <c r="BE35" i="125"/>
  <c r="BF32" i="125" s="1"/>
  <c r="BD42" i="125"/>
  <c r="BE39" i="125" s="1"/>
  <c r="BC29" i="123"/>
  <c r="AF21" i="123"/>
  <c r="AF22" i="123" s="1"/>
  <c r="BD28" i="123"/>
  <c r="BE25" i="123" s="1"/>
  <c r="BC42" i="116"/>
  <c r="BD29" i="122"/>
  <c r="BE28" i="122"/>
  <c r="BF25" i="122" s="1"/>
  <c r="AF21" i="122"/>
  <c r="AF22" i="122" s="1"/>
  <c r="BD36" i="120"/>
  <c r="BE35" i="120"/>
  <c r="BF32" i="120" s="1"/>
  <c r="AF56" i="120"/>
  <c r="AG19" i="120"/>
  <c r="BG28" i="119"/>
  <c r="BH25" i="119" s="1"/>
  <c r="BE35" i="119"/>
  <c r="BF32" i="119" s="1"/>
  <c r="BD41" i="119"/>
  <c r="BE39" i="119" s="1"/>
  <c r="BH21" i="119"/>
  <c r="BD36" i="119"/>
  <c r="BC42" i="119"/>
  <c r="BC43" i="117"/>
  <c r="BE35" i="117"/>
  <c r="BF32" i="117" s="1"/>
  <c r="BE39" i="117"/>
  <c r="BE42" i="117" s="1"/>
  <c r="BD36" i="117"/>
  <c r="BD36" i="116"/>
  <c r="BF29" i="116"/>
  <c r="BE35" i="116"/>
  <c r="BF32" i="116" s="1"/>
  <c r="BG21" i="116"/>
  <c r="BD41" i="116"/>
  <c r="BE39" i="116" s="1"/>
  <c r="BG28" i="116"/>
  <c r="BH25" i="116" s="1"/>
  <c r="BB36" i="150" l="1"/>
  <c r="BC35" i="150"/>
  <c r="BD32" i="150" s="1"/>
  <c r="BI19" i="119"/>
  <c r="BI21" i="119" s="1"/>
  <c r="BI22" i="119" s="1"/>
  <c r="BH55" i="119"/>
  <c r="BH19" i="116"/>
  <c r="BH21" i="116" s="1"/>
  <c r="BG55" i="116"/>
  <c r="BI21" i="161"/>
  <c r="BI22" i="161" s="1"/>
  <c r="BB29" i="120"/>
  <c r="BA43" i="120"/>
  <c r="AT21" i="155"/>
  <c r="AT22" i="155" s="1"/>
  <c r="BD42" i="155"/>
  <c r="BG36" i="156"/>
  <c r="BF36" i="157"/>
  <c r="BD42" i="157"/>
  <c r="BF29" i="156"/>
  <c r="BE29" i="155"/>
  <c r="BF36" i="155"/>
  <c r="BE42" i="156"/>
  <c r="AQ55" i="156"/>
  <c r="AR19" i="156"/>
  <c r="BE42" i="158"/>
  <c r="BE29" i="158"/>
  <c r="BG36" i="158"/>
  <c r="BE29" i="157"/>
  <c r="AT21" i="158"/>
  <c r="AT22" i="158" s="1"/>
  <c r="BE41" i="155"/>
  <c r="BF39" i="155" s="1"/>
  <c r="BH35" i="156"/>
  <c r="BI32" i="156" s="1"/>
  <c r="BG35" i="157"/>
  <c r="BH32" i="157" s="1"/>
  <c r="BE41" i="157"/>
  <c r="BF39" i="157" s="1"/>
  <c r="BG28" i="156"/>
  <c r="BH25" i="156" s="1"/>
  <c r="BF28" i="155"/>
  <c r="BG25" i="155" s="1"/>
  <c r="BG35" i="155"/>
  <c r="BH32" i="155" s="1"/>
  <c r="BF41" i="156"/>
  <c r="BG39" i="156" s="1"/>
  <c r="BF41" i="158"/>
  <c r="BG39" i="158" s="1"/>
  <c r="AS55" i="157"/>
  <c r="AT19" i="157"/>
  <c r="AT21" i="157" s="1"/>
  <c r="BF28" i="158"/>
  <c r="BG25" i="158" s="1"/>
  <c r="BH35" i="158"/>
  <c r="BI32" i="158" s="1"/>
  <c r="BF28" i="157"/>
  <c r="BG25" i="157" s="1"/>
  <c r="AF19" i="117"/>
  <c r="AE56" i="117"/>
  <c r="BC28" i="120"/>
  <c r="BD25" i="120" s="1"/>
  <c r="BC39" i="120"/>
  <c r="BC42" i="120" s="1"/>
  <c r="BC29" i="134"/>
  <c r="BB29" i="130"/>
  <c r="BE29" i="125"/>
  <c r="BF28" i="125"/>
  <c r="BG25" i="125" s="1"/>
  <c r="BC29" i="142"/>
  <c r="BC29" i="139"/>
  <c r="BF29" i="133"/>
  <c r="BB29" i="117"/>
  <c r="BD28" i="139"/>
  <c r="BE25" i="139" s="1"/>
  <c r="BG28" i="133"/>
  <c r="BH25" i="133" s="1"/>
  <c r="BC28" i="117"/>
  <c r="BD25" i="117" s="1"/>
  <c r="BE29" i="143"/>
  <c r="BD28" i="134"/>
  <c r="BE25" i="134" s="1"/>
  <c r="BC28" i="130"/>
  <c r="BD25" i="130" s="1"/>
  <c r="BD28" i="142"/>
  <c r="BE25" i="142" s="1"/>
  <c r="BD43" i="129"/>
  <c r="BD43" i="134"/>
  <c r="BD42" i="137"/>
  <c r="BE36" i="146"/>
  <c r="BD42" i="146"/>
  <c r="BD43" i="150"/>
  <c r="BD42" i="136"/>
  <c r="BE36" i="129"/>
  <c r="BE36" i="130"/>
  <c r="BE36" i="140"/>
  <c r="BE36" i="137"/>
  <c r="BE42" i="150"/>
  <c r="BF39" i="150" s="1"/>
  <c r="BE28" i="150"/>
  <c r="BF25" i="150" s="1"/>
  <c r="AF21" i="150"/>
  <c r="AF22" i="150" s="1"/>
  <c r="BD29" i="150"/>
  <c r="BG29" i="146"/>
  <c r="BH28" i="146"/>
  <c r="BI25" i="146" s="1"/>
  <c r="BF35" i="146"/>
  <c r="BG32" i="146" s="1"/>
  <c r="AE55" i="146"/>
  <c r="AF19" i="146"/>
  <c r="BE41" i="146"/>
  <c r="BF39" i="146" s="1"/>
  <c r="BH29" i="145"/>
  <c r="BE36" i="145"/>
  <c r="BE41" i="145"/>
  <c r="BF39" i="145" s="1"/>
  <c r="BD42" i="145"/>
  <c r="BI28" i="145"/>
  <c r="BJ25" i="145" s="1"/>
  <c r="AE55" i="145"/>
  <c r="AF19" i="145"/>
  <c r="BF35" i="145"/>
  <c r="BG32" i="145" s="1"/>
  <c r="AE22" i="145"/>
  <c r="BD42" i="143"/>
  <c r="BE36" i="143"/>
  <c r="BE36" i="142"/>
  <c r="BF35" i="143"/>
  <c r="BG32" i="143" s="1"/>
  <c r="AE55" i="143"/>
  <c r="AF19" i="143"/>
  <c r="BE41" i="143"/>
  <c r="BF39" i="143" s="1"/>
  <c r="BF28" i="143"/>
  <c r="BG25" i="143" s="1"/>
  <c r="AE56" i="142"/>
  <c r="AF19" i="142"/>
  <c r="BF35" i="142"/>
  <c r="BG32" i="142" s="1"/>
  <c r="AE22" i="142"/>
  <c r="BF39" i="142"/>
  <c r="BF42" i="142" s="1"/>
  <c r="BD43" i="142"/>
  <c r="BD42" i="140"/>
  <c r="BE29" i="140"/>
  <c r="BF35" i="140"/>
  <c r="BG32" i="140" s="1"/>
  <c r="BE41" i="140"/>
  <c r="BF39" i="140" s="1"/>
  <c r="AE55" i="140"/>
  <c r="AF19" i="140"/>
  <c r="BF28" i="140"/>
  <c r="BG25" i="140" s="1"/>
  <c r="BE36" i="139"/>
  <c r="BD43" i="139"/>
  <c r="BF39" i="139"/>
  <c r="BF42" i="139" s="1"/>
  <c r="BF35" i="139"/>
  <c r="BG32" i="139" s="1"/>
  <c r="AE56" i="139"/>
  <c r="AF19" i="139"/>
  <c r="AE22" i="139"/>
  <c r="BD29" i="137"/>
  <c r="BE28" i="137"/>
  <c r="BF25" i="137" s="1"/>
  <c r="AE55" i="137"/>
  <c r="AF19" i="137"/>
  <c r="AE22" i="137"/>
  <c r="BF35" i="137"/>
  <c r="BG32" i="137" s="1"/>
  <c r="BE41" i="137"/>
  <c r="BF39" i="137" s="1"/>
  <c r="AE55" i="136"/>
  <c r="AF19" i="136"/>
  <c r="AE22" i="136"/>
  <c r="BE41" i="136"/>
  <c r="BF39" i="136" s="1"/>
  <c r="BF35" i="136"/>
  <c r="BG32" i="136" s="1"/>
  <c r="BH28" i="136"/>
  <c r="BI25" i="136" s="1"/>
  <c r="BE36" i="136"/>
  <c r="BG29" i="136"/>
  <c r="BE36" i="134"/>
  <c r="BF39" i="134"/>
  <c r="BF42" i="134" s="1"/>
  <c r="BF35" i="134"/>
  <c r="BG32" i="134" s="1"/>
  <c r="AE56" i="134"/>
  <c r="AF19" i="134"/>
  <c r="BD43" i="133"/>
  <c r="BE36" i="133"/>
  <c r="BF39" i="133"/>
  <c r="BF42" i="133" s="1"/>
  <c r="AE56" i="133"/>
  <c r="AF19" i="133"/>
  <c r="BF35" i="133"/>
  <c r="BG32" i="133" s="1"/>
  <c r="BG29" i="131"/>
  <c r="BE41" i="131"/>
  <c r="BF39" i="131" s="1"/>
  <c r="BE36" i="131"/>
  <c r="BH28" i="131"/>
  <c r="BI25" i="131" s="1"/>
  <c r="BF35" i="131"/>
  <c r="BG32" i="131" s="1"/>
  <c r="BD42" i="131"/>
  <c r="AE55" i="131"/>
  <c r="AF19" i="131"/>
  <c r="BD42" i="130"/>
  <c r="AE55" i="130"/>
  <c r="AF19" i="130"/>
  <c r="BE41" i="130"/>
  <c r="BF39" i="130" s="1"/>
  <c r="BF35" i="130"/>
  <c r="BG32" i="130" s="1"/>
  <c r="AE22" i="130"/>
  <c r="BF28" i="129"/>
  <c r="BG25" i="129" s="1"/>
  <c r="AE56" i="129"/>
  <c r="AF19" i="129"/>
  <c r="BF39" i="129"/>
  <c r="BF42" i="129" s="1"/>
  <c r="BF35" i="129"/>
  <c r="BG32" i="129" s="1"/>
  <c r="BE29" i="129"/>
  <c r="BE36" i="128"/>
  <c r="BD43" i="128"/>
  <c r="AE56" i="128"/>
  <c r="AF19" i="128"/>
  <c r="BF35" i="128"/>
  <c r="BG32" i="128" s="1"/>
  <c r="BE28" i="128"/>
  <c r="BF25" i="128" s="1"/>
  <c r="BD29" i="128"/>
  <c r="BF39" i="128"/>
  <c r="BF42" i="128" s="1"/>
  <c r="BE28" i="126"/>
  <c r="BF25" i="126" s="1"/>
  <c r="AE56" i="126"/>
  <c r="AF19" i="126"/>
  <c r="BF35" i="126"/>
  <c r="BG32" i="126" s="1"/>
  <c r="BE42" i="126"/>
  <c r="BF39" i="126" s="1"/>
  <c r="BD29" i="126"/>
  <c r="BE36" i="126"/>
  <c r="BD43" i="126"/>
  <c r="BD43" i="125"/>
  <c r="BF35" i="125"/>
  <c r="BG32" i="125" s="1"/>
  <c r="BE36" i="125"/>
  <c r="AE56" i="125"/>
  <c r="AF19" i="125"/>
  <c r="BE42" i="125"/>
  <c r="BF39" i="125" s="1"/>
  <c r="AE22" i="125"/>
  <c r="BE28" i="123"/>
  <c r="BF25" i="123" s="1"/>
  <c r="BD29" i="123"/>
  <c r="AF55" i="123"/>
  <c r="AG19" i="123"/>
  <c r="AF55" i="122"/>
  <c r="AG19" i="122"/>
  <c r="BF28" i="122"/>
  <c r="BG25" i="122" s="1"/>
  <c r="BE29" i="122"/>
  <c r="BE36" i="120"/>
  <c r="AG21" i="120"/>
  <c r="AG22" i="120" s="1"/>
  <c r="BF35" i="120"/>
  <c r="BG32" i="120" s="1"/>
  <c r="BE41" i="119"/>
  <c r="BF39" i="119" s="1"/>
  <c r="BF35" i="119"/>
  <c r="BG32" i="119" s="1"/>
  <c r="BD42" i="119"/>
  <c r="BH28" i="119"/>
  <c r="BI25" i="119" s="1"/>
  <c r="BH22" i="119"/>
  <c r="BE36" i="119"/>
  <c r="BG29" i="119"/>
  <c r="BD42" i="116"/>
  <c r="BF39" i="117"/>
  <c r="BF42" i="117" s="1"/>
  <c r="BF35" i="117"/>
  <c r="BG32" i="117" s="1"/>
  <c r="BD43" i="117"/>
  <c r="BE36" i="117"/>
  <c r="BE36" i="116"/>
  <c r="BG29" i="116"/>
  <c r="BG22" i="116"/>
  <c r="BH28" i="116"/>
  <c r="BI25" i="116" s="1"/>
  <c r="BF35" i="116"/>
  <c r="BG32" i="116" s="1"/>
  <c r="BE41" i="116"/>
  <c r="BF39" i="116" s="1"/>
  <c r="BC36" i="150" l="1"/>
  <c r="BD35" i="150"/>
  <c r="BE32" i="150" s="1"/>
  <c r="BI19" i="116"/>
  <c r="BH55" i="116"/>
  <c r="BH22" i="116"/>
  <c r="BJ19" i="119"/>
  <c r="BI55" i="119"/>
  <c r="BH29" i="116"/>
  <c r="BI56" i="161"/>
  <c r="BJ19" i="161"/>
  <c r="BF29" i="157"/>
  <c r="BF29" i="158"/>
  <c r="BF42" i="158"/>
  <c r="BH36" i="158"/>
  <c r="BB43" i="120"/>
  <c r="BC29" i="120"/>
  <c r="BG28" i="157"/>
  <c r="BH25" i="157" s="1"/>
  <c r="BI35" i="158"/>
  <c r="BJ32" i="158" s="1"/>
  <c r="BG28" i="158"/>
  <c r="BH25" i="158" s="1"/>
  <c r="BG41" i="158"/>
  <c r="BH39" i="158" s="1"/>
  <c r="BF42" i="156"/>
  <c r="BG36" i="155"/>
  <c r="BF29" i="155"/>
  <c r="BG29" i="156"/>
  <c r="BE42" i="157"/>
  <c r="BG36" i="157"/>
  <c r="BH36" i="156"/>
  <c r="BE42" i="155"/>
  <c r="AU19" i="155"/>
  <c r="AT55" i="155"/>
  <c r="AT22" i="157"/>
  <c r="AU19" i="157"/>
  <c r="AT55" i="157"/>
  <c r="BG41" i="156"/>
  <c r="BH39" i="156" s="1"/>
  <c r="BH35" i="155"/>
  <c r="BI32" i="155" s="1"/>
  <c r="BG28" i="155"/>
  <c r="BH25" i="155" s="1"/>
  <c r="BH28" i="156"/>
  <c r="BI25" i="156" s="1"/>
  <c r="BF41" i="157"/>
  <c r="BG39" i="157" s="1"/>
  <c r="BH35" i="157"/>
  <c r="BI32" i="157" s="1"/>
  <c r="BI35" i="156"/>
  <c r="BJ32" i="156" s="1"/>
  <c r="BF41" i="155"/>
  <c r="BG39" i="155" s="1"/>
  <c r="AU19" i="158"/>
  <c r="AT55" i="158"/>
  <c r="AR21" i="156"/>
  <c r="AR22" i="156" s="1"/>
  <c r="BD28" i="120"/>
  <c r="BE25" i="120" s="1"/>
  <c r="BD39" i="120"/>
  <c r="BD42" i="120" s="1"/>
  <c r="AF21" i="117"/>
  <c r="AF22" i="117" s="1"/>
  <c r="BF29" i="125"/>
  <c r="BC29" i="117"/>
  <c r="BD29" i="139"/>
  <c r="BG28" i="125"/>
  <c r="BH25" i="125" s="1"/>
  <c r="BH29" i="136"/>
  <c r="BE29" i="126"/>
  <c r="BE29" i="150"/>
  <c r="BE28" i="142"/>
  <c r="BF25" i="142" s="1"/>
  <c r="BD28" i="130"/>
  <c r="BE25" i="130" s="1"/>
  <c r="BE28" i="134"/>
  <c r="BF25" i="134" s="1"/>
  <c r="BD28" i="117"/>
  <c r="BE25" i="117" s="1"/>
  <c r="BE28" i="139"/>
  <c r="BF25" i="139" s="1"/>
  <c r="BF29" i="143"/>
  <c r="BG29" i="133"/>
  <c r="BF29" i="140"/>
  <c r="BD29" i="142"/>
  <c r="BC29" i="130"/>
  <c r="BD29" i="134"/>
  <c r="BH28" i="133"/>
  <c r="BI25" i="133" s="1"/>
  <c r="BE42" i="131"/>
  <c r="BF36" i="136"/>
  <c r="BF36" i="128"/>
  <c r="BF36" i="134"/>
  <c r="BF36" i="119"/>
  <c r="BF28" i="150"/>
  <c r="BG25" i="150" s="1"/>
  <c r="BF42" i="150"/>
  <c r="BG39" i="150" s="1"/>
  <c r="AF56" i="150"/>
  <c r="AG19" i="150"/>
  <c r="BE43" i="150"/>
  <c r="BE42" i="146"/>
  <c r="BF36" i="146"/>
  <c r="BI28" i="146"/>
  <c r="BJ25" i="146" s="1"/>
  <c r="BF41" i="146"/>
  <c r="BG39" i="146" s="1"/>
  <c r="BG35" i="146"/>
  <c r="BH32" i="146" s="1"/>
  <c r="BH29" i="146"/>
  <c r="AF21" i="146"/>
  <c r="AF22" i="146" s="1"/>
  <c r="BI29" i="145"/>
  <c r="BF36" i="145"/>
  <c r="BG35" i="145"/>
  <c r="BH32" i="145" s="1"/>
  <c r="AF21" i="145"/>
  <c r="AF22" i="145" s="1"/>
  <c r="BJ28" i="145"/>
  <c r="BK25" i="145" s="1"/>
  <c r="BF41" i="145"/>
  <c r="BG39" i="145" s="1"/>
  <c r="BE42" i="145"/>
  <c r="BE42" i="143"/>
  <c r="BG35" i="143"/>
  <c r="BH32" i="143" s="1"/>
  <c r="BF41" i="143"/>
  <c r="BG39" i="143" s="1"/>
  <c r="BF36" i="143"/>
  <c r="BG28" i="143"/>
  <c r="BH25" i="143" s="1"/>
  <c r="AF21" i="143"/>
  <c r="AF22" i="143" s="1"/>
  <c r="BE43" i="142"/>
  <c r="BG35" i="142"/>
  <c r="BH32" i="142" s="1"/>
  <c r="BF36" i="142"/>
  <c r="AF21" i="142"/>
  <c r="BG39" i="142"/>
  <c r="BG42" i="142" s="1"/>
  <c r="BF36" i="140"/>
  <c r="BG28" i="140"/>
  <c r="BH25" i="140" s="1"/>
  <c r="BF41" i="140"/>
  <c r="BG39" i="140" s="1"/>
  <c r="BE42" i="140"/>
  <c r="AF21" i="140"/>
  <c r="AF22" i="140" s="1"/>
  <c r="BG35" i="140"/>
  <c r="BH32" i="140" s="1"/>
  <c r="BE43" i="139"/>
  <c r="AF21" i="139"/>
  <c r="AF22" i="139" s="1"/>
  <c r="BG35" i="139"/>
  <c r="BH32" i="139" s="1"/>
  <c r="BF36" i="139"/>
  <c r="BG39" i="139"/>
  <c r="BG42" i="139" s="1"/>
  <c r="BE29" i="137"/>
  <c r="BF41" i="137"/>
  <c r="BG39" i="137" s="1"/>
  <c r="BE42" i="137"/>
  <c r="BF28" i="137"/>
  <c r="BG25" i="137" s="1"/>
  <c r="BG35" i="137"/>
  <c r="BH32" i="137" s="1"/>
  <c r="AF21" i="137"/>
  <c r="AF22" i="137" s="1"/>
  <c r="BF36" i="137"/>
  <c r="BF41" i="136"/>
  <c r="BG39" i="136" s="1"/>
  <c r="BI28" i="136"/>
  <c r="BJ25" i="136" s="1"/>
  <c r="AF21" i="136"/>
  <c r="AF22" i="136" s="1"/>
  <c r="BG35" i="136"/>
  <c r="BH32" i="136" s="1"/>
  <c r="BE42" i="136"/>
  <c r="BE43" i="134"/>
  <c r="AF21" i="134"/>
  <c r="BG39" i="134"/>
  <c r="BG42" i="134" s="1"/>
  <c r="BG35" i="134"/>
  <c r="BH32" i="134" s="1"/>
  <c r="BE43" i="133"/>
  <c r="BG35" i="133"/>
  <c r="BH32" i="133" s="1"/>
  <c r="BF36" i="133"/>
  <c r="AF21" i="133"/>
  <c r="AF22" i="133" s="1"/>
  <c r="BG39" i="133"/>
  <c r="BG42" i="133" s="1"/>
  <c r="BI28" i="131"/>
  <c r="BJ25" i="131" s="1"/>
  <c r="AF21" i="131"/>
  <c r="AF22" i="131" s="1"/>
  <c r="BG35" i="131"/>
  <c r="BH32" i="131" s="1"/>
  <c r="BH29" i="131"/>
  <c r="BF36" i="131"/>
  <c r="BF41" i="131"/>
  <c r="BG39" i="131" s="1"/>
  <c r="BF41" i="130"/>
  <c r="BG39" i="130" s="1"/>
  <c r="AF21" i="130"/>
  <c r="AF22" i="130" s="1"/>
  <c r="BG35" i="130"/>
  <c r="BH32" i="130" s="1"/>
  <c r="BF36" i="130"/>
  <c r="BE42" i="130"/>
  <c r="BF36" i="129"/>
  <c r="BG39" i="129"/>
  <c r="BG42" i="129" s="1"/>
  <c r="BG28" i="129"/>
  <c r="BH25" i="129" s="1"/>
  <c r="BE43" i="129"/>
  <c r="BF29" i="129"/>
  <c r="BG35" i="129"/>
  <c r="BH32" i="129" s="1"/>
  <c r="AF21" i="129"/>
  <c r="BE43" i="128"/>
  <c r="BE29" i="128"/>
  <c r="BG35" i="128"/>
  <c r="BH32" i="128" s="1"/>
  <c r="BF28" i="128"/>
  <c r="BG25" i="128" s="1"/>
  <c r="AF21" i="128"/>
  <c r="AF22" i="128" s="1"/>
  <c r="BG39" i="128"/>
  <c r="BG42" i="128" s="1"/>
  <c r="BF36" i="126"/>
  <c r="BE43" i="126"/>
  <c r="AF21" i="126"/>
  <c r="AF22" i="126" s="1"/>
  <c r="BF42" i="126"/>
  <c r="BG39" i="126" s="1"/>
  <c r="BG35" i="126"/>
  <c r="BH32" i="126" s="1"/>
  <c r="BF28" i="126"/>
  <c r="BG25" i="126" s="1"/>
  <c r="BF42" i="125"/>
  <c r="BG39" i="125" s="1"/>
  <c r="BG35" i="125"/>
  <c r="BH32" i="125" s="1"/>
  <c r="BE43" i="125"/>
  <c r="BF36" i="125"/>
  <c r="AF21" i="125"/>
  <c r="AF22" i="125" s="1"/>
  <c r="AG21" i="123"/>
  <c r="AG22" i="123" s="1"/>
  <c r="BF28" i="123"/>
  <c r="BG25" i="123" s="1"/>
  <c r="BE29" i="123"/>
  <c r="BF29" i="122"/>
  <c r="BG28" i="122"/>
  <c r="BH25" i="122" s="1"/>
  <c r="AG21" i="122"/>
  <c r="AG22" i="122" s="1"/>
  <c r="BF36" i="120"/>
  <c r="AG56" i="120"/>
  <c r="AH19" i="120"/>
  <c r="BG35" i="120"/>
  <c r="BH32" i="120" s="1"/>
  <c r="BH29" i="119"/>
  <c r="BG35" i="119"/>
  <c r="BH32" i="119" s="1"/>
  <c r="BE42" i="119"/>
  <c r="BI28" i="119"/>
  <c r="BJ25" i="119" s="1"/>
  <c r="BF41" i="119"/>
  <c r="BG39" i="119" s="1"/>
  <c r="BJ21" i="119"/>
  <c r="BE43" i="117"/>
  <c r="BF36" i="117"/>
  <c r="BG39" i="117"/>
  <c r="BG42" i="117" s="1"/>
  <c r="BG35" i="117"/>
  <c r="BH32" i="117" s="1"/>
  <c r="BE42" i="116"/>
  <c r="BF36" i="116"/>
  <c r="BF41" i="116"/>
  <c r="BG39" i="116" s="1"/>
  <c r="BI21" i="116"/>
  <c r="BI28" i="116"/>
  <c r="BJ25" i="116" s="1"/>
  <c r="BG35" i="116"/>
  <c r="BH32" i="116" s="1"/>
  <c r="BD36" i="150" l="1"/>
  <c r="BE35" i="150"/>
  <c r="BF32" i="150" s="1"/>
  <c r="BI29" i="119"/>
  <c r="BJ19" i="116"/>
  <c r="BI55" i="116"/>
  <c r="BK19" i="119"/>
  <c r="BK21" i="119" s="1"/>
  <c r="BJ55" i="119"/>
  <c r="BG29" i="158"/>
  <c r="BJ21" i="161"/>
  <c r="BG29" i="157"/>
  <c r="BD29" i="120"/>
  <c r="BC43" i="120"/>
  <c r="BI36" i="158"/>
  <c r="BF42" i="155"/>
  <c r="BI36" i="156"/>
  <c r="BH36" i="157"/>
  <c r="BF42" i="157"/>
  <c r="BH29" i="156"/>
  <c r="BG29" i="155"/>
  <c r="BH36" i="155"/>
  <c r="BG42" i="156"/>
  <c r="AU21" i="155"/>
  <c r="AU22" i="155" s="1"/>
  <c r="BG42" i="158"/>
  <c r="BH28" i="158"/>
  <c r="BI25" i="158" s="1"/>
  <c r="BJ35" i="158"/>
  <c r="BK32" i="158" s="1"/>
  <c r="BH28" i="157"/>
  <c r="BI25" i="157" s="1"/>
  <c r="AS19" i="156"/>
  <c r="AR55" i="156"/>
  <c r="AU21" i="158"/>
  <c r="AU22" i="158" s="1"/>
  <c r="BG41" i="155"/>
  <c r="BH39" i="155" s="1"/>
  <c r="BJ35" i="156"/>
  <c r="BK32" i="156" s="1"/>
  <c r="BI35" i="157"/>
  <c r="BJ32" i="157" s="1"/>
  <c r="BG41" i="157"/>
  <c r="BH39" i="157" s="1"/>
  <c r="BI28" i="156"/>
  <c r="BJ25" i="156" s="1"/>
  <c r="BH28" i="155"/>
  <c r="BI25" i="155" s="1"/>
  <c r="BI35" i="155"/>
  <c r="BJ32" i="155" s="1"/>
  <c r="BH41" i="156"/>
  <c r="BI39" i="156" s="1"/>
  <c r="AU21" i="157"/>
  <c r="AU22" i="157" s="1"/>
  <c r="BH41" i="158"/>
  <c r="BI39" i="158" s="1"/>
  <c r="BE39" i="120"/>
  <c r="BE42" i="120" s="1"/>
  <c r="AG19" i="117"/>
  <c r="AF56" i="117"/>
  <c r="BE28" i="120"/>
  <c r="BF25" i="120" s="1"/>
  <c r="BD29" i="130"/>
  <c r="BG29" i="125"/>
  <c r="BH28" i="125"/>
  <c r="BI25" i="125" s="1"/>
  <c r="BD29" i="117"/>
  <c r="BG29" i="129"/>
  <c r="BI29" i="146"/>
  <c r="BI28" i="133"/>
  <c r="BJ25" i="133" s="1"/>
  <c r="BF28" i="139"/>
  <c r="BG25" i="139" s="1"/>
  <c r="BE28" i="117"/>
  <c r="BF25" i="117" s="1"/>
  <c r="BE28" i="130"/>
  <c r="BF25" i="130" s="1"/>
  <c r="BF29" i="128"/>
  <c r="BG29" i="140"/>
  <c r="BE29" i="134"/>
  <c r="BE29" i="142"/>
  <c r="BI29" i="136"/>
  <c r="BH29" i="133"/>
  <c r="BE29" i="139"/>
  <c r="BF28" i="134"/>
  <c r="BG25" i="134" s="1"/>
  <c r="BF28" i="142"/>
  <c r="BG25" i="142" s="1"/>
  <c r="BG36" i="134"/>
  <c r="BF43" i="129"/>
  <c r="BG36" i="129"/>
  <c r="BF42" i="143"/>
  <c r="BF43" i="125"/>
  <c r="BF42" i="136"/>
  <c r="BF43" i="142"/>
  <c r="BF43" i="150"/>
  <c r="BG36" i="142"/>
  <c r="BG36" i="140"/>
  <c r="BG28" i="150"/>
  <c r="BH25" i="150" s="1"/>
  <c r="AG21" i="150"/>
  <c r="AG22" i="150" s="1"/>
  <c r="BG42" i="150"/>
  <c r="BH39" i="150" s="1"/>
  <c r="BF29" i="150"/>
  <c r="BF42" i="146"/>
  <c r="BH35" i="146"/>
  <c r="BI32" i="146" s="1"/>
  <c r="BJ28" i="146"/>
  <c r="BK25" i="146" s="1"/>
  <c r="BG36" i="146"/>
  <c r="AF55" i="146"/>
  <c r="AG19" i="146"/>
  <c r="BG41" i="146"/>
  <c r="BH39" i="146" s="1"/>
  <c r="BF42" i="145"/>
  <c r="BG36" i="145"/>
  <c r="BK28" i="145"/>
  <c r="BL25" i="145" s="1"/>
  <c r="BH35" i="145"/>
  <c r="BI32" i="145" s="1"/>
  <c r="BG41" i="145"/>
  <c r="BH39" i="145" s="1"/>
  <c r="AF55" i="145"/>
  <c r="AG19" i="145"/>
  <c r="BJ29" i="145"/>
  <c r="BG36" i="143"/>
  <c r="BG29" i="143"/>
  <c r="AF55" i="143"/>
  <c r="AG19" i="143"/>
  <c r="BH28" i="143"/>
  <c r="BI25" i="143" s="1"/>
  <c r="BG41" i="143"/>
  <c r="BH39" i="143" s="1"/>
  <c r="BH35" i="143"/>
  <c r="BI32" i="143" s="1"/>
  <c r="BH39" i="142"/>
  <c r="BH42" i="142" s="1"/>
  <c r="AF56" i="142"/>
  <c r="AG19" i="142"/>
  <c r="AF22" i="142"/>
  <c r="BH35" i="142"/>
  <c r="BI32" i="142" s="1"/>
  <c r="BG41" i="140"/>
  <c r="BH39" i="140" s="1"/>
  <c r="BF42" i="140"/>
  <c r="BH35" i="140"/>
  <c r="BI32" i="140" s="1"/>
  <c r="AF55" i="140"/>
  <c r="AG19" i="140"/>
  <c r="BH28" i="140"/>
  <c r="BI25" i="140" s="1"/>
  <c r="BG36" i="139"/>
  <c r="BF43" i="139"/>
  <c r="AF56" i="139"/>
  <c r="AG19" i="139"/>
  <c r="BH39" i="139"/>
  <c r="BH42" i="139" s="1"/>
  <c r="BH35" i="139"/>
  <c r="BI32" i="139" s="1"/>
  <c r="BG36" i="137"/>
  <c r="BG41" i="137"/>
  <c r="BH39" i="137" s="1"/>
  <c r="AF55" i="137"/>
  <c r="AG19" i="137"/>
  <c r="BF29" i="137"/>
  <c r="BH35" i="137"/>
  <c r="BI32" i="137" s="1"/>
  <c r="BG28" i="137"/>
  <c r="BH25" i="137" s="1"/>
  <c r="BF42" i="137"/>
  <c r="AF55" i="136"/>
  <c r="AG19" i="136"/>
  <c r="BJ28" i="136"/>
  <c r="BK25" i="136" s="1"/>
  <c r="BH35" i="136"/>
  <c r="BI32" i="136" s="1"/>
  <c r="BG36" i="136"/>
  <c r="BG41" i="136"/>
  <c r="BH39" i="136" s="1"/>
  <c r="BH35" i="134"/>
  <c r="BI32" i="134" s="1"/>
  <c r="BH39" i="134"/>
  <c r="BH42" i="134" s="1"/>
  <c r="AF56" i="134"/>
  <c r="AG19" i="134"/>
  <c r="BF43" i="134"/>
  <c r="AF22" i="134"/>
  <c r="BH35" i="133"/>
  <c r="BI32" i="133" s="1"/>
  <c r="BH39" i="133"/>
  <c r="BH42" i="133" s="1"/>
  <c r="BG36" i="133"/>
  <c r="BF43" i="133"/>
  <c r="AF56" i="133"/>
  <c r="AG19" i="133"/>
  <c r="BF42" i="131"/>
  <c r="BG36" i="131"/>
  <c r="BI29" i="131"/>
  <c r="BG41" i="131"/>
  <c r="BH39" i="131" s="1"/>
  <c r="BH35" i="131"/>
  <c r="BI32" i="131" s="1"/>
  <c r="AF55" i="131"/>
  <c r="AG19" i="131"/>
  <c r="BJ28" i="131"/>
  <c r="BK25" i="131" s="1"/>
  <c r="AF55" i="130"/>
  <c r="AG19" i="130"/>
  <c r="BH35" i="130"/>
  <c r="BI32" i="130" s="1"/>
  <c r="BG41" i="130"/>
  <c r="BH39" i="130" s="1"/>
  <c r="BG36" i="130"/>
  <c r="BF42" i="130"/>
  <c r="AF56" i="129"/>
  <c r="AG19" i="129"/>
  <c r="BH35" i="129"/>
  <c r="BI32" i="129" s="1"/>
  <c r="BH28" i="129"/>
  <c r="BI25" i="129" s="1"/>
  <c r="AF22" i="129"/>
  <c r="BH39" i="129"/>
  <c r="BH42" i="129" s="1"/>
  <c r="BF43" i="128"/>
  <c r="BG36" i="128"/>
  <c r="BH39" i="128"/>
  <c r="BH42" i="128" s="1"/>
  <c r="BG28" i="128"/>
  <c r="BH25" i="128" s="1"/>
  <c r="AF56" i="128"/>
  <c r="AG19" i="128"/>
  <c r="BH35" i="128"/>
  <c r="BI32" i="128" s="1"/>
  <c r="BH35" i="126"/>
  <c r="BI32" i="126" s="1"/>
  <c r="BG42" i="126"/>
  <c r="BH39" i="126" s="1"/>
  <c r="BG28" i="126"/>
  <c r="BH25" i="126" s="1"/>
  <c r="BF29" i="126"/>
  <c r="AF56" i="126"/>
  <c r="AG19" i="126"/>
  <c r="BG36" i="126"/>
  <c r="BF43" i="126"/>
  <c r="BG36" i="125"/>
  <c r="BH35" i="125"/>
  <c r="BI32" i="125" s="1"/>
  <c r="AF56" i="125"/>
  <c r="AG19" i="125"/>
  <c r="BG42" i="125"/>
  <c r="BH39" i="125" s="1"/>
  <c r="BF29" i="123"/>
  <c r="BG28" i="123"/>
  <c r="BH25" i="123" s="1"/>
  <c r="AG55" i="123"/>
  <c r="AH19" i="123"/>
  <c r="BF42" i="116"/>
  <c r="BG36" i="120"/>
  <c r="BG29" i="122"/>
  <c r="AG55" i="122"/>
  <c r="AH19" i="122"/>
  <c r="BH28" i="122"/>
  <c r="BI25" i="122" s="1"/>
  <c r="BH35" i="120"/>
  <c r="BI32" i="120" s="1"/>
  <c r="AH21" i="120"/>
  <c r="BG41" i="119"/>
  <c r="BH39" i="119" s="1"/>
  <c r="BF42" i="119"/>
  <c r="BH35" i="119"/>
  <c r="BI32" i="119" s="1"/>
  <c r="BJ22" i="119"/>
  <c r="BJ28" i="119"/>
  <c r="BK25" i="119" s="1"/>
  <c r="BG36" i="119"/>
  <c r="BG36" i="116"/>
  <c r="BF43" i="117"/>
  <c r="BH35" i="117"/>
  <c r="BI32" i="117" s="1"/>
  <c r="BG36" i="117"/>
  <c r="BH39" i="117"/>
  <c r="BH42" i="117" s="1"/>
  <c r="BI22" i="116"/>
  <c r="BI29" i="116"/>
  <c r="BJ28" i="116"/>
  <c r="BK25" i="116" s="1"/>
  <c r="BJ21" i="116"/>
  <c r="BJ22" i="116" s="1"/>
  <c r="BH35" i="116"/>
  <c r="BI32" i="116" s="1"/>
  <c r="BG41" i="116"/>
  <c r="BH39" i="116" s="1"/>
  <c r="BE36" i="150" l="1"/>
  <c r="BF35" i="150"/>
  <c r="BG32" i="150" s="1"/>
  <c r="BJ29" i="116"/>
  <c r="BL19" i="119"/>
  <c r="BK55" i="119"/>
  <c r="BK22" i="119"/>
  <c r="BK19" i="116"/>
  <c r="BJ55" i="116"/>
  <c r="BI29" i="156"/>
  <c r="BJ56" i="161"/>
  <c r="BK19" i="161"/>
  <c r="BJ22" i="161"/>
  <c r="BH29" i="158"/>
  <c r="BH29" i="155"/>
  <c r="BH42" i="156"/>
  <c r="BI36" i="155"/>
  <c r="BG42" i="157"/>
  <c r="BI36" i="157"/>
  <c r="BJ36" i="156"/>
  <c r="BG42" i="155"/>
  <c r="BJ36" i="158"/>
  <c r="BE29" i="120"/>
  <c r="BD43" i="120"/>
  <c r="BH42" i="158"/>
  <c r="AV19" i="157"/>
  <c r="AU55" i="157"/>
  <c r="BI41" i="156"/>
  <c r="BJ39" i="156" s="1"/>
  <c r="BJ35" i="155"/>
  <c r="BK32" i="155" s="1"/>
  <c r="BI28" i="155"/>
  <c r="BJ25" i="155" s="1"/>
  <c r="BJ28" i="156"/>
  <c r="BK25" i="156" s="1"/>
  <c r="BH41" i="157"/>
  <c r="BI39" i="157" s="1"/>
  <c r="BJ35" i="157"/>
  <c r="BK32" i="157" s="1"/>
  <c r="BK35" i="156"/>
  <c r="BL32" i="156" s="1"/>
  <c r="BL35" i="156" s="1"/>
  <c r="BL36" i="156" s="1"/>
  <c r="BH41" i="155"/>
  <c r="BI39" i="155" s="1"/>
  <c r="AV19" i="158"/>
  <c r="AV21" i="158" s="1"/>
  <c r="AU55" i="158"/>
  <c r="AS21" i="156"/>
  <c r="AS22" i="156" s="1"/>
  <c r="BH29" i="157"/>
  <c r="BK35" i="158"/>
  <c r="BL32" i="158" s="1"/>
  <c r="BL35" i="158" s="1"/>
  <c r="BL36" i="158" s="1"/>
  <c r="BI28" i="158"/>
  <c r="BJ25" i="158" s="1"/>
  <c r="BI41" i="158"/>
  <c r="BJ39" i="158" s="1"/>
  <c r="BI28" i="157"/>
  <c r="BJ25" i="157" s="1"/>
  <c r="AU55" i="155"/>
  <c r="AV19" i="155"/>
  <c r="AG21" i="117"/>
  <c r="AG22" i="117" s="1"/>
  <c r="BF28" i="120"/>
  <c r="BG25" i="120" s="1"/>
  <c r="BF39" i="120"/>
  <c r="BF42" i="120" s="1"/>
  <c r="BH29" i="125"/>
  <c r="BI28" i="125"/>
  <c r="BJ25" i="125" s="1"/>
  <c r="BH29" i="129"/>
  <c r="BI29" i="133"/>
  <c r="BF29" i="142"/>
  <c r="BE29" i="130"/>
  <c r="BE29" i="117"/>
  <c r="BF29" i="139"/>
  <c r="BG43" i="142"/>
  <c r="BG28" i="142"/>
  <c r="BH25" i="142" s="1"/>
  <c r="BJ28" i="133"/>
  <c r="BK25" i="133" s="1"/>
  <c r="BG28" i="134"/>
  <c r="BH25" i="134" s="1"/>
  <c r="BF29" i="134"/>
  <c r="BF28" i="130"/>
  <c r="BG25" i="130" s="1"/>
  <c r="BF28" i="117"/>
  <c r="BG25" i="117" s="1"/>
  <c r="BG28" i="139"/>
  <c r="BH25" i="139" s="1"/>
  <c r="BG43" i="126"/>
  <c r="BG42" i="140"/>
  <c r="BG43" i="150"/>
  <c r="BG43" i="134"/>
  <c r="BG42" i="137"/>
  <c r="BG43" i="129"/>
  <c r="BH36" i="129"/>
  <c r="BH36" i="125"/>
  <c r="BH36" i="128"/>
  <c r="AG56" i="150"/>
  <c r="AH19" i="150"/>
  <c r="BH28" i="150"/>
  <c r="BI25" i="150" s="1"/>
  <c r="BH42" i="150"/>
  <c r="BI39" i="150" s="1"/>
  <c r="BG29" i="150"/>
  <c r="BJ29" i="146"/>
  <c r="BG42" i="146"/>
  <c r="BH41" i="146"/>
  <c r="BI39" i="146" s="1"/>
  <c r="AG21" i="146"/>
  <c r="AG22" i="146" s="1"/>
  <c r="BK28" i="146"/>
  <c r="BL25" i="146" s="1"/>
  <c r="BI35" i="146"/>
  <c r="BJ32" i="146" s="1"/>
  <c r="BH36" i="146"/>
  <c r="BG42" i="145"/>
  <c r="BI35" i="145"/>
  <c r="BJ32" i="145" s="1"/>
  <c r="BH41" i="145"/>
  <c r="BI39" i="145" s="1"/>
  <c r="BL28" i="145"/>
  <c r="BL29" i="145" s="1"/>
  <c r="AG21" i="145"/>
  <c r="AG22" i="145" s="1"/>
  <c r="BH36" i="145"/>
  <c r="BK29" i="145"/>
  <c r="BH29" i="143"/>
  <c r="BG42" i="143"/>
  <c r="BH36" i="143"/>
  <c r="BI35" i="143"/>
  <c r="BJ32" i="143" s="1"/>
  <c r="BI28" i="143"/>
  <c r="BJ25" i="143" s="1"/>
  <c r="BH41" i="143"/>
  <c r="BI39" i="143" s="1"/>
  <c r="AG21" i="143"/>
  <c r="AG22" i="143" s="1"/>
  <c r="BH36" i="142"/>
  <c r="AG21" i="142"/>
  <c r="AG22" i="142" s="1"/>
  <c r="BI35" i="142"/>
  <c r="BJ32" i="142" s="1"/>
  <c r="BI39" i="142"/>
  <c r="BI42" i="142" s="1"/>
  <c r="BH29" i="140"/>
  <c r="BH36" i="140"/>
  <c r="BI28" i="140"/>
  <c r="BJ25" i="140" s="1"/>
  <c r="AG21" i="140"/>
  <c r="BH41" i="140"/>
  <c r="BI39" i="140" s="1"/>
  <c r="BI35" i="140"/>
  <c r="BJ32" i="140" s="1"/>
  <c r="BH36" i="139"/>
  <c r="BI39" i="139"/>
  <c r="BI42" i="139" s="1"/>
  <c r="BG43" i="139"/>
  <c r="BI35" i="139"/>
  <c r="BJ32" i="139" s="1"/>
  <c r="AG21" i="139"/>
  <c r="AG22" i="139" s="1"/>
  <c r="BH36" i="137"/>
  <c r="BH28" i="137"/>
  <c r="BI25" i="137" s="1"/>
  <c r="BI35" i="137"/>
  <c r="BJ32" i="137" s="1"/>
  <c r="AG21" i="137"/>
  <c r="AG22" i="137" s="1"/>
  <c r="BG29" i="137"/>
  <c r="BH41" i="137"/>
  <c r="BI39" i="137" s="1"/>
  <c r="BH41" i="136"/>
  <c r="BI39" i="136" s="1"/>
  <c r="BK28" i="136"/>
  <c r="BL25" i="136" s="1"/>
  <c r="BG42" i="136"/>
  <c r="BI35" i="136"/>
  <c r="BJ32" i="136" s="1"/>
  <c r="AG21" i="136"/>
  <c r="BH36" i="136"/>
  <c r="BJ29" i="136"/>
  <c r="AG21" i="134"/>
  <c r="AG22" i="134" s="1"/>
  <c r="BH36" i="134"/>
  <c r="BI35" i="134"/>
  <c r="BJ32" i="134" s="1"/>
  <c r="BI39" i="134"/>
  <c r="BI42" i="134" s="1"/>
  <c r="BG43" i="133"/>
  <c r="BI35" i="133"/>
  <c r="BJ32" i="133" s="1"/>
  <c r="BH36" i="133"/>
  <c r="AG21" i="133"/>
  <c r="BI39" i="133"/>
  <c r="BI42" i="133" s="1"/>
  <c r="BJ29" i="131"/>
  <c r="BI35" i="131"/>
  <c r="BJ32" i="131" s="1"/>
  <c r="BH36" i="131"/>
  <c r="BK28" i="131"/>
  <c r="BL25" i="131" s="1"/>
  <c r="BH41" i="131"/>
  <c r="BI39" i="131" s="1"/>
  <c r="AG21" i="131"/>
  <c r="AG22" i="131" s="1"/>
  <c r="BG42" i="131"/>
  <c r="BH36" i="130"/>
  <c r="BH41" i="130"/>
  <c r="BI39" i="130" s="1"/>
  <c r="AG21" i="130"/>
  <c r="AG22" i="130" s="1"/>
  <c r="BI35" i="130"/>
  <c r="BJ32" i="130" s="1"/>
  <c r="BG42" i="130"/>
  <c r="BI35" i="129"/>
  <c r="BJ32" i="129" s="1"/>
  <c r="BI39" i="129"/>
  <c r="BI42" i="129" s="1"/>
  <c r="AG21" i="129"/>
  <c r="AG22" i="129" s="1"/>
  <c r="BI28" i="129"/>
  <c r="BJ25" i="129" s="1"/>
  <c r="BG43" i="128"/>
  <c r="BH28" i="128"/>
  <c r="BI25" i="128" s="1"/>
  <c r="BG29" i="128"/>
  <c r="BI35" i="128"/>
  <c r="BJ32" i="128" s="1"/>
  <c r="AG21" i="128"/>
  <c r="AG22" i="128" s="1"/>
  <c r="BI39" i="128"/>
  <c r="BI42" i="128" s="1"/>
  <c r="BG29" i="126"/>
  <c r="AG21" i="126"/>
  <c r="AG22" i="126" s="1"/>
  <c r="BH42" i="126"/>
  <c r="BI39" i="126" s="1"/>
  <c r="BI35" i="126"/>
  <c r="BJ32" i="126" s="1"/>
  <c r="BH28" i="126"/>
  <c r="BI25" i="126" s="1"/>
  <c r="BH36" i="126"/>
  <c r="BG43" i="125"/>
  <c r="BH42" i="125"/>
  <c r="BI39" i="125" s="1"/>
  <c r="AG21" i="125"/>
  <c r="AG22" i="125" s="1"/>
  <c r="BI35" i="125"/>
  <c r="BJ32" i="125" s="1"/>
  <c r="AH21" i="123"/>
  <c r="AH22" i="123" s="1"/>
  <c r="BH28" i="123"/>
  <c r="BI25" i="123" s="1"/>
  <c r="BG29" i="123"/>
  <c r="BH29" i="122"/>
  <c r="BI28" i="122"/>
  <c r="BJ25" i="122" s="1"/>
  <c r="AH21" i="122"/>
  <c r="AH22" i="122" s="1"/>
  <c r="BI35" i="120"/>
  <c r="BJ32" i="120" s="1"/>
  <c r="AH56" i="120"/>
  <c r="AI19" i="120"/>
  <c r="BH36" i="120"/>
  <c r="AH22" i="120"/>
  <c r="BL21" i="119"/>
  <c r="BL55" i="119" s="1"/>
  <c r="BI35" i="119"/>
  <c r="BJ32" i="119" s="1"/>
  <c r="BH41" i="119"/>
  <c r="BI39" i="119" s="1"/>
  <c r="BK28" i="119"/>
  <c r="BL25" i="119" s="1"/>
  <c r="BJ29" i="119"/>
  <c r="BH36" i="119"/>
  <c r="BG42" i="119"/>
  <c r="BG42" i="116"/>
  <c r="BH36" i="116"/>
  <c r="BH36" i="117"/>
  <c r="BG43" i="117"/>
  <c r="BI35" i="117"/>
  <c r="BJ32" i="117" s="1"/>
  <c r="BI39" i="117"/>
  <c r="BI42" i="117" s="1"/>
  <c r="BH41" i="116"/>
  <c r="BI39" i="116" s="1"/>
  <c r="BI35" i="116"/>
  <c r="BJ32" i="116" s="1"/>
  <c r="BK21" i="116"/>
  <c r="BK22" i="116" s="1"/>
  <c r="BK28" i="116"/>
  <c r="BL25" i="116" s="1"/>
  <c r="BF36" i="150" l="1"/>
  <c r="BI41" i="143"/>
  <c r="BI42" i="143" s="1"/>
  <c r="BG35" i="150"/>
  <c r="BH32" i="150" s="1"/>
  <c r="BL22" i="119"/>
  <c r="BL19" i="116"/>
  <c r="BK55" i="116"/>
  <c r="BK29" i="116"/>
  <c r="BI29" i="158"/>
  <c r="BK21" i="161"/>
  <c r="BK22" i="161" s="1"/>
  <c r="BK36" i="158"/>
  <c r="BI42" i="158"/>
  <c r="BE43" i="120"/>
  <c r="BF29" i="120"/>
  <c r="AV21" i="155"/>
  <c r="AV22" i="155" s="1"/>
  <c r="BI29" i="157"/>
  <c r="BJ41" i="158"/>
  <c r="BK39" i="158" s="1"/>
  <c r="BJ28" i="158"/>
  <c r="BK25" i="158" s="1"/>
  <c r="AS55" i="156"/>
  <c r="AT19" i="156"/>
  <c r="BH42" i="155"/>
  <c r="BK36" i="156"/>
  <c r="BJ36" i="157"/>
  <c r="BH42" i="157"/>
  <c r="BJ29" i="156"/>
  <c r="BI29" i="155"/>
  <c r="BJ36" i="155"/>
  <c r="BI42" i="156"/>
  <c r="BJ28" i="157"/>
  <c r="BK25" i="157" s="1"/>
  <c r="AV22" i="158"/>
  <c r="AW19" i="158"/>
  <c r="AV55" i="158"/>
  <c r="BI41" i="155"/>
  <c r="BJ39" i="155" s="1"/>
  <c r="BK35" i="157"/>
  <c r="BL32" i="157" s="1"/>
  <c r="BL35" i="157" s="1"/>
  <c r="BL36" i="157" s="1"/>
  <c r="BI41" i="157"/>
  <c r="BJ39" i="157" s="1"/>
  <c r="BK28" i="156"/>
  <c r="BL25" i="156" s="1"/>
  <c r="BL28" i="156" s="1"/>
  <c r="BL29" i="156" s="1"/>
  <c r="BJ28" i="155"/>
  <c r="BK25" i="155" s="1"/>
  <c r="BK35" i="155"/>
  <c r="BL32" i="155" s="1"/>
  <c r="BL35" i="155" s="1"/>
  <c r="BL36" i="155" s="1"/>
  <c r="BJ41" i="156"/>
  <c r="BK39" i="156" s="1"/>
  <c r="AV21" i="157"/>
  <c r="AV22" i="157" s="1"/>
  <c r="BG28" i="120"/>
  <c r="BH25" i="120" s="1"/>
  <c r="BG39" i="120"/>
  <c r="BG42" i="120" s="1"/>
  <c r="AH19" i="117"/>
  <c r="AG56" i="117"/>
  <c r="BH42" i="116"/>
  <c r="BI29" i="125"/>
  <c r="BJ28" i="125"/>
  <c r="BK25" i="125" s="1"/>
  <c r="BJ29" i="133"/>
  <c r="BF29" i="117"/>
  <c r="BG29" i="139"/>
  <c r="BG29" i="134"/>
  <c r="BH28" i="142"/>
  <c r="BI25" i="142" s="1"/>
  <c r="BH28" i="134"/>
  <c r="BI25" i="134" s="1"/>
  <c r="BH28" i="139"/>
  <c r="BI25" i="139" s="1"/>
  <c r="BG28" i="117"/>
  <c r="BH25" i="117" s="1"/>
  <c r="BG29" i="142"/>
  <c r="BG28" i="130"/>
  <c r="BH25" i="130" s="1"/>
  <c r="BH29" i="150"/>
  <c r="BF29" i="130"/>
  <c r="BK28" i="133"/>
  <c r="BL25" i="133" s="1"/>
  <c r="BL28" i="133" s="1"/>
  <c r="BL29" i="133" s="1"/>
  <c r="BH42" i="136"/>
  <c r="BH43" i="128"/>
  <c r="BH43" i="125"/>
  <c r="BI36" i="134"/>
  <c r="BI36" i="119"/>
  <c r="BI36" i="136"/>
  <c r="BI42" i="150"/>
  <c r="BJ39" i="150" s="1"/>
  <c r="BI28" i="150"/>
  <c r="BJ25" i="150" s="1"/>
  <c r="AH21" i="150"/>
  <c r="AH22" i="150" s="1"/>
  <c r="BH43" i="150"/>
  <c r="BH42" i="146"/>
  <c r="BI36" i="146"/>
  <c r="BJ35" i="146"/>
  <c r="BK32" i="146" s="1"/>
  <c r="AG55" i="146"/>
  <c r="AH19" i="146"/>
  <c r="BL28" i="146"/>
  <c r="BL29" i="146" s="1"/>
  <c r="BK29" i="146"/>
  <c r="BI41" i="146"/>
  <c r="BJ39" i="146" s="1"/>
  <c r="BI41" i="145"/>
  <c r="BJ39" i="145" s="1"/>
  <c r="BJ35" i="145"/>
  <c r="BK32" i="145" s="1"/>
  <c r="AG55" i="145"/>
  <c r="AH19" i="145"/>
  <c r="BH42" i="145"/>
  <c r="BI36" i="145"/>
  <c r="BI36" i="143"/>
  <c r="BI29" i="143"/>
  <c r="BJ28" i="143"/>
  <c r="BK25" i="143" s="1"/>
  <c r="AG55" i="143"/>
  <c r="AH19" i="143"/>
  <c r="BH42" i="143"/>
  <c r="BJ35" i="143"/>
  <c r="BK32" i="143" s="1"/>
  <c r="BI36" i="142"/>
  <c r="BJ39" i="142"/>
  <c r="BJ42" i="142" s="1"/>
  <c r="BH43" i="142"/>
  <c r="AG56" i="142"/>
  <c r="AH19" i="142"/>
  <c r="BJ35" i="142"/>
  <c r="BK32" i="142" s="1"/>
  <c r="BI29" i="140"/>
  <c r="BH42" i="140"/>
  <c r="BI41" i="140"/>
  <c r="BJ39" i="140" s="1"/>
  <c r="BJ35" i="140"/>
  <c r="BK32" i="140" s="1"/>
  <c r="AG55" i="140"/>
  <c r="AH19" i="140"/>
  <c r="BI36" i="140"/>
  <c r="AG22" i="140"/>
  <c r="BJ28" i="140"/>
  <c r="BK25" i="140" s="1"/>
  <c r="BI36" i="139"/>
  <c r="BJ39" i="139"/>
  <c r="BJ42" i="139" s="1"/>
  <c r="AG56" i="139"/>
  <c r="AH19" i="139"/>
  <c r="BH43" i="139"/>
  <c r="BJ35" i="139"/>
  <c r="BK32" i="139" s="1"/>
  <c r="BH29" i="137"/>
  <c r="BJ35" i="137"/>
  <c r="BK32" i="137" s="1"/>
  <c r="BH42" i="137"/>
  <c r="BI36" i="137"/>
  <c r="BI41" i="137"/>
  <c r="BJ39" i="137" s="1"/>
  <c r="AG55" i="137"/>
  <c r="AH19" i="137"/>
  <c r="BI28" i="137"/>
  <c r="BJ25" i="137" s="1"/>
  <c r="BK29" i="136"/>
  <c r="AG55" i="136"/>
  <c r="AH19" i="136"/>
  <c r="BL28" i="136"/>
  <c r="BL29" i="136" s="1"/>
  <c r="BJ35" i="136"/>
  <c r="BK32" i="136" s="1"/>
  <c r="AG22" i="136"/>
  <c r="BI41" i="136"/>
  <c r="BJ39" i="136" s="1"/>
  <c r="BJ39" i="134"/>
  <c r="BJ42" i="134" s="1"/>
  <c r="AG56" i="134"/>
  <c r="AH19" i="134"/>
  <c r="BH43" i="134"/>
  <c r="BJ35" i="134"/>
  <c r="BK32" i="134" s="1"/>
  <c r="BI36" i="133"/>
  <c r="BH43" i="133"/>
  <c r="AG56" i="133"/>
  <c r="AH19" i="133"/>
  <c r="AG22" i="133"/>
  <c r="BJ39" i="133"/>
  <c r="BJ42" i="133" s="1"/>
  <c r="BJ35" i="133"/>
  <c r="BK32" i="133" s="1"/>
  <c r="BI41" i="131"/>
  <c r="BJ39" i="131" s="1"/>
  <c r="BL28" i="131"/>
  <c r="BL29" i="131" s="1"/>
  <c r="AG55" i="131"/>
  <c r="AH19" i="131"/>
  <c r="BJ35" i="131"/>
  <c r="BK32" i="131" s="1"/>
  <c r="BH42" i="131"/>
  <c r="BK29" i="131"/>
  <c r="BI36" i="131"/>
  <c r="BH42" i="130"/>
  <c r="BI36" i="130"/>
  <c r="AG55" i="130"/>
  <c r="AH19" i="130"/>
  <c r="BJ35" i="130"/>
  <c r="BK32" i="130" s="1"/>
  <c r="BI41" i="130"/>
  <c r="BJ39" i="130" s="1"/>
  <c r="BI29" i="129"/>
  <c r="BH43" i="129"/>
  <c r="BJ35" i="129"/>
  <c r="BK32" i="129" s="1"/>
  <c r="AG56" i="129"/>
  <c r="AH19" i="129"/>
  <c r="BI36" i="129"/>
  <c r="BJ28" i="129"/>
  <c r="BK25" i="129" s="1"/>
  <c r="BJ39" i="129"/>
  <c r="BJ42" i="129" s="1"/>
  <c r="BJ39" i="128"/>
  <c r="BJ42" i="128" s="1"/>
  <c r="BJ35" i="128"/>
  <c r="BK32" i="128" s="1"/>
  <c r="BI36" i="128"/>
  <c r="BI28" i="128"/>
  <c r="BJ25" i="128" s="1"/>
  <c r="AG56" i="128"/>
  <c r="AH19" i="128"/>
  <c r="BH29" i="128"/>
  <c r="BH29" i="126"/>
  <c r="BI42" i="126"/>
  <c r="BJ39" i="126" s="1"/>
  <c r="BH43" i="126"/>
  <c r="BJ35" i="126"/>
  <c r="BK32" i="126" s="1"/>
  <c r="BI28" i="126"/>
  <c r="BJ25" i="126" s="1"/>
  <c r="BI36" i="126"/>
  <c r="AG56" i="126"/>
  <c r="AH19" i="126"/>
  <c r="BI36" i="125"/>
  <c r="BJ35" i="125"/>
  <c r="BK32" i="125" s="1"/>
  <c r="AG56" i="125"/>
  <c r="AH19" i="125"/>
  <c r="BI42" i="125"/>
  <c r="BJ39" i="125" s="1"/>
  <c r="BH29" i="123"/>
  <c r="BI28" i="123"/>
  <c r="BJ25" i="123" s="1"/>
  <c r="AH55" i="123"/>
  <c r="AI19" i="123"/>
  <c r="AH55" i="122"/>
  <c r="AI19" i="122"/>
  <c r="BJ28" i="122"/>
  <c r="BK25" i="122" s="1"/>
  <c r="BI29" i="122"/>
  <c r="BI36" i="120"/>
  <c r="BJ35" i="120"/>
  <c r="BK32" i="120" s="1"/>
  <c r="AI21" i="120"/>
  <c r="AI22" i="120" s="1"/>
  <c r="BK29" i="119"/>
  <c r="BJ35" i="119"/>
  <c r="BK32" i="119" s="1"/>
  <c r="BL28" i="119"/>
  <c r="BL29" i="119" s="1"/>
  <c r="BI41" i="119"/>
  <c r="BJ39" i="119" s="1"/>
  <c r="BH42" i="119"/>
  <c r="BH43" i="117"/>
  <c r="BJ35" i="117"/>
  <c r="BK32" i="117" s="1"/>
  <c r="BJ39" i="117"/>
  <c r="BJ42" i="117" s="1"/>
  <c r="BI36" i="117"/>
  <c r="BI36" i="116"/>
  <c r="BJ35" i="116"/>
  <c r="BK32" i="116" s="1"/>
  <c r="BL28" i="116"/>
  <c r="BL29" i="116" s="1"/>
  <c r="BL21" i="116"/>
  <c r="BL55" i="116" s="1"/>
  <c r="BI41" i="116"/>
  <c r="BJ39" i="116" s="1"/>
  <c r="BG36" i="150" l="1"/>
  <c r="BJ39" i="143"/>
  <c r="BJ41" i="143" s="1"/>
  <c r="BK39" i="143" s="1"/>
  <c r="BH35" i="150"/>
  <c r="BI32" i="150" s="1"/>
  <c r="BL22" i="116"/>
  <c r="BK56" i="161"/>
  <c r="BL19" i="161"/>
  <c r="BJ29" i="158"/>
  <c r="BJ42" i="158"/>
  <c r="BF43" i="120"/>
  <c r="BG29" i="120"/>
  <c r="BJ42" i="156"/>
  <c r="BK36" i="155"/>
  <c r="BJ29" i="155"/>
  <c r="BK29" i="156"/>
  <c r="BI42" i="157"/>
  <c r="BK36" i="157"/>
  <c r="BI42" i="155"/>
  <c r="BJ29" i="157"/>
  <c r="BK28" i="158"/>
  <c r="BL25" i="158" s="1"/>
  <c r="BL28" i="158" s="1"/>
  <c r="BL29" i="158" s="1"/>
  <c r="BK41" i="158"/>
  <c r="BL39" i="158" s="1"/>
  <c r="BL41" i="158" s="1"/>
  <c r="BL42" i="158" s="1"/>
  <c r="AW19" i="157"/>
  <c r="AV55" i="157"/>
  <c r="BK41" i="156"/>
  <c r="BL39" i="156" s="1"/>
  <c r="BK28" i="155"/>
  <c r="BL25" i="155" s="1"/>
  <c r="BL28" i="155" s="1"/>
  <c r="BL29" i="155" s="1"/>
  <c r="BJ41" i="157"/>
  <c r="BK39" i="157" s="1"/>
  <c r="BJ41" i="155"/>
  <c r="BK39" i="155" s="1"/>
  <c r="AW21" i="158"/>
  <c r="AW22" i="158" s="1"/>
  <c r="BK28" i="157"/>
  <c r="BL25" i="157" s="1"/>
  <c r="BL28" i="157" s="1"/>
  <c r="BL29" i="157" s="1"/>
  <c r="AT21" i="156"/>
  <c r="AT22" i="156" s="1"/>
  <c r="AV55" i="155"/>
  <c r="AW19" i="155"/>
  <c r="BH39" i="120"/>
  <c r="BH42" i="120" s="1"/>
  <c r="AH21" i="117"/>
  <c r="AH22" i="117" s="1"/>
  <c r="BH28" i="120"/>
  <c r="BI25" i="120" s="1"/>
  <c r="BJ29" i="125"/>
  <c r="BH29" i="139"/>
  <c r="BK28" i="125"/>
  <c r="BL25" i="125" s="1"/>
  <c r="BL28" i="125" s="1"/>
  <c r="BL29" i="125" s="1"/>
  <c r="BG29" i="117"/>
  <c r="BI29" i="126"/>
  <c r="BK29" i="133"/>
  <c r="BG29" i="130"/>
  <c r="BI28" i="142"/>
  <c r="BJ25" i="142" s="1"/>
  <c r="BI28" i="139"/>
  <c r="BJ25" i="139" s="1"/>
  <c r="BI28" i="134"/>
  <c r="BJ25" i="134" s="1"/>
  <c r="BH28" i="130"/>
  <c r="BI25" i="130" s="1"/>
  <c r="BI29" i="137"/>
  <c r="BH28" i="117"/>
  <c r="BI25" i="117" s="1"/>
  <c r="BH29" i="134"/>
  <c r="BH29" i="142"/>
  <c r="BI43" i="134"/>
  <c r="BI42" i="136"/>
  <c r="BI43" i="139"/>
  <c r="BI43" i="142"/>
  <c r="BI42" i="146"/>
  <c r="AH56" i="150"/>
  <c r="AI19" i="150"/>
  <c r="BJ42" i="150"/>
  <c r="BK39" i="150" s="1"/>
  <c r="BJ28" i="150"/>
  <c r="BK25" i="150" s="1"/>
  <c r="BI29" i="150"/>
  <c r="BI43" i="150"/>
  <c r="BJ36" i="146"/>
  <c r="BJ41" i="146"/>
  <c r="BK39" i="146" s="1"/>
  <c r="BK35" i="146"/>
  <c r="BL32" i="146" s="1"/>
  <c r="AH21" i="146"/>
  <c r="BI42" i="145"/>
  <c r="BK35" i="145"/>
  <c r="BL32" i="145" s="1"/>
  <c r="BJ36" i="145"/>
  <c r="AH21" i="145"/>
  <c r="BJ41" i="145"/>
  <c r="BK39" i="145" s="1"/>
  <c r="BK35" i="143"/>
  <c r="BL32" i="143" s="1"/>
  <c r="BK28" i="143"/>
  <c r="BL25" i="143" s="1"/>
  <c r="BJ29" i="143"/>
  <c r="BJ36" i="143"/>
  <c r="AH21" i="143"/>
  <c r="BK39" i="142"/>
  <c r="BK42" i="142" s="1"/>
  <c r="BK35" i="142"/>
  <c r="BL32" i="142" s="1"/>
  <c r="BJ36" i="142"/>
  <c r="AH21" i="142"/>
  <c r="AH22" i="142" s="1"/>
  <c r="BI42" i="140"/>
  <c r="BJ36" i="140"/>
  <c r="BJ29" i="140"/>
  <c r="AH21" i="140"/>
  <c r="AH22" i="140" s="1"/>
  <c r="BK28" i="140"/>
  <c r="BL25" i="140" s="1"/>
  <c r="BK35" i="140"/>
  <c r="BL32" i="140" s="1"/>
  <c r="BJ41" i="140"/>
  <c r="BK39" i="140" s="1"/>
  <c r="BK35" i="139"/>
  <c r="BL32" i="139" s="1"/>
  <c r="BJ36" i="139"/>
  <c r="BK39" i="139"/>
  <c r="BK42" i="139" s="1"/>
  <c r="AH21" i="139"/>
  <c r="AH21" i="137"/>
  <c r="BJ41" i="137"/>
  <c r="BK39" i="137" s="1"/>
  <c r="BK35" i="137"/>
  <c r="BL32" i="137" s="1"/>
  <c r="BI42" i="137"/>
  <c r="BJ36" i="137"/>
  <c r="BJ28" i="137"/>
  <c r="BK25" i="137" s="1"/>
  <c r="BK35" i="136"/>
  <c r="BL32" i="136" s="1"/>
  <c r="BJ36" i="136"/>
  <c r="BJ41" i="136"/>
  <c r="BK39" i="136" s="1"/>
  <c r="AH21" i="136"/>
  <c r="AH22" i="136" s="1"/>
  <c r="AH21" i="134"/>
  <c r="AH22" i="134" s="1"/>
  <c r="BK35" i="134"/>
  <c r="BL32" i="134" s="1"/>
  <c r="BJ36" i="134"/>
  <c r="BK39" i="134"/>
  <c r="BK42" i="134" s="1"/>
  <c r="BI43" i="133"/>
  <c r="BJ36" i="133"/>
  <c r="BK39" i="133"/>
  <c r="BK42" i="133" s="1"/>
  <c r="AH21" i="133"/>
  <c r="AH22" i="133" s="1"/>
  <c r="BK35" i="133"/>
  <c r="BL32" i="133" s="1"/>
  <c r="BI42" i="131"/>
  <c r="BK35" i="131"/>
  <c r="BL32" i="131" s="1"/>
  <c r="BJ36" i="131"/>
  <c r="AH21" i="131"/>
  <c r="AH22" i="131" s="1"/>
  <c r="BJ41" i="131"/>
  <c r="BK39" i="131" s="1"/>
  <c r="BJ36" i="130"/>
  <c r="BJ41" i="130"/>
  <c r="BK39" i="130" s="1"/>
  <c r="AH21" i="130"/>
  <c r="AH22" i="130" s="1"/>
  <c r="BI42" i="130"/>
  <c r="BK35" i="130"/>
  <c r="BL32" i="130" s="1"/>
  <c r="BK28" i="129"/>
  <c r="BL25" i="129" s="1"/>
  <c r="BJ29" i="129"/>
  <c r="BK35" i="129"/>
  <c r="BL32" i="129" s="1"/>
  <c r="BK39" i="129"/>
  <c r="BK42" i="129" s="1"/>
  <c r="BJ36" i="129"/>
  <c r="BI43" i="129"/>
  <c r="AH21" i="129"/>
  <c r="BI29" i="128"/>
  <c r="BJ36" i="128"/>
  <c r="BI43" i="128"/>
  <c r="AH21" i="128"/>
  <c r="AH22" i="128" s="1"/>
  <c r="BK39" i="128"/>
  <c r="BK42" i="128" s="1"/>
  <c r="BJ28" i="128"/>
  <c r="BK25" i="128" s="1"/>
  <c r="BK35" i="128"/>
  <c r="BL32" i="128" s="1"/>
  <c r="BI43" i="126"/>
  <c r="BK35" i="126"/>
  <c r="BL32" i="126" s="1"/>
  <c r="BJ36" i="126"/>
  <c r="BJ42" i="126"/>
  <c r="BK39" i="126" s="1"/>
  <c r="AH21" i="126"/>
  <c r="BJ28" i="126"/>
  <c r="BK25" i="126" s="1"/>
  <c r="AH21" i="125"/>
  <c r="AH22" i="125" s="1"/>
  <c r="BJ42" i="125"/>
  <c r="BK39" i="125" s="1"/>
  <c r="BK35" i="125"/>
  <c r="BL32" i="125" s="1"/>
  <c r="BI43" i="125"/>
  <c r="BJ36" i="125"/>
  <c r="BI29" i="123"/>
  <c r="AI21" i="123"/>
  <c r="BJ28" i="123"/>
  <c r="BK25" i="123" s="1"/>
  <c r="BK28" i="122"/>
  <c r="BL25" i="122" s="1"/>
  <c r="AI21" i="122"/>
  <c r="AI22" i="122" s="1"/>
  <c r="BJ29" i="122"/>
  <c r="BJ36" i="120"/>
  <c r="AI56" i="120"/>
  <c r="AJ19" i="120"/>
  <c r="BK35" i="120"/>
  <c r="BL32" i="120" s="1"/>
  <c r="BK35" i="119"/>
  <c r="BL32" i="119" s="1"/>
  <c r="BI42" i="119"/>
  <c r="BJ41" i="119"/>
  <c r="BK39" i="119" s="1"/>
  <c r="BJ36" i="119"/>
  <c r="BJ36" i="116"/>
  <c r="BI42" i="116"/>
  <c r="BK39" i="117"/>
  <c r="BK42" i="117" s="1"/>
  <c r="BK35" i="117"/>
  <c r="BL32" i="117" s="1"/>
  <c r="BJ36" i="117"/>
  <c r="BI43" i="117"/>
  <c r="BJ41" i="116"/>
  <c r="BK39" i="116" s="1"/>
  <c r="BK35" i="116"/>
  <c r="BL32" i="116" s="1"/>
  <c r="BH36" i="150" l="1"/>
  <c r="BI35" i="150"/>
  <c r="BJ32" i="150" s="1"/>
  <c r="BL21" i="161"/>
  <c r="BL56" i="161" s="1"/>
  <c r="BK29" i="155"/>
  <c r="BK29" i="157"/>
  <c r="BG43" i="120"/>
  <c r="BJ42" i="155"/>
  <c r="BJ42" i="157"/>
  <c r="BK42" i="156"/>
  <c r="BK42" i="158"/>
  <c r="BH29" i="120"/>
  <c r="AU19" i="156"/>
  <c r="AT55" i="156"/>
  <c r="AX19" i="158"/>
  <c r="AW55" i="158"/>
  <c r="BK41" i="155"/>
  <c r="BL39" i="155" s="1"/>
  <c r="BL41" i="155" s="1"/>
  <c r="BL42" i="155" s="1"/>
  <c r="BK41" i="157"/>
  <c r="BL39" i="157" s="1"/>
  <c r="BL41" i="157" s="1"/>
  <c r="BL42" i="157" s="1"/>
  <c r="BL41" i="156"/>
  <c r="BL42" i="156" s="1"/>
  <c r="AW21" i="157"/>
  <c r="AW22" i="157" s="1"/>
  <c r="BK29" i="158"/>
  <c r="AW21" i="155"/>
  <c r="AW22" i="155" s="1"/>
  <c r="AH56" i="117"/>
  <c r="AI19" i="117"/>
  <c r="BI28" i="120"/>
  <c r="BJ25" i="120" s="1"/>
  <c r="BI39" i="120"/>
  <c r="BI42" i="120" s="1"/>
  <c r="BI29" i="142"/>
  <c r="BK29" i="125"/>
  <c r="BK29" i="122"/>
  <c r="BK29" i="129"/>
  <c r="BI29" i="139"/>
  <c r="BH29" i="130"/>
  <c r="BI29" i="134"/>
  <c r="BJ28" i="139"/>
  <c r="BK25" i="139" s="1"/>
  <c r="BJ28" i="142"/>
  <c r="BK25" i="142" s="1"/>
  <c r="BI28" i="117"/>
  <c r="BJ25" i="117" s="1"/>
  <c r="BJ29" i="150"/>
  <c r="BH29" i="117"/>
  <c r="BI28" i="130"/>
  <c r="BJ25" i="130" s="1"/>
  <c r="BJ28" i="134"/>
  <c r="BK25" i="134" s="1"/>
  <c r="BJ43" i="150"/>
  <c r="BJ43" i="142"/>
  <c r="BK36" i="145"/>
  <c r="BJ42" i="146"/>
  <c r="BK36" i="126"/>
  <c r="BK36" i="128"/>
  <c r="BK36" i="142"/>
  <c r="BK36" i="143"/>
  <c r="BK28" i="150"/>
  <c r="BL25" i="150" s="1"/>
  <c r="AI21" i="150"/>
  <c r="AI22" i="150" s="1"/>
  <c r="BK42" i="150"/>
  <c r="BL39" i="150" s="1"/>
  <c r="AH55" i="146"/>
  <c r="AI19" i="146"/>
  <c r="BK41" i="146"/>
  <c r="BL39" i="146" s="1"/>
  <c r="BL35" i="146"/>
  <c r="BL36" i="146" s="1"/>
  <c r="AH22" i="146"/>
  <c r="BK36" i="146"/>
  <c r="AH55" i="145"/>
  <c r="AI19" i="145"/>
  <c r="BK41" i="145"/>
  <c r="BL39" i="145" s="1"/>
  <c r="BJ42" i="145"/>
  <c r="AH22" i="145"/>
  <c r="BL35" i="145"/>
  <c r="BL36" i="145" s="1"/>
  <c r="BK41" i="143"/>
  <c r="BL39" i="143" s="1"/>
  <c r="AH55" i="143"/>
  <c r="AI19" i="143"/>
  <c r="BJ42" i="143"/>
  <c r="BL28" i="143"/>
  <c r="BL29" i="143" s="1"/>
  <c r="AH22" i="143"/>
  <c r="BK29" i="143"/>
  <c r="BL35" i="143"/>
  <c r="BL36" i="143" s="1"/>
  <c r="BL35" i="142"/>
  <c r="BL36" i="142" s="1"/>
  <c r="AH56" i="142"/>
  <c r="AI19" i="142"/>
  <c r="BL39" i="142"/>
  <c r="BL42" i="142" s="1"/>
  <c r="BJ42" i="140"/>
  <c r="BK29" i="140"/>
  <c r="BL35" i="140"/>
  <c r="BL36" i="140" s="1"/>
  <c r="BK36" i="140"/>
  <c r="BL28" i="140"/>
  <c r="BL29" i="140" s="1"/>
  <c r="AH55" i="140"/>
  <c r="AI19" i="140"/>
  <c r="BK41" i="140"/>
  <c r="BL39" i="140" s="1"/>
  <c r="BL39" i="139"/>
  <c r="BL42" i="139" s="1"/>
  <c r="BJ43" i="139"/>
  <c r="AH56" i="139"/>
  <c r="AI19" i="139"/>
  <c r="BL35" i="139"/>
  <c r="BL36" i="139" s="1"/>
  <c r="AH22" i="139"/>
  <c r="BK36" i="139"/>
  <c r="BJ29" i="137"/>
  <c r="BJ42" i="137"/>
  <c r="BK28" i="137"/>
  <c r="BL25" i="137" s="1"/>
  <c r="BK41" i="137"/>
  <c r="BL39" i="137" s="1"/>
  <c r="BL35" i="137"/>
  <c r="BL36" i="137" s="1"/>
  <c r="AH55" i="137"/>
  <c r="AI19" i="137"/>
  <c r="BK36" i="137"/>
  <c r="AH22" i="137"/>
  <c r="BK41" i="136"/>
  <c r="BL39" i="136" s="1"/>
  <c r="AH55" i="136"/>
  <c r="AI19" i="136"/>
  <c r="BL35" i="136"/>
  <c r="BL36" i="136" s="1"/>
  <c r="BJ42" i="136"/>
  <c r="BK36" i="136"/>
  <c r="BL35" i="134"/>
  <c r="BL36" i="134" s="1"/>
  <c r="BL39" i="134"/>
  <c r="BL42" i="134" s="1"/>
  <c r="BJ43" i="134"/>
  <c r="BK36" i="134"/>
  <c r="AH56" i="134"/>
  <c r="AI19" i="134"/>
  <c r="BK36" i="133"/>
  <c r="AH56" i="133"/>
  <c r="AI19" i="133"/>
  <c r="BL39" i="133"/>
  <c r="BL42" i="133" s="1"/>
  <c r="BL35" i="133"/>
  <c r="BL36" i="133" s="1"/>
  <c r="BJ43" i="133"/>
  <c r="AH55" i="131"/>
  <c r="AI19" i="131"/>
  <c r="BK41" i="131"/>
  <c r="BL39" i="131" s="1"/>
  <c r="BL35" i="131"/>
  <c r="BL36" i="131" s="1"/>
  <c r="BJ42" i="131"/>
  <c r="BK36" i="131"/>
  <c r="BK36" i="130"/>
  <c r="BL35" i="130"/>
  <c r="BL36" i="130" s="1"/>
  <c r="BK41" i="130"/>
  <c r="BL39" i="130" s="1"/>
  <c r="AH55" i="130"/>
  <c r="AI19" i="130"/>
  <c r="BJ42" i="130"/>
  <c r="BL35" i="129"/>
  <c r="BL36" i="129" s="1"/>
  <c r="BK36" i="129"/>
  <c r="BL28" i="129"/>
  <c r="BL29" i="129" s="1"/>
  <c r="AH56" i="129"/>
  <c r="AI19" i="129"/>
  <c r="BL39" i="129"/>
  <c r="BL42" i="129" s="1"/>
  <c r="AH22" i="129"/>
  <c r="BJ43" i="129"/>
  <c r="BJ29" i="128"/>
  <c r="BJ43" i="128"/>
  <c r="BL39" i="128"/>
  <c r="BL42" i="128" s="1"/>
  <c r="BL35" i="128"/>
  <c r="BL36" i="128" s="1"/>
  <c r="BK28" i="128"/>
  <c r="BL25" i="128" s="1"/>
  <c r="AH56" i="128"/>
  <c r="AI19" i="128"/>
  <c r="BJ29" i="126"/>
  <c r="BK42" i="126"/>
  <c r="BL39" i="126" s="1"/>
  <c r="AH56" i="126"/>
  <c r="AI19" i="126"/>
  <c r="AH22" i="126"/>
  <c r="BK28" i="126"/>
  <c r="BL25" i="126" s="1"/>
  <c r="BJ43" i="126"/>
  <c r="BL35" i="126"/>
  <c r="BL36" i="126" s="1"/>
  <c r="BK36" i="125"/>
  <c r="BJ43" i="125"/>
  <c r="BL35" i="125"/>
  <c r="BL36" i="125" s="1"/>
  <c r="BK42" i="125"/>
  <c r="BL39" i="125" s="1"/>
  <c r="AH56" i="125"/>
  <c r="AI19" i="125"/>
  <c r="BK28" i="123"/>
  <c r="BL25" i="123" s="1"/>
  <c r="BJ29" i="123"/>
  <c r="AI55" i="123"/>
  <c r="AJ19" i="123"/>
  <c r="AI22" i="123"/>
  <c r="BJ42" i="116"/>
  <c r="AI55" i="122"/>
  <c r="AJ19" i="122"/>
  <c r="BL28" i="122"/>
  <c r="BL29" i="122" s="1"/>
  <c r="BK36" i="120"/>
  <c r="BL35" i="120"/>
  <c r="BL36" i="120" s="1"/>
  <c r="AJ21" i="120"/>
  <c r="AJ22" i="120" s="1"/>
  <c r="BL35" i="119"/>
  <c r="BL36" i="119" s="1"/>
  <c r="BK41" i="119"/>
  <c r="BL39" i="119" s="1"/>
  <c r="BK36" i="119"/>
  <c r="BJ42" i="119"/>
  <c r="BK36" i="117"/>
  <c r="BK36" i="116"/>
  <c r="BL39" i="117"/>
  <c r="BL42" i="117" s="1"/>
  <c r="BL35" i="117"/>
  <c r="BL36" i="117" s="1"/>
  <c r="BJ43" i="117"/>
  <c r="BL35" i="116"/>
  <c r="BL36" i="116" s="1"/>
  <c r="BK41" i="116"/>
  <c r="BL39" i="116" s="1"/>
  <c r="BI36" i="150" l="1"/>
  <c r="BJ35" i="150"/>
  <c r="BK32" i="150" s="1"/>
  <c r="BL22" i="161"/>
  <c r="BN56" i="161"/>
  <c r="AW55" i="155"/>
  <c r="AX19" i="155"/>
  <c r="AX19" i="157"/>
  <c r="AX21" i="157" s="1"/>
  <c r="AW55" i="157"/>
  <c r="BK42" i="157"/>
  <c r="BK42" i="155"/>
  <c r="AX21" i="158"/>
  <c r="AX22" i="158" s="1"/>
  <c r="AU21" i="156"/>
  <c r="AU22" i="156" s="1"/>
  <c r="BH43" i="120"/>
  <c r="BI29" i="120"/>
  <c r="BJ28" i="120"/>
  <c r="BK25" i="120" s="1"/>
  <c r="AI21" i="117"/>
  <c r="AI22" i="117" s="1"/>
  <c r="BJ39" i="120"/>
  <c r="BJ42" i="120" s="1"/>
  <c r="BK29" i="123"/>
  <c r="BI29" i="130"/>
  <c r="BJ29" i="142"/>
  <c r="BJ29" i="139"/>
  <c r="BJ29" i="134"/>
  <c r="BI29" i="117"/>
  <c r="BJ28" i="130"/>
  <c r="BK25" i="130" s="1"/>
  <c r="BK28" i="142"/>
  <c r="BL25" i="142" s="1"/>
  <c r="BL28" i="142" s="1"/>
  <c r="BL29" i="142" s="1"/>
  <c r="BK28" i="139"/>
  <c r="BL25" i="139" s="1"/>
  <c r="BL28" i="139" s="1"/>
  <c r="BL29" i="139" s="1"/>
  <c r="BK28" i="134"/>
  <c r="BL25" i="134" s="1"/>
  <c r="BJ28" i="117"/>
  <c r="BK25" i="117" s="1"/>
  <c r="BK43" i="125"/>
  <c r="BK42" i="131"/>
  <c r="BK42" i="140"/>
  <c r="BK43" i="126"/>
  <c r="BL42" i="150"/>
  <c r="BL43" i="150" s="1"/>
  <c r="BK43" i="150"/>
  <c r="AI56" i="150"/>
  <c r="AJ19" i="150"/>
  <c r="BL28" i="150"/>
  <c r="BL29" i="150" s="1"/>
  <c r="BK29" i="150"/>
  <c r="BK42" i="146"/>
  <c r="BL41" i="146"/>
  <c r="BL42" i="146" s="1"/>
  <c r="AI21" i="146"/>
  <c r="BK42" i="145"/>
  <c r="AI21" i="145"/>
  <c r="BL41" i="145"/>
  <c r="BL42" i="145" s="1"/>
  <c r="AI21" i="143"/>
  <c r="AI22" i="143" s="1"/>
  <c r="BL41" i="143"/>
  <c r="BL42" i="143" s="1"/>
  <c r="BK42" i="143"/>
  <c r="BK43" i="142"/>
  <c r="AI21" i="142"/>
  <c r="AI22" i="142" s="1"/>
  <c r="BL43" i="142"/>
  <c r="BL41" i="140"/>
  <c r="BL42" i="140" s="1"/>
  <c r="AI21" i="140"/>
  <c r="AI22" i="140" s="1"/>
  <c r="BL43" i="139"/>
  <c r="AI21" i="139"/>
  <c r="BK43" i="139"/>
  <c r="BK29" i="137"/>
  <c r="BL41" i="137"/>
  <c r="BL42" i="137" s="1"/>
  <c r="BK42" i="137"/>
  <c r="AI21" i="137"/>
  <c r="BL28" i="137"/>
  <c r="BL29" i="137" s="1"/>
  <c r="BL41" i="136"/>
  <c r="BL42" i="136" s="1"/>
  <c r="AI21" i="136"/>
  <c r="AI22" i="136" s="1"/>
  <c r="BK42" i="136"/>
  <c r="AI21" i="134"/>
  <c r="AI22" i="134" s="1"/>
  <c r="BL43" i="134"/>
  <c r="BK43" i="134"/>
  <c r="BK43" i="133"/>
  <c r="AI21" i="133"/>
  <c r="AI22" i="133" s="1"/>
  <c r="BL43" i="133"/>
  <c r="AI21" i="131"/>
  <c r="AI22" i="131" s="1"/>
  <c r="BL41" i="131"/>
  <c r="BL42" i="131" s="1"/>
  <c r="BK42" i="130"/>
  <c r="AI21" i="130"/>
  <c r="AI22" i="130" s="1"/>
  <c r="BL41" i="130"/>
  <c r="BL42" i="130" s="1"/>
  <c r="BL43" i="129"/>
  <c r="AI21" i="129"/>
  <c r="AI22" i="129" s="1"/>
  <c r="BK43" i="129"/>
  <c r="AI21" i="128"/>
  <c r="BL43" i="128"/>
  <c r="BL28" i="128"/>
  <c r="BL29" i="128" s="1"/>
  <c r="BK29" i="128"/>
  <c r="BK43" i="128"/>
  <c r="BL28" i="126"/>
  <c r="BL29" i="126" s="1"/>
  <c r="AI21" i="126"/>
  <c r="AI22" i="126" s="1"/>
  <c r="BK29" i="126"/>
  <c r="BL42" i="126"/>
  <c r="BL43" i="126" s="1"/>
  <c r="BL42" i="125"/>
  <c r="BL43" i="125" s="1"/>
  <c r="AI21" i="125"/>
  <c r="AJ21" i="123"/>
  <c r="AJ22" i="123" s="1"/>
  <c r="BL28" i="123"/>
  <c r="BL29" i="123" s="1"/>
  <c r="AJ21" i="122"/>
  <c r="AJ22" i="122" s="1"/>
  <c r="AJ56" i="120"/>
  <c r="AK19" i="120"/>
  <c r="BK42" i="119"/>
  <c r="BL41" i="119"/>
  <c r="BL42" i="119" s="1"/>
  <c r="BK43" i="117"/>
  <c r="BL43" i="117"/>
  <c r="BK42" i="116"/>
  <c r="BL41" i="116"/>
  <c r="BL42" i="116" s="1"/>
  <c r="BJ36" i="150" l="1"/>
  <c r="BK35" i="150"/>
  <c r="BL32" i="150" s="1"/>
  <c r="BL35" i="150" s="1"/>
  <c r="BL36" i="150" s="1"/>
  <c r="BI43" i="120"/>
  <c r="BJ29" i="120"/>
  <c r="AU55" i="156"/>
  <c r="AV19" i="156"/>
  <c r="AX21" i="155"/>
  <c r="AX22" i="155" s="1"/>
  <c r="AY19" i="158"/>
  <c r="AX55" i="158"/>
  <c r="AX22" i="157"/>
  <c r="AY19" i="157"/>
  <c r="AY21" i="157" s="1"/>
  <c r="AX55" i="157"/>
  <c r="AI56" i="117"/>
  <c r="AJ19" i="117"/>
  <c r="BK39" i="120"/>
  <c r="BK42" i="120" s="1"/>
  <c r="BK28" i="120"/>
  <c r="BL25" i="120" s="1"/>
  <c r="BL28" i="120" s="1"/>
  <c r="BL29" i="120" s="1"/>
  <c r="BK29" i="139"/>
  <c r="BJ29" i="130"/>
  <c r="BK29" i="134"/>
  <c r="BJ29" i="117"/>
  <c r="BL28" i="134"/>
  <c r="BL29" i="134" s="1"/>
  <c r="BK29" i="142"/>
  <c r="BK28" i="117"/>
  <c r="BL25" i="117" s="1"/>
  <c r="BK28" i="130"/>
  <c r="BL25" i="130" s="1"/>
  <c r="AJ21" i="150"/>
  <c r="AJ22" i="150" s="1"/>
  <c r="AI55" i="146"/>
  <c r="AJ19" i="146"/>
  <c r="AI22" i="146"/>
  <c r="AI55" i="145"/>
  <c r="AJ19" i="145"/>
  <c r="AI22" i="145"/>
  <c r="AI55" i="143"/>
  <c r="AJ19" i="143"/>
  <c r="AI56" i="142"/>
  <c r="AJ19" i="142"/>
  <c r="AI55" i="140"/>
  <c r="AJ19" i="140"/>
  <c r="AJ19" i="139"/>
  <c r="AI56" i="139"/>
  <c r="AI22" i="139"/>
  <c r="AI55" i="137"/>
  <c r="AJ19" i="137"/>
  <c r="AI22" i="137"/>
  <c r="AI55" i="136"/>
  <c r="AJ19" i="136"/>
  <c r="AI56" i="134"/>
  <c r="AJ19" i="134"/>
  <c r="AI56" i="133"/>
  <c r="AJ19" i="133"/>
  <c r="AI55" i="131"/>
  <c r="AJ19" i="131"/>
  <c r="AI55" i="130"/>
  <c r="AJ19" i="130"/>
  <c r="AI56" i="129"/>
  <c r="AJ19" i="129"/>
  <c r="AI56" i="128"/>
  <c r="AJ19" i="128"/>
  <c r="AI22" i="128"/>
  <c r="AI56" i="126"/>
  <c r="AJ19" i="126"/>
  <c r="AI56" i="125"/>
  <c r="AJ19" i="125"/>
  <c r="AI22" i="125"/>
  <c r="AJ55" i="123"/>
  <c r="AK19" i="123"/>
  <c r="AJ55" i="122"/>
  <c r="AK19" i="122"/>
  <c r="AK21" i="120"/>
  <c r="AK22" i="120" s="1"/>
  <c r="H63" i="2"/>
  <c r="I63" i="2" s="1"/>
  <c r="J63" i="2" s="1"/>
  <c r="K63" i="2" s="1"/>
  <c r="L63" i="2" s="1"/>
  <c r="M63" i="2" s="1"/>
  <c r="N63" i="2" s="1"/>
  <c r="O63" i="2" s="1"/>
  <c r="C25" i="8"/>
  <c r="D25" i="8" s="1"/>
  <c r="E25" i="8" s="1"/>
  <c r="B24" i="8"/>
  <c r="B26" i="8" s="1"/>
  <c r="D23" i="8"/>
  <c r="E23" i="8" s="1"/>
  <c r="D22" i="8"/>
  <c r="V63" i="2" l="1"/>
  <c r="P63" i="2"/>
  <c r="D24" i="8"/>
  <c r="BK36" i="150"/>
  <c r="BK29" i="120"/>
  <c r="BJ43" i="120"/>
  <c r="AY22" i="157"/>
  <c r="AY55" i="157"/>
  <c r="AZ19" i="157"/>
  <c r="AZ21" i="157" s="1"/>
  <c r="AY19" i="155"/>
  <c r="AY21" i="155" s="1"/>
  <c r="AX55" i="155"/>
  <c r="AV21" i="156"/>
  <c r="AV22" i="156" s="1"/>
  <c r="AY21" i="158"/>
  <c r="AY22" i="158" s="1"/>
  <c r="BL39" i="120"/>
  <c r="AJ21" i="117"/>
  <c r="AJ22" i="117" s="1"/>
  <c r="BL28" i="130"/>
  <c r="BL29" i="130" s="1"/>
  <c r="BL28" i="117"/>
  <c r="BL29" i="117" s="1"/>
  <c r="BK29" i="130"/>
  <c r="BK29" i="117"/>
  <c r="AJ56" i="150"/>
  <c r="AK19" i="150"/>
  <c r="AJ21" i="146"/>
  <c r="AJ22" i="146" s="1"/>
  <c r="AJ21" i="145"/>
  <c r="AJ22" i="145" s="1"/>
  <c r="AJ21" i="143"/>
  <c r="AJ22" i="143" s="1"/>
  <c r="AJ21" i="142"/>
  <c r="AJ21" i="140"/>
  <c r="AJ21" i="139"/>
  <c r="AJ22" i="139" s="1"/>
  <c r="AJ21" i="137"/>
  <c r="AJ22" i="137" s="1"/>
  <c r="AJ21" i="136"/>
  <c r="AJ22" i="136" s="1"/>
  <c r="AJ21" i="134"/>
  <c r="AJ21" i="133"/>
  <c r="AJ22" i="133" s="1"/>
  <c r="AJ21" i="131"/>
  <c r="AJ21" i="130"/>
  <c r="AJ22" i="130" s="1"/>
  <c r="AJ21" i="129"/>
  <c r="AJ22" i="129" s="1"/>
  <c r="AJ21" i="128"/>
  <c r="AJ22" i="128" s="1"/>
  <c r="AJ21" i="126"/>
  <c r="AJ22" i="126" s="1"/>
  <c r="AJ21" i="125"/>
  <c r="AJ22" i="125" s="1"/>
  <c r="AK21" i="123"/>
  <c r="AK22" i="123" s="1"/>
  <c r="AK21" i="122"/>
  <c r="AK22" i="122" s="1"/>
  <c r="AK56" i="120"/>
  <c r="AL19" i="120"/>
  <c r="D26" i="8"/>
  <c r="E22" i="8"/>
  <c r="E24" i="8" s="1"/>
  <c r="E26" i="8" s="1"/>
  <c r="Q63" i="2" l="1"/>
  <c r="W63" i="2"/>
  <c r="BL42" i="120"/>
  <c r="BL43" i="120" s="1"/>
  <c r="B63" i="149"/>
  <c r="C63" i="149" s="1"/>
  <c r="H63" i="149" s="1"/>
  <c r="I63" i="149" s="1"/>
  <c r="J63" i="149" s="1"/>
  <c r="K63" i="149" s="1"/>
  <c r="L63" i="149" s="1"/>
  <c r="M63" i="149" s="1"/>
  <c r="N63" i="149" s="1"/>
  <c r="O63" i="149" s="1"/>
  <c r="P63" i="149" s="1"/>
  <c r="B63" i="160"/>
  <c r="C63" i="160" s="1"/>
  <c r="B61" i="150"/>
  <c r="C61" i="150" s="1"/>
  <c r="B61" i="161"/>
  <c r="C61" i="161" s="1"/>
  <c r="BK43" i="120"/>
  <c r="AZ19" i="158"/>
  <c r="AY55" i="158"/>
  <c r="AV55" i="156"/>
  <c r="AW19" i="156"/>
  <c r="AW21" i="156" s="1"/>
  <c r="AY22" i="155"/>
  <c r="AY55" i="155"/>
  <c r="AZ19" i="155"/>
  <c r="AZ22" i="157"/>
  <c r="BA19" i="157"/>
  <c r="AZ55" i="157"/>
  <c r="AK19" i="117"/>
  <c r="AJ56" i="117"/>
  <c r="AK21" i="150"/>
  <c r="AJ55" i="146"/>
  <c r="AK19" i="146"/>
  <c r="AJ55" i="145"/>
  <c r="AK19" i="145"/>
  <c r="AJ55" i="143"/>
  <c r="AK19" i="143"/>
  <c r="AJ56" i="142"/>
  <c r="AK19" i="142"/>
  <c r="AJ22" i="142"/>
  <c r="AJ55" i="140"/>
  <c r="AK19" i="140"/>
  <c r="AJ22" i="140"/>
  <c r="AJ56" i="139"/>
  <c r="AK19" i="139"/>
  <c r="AJ55" i="137"/>
  <c r="AK19" i="137"/>
  <c r="AJ55" i="136"/>
  <c r="AK19" i="136"/>
  <c r="AJ56" i="134"/>
  <c r="AK19" i="134"/>
  <c r="AJ22" i="134"/>
  <c r="AJ56" i="133"/>
  <c r="AK19" i="133"/>
  <c r="AJ55" i="131"/>
  <c r="AK19" i="131"/>
  <c r="AJ22" i="131"/>
  <c r="AJ55" i="130"/>
  <c r="AK19" i="130"/>
  <c r="AJ56" i="129"/>
  <c r="AK19" i="129"/>
  <c r="AJ56" i="128"/>
  <c r="AK19" i="128"/>
  <c r="AJ56" i="126"/>
  <c r="AK19" i="126"/>
  <c r="AJ56" i="125"/>
  <c r="AK19" i="125"/>
  <c r="AK55" i="123"/>
  <c r="AL19" i="123"/>
  <c r="AK55" i="122"/>
  <c r="AL19" i="122"/>
  <c r="AL21" i="120"/>
  <c r="L20" i="106"/>
  <c r="K20" i="106"/>
  <c r="J20" i="106"/>
  <c r="I20" i="106"/>
  <c r="H20" i="106"/>
  <c r="G20" i="106"/>
  <c r="F20" i="106"/>
  <c r="B2" i="106"/>
  <c r="C82" i="106"/>
  <c r="B82" i="106"/>
  <c r="C75" i="106"/>
  <c r="C26" i="106" s="1"/>
  <c r="B75" i="106"/>
  <c r="B26" i="106" s="1"/>
  <c r="C27" i="106"/>
  <c r="B27" i="106"/>
  <c r="E20" i="106"/>
  <c r="C20" i="106"/>
  <c r="B20" i="106"/>
  <c r="L8" i="106"/>
  <c r="J8" i="106"/>
  <c r="I8" i="106"/>
  <c r="H8" i="106"/>
  <c r="G8" i="106"/>
  <c r="E8" i="106"/>
  <c r="D8" i="106"/>
  <c r="C8" i="106"/>
  <c r="B8" i="106"/>
  <c r="B5" i="106"/>
  <c r="B4" i="106"/>
  <c r="B3" i="106"/>
  <c r="D26" i="3"/>
  <c r="P47" i="117" s="1"/>
  <c r="R63" i="2" l="1"/>
  <c r="X63" i="2"/>
  <c r="E46" i="146"/>
  <c r="G46" i="137"/>
  <c r="D27" i="3"/>
  <c r="BL47" i="117"/>
  <c r="BC47" i="117"/>
  <c r="AU47" i="117"/>
  <c r="AY47" i="117"/>
  <c r="BF47" i="117"/>
  <c r="AI47" i="117"/>
  <c r="BG47" i="117"/>
  <c r="AK47" i="117"/>
  <c r="AR47" i="117"/>
  <c r="AL47" i="117"/>
  <c r="AJ47" i="117"/>
  <c r="AW47" i="117"/>
  <c r="AO47" i="117"/>
  <c r="AV47" i="117"/>
  <c r="AP47" i="117"/>
  <c r="AN47" i="117"/>
  <c r="AT47" i="117"/>
  <c r="AX47" i="117"/>
  <c r="BE47" i="117"/>
  <c r="BI47" i="117"/>
  <c r="BA47" i="117"/>
  <c r="BJ47" i="117"/>
  <c r="BK47" i="117"/>
  <c r="AQ47" i="117"/>
  <c r="AZ47" i="117"/>
  <c r="AM47" i="117"/>
  <c r="BD47" i="117"/>
  <c r="BH47" i="117"/>
  <c r="AS47" i="117"/>
  <c r="BB47" i="117"/>
  <c r="X47" i="117"/>
  <c r="AH47" i="117"/>
  <c r="AB47" i="117"/>
  <c r="Q47" i="117"/>
  <c r="AC47" i="117"/>
  <c r="AF47" i="117"/>
  <c r="W47" i="117"/>
  <c r="V47" i="117"/>
  <c r="AA47" i="117"/>
  <c r="AG47" i="117"/>
  <c r="Z47" i="117"/>
  <c r="AD47" i="117"/>
  <c r="T47" i="117"/>
  <c r="R47" i="117"/>
  <c r="AE47" i="117"/>
  <c r="U47" i="117"/>
  <c r="Y47" i="117"/>
  <c r="S47" i="117"/>
  <c r="C47" i="150"/>
  <c r="F47" i="117"/>
  <c r="C47" i="117"/>
  <c r="J47" i="117"/>
  <c r="M47" i="117"/>
  <c r="L47" i="117"/>
  <c r="N47" i="117"/>
  <c r="H47" i="117"/>
  <c r="K47" i="117"/>
  <c r="O47" i="117"/>
  <c r="I47" i="117"/>
  <c r="G47" i="117"/>
  <c r="E47" i="117"/>
  <c r="D47" i="150"/>
  <c r="D47" i="117"/>
  <c r="BL47" i="161"/>
  <c r="BK47" i="161"/>
  <c r="BH47" i="161"/>
  <c r="B47" i="161"/>
  <c r="BD47" i="161"/>
  <c r="BG47" i="161"/>
  <c r="BF47" i="161"/>
  <c r="BJ47" i="161"/>
  <c r="BE47" i="161"/>
  <c r="BC47" i="161"/>
  <c r="BI47" i="161"/>
  <c r="BA47" i="161"/>
  <c r="BB47" i="161"/>
  <c r="B49" i="160"/>
  <c r="AW47" i="161"/>
  <c r="AX47" i="161"/>
  <c r="AR47" i="161"/>
  <c r="Y47" i="161"/>
  <c r="AY47" i="161"/>
  <c r="AZ47" i="161"/>
  <c r="AS47" i="161"/>
  <c r="Z47" i="161"/>
  <c r="AU47" i="161"/>
  <c r="AV47" i="161"/>
  <c r="AT47" i="161"/>
  <c r="X47" i="161"/>
  <c r="AA47" i="161"/>
  <c r="AH47" i="161"/>
  <c r="AG47" i="161"/>
  <c r="I47" i="161"/>
  <c r="Q47" i="161"/>
  <c r="AC47" i="161"/>
  <c r="R47" i="161"/>
  <c r="G47" i="161"/>
  <c r="P47" i="161"/>
  <c r="AL47" i="161"/>
  <c r="AI47" i="161"/>
  <c r="H47" i="161"/>
  <c r="AP47" i="161"/>
  <c r="N47" i="161"/>
  <c r="AQ47" i="161"/>
  <c r="AO47" i="161"/>
  <c r="AN47" i="161"/>
  <c r="AF47" i="161"/>
  <c r="AK47" i="161"/>
  <c r="D47" i="161"/>
  <c r="M47" i="161"/>
  <c r="W47" i="161"/>
  <c r="E47" i="161"/>
  <c r="L47" i="161"/>
  <c r="AD47" i="161"/>
  <c r="J47" i="161"/>
  <c r="O47" i="161"/>
  <c r="AB47" i="161"/>
  <c r="K47" i="161"/>
  <c r="AJ47" i="161"/>
  <c r="AM47" i="161"/>
  <c r="T47" i="161"/>
  <c r="U47" i="161"/>
  <c r="V47" i="161"/>
  <c r="AE47" i="161"/>
  <c r="S47" i="161"/>
  <c r="F47" i="161"/>
  <c r="C47" i="161"/>
  <c r="G49" i="159"/>
  <c r="F49" i="159"/>
  <c r="K49" i="159"/>
  <c r="H49" i="159"/>
  <c r="E49" i="159"/>
  <c r="C49" i="159"/>
  <c r="I49" i="159"/>
  <c r="D49" i="159"/>
  <c r="J49" i="159"/>
  <c r="L49" i="159"/>
  <c r="I49" i="160"/>
  <c r="H49" i="160"/>
  <c r="K49" i="160"/>
  <c r="B49" i="159"/>
  <c r="J49" i="160"/>
  <c r="F49" i="160"/>
  <c r="L49" i="160"/>
  <c r="E49" i="160"/>
  <c r="D49" i="160"/>
  <c r="G49" i="160"/>
  <c r="C49" i="160"/>
  <c r="BL46" i="157"/>
  <c r="BL46" i="155"/>
  <c r="BL46" i="158"/>
  <c r="BL46" i="156"/>
  <c r="BK46" i="158"/>
  <c r="BK46" i="155"/>
  <c r="C46" i="157"/>
  <c r="BK46" i="157"/>
  <c r="BI46" i="158"/>
  <c r="D46" i="157"/>
  <c r="BK46" i="156"/>
  <c r="BD46" i="156"/>
  <c r="BH46" i="156"/>
  <c r="BJ46" i="155"/>
  <c r="BH46" i="158"/>
  <c r="BD46" i="158"/>
  <c r="BG46" i="158"/>
  <c r="BE46" i="158"/>
  <c r="BF46" i="158"/>
  <c r="BE46" i="157"/>
  <c r="BJ46" i="157"/>
  <c r="BI46" i="157"/>
  <c r="BE46" i="156"/>
  <c r="BF46" i="156"/>
  <c r="E46" i="156"/>
  <c r="B46" i="156"/>
  <c r="B47" i="156" s="1"/>
  <c r="BH46" i="157"/>
  <c r="B46" i="158"/>
  <c r="B47" i="158" s="1"/>
  <c r="BJ46" i="158"/>
  <c r="C46" i="158"/>
  <c r="E46" i="158"/>
  <c r="D46" i="158"/>
  <c r="E46" i="157"/>
  <c r="BD46" i="157"/>
  <c r="B46" i="157"/>
  <c r="B47" i="157" s="1"/>
  <c r="BF46" i="157"/>
  <c r="BG46" i="157"/>
  <c r="BG46" i="156"/>
  <c r="D46" i="156"/>
  <c r="C46" i="156"/>
  <c r="BI46" i="156"/>
  <c r="BJ46" i="156"/>
  <c r="BE46" i="155"/>
  <c r="BF46" i="155"/>
  <c r="E46" i="155"/>
  <c r="BG46" i="155"/>
  <c r="D46" i="155"/>
  <c r="BD46" i="155"/>
  <c r="B46" i="155"/>
  <c r="B47" i="155" s="1"/>
  <c r="BI46" i="155"/>
  <c r="BH46" i="155"/>
  <c r="C46" i="155"/>
  <c r="AD46" i="156"/>
  <c r="AP46" i="156"/>
  <c r="AK46" i="156"/>
  <c r="BA46" i="156"/>
  <c r="AR46" i="156"/>
  <c r="AL46" i="156"/>
  <c r="BC46" i="156"/>
  <c r="AV46" i="158"/>
  <c r="AX46" i="158"/>
  <c r="AO46" i="158"/>
  <c r="AJ46" i="158"/>
  <c r="AA46" i="158"/>
  <c r="AZ46" i="158"/>
  <c r="AY46" i="158"/>
  <c r="AJ46" i="156"/>
  <c r="AH46" i="156"/>
  <c r="AQ46" i="156"/>
  <c r="AG46" i="156"/>
  <c r="AQ46" i="158"/>
  <c r="AF46" i="158"/>
  <c r="AB46" i="158"/>
  <c r="BA46" i="158"/>
  <c r="AM46" i="158"/>
  <c r="AK46" i="158"/>
  <c r="BC46" i="158"/>
  <c r="AE46" i="156"/>
  <c r="AY46" i="156"/>
  <c r="AB46" i="156"/>
  <c r="AM46" i="156"/>
  <c r="AX46" i="156"/>
  <c r="AA46" i="156"/>
  <c r="AO46" i="156"/>
  <c r="AF46" i="156"/>
  <c r="AV46" i="156"/>
  <c r="AC46" i="158"/>
  <c r="AR46" i="158"/>
  <c r="AI46" i="158"/>
  <c r="AN46" i="158"/>
  <c r="AG46" i="158"/>
  <c r="AL46" i="158"/>
  <c r="AT46" i="156"/>
  <c r="AU46" i="156"/>
  <c r="AI46" i="156"/>
  <c r="AC46" i="156"/>
  <c r="AS46" i="156"/>
  <c r="AZ46" i="156"/>
  <c r="BB46" i="156"/>
  <c r="AW46" i="156"/>
  <c r="AN46" i="156"/>
  <c r="AD46" i="158"/>
  <c r="AE46" i="158"/>
  <c r="BB46" i="158"/>
  <c r="AT46" i="158"/>
  <c r="AH46" i="158"/>
  <c r="AU46" i="158"/>
  <c r="AW46" i="158"/>
  <c r="AS46" i="158"/>
  <c r="AP46" i="158"/>
  <c r="BA46" i="157"/>
  <c r="AY46" i="157"/>
  <c r="AX46" i="157"/>
  <c r="AT46" i="157"/>
  <c r="AE46" i="157"/>
  <c r="BA46" i="155"/>
  <c r="AR46" i="155"/>
  <c r="AI46" i="155"/>
  <c r="AE46" i="155"/>
  <c r="AB46" i="155"/>
  <c r="AL46" i="155"/>
  <c r="BB46" i="155"/>
  <c r="AW46" i="157"/>
  <c r="AU46" i="157"/>
  <c r="AK46" i="157"/>
  <c r="AN46" i="157"/>
  <c r="AG46" i="155"/>
  <c r="AV46" i="155"/>
  <c r="AH46" i="155"/>
  <c r="AX46" i="155"/>
  <c r="BB46" i="157"/>
  <c r="AI46" i="157"/>
  <c r="AJ46" i="157"/>
  <c r="AQ46" i="157"/>
  <c r="AP46" i="157"/>
  <c r="AF46" i="157"/>
  <c r="AG46" i="157"/>
  <c r="AR46" i="157"/>
  <c r="AH46" i="157"/>
  <c r="AO46" i="157"/>
  <c r="AD46" i="157"/>
  <c r="AF46" i="155"/>
  <c r="AZ46" i="155"/>
  <c r="AK46" i="155"/>
  <c r="AW46" i="155"/>
  <c r="AN46" i="155"/>
  <c r="AJ46" i="155"/>
  <c r="AP46" i="155"/>
  <c r="AV46" i="157"/>
  <c r="AM46" i="157"/>
  <c r="AB46" i="157"/>
  <c r="AC46" i="157"/>
  <c r="BC46" i="157"/>
  <c r="AL46" i="157"/>
  <c r="AA46" i="157"/>
  <c r="AZ46" i="157"/>
  <c r="AS46" i="157"/>
  <c r="AQ46" i="155"/>
  <c r="BC46" i="155"/>
  <c r="AS46" i="155"/>
  <c r="AO46" i="155"/>
  <c r="AA46" i="155"/>
  <c r="AM46" i="155"/>
  <c r="AC46" i="155"/>
  <c r="AY46" i="155"/>
  <c r="AU46" i="155"/>
  <c r="AD46" i="155"/>
  <c r="AT46" i="155"/>
  <c r="V46" i="156"/>
  <c r="Z46" i="156"/>
  <c r="P46" i="156"/>
  <c r="W46" i="158"/>
  <c r="Z46" i="158"/>
  <c r="W46" i="156"/>
  <c r="X46" i="156"/>
  <c r="U46" i="156"/>
  <c r="N46" i="158"/>
  <c r="R46" i="158"/>
  <c r="U46" i="158"/>
  <c r="V46" i="158"/>
  <c r="K46" i="156"/>
  <c r="S46" i="156"/>
  <c r="M46" i="158"/>
  <c r="N46" i="156"/>
  <c r="M46" i="156"/>
  <c r="J46" i="158"/>
  <c r="O46" i="158"/>
  <c r="L46" i="156"/>
  <c r="J46" i="156"/>
  <c r="I46" i="156"/>
  <c r="Y46" i="158"/>
  <c r="S46" i="158"/>
  <c r="I46" i="158"/>
  <c r="P46" i="158"/>
  <c r="R46" i="156"/>
  <c r="H46" i="156"/>
  <c r="Y46" i="156"/>
  <c r="K46" i="158"/>
  <c r="H46" i="158"/>
  <c r="X46" i="158"/>
  <c r="Q46" i="158"/>
  <c r="G46" i="156"/>
  <c r="O46" i="156"/>
  <c r="G46" i="158"/>
  <c r="T46" i="156"/>
  <c r="Q46" i="156"/>
  <c r="T46" i="158"/>
  <c r="L46" i="158"/>
  <c r="J46" i="157"/>
  <c r="K46" i="157"/>
  <c r="V46" i="157"/>
  <c r="W46" i="155"/>
  <c r="U46" i="155"/>
  <c r="I46" i="155"/>
  <c r="X46" i="157"/>
  <c r="Q46" i="157"/>
  <c r="M46" i="155"/>
  <c r="J46" i="155"/>
  <c r="G46" i="157"/>
  <c r="I46" i="157"/>
  <c r="O46" i="157"/>
  <c r="G46" i="155"/>
  <c r="K46" i="155"/>
  <c r="Y46" i="155"/>
  <c r="F46" i="158"/>
  <c r="Z46" i="157"/>
  <c r="Y46" i="157"/>
  <c r="O46" i="155"/>
  <c r="S46" i="155"/>
  <c r="S46" i="157"/>
  <c r="N46" i="157"/>
  <c r="N46" i="155"/>
  <c r="H46" i="155"/>
  <c r="M46" i="157"/>
  <c r="U46" i="157"/>
  <c r="H46" i="157"/>
  <c r="Z46" i="155"/>
  <c r="Q46" i="155"/>
  <c r="W46" i="157"/>
  <c r="P46" i="157"/>
  <c r="R46" i="157"/>
  <c r="T46" i="157"/>
  <c r="T46" i="155"/>
  <c r="X46" i="155"/>
  <c r="R46" i="155"/>
  <c r="L46" i="157"/>
  <c r="L46" i="155"/>
  <c r="V46" i="155"/>
  <c r="P46" i="155"/>
  <c r="F46" i="156"/>
  <c r="F46" i="155"/>
  <c r="F46" i="157"/>
  <c r="BA21" i="157"/>
  <c r="BA22" i="157" s="1"/>
  <c r="AZ21" i="155"/>
  <c r="AZ22" i="155" s="1"/>
  <c r="AZ21" i="158"/>
  <c r="AZ22" i="158" s="1"/>
  <c r="AW22" i="156"/>
  <c r="AW55" i="156"/>
  <c r="AX19" i="156"/>
  <c r="AK21" i="117"/>
  <c r="AK22" i="117" s="1"/>
  <c r="BL47" i="139"/>
  <c r="BL47" i="128"/>
  <c r="BL47" i="133"/>
  <c r="BL47" i="120"/>
  <c r="BL46" i="131"/>
  <c r="BL46" i="123"/>
  <c r="BL47" i="142"/>
  <c r="BL46" i="143"/>
  <c r="BL47" i="125"/>
  <c r="BL47" i="134"/>
  <c r="BL46" i="146"/>
  <c r="BL46" i="119"/>
  <c r="BL46" i="145"/>
  <c r="BK47" i="120"/>
  <c r="BL47" i="129"/>
  <c r="BL47" i="126"/>
  <c r="BL46" i="136"/>
  <c r="BK47" i="150"/>
  <c r="BL46" i="130"/>
  <c r="BL47" i="150"/>
  <c r="BL46" i="137"/>
  <c r="BL46" i="140"/>
  <c r="BL46" i="122"/>
  <c r="BK47" i="134"/>
  <c r="BK46" i="146"/>
  <c r="BK46" i="136"/>
  <c r="C46" i="146"/>
  <c r="C47" i="129"/>
  <c r="D47" i="142"/>
  <c r="BH47" i="134"/>
  <c r="C47" i="125"/>
  <c r="BK46" i="137"/>
  <c r="D46" i="145"/>
  <c r="D46" i="146"/>
  <c r="C46" i="136"/>
  <c r="BK47" i="139"/>
  <c r="BK46" i="140"/>
  <c r="C47" i="139"/>
  <c r="C47" i="142"/>
  <c r="AB47" i="150"/>
  <c r="AM47" i="150"/>
  <c r="S47" i="150"/>
  <c r="AU47" i="150"/>
  <c r="X47" i="150"/>
  <c r="BG47" i="150"/>
  <c r="BB47" i="150"/>
  <c r="AA47" i="150"/>
  <c r="BF47" i="150"/>
  <c r="AL47" i="150"/>
  <c r="C46" i="145"/>
  <c r="D46" i="143"/>
  <c r="BG47" i="142"/>
  <c r="BI47" i="142"/>
  <c r="B47" i="142"/>
  <c r="B48" i="142" s="1"/>
  <c r="C46" i="140"/>
  <c r="BD47" i="139"/>
  <c r="BH46" i="137"/>
  <c r="BG46" i="137"/>
  <c r="BE46" i="137"/>
  <c r="BI46" i="137"/>
  <c r="BH46" i="136"/>
  <c r="AF46" i="136"/>
  <c r="AC46" i="136"/>
  <c r="AO46" i="136"/>
  <c r="Z46" i="136"/>
  <c r="BJ46" i="136"/>
  <c r="AK46" i="136"/>
  <c r="BG47" i="134"/>
  <c r="B47" i="134"/>
  <c r="B48" i="134" s="1"/>
  <c r="C47" i="133"/>
  <c r="B47" i="125"/>
  <c r="B48" i="125" s="1"/>
  <c r="R47" i="120"/>
  <c r="X47" i="120"/>
  <c r="AG47" i="120"/>
  <c r="AE47" i="120"/>
  <c r="BH47" i="120"/>
  <c r="BI47" i="120"/>
  <c r="AX47" i="120"/>
  <c r="AT47" i="120"/>
  <c r="O47" i="120"/>
  <c r="AM47" i="120"/>
  <c r="V47" i="120"/>
  <c r="W47" i="120"/>
  <c r="Y47" i="120"/>
  <c r="AI47" i="120"/>
  <c r="AJ46" i="119"/>
  <c r="BE46" i="119"/>
  <c r="AP46" i="119"/>
  <c r="AI46" i="119"/>
  <c r="BI46" i="119"/>
  <c r="C47" i="128"/>
  <c r="AO47" i="150"/>
  <c r="AP47" i="150"/>
  <c r="AR47" i="150"/>
  <c r="AT47" i="150"/>
  <c r="R47" i="150"/>
  <c r="AY47" i="150"/>
  <c r="W47" i="150"/>
  <c r="O47" i="150"/>
  <c r="BC47" i="150"/>
  <c r="AI47" i="150"/>
  <c r="B46" i="145"/>
  <c r="C46" i="143"/>
  <c r="BC47" i="142"/>
  <c r="BH47" i="142"/>
  <c r="D46" i="140"/>
  <c r="BC47" i="139"/>
  <c r="BF47" i="139"/>
  <c r="BE47" i="139"/>
  <c r="BF46" i="137"/>
  <c r="AX46" i="136"/>
  <c r="AY46" i="136"/>
  <c r="BB46" i="136"/>
  <c r="AH46" i="136"/>
  <c r="AD46" i="136"/>
  <c r="AW46" i="136"/>
  <c r="AE46" i="136"/>
  <c r="AL46" i="136"/>
  <c r="AI46" i="136"/>
  <c r="AN46" i="136"/>
  <c r="BI46" i="136"/>
  <c r="BA46" i="136"/>
  <c r="AS46" i="136"/>
  <c r="AP46" i="136"/>
  <c r="C47" i="134"/>
  <c r="BB47" i="134"/>
  <c r="BB47" i="126"/>
  <c r="BF47" i="126"/>
  <c r="BA47" i="120"/>
  <c r="BB47" i="120"/>
  <c r="AO47" i="120"/>
  <c r="P47" i="120"/>
  <c r="AA47" i="120"/>
  <c r="AL47" i="120"/>
  <c r="BC47" i="120"/>
  <c r="AY47" i="120"/>
  <c r="BD47" i="120"/>
  <c r="T47" i="120"/>
  <c r="Q47" i="120"/>
  <c r="AD47" i="120"/>
  <c r="AS47" i="120"/>
  <c r="AN47" i="120"/>
  <c r="BD46" i="119"/>
  <c r="AZ46" i="119"/>
  <c r="BG46" i="119"/>
  <c r="AR46" i="119"/>
  <c r="BJ46" i="137"/>
  <c r="C47" i="120"/>
  <c r="AJ47" i="150"/>
  <c r="AW47" i="150"/>
  <c r="P47" i="150"/>
  <c r="AH47" i="150"/>
  <c r="Y47" i="150"/>
  <c r="AC47" i="150"/>
  <c r="T47" i="150"/>
  <c r="AE47" i="150"/>
  <c r="Q47" i="150"/>
  <c r="BJ47" i="150"/>
  <c r="BD47" i="150"/>
  <c r="Z47" i="150"/>
  <c r="AX47" i="150"/>
  <c r="AD47" i="150"/>
  <c r="U47" i="150"/>
  <c r="BH47" i="150"/>
  <c r="AN47" i="150"/>
  <c r="BI47" i="150"/>
  <c r="BJ46" i="146"/>
  <c r="B46" i="143"/>
  <c r="B47" i="143" s="1"/>
  <c r="BJ46" i="143"/>
  <c r="BD47" i="142"/>
  <c r="BJ46" i="140"/>
  <c r="B46" i="140"/>
  <c r="B47" i="140" s="1"/>
  <c r="BI47" i="139"/>
  <c r="B47" i="139"/>
  <c r="B48" i="139" s="1"/>
  <c r="B46" i="137"/>
  <c r="C46" i="137"/>
  <c r="Y46" i="136"/>
  <c r="AR46" i="136"/>
  <c r="BD46" i="136"/>
  <c r="AQ46" i="136"/>
  <c r="AG46" i="136"/>
  <c r="BG46" i="136"/>
  <c r="AM46" i="136"/>
  <c r="BF47" i="134"/>
  <c r="BJ47" i="134"/>
  <c r="C46" i="131"/>
  <c r="B46" i="130"/>
  <c r="C46" i="130"/>
  <c r="B47" i="128"/>
  <c r="BG47" i="120"/>
  <c r="Z47" i="120"/>
  <c r="AZ47" i="120"/>
  <c r="BJ47" i="120"/>
  <c r="AU47" i="120"/>
  <c r="AJ47" i="120"/>
  <c r="AR47" i="120"/>
  <c r="BE47" i="120"/>
  <c r="AV47" i="120"/>
  <c r="C46" i="119"/>
  <c r="AO46" i="119"/>
  <c r="AM46" i="119"/>
  <c r="AS47" i="150"/>
  <c r="AV47" i="150"/>
  <c r="AK47" i="150"/>
  <c r="BK46" i="145"/>
  <c r="BK47" i="142"/>
  <c r="BJ47" i="139"/>
  <c r="BH47" i="139"/>
  <c r="AT46" i="136"/>
  <c r="B47" i="133"/>
  <c r="U47" i="120"/>
  <c r="BF47" i="120"/>
  <c r="AQ46" i="119"/>
  <c r="AL46" i="119"/>
  <c r="BJ46" i="119"/>
  <c r="BK46" i="119"/>
  <c r="BH46" i="119"/>
  <c r="BE47" i="142"/>
  <c r="AZ46" i="136"/>
  <c r="AB46" i="136"/>
  <c r="BI47" i="134"/>
  <c r="BC47" i="134"/>
  <c r="B46" i="131"/>
  <c r="B47" i="131" s="1"/>
  <c r="AC47" i="120"/>
  <c r="AB47" i="120"/>
  <c r="AP47" i="120"/>
  <c r="AN46" i="119"/>
  <c r="AW46" i="119"/>
  <c r="BC46" i="119"/>
  <c r="AK46" i="119"/>
  <c r="B47" i="117"/>
  <c r="AQ47" i="150"/>
  <c r="AZ47" i="150"/>
  <c r="BE47" i="150"/>
  <c r="BJ47" i="142"/>
  <c r="BF47" i="142"/>
  <c r="BG47" i="139"/>
  <c r="D47" i="139"/>
  <c r="AA46" i="136"/>
  <c r="AJ46" i="136"/>
  <c r="AV46" i="136"/>
  <c r="B47" i="129"/>
  <c r="B48" i="129" s="1"/>
  <c r="BG47" i="126"/>
  <c r="B47" i="126"/>
  <c r="C47" i="126"/>
  <c r="AF47" i="120"/>
  <c r="S47" i="120"/>
  <c r="AQ47" i="120"/>
  <c r="AH47" i="120"/>
  <c r="AW47" i="120"/>
  <c r="AT46" i="119"/>
  <c r="B46" i="119"/>
  <c r="B47" i="119" s="1"/>
  <c r="BB46" i="119"/>
  <c r="AU46" i="119"/>
  <c r="AY46" i="119"/>
  <c r="BD47" i="134"/>
  <c r="B47" i="150"/>
  <c r="BA47" i="150"/>
  <c r="AG47" i="150"/>
  <c r="V47" i="150"/>
  <c r="AF47" i="150"/>
  <c r="B46" i="146"/>
  <c r="B47" i="146" s="1"/>
  <c r="BJ46" i="145"/>
  <c r="B46" i="136"/>
  <c r="B47" i="136" s="1"/>
  <c r="BC46" i="136"/>
  <c r="AU46" i="136"/>
  <c r="BE46" i="136"/>
  <c r="BF46" i="136"/>
  <c r="BE47" i="134"/>
  <c r="BE47" i="126"/>
  <c r="AK47" i="120"/>
  <c r="B47" i="120"/>
  <c r="AX46" i="119"/>
  <c r="AV46" i="119"/>
  <c r="BA46" i="119"/>
  <c r="AS46" i="119"/>
  <c r="BF46" i="119"/>
  <c r="L46" i="136"/>
  <c r="H46" i="119"/>
  <c r="K46" i="119"/>
  <c r="AF46" i="119"/>
  <c r="AG46" i="119"/>
  <c r="N46" i="119"/>
  <c r="T46" i="119"/>
  <c r="AK47" i="134"/>
  <c r="AA46" i="119"/>
  <c r="AE47" i="134"/>
  <c r="BH47" i="126"/>
  <c r="F46" i="119"/>
  <c r="BF47" i="128"/>
  <c r="BD47" i="128"/>
  <c r="BE47" i="128"/>
  <c r="AU47" i="134"/>
  <c r="AR47" i="134"/>
  <c r="R47" i="133"/>
  <c r="Q47" i="133"/>
  <c r="BB46" i="130"/>
  <c r="Y47" i="133"/>
  <c r="Z47" i="134"/>
  <c r="AQ47" i="134"/>
  <c r="K49" i="149"/>
  <c r="BG46" i="143"/>
  <c r="AW47" i="134"/>
  <c r="BC46" i="143"/>
  <c r="BK46" i="131"/>
  <c r="W47" i="133"/>
  <c r="AN47" i="133"/>
  <c r="BJ47" i="133"/>
  <c r="AG47" i="133"/>
  <c r="AL47" i="133"/>
  <c r="AW47" i="133"/>
  <c r="BF47" i="133"/>
  <c r="AH47" i="134"/>
  <c r="U46" i="119"/>
  <c r="BH46" i="130"/>
  <c r="Z46" i="119"/>
  <c r="E46" i="119"/>
  <c r="AH46" i="119"/>
  <c r="W46" i="119"/>
  <c r="AC46" i="119"/>
  <c r="BA47" i="134"/>
  <c r="H47" i="133"/>
  <c r="O46" i="119"/>
  <c r="BD47" i="126"/>
  <c r="AM47" i="134"/>
  <c r="BE46" i="143"/>
  <c r="BH46" i="146"/>
  <c r="C49" i="149"/>
  <c r="D49" i="149"/>
  <c r="BF46" i="146"/>
  <c r="BF46" i="131"/>
  <c r="BG47" i="128"/>
  <c r="BK47" i="128"/>
  <c r="BK46" i="130"/>
  <c r="BI46" i="131"/>
  <c r="AL47" i="134"/>
  <c r="BI46" i="130"/>
  <c r="T47" i="133"/>
  <c r="AC47" i="133"/>
  <c r="AD47" i="133"/>
  <c r="BG47" i="133"/>
  <c r="AK47" i="133"/>
  <c r="AH47" i="133"/>
  <c r="AE47" i="133"/>
  <c r="BK47" i="133"/>
  <c r="AS47" i="133"/>
  <c r="AI47" i="133"/>
  <c r="AF47" i="133"/>
  <c r="BC47" i="133"/>
  <c r="AT47" i="134"/>
  <c r="P46" i="119"/>
  <c r="BF46" i="130"/>
  <c r="K47" i="125"/>
  <c r="X46" i="119"/>
  <c r="I46" i="119"/>
  <c r="S46" i="119"/>
  <c r="BC47" i="128"/>
  <c r="F47" i="133"/>
  <c r="Q46" i="119"/>
  <c r="F46" i="131"/>
  <c r="D47" i="133"/>
  <c r="G46" i="119"/>
  <c r="Y46" i="119"/>
  <c r="BG46" i="131"/>
  <c r="AX47" i="134"/>
  <c r="L47" i="133"/>
  <c r="F46" i="136"/>
  <c r="BK46" i="143"/>
  <c r="BK47" i="126"/>
  <c r="BC47" i="126"/>
  <c r="N47" i="120"/>
  <c r="BB47" i="128"/>
  <c r="AZ47" i="134"/>
  <c r="AO47" i="134"/>
  <c r="BG46" i="130"/>
  <c r="AN47" i="134"/>
  <c r="AA47" i="134"/>
  <c r="AS47" i="134"/>
  <c r="BD46" i="143"/>
  <c r="AC47" i="134"/>
  <c r="BI46" i="146"/>
  <c r="BJ46" i="131"/>
  <c r="BH46" i="131"/>
  <c r="F46" i="146"/>
  <c r="X47" i="133"/>
  <c r="AB47" i="133"/>
  <c r="AT47" i="133"/>
  <c r="U47" i="133"/>
  <c r="AU47" i="133"/>
  <c r="AZ47" i="133"/>
  <c r="BD47" i="133"/>
  <c r="AO47" i="133"/>
  <c r="AP47" i="133"/>
  <c r="R46" i="119"/>
  <c r="BI47" i="128"/>
  <c r="AB46" i="119"/>
  <c r="AD46" i="119"/>
  <c r="M46" i="119"/>
  <c r="L46" i="119"/>
  <c r="V46" i="119"/>
  <c r="E49" i="149"/>
  <c r="AF47" i="134"/>
  <c r="O46" i="136"/>
  <c r="BI47" i="126"/>
  <c r="AE46" i="119"/>
  <c r="BE46" i="146"/>
  <c r="AV47" i="134"/>
  <c r="BH47" i="128"/>
  <c r="BJ47" i="126"/>
  <c r="J46" i="119"/>
  <c r="E46" i="131"/>
  <c r="BE46" i="131"/>
  <c r="AD47" i="134"/>
  <c r="K47" i="133"/>
  <c r="W46" i="136"/>
  <c r="BC46" i="130"/>
  <c r="AP47" i="134"/>
  <c r="BE46" i="130"/>
  <c r="BJ46" i="130"/>
  <c r="BJ47" i="128"/>
  <c r="AY47" i="134"/>
  <c r="AI47" i="134"/>
  <c r="BD46" i="130"/>
  <c r="BG46" i="146"/>
  <c r="BF46" i="143"/>
  <c r="I49" i="149"/>
  <c r="AB47" i="134"/>
  <c r="Y47" i="134"/>
  <c r="AG47" i="134"/>
  <c r="BI46" i="143"/>
  <c r="AJ47" i="134"/>
  <c r="B49" i="149"/>
  <c r="AA47" i="133"/>
  <c r="Z47" i="133"/>
  <c r="BE47" i="133"/>
  <c r="BI47" i="133"/>
  <c r="AQ47" i="133"/>
  <c r="AR47" i="133"/>
  <c r="AJ47" i="133"/>
  <c r="AV47" i="133"/>
  <c r="AX47" i="133"/>
  <c r="BB47" i="133"/>
  <c r="AY47" i="133"/>
  <c r="BH47" i="133"/>
  <c r="BA47" i="133"/>
  <c r="AM47" i="133"/>
  <c r="F46" i="140"/>
  <c r="H46" i="136"/>
  <c r="AQ46" i="137"/>
  <c r="AR46" i="143"/>
  <c r="P46" i="136"/>
  <c r="E46" i="137"/>
  <c r="R46" i="136"/>
  <c r="M46" i="136"/>
  <c r="AO46" i="143"/>
  <c r="AJ46" i="143"/>
  <c r="L47" i="125"/>
  <c r="H46" i="140"/>
  <c r="AT46" i="143"/>
  <c r="O47" i="133"/>
  <c r="M47" i="125"/>
  <c r="T46" i="136"/>
  <c r="AW46" i="137"/>
  <c r="AX46" i="137"/>
  <c r="E47" i="133"/>
  <c r="M47" i="120"/>
  <c r="AY46" i="143"/>
  <c r="AF47" i="125"/>
  <c r="K47" i="120"/>
  <c r="AT46" i="137"/>
  <c r="AC47" i="125"/>
  <c r="AW46" i="146"/>
  <c r="X47" i="125"/>
  <c r="Y47" i="125"/>
  <c r="S47" i="125"/>
  <c r="V47" i="125"/>
  <c r="BE46" i="145"/>
  <c r="AS46" i="146"/>
  <c r="Q47" i="125"/>
  <c r="AX46" i="146"/>
  <c r="AZ47" i="125"/>
  <c r="AX47" i="125"/>
  <c r="AK47" i="125"/>
  <c r="AM47" i="125"/>
  <c r="BC46" i="137"/>
  <c r="BB47" i="125"/>
  <c r="BH47" i="125"/>
  <c r="AY46" i="146"/>
  <c r="BB46" i="146"/>
  <c r="AD46" i="146"/>
  <c r="AH46" i="146"/>
  <c r="AO47" i="129"/>
  <c r="AZ46" i="140"/>
  <c r="AP46" i="140"/>
  <c r="AY46" i="131"/>
  <c r="AJ47" i="139"/>
  <c r="AL46" i="130"/>
  <c r="AJ46" i="146"/>
  <c r="AD47" i="129"/>
  <c r="AI46" i="131"/>
  <c r="AX47" i="128"/>
  <c r="AA47" i="126"/>
  <c r="AL47" i="139"/>
  <c r="AH47" i="139"/>
  <c r="AJ47" i="142"/>
  <c r="AX46" i="130"/>
  <c r="AU47" i="129"/>
  <c r="BI47" i="129"/>
  <c r="AY47" i="129"/>
  <c r="AV46" i="140"/>
  <c r="AU46" i="140"/>
  <c r="BA46" i="140"/>
  <c r="BD46" i="131"/>
  <c r="AG46" i="131"/>
  <c r="AJ47" i="128"/>
  <c r="AV47" i="128"/>
  <c r="AI47" i="128"/>
  <c r="Y47" i="128"/>
  <c r="AP47" i="128"/>
  <c r="AD47" i="139"/>
  <c r="AW47" i="139"/>
  <c r="AU47" i="142"/>
  <c r="AB46" i="130"/>
  <c r="AA47" i="129"/>
  <c r="AB47" i="129"/>
  <c r="BB46" i="131"/>
  <c r="AM46" i="131"/>
  <c r="AC47" i="128"/>
  <c r="J46" i="145"/>
  <c r="AL47" i="129"/>
  <c r="AR47" i="129"/>
  <c r="AK46" i="140"/>
  <c r="BC46" i="140"/>
  <c r="AD46" i="131"/>
  <c r="AS46" i="131"/>
  <c r="AL47" i="128"/>
  <c r="AO47" i="128"/>
  <c r="AP47" i="126"/>
  <c r="AD47" i="126"/>
  <c r="AQ47" i="126"/>
  <c r="AL47" i="126"/>
  <c r="AZ47" i="139"/>
  <c r="AP47" i="142"/>
  <c r="AR47" i="142"/>
  <c r="AK46" i="130"/>
  <c r="Z46" i="130"/>
  <c r="I46" i="140"/>
  <c r="E47" i="125"/>
  <c r="AK46" i="143"/>
  <c r="K46" i="140"/>
  <c r="AO46" i="137"/>
  <c r="I47" i="133"/>
  <c r="J46" i="136"/>
  <c r="G49" i="149"/>
  <c r="AD46" i="137"/>
  <c r="E46" i="136"/>
  <c r="L47" i="120"/>
  <c r="G47" i="125"/>
  <c r="X46" i="136"/>
  <c r="K46" i="136"/>
  <c r="AU46" i="143"/>
  <c r="AI46" i="137"/>
  <c r="P47" i="125"/>
  <c r="BA46" i="137"/>
  <c r="AB47" i="125"/>
  <c r="AU46" i="137"/>
  <c r="AF47" i="142"/>
  <c r="AH47" i="142"/>
  <c r="BH46" i="145"/>
  <c r="AI46" i="143"/>
  <c r="AD47" i="125"/>
  <c r="BC47" i="125"/>
  <c r="BJ47" i="125"/>
  <c r="BD46" i="137"/>
  <c r="AI47" i="125"/>
  <c r="BI47" i="125"/>
  <c r="BB46" i="137"/>
  <c r="AY46" i="137"/>
  <c r="AB46" i="137"/>
  <c r="AH47" i="125"/>
  <c r="R47" i="125"/>
  <c r="AL47" i="125"/>
  <c r="AC47" i="142"/>
  <c r="AN46" i="146"/>
  <c r="AG46" i="146"/>
  <c r="AK47" i="129"/>
  <c r="AM47" i="128"/>
  <c r="G46" i="145"/>
  <c r="AM47" i="139"/>
  <c r="BA47" i="142"/>
  <c r="AU46" i="130"/>
  <c r="AP46" i="146"/>
  <c r="BG47" i="129"/>
  <c r="BB47" i="129"/>
  <c r="AP47" i="129"/>
  <c r="AO46" i="140"/>
  <c r="BG46" i="140"/>
  <c r="BB46" i="140"/>
  <c r="AW46" i="131"/>
  <c r="AB46" i="131"/>
  <c r="AH46" i="131"/>
  <c r="AG47" i="126"/>
  <c r="AE47" i="139"/>
  <c r="AK47" i="139"/>
  <c r="AG47" i="139"/>
  <c r="AY47" i="142"/>
  <c r="AL47" i="142"/>
  <c r="AS47" i="142"/>
  <c r="BD46" i="146"/>
  <c r="AZ46" i="130"/>
  <c r="AE46" i="130"/>
  <c r="AY46" i="130"/>
  <c r="AN46" i="130"/>
  <c r="AE47" i="142"/>
  <c r="AV46" i="146"/>
  <c r="BF47" i="129"/>
  <c r="AI47" i="129"/>
  <c r="AQ46" i="131"/>
  <c r="AE47" i="128"/>
  <c r="AD47" i="128"/>
  <c r="AR47" i="126"/>
  <c r="AK47" i="126"/>
  <c r="AI47" i="126"/>
  <c r="N47" i="150"/>
  <c r="I46" i="145"/>
  <c r="H46" i="145"/>
  <c r="K46" i="145"/>
  <c r="AX47" i="139"/>
  <c r="AC47" i="139"/>
  <c r="AO47" i="139"/>
  <c r="AM47" i="142"/>
  <c r="Z47" i="129"/>
  <c r="AM46" i="140"/>
  <c r="AI46" i="140"/>
  <c r="F46" i="145"/>
  <c r="AV47" i="139"/>
  <c r="AH47" i="129"/>
  <c r="AX46" i="140"/>
  <c r="AZ46" i="131"/>
  <c r="AQ47" i="128"/>
  <c r="Z47" i="128"/>
  <c r="AT47" i="128"/>
  <c r="AU47" i="126"/>
  <c r="AY47" i="126"/>
  <c r="AI47" i="139"/>
  <c r="BB47" i="139"/>
  <c r="AZ47" i="142"/>
  <c r="AX47" i="142"/>
  <c r="AM46" i="130"/>
  <c r="AH46" i="130"/>
  <c r="J46" i="140"/>
  <c r="J47" i="125"/>
  <c r="M47" i="133"/>
  <c r="BD46" i="145"/>
  <c r="J49" i="149"/>
  <c r="P47" i="133"/>
  <c r="I46" i="136"/>
  <c r="F46" i="137"/>
  <c r="H49" i="149"/>
  <c r="L49" i="149"/>
  <c r="V46" i="136"/>
  <c r="J47" i="133"/>
  <c r="BA46" i="146"/>
  <c r="AN46" i="137"/>
  <c r="F49" i="149"/>
  <c r="S47" i="133"/>
  <c r="AX46" i="143"/>
  <c r="Z47" i="139"/>
  <c r="AR46" i="137"/>
  <c r="W47" i="125"/>
  <c r="AW46" i="143"/>
  <c r="AM46" i="137"/>
  <c r="AM46" i="146"/>
  <c r="AO46" i="146"/>
  <c r="AK46" i="137"/>
  <c r="AP46" i="137"/>
  <c r="AE47" i="125"/>
  <c r="E47" i="120"/>
  <c r="BC46" i="145"/>
  <c r="AG47" i="125"/>
  <c r="AK46" i="146"/>
  <c r="AR46" i="146"/>
  <c r="AS47" i="125"/>
  <c r="BE47" i="125"/>
  <c r="T47" i="125"/>
  <c r="AF46" i="146"/>
  <c r="AU47" i="125"/>
  <c r="AY47" i="125"/>
  <c r="AJ46" i="137"/>
  <c r="AA47" i="125"/>
  <c r="BF47" i="125"/>
  <c r="AJ47" i="125"/>
  <c r="AQ47" i="125"/>
  <c r="AE46" i="137"/>
  <c r="Z47" i="125"/>
  <c r="BD47" i="125"/>
  <c r="AT47" i="125"/>
  <c r="AW47" i="125"/>
  <c r="AS46" i="137"/>
  <c r="AD47" i="142"/>
  <c r="AC46" i="146"/>
  <c r="AL46" i="146"/>
  <c r="AU46" i="146"/>
  <c r="AE46" i="146"/>
  <c r="BH47" i="129"/>
  <c r="AX47" i="129"/>
  <c r="AG46" i="140"/>
  <c r="AT46" i="140"/>
  <c r="AW46" i="140"/>
  <c r="AA47" i="128"/>
  <c r="AB47" i="126"/>
  <c r="AH47" i="126"/>
  <c r="AV46" i="130"/>
  <c r="AW46" i="130"/>
  <c r="AV47" i="129"/>
  <c r="BK47" i="129"/>
  <c r="BD46" i="140"/>
  <c r="AC46" i="131"/>
  <c r="AL46" i="131"/>
  <c r="AW47" i="128"/>
  <c r="BA47" i="128"/>
  <c r="AN47" i="128"/>
  <c r="AS47" i="128"/>
  <c r="AF47" i="126"/>
  <c r="AS47" i="126"/>
  <c r="AS47" i="139"/>
  <c r="AP47" i="139"/>
  <c r="AT47" i="139"/>
  <c r="AT47" i="142"/>
  <c r="AG47" i="142"/>
  <c r="AI46" i="146"/>
  <c r="BC47" i="129"/>
  <c r="AJ47" i="129"/>
  <c r="AF47" i="129"/>
  <c r="AY46" i="140"/>
  <c r="AV46" i="131"/>
  <c r="AJ46" i="131"/>
  <c r="AZ47" i="128"/>
  <c r="AG47" i="128"/>
  <c r="AB47" i="128"/>
  <c r="AC47" i="126"/>
  <c r="AV47" i="126"/>
  <c r="AV47" i="142"/>
  <c r="AS46" i="130"/>
  <c r="AQ46" i="130"/>
  <c r="BA46" i="130"/>
  <c r="AZ47" i="129"/>
  <c r="AN47" i="129"/>
  <c r="AS47" i="129"/>
  <c r="BH46" i="140"/>
  <c r="AU46" i="131"/>
  <c r="AK47" i="128"/>
  <c r="AU47" i="128"/>
  <c r="AO47" i="126"/>
  <c r="AE47" i="126"/>
  <c r="AW47" i="142"/>
  <c r="BC46" i="146"/>
  <c r="Y47" i="129"/>
  <c r="BD47" i="129"/>
  <c r="BA47" i="129"/>
  <c r="AQ46" i="140"/>
  <c r="AJ46" i="140"/>
  <c r="AY47" i="128"/>
  <c r="Y47" i="126"/>
  <c r="AJ47" i="126"/>
  <c r="AP46" i="145"/>
  <c r="AU47" i="139"/>
  <c r="AA46" i="130"/>
  <c r="Y46" i="130"/>
  <c r="G47" i="133"/>
  <c r="AQ46" i="146"/>
  <c r="AV46" i="137"/>
  <c r="AZ46" i="143"/>
  <c r="G46" i="136"/>
  <c r="AT46" i="146"/>
  <c r="BG46" i="145"/>
  <c r="BA46" i="143"/>
  <c r="AM46" i="143"/>
  <c r="V47" i="133"/>
  <c r="G46" i="140"/>
  <c r="S46" i="136"/>
  <c r="Q46" i="136"/>
  <c r="H47" i="120"/>
  <c r="I47" i="125"/>
  <c r="U46" i="136"/>
  <c r="AC46" i="137"/>
  <c r="D47" i="125"/>
  <c r="N46" i="136"/>
  <c r="F47" i="125"/>
  <c r="BH46" i="143"/>
  <c r="AL46" i="143"/>
  <c r="AP46" i="143"/>
  <c r="AS46" i="143"/>
  <c r="BF46" i="145"/>
  <c r="AB47" i="142"/>
  <c r="Z47" i="142"/>
  <c r="AV46" i="143"/>
  <c r="N47" i="133"/>
  <c r="AN46" i="143"/>
  <c r="BI46" i="145"/>
  <c r="AZ46" i="137"/>
  <c r="U47" i="125"/>
  <c r="AF46" i="137"/>
  <c r="AN47" i="125"/>
  <c r="BB46" i="143"/>
  <c r="BG47" i="125"/>
  <c r="AV47" i="125"/>
  <c r="AA47" i="142"/>
  <c r="AR47" i="125"/>
  <c r="AP47" i="125"/>
  <c r="AL46" i="137"/>
  <c r="BK47" i="125"/>
  <c r="AH46" i="137"/>
  <c r="AO47" i="125"/>
  <c r="O47" i="125"/>
  <c r="AA47" i="139"/>
  <c r="BA47" i="125"/>
  <c r="AG46" i="137"/>
  <c r="AQ46" i="143"/>
  <c r="AZ46" i="146"/>
  <c r="AB46" i="146"/>
  <c r="AN46" i="140"/>
  <c r="AL46" i="140"/>
  <c r="AP46" i="131"/>
  <c r="AH47" i="128"/>
  <c r="AM47" i="126"/>
  <c r="AI47" i="142"/>
  <c r="AD46" i="130"/>
  <c r="AM47" i="129"/>
  <c r="AE47" i="129"/>
  <c r="AC47" i="129"/>
  <c r="AW47" i="129"/>
  <c r="AO46" i="131"/>
  <c r="AT46" i="131"/>
  <c r="AE46" i="131"/>
  <c r="BC46" i="131"/>
  <c r="BA47" i="126"/>
  <c r="AZ47" i="126"/>
  <c r="AX47" i="126"/>
  <c r="AY47" i="139"/>
  <c r="AO47" i="142"/>
  <c r="AT46" i="130"/>
  <c r="AC46" i="130"/>
  <c r="AG46" i="130"/>
  <c r="AT47" i="129"/>
  <c r="BI46" i="140"/>
  <c r="AH46" i="140"/>
  <c r="BE46" i="140"/>
  <c r="AX46" i="131"/>
  <c r="AT47" i="126"/>
  <c r="AW47" i="126"/>
  <c r="AN47" i="126"/>
  <c r="AR47" i="139"/>
  <c r="AF47" i="139"/>
  <c r="AN47" i="142"/>
  <c r="BB47" i="142"/>
  <c r="AJ46" i="130"/>
  <c r="AP46" i="130"/>
  <c r="AO46" i="130"/>
  <c r="AK46" i="131"/>
  <c r="AB47" i="139"/>
  <c r="AG47" i="129"/>
  <c r="AQ47" i="129"/>
  <c r="BE47" i="129"/>
  <c r="BJ47" i="129"/>
  <c r="BF46" i="140"/>
  <c r="AR46" i="140"/>
  <c r="AS46" i="140"/>
  <c r="AR46" i="131"/>
  <c r="AF46" i="131"/>
  <c r="AN46" i="131"/>
  <c r="BA46" i="131"/>
  <c r="AF47" i="128"/>
  <c r="AR47" i="128"/>
  <c r="Z47" i="126"/>
  <c r="BA47" i="139"/>
  <c r="AQ47" i="139"/>
  <c r="AN47" i="139"/>
  <c r="AK47" i="142"/>
  <c r="AQ47" i="142"/>
  <c r="AI46" i="130"/>
  <c r="AF46" i="130"/>
  <c r="AR46" i="130"/>
  <c r="D46" i="136"/>
  <c r="D46" i="131"/>
  <c r="D46" i="119"/>
  <c r="K46" i="143"/>
  <c r="AF46" i="143"/>
  <c r="R47" i="134"/>
  <c r="M47" i="150"/>
  <c r="O47" i="129"/>
  <c r="G47" i="120"/>
  <c r="P46" i="143"/>
  <c r="X46" i="143"/>
  <c r="W47" i="134"/>
  <c r="P47" i="129"/>
  <c r="V47" i="129"/>
  <c r="S46" i="143"/>
  <c r="T47" i="134"/>
  <c r="E47" i="134"/>
  <c r="M47" i="129"/>
  <c r="AH46" i="145"/>
  <c r="I47" i="120"/>
  <c r="I46" i="143"/>
  <c r="Q46" i="143"/>
  <c r="AB46" i="143"/>
  <c r="F47" i="129"/>
  <c r="AO46" i="145"/>
  <c r="AZ46" i="145"/>
  <c r="BB46" i="145"/>
  <c r="AS46" i="145"/>
  <c r="W46" i="145"/>
  <c r="U46" i="145"/>
  <c r="AG46" i="145"/>
  <c r="AI46" i="145"/>
  <c r="L47" i="150"/>
  <c r="N46" i="145"/>
  <c r="E46" i="140"/>
  <c r="Q47" i="134"/>
  <c r="AE46" i="143"/>
  <c r="X47" i="134"/>
  <c r="U47" i="129"/>
  <c r="AW46" i="145"/>
  <c r="T46" i="143"/>
  <c r="Y46" i="143"/>
  <c r="H47" i="134"/>
  <c r="I47" i="129"/>
  <c r="AR46" i="145"/>
  <c r="AG46" i="143"/>
  <c r="L46" i="143"/>
  <c r="AA46" i="143"/>
  <c r="Q47" i="129"/>
  <c r="X47" i="129"/>
  <c r="W46" i="137"/>
  <c r="H47" i="125"/>
  <c r="O46" i="143"/>
  <c r="AC46" i="143"/>
  <c r="P47" i="134"/>
  <c r="T47" i="129"/>
  <c r="U46" i="137"/>
  <c r="AT46" i="145"/>
  <c r="AN46" i="145"/>
  <c r="Y46" i="145"/>
  <c r="AQ46" i="145"/>
  <c r="AL46" i="145"/>
  <c r="AU46" i="145"/>
  <c r="E46" i="145"/>
  <c r="N47" i="125"/>
  <c r="M47" i="134"/>
  <c r="F47" i="134"/>
  <c r="I47" i="134"/>
  <c r="J47" i="134"/>
  <c r="H47" i="129"/>
  <c r="G46" i="143"/>
  <c r="F46" i="143"/>
  <c r="AD46" i="143"/>
  <c r="G47" i="134"/>
  <c r="R47" i="129"/>
  <c r="AA46" i="137"/>
  <c r="N46" i="143"/>
  <c r="V47" i="134"/>
  <c r="U47" i="134"/>
  <c r="S47" i="129"/>
  <c r="E47" i="129"/>
  <c r="M46" i="137"/>
  <c r="W46" i="143"/>
  <c r="R46" i="143"/>
  <c r="L47" i="129"/>
  <c r="I46" i="137"/>
  <c r="AD46" i="145"/>
  <c r="BA46" i="145"/>
  <c r="AX46" i="145"/>
  <c r="D46" i="137"/>
  <c r="O47" i="134"/>
  <c r="L47" i="134"/>
  <c r="K47" i="129"/>
  <c r="J47" i="120"/>
  <c r="V46" i="143"/>
  <c r="U46" i="143"/>
  <c r="K47" i="134"/>
  <c r="S47" i="134"/>
  <c r="W47" i="129"/>
  <c r="V46" i="137"/>
  <c r="N47" i="134"/>
  <c r="G47" i="129"/>
  <c r="AV46" i="145"/>
  <c r="F47" i="120"/>
  <c r="M46" i="143"/>
  <c r="H46" i="143"/>
  <c r="Z46" i="143"/>
  <c r="J47" i="129"/>
  <c r="AY46" i="145"/>
  <c r="AH46" i="143"/>
  <c r="AM46" i="145"/>
  <c r="J46" i="143"/>
  <c r="V46" i="145"/>
  <c r="AF46" i="145"/>
  <c r="Z46" i="145"/>
  <c r="AJ46" i="145"/>
  <c r="M46" i="145"/>
  <c r="T46" i="145"/>
  <c r="AK46" i="145"/>
  <c r="AE46" i="145"/>
  <c r="N47" i="129"/>
  <c r="D47" i="120"/>
  <c r="AB46" i="140"/>
  <c r="G47" i="142"/>
  <c r="M46" i="140"/>
  <c r="M47" i="126"/>
  <c r="Y46" i="140"/>
  <c r="U47" i="142"/>
  <c r="T47" i="128"/>
  <c r="P46" i="131"/>
  <c r="AF46" i="140"/>
  <c r="X47" i="142"/>
  <c r="H46" i="137"/>
  <c r="AD46" i="140"/>
  <c r="J47" i="150"/>
  <c r="S47" i="128"/>
  <c r="W47" i="126"/>
  <c r="N47" i="128"/>
  <c r="K46" i="131"/>
  <c r="L47" i="128"/>
  <c r="K47" i="126"/>
  <c r="J47" i="142"/>
  <c r="W46" i="146"/>
  <c r="L47" i="142"/>
  <c r="R46" i="131"/>
  <c r="P46" i="145"/>
  <c r="W46" i="131"/>
  <c r="R47" i="142"/>
  <c r="H46" i="146"/>
  <c r="V47" i="142"/>
  <c r="F47" i="126"/>
  <c r="X47" i="128"/>
  <c r="I47" i="126"/>
  <c r="X46" i="130"/>
  <c r="Q47" i="128"/>
  <c r="G47" i="139"/>
  <c r="AC46" i="140"/>
  <c r="X46" i="145"/>
  <c r="R46" i="137"/>
  <c r="M46" i="131"/>
  <c r="T47" i="142"/>
  <c r="I46" i="130"/>
  <c r="V46" i="140"/>
  <c r="V46" i="130"/>
  <c r="J46" i="146"/>
  <c r="X47" i="126"/>
  <c r="I47" i="139"/>
  <c r="L46" i="130"/>
  <c r="Y47" i="142"/>
  <c r="N46" i="137"/>
  <c r="D47" i="129"/>
  <c r="D47" i="134"/>
  <c r="I46" i="131"/>
  <c r="Y46" i="131"/>
  <c r="R46" i="130"/>
  <c r="T46" i="140"/>
  <c r="Q47" i="142"/>
  <c r="E47" i="128"/>
  <c r="N47" i="126"/>
  <c r="AA46" i="131"/>
  <c r="N47" i="142"/>
  <c r="X46" i="137"/>
  <c r="X46" i="140"/>
  <c r="J46" i="130"/>
  <c r="X46" i="146"/>
  <c r="H47" i="128"/>
  <c r="L47" i="126"/>
  <c r="I46" i="146"/>
  <c r="E47" i="126"/>
  <c r="H47" i="150"/>
  <c r="Z46" i="146"/>
  <c r="F47" i="150"/>
  <c r="S47" i="139"/>
  <c r="Q46" i="137"/>
  <c r="N46" i="131"/>
  <c r="N46" i="130"/>
  <c r="U46" i="140"/>
  <c r="F47" i="128"/>
  <c r="P47" i="126"/>
  <c r="Z46" i="140"/>
  <c r="U47" i="126"/>
  <c r="G46" i="130"/>
  <c r="N46" i="146"/>
  <c r="V47" i="139"/>
  <c r="H47" i="142"/>
  <c r="T46" i="137"/>
  <c r="J47" i="126"/>
  <c r="F47" i="142"/>
  <c r="O47" i="128"/>
  <c r="G47" i="126"/>
  <c r="M46" i="146"/>
  <c r="P47" i="139"/>
  <c r="S46" i="131"/>
  <c r="P47" i="142"/>
  <c r="H46" i="130"/>
  <c r="U46" i="130"/>
  <c r="Y46" i="146"/>
  <c r="AC46" i="145"/>
  <c r="J46" i="137"/>
  <c r="T47" i="126"/>
  <c r="K47" i="128"/>
  <c r="X46" i="131"/>
  <c r="W46" i="130"/>
  <c r="Q46" i="146"/>
  <c r="R47" i="139"/>
  <c r="H46" i="131"/>
  <c r="R47" i="128"/>
  <c r="P46" i="137"/>
  <c r="Y46" i="137"/>
  <c r="L47" i="139"/>
  <c r="T46" i="130"/>
  <c r="S46" i="140"/>
  <c r="E47" i="150"/>
  <c r="O46" i="146"/>
  <c r="Z46" i="131"/>
  <c r="K46" i="130"/>
  <c r="V46" i="131"/>
  <c r="O46" i="130"/>
  <c r="N47" i="139"/>
  <c r="R46" i="145"/>
  <c r="K46" i="137"/>
  <c r="S47" i="126"/>
  <c r="L46" i="131"/>
  <c r="U47" i="128"/>
  <c r="E46" i="130"/>
  <c r="P46" i="140"/>
  <c r="F47" i="139"/>
  <c r="O47" i="126"/>
  <c r="G47" i="128"/>
  <c r="I47" i="142"/>
  <c r="L46" i="137"/>
  <c r="AA46" i="140"/>
  <c r="O47" i="139"/>
  <c r="G47" i="150"/>
  <c r="U46" i="146"/>
  <c r="AA46" i="146"/>
  <c r="K47" i="150"/>
  <c r="J46" i="131"/>
  <c r="X47" i="139"/>
  <c r="I47" i="150"/>
  <c r="W47" i="128"/>
  <c r="AE46" i="140"/>
  <c r="S46" i="146"/>
  <c r="S46" i="145"/>
  <c r="Z46" i="137"/>
  <c r="E46" i="143"/>
  <c r="M47" i="139"/>
  <c r="V46" i="146"/>
  <c r="M47" i="142"/>
  <c r="W46" i="140"/>
  <c r="V47" i="126"/>
  <c r="Q46" i="140"/>
  <c r="P46" i="146"/>
  <c r="J47" i="139"/>
  <c r="L46" i="146"/>
  <c r="Q46" i="145"/>
  <c r="O46" i="137"/>
  <c r="Y47" i="139"/>
  <c r="P47" i="128"/>
  <c r="O46" i="131"/>
  <c r="M46" i="130"/>
  <c r="O46" i="140"/>
  <c r="U47" i="139"/>
  <c r="R47" i="126"/>
  <c r="H47" i="139"/>
  <c r="T47" i="139"/>
  <c r="R46" i="140"/>
  <c r="S46" i="130"/>
  <c r="L46" i="145"/>
  <c r="AA46" i="145"/>
  <c r="W47" i="142"/>
  <c r="M47" i="128"/>
  <c r="O47" i="142"/>
  <c r="T46" i="131"/>
  <c r="J47" i="128"/>
  <c r="U46" i="131"/>
  <c r="S47" i="142"/>
  <c r="V47" i="128"/>
  <c r="H47" i="126"/>
  <c r="R46" i="146"/>
  <c r="I47" i="128"/>
  <c r="O46" i="145"/>
  <c r="S46" i="137"/>
  <c r="N46" i="140"/>
  <c r="Q47" i="139"/>
  <c r="P46" i="130"/>
  <c r="K46" i="146"/>
  <c r="W47" i="139"/>
  <c r="Q46" i="131"/>
  <c r="F46" i="130"/>
  <c r="Q47" i="126"/>
  <c r="K47" i="139"/>
  <c r="Q46" i="130"/>
  <c r="T46" i="146"/>
  <c r="K47" i="142"/>
  <c r="AB46" i="145"/>
  <c r="G46" i="131"/>
  <c r="D47" i="126"/>
  <c r="D47" i="128"/>
  <c r="L46" i="140"/>
  <c r="E47" i="142"/>
  <c r="D46" i="130"/>
  <c r="E47" i="139"/>
  <c r="G46" i="146"/>
  <c r="AK56" i="150"/>
  <c r="AL19" i="150"/>
  <c r="AK22" i="150"/>
  <c r="AK21" i="146"/>
  <c r="AK22" i="146" s="1"/>
  <c r="AK21" i="145"/>
  <c r="AK22" i="145" s="1"/>
  <c r="AK21" i="143"/>
  <c r="AK21" i="142"/>
  <c r="AK22" i="142" s="1"/>
  <c r="AK21" i="140"/>
  <c r="AK21" i="139"/>
  <c r="AK22" i="139" s="1"/>
  <c r="AK21" i="137"/>
  <c r="AK22" i="137" s="1"/>
  <c r="AK21" i="136"/>
  <c r="AK22" i="136" s="1"/>
  <c r="AK21" i="134"/>
  <c r="AK22" i="134" s="1"/>
  <c r="AK21" i="133"/>
  <c r="AK21" i="131"/>
  <c r="AK22" i="131" s="1"/>
  <c r="AK21" i="130"/>
  <c r="AK21" i="129"/>
  <c r="AK22" i="129" s="1"/>
  <c r="AK21" i="128"/>
  <c r="AK22" i="128" s="1"/>
  <c r="AK21" i="126"/>
  <c r="AK22" i="126" s="1"/>
  <c r="AK21" i="125"/>
  <c r="AK22" i="125" s="1"/>
  <c r="AL21" i="123"/>
  <c r="AL22" i="123" s="1"/>
  <c r="AL21" i="122"/>
  <c r="AL56" i="120"/>
  <c r="AM19" i="120"/>
  <c r="AL22" i="120"/>
  <c r="BL46" i="116"/>
  <c r="C46" i="116"/>
  <c r="AL46" i="116"/>
  <c r="AX46" i="116"/>
  <c r="AV46" i="116"/>
  <c r="BC46" i="116"/>
  <c r="BA46" i="116"/>
  <c r="AQ46" i="116"/>
  <c r="BE46" i="116"/>
  <c r="BK46" i="116"/>
  <c r="BH46" i="116"/>
  <c r="AY46" i="116"/>
  <c r="BJ46" i="116"/>
  <c r="AJ46" i="116"/>
  <c r="AN46" i="116"/>
  <c r="BB46" i="116"/>
  <c r="BG46" i="116"/>
  <c r="AK46" i="116"/>
  <c r="B46" i="116"/>
  <c r="B47" i="116" s="1"/>
  <c r="AR46" i="116"/>
  <c r="AW46" i="116"/>
  <c r="AT46" i="116"/>
  <c r="AP46" i="116"/>
  <c r="BF46" i="116"/>
  <c r="AO46" i="116"/>
  <c r="AM46" i="116"/>
  <c r="AZ46" i="116"/>
  <c r="BI46" i="116"/>
  <c r="AI46" i="116"/>
  <c r="AU46" i="116"/>
  <c r="AS46" i="116"/>
  <c r="BD46" i="116"/>
  <c r="F46" i="116"/>
  <c r="AG46" i="116"/>
  <c r="AD46" i="116"/>
  <c r="M46" i="116"/>
  <c r="X46" i="116"/>
  <c r="AH46" i="116"/>
  <c r="S46" i="116"/>
  <c r="J46" i="116"/>
  <c r="P46" i="116"/>
  <c r="N46" i="116"/>
  <c r="L46" i="116"/>
  <c r="R46" i="116"/>
  <c r="Q46" i="116"/>
  <c r="AF46" i="116"/>
  <c r="O46" i="116"/>
  <c r="Z46" i="116"/>
  <c r="T46" i="116"/>
  <c r="AE46" i="116"/>
  <c r="AA46" i="116"/>
  <c r="V46" i="116"/>
  <c r="E46" i="116"/>
  <c r="AC46" i="116"/>
  <c r="K46" i="116"/>
  <c r="U46" i="116"/>
  <c r="AB46" i="116"/>
  <c r="G46" i="116"/>
  <c r="I46" i="116"/>
  <c r="H46" i="116"/>
  <c r="Y46" i="116"/>
  <c r="W46" i="116"/>
  <c r="D46" i="116"/>
  <c r="H49" i="114"/>
  <c r="C49" i="114"/>
  <c r="I49" i="114"/>
  <c r="J49" i="114"/>
  <c r="G49" i="114"/>
  <c r="D49" i="114"/>
  <c r="F49" i="114"/>
  <c r="E49" i="114"/>
  <c r="K49" i="114"/>
  <c r="L49" i="114"/>
  <c r="B49" i="114"/>
  <c r="N13" i="106"/>
  <c r="N55" i="106"/>
  <c r="D20" i="106"/>
  <c r="N20" i="106" s="1"/>
  <c r="N14" i="106"/>
  <c r="I104" i="106"/>
  <c r="J90" i="106"/>
  <c r="G71" i="106"/>
  <c r="L104" i="106"/>
  <c r="H104" i="106"/>
  <c r="I90" i="106"/>
  <c r="K104" i="106"/>
  <c r="G104" i="106"/>
  <c r="N104" i="106" s="1"/>
  <c r="L90" i="106"/>
  <c r="H90" i="106"/>
  <c r="G78" i="106"/>
  <c r="J104" i="106"/>
  <c r="K90" i="106"/>
  <c r="G90" i="106"/>
  <c r="N90" i="106" s="1"/>
  <c r="J107" i="106"/>
  <c r="K93" i="106"/>
  <c r="J93" i="106"/>
  <c r="J71" i="106"/>
  <c r="L107" i="106"/>
  <c r="K107" i="106"/>
  <c r="L93" i="106"/>
  <c r="J78" i="106"/>
  <c r="L109" i="106"/>
  <c r="N109" i="106" s="1"/>
  <c r="L78" i="106"/>
  <c r="L95" i="106"/>
  <c r="N95" i="106" s="1"/>
  <c r="L71" i="106"/>
  <c r="L103" i="106"/>
  <c r="H103" i="106"/>
  <c r="I89" i="106"/>
  <c r="K103" i="106"/>
  <c r="G103" i="106"/>
  <c r="L89" i="106"/>
  <c r="H89" i="106"/>
  <c r="F71" i="106"/>
  <c r="J103" i="106"/>
  <c r="F103" i="106"/>
  <c r="K89" i="106"/>
  <c r="G89" i="106"/>
  <c r="I103" i="106"/>
  <c r="J89" i="106"/>
  <c r="F89" i="106"/>
  <c r="N89" i="106" s="1"/>
  <c r="F78" i="106"/>
  <c r="B15" i="106"/>
  <c r="J99" i="106"/>
  <c r="F99" i="106"/>
  <c r="B99" i="106"/>
  <c r="K85" i="106"/>
  <c r="G85" i="106"/>
  <c r="C85" i="106"/>
  <c r="I99" i="106"/>
  <c r="E99" i="106"/>
  <c r="J85" i="106"/>
  <c r="F85" i="106"/>
  <c r="B85" i="106"/>
  <c r="B71" i="106"/>
  <c r="L99" i="106"/>
  <c r="H99" i="106"/>
  <c r="D99" i="106"/>
  <c r="I85" i="106"/>
  <c r="E85" i="106"/>
  <c r="K99" i="106"/>
  <c r="G99" i="106"/>
  <c r="C99" i="106"/>
  <c r="L85" i="106"/>
  <c r="H85" i="106"/>
  <c r="D85" i="106"/>
  <c r="B78" i="106"/>
  <c r="B21" i="106"/>
  <c r="B28" i="106"/>
  <c r="L102" i="106"/>
  <c r="H102" i="106"/>
  <c r="I88" i="106"/>
  <c r="E88" i="106"/>
  <c r="E78" i="106"/>
  <c r="K102" i="106"/>
  <c r="G102" i="106"/>
  <c r="L88" i="106"/>
  <c r="H88" i="106"/>
  <c r="J102" i="106"/>
  <c r="F102" i="106"/>
  <c r="K88" i="106"/>
  <c r="G88" i="106"/>
  <c r="E71" i="106"/>
  <c r="I102" i="106"/>
  <c r="E102" i="106"/>
  <c r="J88" i="106"/>
  <c r="F88" i="106"/>
  <c r="J106" i="106"/>
  <c r="K92" i="106"/>
  <c r="I78" i="106"/>
  <c r="I106" i="106"/>
  <c r="N106" i="106" s="1"/>
  <c r="J92" i="106"/>
  <c r="L106" i="106"/>
  <c r="I92" i="106"/>
  <c r="N92" i="106" s="1"/>
  <c r="I71" i="106"/>
  <c r="K106" i="106"/>
  <c r="L92" i="106"/>
  <c r="K100" i="106"/>
  <c r="G100" i="106"/>
  <c r="C100" i="106"/>
  <c r="L86" i="106"/>
  <c r="H86" i="106"/>
  <c r="D86" i="106"/>
  <c r="C71" i="106"/>
  <c r="J100" i="106"/>
  <c r="F100" i="106"/>
  <c r="K86" i="106"/>
  <c r="G86" i="106"/>
  <c r="C86" i="106"/>
  <c r="I100" i="106"/>
  <c r="E100" i="106"/>
  <c r="J86" i="106"/>
  <c r="F86" i="106"/>
  <c r="C78" i="106"/>
  <c r="L100" i="106"/>
  <c r="H100" i="106"/>
  <c r="D100" i="106"/>
  <c r="I86" i="106"/>
  <c r="E86" i="106"/>
  <c r="K108" i="106"/>
  <c r="L94" i="106"/>
  <c r="K71" i="106"/>
  <c r="K94" i="106"/>
  <c r="N94" i="106" s="1"/>
  <c r="K78" i="106"/>
  <c r="L108" i="106"/>
  <c r="K105" i="106"/>
  <c r="L91" i="106"/>
  <c r="H91" i="106"/>
  <c r="J105" i="106"/>
  <c r="K91" i="106"/>
  <c r="H78" i="106"/>
  <c r="I105" i="106"/>
  <c r="J91" i="106"/>
  <c r="L105" i="106"/>
  <c r="H105" i="106"/>
  <c r="N105" i="106" s="1"/>
  <c r="I91" i="106"/>
  <c r="H71" i="106"/>
  <c r="S63" i="2" l="1"/>
  <c r="Y63" i="2"/>
  <c r="BN46" i="137"/>
  <c r="BN47" i="120"/>
  <c r="B48" i="120"/>
  <c r="B49" i="120" s="1"/>
  <c r="B51" i="120" s="1"/>
  <c r="B60" i="120" s="1"/>
  <c r="BN47" i="161"/>
  <c r="BN47" i="117"/>
  <c r="BN46" i="119"/>
  <c r="B48" i="161"/>
  <c r="B50" i="159"/>
  <c r="Q49" i="159"/>
  <c r="B50" i="160"/>
  <c r="Q49" i="160"/>
  <c r="BN47" i="134"/>
  <c r="BN46" i="156"/>
  <c r="BN46" i="158"/>
  <c r="AX21" i="156"/>
  <c r="AX22" i="156" s="1"/>
  <c r="BA19" i="158"/>
  <c r="AZ55" i="158"/>
  <c r="AZ55" i="155"/>
  <c r="BA19" i="155"/>
  <c r="BN46" i="157"/>
  <c r="BN46" i="155"/>
  <c r="B48" i="158"/>
  <c r="B50" i="158" s="1"/>
  <c r="B59" i="158" s="1"/>
  <c r="C45" i="158"/>
  <c r="B48" i="156"/>
  <c r="B50" i="156" s="1"/>
  <c r="B59" i="156" s="1"/>
  <c r="C45" i="156"/>
  <c r="BA55" i="157"/>
  <c r="BB19" i="157"/>
  <c r="C45" i="155"/>
  <c r="B48" i="155"/>
  <c r="B50" i="155" s="1"/>
  <c r="B59" i="155" s="1"/>
  <c r="B48" i="157"/>
  <c r="B50" i="157" s="1"/>
  <c r="B59" i="157" s="1"/>
  <c r="C45" i="157"/>
  <c r="AL19" i="117"/>
  <c r="AK56" i="117"/>
  <c r="BN47" i="129"/>
  <c r="BN47" i="125"/>
  <c r="BN46" i="136"/>
  <c r="BN46" i="143"/>
  <c r="BN47" i="142"/>
  <c r="B50" i="149"/>
  <c r="Q49" i="149"/>
  <c r="B48" i="119"/>
  <c r="B50" i="119" s="1"/>
  <c r="B59" i="119" s="1"/>
  <c r="C45" i="119"/>
  <c r="B48" i="126"/>
  <c r="BN47" i="126"/>
  <c r="B48" i="131"/>
  <c r="B50" i="131" s="1"/>
  <c r="B59" i="131" s="1"/>
  <c r="C45" i="131"/>
  <c r="B48" i="133"/>
  <c r="BN47" i="133"/>
  <c r="B47" i="130"/>
  <c r="BN46" i="130"/>
  <c r="B47" i="137"/>
  <c r="B49" i="134"/>
  <c r="B51" i="134" s="1"/>
  <c r="B60" i="134" s="1"/>
  <c r="C46" i="134"/>
  <c r="B48" i="146"/>
  <c r="B50" i="146" s="1"/>
  <c r="B59" i="146" s="1"/>
  <c r="C45" i="146"/>
  <c r="B49" i="139"/>
  <c r="B51" i="139" s="1"/>
  <c r="B60" i="139" s="1"/>
  <c r="C46" i="139"/>
  <c r="BN46" i="146"/>
  <c r="BN46" i="131"/>
  <c r="B48" i="150"/>
  <c r="BN47" i="150"/>
  <c r="C46" i="129"/>
  <c r="B49" i="129"/>
  <c r="B51" i="129" s="1"/>
  <c r="B60" i="129" s="1"/>
  <c r="B48" i="128"/>
  <c r="BN47" i="128"/>
  <c r="B47" i="145"/>
  <c r="BN46" i="145"/>
  <c r="C46" i="125"/>
  <c r="B49" i="125"/>
  <c r="B51" i="125" s="1"/>
  <c r="B60" i="125" s="1"/>
  <c r="BN47" i="139"/>
  <c r="BN46" i="140"/>
  <c r="C46" i="120"/>
  <c r="C45" i="136"/>
  <c r="B48" i="136"/>
  <c r="B50" i="136" s="1"/>
  <c r="B59" i="136" s="1"/>
  <c r="B48" i="117"/>
  <c r="C45" i="140"/>
  <c r="B48" i="140"/>
  <c r="B50" i="140" s="1"/>
  <c r="B59" i="140" s="1"/>
  <c r="B61" i="140" s="1"/>
  <c r="B48" i="143"/>
  <c r="B50" i="143" s="1"/>
  <c r="B59" i="143" s="1"/>
  <c r="C45" i="143"/>
  <c r="C46" i="142"/>
  <c r="B49" i="142"/>
  <c r="B51" i="142" s="1"/>
  <c r="B60" i="142" s="1"/>
  <c r="AL21" i="150"/>
  <c r="AL22" i="150" s="1"/>
  <c r="AK55" i="146"/>
  <c r="AL19" i="146"/>
  <c r="AK55" i="145"/>
  <c r="AL19" i="145"/>
  <c r="AK55" i="143"/>
  <c r="AL19" i="143"/>
  <c r="AK22" i="143"/>
  <c r="AK56" i="142"/>
  <c r="AL19" i="142"/>
  <c r="AK55" i="140"/>
  <c r="AL19" i="140"/>
  <c r="AK22" i="140"/>
  <c r="AK56" i="139"/>
  <c r="AL19" i="139"/>
  <c r="AK55" i="137"/>
  <c r="AL19" i="137"/>
  <c r="AK55" i="136"/>
  <c r="AL19" i="136"/>
  <c r="AK56" i="134"/>
  <c r="AL19" i="134"/>
  <c r="AK56" i="133"/>
  <c r="AL19" i="133"/>
  <c r="AK22" i="133"/>
  <c r="AK55" i="131"/>
  <c r="AL19" i="131"/>
  <c r="AK55" i="130"/>
  <c r="AL19" i="130"/>
  <c r="AK22" i="130"/>
  <c r="AK56" i="129"/>
  <c r="AL19" i="129"/>
  <c r="AK56" i="128"/>
  <c r="AL19" i="128"/>
  <c r="AK56" i="126"/>
  <c r="AL19" i="126"/>
  <c r="AK56" i="125"/>
  <c r="AL19" i="125"/>
  <c r="AL55" i="123"/>
  <c r="AM19" i="123"/>
  <c r="AL55" i="122"/>
  <c r="AM19" i="122"/>
  <c r="AL22" i="122"/>
  <c r="AM21" i="120"/>
  <c r="AM22" i="120" s="1"/>
  <c r="BN46" i="116"/>
  <c r="B48" i="116"/>
  <c r="B50" i="116" s="1"/>
  <c r="B59" i="116" s="1"/>
  <c r="C45" i="116"/>
  <c r="B50" i="114"/>
  <c r="P49" i="114"/>
  <c r="B96" i="106"/>
  <c r="N85" i="106"/>
  <c r="C19" i="106"/>
  <c r="B22" i="106"/>
  <c r="H110" i="106"/>
  <c r="C96" i="106"/>
  <c r="F110" i="106"/>
  <c r="N107" i="106"/>
  <c r="I101" i="106"/>
  <c r="E101" i="106"/>
  <c r="J87" i="106"/>
  <c r="F87" i="106"/>
  <c r="F96" i="106" s="1"/>
  <c r="L101" i="106"/>
  <c r="H101" i="106"/>
  <c r="D101" i="106"/>
  <c r="D110" i="106" s="1"/>
  <c r="I87" i="106"/>
  <c r="E87" i="106"/>
  <c r="D78" i="106"/>
  <c r="H80" i="106" s="1"/>
  <c r="K101" i="106"/>
  <c r="K110" i="106" s="1"/>
  <c r="G101" i="106"/>
  <c r="G110" i="106" s="1"/>
  <c r="L87" i="106"/>
  <c r="H87" i="106"/>
  <c r="H96" i="106" s="1"/>
  <c r="D87" i="106"/>
  <c r="J101" i="106"/>
  <c r="J110" i="106" s="1"/>
  <c r="F101" i="106"/>
  <c r="K87" i="106"/>
  <c r="G87" i="106"/>
  <c r="D71" i="106"/>
  <c r="K73" i="106" s="1"/>
  <c r="I110" i="106"/>
  <c r="N86" i="106"/>
  <c r="N102" i="106"/>
  <c r="N88" i="106"/>
  <c r="C25" i="106"/>
  <c r="B29" i="106"/>
  <c r="L96" i="106"/>
  <c r="E96" i="106"/>
  <c r="L110" i="106"/>
  <c r="J96" i="106"/>
  <c r="G96" i="106"/>
  <c r="N99" i="106"/>
  <c r="B110" i="106"/>
  <c r="N91" i="106"/>
  <c r="N108" i="106"/>
  <c r="N100" i="106"/>
  <c r="B80" i="106"/>
  <c r="L80" i="106"/>
  <c r="C80" i="106"/>
  <c r="C110" i="106"/>
  <c r="I96" i="106"/>
  <c r="C73" i="106"/>
  <c r="B73" i="106"/>
  <c r="E110" i="106"/>
  <c r="K96" i="106"/>
  <c r="C11" i="106"/>
  <c r="B16" i="106"/>
  <c r="N103" i="106"/>
  <c r="N93" i="106"/>
  <c r="T63" i="2" l="1"/>
  <c r="Z63" i="2"/>
  <c r="F73" i="106"/>
  <c r="G80" i="106"/>
  <c r="B51" i="159"/>
  <c r="B53" i="159" s="1"/>
  <c r="C48" i="159"/>
  <c r="C48" i="160"/>
  <c r="B51" i="160"/>
  <c r="B53" i="160" s="1"/>
  <c r="C46" i="161"/>
  <c r="B49" i="161"/>
  <c r="B51" i="161" s="1"/>
  <c r="B60" i="161" s="1"/>
  <c r="C47" i="155"/>
  <c r="D45" i="155" s="1"/>
  <c r="C47" i="156"/>
  <c r="D45" i="156" s="1"/>
  <c r="C47" i="158"/>
  <c r="D45" i="158" s="1"/>
  <c r="BA21" i="155"/>
  <c r="BA22" i="155" s="1"/>
  <c r="C47" i="157"/>
  <c r="D45" i="157" s="1"/>
  <c r="BB21" i="157"/>
  <c r="BB22" i="157" s="1"/>
  <c r="BA21" i="158"/>
  <c r="BA22" i="158" s="1"/>
  <c r="AY19" i="156"/>
  <c r="AY21" i="156" s="1"/>
  <c r="AX55" i="156"/>
  <c r="AL21" i="117"/>
  <c r="AL22" i="117" s="1"/>
  <c r="C47" i="143"/>
  <c r="D45" i="143" s="1"/>
  <c r="C45" i="137"/>
  <c r="B48" i="137"/>
  <c r="B50" i="137" s="1"/>
  <c r="B59" i="137" s="1"/>
  <c r="C46" i="133"/>
  <c r="B49" i="133"/>
  <c r="B51" i="133" s="1"/>
  <c r="B60" i="133" s="1"/>
  <c r="B49" i="126"/>
  <c r="B51" i="126" s="1"/>
  <c r="B60" i="126" s="1"/>
  <c r="C46" i="126"/>
  <c r="C48" i="149"/>
  <c r="B51" i="149"/>
  <c r="B53" i="149" s="1"/>
  <c r="B49" i="117"/>
  <c r="B51" i="117" s="1"/>
  <c r="B60" i="117" s="1"/>
  <c r="C46" i="117"/>
  <c r="C48" i="120"/>
  <c r="D46" i="120" s="1"/>
  <c r="C45" i="145"/>
  <c r="B48" i="145"/>
  <c r="B50" i="145" s="1"/>
  <c r="B59" i="145" s="1"/>
  <c r="C48" i="129"/>
  <c r="D46" i="129" s="1"/>
  <c r="C48" i="139"/>
  <c r="D46" i="139" s="1"/>
  <c r="C48" i="134"/>
  <c r="D46" i="134" s="1"/>
  <c r="C47" i="131"/>
  <c r="D45" i="131" s="1"/>
  <c r="C47" i="119"/>
  <c r="D45" i="119" s="1"/>
  <c r="C45" i="130"/>
  <c r="B48" i="130"/>
  <c r="B50" i="130" s="1"/>
  <c r="B59" i="130" s="1"/>
  <c r="C48" i="142"/>
  <c r="D46" i="142" s="1"/>
  <c r="C47" i="140"/>
  <c r="D45" i="140" s="1"/>
  <c r="C47" i="136"/>
  <c r="D45" i="136" s="1"/>
  <c r="C48" i="125"/>
  <c r="D46" i="125" s="1"/>
  <c r="C46" i="128"/>
  <c r="B49" i="128"/>
  <c r="B51" i="128" s="1"/>
  <c r="B60" i="128" s="1"/>
  <c r="C46" i="150"/>
  <c r="B49" i="150"/>
  <c r="B51" i="150" s="1"/>
  <c r="B60" i="150" s="1"/>
  <c r="B62" i="150" s="1"/>
  <c r="C47" i="146"/>
  <c r="D45" i="146" s="1"/>
  <c r="AL56" i="150"/>
  <c r="AM19" i="150"/>
  <c r="AL21" i="146"/>
  <c r="AL22" i="146" s="1"/>
  <c r="AL21" i="145"/>
  <c r="AL22" i="145" s="1"/>
  <c r="AL21" i="143"/>
  <c r="AL22" i="143" s="1"/>
  <c r="AL21" i="142"/>
  <c r="AL22" i="142" s="1"/>
  <c r="AL21" i="140"/>
  <c r="AL22" i="140" s="1"/>
  <c r="AL21" i="139"/>
  <c r="AL21" i="137"/>
  <c r="AL21" i="136"/>
  <c r="AL22" i="136" s="1"/>
  <c r="AL21" i="134"/>
  <c r="AL22" i="134" s="1"/>
  <c r="AL21" i="133"/>
  <c r="AL22" i="133" s="1"/>
  <c r="AL21" i="131"/>
  <c r="AL22" i="131" s="1"/>
  <c r="AL21" i="130"/>
  <c r="AL22" i="130" s="1"/>
  <c r="AL21" i="129"/>
  <c r="AL21" i="128"/>
  <c r="AL22" i="128" s="1"/>
  <c r="AL21" i="126"/>
  <c r="AL21" i="125"/>
  <c r="AL22" i="125" s="1"/>
  <c r="AM21" i="123"/>
  <c r="AM21" i="122"/>
  <c r="AM22" i="122" s="1"/>
  <c r="AM56" i="120"/>
  <c r="AN19" i="120"/>
  <c r="B51" i="114"/>
  <c r="B53" i="114" s="1"/>
  <c r="C48" i="114"/>
  <c r="C47" i="116"/>
  <c r="D45" i="116" s="1"/>
  <c r="E53" i="106"/>
  <c r="I53" i="106"/>
  <c r="I56" i="106" s="1"/>
  <c r="I62" i="106" s="1"/>
  <c r="C53" i="106"/>
  <c r="C56" i="106" s="1"/>
  <c r="C62" i="106" s="1"/>
  <c r="G53" i="106"/>
  <c r="K53" i="106"/>
  <c r="D53" i="106"/>
  <c r="H53" i="106"/>
  <c r="L53" i="106"/>
  <c r="L56" i="106" s="1"/>
  <c r="L62" i="106" s="1"/>
  <c r="J53" i="106"/>
  <c r="F80" i="106"/>
  <c r="K80" i="106"/>
  <c r="E80" i="106"/>
  <c r="J80" i="106"/>
  <c r="D80" i="106"/>
  <c r="I80" i="106"/>
  <c r="F54" i="106"/>
  <c r="H54" i="106"/>
  <c r="G54" i="106"/>
  <c r="K74" i="106"/>
  <c r="G74" i="106"/>
  <c r="J74" i="106"/>
  <c r="F74" i="106"/>
  <c r="I74" i="106"/>
  <c r="E74" i="106"/>
  <c r="L74" i="106"/>
  <c r="H74" i="106"/>
  <c r="D74" i="106"/>
  <c r="J73" i="106"/>
  <c r="N87" i="106"/>
  <c r="N96" i="106"/>
  <c r="L54" i="106"/>
  <c r="C21" i="106"/>
  <c r="D19" i="106" s="1"/>
  <c r="C15" i="106"/>
  <c r="D11" i="106" s="1"/>
  <c r="I73" i="106"/>
  <c r="H73" i="106"/>
  <c r="C28" i="106"/>
  <c r="D25" i="106" s="1"/>
  <c r="C54" i="106"/>
  <c r="B54" i="106"/>
  <c r="B34" i="106"/>
  <c r="I54" i="106"/>
  <c r="E73" i="106"/>
  <c r="D73" i="106"/>
  <c r="J54" i="106"/>
  <c r="N101" i="106"/>
  <c r="N110" i="106" s="1"/>
  <c r="K54" i="106"/>
  <c r="G73" i="106"/>
  <c r="L73" i="106"/>
  <c r="E54" i="106"/>
  <c r="D96" i="106"/>
  <c r="F53" i="106"/>
  <c r="U63" i="2" l="1"/>
  <c r="AB63" i="2" s="1"/>
  <c r="AA63" i="2"/>
  <c r="C29" i="106"/>
  <c r="C16" i="106"/>
  <c r="C50" i="160"/>
  <c r="D48" i="160" s="1"/>
  <c r="B62" i="161"/>
  <c r="C50" i="159"/>
  <c r="D48" i="159" s="1"/>
  <c r="C48" i="155"/>
  <c r="C50" i="155" s="1"/>
  <c r="C59" i="155" s="1"/>
  <c r="C48" i="161"/>
  <c r="D46" i="161" s="1"/>
  <c r="C48" i="157"/>
  <c r="C50" i="157" s="1"/>
  <c r="C59" i="157" s="1"/>
  <c r="C49" i="129"/>
  <c r="C51" i="129" s="1"/>
  <c r="C60" i="129" s="1"/>
  <c r="C49" i="120"/>
  <c r="C51" i="120" s="1"/>
  <c r="C60" i="120" s="1"/>
  <c r="C48" i="143"/>
  <c r="C50" i="143" s="1"/>
  <c r="C59" i="143" s="1"/>
  <c r="D47" i="157"/>
  <c r="E45" i="157" s="1"/>
  <c r="BA55" i="155"/>
  <c r="BB19" i="155"/>
  <c r="BB21" i="155" s="1"/>
  <c r="C48" i="158"/>
  <c r="C50" i="158" s="1"/>
  <c r="C59" i="158" s="1"/>
  <c r="C48" i="156"/>
  <c r="C50" i="156" s="1"/>
  <c r="C59" i="156" s="1"/>
  <c r="D47" i="155"/>
  <c r="E45" i="155" s="1"/>
  <c r="AY22" i="156"/>
  <c r="AY55" i="156"/>
  <c r="AZ19" i="156"/>
  <c r="BB19" i="158"/>
  <c r="BA55" i="158"/>
  <c r="BC19" i="157"/>
  <c r="BB55" i="157"/>
  <c r="D47" i="158"/>
  <c r="E45" i="158" s="1"/>
  <c r="D47" i="156"/>
  <c r="E45" i="156" s="1"/>
  <c r="AM19" i="117"/>
  <c r="AM21" i="117" s="1"/>
  <c r="AL56" i="117"/>
  <c r="C48" i="119"/>
  <c r="C50" i="119" s="1"/>
  <c r="C59" i="119" s="1"/>
  <c r="C49" i="134"/>
  <c r="C51" i="134" s="1"/>
  <c r="C60" i="134" s="1"/>
  <c r="C48" i="146"/>
  <c r="C50" i="146" s="1"/>
  <c r="C59" i="146" s="1"/>
  <c r="C48" i="136"/>
  <c r="C50" i="136" s="1"/>
  <c r="C59" i="136" s="1"/>
  <c r="C49" i="142"/>
  <c r="C51" i="142" s="1"/>
  <c r="C60" i="142" s="1"/>
  <c r="D47" i="131"/>
  <c r="E45" i="131" s="1"/>
  <c r="D48" i="139"/>
  <c r="E46" i="139" s="1"/>
  <c r="C47" i="145"/>
  <c r="D45" i="145" s="1"/>
  <c r="D47" i="146"/>
  <c r="E45" i="146" s="1"/>
  <c r="C48" i="128"/>
  <c r="D46" i="128" s="1"/>
  <c r="D47" i="136"/>
  <c r="E45" i="136" s="1"/>
  <c r="D48" i="142"/>
  <c r="E46" i="142" s="1"/>
  <c r="C50" i="149"/>
  <c r="D48" i="149" s="1"/>
  <c r="C48" i="133"/>
  <c r="D46" i="133" s="1"/>
  <c r="C49" i="125"/>
  <c r="C51" i="125" s="1"/>
  <c r="C60" i="125" s="1"/>
  <c r="C48" i="140"/>
  <c r="C50" i="140" s="1"/>
  <c r="C59" i="140" s="1"/>
  <c r="C61" i="140" s="1"/>
  <c r="C47" i="130"/>
  <c r="D45" i="130" s="1"/>
  <c r="D47" i="119"/>
  <c r="E45" i="119" s="1"/>
  <c r="D48" i="134"/>
  <c r="E46" i="134" s="1"/>
  <c r="D48" i="129"/>
  <c r="E46" i="129" s="1"/>
  <c r="D48" i="120"/>
  <c r="E46" i="120" s="1"/>
  <c r="C48" i="126"/>
  <c r="D46" i="126" s="1"/>
  <c r="D47" i="143"/>
  <c r="E45" i="143" s="1"/>
  <c r="C48" i="150"/>
  <c r="D46" i="150" s="1"/>
  <c r="D48" i="125"/>
  <c r="E46" i="125" s="1"/>
  <c r="D47" i="140"/>
  <c r="E45" i="140" s="1"/>
  <c r="C48" i="131"/>
  <c r="C50" i="131" s="1"/>
  <c r="C59" i="131" s="1"/>
  <c r="C49" i="139"/>
  <c r="C51" i="139" s="1"/>
  <c r="C60" i="139" s="1"/>
  <c r="C48" i="117"/>
  <c r="D46" i="117" s="1"/>
  <c r="C47" i="137"/>
  <c r="D45" i="137" s="1"/>
  <c r="AM21" i="150"/>
  <c r="AL55" i="146"/>
  <c r="AM19" i="146"/>
  <c r="AL55" i="145"/>
  <c r="AM19" i="145"/>
  <c r="AL55" i="143"/>
  <c r="AM19" i="143"/>
  <c r="AL56" i="142"/>
  <c r="AM19" i="142"/>
  <c r="AL55" i="140"/>
  <c r="AM19" i="140"/>
  <c r="AL56" i="139"/>
  <c r="AM19" i="139"/>
  <c r="AL22" i="139"/>
  <c r="AL55" i="137"/>
  <c r="AM19" i="137"/>
  <c r="AL22" i="137"/>
  <c r="AL55" i="136"/>
  <c r="AM19" i="136"/>
  <c r="AL56" i="134"/>
  <c r="AM19" i="134"/>
  <c r="AL56" i="133"/>
  <c r="AM19" i="133"/>
  <c r="AL55" i="131"/>
  <c r="AM19" i="131"/>
  <c r="AL55" i="130"/>
  <c r="AM19" i="130"/>
  <c r="AL56" i="129"/>
  <c r="AM19" i="129"/>
  <c r="AL22" i="129"/>
  <c r="AL56" i="128"/>
  <c r="AM19" i="128"/>
  <c r="AL56" i="126"/>
  <c r="AM19" i="126"/>
  <c r="AL22" i="126"/>
  <c r="AL56" i="125"/>
  <c r="AM19" i="125"/>
  <c r="AM55" i="123"/>
  <c r="AN19" i="123"/>
  <c r="AM22" i="123"/>
  <c r="AM55" i="122"/>
  <c r="AN19" i="122"/>
  <c r="AN21" i="120"/>
  <c r="C48" i="116"/>
  <c r="C50" i="116" s="1"/>
  <c r="C59" i="116" s="1"/>
  <c r="D47" i="116"/>
  <c r="E45" i="116" s="1"/>
  <c r="C50" i="114"/>
  <c r="D48" i="114" s="1"/>
  <c r="B53" i="106"/>
  <c r="N53" i="106" s="1"/>
  <c r="C22" i="106"/>
  <c r="D54" i="106"/>
  <c r="N54" i="106" s="1"/>
  <c r="D56" i="106"/>
  <c r="D62" i="106" s="1"/>
  <c r="B40" i="106"/>
  <c r="C32" i="106"/>
  <c r="B35" i="106"/>
  <c r="E56" i="106"/>
  <c r="E62" i="106" s="1"/>
  <c r="K56" i="106"/>
  <c r="K62" i="106" s="1"/>
  <c r="J56" i="106"/>
  <c r="J62" i="106" s="1"/>
  <c r="B46" i="106"/>
  <c r="N33" i="106"/>
  <c r="E81" i="106"/>
  <c r="E82" i="106" s="1"/>
  <c r="E27" i="106" s="1"/>
  <c r="E75" i="106"/>
  <c r="E26" i="106" s="1"/>
  <c r="G75" i="106"/>
  <c r="G26" i="106" s="1"/>
  <c r="G81" i="106"/>
  <c r="G82" i="106" s="1"/>
  <c r="G27" i="106" s="1"/>
  <c r="H56" i="106"/>
  <c r="H62" i="106" s="1"/>
  <c r="N52" i="106"/>
  <c r="D75" i="106"/>
  <c r="D26" i="106" s="1"/>
  <c r="D81" i="106"/>
  <c r="D82" i="106" s="1"/>
  <c r="D27" i="106" s="1"/>
  <c r="I81" i="106"/>
  <c r="I82" i="106" s="1"/>
  <c r="I27" i="106" s="1"/>
  <c r="I75" i="106"/>
  <c r="I26" i="106" s="1"/>
  <c r="K75" i="106"/>
  <c r="K26" i="106" s="1"/>
  <c r="K81" i="106"/>
  <c r="K82" i="106" s="1"/>
  <c r="K27" i="106" s="1"/>
  <c r="D15" i="106"/>
  <c r="E11" i="106" s="1"/>
  <c r="D21" i="106"/>
  <c r="E19" i="106" s="1"/>
  <c r="H75" i="106"/>
  <c r="H26" i="106" s="1"/>
  <c r="H81" i="106"/>
  <c r="H82" i="106" s="1"/>
  <c r="H27" i="106" s="1"/>
  <c r="F75" i="106"/>
  <c r="F26" i="106" s="1"/>
  <c r="F81" i="106"/>
  <c r="F82" i="106" s="1"/>
  <c r="F27" i="106" s="1"/>
  <c r="G56" i="106"/>
  <c r="G62" i="106" s="1"/>
  <c r="F56" i="106"/>
  <c r="F62" i="106" s="1"/>
  <c r="L75" i="106"/>
  <c r="L26" i="106" s="1"/>
  <c r="L81" i="106"/>
  <c r="L82" i="106" s="1"/>
  <c r="L27" i="106" s="1"/>
  <c r="J75" i="106"/>
  <c r="J26" i="106" s="1"/>
  <c r="J81" i="106"/>
  <c r="J82" i="106" s="1"/>
  <c r="J27" i="106" s="1"/>
  <c r="D28" i="106" l="1"/>
  <c r="D29" i="106" s="1"/>
  <c r="C51" i="160"/>
  <c r="C53" i="160" s="1"/>
  <c r="C51" i="159"/>
  <c r="C53" i="159" s="1"/>
  <c r="D48" i="161"/>
  <c r="E46" i="161" s="1"/>
  <c r="C49" i="161"/>
  <c r="C51" i="161" s="1"/>
  <c r="D50" i="159"/>
  <c r="E48" i="159" s="1"/>
  <c r="D50" i="160"/>
  <c r="E48" i="160" s="1"/>
  <c r="C48" i="137"/>
  <c r="C50" i="137" s="1"/>
  <c r="C59" i="137" s="1"/>
  <c r="C49" i="128"/>
  <c r="C51" i="128" s="1"/>
  <c r="C60" i="128" s="1"/>
  <c r="D48" i="156"/>
  <c r="D50" i="156" s="1"/>
  <c r="D59" i="156" s="1"/>
  <c r="D61" i="156" s="1"/>
  <c r="D48" i="158"/>
  <c r="D50" i="158" s="1"/>
  <c r="D59" i="158" s="1"/>
  <c r="D61" i="158" s="1"/>
  <c r="AZ21" i="156"/>
  <c r="AZ22" i="156" s="1"/>
  <c r="D48" i="155"/>
  <c r="D50" i="155" s="1"/>
  <c r="D59" i="155" s="1"/>
  <c r="BB22" i="155"/>
  <c r="BC19" i="155"/>
  <c r="BB55" i="155"/>
  <c r="D48" i="157"/>
  <c r="D50" i="157" s="1"/>
  <c r="D59" i="157" s="1"/>
  <c r="E47" i="156"/>
  <c r="F45" i="156" s="1"/>
  <c r="E47" i="158"/>
  <c r="F45" i="158" s="1"/>
  <c r="BC21" i="157"/>
  <c r="BC22" i="157" s="1"/>
  <c r="BB21" i="158"/>
  <c r="BB22" i="158" s="1"/>
  <c r="E47" i="155"/>
  <c r="F45" i="155" s="1"/>
  <c r="E47" i="157"/>
  <c r="F45" i="157" s="1"/>
  <c r="AM22" i="117"/>
  <c r="AM56" i="117"/>
  <c r="AN19" i="117"/>
  <c r="C49" i="117"/>
  <c r="C51" i="117" s="1"/>
  <c r="D48" i="140"/>
  <c r="D50" i="140" s="1"/>
  <c r="D59" i="140" s="1"/>
  <c r="D61" i="140" s="1"/>
  <c r="C48" i="130"/>
  <c r="C50" i="130" s="1"/>
  <c r="C59" i="130" s="1"/>
  <c r="C49" i="133"/>
  <c r="C51" i="133" s="1"/>
  <c r="C60" i="133" s="1"/>
  <c r="D48" i="143"/>
  <c r="D50" i="143" s="1"/>
  <c r="D59" i="143" s="1"/>
  <c r="D61" i="143" s="1"/>
  <c r="D49" i="120"/>
  <c r="D49" i="142"/>
  <c r="D51" i="142" s="1"/>
  <c r="D60" i="142" s="1"/>
  <c r="D62" i="142" s="1"/>
  <c r="D49" i="139"/>
  <c r="D51" i="139" s="1"/>
  <c r="D60" i="139" s="1"/>
  <c r="D62" i="139" s="1"/>
  <c r="C49" i="150"/>
  <c r="D49" i="125"/>
  <c r="D48" i="126"/>
  <c r="E46" i="126" s="1"/>
  <c r="E48" i="129"/>
  <c r="F46" i="129" s="1"/>
  <c r="E47" i="119"/>
  <c r="F45" i="119" s="1"/>
  <c r="D50" i="149"/>
  <c r="E48" i="149" s="1"/>
  <c r="E47" i="136"/>
  <c r="F45" i="136" s="1"/>
  <c r="E47" i="146"/>
  <c r="F45" i="146" s="1"/>
  <c r="E48" i="125"/>
  <c r="F46" i="125" s="1"/>
  <c r="E48" i="134"/>
  <c r="F46" i="134" s="1"/>
  <c r="E48" i="139"/>
  <c r="F46" i="139" s="1"/>
  <c r="D48" i="117"/>
  <c r="E46" i="117" s="1"/>
  <c r="E48" i="120"/>
  <c r="F46" i="120" s="1"/>
  <c r="D49" i="134"/>
  <c r="D51" i="134" s="1"/>
  <c r="D60" i="134" s="1"/>
  <c r="D62" i="134" s="1"/>
  <c r="D47" i="130"/>
  <c r="E45" i="130" s="1"/>
  <c r="D48" i="133"/>
  <c r="E46" i="133" s="1"/>
  <c r="E48" i="142"/>
  <c r="F46" i="142" s="1"/>
  <c r="D48" i="128"/>
  <c r="E46" i="128" s="1"/>
  <c r="C48" i="145"/>
  <c r="C50" i="145" s="1"/>
  <c r="C59" i="145" s="1"/>
  <c r="D48" i="131"/>
  <c r="D50" i="131" s="1"/>
  <c r="D59" i="131" s="1"/>
  <c r="D61" i="131" s="1"/>
  <c r="D47" i="137"/>
  <c r="E45" i="137" s="1"/>
  <c r="E47" i="140"/>
  <c r="F45" i="140" s="1"/>
  <c r="D48" i="150"/>
  <c r="E46" i="150" s="1"/>
  <c r="E47" i="143"/>
  <c r="F45" i="143" s="1"/>
  <c r="C49" i="126"/>
  <c r="C51" i="126" s="1"/>
  <c r="C60" i="126" s="1"/>
  <c r="D49" i="129"/>
  <c r="D51" i="129" s="1"/>
  <c r="D60" i="129" s="1"/>
  <c r="D62" i="129" s="1"/>
  <c r="D48" i="119"/>
  <c r="D50" i="119" s="1"/>
  <c r="D59" i="119" s="1"/>
  <c r="C51" i="149"/>
  <c r="C53" i="149" s="1"/>
  <c r="D48" i="136"/>
  <c r="D50" i="136" s="1"/>
  <c r="D59" i="136" s="1"/>
  <c r="D61" i="136" s="1"/>
  <c r="D48" i="146"/>
  <c r="D50" i="146" s="1"/>
  <c r="D59" i="146" s="1"/>
  <c r="D61" i="146" s="1"/>
  <c r="D47" i="145"/>
  <c r="E45" i="145" s="1"/>
  <c r="E47" i="131"/>
  <c r="F45" i="131" s="1"/>
  <c r="AM56" i="150"/>
  <c r="AN19" i="150"/>
  <c r="AM22" i="150"/>
  <c r="AM21" i="146"/>
  <c r="AM21" i="145"/>
  <c r="AM21" i="143"/>
  <c r="AM22" i="143" s="1"/>
  <c r="AM21" i="142"/>
  <c r="AM21" i="140"/>
  <c r="AM22" i="140" s="1"/>
  <c r="AM21" i="139"/>
  <c r="AM21" i="137"/>
  <c r="AM22" i="137" s="1"/>
  <c r="AM21" i="136"/>
  <c r="AM21" i="134"/>
  <c r="AM22" i="134" s="1"/>
  <c r="AM21" i="133"/>
  <c r="AM22" i="133" s="1"/>
  <c r="AM21" i="131"/>
  <c r="AM22" i="131" s="1"/>
  <c r="AM21" i="130"/>
  <c r="AM22" i="130" s="1"/>
  <c r="AM21" i="129"/>
  <c r="AM22" i="129" s="1"/>
  <c r="AM21" i="128"/>
  <c r="AM21" i="126"/>
  <c r="AM22" i="126" s="1"/>
  <c r="AM21" i="125"/>
  <c r="AN21" i="123"/>
  <c r="AN22" i="123" s="1"/>
  <c r="AN21" i="122"/>
  <c r="AN22" i="122" s="1"/>
  <c r="AN56" i="120"/>
  <c r="AO19" i="120"/>
  <c r="AN22" i="120"/>
  <c r="B56" i="106"/>
  <c r="B62" i="106" s="1"/>
  <c r="N62" i="106" s="1"/>
  <c r="C51" i="114"/>
  <c r="C53" i="114" s="1"/>
  <c r="D48" i="116"/>
  <c r="D50" i="116" s="1"/>
  <c r="D59" i="116" s="1"/>
  <c r="D61" i="116" s="1"/>
  <c r="E47" i="116"/>
  <c r="F45" i="116" s="1"/>
  <c r="D50" i="114"/>
  <c r="E48" i="114" s="1"/>
  <c r="D16" i="106"/>
  <c r="D22" i="106"/>
  <c r="E25" i="106"/>
  <c r="E21" i="106"/>
  <c r="F19" i="106" s="1"/>
  <c r="C38" i="106"/>
  <c r="B41" i="106"/>
  <c r="N56" i="106"/>
  <c r="C44" i="106"/>
  <c r="B47" i="106"/>
  <c r="E15" i="106"/>
  <c r="F11" i="106" s="1"/>
  <c r="N45" i="106"/>
  <c r="N27" i="106"/>
  <c r="N39" i="106"/>
  <c r="N26" i="106"/>
  <c r="C34" i="106"/>
  <c r="D32" i="106" s="1"/>
  <c r="D51" i="125" l="1"/>
  <c r="D60" i="125" s="1"/>
  <c r="D62" i="125" s="1"/>
  <c r="C60" i="117"/>
  <c r="B49" i="106"/>
  <c r="B59" i="106" s="1"/>
  <c r="D51" i="120"/>
  <c r="D60" i="120" s="1"/>
  <c r="C60" i="161"/>
  <c r="C62" i="161" s="1"/>
  <c r="D49" i="161"/>
  <c r="D51" i="161" s="1"/>
  <c r="D60" i="161" s="1"/>
  <c r="D62" i="161" s="1"/>
  <c r="C51" i="150"/>
  <c r="C60" i="150" s="1"/>
  <c r="D51" i="159"/>
  <c r="D53" i="159" s="1"/>
  <c r="D51" i="160"/>
  <c r="D53" i="160" s="1"/>
  <c r="E50" i="160"/>
  <c r="F48" i="160" s="1"/>
  <c r="E50" i="159"/>
  <c r="F48" i="159" s="1"/>
  <c r="E48" i="161"/>
  <c r="F46" i="161" s="1"/>
  <c r="E48" i="155"/>
  <c r="E50" i="155" s="1"/>
  <c r="E59" i="155" s="1"/>
  <c r="E61" i="155" s="1"/>
  <c r="E48" i="157"/>
  <c r="E50" i="157" s="1"/>
  <c r="E59" i="157" s="1"/>
  <c r="E61" i="157" s="1"/>
  <c r="F47" i="155"/>
  <c r="G45" i="155" s="1"/>
  <c r="BC19" i="158"/>
  <c r="BB55" i="158"/>
  <c r="E48" i="158"/>
  <c r="E50" i="158" s="1"/>
  <c r="E59" i="158" s="1"/>
  <c r="E48" i="156"/>
  <c r="E50" i="156" s="1"/>
  <c r="E59" i="156" s="1"/>
  <c r="E61" i="156" s="1"/>
  <c r="D61" i="157"/>
  <c r="BC21" i="155"/>
  <c r="BC22" i="155" s="1"/>
  <c r="D61" i="155"/>
  <c r="F47" i="157"/>
  <c r="G45" i="157" s="1"/>
  <c r="BD19" i="157"/>
  <c r="BD21" i="157" s="1"/>
  <c r="BC55" i="157"/>
  <c r="F47" i="158"/>
  <c r="G45" i="158" s="1"/>
  <c r="F47" i="156"/>
  <c r="G45" i="156" s="1"/>
  <c r="BA19" i="156"/>
  <c r="BA21" i="156" s="1"/>
  <c r="AZ55" i="156"/>
  <c r="AN21" i="117"/>
  <c r="AN22" i="117" s="1"/>
  <c r="E48" i="131"/>
  <c r="E50" i="131" s="1"/>
  <c r="E59" i="131" s="1"/>
  <c r="E61" i="131" s="1"/>
  <c r="D48" i="137"/>
  <c r="D50" i="137" s="1"/>
  <c r="D59" i="137" s="1"/>
  <c r="D61" i="137" s="1"/>
  <c r="D48" i="130"/>
  <c r="D50" i="130" s="1"/>
  <c r="D59" i="130" s="1"/>
  <c r="D61" i="130" s="1"/>
  <c r="E48" i="119"/>
  <c r="E50" i="119" s="1"/>
  <c r="E59" i="119" s="1"/>
  <c r="E61" i="119" s="1"/>
  <c r="E49" i="120"/>
  <c r="E51" i="120" s="1"/>
  <c r="E60" i="120" s="1"/>
  <c r="E62" i="120" s="1"/>
  <c r="D49" i="150"/>
  <c r="E49" i="142"/>
  <c r="E51" i="142" s="1"/>
  <c r="E60" i="142" s="1"/>
  <c r="E62" i="142" s="1"/>
  <c r="E49" i="125"/>
  <c r="E51" i="125" s="1"/>
  <c r="E60" i="125" s="1"/>
  <c r="E62" i="125" s="1"/>
  <c r="D49" i="126"/>
  <c r="D48" i="145"/>
  <c r="D50" i="145" s="1"/>
  <c r="D59" i="145" s="1"/>
  <c r="D61" i="145" s="1"/>
  <c r="E48" i="143"/>
  <c r="E50" i="143" s="1"/>
  <c r="E59" i="143" s="1"/>
  <c r="E61" i="143" s="1"/>
  <c r="E48" i="140"/>
  <c r="E50" i="140" s="1"/>
  <c r="E59" i="140" s="1"/>
  <c r="E61" i="140" s="1"/>
  <c r="D49" i="128"/>
  <c r="D51" i="128" s="1"/>
  <c r="D60" i="128" s="1"/>
  <c r="D62" i="128" s="1"/>
  <c r="D49" i="133"/>
  <c r="D51" i="133" s="1"/>
  <c r="D60" i="133" s="1"/>
  <c r="D62" i="133" s="1"/>
  <c r="E49" i="139"/>
  <c r="E51" i="139" s="1"/>
  <c r="E60" i="139" s="1"/>
  <c r="E62" i="139" s="1"/>
  <c r="E49" i="134"/>
  <c r="E51" i="134" s="1"/>
  <c r="E60" i="134" s="1"/>
  <c r="E62" i="134" s="1"/>
  <c r="E48" i="136"/>
  <c r="E50" i="136" s="1"/>
  <c r="E59" i="136" s="1"/>
  <c r="E61" i="136" s="1"/>
  <c r="F48" i="129"/>
  <c r="G46" i="129" s="1"/>
  <c r="E47" i="145"/>
  <c r="F45" i="145" s="1"/>
  <c r="D61" i="119"/>
  <c r="F47" i="143"/>
  <c r="G45" i="143" s="1"/>
  <c r="F47" i="140"/>
  <c r="G45" i="140" s="1"/>
  <c r="E48" i="128"/>
  <c r="F46" i="128" s="1"/>
  <c r="E48" i="133"/>
  <c r="F46" i="133" s="1"/>
  <c r="F48" i="139"/>
  <c r="G46" i="139" s="1"/>
  <c r="F48" i="134"/>
  <c r="G46" i="134" s="1"/>
  <c r="F47" i="136"/>
  <c r="G45" i="136" s="1"/>
  <c r="F48" i="120"/>
  <c r="G46" i="120" s="1"/>
  <c r="D49" i="117"/>
  <c r="D51" i="117" s="1"/>
  <c r="F48" i="125"/>
  <c r="G46" i="125" s="1"/>
  <c r="E48" i="146"/>
  <c r="E50" i="146" s="1"/>
  <c r="E59" i="146" s="1"/>
  <c r="E61" i="146" s="1"/>
  <c r="D51" i="149"/>
  <c r="D53" i="149" s="1"/>
  <c r="F47" i="119"/>
  <c r="G45" i="119" s="1"/>
  <c r="E48" i="126"/>
  <c r="F46" i="126" s="1"/>
  <c r="F47" i="131"/>
  <c r="G45" i="131" s="1"/>
  <c r="E48" i="150"/>
  <c r="F46" i="150" s="1"/>
  <c r="E47" i="137"/>
  <c r="F45" i="137" s="1"/>
  <c r="F48" i="142"/>
  <c r="G46" i="142" s="1"/>
  <c r="E47" i="130"/>
  <c r="F45" i="130" s="1"/>
  <c r="E48" i="117"/>
  <c r="F46" i="117" s="1"/>
  <c r="F47" i="146"/>
  <c r="G45" i="146" s="1"/>
  <c r="E50" i="149"/>
  <c r="F48" i="149" s="1"/>
  <c r="E49" i="129"/>
  <c r="E51" i="129" s="1"/>
  <c r="E60" i="129" s="1"/>
  <c r="E62" i="129" s="1"/>
  <c r="D51" i="114"/>
  <c r="D53" i="114" s="1"/>
  <c r="AN21" i="150"/>
  <c r="AN22" i="150" s="1"/>
  <c r="AM55" i="146"/>
  <c r="AN19" i="146"/>
  <c r="AM22" i="146"/>
  <c r="AM55" i="145"/>
  <c r="AN19" i="145"/>
  <c r="AM22" i="145"/>
  <c r="AM55" i="143"/>
  <c r="AN19" i="143"/>
  <c r="AM56" i="142"/>
  <c r="AN19" i="142"/>
  <c r="AM22" i="142"/>
  <c r="AM55" i="140"/>
  <c r="AN19" i="140"/>
  <c r="AN19" i="139"/>
  <c r="AM56" i="139"/>
  <c r="AM22" i="139"/>
  <c r="AM55" i="137"/>
  <c r="AN19" i="137"/>
  <c r="AM55" i="136"/>
  <c r="AN19" i="136"/>
  <c r="AM22" i="136"/>
  <c r="AM56" i="134"/>
  <c r="AN19" i="134"/>
  <c r="AM56" i="133"/>
  <c r="AN19" i="133"/>
  <c r="AM55" i="131"/>
  <c r="AN19" i="131"/>
  <c r="AM55" i="130"/>
  <c r="AN19" i="130"/>
  <c r="AM56" i="129"/>
  <c r="AN19" i="129"/>
  <c r="AM56" i="128"/>
  <c r="AN19" i="128"/>
  <c r="AM22" i="128"/>
  <c r="AM56" i="126"/>
  <c r="AN19" i="126"/>
  <c r="AM56" i="125"/>
  <c r="AN19" i="125"/>
  <c r="AM22" i="125"/>
  <c r="AN55" i="123"/>
  <c r="AO19" i="123"/>
  <c r="E48" i="116"/>
  <c r="E50" i="116" s="1"/>
  <c r="E59" i="116" s="1"/>
  <c r="E61" i="116" s="1"/>
  <c r="AN55" i="122"/>
  <c r="AO19" i="122"/>
  <c r="AO21" i="120"/>
  <c r="AO22" i="120" s="1"/>
  <c r="F47" i="116"/>
  <c r="G45" i="116" s="1"/>
  <c r="E50" i="114"/>
  <c r="F48" i="114" s="1"/>
  <c r="E22" i="106"/>
  <c r="C35" i="106"/>
  <c r="C46" i="106"/>
  <c r="D44" i="106" s="1"/>
  <c r="F21" i="106"/>
  <c r="G19" i="106" s="1"/>
  <c r="D34" i="106"/>
  <c r="E32" i="106" s="1"/>
  <c r="E16" i="106"/>
  <c r="F15" i="106"/>
  <c r="G11" i="106" s="1"/>
  <c r="C40" i="106"/>
  <c r="D38" i="106" s="1"/>
  <c r="E28" i="106"/>
  <c r="F25" i="106" s="1"/>
  <c r="D51" i="150" l="1"/>
  <c r="D60" i="150" s="1"/>
  <c r="D62" i="150" s="1"/>
  <c r="D60" i="117"/>
  <c r="D62" i="117" s="1"/>
  <c r="C47" i="106"/>
  <c r="C41" i="106"/>
  <c r="D35" i="106"/>
  <c r="D51" i="126"/>
  <c r="D60" i="126" s="1"/>
  <c r="D62" i="126" s="1"/>
  <c r="D62" i="120"/>
  <c r="C62" i="150"/>
  <c r="E49" i="161"/>
  <c r="E51" i="161" s="1"/>
  <c r="E60" i="161" s="1"/>
  <c r="E62" i="161" s="1"/>
  <c r="E51" i="159"/>
  <c r="E53" i="159" s="1"/>
  <c r="F50" i="160"/>
  <c r="G48" i="160" s="1"/>
  <c r="F50" i="159"/>
  <c r="G48" i="159" s="1"/>
  <c r="F48" i="161"/>
  <c r="G46" i="161" s="1"/>
  <c r="E51" i="160"/>
  <c r="E53" i="160" s="1"/>
  <c r="E48" i="137"/>
  <c r="E50" i="137" s="1"/>
  <c r="E59" i="137" s="1"/>
  <c r="E61" i="137" s="1"/>
  <c r="BA22" i="156"/>
  <c r="BA55" i="156"/>
  <c r="BB19" i="156"/>
  <c r="F48" i="156"/>
  <c r="F50" i="156" s="1"/>
  <c r="F59" i="156" s="1"/>
  <c r="F48" i="158"/>
  <c r="F50" i="158" s="1"/>
  <c r="F59" i="158" s="1"/>
  <c r="F61" i="158" s="1"/>
  <c r="F48" i="157"/>
  <c r="F50" i="157" s="1"/>
  <c r="F59" i="157" s="1"/>
  <c r="F61" i="157" s="1"/>
  <c r="F48" i="155"/>
  <c r="F50" i="155" s="1"/>
  <c r="F59" i="155" s="1"/>
  <c r="G47" i="156"/>
  <c r="H45" i="156" s="1"/>
  <c r="G47" i="158"/>
  <c r="H45" i="158" s="1"/>
  <c r="BD22" i="157"/>
  <c r="BD55" i="157"/>
  <c r="BE19" i="157"/>
  <c r="BE21" i="157" s="1"/>
  <c r="G47" i="157"/>
  <c r="H45" i="157" s="1"/>
  <c r="BC55" i="155"/>
  <c r="BD19" i="155"/>
  <c r="E61" i="158"/>
  <c r="BC21" i="158"/>
  <c r="BC22" i="158" s="1"/>
  <c r="G47" i="155"/>
  <c r="H45" i="155" s="1"/>
  <c r="AO19" i="117"/>
  <c r="AN56" i="117"/>
  <c r="E49" i="126"/>
  <c r="E51" i="126" s="1"/>
  <c r="E60" i="126" s="1"/>
  <c r="E62" i="126" s="1"/>
  <c r="E51" i="149"/>
  <c r="E53" i="149" s="1"/>
  <c r="E48" i="130"/>
  <c r="E50" i="130" s="1"/>
  <c r="E59" i="130" s="1"/>
  <c r="E61" i="130" s="1"/>
  <c r="F49" i="120"/>
  <c r="F51" i="120" s="1"/>
  <c r="F60" i="120" s="1"/>
  <c r="F62" i="120" s="1"/>
  <c r="F48" i="143"/>
  <c r="F50" i="143" s="1"/>
  <c r="F59" i="143" s="1"/>
  <c r="F61" i="143" s="1"/>
  <c r="E48" i="145"/>
  <c r="E50" i="145" s="1"/>
  <c r="E59" i="145" s="1"/>
  <c r="E61" i="145" s="1"/>
  <c r="F49" i="134"/>
  <c r="F51" i="134" s="1"/>
  <c r="F60" i="134" s="1"/>
  <c r="F62" i="134" s="1"/>
  <c r="E49" i="128"/>
  <c r="E51" i="128" s="1"/>
  <c r="E60" i="128" s="1"/>
  <c r="E62" i="128" s="1"/>
  <c r="F49" i="129"/>
  <c r="F51" i="129" s="1"/>
  <c r="F60" i="129" s="1"/>
  <c r="F62" i="129" s="1"/>
  <c r="F48" i="146"/>
  <c r="F50" i="146" s="1"/>
  <c r="F59" i="146" s="1"/>
  <c r="F61" i="146" s="1"/>
  <c r="F48" i="117"/>
  <c r="G46" i="117" s="1"/>
  <c r="G48" i="142"/>
  <c r="H46" i="142" s="1"/>
  <c r="E49" i="150"/>
  <c r="F48" i="131"/>
  <c r="F50" i="131" s="1"/>
  <c r="F59" i="131" s="1"/>
  <c r="F61" i="131" s="1"/>
  <c r="G47" i="119"/>
  <c r="H45" i="119" s="1"/>
  <c r="G48" i="125"/>
  <c r="H46" i="125" s="1"/>
  <c r="G47" i="136"/>
  <c r="H45" i="136" s="1"/>
  <c r="F49" i="139"/>
  <c r="F51" i="139" s="1"/>
  <c r="F60" i="139" s="1"/>
  <c r="F62" i="139" s="1"/>
  <c r="F48" i="133"/>
  <c r="G46" i="133" s="1"/>
  <c r="G47" i="140"/>
  <c r="H45" i="140" s="1"/>
  <c r="G47" i="146"/>
  <c r="H45" i="146" s="1"/>
  <c r="F48" i="150"/>
  <c r="G46" i="150" s="1"/>
  <c r="G47" i="131"/>
  <c r="H45" i="131" s="1"/>
  <c r="G48" i="139"/>
  <c r="H46" i="139" s="1"/>
  <c r="G48" i="129"/>
  <c r="H46" i="129" s="1"/>
  <c r="F47" i="130"/>
  <c r="G45" i="130" s="1"/>
  <c r="F48" i="126"/>
  <c r="G46" i="126" s="1"/>
  <c r="F48" i="128"/>
  <c r="G46" i="128" s="1"/>
  <c r="G47" i="143"/>
  <c r="H45" i="143" s="1"/>
  <c r="F47" i="145"/>
  <c r="G45" i="145" s="1"/>
  <c r="F50" i="149"/>
  <c r="G48" i="149" s="1"/>
  <c r="E49" i="117"/>
  <c r="E51" i="117" s="1"/>
  <c r="F49" i="142"/>
  <c r="F51" i="142" s="1"/>
  <c r="F60" i="142" s="1"/>
  <c r="F62" i="142" s="1"/>
  <c r="F47" i="137"/>
  <c r="G45" i="137" s="1"/>
  <c r="F48" i="119"/>
  <c r="F50" i="119" s="1"/>
  <c r="F59" i="119" s="1"/>
  <c r="F49" i="125"/>
  <c r="F51" i="125" s="1"/>
  <c r="F60" i="125" s="1"/>
  <c r="F62" i="125" s="1"/>
  <c r="G48" i="120"/>
  <c r="H46" i="120" s="1"/>
  <c r="F48" i="136"/>
  <c r="F50" i="136" s="1"/>
  <c r="F59" i="136" s="1"/>
  <c r="F61" i="136" s="1"/>
  <c r="G48" i="134"/>
  <c r="H46" i="134" s="1"/>
  <c r="E49" i="133"/>
  <c r="E51" i="133" s="1"/>
  <c r="E60" i="133" s="1"/>
  <c r="E62" i="133" s="1"/>
  <c r="F48" i="140"/>
  <c r="F50" i="140" s="1"/>
  <c r="F59" i="140" s="1"/>
  <c r="F61" i="140" s="1"/>
  <c r="AN56" i="150"/>
  <c r="AO19" i="150"/>
  <c r="AN21" i="146"/>
  <c r="AN22" i="146" s="1"/>
  <c r="AN21" i="145"/>
  <c r="AN22" i="145" s="1"/>
  <c r="AN21" i="143"/>
  <c r="AN22" i="143" s="1"/>
  <c r="AN21" i="142"/>
  <c r="AN21" i="140"/>
  <c r="AN21" i="139"/>
  <c r="AN21" i="137"/>
  <c r="AN22" i="137" s="1"/>
  <c r="AN21" i="136"/>
  <c r="AN22" i="136" s="1"/>
  <c r="AN21" i="134"/>
  <c r="AN21" i="133"/>
  <c r="AN21" i="131"/>
  <c r="AN22" i="131" s="1"/>
  <c r="AN21" i="130"/>
  <c r="AN22" i="130" s="1"/>
  <c r="AN21" i="129"/>
  <c r="AN22" i="129" s="1"/>
  <c r="AN21" i="128"/>
  <c r="AN22" i="128" s="1"/>
  <c r="AN21" i="126"/>
  <c r="AN22" i="126" s="1"/>
  <c r="AN21" i="125"/>
  <c r="AN22" i="125" s="1"/>
  <c r="AO21" i="123"/>
  <c r="AO22" i="123" s="1"/>
  <c r="F48" i="116"/>
  <c r="F50" i="116" s="1"/>
  <c r="F59" i="116" s="1"/>
  <c r="F61" i="116" s="1"/>
  <c r="AO21" i="122"/>
  <c r="AO22" i="122" s="1"/>
  <c r="AO56" i="120"/>
  <c r="AP19" i="120"/>
  <c r="E51" i="114"/>
  <c r="E53" i="114" s="1"/>
  <c r="G47" i="116"/>
  <c r="H45" i="116" s="1"/>
  <c r="F50" i="114"/>
  <c r="G48" i="114" s="1"/>
  <c r="E29" i="106"/>
  <c r="F16" i="106"/>
  <c r="F22" i="106"/>
  <c r="D46" i="106"/>
  <c r="E44" i="106" s="1"/>
  <c r="D40" i="106"/>
  <c r="E38" i="106" s="1"/>
  <c r="F28" i="106"/>
  <c r="G25" i="106" s="1"/>
  <c r="G15" i="106"/>
  <c r="H11" i="106" s="1"/>
  <c r="E34" i="106"/>
  <c r="F32" i="106" s="1"/>
  <c r="G21" i="106"/>
  <c r="H19" i="106" s="1"/>
  <c r="C49" i="106" l="1"/>
  <c r="C59" i="106" s="1"/>
  <c r="E51" i="150"/>
  <c r="E60" i="150" s="1"/>
  <c r="E62" i="150" s="1"/>
  <c r="E60" i="117"/>
  <c r="E62" i="117" s="1"/>
  <c r="F51" i="160"/>
  <c r="F53" i="160" s="1"/>
  <c r="G48" i="119"/>
  <c r="G50" i="119" s="1"/>
  <c r="G59" i="119" s="1"/>
  <c r="G61" i="119" s="1"/>
  <c r="G48" i="161"/>
  <c r="H46" i="161" s="1"/>
  <c r="G50" i="159"/>
  <c r="H48" i="159" s="1"/>
  <c r="G50" i="160"/>
  <c r="H48" i="160" s="1"/>
  <c r="G48" i="157"/>
  <c r="G50" i="157" s="1"/>
  <c r="G59" i="157" s="1"/>
  <c r="G61" i="157" s="1"/>
  <c r="F49" i="161"/>
  <c r="F51" i="161" s="1"/>
  <c r="F60" i="161" s="1"/>
  <c r="F51" i="159"/>
  <c r="F53" i="159" s="1"/>
  <c r="G48" i="155"/>
  <c r="G50" i="155" s="1"/>
  <c r="G59" i="155" s="1"/>
  <c r="G61" i="155" s="1"/>
  <c r="BD19" i="158"/>
  <c r="BC55" i="158"/>
  <c r="H47" i="157"/>
  <c r="I45" i="157" s="1"/>
  <c r="G48" i="158"/>
  <c r="G50" i="158" s="1"/>
  <c r="G59" i="158" s="1"/>
  <c r="G48" i="156"/>
  <c r="G50" i="156" s="1"/>
  <c r="G59" i="156" s="1"/>
  <c r="G61" i="156" s="1"/>
  <c r="BB21" i="156"/>
  <c r="BB22" i="156" s="1"/>
  <c r="H47" i="155"/>
  <c r="I45" i="155" s="1"/>
  <c r="BD21" i="155"/>
  <c r="BD22" i="155" s="1"/>
  <c r="BE22" i="157"/>
  <c r="BE55" i="157"/>
  <c r="BF19" i="157"/>
  <c r="H47" i="158"/>
  <c r="I45" i="158" s="1"/>
  <c r="H47" i="156"/>
  <c r="I45" i="156" s="1"/>
  <c r="F61" i="155"/>
  <c r="F61" i="156"/>
  <c r="F49" i="126"/>
  <c r="F51" i="126" s="1"/>
  <c r="F60" i="126" s="1"/>
  <c r="F62" i="126" s="1"/>
  <c r="AO21" i="117"/>
  <c r="AO22" i="117" s="1"/>
  <c r="G49" i="142"/>
  <c r="G51" i="142" s="1"/>
  <c r="G60" i="142" s="1"/>
  <c r="G62" i="142" s="1"/>
  <c r="G48" i="136"/>
  <c r="G50" i="136" s="1"/>
  <c r="G59" i="136" s="1"/>
  <c r="G61" i="136" s="1"/>
  <c r="F49" i="150"/>
  <c r="G48" i="131"/>
  <c r="G50" i="131" s="1"/>
  <c r="G59" i="131" s="1"/>
  <c r="G61" i="131" s="1"/>
  <c r="G49" i="125"/>
  <c r="G51" i="125" s="1"/>
  <c r="G60" i="125" s="1"/>
  <c r="G62" i="125" s="1"/>
  <c r="F49" i="117"/>
  <c r="F51" i="117" s="1"/>
  <c r="G49" i="120"/>
  <c r="F48" i="137"/>
  <c r="F50" i="137" s="1"/>
  <c r="F59" i="137" s="1"/>
  <c r="F61" i="137" s="1"/>
  <c r="F51" i="149"/>
  <c r="F53" i="149" s="1"/>
  <c r="H48" i="134"/>
  <c r="I46" i="134" s="1"/>
  <c r="G47" i="145"/>
  <c r="H45" i="145" s="1"/>
  <c r="G48" i="128"/>
  <c r="H46" i="128" s="1"/>
  <c r="G47" i="130"/>
  <c r="H45" i="130" s="1"/>
  <c r="H47" i="146"/>
  <c r="I45" i="146" s="1"/>
  <c r="H47" i="140"/>
  <c r="I45" i="140" s="1"/>
  <c r="F61" i="119"/>
  <c r="G48" i="143"/>
  <c r="G50" i="143" s="1"/>
  <c r="G59" i="143" s="1"/>
  <c r="G61" i="143" s="1"/>
  <c r="G48" i="126"/>
  <c r="H46" i="126" s="1"/>
  <c r="G49" i="129"/>
  <c r="G51" i="129" s="1"/>
  <c r="G60" i="129" s="1"/>
  <c r="G62" i="129" s="1"/>
  <c r="G49" i="139"/>
  <c r="G51" i="139" s="1"/>
  <c r="G60" i="139" s="1"/>
  <c r="G62" i="139" s="1"/>
  <c r="G48" i="150"/>
  <c r="H46" i="150" s="1"/>
  <c r="F49" i="133"/>
  <c r="F51" i="133" s="1"/>
  <c r="F60" i="133" s="1"/>
  <c r="F62" i="133" s="1"/>
  <c r="H47" i="136"/>
  <c r="I45" i="136" s="1"/>
  <c r="H47" i="119"/>
  <c r="I45" i="119" s="1"/>
  <c r="H48" i="142"/>
  <c r="I46" i="142" s="1"/>
  <c r="H47" i="143"/>
  <c r="I45" i="143" s="1"/>
  <c r="H48" i="129"/>
  <c r="I46" i="129" s="1"/>
  <c r="H48" i="139"/>
  <c r="I46" i="139" s="1"/>
  <c r="G48" i="133"/>
  <c r="H46" i="133" s="1"/>
  <c r="G49" i="134"/>
  <c r="G51" i="134" s="1"/>
  <c r="G60" i="134" s="1"/>
  <c r="G62" i="134" s="1"/>
  <c r="H48" i="120"/>
  <c r="I46" i="120" s="1"/>
  <c r="G47" i="137"/>
  <c r="H45" i="137" s="1"/>
  <c r="G50" i="149"/>
  <c r="H48" i="149" s="1"/>
  <c r="F48" i="145"/>
  <c r="F50" i="145" s="1"/>
  <c r="F59" i="145" s="1"/>
  <c r="F61" i="145" s="1"/>
  <c r="F49" i="128"/>
  <c r="F51" i="128" s="1"/>
  <c r="F60" i="128" s="1"/>
  <c r="F62" i="128" s="1"/>
  <c r="F48" i="130"/>
  <c r="F50" i="130" s="1"/>
  <c r="F59" i="130" s="1"/>
  <c r="F61" i="130" s="1"/>
  <c r="H47" i="131"/>
  <c r="I45" i="131" s="1"/>
  <c r="G48" i="146"/>
  <c r="G50" i="146" s="1"/>
  <c r="G59" i="146" s="1"/>
  <c r="G61" i="146" s="1"/>
  <c r="G48" i="140"/>
  <c r="G50" i="140" s="1"/>
  <c r="G59" i="140" s="1"/>
  <c r="G61" i="140" s="1"/>
  <c r="H48" i="125"/>
  <c r="I46" i="125" s="1"/>
  <c r="G48" i="117"/>
  <c r="H46" i="117" s="1"/>
  <c r="AO21" i="150"/>
  <c r="AO22" i="150" s="1"/>
  <c r="AN55" i="146"/>
  <c r="AO19" i="146"/>
  <c r="AN55" i="145"/>
  <c r="AO19" i="145"/>
  <c r="AN55" i="143"/>
  <c r="AO19" i="143"/>
  <c r="AN56" i="142"/>
  <c r="AO19" i="142"/>
  <c r="AN22" i="142"/>
  <c r="AN55" i="140"/>
  <c r="AO19" i="140"/>
  <c r="AN22" i="140"/>
  <c r="AN56" i="139"/>
  <c r="AO19" i="139"/>
  <c r="AN22" i="139"/>
  <c r="AN55" i="137"/>
  <c r="AO19" i="137"/>
  <c r="AN55" i="136"/>
  <c r="AO19" i="136"/>
  <c r="AN56" i="134"/>
  <c r="AO19" i="134"/>
  <c r="AN22" i="134"/>
  <c r="AN56" i="133"/>
  <c r="AO19" i="133"/>
  <c r="AN22" i="133"/>
  <c r="AN55" i="131"/>
  <c r="AO19" i="131"/>
  <c r="AN55" i="130"/>
  <c r="AO19" i="130"/>
  <c r="AN56" i="129"/>
  <c r="AO19" i="129"/>
  <c r="AN56" i="128"/>
  <c r="AO19" i="128"/>
  <c r="AN56" i="126"/>
  <c r="AO19" i="126"/>
  <c r="AN56" i="125"/>
  <c r="AO19" i="125"/>
  <c r="AO55" i="123"/>
  <c r="AP19" i="123"/>
  <c r="AO55" i="122"/>
  <c r="AP19" i="122"/>
  <c r="AP21" i="120"/>
  <c r="G48" i="116"/>
  <c r="G50" i="116" s="1"/>
  <c r="G59" i="116" s="1"/>
  <c r="G61" i="116" s="1"/>
  <c r="G50" i="114"/>
  <c r="H48" i="114" s="1"/>
  <c r="H47" i="116"/>
  <c r="I45" i="116" s="1"/>
  <c r="F51" i="114"/>
  <c r="F53" i="114" s="1"/>
  <c r="E35" i="106"/>
  <c r="F29" i="106"/>
  <c r="E46" i="106"/>
  <c r="F44" i="106" s="1"/>
  <c r="G22" i="106"/>
  <c r="G16" i="106"/>
  <c r="D41" i="106"/>
  <c r="H15" i="106"/>
  <c r="I11" i="106" s="1"/>
  <c r="E40" i="106"/>
  <c r="F38" i="106" s="1"/>
  <c r="H21" i="106"/>
  <c r="I19" i="106" s="1"/>
  <c r="F34" i="106"/>
  <c r="G32" i="106" s="1"/>
  <c r="G28" i="106"/>
  <c r="H25" i="106" s="1"/>
  <c r="D47" i="106"/>
  <c r="F51" i="150" l="1"/>
  <c r="F60" i="150" s="1"/>
  <c r="F62" i="150" s="1"/>
  <c r="F60" i="117"/>
  <c r="F62" i="117" s="1"/>
  <c r="D49" i="106"/>
  <c r="D59" i="106" s="1"/>
  <c r="G51" i="120"/>
  <c r="G60" i="120" s="1"/>
  <c r="G49" i="161"/>
  <c r="G51" i="161" s="1"/>
  <c r="G60" i="161" s="1"/>
  <c r="G62" i="161" s="1"/>
  <c r="G51" i="160"/>
  <c r="G53" i="160" s="1"/>
  <c r="G51" i="159"/>
  <c r="G53" i="159" s="1"/>
  <c r="H50" i="159"/>
  <c r="I48" i="159" s="1"/>
  <c r="H50" i="160"/>
  <c r="I48" i="160" s="1"/>
  <c r="H48" i="161"/>
  <c r="I46" i="161" s="1"/>
  <c r="F62" i="161"/>
  <c r="H48" i="155"/>
  <c r="H50" i="155" s="1"/>
  <c r="H59" i="155" s="1"/>
  <c r="H61" i="155" s="1"/>
  <c r="H48" i="156"/>
  <c r="H50" i="156" s="1"/>
  <c r="H59" i="156" s="1"/>
  <c r="H61" i="156" s="1"/>
  <c r="H48" i="158"/>
  <c r="H50" i="158" s="1"/>
  <c r="H59" i="158" s="1"/>
  <c r="H61" i="158" s="1"/>
  <c r="BE19" i="155"/>
  <c r="BE21" i="155" s="1"/>
  <c r="BD55" i="155"/>
  <c r="I47" i="155"/>
  <c r="J45" i="155" s="1"/>
  <c r="BC19" i="156"/>
  <c r="BC21" i="156" s="1"/>
  <c r="BB55" i="156"/>
  <c r="G61" i="158"/>
  <c r="H48" i="157"/>
  <c r="H50" i="157" s="1"/>
  <c r="H59" i="157" s="1"/>
  <c r="H61" i="157" s="1"/>
  <c r="BD21" i="158"/>
  <c r="BD22" i="158" s="1"/>
  <c r="I47" i="156"/>
  <c r="J45" i="156" s="1"/>
  <c r="I47" i="158"/>
  <c r="J45" i="158" s="1"/>
  <c r="BF21" i="157"/>
  <c r="BF22" i="157" s="1"/>
  <c r="I47" i="157"/>
  <c r="J45" i="157" s="1"/>
  <c r="AO56" i="117"/>
  <c r="AP19" i="117"/>
  <c r="G48" i="145"/>
  <c r="G50" i="145" s="1"/>
  <c r="G59" i="145" s="1"/>
  <c r="G61" i="145" s="1"/>
  <c r="H49" i="125"/>
  <c r="H51" i="125" s="1"/>
  <c r="H60" i="125" s="1"/>
  <c r="H62" i="125" s="1"/>
  <c r="G49" i="128"/>
  <c r="G51" i="128" s="1"/>
  <c r="G60" i="128" s="1"/>
  <c r="G62" i="128" s="1"/>
  <c r="H49" i="134"/>
  <c r="H51" i="134" s="1"/>
  <c r="H60" i="134" s="1"/>
  <c r="H62" i="134" s="1"/>
  <c r="H49" i="139"/>
  <c r="H51" i="139" s="1"/>
  <c r="H60" i="139" s="1"/>
  <c r="H62" i="139" s="1"/>
  <c r="H48" i="143"/>
  <c r="H50" i="143" s="1"/>
  <c r="H59" i="143" s="1"/>
  <c r="H61" i="143" s="1"/>
  <c r="G49" i="150"/>
  <c r="G49" i="126"/>
  <c r="G51" i="126" s="1"/>
  <c r="G60" i="126" s="1"/>
  <c r="G62" i="126" s="1"/>
  <c r="H48" i="140"/>
  <c r="H50" i="140" s="1"/>
  <c r="H59" i="140" s="1"/>
  <c r="H61" i="140" s="1"/>
  <c r="H49" i="129"/>
  <c r="H51" i="129" s="1"/>
  <c r="H60" i="129" s="1"/>
  <c r="H62" i="129" s="1"/>
  <c r="H48" i="146"/>
  <c r="H50" i="146" s="1"/>
  <c r="H59" i="146" s="1"/>
  <c r="H61" i="146" s="1"/>
  <c r="H48" i="117"/>
  <c r="I46" i="117" s="1"/>
  <c r="I47" i="131"/>
  <c r="J45" i="131" s="1"/>
  <c r="H47" i="137"/>
  <c r="I45" i="137" s="1"/>
  <c r="I48" i="142"/>
  <c r="J46" i="142" s="1"/>
  <c r="I47" i="136"/>
  <c r="J45" i="136" s="1"/>
  <c r="H47" i="130"/>
  <c r="I45" i="130" s="1"/>
  <c r="G51" i="149"/>
  <c r="G53" i="149" s="1"/>
  <c r="H49" i="120"/>
  <c r="H51" i="120" s="1"/>
  <c r="H60" i="120" s="1"/>
  <c r="H62" i="120" s="1"/>
  <c r="G49" i="133"/>
  <c r="G51" i="133" s="1"/>
  <c r="G60" i="133" s="1"/>
  <c r="G62" i="133" s="1"/>
  <c r="I48" i="139"/>
  <c r="J46" i="139" s="1"/>
  <c r="I47" i="143"/>
  <c r="J45" i="143" s="1"/>
  <c r="H48" i="119"/>
  <c r="H50" i="119" s="1"/>
  <c r="H59" i="119" s="1"/>
  <c r="H48" i="150"/>
  <c r="I46" i="150" s="1"/>
  <c r="H48" i="126"/>
  <c r="I46" i="126" s="1"/>
  <c r="I47" i="146"/>
  <c r="J45" i="146" s="1"/>
  <c r="H47" i="145"/>
  <c r="I45" i="145" s="1"/>
  <c r="I48" i="134"/>
  <c r="J46" i="134" s="1"/>
  <c r="H50" i="149"/>
  <c r="I48" i="149" s="1"/>
  <c r="I48" i="120"/>
  <c r="J46" i="120" s="1"/>
  <c r="H48" i="133"/>
  <c r="I46" i="133" s="1"/>
  <c r="I47" i="119"/>
  <c r="J45" i="119" s="1"/>
  <c r="I47" i="140"/>
  <c r="J45" i="140" s="1"/>
  <c r="G49" i="117"/>
  <c r="G51" i="117" s="1"/>
  <c r="I48" i="125"/>
  <c r="J46" i="125" s="1"/>
  <c r="H48" i="131"/>
  <c r="H50" i="131" s="1"/>
  <c r="H59" i="131" s="1"/>
  <c r="H61" i="131" s="1"/>
  <c r="G48" i="137"/>
  <c r="I48" i="129"/>
  <c r="J46" i="129" s="1"/>
  <c r="H49" i="142"/>
  <c r="H51" i="142" s="1"/>
  <c r="H60" i="142" s="1"/>
  <c r="H62" i="142" s="1"/>
  <c r="H48" i="136"/>
  <c r="H50" i="136" s="1"/>
  <c r="H59" i="136" s="1"/>
  <c r="H61" i="136" s="1"/>
  <c r="G48" i="130"/>
  <c r="G50" i="130" s="1"/>
  <c r="G59" i="130" s="1"/>
  <c r="G61" i="130" s="1"/>
  <c r="H48" i="128"/>
  <c r="I46" i="128" s="1"/>
  <c r="AO56" i="150"/>
  <c r="AP19" i="150"/>
  <c r="AO21" i="146"/>
  <c r="AO22" i="146" s="1"/>
  <c r="AO21" i="145"/>
  <c r="AO22" i="145" s="1"/>
  <c r="AO21" i="143"/>
  <c r="AO21" i="142"/>
  <c r="AO22" i="142" s="1"/>
  <c r="AO21" i="140"/>
  <c r="AO21" i="139"/>
  <c r="AO22" i="139" s="1"/>
  <c r="AO21" i="137"/>
  <c r="AO22" i="137" s="1"/>
  <c r="AO21" i="136"/>
  <c r="AO22" i="136" s="1"/>
  <c r="AO21" i="134"/>
  <c r="AO22" i="134" s="1"/>
  <c r="AO21" i="133"/>
  <c r="AO21" i="131"/>
  <c r="AO22" i="131" s="1"/>
  <c r="AO21" i="130"/>
  <c r="AO21" i="129"/>
  <c r="AO22" i="129" s="1"/>
  <c r="AO21" i="128"/>
  <c r="AO22" i="128" s="1"/>
  <c r="AO21" i="126"/>
  <c r="AO22" i="126" s="1"/>
  <c r="AO21" i="125"/>
  <c r="AO22" i="125" s="1"/>
  <c r="AP21" i="123"/>
  <c r="AP22" i="123" s="1"/>
  <c r="AP21" i="122"/>
  <c r="AP56" i="120"/>
  <c r="AQ19" i="120"/>
  <c r="AP22" i="120"/>
  <c r="G51" i="114"/>
  <c r="G53" i="114" s="1"/>
  <c r="H48" i="116"/>
  <c r="H50" i="116" s="1"/>
  <c r="H59" i="116" s="1"/>
  <c r="I47" i="116"/>
  <c r="J45" i="116" s="1"/>
  <c r="H50" i="114"/>
  <c r="I48" i="114" s="1"/>
  <c r="F40" i="106"/>
  <c r="G38" i="106" s="1"/>
  <c r="F46" i="106"/>
  <c r="G44" i="106" s="1"/>
  <c r="F35" i="106"/>
  <c r="E41" i="106"/>
  <c r="E47" i="106"/>
  <c r="G29" i="106"/>
  <c r="H22" i="106"/>
  <c r="H16" i="106"/>
  <c r="G34" i="106"/>
  <c r="H32" i="106" s="1"/>
  <c r="H28" i="106"/>
  <c r="I25" i="106" s="1"/>
  <c r="I21" i="106"/>
  <c r="J19" i="106" s="1"/>
  <c r="I15" i="106"/>
  <c r="J11" i="106" s="1"/>
  <c r="G51" i="150" l="1"/>
  <c r="G60" i="150" s="1"/>
  <c r="G62" i="150" s="1"/>
  <c r="G60" i="117"/>
  <c r="G62" i="117" s="1"/>
  <c r="E49" i="106"/>
  <c r="E59" i="106" s="1"/>
  <c r="G50" i="137"/>
  <c r="G59" i="137" s="1"/>
  <c r="G61" i="137" s="1"/>
  <c r="G62" i="120"/>
  <c r="H49" i="161"/>
  <c r="H51" i="161" s="1"/>
  <c r="H60" i="161" s="1"/>
  <c r="H62" i="161" s="1"/>
  <c r="H51" i="159"/>
  <c r="H53" i="159" s="1"/>
  <c r="I50" i="160"/>
  <c r="J48" i="160" s="1"/>
  <c r="I48" i="161"/>
  <c r="J46" i="161" s="1"/>
  <c r="H51" i="160"/>
  <c r="H53" i="160" s="1"/>
  <c r="I50" i="159"/>
  <c r="J48" i="159" s="1"/>
  <c r="I48" i="155"/>
  <c r="I50" i="155" s="1"/>
  <c r="I59" i="155" s="1"/>
  <c r="I61" i="155" s="1"/>
  <c r="I48" i="157"/>
  <c r="I50" i="157" s="1"/>
  <c r="I59" i="157" s="1"/>
  <c r="I61" i="157" s="1"/>
  <c r="I48" i="158"/>
  <c r="I50" i="158" s="1"/>
  <c r="I59" i="158" s="1"/>
  <c r="I48" i="156"/>
  <c r="I50" i="156" s="1"/>
  <c r="I59" i="156" s="1"/>
  <c r="I61" i="156" s="1"/>
  <c r="BC22" i="156"/>
  <c r="BC55" i="156"/>
  <c r="BD19" i="156"/>
  <c r="J47" i="155"/>
  <c r="K45" i="155" s="1"/>
  <c r="BE22" i="155"/>
  <c r="BF19" i="155"/>
  <c r="BE55" i="155"/>
  <c r="J47" i="157"/>
  <c r="K45" i="157" s="1"/>
  <c r="BF55" i="157"/>
  <c r="BG19" i="157"/>
  <c r="BG21" i="157" s="1"/>
  <c r="J47" i="158"/>
  <c r="K45" i="158" s="1"/>
  <c r="J47" i="156"/>
  <c r="K45" i="156" s="1"/>
  <c r="BE19" i="158"/>
  <c r="BE21" i="158" s="1"/>
  <c r="BD55" i="158"/>
  <c r="AP21" i="117"/>
  <c r="AP22" i="117" s="1"/>
  <c r="H51" i="149"/>
  <c r="H53" i="149" s="1"/>
  <c r="I49" i="129"/>
  <c r="I51" i="129" s="1"/>
  <c r="I60" i="129" s="1"/>
  <c r="I62" i="129" s="1"/>
  <c r="I49" i="125"/>
  <c r="I51" i="125" s="1"/>
  <c r="I60" i="125" s="1"/>
  <c r="I62" i="125" s="1"/>
  <c r="H48" i="130"/>
  <c r="H50" i="130" s="1"/>
  <c r="H59" i="130" s="1"/>
  <c r="H61" i="130" s="1"/>
  <c r="H49" i="126"/>
  <c r="H51" i="126" s="1"/>
  <c r="H60" i="126" s="1"/>
  <c r="H62" i="126" s="1"/>
  <c r="I48" i="136"/>
  <c r="I50" i="136" s="1"/>
  <c r="I59" i="136" s="1"/>
  <c r="I61" i="136" s="1"/>
  <c r="H48" i="145"/>
  <c r="H50" i="145" s="1"/>
  <c r="H59" i="145" s="1"/>
  <c r="H61" i="145" s="1"/>
  <c r="I49" i="139"/>
  <c r="I51" i="139" s="1"/>
  <c r="I60" i="139" s="1"/>
  <c r="I62" i="139" s="1"/>
  <c r="I48" i="131"/>
  <c r="I50" i="131" s="1"/>
  <c r="I59" i="131" s="1"/>
  <c r="I61" i="131" s="1"/>
  <c r="H49" i="128"/>
  <c r="H51" i="128" s="1"/>
  <c r="H60" i="128" s="1"/>
  <c r="H62" i="128" s="1"/>
  <c r="H49" i="133"/>
  <c r="H51" i="133" s="1"/>
  <c r="H60" i="133" s="1"/>
  <c r="H62" i="133" s="1"/>
  <c r="H48" i="137"/>
  <c r="H50" i="137" s="1"/>
  <c r="H59" i="137" s="1"/>
  <c r="H61" i="137" s="1"/>
  <c r="I48" i="140"/>
  <c r="I50" i="140" s="1"/>
  <c r="I59" i="140" s="1"/>
  <c r="I61" i="140" s="1"/>
  <c r="I48" i="119"/>
  <c r="I50" i="119" s="1"/>
  <c r="I59" i="119" s="1"/>
  <c r="I61" i="119" s="1"/>
  <c r="I49" i="120"/>
  <c r="I51" i="120" s="1"/>
  <c r="I60" i="120" s="1"/>
  <c r="I62" i="120" s="1"/>
  <c r="J48" i="134"/>
  <c r="K46" i="134" s="1"/>
  <c r="J47" i="146"/>
  <c r="K45" i="146" s="1"/>
  <c r="I48" i="150"/>
  <c r="J46" i="150" s="1"/>
  <c r="J47" i="143"/>
  <c r="K45" i="143" s="1"/>
  <c r="J48" i="142"/>
  <c r="K46" i="142" s="1"/>
  <c r="I48" i="117"/>
  <c r="J46" i="117" s="1"/>
  <c r="J47" i="140"/>
  <c r="K45" i="140" s="1"/>
  <c r="J47" i="119"/>
  <c r="K45" i="119" s="1"/>
  <c r="J48" i="120"/>
  <c r="K46" i="120" s="1"/>
  <c r="I48" i="128"/>
  <c r="J46" i="128" s="1"/>
  <c r="J48" i="129"/>
  <c r="K46" i="129" s="1"/>
  <c r="I47" i="145"/>
  <c r="J45" i="145" s="1"/>
  <c r="I48" i="126"/>
  <c r="J46" i="126" s="1"/>
  <c r="H61" i="119"/>
  <c r="J48" i="139"/>
  <c r="K46" i="139" s="1"/>
  <c r="I47" i="130"/>
  <c r="J45" i="130" s="1"/>
  <c r="J47" i="136"/>
  <c r="K45" i="136" s="1"/>
  <c r="J47" i="131"/>
  <c r="K45" i="131" s="1"/>
  <c r="J48" i="125"/>
  <c r="K46" i="125" s="1"/>
  <c r="I48" i="133"/>
  <c r="J46" i="133" s="1"/>
  <c r="I50" i="149"/>
  <c r="J48" i="149" s="1"/>
  <c r="I49" i="134"/>
  <c r="I51" i="134" s="1"/>
  <c r="I60" i="134" s="1"/>
  <c r="I62" i="134" s="1"/>
  <c r="I48" i="146"/>
  <c r="I50" i="146" s="1"/>
  <c r="I59" i="146" s="1"/>
  <c r="I61" i="146" s="1"/>
  <c r="H49" i="150"/>
  <c r="I48" i="143"/>
  <c r="I50" i="143" s="1"/>
  <c r="I59" i="143" s="1"/>
  <c r="I61" i="143" s="1"/>
  <c r="I49" i="142"/>
  <c r="I51" i="142" s="1"/>
  <c r="I60" i="142" s="1"/>
  <c r="I62" i="142" s="1"/>
  <c r="I47" i="137"/>
  <c r="J45" i="137" s="1"/>
  <c r="H49" i="117"/>
  <c r="H51" i="117" s="1"/>
  <c r="H51" i="114"/>
  <c r="H53" i="114" s="1"/>
  <c r="AP21" i="150"/>
  <c r="AP22" i="150" s="1"/>
  <c r="AO55" i="146"/>
  <c r="AP19" i="146"/>
  <c r="AO55" i="145"/>
  <c r="AP19" i="145"/>
  <c r="AO55" i="143"/>
  <c r="AP19" i="143"/>
  <c r="AO22" i="143"/>
  <c r="AO56" i="142"/>
  <c r="AP19" i="142"/>
  <c r="AO55" i="140"/>
  <c r="AP19" i="140"/>
  <c r="AO22" i="140"/>
  <c r="AO56" i="139"/>
  <c r="AP19" i="139"/>
  <c r="AO55" i="137"/>
  <c r="AP19" i="137"/>
  <c r="AO55" i="136"/>
  <c r="AP19" i="136"/>
  <c r="AO56" i="134"/>
  <c r="AP19" i="134"/>
  <c r="AO56" i="133"/>
  <c r="AP19" i="133"/>
  <c r="AO22" i="133"/>
  <c r="AO55" i="131"/>
  <c r="AP19" i="131"/>
  <c r="AO55" i="130"/>
  <c r="AP19" i="130"/>
  <c r="AO22" i="130"/>
  <c r="AO56" i="129"/>
  <c r="AP19" i="129"/>
  <c r="AO56" i="128"/>
  <c r="AP19" i="128"/>
  <c r="AO56" i="126"/>
  <c r="AP19" i="126"/>
  <c r="AO56" i="125"/>
  <c r="AP19" i="125"/>
  <c r="AP55" i="123"/>
  <c r="AQ19" i="123"/>
  <c r="AP55" i="122"/>
  <c r="AQ19" i="122"/>
  <c r="AP22" i="122"/>
  <c r="AQ21" i="120"/>
  <c r="AQ22" i="120" s="1"/>
  <c r="I48" i="116"/>
  <c r="I50" i="116" s="1"/>
  <c r="I59" i="116" s="1"/>
  <c r="I61" i="116" s="1"/>
  <c r="H61" i="116"/>
  <c r="J47" i="116"/>
  <c r="K45" i="116" s="1"/>
  <c r="I50" i="114"/>
  <c r="J48" i="114" s="1"/>
  <c r="I22" i="106"/>
  <c r="I16" i="106"/>
  <c r="G46" i="106"/>
  <c r="H44" i="106" s="1"/>
  <c r="J15" i="106"/>
  <c r="K11" i="106" s="1"/>
  <c r="H29" i="106"/>
  <c r="F47" i="106"/>
  <c r="H34" i="106"/>
  <c r="I32" i="106" s="1"/>
  <c r="I28" i="106"/>
  <c r="J25" i="106" s="1"/>
  <c r="G40" i="106"/>
  <c r="H38" i="106" s="1"/>
  <c r="J21" i="106"/>
  <c r="K19" i="106" s="1"/>
  <c r="G35" i="106"/>
  <c r="F41" i="106"/>
  <c r="F49" i="106" l="1"/>
  <c r="H35" i="106"/>
  <c r="H51" i="150"/>
  <c r="H60" i="150" s="1"/>
  <c r="H62" i="150" s="1"/>
  <c r="H60" i="117"/>
  <c r="H62" i="117" s="1"/>
  <c r="G47" i="106"/>
  <c r="I51" i="159"/>
  <c r="I53" i="159" s="1"/>
  <c r="I51" i="160"/>
  <c r="I53" i="160" s="1"/>
  <c r="I49" i="161"/>
  <c r="I51" i="161" s="1"/>
  <c r="I60" i="161" s="1"/>
  <c r="I62" i="161" s="1"/>
  <c r="J50" i="160"/>
  <c r="K48" i="160" s="1"/>
  <c r="J50" i="159"/>
  <c r="K48" i="159" s="1"/>
  <c r="J48" i="161"/>
  <c r="K46" i="161" s="1"/>
  <c r="J48" i="146"/>
  <c r="J50" i="146" s="1"/>
  <c r="J59" i="146" s="1"/>
  <c r="J61" i="146" s="1"/>
  <c r="J48" i="156"/>
  <c r="J50" i="156" s="1"/>
  <c r="J59" i="156" s="1"/>
  <c r="J61" i="156" s="1"/>
  <c r="J48" i="158"/>
  <c r="J50" i="158" s="1"/>
  <c r="J59" i="158" s="1"/>
  <c r="J61" i="158" s="1"/>
  <c r="BG22" i="157"/>
  <c r="BH19" i="157"/>
  <c r="BH21" i="157" s="1"/>
  <c r="BG55" i="157"/>
  <c r="J48" i="157"/>
  <c r="J50" i="157" s="1"/>
  <c r="J59" i="157" s="1"/>
  <c r="J61" i="157" s="1"/>
  <c r="BF21" i="155"/>
  <c r="BF22" i="155" s="1"/>
  <c r="J48" i="155"/>
  <c r="J50" i="155" s="1"/>
  <c r="J59" i="155" s="1"/>
  <c r="J61" i="155" s="1"/>
  <c r="BD21" i="156"/>
  <c r="BD22" i="156" s="1"/>
  <c r="I61" i="158"/>
  <c r="BE22" i="158"/>
  <c r="BF19" i="158"/>
  <c r="BE55" i="158"/>
  <c r="K47" i="156"/>
  <c r="L45" i="156" s="1"/>
  <c r="K47" i="158"/>
  <c r="L45" i="158" s="1"/>
  <c r="K47" i="157"/>
  <c r="L45" i="157" s="1"/>
  <c r="K47" i="155"/>
  <c r="L45" i="155" s="1"/>
  <c r="J49" i="125"/>
  <c r="J51" i="125" s="1"/>
  <c r="J60" i="125" s="1"/>
  <c r="J62" i="125" s="1"/>
  <c r="AP56" i="117"/>
  <c r="AQ19" i="117"/>
  <c r="AQ21" i="117" s="1"/>
  <c r="J48" i="140"/>
  <c r="J50" i="140" s="1"/>
  <c r="J59" i="140" s="1"/>
  <c r="J61" i="140" s="1"/>
  <c r="J49" i="129"/>
  <c r="J51" i="129" s="1"/>
  <c r="J60" i="129" s="1"/>
  <c r="J62" i="129" s="1"/>
  <c r="I49" i="117"/>
  <c r="I51" i="117" s="1"/>
  <c r="J49" i="139"/>
  <c r="J51" i="139" s="1"/>
  <c r="J60" i="139" s="1"/>
  <c r="J62" i="139" s="1"/>
  <c r="J48" i="136"/>
  <c r="J50" i="136" s="1"/>
  <c r="J59" i="136" s="1"/>
  <c r="J61" i="136" s="1"/>
  <c r="I49" i="128"/>
  <c r="I51" i="128" s="1"/>
  <c r="I60" i="128" s="1"/>
  <c r="I62" i="128" s="1"/>
  <c r="I51" i="149"/>
  <c r="I53" i="149" s="1"/>
  <c r="I49" i="126"/>
  <c r="I51" i="126" s="1"/>
  <c r="I60" i="126" s="1"/>
  <c r="I62" i="126" s="1"/>
  <c r="J49" i="120"/>
  <c r="J51" i="120" s="1"/>
  <c r="J60" i="120" s="1"/>
  <c r="J62" i="120" s="1"/>
  <c r="J48" i="143"/>
  <c r="J50" i="143" s="1"/>
  <c r="J59" i="143" s="1"/>
  <c r="J61" i="143" s="1"/>
  <c r="J47" i="137"/>
  <c r="K45" i="137" s="1"/>
  <c r="I49" i="133"/>
  <c r="I51" i="133" s="1"/>
  <c r="I60" i="133" s="1"/>
  <c r="I62" i="133" s="1"/>
  <c r="J48" i="131"/>
  <c r="J50" i="131" s="1"/>
  <c r="J59" i="131" s="1"/>
  <c r="J61" i="131" s="1"/>
  <c r="I48" i="130"/>
  <c r="I50" i="130" s="1"/>
  <c r="I59" i="130" s="1"/>
  <c r="I61" i="130" s="1"/>
  <c r="I48" i="145"/>
  <c r="I50" i="145" s="1"/>
  <c r="I59" i="145" s="1"/>
  <c r="I61" i="145" s="1"/>
  <c r="K47" i="119"/>
  <c r="L45" i="119" s="1"/>
  <c r="K48" i="142"/>
  <c r="L46" i="142" s="1"/>
  <c r="I49" i="150"/>
  <c r="J49" i="134"/>
  <c r="J51" i="134" s="1"/>
  <c r="J60" i="134" s="1"/>
  <c r="J62" i="134" s="1"/>
  <c r="J48" i="133"/>
  <c r="K46" i="133" s="1"/>
  <c r="K47" i="131"/>
  <c r="L45" i="131" s="1"/>
  <c r="J47" i="130"/>
  <c r="K45" i="130" s="1"/>
  <c r="J47" i="145"/>
  <c r="K45" i="145" s="1"/>
  <c r="J48" i="150"/>
  <c r="K46" i="150" s="1"/>
  <c r="K48" i="134"/>
  <c r="L46" i="134" s="1"/>
  <c r="K48" i="120"/>
  <c r="L46" i="120" s="1"/>
  <c r="K47" i="140"/>
  <c r="L45" i="140" s="1"/>
  <c r="J48" i="117"/>
  <c r="K46" i="117" s="1"/>
  <c r="I48" i="137"/>
  <c r="I50" i="137" s="1"/>
  <c r="I59" i="137" s="1"/>
  <c r="I61" i="137" s="1"/>
  <c r="J50" i="149"/>
  <c r="K48" i="149" s="1"/>
  <c r="K48" i="125"/>
  <c r="L46" i="125" s="1"/>
  <c r="K47" i="136"/>
  <c r="L45" i="136" s="1"/>
  <c r="K48" i="139"/>
  <c r="L46" i="139" s="1"/>
  <c r="J48" i="126"/>
  <c r="K46" i="126" s="1"/>
  <c r="K48" i="129"/>
  <c r="L46" i="129" s="1"/>
  <c r="J48" i="128"/>
  <c r="K46" i="128" s="1"/>
  <c r="J48" i="119"/>
  <c r="J50" i="119" s="1"/>
  <c r="J59" i="119" s="1"/>
  <c r="J61" i="119" s="1"/>
  <c r="J49" i="142"/>
  <c r="J51" i="142" s="1"/>
  <c r="J60" i="142" s="1"/>
  <c r="J62" i="142" s="1"/>
  <c r="K47" i="143"/>
  <c r="L45" i="143" s="1"/>
  <c r="K47" i="146"/>
  <c r="L45" i="146" s="1"/>
  <c r="AP56" i="150"/>
  <c r="AQ19" i="150"/>
  <c r="AP21" i="146"/>
  <c r="AP22" i="146" s="1"/>
  <c r="AP21" i="145"/>
  <c r="AP22" i="145" s="1"/>
  <c r="AP21" i="143"/>
  <c r="AP22" i="143" s="1"/>
  <c r="AP21" i="142"/>
  <c r="AP22" i="142" s="1"/>
  <c r="AP21" i="140"/>
  <c r="AP22" i="140" s="1"/>
  <c r="AP21" i="139"/>
  <c r="AP21" i="137"/>
  <c r="AP21" i="136"/>
  <c r="AP22" i="136" s="1"/>
  <c r="AP21" i="134"/>
  <c r="AP22" i="134" s="1"/>
  <c r="AP21" i="133"/>
  <c r="AP22" i="133" s="1"/>
  <c r="AP21" i="131"/>
  <c r="AP22" i="131" s="1"/>
  <c r="AP21" i="130"/>
  <c r="AP22" i="130" s="1"/>
  <c r="AP21" i="129"/>
  <c r="AP21" i="128"/>
  <c r="AP22" i="128" s="1"/>
  <c r="AP21" i="126"/>
  <c r="AP21" i="125"/>
  <c r="AP22" i="125" s="1"/>
  <c r="AQ21" i="123"/>
  <c r="AQ21" i="122"/>
  <c r="AQ22" i="122" s="1"/>
  <c r="AQ56" i="120"/>
  <c r="AR19" i="120"/>
  <c r="J48" i="116"/>
  <c r="J50" i="116" s="1"/>
  <c r="J59" i="116" s="1"/>
  <c r="J61" i="116" s="1"/>
  <c r="I51" i="114"/>
  <c r="I53" i="114" s="1"/>
  <c r="J50" i="114"/>
  <c r="K48" i="114" s="1"/>
  <c r="K47" i="116"/>
  <c r="L45" i="116" s="1"/>
  <c r="I29" i="106"/>
  <c r="J16" i="106"/>
  <c r="F59" i="106"/>
  <c r="H46" i="106"/>
  <c r="I44" i="106" s="1"/>
  <c r="H40" i="106"/>
  <c r="I38" i="106" s="1"/>
  <c r="J22" i="106"/>
  <c r="I34" i="106"/>
  <c r="J32" i="106" s="1"/>
  <c r="K21" i="106"/>
  <c r="L19" i="106" s="1"/>
  <c r="G41" i="106"/>
  <c r="G49" i="106" s="1"/>
  <c r="J28" i="106"/>
  <c r="K25" i="106" s="1"/>
  <c r="K15" i="106"/>
  <c r="L11" i="106" s="1"/>
  <c r="I51" i="150" l="1"/>
  <c r="I60" i="150" s="1"/>
  <c r="I62" i="150" s="1"/>
  <c r="I60" i="117"/>
  <c r="I62" i="117" s="1"/>
  <c r="G59" i="106"/>
  <c r="H41" i="106"/>
  <c r="H47" i="106"/>
  <c r="J51" i="160"/>
  <c r="J53" i="160" s="1"/>
  <c r="J49" i="161"/>
  <c r="J51" i="161" s="1"/>
  <c r="J60" i="161" s="1"/>
  <c r="J62" i="161" s="1"/>
  <c r="K50" i="159"/>
  <c r="L48" i="159" s="1"/>
  <c r="L50" i="159" s="1"/>
  <c r="L51" i="159" s="1"/>
  <c r="L53" i="159" s="1"/>
  <c r="K48" i="161"/>
  <c r="L46" i="161" s="1"/>
  <c r="K50" i="160"/>
  <c r="L48" i="160" s="1"/>
  <c r="L50" i="160" s="1"/>
  <c r="L51" i="160" s="1"/>
  <c r="L53" i="160" s="1"/>
  <c r="J51" i="159"/>
  <c r="J53" i="159" s="1"/>
  <c r="K48" i="158"/>
  <c r="K50" i="158" s="1"/>
  <c r="K59" i="158" s="1"/>
  <c r="K61" i="158" s="1"/>
  <c r="K48" i="156"/>
  <c r="K50" i="156" s="1"/>
  <c r="K59" i="156" s="1"/>
  <c r="K61" i="156" s="1"/>
  <c r="J48" i="137"/>
  <c r="J50" i="137" s="1"/>
  <c r="J59" i="137" s="1"/>
  <c r="J61" i="137" s="1"/>
  <c r="K48" i="155"/>
  <c r="K50" i="155" s="1"/>
  <c r="K59" i="155" s="1"/>
  <c r="K61" i="155" s="1"/>
  <c r="K48" i="157"/>
  <c r="K50" i="157" s="1"/>
  <c r="K59" i="157" s="1"/>
  <c r="K61" i="157" s="1"/>
  <c r="L47" i="158"/>
  <c r="M45" i="158" s="1"/>
  <c r="L47" i="156"/>
  <c r="M45" i="156" s="1"/>
  <c r="BF21" i="158"/>
  <c r="BF22" i="158" s="1"/>
  <c r="BD55" i="156"/>
  <c r="BE19" i="156"/>
  <c r="BE21" i="156" s="1"/>
  <c r="BH22" i="157"/>
  <c r="BI19" i="157"/>
  <c r="BH55" i="157"/>
  <c r="L47" i="155"/>
  <c r="M45" i="155" s="1"/>
  <c r="L47" i="157"/>
  <c r="M45" i="157" s="1"/>
  <c r="BF55" i="155"/>
  <c r="BG19" i="155"/>
  <c r="AQ22" i="117"/>
  <c r="AR19" i="117"/>
  <c r="AQ56" i="117"/>
  <c r="K49" i="139"/>
  <c r="K51" i="139" s="1"/>
  <c r="K60" i="139" s="1"/>
  <c r="K62" i="139" s="1"/>
  <c r="J49" i="133"/>
  <c r="J51" i="133" s="1"/>
  <c r="J60" i="133" s="1"/>
  <c r="J62" i="133" s="1"/>
  <c r="K48" i="146"/>
  <c r="K50" i="146" s="1"/>
  <c r="K59" i="146" s="1"/>
  <c r="K61" i="146" s="1"/>
  <c r="K49" i="125"/>
  <c r="K51" i="125" s="1"/>
  <c r="K60" i="125" s="1"/>
  <c r="K62" i="125" s="1"/>
  <c r="J48" i="130"/>
  <c r="J50" i="130" s="1"/>
  <c r="J59" i="130" s="1"/>
  <c r="J61" i="130" s="1"/>
  <c r="K48" i="119"/>
  <c r="K50" i="119" s="1"/>
  <c r="K59" i="119" s="1"/>
  <c r="K61" i="119" s="1"/>
  <c r="K49" i="129"/>
  <c r="K51" i="129" s="1"/>
  <c r="K60" i="129" s="1"/>
  <c r="K62" i="129" s="1"/>
  <c r="K48" i="143"/>
  <c r="K50" i="143" s="1"/>
  <c r="K59" i="143" s="1"/>
  <c r="K61" i="143" s="1"/>
  <c r="J49" i="128"/>
  <c r="J51" i="128" s="1"/>
  <c r="J60" i="128" s="1"/>
  <c r="J62" i="128" s="1"/>
  <c r="J49" i="126"/>
  <c r="J51" i="126" s="1"/>
  <c r="J60" i="126" s="1"/>
  <c r="J62" i="126" s="1"/>
  <c r="K48" i="136"/>
  <c r="K50" i="136" s="1"/>
  <c r="K59" i="136" s="1"/>
  <c r="K61" i="136" s="1"/>
  <c r="J51" i="149"/>
  <c r="J53" i="149" s="1"/>
  <c r="L47" i="140"/>
  <c r="M45" i="140" s="1"/>
  <c r="K48" i="150"/>
  <c r="L46" i="150" s="1"/>
  <c r="J48" i="145"/>
  <c r="J50" i="145" s="1"/>
  <c r="J59" i="145" s="1"/>
  <c r="J61" i="145" s="1"/>
  <c r="K48" i="131"/>
  <c r="K50" i="131" s="1"/>
  <c r="K59" i="131" s="1"/>
  <c r="K61" i="131" s="1"/>
  <c r="L48" i="142"/>
  <c r="M46" i="142" s="1"/>
  <c r="L47" i="143"/>
  <c r="M45" i="143" s="1"/>
  <c r="K48" i="128"/>
  <c r="L46" i="128" s="1"/>
  <c r="K48" i="126"/>
  <c r="L46" i="126" s="1"/>
  <c r="L47" i="136"/>
  <c r="M45" i="136" s="1"/>
  <c r="K50" i="149"/>
  <c r="L48" i="149" s="1"/>
  <c r="L50" i="149" s="1"/>
  <c r="L51" i="149" s="1"/>
  <c r="L53" i="149" s="1"/>
  <c r="J49" i="117"/>
  <c r="J51" i="117" s="1"/>
  <c r="K49" i="120"/>
  <c r="K51" i="120" s="1"/>
  <c r="K60" i="120" s="1"/>
  <c r="K62" i="120" s="1"/>
  <c r="K49" i="134"/>
  <c r="K51" i="134" s="1"/>
  <c r="K60" i="134" s="1"/>
  <c r="K62" i="134" s="1"/>
  <c r="K47" i="145"/>
  <c r="L45" i="145" s="1"/>
  <c r="L47" i="131"/>
  <c r="M45" i="131" s="1"/>
  <c r="K47" i="137"/>
  <c r="L45" i="137" s="1"/>
  <c r="K48" i="117"/>
  <c r="L46" i="117" s="1"/>
  <c r="L48" i="120"/>
  <c r="M46" i="120" s="1"/>
  <c r="L48" i="134"/>
  <c r="M46" i="134" s="1"/>
  <c r="L47" i="119"/>
  <c r="M45" i="119" s="1"/>
  <c r="L47" i="146"/>
  <c r="M45" i="146" s="1"/>
  <c r="L48" i="129"/>
  <c r="M46" i="129" s="1"/>
  <c r="L48" i="139"/>
  <c r="M46" i="139" s="1"/>
  <c r="L48" i="125"/>
  <c r="M46" i="125" s="1"/>
  <c r="K48" i="140"/>
  <c r="K50" i="140" s="1"/>
  <c r="K59" i="140" s="1"/>
  <c r="K61" i="140" s="1"/>
  <c r="J49" i="150"/>
  <c r="K47" i="130"/>
  <c r="L45" i="130" s="1"/>
  <c r="K48" i="133"/>
  <c r="L46" i="133" s="1"/>
  <c r="K49" i="142"/>
  <c r="K51" i="142" s="1"/>
  <c r="K60" i="142" s="1"/>
  <c r="K62" i="142" s="1"/>
  <c r="AQ21" i="150"/>
  <c r="AP55" i="146"/>
  <c r="AQ19" i="146"/>
  <c r="AP55" i="145"/>
  <c r="AQ19" i="145"/>
  <c r="AP55" i="143"/>
  <c r="AQ19" i="143"/>
  <c r="AP56" i="142"/>
  <c r="AQ19" i="142"/>
  <c r="AP55" i="140"/>
  <c r="AQ19" i="140"/>
  <c r="AP56" i="139"/>
  <c r="AQ19" i="139"/>
  <c r="AP22" i="139"/>
  <c r="AP55" i="137"/>
  <c r="AQ19" i="137"/>
  <c r="AP22" i="137"/>
  <c r="AP55" i="136"/>
  <c r="AQ19" i="136"/>
  <c r="AP56" i="134"/>
  <c r="AQ19" i="134"/>
  <c r="AP56" i="133"/>
  <c r="AQ19" i="133"/>
  <c r="AP55" i="131"/>
  <c r="AQ19" i="131"/>
  <c r="AP55" i="130"/>
  <c r="AQ19" i="130"/>
  <c r="AP56" i="129"/>
  <c r="AQ19" i="129"/>
  <c r="AP22" i="129"/>
  <c r="AP56" i="128"/>
  <c r="AQ19" i="128"/>
  <c r="AP56" i="126"/>
  <c r="AQ19" i="126"/>
  <c r="AP22" i="126"/>
  <c r="AP56" i="125"/>
  <c r="AQ19" i="125"/>
  <c r="AQ55" i="123"/>
  <c r="AR19" i="123"/>
  <c r="AQ22" i="123"/>
  <c r="AQ55" i="122"/>
  <c r="AR19" i="122"/>
  <c r="AR21" i="120"/>
  <c r="K48" i="116"/>
  <c r="K50" i="116" s="1"/>
  <c r="K59" i="116" s="1"/>
  <c r="K61" i="116" s="1"/>
  <c r="J51" i="114"/>
  <c r="J53" i="114" s="1"/>
  <c r="L47" i="116"/>
  <c r="M45" i="116" s="1"/>
  <c r="K50" i="114"/>
  <c r="L48" i="114" s="1"/>
  <c r="L50" i="114" s="1"/>
  <c r="L51" i="114" s="1"/>
  <c r="L53" i="114" s="1"/>
  <c r="I35" i="106"/>
  <c r="K22" i="106"/>
  <c r="J29" i="106"/>
  <c r="K16" i="106"/>
  <c r="J34" i="106"/>
  <c r="K32" i="106" s="1"/>
  <c r="I40" i="106"/>
  <c r="J38" i="106" s="1"/>
  <c r="L15" i="106"/>
  <c r="L16" i="106" s="1"/>
  <c r="K28" i="106"/>
  <c r="L25" i="106" s="1"/>
  <c r="L21" i="106"/>
  <c r="L22" i="106" s="1"/>
  <c r="I46" i="106"/>
  <c r="J44" i="106" s="1"/>
  <c r="J51" i="150" l="1"/>
  <c r="J60" i="150" s="1"/>
  <c r="J62" i="150" s="1"/>
  <c r="J60" i="117"/>
  <c r="J62" i="117" s="1"/>
  <c r="I41" i="106"/>
  <c r="H49" i="106"/>
  <c r="H59" i="106" s="1"/>
  <c r="K51" i="159"/>
  <c r="K53" i="159" s="1"/>
  <c r="K49" i="161"/>
  <c r="K51" i="161" s="1"/>
  <c r="K60" i="161" s="1"/>
  <c r="K62" i="161" s="1"/>
  <c r="K51" i="160"/>
  <c r="K53" i="160" s="1"/>
  <c r="L48" i="161"/>
  <c r="M46" i="161" s="1"/>
  <c r="L48" i="140"/>
  <c r="L50" i="140" s="1"/>
  <c r="L59" i="140" s="1"/>
  <c r="L61" i="140" s="1"/>
  <c r="L48" i="157"/>
  <c r="L50" i="157" s="1"/>
  <c r="L59" i="157" s="1"/>
  <c r="L61" i="157" s="1"/>
  <c r="L48" i="155"/>
  <c r="L50" i="155" s="1"/>
  <c r="L59" i="155" s="1"/>
  <c r="L61" i="155" s="1"/>
  <c r="M47" i="157"/>
  <c r="N45" i="157" s="1"/>
  <c r="M47" i="155"/>
  <c r="N45" i="155" s="1"/>
  <c r="BI21" i="157"/>
  <c r="BI22" i="157" s="1"/>
  <c r="BE22" i="156"/>
  <c r="BF19" i="156"/>
  <c r="BF21" i="156" s="1"/>
  <c r="BE55" i="156"/>
  <c r="L48" i="156"/>
  <c r="L50" i="156" s="1"/>
  <c r="L59" i="156" s="1"/>
  <c r="L61" i="156" s="1"/>
  <c r="L48" i="158"/>
  <c r="L50" i="158" s="1"/>
  <c r="L59" i="158" s="1"/>
  <c r="L61" i="158" s="1"/>
  <c r="BG21" i="155"/>
  <c r="BG22" i="155" s="1"/>
  <c r="BG19" i="158"/>
  <c r="BF55" i="158"/>
  <c r="M47" i="156"/>
  <c r="N45" i="156" s="1"/>
  <c r="M47" i="158"/>
  <c r="N45" i="158" s="1"/>
  <c r="AR21" i="117"/>
  <c r="AR22" i="117" s="1"/>
  <c r="L49" i="125"/>
  <c r="L51" i="125" s="1"/>
  <c r="L60" i="125" s="1"/>
  <c r="L62" i="125" s="1"/>
  <c r="L48" i="136"/>
  <c r="L50" i="136" s="1"/>
  <c r="L59" i="136" s="1"/>
  <c r="L61" i="136" s="1"/>
  <c r="L49" i="120"/>
  <c r="L51" i="120" s="1"/>
  <c r="L60" i="120" s="1"/>
  <c r="L62" i="120" s="1"/>
  <c r="L49" i="129"/>
  <c r="L51" i="129" s="1"/>
  <c r="L60" i="129" s="1"/>
  <c r="L62" i="129" s="1"/>
  <c r="K48" i="137"/>
  <c r="K50" i="137" s="1"/>
  <c r="K59" i="137" s="1"/>
  <c r="K61" i="137" s="1"/>
  <c r="K49" i="128"/>
  <c r="K51" i="128" s="1"/>
  <c r="K60" i="128" s="1"/>
  <c r="K62" i="128" s="1"/>
  <c r="K49" i="133"/>
  <c r="K51" i="133" s="1"/>
  <c r="K60" i="133" s="1"/>
  <c r="K62" i="133" s="1"/>
  <c r="L48" i="131"/>
  <c r="L50" i="131" s="1"/>
  <c r="L59" i="131" s="1"/>
  <c r="L61" i="131" s="1"/>
  <c r="L47" i="130"/>
  <c r="M45" i="130" s="1"/>
  <c r="M48" i="139"/>
  <c r="N46" i="139" s="1"/>
  <c r="M47" i="146"/>
  <c r="N45" i="146" s="1"/>
  <c r="M47" i="119"/>
  <c r="N45" i="119" s="1"/>
  <c r="L49" i="134"/>
  <c r="L51" i="134" s="1"/>
  <c r="L60" i="134" s="1"/>
  <c r="L62" i="134" s="1"/>
  <c r="K49" i="117"/>
  <c r="K51" i="117" s="1"/>
  <c r="L47" i="145"/>
  <c r="M45" i="145" s="1"/>
  <c r="K51" i="149"/>
  <c r="K53" i="149" s="1"/>
  <c r="K49" i="126"/>
  <c r="K51" i="126" s="1"/>
  <c r="K60" i="126" s="1"/>
  <c r="K62" i="126" s="1"/>
  <c r="L48" i="143"/>
  <c r="L50" i="143" s="1"/>
  <c r="L59" i="143" s="1"/>
  <c r="L61" i="143" s="1"/>
  <c r="M48" i="142"/>
  <c r="N46" i="142" s="1"/>
  <c r="L48" i="150"/>
  <c r="M46" i="150" s="1"/>
  <c r="M48" i="134"/>
  <c r="N46" i="134" s="1"/>
  <c r="L48" i="117"/>
  <c r="L48" i="126"/>
  <c r="M46" i="126" s="1"/>
  <c r="M47" i="143"/>
  <c r="N45" i="143" s="1"/>
  <c r="L48" i="133"/>
  <c r="M46" i="133" s="1"/>
  <c r="M48" i="125"/>
  <c r="N46" i="125" s="1"/>
  <c r="M48" i="129"/>
  <c r="N46" i="129" s="1"/>
  <c r="M47" i="131"/>
  <c r="N45" i="131" s="1"/>
  <c r="M47" i="140"/>
  <c r="N45" i="140" s="1"/>
  <c r="K48" i="130"/>
  <c r="K50" i="130" s="1"/>
  <c r="K59" i="130" s="1"/>
  <c r="K61" i="130" s="1"/>
  <c r="L49" i="139"/>
  <c r="L51" i="139" s="1"/>
  <c r="L60" i="139" s="1"/>
  <c r="L62" i="139" s="1"/>
  <c r="L48" i="146"/>
  <c r="L50" i="146" s="1"/>
  <c r="L59" i="146" s="1"/>
  <c r="L61" i="146" s="1"/>
  <c r="L48" i="119"/>
  <c r="L50" i="119" s="1"/>
  <c r="L59" i="119" s="1"/>
  <c r="L61" i="119" s="1"/>
  <c r="M48" i="120"/>
  <c r="N46" i="120" s="1"/>
  <c r="L47" i="137"/>
  <c r="M45" i="137" s="1"/>
  <c r="K48" i="145"/>
  <c r="K50" i="145" s="1"/>
  <c r="K59" i="145" s="1"/>
  <c r="K61" i="145" s="1"/>
  <c r="M47" i="136"/>
  <c r="N45" i="136" s="1"/>
  <c r="L48" i="128"/>
  <c r="M46" i="128" s="1"/>
  <c r="L49" i="142"/>
  <c r="L51" i="142" s="1"/>
  <c r="L60" i="142" s="1"/>
  <c r="L62" i="142" s="1"/>
  <c r="K49" i="150"/>
  <c r="AQ56" i="150"/>
  <c r="AR19" i="150"/>
  <c r="AQ22" i="150"/>
  <c r="AQ21" i="146"/>
  <c r="AQ21" i="145"/>
  <c r="AQ21" i="143"/>
  <c r="AQ22" i="143" s="1"/>
  <c r="AQ21" i="142"/>
  <c r="AQ21" i="140"/>
  <c r="AQ22" i="140" s="1"/>
  <c r="AQ21" i="139"/>
  <c r="AQ21" i="137"/>
  <c r="AQ22" i="137" s="1"/>
  <c r="AQ21" i="136"/>
  <c r="AQ21" i="134"/>
  <c r="AQ22" i="134" s="1"/>
  <c r="AQ21" i="133"/>
  <c r="AQ22" i="133" s="1"/>
  <c r="AQ21" i="131"/>
  <c r="AQ22" i="131" s="1"/>
  <c r="AQ21" i="130"/>
  <c r="AQ22" i="130" s="1"/>
  <c r="AQ21" i="129"/>
  <c r="AQ22" i="129" s="1"/>
  <c r="AQ21" i="128"/>
  <c r="AQ21" i="126"/>
  <c r="AQ22" i="126" s="1"/>
  <c r="AQ21" i="125"/>
  <c r="AR21" i="123"/>
  <c r="AR22" i="123" s="1"/>
  <c r="L48" i="116"/>
  <c r="L50" i="116" s="1"/>
  <c r="L59" i="116" s="1"/>
  <c r="L61" i="116" s="1"/>
  <c r="AR21" i="122"/>
  <c r="AR22" i="122" s="1"/>
  <c r="AR56" i="120"/>
  <c r="AS19" i="120"/>
  <c r="AR22" i="120"/>
  <c r="M47" i="116"/>
  <c r="N45" i="116" s="1"/>
  <c r="K51" i="114"/>
  <c r="K53" i="114" s="1"/>
  <c r="I47" i="106"/>
  <c r="J35" i="106"/>
  <c r="K29" i="106"/>
  <c r="L28" i="106"/>
  <c r="L29" i="106" s="1"/>
  <c r="K34" i="106"/>
  <c r="L32" i="106" s="1"/>
  <c r="J46" i="106"/>
  <c r="K44" i="106" s="1"/>
  <c r="J40" i="106"/>
  <c r="K38" i="106" s="1"/>
  <c r="K51" i="150" l="1"/>
  <c r="K60" i="150" s="1"/>
  <c r="K62" i="150" s="1"/>
  <c r="K60" i="117"/>
  <c r="K62" i="117" s="1"/>
  <c r="M46" i="117"/>
  <c r="M48" i="117" s="1"/>
  <c r="N46" i="117" s="1"/>
  <c r="N48" i="117" s="1"/>
  <c r="N49" i="117" s="1"/>
  <c r="N51" i="117" s="1"/>
  <c r="K35" i="106"/>
  <c r="I49" i="106"/>
  <c r="I59" i="106" s="1"/>
  <c r="L49" i="161"/>
  <c r="L51" i="161" s="1"/>
  <c r="L60" i="161" s="1"/>
  <c r="L62" i="161" s="1"/>
  <c r="M48" i="161"/>
  <c r="N46" i="161" s="1"/>
  <c r="M48" i="158"/>
  <c r="M50" i="158" s="1"/>
  <c r="M59" i="158" s="1"/>
  <c r="M61" i="158" s="1"/>
  <c r="M48" i="156"/>
  <c r="M50" i="156" s="1"/>
  <c r="M59" i="156" s="1"/>
  <c r="M61" i="156" s="1"/>
  <c r="N47" i="158"/>
  <c r="O45" i="158" s="1"/>
  <c r="N47" i="156"/>
  <c r="O45" i="156" s="1"/>
  <c r="BG21" i="158"/>
  <c r="BG22" i="158" s="1"/>
  <c r="BF22" i="156"/>
  <c r="BF55" i="156"/>
  <c r="BG19" i="156"/>
  <c r="BI55" i="157"/>
  <c r="BJ19" i="157"/>
  <c r="BJ21" i="157" s="1"/>
  <c r="M48" i="155"/>
  <c r="M50" i="155" s="1"/>
  <c r="M59" i="155" s="1"/>
  <c r="M61" i="155" s="1"/>
  <c r="M48" i="157"/>
  <c r="M50" i="157" s="1"/>
  <c r="M59" i="157" s="1"/>
  <c r="M61" i="157" s="1"/>
  <c r="BH19" i="155"/>
  <c r="BG55" i="155"/>
  <c r="N47" i="155"/>
  <c r="O45" i="155" s="1"/>
  <c r="N47" i="157"/>
  <c r="O45" i="157" s="1"/>
  <c r="AS19" i="117"/>
  <c r="AR56" i="117"/>
  <c r="L49" i="126"/>
  <c r="L51" i="126" s="1"/>
  <c r="L60" i="126" s="1"/>
  <c r="L62" i="126" s="1"/>
  <c r="M48" i="143"/>
  <c r="M50" i="143" s="1"/>
  <c r="M59" i="143" s="1"/>
  <c r="M61" i="143" s="1"/>
  <c r="L49" i="128"/>
  <c r="L51" i="128" s="1"/>
  <c r="L60" i="128" s="1"/>
  <c r="L62" i="128" s="1"/>
  <c r="M48" i="140"/>
  <c r="M50" i="140" s="1"/>
  <c r="M59" i="140" s="1"/>
  <c r="M61" i="140" s="1"/>
  <c r="M48" i="146"/>
  <c r="M50" i="146" s="1"/>
  <c r="M59" i="146" s="1"/>
  <c r="M61" i="146" s="1"/>
  <c r="L48" i="130"/>
  <c r="L50" i="130" s="1"/>
  <c r="L59" i="130" s="1"/>
  <c r="L61" i="130" s="1"/>
  <c r="M48" i="136"/>
  <c r="M50" i="136" s="1"/>
  <c r="M59" i="136" s="1"/>
  <c r="M61" i="136" s="1"/>
  <c r="M49" i="120"/>
  <c r="M51" i="120" s="1"/>
  <c r="M60" i="120" s="1"/>
  <c r="M62" i="120" s="1"/>
  <c r="L48" i="145"/>
  <c r="L50" i="145" s="1"/>
  <c r="L59" i="145" s="1"/>
  <c r="L61" i="145" s="1"/>
  <c r="M48" i="119"/>
  <c r="M50" i="119" s="1"/>
  <c r="M59" i="119" s="1"/>
  <c r="M61" i="119" s="1"/>
  <c r="M49" i="139"/>
  <c r="M51" i="139" s="1"/>
  <c r="M60" i="139" s="1"/>
  <c r="M62" i="139" s="1"/>
  <c r="M47" i="137"/>
  <c r="N45" i="137" s="1"/>
  <c r="N47" i="131"/>
  <c r="O45" i="131" s="1"/>
  <c r="N48" i="125"/>
  <c r="O46" i="125" s="1"/>
  <c r="M48" i="133"/>
  <c r="N46" i="133" s="1"/>
  <c r="N48" i="134"/>
  <c r="O46" i="134" s="1"/>
  <c r="M48" i="150"/>
  <c r="N46" i="150" s="1"/>
  <c r="N47" i="136"/>
  <c r="O45" i="136" s="1"/>
  <c r="N47" i="140"/>
  <c r="O45" i="140" s="1"/>
  <c r="M49" i="129"/>
  <c r="M51" i="129" s="1"/>
  <c r="M60" i="129" s="1"/>
  <c r="M62" i="129" s="1"/>
  <c r="N47" i="143"/>
  <c r="O45" i="143" s="1"/>
  <c r="L49" i="117"/>
  <c r="L51" i="117" s="1"/>
  <c r="M49" i="142"/>
  <c r="M51" i="142" s="1"/>
  <c r="M60" i="142" s="1"/>
  <c r="M62" i="142" s="1"/>
  <c r="N47" i="146"/>
  <c r="O45" i="146" s="1"/>
  <c r="M47" i="130"/>
  <c r="N45" i="130" s="1"/>
  <c r="N48" i="120"/>
  <c r="O46" i="120" s="1"/>
  <c r="N48" i="129"/>
  <c r="O46" i="129" s="1"/>
  <c r="N48" i="142"/>
  <c r="O46" i="142" s="1"/>
  <c r="M48" i="128"/>
  <c r="N46" i="128" s="1"/>
  <c r="L48" i="137"/>
  <c r="L50" i="137" s="1"/>
  <c r="L59" i="137" s="1"/>
  <c r="L61" i="137" s="1"/>
  <c r="M48" i="131"/>
  <c r="M50" i="131" s="1"/>
  <c r="M59" i="131" s="1"/>
  <c r="M61" i="131" s="1"/>
  <c r="M49" i="125"/>
  <c r="M51" i="125" s="1"/>
  <c r="M60" i="125" s="1"/>
  <c r="M62" i="125" s="1"/>
  <c r="L49" i="133"/>
  <c r="L51" i="133" s="1"/>
  <c r="L60" i="133" s="1"/>
  <c r="L62" i="133" s="1"/>
  <c r="M48" i="126"/>
  <c r="N46" i="126" s="1"/>
  <c r="M49" i="134"/>
  <c r="M51" i="134" s="1"/>
  <c r="M60" i="134" s="1"/>
  <c r="M62" i="134" s="1"/>
  <c r="L49" i="150"/>
  <c r="M47" i="145"/>
  <c r="N45" i="145" s="1"/>
  <c r="N47" i="119"/>
  <c r="O45" i="119" s="1"/>
  <c r="N48" i="139"/>
  <c r="O46" i="139" s="1"/>
  <c r="AR21" i="150"/>
  <c r="AR22" i="150" s="1"/>
  <c r="AQ55" i="146"/>
  <c r="AR19" i="146"/>
  <c r="AQ22" i="146"/>
  <c r="AQ55" i="145"/>
  <c r="AR19" i="145"/>
  <c r="AQ22" i="145"/>
  <c r="AQ55" i="143"/>
  <c r="AR19" i="143"/>
  <c r="AQ56" i="142"/>
  <c r="AR19" i="142"/>
  <c r="AQ22" i="142"/>
  <c r="AQ55" i="140"/>
  <c r="AR19" i="140"/>
  <c r="AQ56" i="139"/>
  <c r="AR19" i="139"/>
  <c r="AQ22" i="139"/>
  <c r="AQ55" i="137"/>
  <c r="AR19" i="137"/>
  <c r="AQ55" i="136"/>
  <c r="AR19" i="136"/>
  <c r="AQ22" i="136"/>
  <c r="AQ56" i="134"/>
  <c r="AR19" i="134"/>
  <c r="AQ56" i="133"/>
  <c r="AR19" i="133"/>
  <c r="AQ55" i="131"/>
  <c r="AR19" i="131"/>
  <c r="AQ55" i="130"/>
  <c r="AR19" i="130"/>
  <c r="AQ56" i="129"/>
  <c r="AR19" i="129"/>
  <c r="AQ56" i="128"/>
  <c r="AR19" i="128"/>
  <c r="AQ22" i="128"/>
  <c r="AQ56" i="126"/>
  <c r="AR19" i="126"/>
  <c r="AQ56" i="125"/>
  <c r="AR19" i="125"/>
  <c r="AQ22" i="125"/>
  <c r="AR55" i="123"/>
  <c r="AS19" i="123"/>
  <c r="AR55" i="122"/>
  <c r="AS19" i="122"/>
  <c r="AS21" i="120"/>
  <c r="AS22" i="120" s="1"/>
  <c r="M48" i="116"/>
  <c r="M50" i="116" s="1"/>
  <c r="M59" i="116" s="1"/>
  <c r="M61" i="116" s="1"/>
  <c r="N47" i="116"/>
  <c r="O45" i="116" s="1"/>
  <c r="J41" i="106"/>
  <c r="J47" i="106"/>
  <c r="L34" i="106"/>
  <c r="L35" i="106" s="1"/>
  <c r="K46" i="106"/>
  <c r="L44" i="106" s="1"/>
  <c r="K40" i="106"/>
  <c r="L38" i="106" s="1"/>
  <c r="L51" i="150" l="1"/>
  <c r="L60" i="150" s="1"/>
  <c r="L62" i="150" s="1"/>
  <c r="L60" i="117"/>
  <c r="L62" i="117" s="1"/>
  <c r="J49" i="106"/>
  <c r="J59" i="106" s="1"/>
  <c r="K47" i="106"/>
  <c r="M49" i="161"/>
  <c r="M51" i="161" s="1"/>
  <c r="M60" i="161" s="1"/>
  <c r="M62" i="161" s="1"/>
  <c r="N48" i="161"/>
  <c r="O46" i="161" s="1"/>
  <c r="N48" i="156"/>
  <c r="N50" i="156" s="1"/>
  <c r="N59" i="156" s="1"/>
  <c r="N61" i="156" s="1"/>
  <c r="N48" i="158"/>
  <c r="N50" i="158" s="1"/>
  <c r="N59" i="158" s="1"/>
  <c r="N61" i="158" s="1"/>
  <c r="N48" i="157"/>
  <c r="N50" i="157" s="1"/>
  <c r="N59" i="157" s="1"/>
  <c r="N61" i="157" s="1"/>
  <c r="N48" i="155"/>
  <c r="N50" i="155" s="1"/>
  <c r="N59" i="155" s="1"/>
  <c r="N61" i="155" s="1"/>
  <c r="BH21" i="155"/>
  <c r="BH22" i="155" s="1"/>
  <c r="BH19" i="158"/>
  <c r="BG55" i="158"/>
  <c r="O47" i="156"/>
  <c r="P45" i="156" s="1"/>
  <c r="O47" i="158"/>
  <c r="P45" i="158" s="1"/>
  <c r="O47" i="157"/>
  <c r="P45" i="157" s="1"/>
  <c r="O47" i="155"/>
  <c r="P45" i="155" s="1"/>
  <c r="BJ22" i="157"/>
  <c r="BK19" i="157"/>
  <c r="BJ55" i="157"/>
  <c r="BG21" i="156"/>
  <c r="BG22" i="156" s="1"/>
  <c r="AS21" i="117"/>
  <c r="AS22" i="117" s="1"/>
  <c r="N48" i="131"/>
  <c r="N50" i="131" s="1"/>
  <c r="N59" i="131" s="1"/>
  <c r="N61" i="131" s="1"/>
  <c r="M48" i="130"/>
  <c r="M50" i="130" s="1"/>
  <c r="M59" i="130" s="1"/>
  <c r="M61" i="130" s="1"/>
  <c r="N49" i="139"/>
  <c r="N51" i="139" s="1"/>
  <c r="N60" i="139" s="1"/>
  <c r="N62" i="139" s="1"/>
  <c r="M48" i="145"/>
  <c r="M50" i="145" s="1"/>
  <c r="M59" i="145" s="1"/>
  <c r="M61" i="145" s="1"/>
  <c r="M49" i="150"/>
  <c r="M49" i="126"/>
  <c r="M51" i="126" s="1"/>
  <c r="M60" i="126" s="1"/>
  <c r="M62" i="126" s="1"/>
  <c r="N49" i="129"/>
  <c r="N51" i="129" s="1"/>
  <c r="N60" i="129" s="1"/>
  <c r="N62" i="129" s="1"/>
  <c r="M49" i="133"/>
  <c r="M51" i="133" s="1"/>
  <c r="M60" i="133" s="1"/>
  <c r="M62" i="133" s="1"/>
  <c r="N48" i="119"/>
  <c r="N50" i="119" s="1"/>
  <c r="N59" i="119" s="1"/>
  <c r="N61" i="119" s="1"/>
  <c r="M49" i="128"/>
  <c r="M51" i="128" s="1"/>
  <c r="M60" i="128" s="1"/>
  <c r="M62" i="128" s="1"/>
  <c r="N49" i="120"/>
  <c r="N51" i="120" s="1"/>
  <c r="N60" i="120" s="1"/>
  <c r="N62" i="120" s="1"/>
  <c r="N48" i="146"/>
  <c r="N50" i="146" s="1"/>
  <c r="N59" i="146" s="1"/>
  <c r="N61" i="146" s="1"/>
  <c r="N48" i="136"/>
  <c r="N50" i="136" s="1"/>
  <c r="N59" i="136" s="1"/>
  <c r="N61" i="136" s="1"/>
  <c r="N49" i="134"/>
  <c r="N51" i="134" s="1"/>
  <c r="N60" i="134" s="1"/>
  <c r="N62" i="134" s="1"/>
  <c r="N49" i="125"/>
  <c r="N51" i="125" s="1"/>
  <c r="N60" i="125" s="1"/>
  <c r="N62" i="125" s="1"/>
  <c r="M48" i="137"/>
  <c r="M50" i="137" s="1"/>
  <c r="M59" i="137" s="1"/>
  <c r="M61" i="137" s="1"/>
  <c r="O46" i="117"/>
  <c r="O47" i="143"/>
  <c r="P45" i="143" s="1"/>
  <c r="O47" i="140"/>
  <c r="P45" i="140" s="1"/>
  <c r="O48" i="139"/>
  <c r="P46" i="139" s="1"/>
  <c r="N47" i="145"/>
  <c r="O45" i="145" s="1"/>
  <c r="N48" i="126"/>
  <c r="O46" i="126" s="1"/>
  <c r="N49" i="142"/>
  <c r="N51" i="142" s="1"/>
  <c r="N60" i="142" s="1"/>
  <c r="N62" i="142" s="1"/>
  <c r="O48" i="129"/>
  <c r="P46" i="129" s="1"/>
  <c r="N47" i="130"/>
  <c r="O45" i="130" s="1"/>
  <c r="N48" i="150"/>
  <c r="O46" i="150" s="1"/>
  <c r="N48" i="133"/>
  <c r="O46" i="133" s="1"/>
  <c r="O47" i="131"/>
  <c r="P45" i="131" s="1"/>
  <c r="O48" i="142"/>
  <c r="P46" i="142" s="1"/>
  <c r="O47" i="119"/>
  <c r="P45" i="119" s="1"/>
  <c r="N48" i="128"/>
  <c r="O46" i="128" s="1"/>
  <c r="M49" i="117"/>
  <c r="M51" i="117" s="1"/>
  <c r="O48" i="120"/>
  <c r="P46" i="120" s="1"/>
  <c r="O47" i="146"/>
  <c r="P45" i="146" s="1"/>
  <c r="N48" i="143"/>
  <c r="N50" i="143" s="1"/>
  <c r="N59" i="143" s="1"/>
  <c r="N61" i="143" s="1"/>
  <c r="N48" i="140"/>
  <c r="N50" i="140" s="1"/>
  <c r="N59" i="140" s="1"/>
  <c r="N61" i="140" s="1"/>
  <c r="O47" i="136"/>
  <c r="P45" i="136" s="1"/>
  <c r="O48" i="134"/>
  <c r="P46" i="134" s="1"/>
  <c r="O48" i="125"/>
  <c r="P46" i="125" s="1"/>
  <c r="N47" i="137"/>
  <c r="O45" i="137" s="1"/>
  <c r="N48" i="116"/>
  <c r="N50" i="116" s="1"/>
  <c r="N59" i="116" s="1"/>
  <c r="N61" i="116" s="1"/>
  <c r="AR56" i="150"/>
  <c r="AS19" i="150"/>
  <c r="AR21" i="146"/>
  <c r="AR22" i="146" s="1"/>
  <c r="AR21" i="145"/>
  <c r="AR22" i="145" s="1"/>
  <c r="AR21" i="143"/>
  <c r="AR22" i="143" s="1"/>
  <c r="AR21" i="142"/>
  <c r="AR21" i="140"/>
  <c r="AR21" i="139"/>
  <c r="AR22" i="139" s="1"/>
  <c r="AR21" i="137"/>
  <c r="AR22" i="137" s="1"/>
  <c r="AR21" i="136"/>
  <c r="AR22" i="136" s="1"/>
  <c r="AR21" i="134"/>
  <c r="AR21" i="133"/>
  <c r="AR21" i="131"/>
  <c r="AR21" i="130"/>
  <c r="AR22" i="130" s="1"/>
  <c r="AR21" i="129"/>
  <c r="AR22" i="129" s="1"/>
  <c r="AR21" i="128"/>
  <c r="AR22" i="128" s="1"/>
  <c r="AR21" i="126"/>
  <c r="AR22" i="126" s="1"/>
  <c r="AR21" i="125"/>
  <c r="AR22" i="125" s="1"/>
  <c r="AS21" i="123"/>
  <c r="AS22" i="123" s="1"/>
  <c r="AS21" i="122"/>
  <c r="AS56" i="120"/>
  <c r="AT19" i="120"/>
  <c r="O47" i="116"/>
  <c r="P45" i="116" s="1"/>
  <c r="L40" i="106"/>
  <c r="L41" i="106" s="1"/>
  <c r="K41" i="106"/>
  <c r="L46" i="106"/>
  <c r="L47" i="106" s="1"/>
  <c r="M51" i="150" l="1"/>
  <c r="M60" i="150" s="1"/>
  <c r="M62" i="150" s="1"/>
  <c r="M60" i="117"/>
  <c r="M62" i="117" s="1"/>
  <c r="K49" i="106"/>
  <c r="K59" i="106" s="1"/>
  <c r="L49" i="106"/>
  <c r="L59" i="106" s="1"/>
  <c r="N49" i="161"/>
  <c r="N51" i="161" s="1"/>
  <c r="N60" i="161" s="1"/>
  <c r="N62" i="161" s="1"/>
  <c r="O48" i="161"/>
  <c r="P46" i="161" s="1"/>
  <c r="BH19" i="156"/>
  <c r="BG55" i="156"/>
  <c r="O48" i="155"/>
  <c r="O50" i="155" s="1"/>
  <c r="O59" i="155" s="1"/>
  <c r="O61" i="155" s="1"/>
  <c r="O48" i="157"/>
  <c r="O50" i="157" s="1"/>
  <c r="O59" i="157" s="1"/>
  <c r="O61" i="157" s="1"/>
  <c r="O48" i="158"/>
  <c r="O50" i="158" s="1"/>
  <c r="O59" i="158" s="1"/>
  <c r="O61" i="158" s="1"/>
  <c r="O48" i="156"/>
  <c r="O50" i="156" s="1"/>
  <c r="O59" i="156" s="1"/>
  <c r="O61" i="156" s="1"/>
  <c r="BK21" i="157"/>
  <c r="BK22" i="157" s="1"/>
  <c r="P47" i="155"/>
  <c r="Q45" i="155" s="1"/>
  <c r="P47" i="157"/>
  <c r="Q45" i="157" s="1"/>
  <c r="P47" i="158"/>
  <c r="Q45" i="158" s="1"/>
  <c r="P47" i="156"/>
  <c r="Q45" i="156" s="1"/>
  <c r="BH21" i="158"/>
  <c r="BH22" i="158" s="1"/>
  <c r="BH55" i="155"/>
  <c r="BI19" i="155"/>
  <c r="AT19" i="117"/>
  <c r="AS56" i="117"/>
  <c r="O48" i="136"/>
  <c r="O50" i="136" s="1"/>
  <c r="O59" i="136" s="1"/>
  <c r="O61" i="136" s="1"/>
  <c r="O48" i="146"/>
  <c r="O50" i="146" s="1"/>
  <c r="O59" i="146" s="1"/>
  <c r="O61" i="146" s="1"/>
  <c r="O49" i="139"/>
  <c r="O51" i="139" s="1"/>
  <c r="O60" i="139" s="1"/>
  <c r="O62" i="139" s="1"/>
  <c r="O49" i="129"/>
  <c r="O51" i="129" s="1"/>
  <c r="O60" i="129" s="1"/>
  <c r="O62" i="129" s="1"/>
  <c r="N49" i="128"/>
  <c r="N51" i="128" s="1"/>
  <c r="N60" i="128" s="1"/>
  <c r="N62" i="128" s="1"/>
  <c r="O48" i="131"/>
  <c r="O50" i="131" s="1"/>
  <c r="O59" i="131" s="1"/>
  <c r="O61" i="131" s="1"/>
  <c r="O48" i="140"/>
  <c r="O50" i="140" s="1"/>
  <c r="O59" i="140" s="1"/>
  <c r="O61" i="140" s="1"/>
  <c r="N49" i="126"/>
  <c r="N51" i="126" s="1"/>
  <c r="N60" i="126" s="1"/>
  <c r="N62" i="126" s="1"/>
  <c r="N60" i="117"/>
  <c r="N62" i="117" s="1"/>
  <c r="O49" i="125"/>
  <c r="O51" i="125" s="1"/>
  <c r="O60" i="125" s="1"/>
  <c r="O62" i="125" s="1"/>
  <c r="N49" i="150"/>
  <c r="N48" i="137"/>
  <c r="N50" i="137" s="1"/>
  <c r="N59" i="137" s="1"/>
  <c r="N61" i="137" s="1"/>
  <c r="O49" i="134"/>
  <c r="O51" i="134" s="1"/>
  <c r="O60" i="134" s="1"/>
  <c r="O62" i="134" s="1"/>
  <c r="O49" i="120"/>
  <c r="O51" i="120" s="1"/>
  <c r="O60" i="120" s="1"/>
  <c r="O62" i="120" s="1"/>
  <c r="P47" i="119"/>
  <c r="Q45" i="119" s="1"/>
  <c r="P48" i="142"/>
  <c r="Q46" i="142" s="1"/>
  <c r="O48" i="133"/>
  <c r="P46" i="133" s="1"/>
  <c r="N48" i="130"/>
  <c r="N50" i="130" s="1"/>
  <c r="N59" i="130" s="1"/>
  <c r="N61" i="130" s="1"/>
  <c r="O47" i="145"/>
  <c r="P45" i="145" s="1"/>
  <c r="P47" i="143"/>
  <c r="Q45" i="143" s="1"/>
  <c r="P48" i="120"/>
  <c r="Q46" i="120" s="1"/>
  <c r="O47" i="130"/>
  <c r="P45" i="130" s="1"/>
  <c r="P48" i="134"/>
  <c r="Q46" i="134" s="1"/>
  <c r="O48" i="128"/>
  <c r="P46" i="128" s="1"/>
  <c r="P47" i="131"/>
  <c r="Q45" i="131" s="1"/>
  <c r="O48" i="150"/>
  <c r="P46" i="150" s="1"/>
  <c r="O48" i="126"/>
  <c r="P46" i="126" s="1"/>
  <c r="P48" i="139"/>
  <c r="Q46" i="139" s="1"/>
  <c r="P47" i="140"/>
  <c r="Q45" i="140" s="1"/>
  <c r="O48" i="117"/>
  <c r="P46" i="117" s="1"/>
  <c r="O47" i="137"/>
  <c r="P45" i="137" s="1"/>
  <c r="P48" i="125"/>
  <c r="Q46" i="125" s="1"/>
  <c r="P47" i="136"/>
  <c r="Q45" i="136" s="1"/>
  <c r="P47" i="146"/>
  <c r="Q45" i="146" s="1"/>
  <c r="O48" i="119"/>
  <c r="O50" i="119" s="1"/>
  <c r="O59" i="119" s="1"/>
  <c r="O61" i="119" s="1"/>
  <c r="O49" i="142"/>
  <c r="O51" i="142" s="1"/>
  <c r="O60" i="142" s="1"/>
  <c r="O62" i="142" s="1"/>
  <c r="N49" i="133"/>
  <c r="N51" i="133" s="1"/>
  <c r="N60" i="133" s="1"/>
  <c r="N62" i="133" s="1"/>
  <c r="P48" i="129"/>
  <c r="Q46" i="129" s="1"/>
  <c r="N48" i="145"/>
  <c r="N50" i="145" s="1"/>
  <c r="N59" i="145" s="1"/>
  <c r="N61" i="145" s="1"/>
  <c r="O48" i="143"/>
  <c r="O50" i="143" s="1"/>
  <c r="O59" i="143" s="1"/>
  <c r="O61" i="143" s="1"/>
  <c r="AS21" i="150"/>
  <c r="AS22" i="150" s="1"/>
  <c r="AR55" i="146"/>
  <c r="AS19" i="146"/>
  <c r="AR55" i="145"/>
  <c r="AS19" i="145"/>
  <c r="AR55" i="143"/>
  <c r="AS19" i="143"/>
  <c r="AR56" i="142"/>
  <c r="AS19" i="142"/>
  <c r="AR22" i="142"/>
  <c r="AR55" i="140"/>
  <c r="AS19" i="140"/>
  <c r="AR22" i="140"/>
  <c r="AR56" i="139"/>
  <c r="AS19" i="139"/>
  <c r="AR55" i="137"/>
  <c r="AS19" i="137"/>
  <c r="AR55" i="136"/>
  <c r="AS19" i="136"/>
  <c r="AR56" i="134"/>
  <c r="AS19" i="134"/>
  <c r="AR22" i="134"/>
  <c r="AR56" i="133"/>
  <c r="AS19" i="133"/>
  <c r="AR22" i="133"/>
  <c r="AR55" i="131"/>
  <c r="AS19" i="131"/>
  <c r="AR22" i="131"/>
  <c r="AR55" i="130"/>
  <c r="AS19" i="130"/>
  <c r="AR56" i="129"/>
  <c r="AS19" i="129"/>
  <c r="AR56" i="128"/>
  <c r="AS19" i="128"/>
  <c r="AR56" i="126"/>
  <c r="AS19" i="126"/>
  <c r="AR56" i="125"/>
  <c r="AS19" i="125"/>
  <c r="AS55" i="123"/>
  <c r="AT19" i="123"/>
  <c r="AS55" i="122"/>
  <c r="AT19" i="122"/>
  <c r="AS22" i="122"/>
  <c r="AT21" i="120"/>
  <c r="O48" i="116"/>
  <c r="O50" i="116" s="1"/>
  <c r="O59" i="116" s="1"/>
  <c r="O61" i="116" s="1"/>
  <c r="P47" i="116"/>
  <c r="Q45" i="116" s="1"/>
  <c r="N59" i="106" l="1"/>
  <c r="N51" i="150"/>
  <c r="N60" i="150" s="1"/>
  <c r="N62" i="150" s="1"/>
  <c r="O49" i="161"/>
  <c r="O51" i="161" s="1"/>
  <c r="O60" i="161" s="1"/>
  <c r="O62" i="161" s="1"/>
  <c r="P48" i="161"/>
  <c r="Q46" i="161" s="1"/>
  <c r="P48" i="156"/>
  <c r="P50" i="156" s="1"/>
  <c r="P59" i="156" s="1"/>
  <c r="P61" i="156" s="1"/>
  <c r="P48" i="158"/>
  <c r="P50" i="158" s="1"/>
  <c r="P59" i="158" s="1"/>
  <c r="P61" i="158" s="1"/>
  <c r="P48" i="157"/>
  <c r="P50" i="157" s="1"/>
  <c r="P59" i="157" s="1"/>
  <c r="P61" i="157" s="1"/>
  <c r="P48" i="155"/>
  <c r="P50" i="155" s="1"/>
  <c r="P59" i="155" s="1"/>
  <c r="P61" i="155" s="1"/>
  <c r="BI19" i="158"/>
  <c r="BH55" i="158"/>
  <c r="Q47" i="156"/>
  <c r="R45" i="156" s="1"/>
  <c r="Q47" i="158"/>
  <c r="R45" i="158" s="1"/>
  <c r="Q47" i="157"/>
  <c r="R45" i="157" s="1"/>
  <c r="Q47" i="155"/>
  <c r="R45" i="155" s="1"/>
  <c r="BL19" i="157"/>
  <c r="BK55" i="157"/>
  <c r="BH21" i="156"/>
  <c r="BH22" i="156" s="1"/>
  <c r="BI21" i="155"/>
  <c r="BI22" i="155" s="1"/>
  <c r="P48" i="143"/>
  <c r="P50" i="143" s="1"/>
  <c r="P59" i="143" s="1"/>
  <c r="P61" i="143" s="1"/>
  <c r="AT21" i="117"/>
  <c r="AT22" i="117" s="1"/>
  <c r="O49" i="117"/>
  <c r="O51" i="117" s="1"/>
  <c r="O49" i="150"/>
  <c r="O48" i="137"/>
  <c r="O50" i="137" s="1"/>
  <c r="O59" i="137" s="1"/>
  <c r="O61" i="137" s="1"/>
  <c r="P48" i="136"/>
  <c r="P50" i="136" s="1"/>
  <c r="P59" i="136" s="1"/>
  <c r="P61" i="136" s="1"/>
  <c r="P49" i="139"/>
  <c r="P51" i="139" s="1"/>
  <c r="P60" i="139" s="1"/>
  <c r="P62" i="139" s="1"/>
  <c r="P49" i="142"/>
  <c r="P51" i="142" s="1"/>
  <c r="P60" i="142" s="1"/>
  <c r="P62" i="142" s="1"/>
  <c r="O49" i="128"/>
  <c r="O51" i="128" s="1"/>
  <c r="O60" i="128" s="1"/>
  <c r="O62" i="128" s="1"/>
  <c r="P48" i="146"/>
  <c r="P50" i="146" s="1"/>
  <c r="P59" i="146" s="1"/>
  <c r="P61" i="146" s="1"/>
  <c r="P49" i="125"/>
  <c r="P51" i="125" s="1"/>
  <c r="P60" i="125" s="1"/>
  <c r="P62" i="125" s="1"/>
  <c r="P48" i="140"/>
  <c r="P50" i="140" s="1"/>
  <c r="P59" i="140" s="1"/>
  <c r="P61" i="140" s="1"/>
  <c r="O49" i="126"/>
  <c r="O51" i="126" s="1"/>
  <c r="O60" i="126" s="1"/>
  <c r="O62" i="126" s="1"/>
  <c r="P48" i="131"/>
  <c r="P50" i="131" s="1"/>
  <c r="P59" i="131" s="1"/>
  <c r="P61" i="131" s="1"/>
  <c r="P49" i="134"/>
  <c r="P51" i="134" s="1"/>
  <c r="P60" i="134" s="1"/>
  <c r="P62" i="134" s="1"/>
  <c r="O48" i="130"/>
  <c r="O50" i="130" s="1"/>
  <c r="O59" i="130" s="1"/>
  <c r="O61" i="130" s="1"/>
  <c r="Q48" i="120"/>
  <c r="R46" i="120" s="1"/>
  <c r="O48" i="145"/>
  <c r="O50" i="145" s="1"/>
  <c r="O59" i="145" s="1"/>
  <c r="O61" i="145" s="1"/>
  <c r="P48" i="133"/>
  <c r="Q46" i="133" s="1"/>
  <c r="Q47" i="119"/>
  <c r="R45" i="119" s="1"/>
  <c r="P49" i="129"/>
  <c r="P51" i="129" s="1"/>
  <c r="P60" i="129" s="1"/>
  <c r="P62" i="129" s="1"/>
  <c r="Q47" i="146"/>
  <c r="R45" i="146" s="1"/>
  <c r="Q48" i="125"/>
  <c r="R46" i="125" s="1"/>
  <c r="Q47" i="140"/>
  <c r="R45" i="140" s="1"/>
  <c r="P48" i="126"/>
  <c r="Q46" i="126" s="1"/>
  <c r="Q47" i="131"/>
  <c r="R45" i="131" s="1"/>
  <c r="Q48" i="134"/>
  <c r="R46" i="134" s="1"/>
  <c r="P47" i="130"/>
  <c r="Q45" i="130" s="1"/>
  <c r="P47" i="145"/>
  <c r="Q45" i="145" s="1"/>
  <c r="Q48" i="129"/>
  <c r="R46" i="129" s="1"/>
  <c r="Q48" i="142"/>
  <c r="R46" i="142" s="1"/>
  <c r="Q47" i="136"/>
  <c r="R45" i="136" s="1"/>
  <c r="P47" i="137"/>
  <c r="Q45" i="137" s="1"/>
  <c r="P48" i="117"/>
  <c r="Q46" i="117" s="1"/>
  <c r="Q48" i="139"/>
  <c r="R46" i="139" s="1"/>
  <c r="P48" i="150"/>
  <c r="Q46" i="150" s="1"/>
  <c r="P48" i="128"/>
  <c r="Q46" i="128" s="1"/>
  <c r="P49" i="120"/>
  <c r="P51" i="120" s="1"/>
  <c r="P60" i="120" s="1"/>
  <c r="P62" i="120" s="1"/>
  <c r="Q47" i="143"/>
  <c r="R45" i="143" s="1"/>
  <c r="O49" i="133"/>
  <c r="O51" i="133" s="1"/>
  <c r="O60" i="133" s="1"/>
  <c r="O62" i="133" s="1"/>
  <c r="P48" i="119"/>
  <c r="P50" i="119" s="1"/>
  <c r="P59" i="119" s="1"/>
  <c r="P61" i="119" s="1"/>
  <c r="AS56" i="150"/>
  <c r="AT19" i="150"/>
  <c r="AS21" i="146"/>
  <c r="AS22" i="146" s="1"/>
  <c r="AS21" i="145"/>
  <c r="AS22" i="145" s="1"/>
  <c r="AS21" i="143"/>
  <c r="AS21" i="142"/>
  <c r="AS22" i="142" s="1"/>
  <c r="AS21" i="140"/>
  <c r="AS21" i="139"/>
  <c r="AS22" i="139" s="1"/>
  <c r="AS21" i="137"/>
  <c r="AS22" i="137" s="1"/>
  <c r="AS21" i="136"/>
  <c r="AS22" i="136" s="1"/>
  <c r="AS21" i="134"/>
  <c r="AS22" i="134" s="1"/>
  <c r="AS21" i="133"/>
  <c r="AS21" i="131"/>
  <c r="AS22" i="131" s="1"/>
  <c r="AS21" i="130"/>
  <c r="AS21" i="129"/>
  <c r="AS22" i="129" s="1"/>
  <c r="AS21" i="128"/>
  <c r="AS22" i="128" s="1"/>
  <c r="AS21" i="126"/>
  <c r="AS22" i="126" s="1"/>
  <c r="AS21" i="125"/>
  <c r="AS22" i="125" s="1"/>
  <c r="AT21" i="123"/>
  <c r="AT22" i="123" s="1"/>
  <c r="AT21" i="122"/>
  <c r="AT56" i="120"/>
  <c r="AU19" i="120"/>
  <c r="AT22" i="120"/>
  <c r="P48" i="116"/>
  <c r="P50" i="116" s="1"/>
  <c r="P59" i="116" s="1"/>
  <c r="P61" i="116" s="1"/>
  <c r="Q47" i="116"/>
  <c r="R45" i="116" s="1"/>
  <c r="H29" i="101"/>
  <c r="H27" i="101"/>
  <c r="J14" i="101"/>
  <c r="N14" i="101" s="1"/>
  <c r="J12" i="101"/>
  <c r="N12" i="101" s="1"/>
  <c r="P12" i="101" s="1"/>
  <c r="J10" i="101"/>
  <c r="N10" i="101" s="1"/>
  <c r="O51" i="150" l="1"/>
  <c r="O60" i="150" s="1"/>
  <c r="O62" i="150" s="1"/>
  <c r="O60" i="117"/>
  <c r="O62" i="117" s="1"/>
  <c r="P49" i="161"/>
  <c r="P51" i="161" s="1"/>
  <c r="P60" i="161" s="1"/>
  <c r="P62" i="161" s="1"/>
  <c r="Q48" i="161"/>
  <c r="R46" i="161" s="1"/>
  <c r="Q48" i="155"/>
  <c r="Q50" i="155" s="1"/>
  <c r="Q59" i="155" s="1"/>
  <c r="Q61" i="155" s="1"/>
  <c r="Q48" i="157"/>
  <c r="Q50" i="157" s="1"/>
  <c r="Q59" i="157" s="1"/>
  <c r="Q61" i="157" s="1"/>
  <c r="Q48" i="158"/>
  <c r="Q50" i="158" s="1"/>
  <c r="Q59" i="158" s="1"/>
  <c r="Q61" i="158" s="1"/>
  <c r="Q48" i="156"/>
  <c r="Q50" i="156" s="1"/>
  <c r="Q59" i="156" s="1"/>
  <c r="Q61" i="156" s="1"/>
  <c r="P48" i="130"/>
  <c r="P50" i="130" s="1"/>
  <c r="P59" i="130" s="1"/>
  <c r="P61" i="130" s="1"/>
  <c r="BI55" i="155"/>
  <c r="BJ19" i="155"/>
  <c r="BJ21" i="155" s="1"/>
  <c r="BI19" i="156"/>
  <c r="BH55" i="156"/>
  <c r="BL21" i="157"/>
  <c r="BL55" i="157" s="1"/>
  <c r="BN55" i="157" s="1"/>
  <c r="R47" i="155"/>
  <c r="S45" i="155" s="1"/>
  <c r="R47" i="157"/>
  <c r="S45" i="157" s="1"/>
  <c r="R47" i="158"/>
  <c r="S45" i="158" s="1"/>
  <c r="R47" i="156"/>
  <c r="S45" i="156" s="1"/>
  <c r="BI21" i="158"/>
  <c r="BI22" i="158" s="1"/>
  <c r="AU19" i="117"/>
  <c r="AT56" i="117"/>
  <c r="Q49" i="139"/>
  <c r="Q51" i="139" s="1"/>
  <c r="Q60" i="139" s="1"/>
  <c r="Q62" i="139" s="1"/>
  <c r="Q48" i="119"/>
  <c r="Q50" i="119" s="1"/>
  <c r="Q59" i="119" s="1"/>
  <c r="Q61" i="119" s="1"/>
  <c r="Q48" i="143"/>
  <c r="Q50" i="143" s="1"/>
  <c r="Q59" i="143" s="1"/>
  <c r="Q61" i="143" s="1"/>
  <c r="Q48" i="140"/>
  <c r="Q50" i="140" s="1"/>
  <c r="Q59" i="140" s="1"/>
  <c r="Q61" i="140" s="1"/>
  <c r="P49" i="133"/>
  <c r="P51" i="133" s="1"/>
  <c r="P60" i="133" s="1"/>
  <c r="P62" i="133" s="1"/>
  <c r="P48" i="137"/>
  <c r="P50" i="137" s="1"/>
  <c r="P59" i="137" s="1"/>
  <c r="P61" i="137" s="1"/>
  <c r="Q48" i="131"/>
  <c r="Q50" i="131" s="1"/>
  <c r="Q59" i="131" s="1"/>
  <c r="Q61" i="131" s="1"/>
  <c r="P49" i="128"/>
  <c r="P51" i="128" s="1"/>
  <c r="P60" i="128" s="1"/>
  <c r="P62" i="128" s="1"/>
  <c r="Q49" i="129"/>
  <c r="Q51" i="129" s="1"/>
  <c r="Q60" i="129" s="1"/>
  <c r="Q62" i="129" s="1"/>
  <c r="Q48" i="146"/>
  <c r="Q50" i="146" s="1"/>
  <c r="Q59" i="146" s="1"/>
  <c r="Q61" i="146" s="1"/>
  <c r="Q49" i="120"/>
  <c r="Q51" i="120" s="1"/>
  <c r="Q60" i="120" s="1"/>
  <c r="Q62" i="120" s="1"/>
  <c r="Q48" i="150"/>
  <c r="R46" i="150" s="1"/>
  <c r="Q48" i="117"/>
  <c r="R46" i="117" s="1"/>
  <c r="R47" i="136"/>
  <c r="S45" i="136" s="1"/>
  <c r="Q47" i="145"/>
  <c r="R45" i="145" s="1"/>
  <c r="R48" i="134"/>
  <c r="S46" i="134" s="1"/>
  <c r="Q48" i="126"/>
  <c r="R46" i="126" s="1"/>
  <c r="R48" i="125"/>
  <c r="S46" i="125" s="1"/>
  <c r="R47" i="119"/>
  <c r="S45" i="119" s="1"/>
  <c r="Q48" i="128"/>
  <c r="R46" i="128" s="1"/>
  <c r="R48" i="139"/>
  <c r="S46" i="139" s="1"/>
  <c r="Q47" i="137"/>
  <c r="R45" i="137" s="1"/>
  <c r="Q49" i="142"/>
  <c r="Q51" i="142" s="1"/>
  <c r="Q60" i="142" s="1"/>
  <c r="Q62" i="142" s="1"/>
  <c r="R48" i="129"/>
  <c r="S46" i="129" s="1"/>
  <c r="Q47" i="130"/>
  <c r="R45" i="130" s="1"/>
  <c r="R47" i="131"/>
  <c r="S45" i="131" s="1"/>
  <c r="R47" i="140"/>
  <c r="S45" i="140" s="1"/>
  <c r="R47" i="146"/>
  <c r="S45" i="146" s="1"/>
  <c r="R48" i="120"/>
  <c r="S46" i="120" s="1"/>
  <c r="R47" i="143"/>
  <c r="S45" i="143" s="1"/>
  <c r="P49" i="150"/>
  <c r="P49" i="117"/>
  <c r="P51" i="117" s="1"/>
  <c r="Q48" i="136"/>
  <c r="Q50" i="136" s="1"/>
  <c r="Q59" i="136" s="1"/>
  <c r="Q61" i="136" s="1"/>
  <c r="R48" i="142"/>
  <c r="S46" i="142" s="1"/>
  <c r="P48" i="145"/>
  <c r="P50" i="145" s="1"/>
  <c r="P59" i="145" s="1"/>
  <c r="P61" i="145" s="1"/>
  <c r="Q49" i="134"/>
  <c r="Q51" i="134" s="1"/>
  <c r="Q60" i="134" s="1"/>
  <c r="Q62" i="134" s="1"/>
  <c r="P49" i="126"/>
  <c r="P51" i="126" s="1"/>
  <c r="P60" i="126" s="1"/>
  <c r="P62" i="126" s="1"/>
  <c r="Q49" i="125"/>
  <c r="Q51" i="125" s="1"/>
  <c r="Q60" i="125" s="1"/>
  <c r="Q62" i="125" s="1"/>
  <c r="Q48" i="133"/>
  <c r="R46" i="133" s="1"/>
  <c r="AT21" i="150"/>
  <c r="AT22" i="150" s="1"/>
  <c r="AS55" i="146"/>
  <c r="AT19" i="146"/>
  <c r="AS55" i="145"/>
  <c r="AT19" i="145"/>
  <c r="AS55" i="143"/>
  <c r="AT19" i="143"/>
  <c r="AS22" i="143"/>
  <c r="AS56" i="142"/>
  <c r="AT19" i="142"/>
  <c r="AS55" i="140"/>
  <c r="AT19" i="140"/>
  <c r="AS22" i="140"/>
  <c r="AS56" i="139"/>
  <c r="AT19" i="139"/>
  <c r="AS55" i="137"/>
  <c r="AT19" i="137"/>
  <c r="AS55" i="136"/>
  <c r="AT19" i="136"/>
  <c r="AS56" i="134"/>
  <c r="AT19" i="134"/>
  <c r="AT19" i="133"/>
  <c r="AS56" i="133"/>
  <c r="AS22" i="133"/>
  <c r="AS55" i="131"/>
  <c r="AT19" i="131"/>
  <c r="AS55" i="130"/>
  <c r="AT19" i="130"/>
  <c r="AS22" i="130"/>
  <c r="AS56" i="129"/>
  <c r="AT19" i="129"/>
  <c r="AS56" i="128"/>
  <c r="AT19" i="128"/>
  <c r="AS56" i="126"/>
  <c r="AT19" i="126"/>
  <c r="AS56" i="125"/>
  <c r="AT19" i="125"/>
  <c r="AT55" i="123"/>
  <c r="AU19" i="123"/>
  <c r="AT55" i="122"/>
  <c r="AU19" i="122"/>
  <c r="AT22" i="122"/>
  <c r="AU21" i="120"/>
  <c r="AU22" i="120" s="1"/>
  <c r="Q48" i="116"/>
  <c r="Q50" i="116" s="1"/>
  <c r="Q59" i="116" s="1"/>
  <c r="Q61" i="116" s="1"/>
  <c r="R47" i="116"/>
  <c r="S45" i="116" s="1"/>
  <c r="P14" i="101"/>
  <c r="L29" i="101" s="1"/>
  <c r="J29" i="101"/>
  <c r="J27" i="101"/>
  <c r="P10" i="101"/>
  <c r="L27" i="101" s="1"/>
  <c r="P51" i="150" l="1"/>
  <c r="P60" i="150" s="1"/>
  <c r="P62" i="150" s="1"/>
  <c r="P60" i="117"/>
  <c r="P62" i="117" s="1"/>
  <c r="N27" i="101"/>
  <c r="Q49" i="161"/>
  <c r="Q51" i="161" s="1"/>
  <c r="Q60" i="161" s="1"/>
  <c r="Q62" i="161" s="1"/>
  <c r="N29" i="101"/>
  <c r="R48" i="161"/>
  <c r="S46" i="161" s="1"/>
  <c r="R48" i="156"/>
  <c r="R50" i="156" s="1"/>
  <c r="R59" i="156" s="1"/>
  <c r="R61" i="156" s="1"/>
  <c r="R48" i="158"/>
  <c r="R50" i="158" s="1"/>
  <c r="R59" i="158" s="1"/>
  <c r="R61" i="158" s="1"/>
  <c r="R48" i="157"/>
  <c r="R50" i="157" s="1"/>
  <c r="R59" i="157" s="1"/>
  <c r="R61" i="157" s="1"/>
  <c r="R48" i="155"/>
  <c r="R50" i="155" s="1"/>
  <c r="R59" i="155" s="1"/>
  <c r="R61" i="155" s="1"/>
  <c r="BL22" i="157"/>
  <c r="BJ22" i="155"/>
  <c r="BK19" i="155"/>
  <c r="BK21" i="155" s="1"/>
  <c r="BJ55" i="155"/>
  <c r="BJ19" i="158"/>
  <c r="BI55" i="158"/>
  <c r="S47" i="156"/>
  <c r="T45" i="156" s="1"/>
  <c r="S47" i="158"/>
  <c r="T45" i="158" s="1"/>
  <c r="S47" i="157"/>
  <c r="T45" i="157" s="1"/>
  <c r="S47" i="155"/>
  <c r="T45" i="155" s="1"/>
  <c r="BI21" i="156"/>
  <c r="BI22" i="156" s="1"/>
  <c r="R49" i="129"/>
  <c r="R51" i="129" s="1"/>
  <c r="R60" i="129" s="1"/>
  <c r="R62" i="129" s="1"/>
  <c r="AU21" i="117"/>
  <c r="AU22" i="117" s="1"/>
  <c r="R48" i="131"/>
  <c r="R50" i="131" s="1"/>
  <c r="R59" i="131" s="1"/>
  <c r="R61" i="131" s="1"/>
  <c r="R48" i="146"/>
  <c r="R50" i="146" s="1"/>
  <c r="R59" i="146" s="1"/>
  <c r="R61" i="146" s="1"/>
  <c r="R48" i="140"/>
  <c r="R50" i="140" s="1"/>
  <c r="R59" i="140" s="1"/>
  <c r="R61" i="140" s="1"/>
  <c r="Q48" i="130"/>
  <c r="Q50" i="130" s="1"/>
  <c r="Q59" i="130" s="1"/>
  <c r="Q61" i="130" s="1"/>
  <c r="Q49" i="133"/>
  <c r="Q51" i="133" s="1"/>
  <c r="Q60" i="133" s="1"/>
  <c r="Q62" i="133" s="1"/>
  <c r="R48" i="119"/>
  <c r="R50" i="119" s="1"/>
  <c r="R59" i="119" s="1"/>
  <c r="R61" i="119" s="1"/>
  <c r="R48" i="143"/>
  <c r="R50" i="143" s="1"/>
  <c r="R59" i="143" s="1"/>
  <c r="R61" i="143" s="1"/>
  <c r="S48" i="120"/>
  <c r="T46" i="120" s="1"/>
  <c r="R47" i="137"/>
  <c r="S45" i="137" s="1"/>
  <c r="R48" i="128"/>
  <c r="S46" i="128" s="1"/>
  <c r="S48" i="125"/>
  <c r="T46" i="125" s="1"/>
  <c r="S48" i="134"/>
  <c r="T46" i="134" s="1"/>
  <c r="S47" i="136"/>
  <c r="T45" i="136" s="1"/>
  <c r="R48" i="150"/>
  <c r="S46" i="150" s="1"/>
  <c r="R49" i="142"/>
  <c r="R51" i="142" s="1"/>
  <c r="R60" i="142" s="1"/>
  <c r="R62" i="142" s="1"/>
  <c r="S47" i="140"/>
  <c r="T45" i="140" s="1"/>
  <c r="R47" i="130"/>
  <c r="S45" i="130" s="1"/>
  <c r="R49" i="139"/>
  <c r="R51" i="139" s="1"/>
  <c r="R60" i="139" s="1"/>
  <c r="R62" i="139" s="1"/>
  <c r="S47" i="119"/>
  <c r="T45" i="119" s="1"/>
  <c r="Q49" i="126"/>
  <c r="Q51" i="126" s="1"/>
  <c r="Q60" i="126" s="1"/>
  <c r="Q62" i="126" s="1"/>
  <c r="Q48" i="145"/>
  <c r="Q50" i="145" s="1"/>
  <c r="Q59" i="145" s="1"/>
  <c r="Q61" i="145" s="1"/>
  <c r="Q49" i="117"/>
  <c r="Q51" i="117" s="1"/>
  <c r="S48" i="142"/>
  <c r="T46" i="142" s="1"/>
  <c r="S48" i="139"/>
  <c r="T46" i="139" s="1"/>
  <c r="R48" i="126"/>
  <c r="S46" i="126" s="1"/>
  <c r="R47" i="145"/>
  <c r="S45" i="145" s="1"/>
  <c r="R48" i="117"/>
  <c r="S46" i="117" s="1"/>
  <c r="R48" i="133"/>
  <c r="S46" i="133" s="1"/>
  <c r="S47" i="143"/>
  <c r="T45" i="143" s="1"/>
  <c r="R49" i="120"/>
  <c r="R51" i="120" s="1"/>
  <c r="R60" i="120" s="1"/>
  <c r="R62" i="120" s="1"/>
  <c r="S47" i="146"/>
  <c r="T45" i="146" s="1"/>
  <c r="S47" i="131"/>
  <c r="T45" i="131" s="1"/>
  <c r="S48" i="129"/>
  <c r="T46" i="129" s="1"/>
  <c r="Q48" i="137"/>
  <c r="Q50" i="137" s="1"/>
  <c r="Q59" i="137" s="1"/>
  <c r="Q61" i="137" s="1"/>
  <c r="Q49" i="128"/>
  <c r="Q51" i="128" s="1"/>
  <c r="Q60" i="128" s="1"/>
  <c r="Q62" i="128" s="1"/>
  <c r="R49" i="125"/>
  <c r="R51" i="125" s="1"/>
  <c r="R60" i="125" s="1"/>
  <c r="R62" i="125" s="1"/>
  <c r="R49" i="134"/>
  <c r="R51" i="134" s="1"/>
  <c r="R60" i="134" s="1"/>
  <c r="R62" i="134" s="1"/>
  <c r="R48" i="136"/>
  <c r="R50" i="136" s="1"/>
  <c r="R59" i="136" s="1"/>
  <c r="R61" i="136" s="1"/>
  <c r="Q49" i="150"/>
  <c r="Q51" i="150" s="1"/>
  <c r="Q60" i="150" s="1"/>
  <c r="Q62" i="150" s="1"/>
  <c r="AT56" i="150"/>
  <c r="AU19" i="150"/>
  <c r="AT21" i="146"/>
  <c r="AT22" i="146" s="1"/>
  <c r="AT21" i="145"/>
  <c r="AT22" i="145" s="1"/>
  <c r="AT21" i="143"/>
  <c r="AT22" i="143" s="1"/>
  <c r="AT21" i="142"/>
  <c r="AT22" i="142" s="1"/>
  <c r="AT21" i="140"/>
  <c r="AT22" i="140" s="1"/>
  <c r="AT21" i="139"/>
  <c r="AT21" i="137"/>
  <c r="AT21" i="136"/>
  <c r="AT22" i="136" s="1"/>
  <c r="AT21" i="134"/>
  <c r="AT22" i="134" s="1"/>
  <c r="AT21" i="133"/>
  <c r="AT22" i="133" s="1"/>
  <c r="AT21" i="131"/>
  <c r="AT22" i="131" s="1"/>
  <c r="AT21" i="130"/>
  <c r="AT22" i="130" s="1"/>
  <c r="AT21" i="129"/>
  <c r="AT21" i="128"/>
  <c r="AT22" i="128" s="1"/>
  <c r="AT21" i="126"/>
  <c r="AT22" i="126" s="1"/>
  <c r="AT21" i="125"/>
  <c r="AT22" i="125" s="1"/>
  <c r="AU21" i="123"/>
  <c r="AU21" i="122"/>
  <c r="AU56" i="120"/>
  <c r="AV19" i="120"/>
  <c r="R48" i="116"/>
  <c r="R50" i="116" s="1"/>
  <c r="R59" i="116" s="1"/>
  <c r="R61" i="116" s="1"/>
  <c r="S47" i="116"/>
  <c r="T45" i="116" s="1"/>
  <c r="Q60" i="117" l="1"/>
  <c r="Q62" i="117" s="1"/>
  <c r="R49" i="161"/>
  <c r="R51" i="161" s="1"/>
  <c r="R60" i="161" s="1"/>
  <c r="R62" i="161" s="1"/>
  <c r="S48" i="161"/>
  <c r="T46" i="161" s="1"/>
  <c r="R49" i="133"/>
  <c r="R51" i="133" s="1"/>
  <c r="R60" i="133" s="1"/>
  <c r="R62" i="133" s="1"/>
  <c r="BI55" i="156"/>
  <c r="BJ19" i="156"/>
  <c r="S48" i="155"/>
  <c r="S50" i="155" s="1"/>
  <c r="S59" i="155" s="1"/>
  <c r="S61" i="155" s="1"/>
  <c r="S48" i="157"/>
  <c r="S50" i="157" s="1"/>
  <c r="S59" i="157" s="1"/>
  <c r="S61" i="157" s="1"/>
  <c r="S48" i="158"/>
  <c r="S50" i="158" s="1"/>
  <c r="S59" i="158" s="1"/>
  <c r="S61" i="158" s="1"/>
  <c r="S48" i="156"/>
  <c r="S50" i="156" s="1"/>
  <c r="S59" i="156" s="1"/>
  <c r="S61" i="156" s="1"/>
  <c r="T47" i="155"/>
  <c r="U45" i="155" s="1"/>
  <c r="T47" i="157"/>
  <c r="U45" i="157" s="1"/>
  <c r="T47" i="158"/>
  <c r="U45" i="158" s="1"/>
  <c r="T47" i="156"/>
  <c r="U45" i="156" s="1"/>
  <c r="BJ21" i="158"/>
  <c r="BJ22" i="158" s="1"/>
  <c r="BK22" i="155"/>
  <c r="BK55" i="155"/>
  <c r="BL19" i="155"/>
  <c r="AU56" i="117"/>
  <c r="AV19" i="117"/>
  <c r="R48" i="137"/>
  <c r="R50" i="137" s="1"/>
  <c r="R59" i="137" s="1"/>
  <c r="R61" i="137" s="1"/>
  <c r="S49" i="139"/>
  <c r="S51" i="139" s="1"/>
  <c r="S60" i="139" s="1"/>
  <c r="S62" i="139" s="1"/>
  <c r="S48" i="140"/>
  <c r="S50" i="140" s="1"/>
  <c r="S59" i="140" s="1"/>
  <c r="S61" i="140" s="1"/>
  <c r="S48" i="136"/>
  <c r="S50" i="136" s="1"/>
  <c r="S59" i="136" s="1"/>
  <c r="S61" i="136" s="1"/>
  <c r="S48" i="131"/>
  <c r="S50" i="131" s="1"/>
  <c r="S59" i="131" s="1"/>
  <c r="S61" i="131" s="1"/>
  <c r="R48" i="145"/>
  <c r="R50" i="145" s="1"/>
  <c r="R59" i="145" s="1"/>
  <c r="R61" i="145" s="1"/>
  <c r="S49" i="142"/>
  <c r="S51" i="142" s="1"/>
  <c r="S60" i="142" s="1"/>
  <c r="S62" i="142" s="1"/>
  <c r="S49" i="125"/>
  <c r="S51" i="125" s="1"/>
  <c r="S60" i="125" s="1"/>
  <c r="S62" i="125" s="1"/>
  <c r="S49" i="129"/>
  <c r="S51" i="129" s="1"/>
  <c r="S60" i="129" s="1"/>
  <c r="S62" i="129" s="1"/>
  <c r="S48" i="146"/>
  <c r="S50" i="146" s="1"/>
  <c r="S59" i="146" s="1"/>
  <c r="S61" i="146" s="1"/>
  <c r="T47" i="143"/>
  <c r="U45" i="143" s="1"/>
  <c r="S48" i="117"/>
  <c r="T46" i="117" s="1"/>
  <c r="S48" i="126"/>
  <c r="T46" i="126" s="1"/>
  <c r="T47" i="119"/>
  <c r="U45" i="119" s="1"/>
  <c r="S47" i="130"/>
  <c r="T45" i="130" s="1"/>
  <c r="S48" i="150"/>
  <c r="T46" i="150" s="1"/>
  <c r="T48" i="134"/>
  <c r="U46" i="134" s="1"/>
  <c r="S48" i="128"/>
  <c r="T46" i="128" s="1"/>
  <c r="T48" i="120"/>
  <c r="U46" i="120" s="1"/>
  <c r="T48" i="129"/>
  <c r="U46" i="129" s="1"/>
  <c r="T47" i="146"/>
  <c r="U45" i="146" s="1"/>
  <c r="S48" i="133"/>
  <c r="T46" i="133" s="1"/>
  <c r="S47" i="145"/>
  <c r="T45" i="145" s="1"/>
  <c r="T48" i="139"/>
  <c r="U46" i="139" s="1"/>
  <c r="T47" i="140"/>
  <c r="U45" i="140" s="1"/>
  <c r="T47" i="136"/>
  <c r="U45" i="136" s="1"/>
  <c r="T48" i="125"/>
  <c r="U46" i="125" s="1"/>
  <c r="S47" i="137"/>
  <c r="T45" i="137" s="1"/>
  <c r="T47" i="131"/>
  <c r="U45" i="131" s="1"/>
  <c r="S48" i="143"/>
  <c r="S50" i="143" s="1"/>
  <c r="S59" i="143" s="1"/>
  <c r="S61" i="143" s="1"/>
  <c r="R49" i="117"/>
  <c r="R51" i="117" s="1"/>
  <c r="R49" i="126"/>
  <c r="R51" i="126" s="1"/>
  <c r="R60" i="126" s="1"/>
  <c r="R62" i="126" s="1"/>
  <c r="T48" i="142"/>
  <c r="U46" i="142" s="1"/>
  <c r="S48" i="119"/>
  <c r="S50" i="119" s="1"/>
  <c r="S59" i="119" s="1"/>
  <c r="S61" i="119" s="1"/>
  <c r="R48" i="130"/>
  <c r="R50" i="130" s="1"/>
  <c r="R59" i="130" s="1"/>
  <c r="R61" i="130" s="1"/>
  <c r="R49" i="150"/>
  <c r="R51" i="150" s="1"/>
  <c r="R60" i="150" s="1"/>
  <c r="R62" i="150" s="1"/>
  <c r="S49" i="134"/>
  <c r="S51" i="134" s="1"/>
  <c r="S60" i="134" s="1"/>
  <c r="S62" i="134" s="1"/>
  <c r="R49" i="128"/>
  <c r="R51" i="128" s="1"/>
  <c r="R60" i="128" s="1"/>
  <c r="R62" i="128" s="1"/>
  <c r="S49" i="120"/>
  <c r="S51" i="120" s="1"/>
  <c r="S60" i="120" s="1"/>
  <c r="S62" i="120" s="1"/>
  <c r="AU21" i="150"/>
  <c r="AT55" i="146"/>
  <c r="AU19" i="146"/>
  <c r="AT55" i="145"/>
  <c r="AU19" i="145"/>
  <c r="AT55" i="143"/>
  <c r="AU19" i="143"/>
  <c r="AT56" i="142"/>
  <c r="AU19" i="142"/>
  <c r="AT55" i="140"/>
  <c r="AU19" i="140"/>
  <c r="AT56" i="139"/>
  <c r="AU19" i="139"/>
  <c r="AT22" i="139"/>
  <c r="AT55" i="137"/>
  <c r="AU19" i="137"/>
  <c r="AT22" i="137"/>
  <c r="AT55" i="136"/>
  <c r="AU19" i="136"/>
  <c r="AT56" i="134"/>
  <c r="AU19" i="134"/>
  <c r="AT56" i="133"/>
  <c r="AU19" i="133"/>
  <c r="AT55" i="131"/>
  <c r="AU19" i="131"/>
  <c r="AT55" i="130"/>
  <c r="AU19" i="130"/>
  <c r="AT56" i="129"/>
  <c r="AU19" i="129"/>
  <c r="AT22" i="129"/>
  <c r="AT56" i="128"/>
  <c r="AU19" i="128"/>
  <c r="AT56" i="126"/>
  <c r="AU19" i="126"/>
  <c r="AT56" i="125"/>
  <c r="AU19" i="125"/>
  <c r="AU55" i="123"/>
  <c r="AV19" i="123"/>
  <c r="AU22" i="123"/>
  <c r="AU55" i="122"/>
  <c r="AV19" i="122"/>
  <c r="AU22" i="122"/>
  <c r="AV21" i="120"/>
  <c r="S48" i="116"/>
  <c r="S50" i="116" s="1"/>
  <c r="S59" i="116" s="1"/>
  <c r="S61" i="116" s="1"/>
  <c r="T47" i="116"/>
  <c r="U45" i="116" s="1"/>
  <c r="R60" i="117" l="1"/>
  <c r="R62" i="117" s="1"/>
  <c r="S49" i="161"/>
  <c r="S51" i="161" s="1"/>
  <c r="S60" i="161" s="1"/>
  <c r="S62" i="161" s="1"/>
  <c r="T48" i="161"/>
  <c r="U46" i="161" s="1"/>
  <c r="T48" i="156"/>
  <c r="T50" i="156" s="1"/>
  <c r="T59" i="156" s="1"/>
  <c r="T61" i="156" s="1"/>
  <c r="T48" i="158"/>
  <c r="T50" i="158" s="1"/>
  <c r="T59" i="158" s="1"/>
  <c r="T61" i="158" s="1"/>
  <c r="T48" i="157"/>
  <c r="T50" i="157" s="1"/>
  <c r="T59" i="157" s="1"/>
  <c r="T61" i="157" s="1"/>
  <c r="T48" i="155"/>
  <c r="T50" i="155" s="1"/>
  <c r="T59" i="155" s="1"/>
  <c r="T61" i="155" s="1"/>
  <c r="BJ21" i="156"/>
  <c r="BJ22" i="156" s="1"/>
  <c r="BL21" i="155"/>
  <c r="BL55" i="155" s="1"/>
  <c r="BN55" i="155" s="1"/>
  <c r="BK19" i="158"/>
  <c r="BJ55" i="158"/>
  <c r="U47" i="156"/>
  <c r="V45" i="156" s="1"/>
  <c r="U47" i="158"/>
  <c r="V45" i="158" s="1"/>
  <c r="U47" i="157"/>
  <c r="V45" i="157" s="1"/>
  <c r="U47" i="155"/>
  <c r="V45" i="155" s="1"/>
  <c r="AV21" i="117"/>
  <c r="AV22" i="117" s="1"/>
  <c r="T48" i="131"/>
  <c r="T50" i="131" s="1"/>
  <c r="T59" i="131" s="1"/>
  <c r="T61" i="131" s="1"/>
  <c r="T49" i="142"/>
  <c r="T51" i="142" s="1"/>
  <c r="T60" i="142" s="1"/>
  <c r="T62" i="142" s="1"/>
  <c r="T49" i="129"/>
  <c r="T51" i="129" s="1"/>
  <c r="T60" i="129" s="1"/>
  <c r="T62" i="129" s="1"/>
  <c r="S49" i="128"/>
  <c r="S51" i="128" s="1"/>
  <c r="S60" i="128" s="1"/>
  <c r="S62" i="128" s="1"/>
  <c r="S49" i="150"/>
  <c r="S51" i="150" s="1"/>
  <c r="S60" i="150" s="1"/>
  <c r="S62" i="150" s="1"/>
  <c r="T48" i="119"/>
  <c r="T50" i="119" s="1"/>
  <c r="T59" i="119" s="1"/>
  <c r="T61" i="119" s="1"/>
  <c r="S49" i="126"/>
  <c r="S51" i="126" s="1"/>
  <c r="S60" i="126" s="1"/>
  <c r="S62" i="126" s="1"/>
  <c r="T48" i="143"/>
  <c r="T50" i="143" s="1"/>
  <c r="T59" i="143" s="1"/>
  <c r="T61" i="143" s="1"/>
  <c r="T48" i="146"/>
  <c r="T50" i="146" s="1"/>
  <c r="T59" i="146" s="1"/>
  <c r="T61" i="146" s="1"/>
  <c r="T49" i="120"/>
  <c r="T51" i="120" s="1"/>
  <c r="T60" i="120" s="1"/>
  <c r="T62" i="120" s="1"/>
  <c r="T49" i="134"/>
  <c r="T51" i="134" s="1"/>
  <c r="T60" i="134" s="1"/>
  <c r="T62" i="134" s="1"/>
  <c r="S48" i="130"/>
  <c r="S50" i="130" s="1"/>
  <c r="S59" i="130" s="1"/>
  <c r="S61" i="130" s="1"/>
  <c r="S49" i="117"/>
  <c r="T47" i="137"/>
  <c r="U45" i="137" s="1"/>
  <c r="U47" i="136"/>
  <c r="V45" i="136" s="1"/>
  <c r="U48" i="139"/>
  <c r="V46" i="139" s="1"/>
  <c r="T48" i="133"/>
  <c r="U46" i="133" s="1"/>
  <c r="T48" i="116"/>
  <c r="T50" i="116" s="1"/>
  <c r="T59" i="116" s="1"/>
  <c r="T61" i="116" s="1"/>
  <c r="U48" i="142"/>
  <c r="V46" i="142" s="1"/>
  <c r="T49" i="125"/>
  <c r="T51" i="125" s="1"/>
  <c r="T60" i="125" s="1"/>
  <c r="T62" i="125" s="1"/>
  <c r="T48" i="140"/>
  <c r="T50" i="140" s="1"/>
  <c r="T59" i="140" s="1"/>
  <c r="T61" i="140" s="1"/>
  <c r="S48" i="145"/>
  <c r="S50" i="145" s="1"/>
  <c r="S59" i="145" s="1"/>
  <c r="S61" i="145" s="1"/>
  <c r="U48" i="129"/>
  <c r="V46" i="129" s="1"/>
  <c r="U48" i="120"/>
  <c r="V46" i="120" s="1"/>
  <c r="U48" i="134"/>
  <c r="V46" i="134" s="1"/>
  <c r="T47" i="130"/>
  <c r="U45" i="130" s="1"/>
  <c r="T48" i="117"/>
  <c r="U46" i="117" s="1"/>
  <c r="U48" i="125"/>
  <c r="V46" i="125" s="1"/>
  <c r="U47" i="140"/>
  <c r="V45" i="140" s="1"/>
  <c r="T47" i="145"/>
  <c r="U45" i="145" s="1"/>
  <c r="U47" i="131"/>
  <c r="V45" i="131" s="1"/>
  <c r="S48" i="137"/>
  <c r="S50" i="137" s="1"/>
  <c r="S59" i="137" s="1"/>
  <c r="S61" i="137" s="1"/>
  <c r="T48" i="136"/>
  <c r="T50" i="136" s="1"/>
  <c r="T59" i="136" s="1"/>
  <c r="T61" i="136" s="1"/>
  <c r="T49" i="139"/>
  <c r="T51" i="139" s="1"/>
  <c r="T60" i="139" s="1"/>
  <c r="T62" i="139" s="1"/>
  <c r="S49" i="133"/>
  <c r="S51" i="133" s="1"/>
  <c r="S60" i="133" s="1"/>
  <c r="S62" i="133" s="1"/>
  <c r="U47" i="146"/>
  <c r="V45" i="146" s="1"/>
  <c r="T48" i="128"/>
  <c r="U46" i="128" s="1"/>
  <c r="T48" i="150"/>
  <c r="U46" i="150" s="1"/>
  <c r="U47" i="119"/>
  <c r="V45" i="119" s="1"/>
  <c r="T48" i="126"/>
  <c r="U46" i="126" s="1"/>
  <c r="U47" i="143"/>
  <c r="V45" i="143" s="1"/>
  <c r="AU56" i="150"/>
  <c r="AV19" i="150"/>
  <c r="AU22" i="150"/>
  <c r="AU21" i="146"/>
  <c r="AU21" i="145"/>
  <c r="AU21" i="143"/>
  <c r="AU22" i="143" s="1"/>
  <c r="AU21" i="142"/>
  <c r="AU21" i="140"/>
  <c r="AU22" i="140" s="1"/>
  <c r="AU21" i="139"/>
  <c r="AU21" i="137"/>
  <c r="AU22" i="137" s="1"/>
  <c r="AU21" i="136"/>
  <c r="AU21" i="134"/>
  <c r="AU22" i="134" s="1"/>
  <c r="AU21" i="133"/>
  <c r="AU22" i="133" s="1"/>
  <c r="AU21" i="131"/>
  <c r="AU22" i="131" s="1"/>
  <c r="AU21" i="130"/>
  <c r="AU22" i="130" s="1"/>
  <c r="AU21" i="129"/>
  <c r="AU22" i="129" s="1"/>
  <c r="AU21" i="128"/>
  <c r="AU21" i="126"/>
  <c r="AU22" i="126" s="1"/>
  <c r="AU21" i="125"/>
  <c r="AV21" i="123"/>
  <c r="AV22" i="123" s="1"/>
  <c r="AV21" i="122"/>
  <c r="AV56" i="120"/>
  <c r="AW19" i="120"/>
  <c r="AV22" i="120"/>
  <c r="U47" i="116"/>
  <c r="V45" i="116" s="1"/>
  <c r="S51" i="117" l="1"/>
  <c r="S60" i="117" s="1"/>
  <c r="S62" i="117" s="1"/>
  <c r="T49" i="161"/>
  <c r="T51" i="161" s="1"/>
  <c r="T60" i="161" s="1"/>
  <c r="T62" i="161" s="1"/>
  <c r="U48" i="161"/>
  <c r="V46" i="161" s="1"/>
  <c r="U48" i="155"/>
  <c r="U50" i="155" s="1"/>
  <c r="U59" i="155" s="1"/>
  <c r="U61" i="155" s="1"/>
  <c r="U48" i="157"/>
  <c r="U50" i="157" s="1"/>
  <c r="U59" i="157" s="1"/>
  <c r="U61" i="157" s="1"/>
  <c r="U48" i="158"/>
  <c r="U50" i="158" s="1"/>
  <c r="U59" i="158" s="1"/>
  <c r="U61" i="158" s="1"/>
  <c r="U48" i="156"/>
  <c r="U50" i="156" s="1"/>
  <c r="U59" i="156" s="1"/>
  <c r="U61" i="156" s="1"/>
  <c r="V47" i="155"/>
  <c r="W45" i="155" s="1"/>
  <c r="V47" i="157"/>
  <c r="W45" i="157" s="1"/>
  <c r="V47" i="158"/>
  <c r="W45" i="158" s="1"/>
  <c r="V47" i="156"/>
  <c r="W45" i="156" s="1"/>
  <c r="BK21" i="158"/>
  <c r="BK22" i="158" s="1"/>
  <c r="BL22" i="155"/>
  <c r="BK19" i="156"/>
  <c r="BK21" i="156" s="1"/>
  <c r="BJ55" i="156"/>
  <c r="T49" i="126"/>
  <c r="T51" i="126" s="1"/>
  <c r="T60" i="126" s="1"/>
  <c r="T62" i="126" s="1"/>
  <c r="AV56" i="117"/>
  <c r="AW19" i="117"/>
  <c r="T48" i="130"/>
  <c r="T50" i="130" s="1"/>
  <c r="T59" i="130" s="1"/>
  <c r="T61" i="130" s="1"/>
  <c r="U48" i="136"/>
  <c r="U50" i="136" s="1"/>
  <c r="U59" i="136" s="1"/>
  <c r="U61" i="136" s="1"/>
  <c r="U48" i="146"/>
  <c r="U50" i="146" s="1"/>
  <c r="U59" i="146" s="1"/>
  <c r="U61" i="146" s="1"/>
  <c r="U48" i="140"/>
  <c r="U50" i="140" s="1"/>
  <c r="U59" i="140" s="1"/>
  <c r="U61" i="140" s="1"/>
  <c r="T49" i="150"/>
  <c r="T51" i="150" s="1"/>
  <c r="T60" i="150" s="1"/>
  <c r="T62" i="150" s="1"/>
  <c r="U49" i="120"/>
  <c r="U51" i="120" s="1"/>
  <c r="U60" i="120" s="1"/>
  <c r="U62" i="120" s="1"/>
  <c r="T49" i="133"/>
  <c r="T51" i="133" s="1"/>
  <c r="T60" i="133" s="1"/>
  <c r="T62" i="133" s="1"/>
  <c r="T49" i="117"/>
  <c r="U48" i="143"/>
  <c r="U50" i="143" s="1"/>
  <c r="U59" i="143" s="1"/>
  <c r="U61" i="143" s="1"/>
  <c r="U48" i="119"/>
  <c r="U50" i="119" s="1"/>
  <c r="U59" i="119" s="1"/>
  <c r="U61" i="119" s="1"/>
  <c r="T49" i="128"/>
  <c r="T51" i="128" s="1"/>
  <c r="T60" i="128" s="1"/>
  <c r="T62" i="128" s="1"/>
  <c r="U48" i="131"/>
  <c r="U50" i="131" s="1"/>
  <c r="U59" i="131" s="1"/>
  <c r="U61" i="131" s="1"/>
  <c r="T48" i="145"/>
  <c r="T50" i="145" s="1"/>
  <c r="T59" i="145" s="1"/>
  <c r="T61" i="145" s="1"/>
  <c r="U49" i="125"/>
  <c r="U51" i="125" s="1"/>
  <c r="U60" i="125" s="1"/>
  <c r="U62" i="125" s="1"/>
  <c r="V48" i="134"/>
  <c r="W46" i="134" s="1"/>
  <c r="V48" i="129"/>
  <c r="W46" i="129" s="1"/>
  <c r="U49" i="142"/>
  <c r="U51" i="142" s="1"/>
  <c r="U60" i="142" s="1"/>
  <c r="U62" i="142" s="1"/>
  <c r="V48" i="139"/>
  <c r="W46" i="139" s="1"/>
  <c r="U47" i="137"/>
  <c r="V45" i="137" s="1"/>
  <c r="V47" i="143"/>
  <c r="W45" i="143" s="1"/>
  <c r="V47" i="119"/>
  <c r="W45" i="119" s="1"/>
  <c r="U48" i="128"/>
  <c r="V46" i="128" s="1"/>
  <c r="V47" i="131"/>
  <c r="W45" i="131" s="1"/>
  <c r="U47" i="145"/>
  <c r="V45" i="145" s="1"/>
  <c r="V48" i="125"/>
  <c r="W46" i="125" s="1"/>
  <c r="V48" i="142"/>
  <c r="W46" i="142" s="1"/>
  <c r="U48" i="117"/>
  <c r="V46" i="117" s="1"/>
  <c r="U47" i="130"/>
  <c r="V45" i="130" s="1"/>
  <c r="V48" i="120"/>
  <c r="W46" i="120" s="1"/>
  <c r="U48" i="133"/>
  <c r="V46" i="133" s="1"/>
  <c r="V47" i="136"/>
  <c r="W45" i="136" s="1"/>
  <c r="U48" i="126"/>
  <c r="V46" i="126" s="1"/>
  <c r="U48" i="150"/>
  <c r="V46" i="150" s="1"/>
  <c r="V47" i="146"/>
  <c r="W45" i="146" s="1"/>
  <c r="V47" i="140"/>
  <c r="W45" i="140" s="1"/>
  <c r="U49" i="134"/>
  <c r="U51" i="134" s="1"/>
  <c r="U60" i="134" s="1"/>
  <c r="U62" i="134" s="1"/>
  <c r="U49" i="129"/>
  <c r="U51" i="129" s="1"/>
  <c r="U60" i="129" s="1"/>
  <c r="U62" i="129" s="1"/>
  <c r="U49" i="139"/>
  <c r="U51" i="139" s="1"/>
  <c r="U60" i="139" s="1"/>
  <c r="U62" i="139" s="1"/>
  <c r="T48" i="137"/>
  <c r="T50" i="137" s="1"/>
  <c r="T59" i="137" s="1"/>
  <c r="T61" i="137" s="1"/>
  <c r="U48" i="116"/>
  <c r="U50" i="116" s="1"/>
  <c r="U59" i="116" s="1"/>
  <c r="U61" i="116" s="1"/>
  <c r="AV21" i="150"/>
  <c r="AU55" i="146"/>
  <c r="AV19" i="146"/>
  <c r="AU22" i="146"/>
  <c r="AU55" i="145"/>
  <c r="AV19" i="145"/>
  <c r="AU22" i="145"/>
  <c r="AU55" i="143"/>
  <c r="AV19" i="143"/>
  <c r="AU56" i="142"/>
  <c r="AV19" i="142"/>
  <c r="AU22" i="142"/>
  <c r="AU55" i="140"/>
  <c r="AV19" i="140"/>
  <c r="AU56" i="139"/>
  <c r="AV19" i="139"/>
  <c r="AU22" i="139"/>
  <c r="AU55" i="137"/>
  <c r="AV19" i="137"/>
  <c r="AU55" i="136"/>
  <c r="AV19" i="136"/>
  <c r="AU22" i="136"/>
  <c r="AU56" i="134"/>
  <c r="AV19" i="134"/>
  <c r="AU56" i="133"/>
  <c r="AV19" i="133"/>
  <c r="AU55" i="131"/>
  <c r="AV19" i="131"/>
  <c r="AU55" i="130"/>
  <c r="AV19" i="130"/>
  <c r="AU56" i="129"/>
  <c r="AV19" i="129"/>
  <c r="AU56" i="128"/>
  <c r="AV19" i="128"/>
  <c r="AU22" i="128"/>
  <c r="AU56" i="126"/>
  <c r="AV19" i="126"/>
  <c r="AU56" i="125"/>
  <c r="AV19" i="125"/>
  <c r="AU22" i="125"/>
  <c r="AV55" i="123"/>
  <c r="AW19" i="123"/>
  <c r="AV55" i="122"/>
  <c r="AW19" i="122"/>
  <c r="AV22" i="122"/>
  <c r="AW21" i="120"/>
  <c r="AW22" i="120" s="1"/>
  <c r="V47" i="116"/>
  <c r="W45" i="116" s="1"/>
  <c r="T51" i="117" l="1"/>
  <c r="T60" i="117" s="1"/>
  <c r="T62" i="117" s="1"/>
  <c r="U49" i="161"/>
  <c r="U51" i="161" s="1"/>
  <c r="U60" i="161" s="1"/>
  <c r="U62" i="161" s="1"/>
  <c r="V48" i="161"/>
  <c r="W46" i="161" s="1"/>
  <c r="BK22" i="156"/>
  <c r="BK55" i="156"/>
  <c r="BL19" i="156"/>
  <c r="BL19" i="158"/>
  <c r="BK55" i="158"/>
  <c r="V48" i="156"/>
  <c r="V50" i="156" s="1"/>
  <c r="V59" i="156" s="1"/>
  <c r="V61" i="156" s="1"/>
  <c r="V48" i="158"/>
  <c r="V50" i="158" s="1"/>
  <c r="V59" i="158" s="1"/>
  <c r="V61" i="158" s="1"/>
  <c r="V48" i="157"/>
  <c r="V50" i="157" s="1"/>
  <c r="V59" i="157" s="1"/>
  <c r="V61" i="157" s="1"/>
  <c r="V48" i="155"/>
  <c r="V50" i="155" s="1"/>
  <c r="V59" i="155" s="1"/>
  <c r="V61" i="155" s="1"/>
  <c r="W47" i="156"/>
  <c r="X45" i="156" s="1"/>
  <c r="W47" i="158"/>
  <c r="X45" i="158" s="1"/>
  <c r="W47" i="157"/>
  <c r="X45" i="157" s="1"/>
  <c r="W47" i="155"/>
  <c r="X45" i="155" s="1"/>
  <c r="AW21" i="117"/>
  <c r="AW22" i="117" s="1"/>
  <c r="V49" i="125"/>
  <c r="V51" i="125" s="1"/>
  <c r="V60" i="125" s="1"/>
  <c r="V62" i="125" s="1"/>
  <c r="U49" i="150"/>
  <c r="U51" i="150" s="1"/>
  <c r="U60" i="150" s="1"/>
  <c r="U62" i="150" s="1"/>
  <c r="U49" i="133"/>
  <c r="U51" i="133" s="1"/>
  <c r="U60" i="133" s="1"/>
  <c r="U62" i="133" s="1"/>
  <c r="U48" i="137"/>
  <c r="U50" i="137" s="1"/>
  <c r="U59" i="137" s="1"/>
  <c r="U61" i="137" s="1"/>
  <c r="V49" i="142"/>
  <c r="V51" i="142" s="1"/>
  <c r="V60" i="142" s="1"/>
  <c r="V62" i="142" s="1"/>
  <c r="U48" i="130"/>
  <c r="U50" i="130" s="1"/>
  <c r="U59" i="130" s="1"/>
  <c r="U61" i="130" s="1"/>
  <c r="V48" i="131"/>
  <c r="V50" i="131" s="1"/>
  <c r="V59" i="131" s="1"/>
  <c r="V61" i="131" s="1"/>
  <c r="V48" i="140"/>
  <c r="V50" i="140" s="1"/>
  <c r="V59" i="140" s="1"/>
  <c r="V61" i="140" s="1"/>
  <c r="V49" i="134"/>
  <c r="V51" i="134" s="1"/>
  <c r="V60" i="134" s="1"/>
  <c r="V62" i="134" s="1"/>
  <c r="V48" i="146"/>
  <c r="V50" i="146" s="1"/>
  <c r="V59" i="146" s="1"/>
  <c r="V61" i="146" s="1"/>
  <c r="U49" i="126"/>
  <c r="U51" i="126" s="1"/>
  <c r="U60" i="126" s="1"/>
  <c r="U62" i="126" s="1"/>
  <c r="W47" i="136"/>
  <c r="X45" i="136" s="1"/>
  <c r="V49" i="120"/>
  <c r="V51" i="120" s="1"/>
  <c r="V60" i="120" s="1"/>
  <c r="V62" i="120" s="1"/>
  <c r="U49" i="117"/>
  <c r="V47" i="145"/>
  <c r="W45" i="145" s="1"/>
  <c r="V48" i="128"/>
  <c r="W46" i="128" s="1"/>
  <c r="W47" i="143"/>
  <c r="X45" i="143" s="1"/>
  <c r="V49" i="139"/>
  <c r="V51" i="139" s="1"/>
  <c r="V60" i="139" s="1"/>
  <c r="V62" i="139" s="1"/>
  <c r="W48" i="129"/>
  <c r="X46" i="129" s="1"/>
  <c r="W47" i="146"/>
  <c r="X45" i="146" s="1"/>
  <c r="V48" i="126"/>
  <c r="W46" i="126" s="1"/>
  <c r="W48" i="120"/>
  <c r="X46" i="120" s="1"/>
  <c r="V48" i="117"/>
  <c r="W46" i="117" s="1"/>
  <c r="V48" i="119"/>
  <c r="V50" i="119" s="1"/>
  <c r="V59" i="119" s="1"/>
  <c r="V61" i="119" s="1"/>
  <c r="W48" i="139"/>
  <c r="X46" i="139" s="1"/>
  <c r="V48" i="133"/>
  <c r="W46" i="133" s="1"/>
  <c r="W48" i="125"/>
  <c r="X46" i="125" s="1"/>
  <c r="W47" i="131"/>
  <c r="X45" i="131" s="1"/>
  <c r="W47" i="119"/>
  <c r="X45" i="119" s="1"/>
  <c r="W48" i="134"/>
  <c r="X46" i="134" s="1"/>
  <c r="W47" i="140"/>
  <c r="X45" i="140" s="1"/>
  <c r="V48" i="150"/>
  <c r="W46" i="150" s="1"/>
  <c r="V48" i="136"/>
  <c r="V50" i="136" s="1"/>
  <c r="V59" i="136" s="1"/>
  <c r="V61" i="136" s="1"/>
  <c r="V47" i="130"/>
  <c r="W45" i="130" s="1"/>
  <c r="W48" i="142"/>
  <c r="X46" i="142" s="1"/>
  <c r="U48" i="145"/>
  <c r="U50" i="145" s="1"/>
  <c r="U59" i="145" s="1"/>
  <c r="U61" i="145" s="1"/>
  <c r="U49" i="128"/>
  <c r="U51" i="128" s="1"/>
  <c r="U60" i="128" s="1"/>
  <c r="U62" i="128" s="1"/>
  <c r="V48" i="143"/>
  <c r="V50" i="143" s="1"/>
  <c r="V59" i="143" s="1"/>
  <c r="V61" i="143" s="1"/>
  <c r="V47" i="137"/>
  <c r="W45" i="137" s="1"/>
  <c r="V49" i="129"/>
  <c r="V51" i="129" s="1"/>
  <c r="V60" i="129" s="1"/>
  <c r="V62" i="129" s="1"/>
  <c r="AV56" i="150"/>
  <c r="AW19" i="150"/>
  <c r="AV22" i="150"/>
  <c r="AV21" i="146"/>
  <c r="AV22" i="146" s="1"/>
  <c r="AV21" i="145"/>
  <c r="AV22" i="145" s="1"/>
  <c r="AV21" i="143"/>
  <c r="AV22" i="143" s="1"/>
  <c r="AV21" i="142"/>
  <c r="AV21" i="140"/>
  <c r="AV21" i="139"/>
  <c r="AV22" i="139" s="1"/>
  <c r="AV21" i="137"/>
  <c r="AV22" i="137" s="1"/>
  <c r="AV21" i="136"/>
  <c r="AV22" i="136" s="1"/>
  <c r="AV21" i="134"/>
  <c r="AV21" i="133"/>
  <c r="AV21" i="131"/>
  <c r="AV22" i="131" s="1"/>
  <c r="AV21" i="130"/>
  <c r="AV22" i="130" s="1"/>
  <c r="AV21" i="129"/>
  <c r="AV22" i="129" s="1"/>
  <c r="AV21" i="128"/>
  <c r="AV22" i="128" s="1"/>
  <c r="AV21" i="126"/>
  <c r="AV22" i="126" s="1"/>
  <c r="AV21" i="125"/>
  <c r="AV22" i="125" s="1"/>
  <c r="AW21" i="123"/>
  <c r="AW22" i="123" s="1"/>
  <c r="AW21" i="122"/>
  <c r="AW56" i="120"/>
  <c r="AX19" i="120"/>
  <c r="V48" i="116"/>
  <c r="V50" i="116" s="1"/>
  <c r="V59" i="116" s="1"/>
  <c r="V61" i="116" s="1"/>
  <c r="W47" i="116"/>
  <c r="X45" i="116" s="1"/>
  <c r="U51" i="117" l="1"/>
  <c r="U60" i="117" s="1"/>
  <c r="U62" i="117" s="1"/>
  <c r="W48" i="116"/>
  <c r="W50" i="116" s="1"/>
  <c r="W59" i="116" s="1"/>
  <c r="W61" i="116" s="1"/>
  <c r="W48" i="161"/>
  <c r="X46" i="161" s="1"/>
  <c r="V49" i="161"/>
  <c r="V51" i="161" s="1"/>
  <c r="V60" i="161" s="1"/>
  <c r="V62" i="161" s="1"/>
  <c r="W48" i="155"/>
  <c r="W50" i="155" s="1"/>
  <c r="W59" i="155" s="1"/>
  <c r="W61" i="155" s="1"/>
  <c r="W48" i="157"/>
  <c r="W50" i="157" s="1"/>
  <c r="W59" i="157" s="1"/>
  <c r="W61" i="157" s="1"/>
  <c r="W48" i="158"/>
  <c r="W50" i="158" s="1"/>
  <c r="W59" i="158" s="1"/>
  <c r="W61" i="158" s="1"/>
  <c r="W48" i="156"/>
  <c r="W50" i="156" s="1"/>
  <c r="W59" i="156" s="1"/>
  <c r="W61" i="156" s="1"/>
  <c r="BL21" i="158"/>
  <c r="BL55" i="158" s="1"/>
  <c r="BN55" i="158" s="1"/>
  <c r="X47" i="155"/>
  <c r="Y45" i="155" s="1"/>
  <c r="X47" i="157"/>
  <c r="Y45" i="157" s="1"/>
  <c r="X47" i="158"/>
  <c r="Y45" i="158" s="1"/>
  <c r="X47" i="156"/>
  <c r="Y45" i="156" s="1"/>
  <c r="BL21" i="156"/>
  <c r="BL55" i="156" s="1"/>
  <c r="BN55" i="156" s="1"/>
  <c r="AX19" i="117"/>
  <c r="AW56" i="117"/>
  <c r="V48" i="130"/>
  <c r="V50" i="130" s="1"/>
  <c r="V59" i="130" s="1"/>
  <c r="V61" i="130" s="1"/>
  <c r="W49" i="125"/>
  <c r="W51" i="125" s="1"/>
  <c r="W60" i="125" s="1"/>
  <c r="W62" i="125" s="1"/>
  <c r="V49" i="150"/>
  <c r="V51" i="150" s="1"/>
  <c r="V60" i="150" s="1"/>
  <c r="V62" i="150" s="1"/>
  <c r="W48" i="119"/>
  <c r="W50" i="119" s="1"/>
  <c r="W59" i="119" s="1"/>
  <c r="W61" i="119" s="1"/>
  <c r="V49" i="117"/>
  <c r="W48" i="146"/>
  <c r="W50" i="146" s="1"/>
  <c r="W59" i="146" s="1"/>
  <c r="W61" i="146" s="1"/>
  <c r="V49" i="128"/>
  <c r="V51" i="128" s="1"/>
  <c r="V60" i="128" s="1"/>
  <c r="V62" i="128" s="1"/>
  <c r="W48" i="143"/>
  <c r="W50" i="143" s="1"/>
  <c r="W59" i="143" s="1"/>
  <c r="W61" i="143" s="1"/>
  <c r="V48" i="145"/>
  <c r="V50" i="145" s="1"/>
  <c r="V59" i="145" s="1"/>
  <c r="V61" i="145" s="1"/>
  <c r="W48" i="136"/>
  <c r="W50" i="136" s="1"/>
  <c r="W59" i="136" s="1"/>
  <c r="W61" i="136" s="1"/>
  <c r="W47" i="137"/>
  <c r="X45" i="137" s="1"/>
  <c r="W49" i="142"/>
  <c r="W51" i="142" s="1"/>
  <c r="W60" i="142" s="1"/>
  <c r="W62" i="142" s="1"/>
  <c r="X47" i="140"/>
  <c r="Y45" i="140" s="1"/>
  <c r="X48" i="134"/>
  <c r="Y46" i="134" s="1"/>
  <c r="X47" i="131"/>
  <c r="Y45" i="131" s="1"/>
  <c r="V49" i="133"/>
  <c r="V51" i="133" s="1"/>
  <c r="V60" i="133" s="1"/>
  <c r="V62" i="133" s="1"/>
  <c r="X48" i="139"/>
  <c r="Y46" i="139" s="1"/>
  <c r="W49" i="120"/>
  <c r="W51" i="120" s="1"/>
  <c r="W60" i="120" s="1"/>
  <c r="W62" i="120" s="1"/>
  <c r="W48" i="126"/>
  <c r="X46" i="126" s="1"/>
  <c r="X48" i="129"/>
  <c r="Y46" i="129" s="1"/>
  <c r="X48" i="142"/>
  <c r="Y46" i="142" s="1"/>
  <c r="W48" i="133"/>
  <c r="X46" i="133" s="1"/>
  <c r="X48" i="120"/>
  <c r="Y46" i="120" s="1"/>
  <c r="W48" i="128"/>
  <c r="X46" i="128" s="1"/>
  <c r="W48" i="150"/>
  <c r="X46" i="150" s="1"/>
  <c r="X47" i="119"/>
  <c r="Y45" i="119" s="1"/>
  <c r="X48" i="125"/>
  <c r="Y46" i="125" s="1"/>
  <c r="X47" i="146"/>
  <c r="Y45" i="146" s="1"/>
  <c r="V48" i="137"/>
  <c r="V50" i="137" s="1"/>
  <c r="V59" i="137" s="1"/>
  <c r="V61" i="137" s="1"/>
  <c r="W47" i="130"/>
  <c r="X45" i="130" s="1"/>
  <c r="W48" i="140"/>
  <c r="W50" i="140" s="1"/>
  <c r="W59" i="140" s="1"/>
  <c r="W61" i="140" s="1"/>
  <c r="W49" i="134"/>
  <c r="W51" i="134" s="1"/>
  <c r="W60" i="134" s="1"/>
  <c r="W62" i="134" s="1"/>
  <c r="W48" i="131"/>
  <c r="W50" i="131" s="1"/>
  <c r="W59" i="131" s="1"/>
  <c r="W61" i="131" s="1"/>
  <c r="W49" i="139"/>
  <c r="W51" i="139" s="1"/>
  <c r="W60" i="139" s="1"/>
  <c r="W62" i="139" s="1"/>
  <c r="W48" i="117"/>
  <c r="X46" i="117" s="1"/>
  <c r="V49" i="126"/>
  <c r="V51" i="126" s="1"/>
  <c r="V60" i="126" s="1"/>
  <c r="V62" i="126" s="1"/>
  <c r="W49" i="129"/>
  <c r="W51" i="129" s="1"/>
  <c r="W60" i="129" s="1"/>
  <c r="W62" i="129" s="1"/>
  <c r="X47" i="143"/>
  <c r="Y45" i="143" s="1"/>
  <c r="W47" i="145"/>
  <c r="X45" i="145" s="1"/>
  <c r="X47" i="136"/>
  <c r="Y45" i="136" s="1"/>
  <c r="AW21" i="150"/>
  <c r="AW22" i="150" s="1"/>
  <c r="AV55" i="146"/>
  <c r="AW19" i="146"/>
  <c r="AV55" i="145"/>
  <c r="AW19" i="145"/>
  <c r="AV55" i="143"/>
  <c r="AW19" i="143"/>
  <c r="AV56" i="142"/>
  <c r="AW19" i="142"/>
  <c r="AV22" i="142"/>
  <c r="AV55" i="140"/>
  <c r="AW19" i="140"/>
  <c r="AV22" i="140"/>
  <c r="AV56" i="139"/>
  <c r="AW19" i="139"/>
  <c r="AV55" i="137"/>
  <c r="AW19" i="137"/>
  <c r="AV55" i="136"/>
  <c r="AW19" i="136"/>
  <c r="AV56" i="134"/>
  <c r="AW19" i="134"/>
  <c r="AV22" i="134"/>
  <c r="AV56" i="133"/>
  <c r="AW19" i="133"/>
  <c r="AV22" i="133"/>
  <c r="AV55" i="131"/>
  <c r="AW19" i="131"/>
  <c r="AV55" i="130"/>
  <c r="AW19" i="130"/>
  <c r="AV56" i="129"/>
  <c r="AW19" i="129"/>
  <c r="AV56" i="128"/>
  <c r="AW19" i="128"/>
  <c r="AV56" i="126"/>
  <c r="AW19" i="126"/>
  <c r="AV56" i="125"/>
  <c r="AW19" i="125"/>
  <c r="AW55" i="123"/>
  <c r="AX19" i="123"/>
  <c r="AW55" i="122"/>
  <c r="AX19" i="122"/>
  <c r="AW22" i="122"/>
  <c r="AX21" i="120"/>
  <c r="AX22" i="120" s="1"/>
  <c r="X47" i="116"/>
  <c r="Y45" i="116" s="1"/>
  <c r="V51" i="117" l="1"/>
  <c r="V60" i="117" s="1"/>
  <c r="V62" i="117" s="1"/>
  <c r="W49" i="161"/>
  <c r="W51" i="161" s="1"/>
  <c r="W60" i="161" s="1"/>
  <c r="W62" i="161" s="1"/>
  <c r="X48" i="161"/>
  <c r="Y46" i="161" s="1"/>
  <c r="X48" i="156"/>
  <c r="X50" i="156" s="1"/>
  <c r="X59" i="156" s="1"/>
  <c r="X61" i="156" s="1"/>
  <c r="X48" i="158"/>
  <c r="X50" i="158" s="1"/>
  <c r="X59" i="158" s="1"/>
  <c r="X61" i="158" s="1"/>
  <c r="X48" i="157"/>
  <c r="X50" i="157" s="1"/>
  <c r="X59" i="157" s="1"/>
  <c r="X61" i="157" s="1"/>
  <c r="X48" i="155"/>
  <c r="X50" i="155" s="1"/>
  <c r="X59" i="155" s="1"/>
  <c r="X61" i="155" s="1"/>
  <c r="BL22" i="156"/>
  <c r="Y47" i="156"/>
  <c r="Z45" i="156" s="1"/>
  <c r="Y47" i="158"/>
  <c r="Z45" i="158" s="1"/>
  <c r="Y47" i="157"/>
  <c r="Z45" i="157" s="1"/>
  <c r="Y47" i="155"/>
  <c r="Z45" i="155" s="1"/>
  <c r="BL22" i="158"/>
  <c r="AX21" i="117"/>
  <c r="AX22" i="117" s="1"/>
  <c r="W49" i="128"/>
  <c r="W51" i="128" s="1"/>
  <c r="W60" i="128" s="1"/>
  <c r="W62" i="128" s="1"/>
  <c r="W49" i="126"/>
  <c r="W51" i="126" s="1"/>
  <c r="W60" i="126" s="1"/>
  <c r="W62" i="126" s="1"/>
  <c r="X48" i="146"/>
  <c r="X50" i="146" s="1"/>
  <c r="X59" i="146" s="1"/>
  <c r="X61" i="146" s="1"/>
  <c r="X49" i="120"/>
  <c r="X51" i="120" s="1"/>
  <c r="X60" i="120" s="1"/>
  <c r="X62" i="120" s="1"/>
  <c r="X48" i="136"/>
  <c r="X50" i="136" s="1"/>
  <c r="X59" i="136" s="1"/>
  <c r="X61" i="136" s="1"/>
  <c r="X49" i="134"/>
  <c r="X51" i="134" s="1"/>
  <c r="X60" i="134" s="1"/>
  <c r="X62" i="134" s="1"/>
  <c r="W48" i="137"/>
  <c r="W50" i="137" s="1"/>
  <c r="W59" i="137" s="1"/>
  <c r="W61" i="137" s="1"/>
  <c r="X48" i="143"/>
  <c r="X50" i="143" s="1"/>
  <c r="X59" i="143" s="1"/>
  <c r="X61" i="143" s="1"/>
  <c r="W49" i="117"/>
  <c r="X48" i="119"/>
  <c r="X50" i="119" s="1"/>
  <c r="X59" i="119" s="1"/>
  <c r="X61" i="119" s="1"/>
  <c r="X49" i="142"/>
  <c r="X51" i="142" s="1"/>
  <c r="X60" i="142" s="1"/>
  <c r="X62" i="142" s="1"/>
  <c r="X47" i="145"/>
  <c r="Y45" i="145" s="1"/>
  <c r="X47" i="130"/>
  <c r="Y45" i="130" s="1"/>
  <c r="Y48" i="125"/>
  <c r="Z46" i="125" s="1"/>
  <c r="X48" i="150"/>
  <c r="Y46" i="150" s="1"/>
  <c r="X48" i="133"/>
  <c r="Y46" i="133" s="1"/>
  <c r="Y48" i="129"/>
  <c r="Z46" i="129" s="1"/>
  <c r="X49" i="139"/>
  <c r="X51" i="139" s="1"/>
  <c r="X60" i="139" s="1"/>
  <c r="X62" i="139" s="1"/>
  <c r="Y47" i="131"/>
  <c r="Z45" i="131" s="1"/>
  <c r="Y47" i="140"/>
  <c r="Z45" i="140" s="1"/>
  <c r="Y48" i="139"/>
  <c r="Z46" i="139" s="1"/>
  <c r="Y47" i="136"/>
  <c r="Z45" i="136" s="1"/>
  <c r="Y47" i="143"/>
  <c r="Z45" i="143" s="1"/>
  <c r="X48" i="117"/>
  <c r="Y46" i="117" s="1"/>
  <c r="Y47" i="146"/>
  <c r="Z45" i="146" s="1"/>
  <c r="Y47" i="119"/>
  <c r="Z45" i="119" s="1"/>
  <c r="Y48" i="120"/>
  <c r="Z46" i="120" s="1"/>
  <c r="Y48" i="142"/>
  <c r="Z46" i="142" s="1"/>
  <c r="X48" i="126"/>
  <c r="Y46" i="126" s="1"/>
  <c r="Y48" i="134"/>
  <c r="Z46" i="134" s="1"/>
  <c r="W48" i="145"/>
  <c r="W50" i="145" s="1"/>
  <c r="W59" i="145" s="1"/>
  <c r="W61" i="145" s="1"/>
  <c r="W48" i="130"/>
  <c r="W50" i="130" s="1"/>
  <c r="W59" i="130" s="1"/>
  <c r="W61" i="130" s="1"/>
  <c r="X49" i="125"/>
  <c r="X51" i="125" s="1"/>
  <c r="X60" i="125" s="1"/>
  <c r="X62" i="125" s="1"/>
  <c r="W49" i="150"/>
  <c r="W51" i="150" s="1"/>
  <c r="W60" i="150" s="1"/>
  <c r="W62" i="150" s="1"/>
  <c r="X48" i="128"/>
  <c r="Y46" i="128" s="1"/>
  <c r="W49" i="133"/>
  <c r="W51" i="133" s="1"/>
  <c r="W60" i="133" s="1"/>
  <c r="W62" i="133" s="1"/>
  <c r="X49" i="129"/>
  <c r="X51" i="129" s="1"/>
  <c r="X60" i="129" s="1"/>
  <c r="X62" i="129" s="1"/>
  <c r="X48" i="131"/>
  <c r="X50" i="131" s="1"/>
  <c r="X59" i="131" s="1"/>
  <c r="X61" i="131" s="1"/>
  <c r="X48" i="140"/>
  <c r="X50" i="140" s="1"/>
  <c r="X59" i="140" s="1"/>
  <c r="X61" i="140" s="1"/>
  <c r="X47" i="137"/>
  <c r="Y45" i="137" s="1"/>
  <c r="AW56" i="150"/>
  <c r="AX19" i="150"/>
  <c r="AW21" i="146"/>
  <c r="AW22" i="146" s="1"/>
  <c r="AW21" i="145"/>
  <c r="AW22" i="145" s="1"/>
  <c r="AW21" i="143"/>
  <c r="AW21" i="142"/>
  <c r="AW22" i="142" s="1"/>
  <c r="AW21" i="140"/>
  <c r="AW21" i="139"/>
  <c r="AW22" i="139" s="1"/>
  <c r="AW21" i="137"/>
  <c r="AW22" i="137" s="1"/>
  <c r="AW21" i="136"/>
  <c r="AW22" i="136" s="1"/>
  <c r="AW21" i="134"/>
  <c r="AW22" i="134" s="1"/>
  <c r="AW21" i="133"/>
  <c r="AW21" i="131"/>
  <c r="AW22" i="131" s="1"/>
  <c r="AW21" i="130"/>
  <c r="AW21" i="129"/>
  <c r="AW22" i="129" s="1"/>
  <c r="AW21" i="128"/>
  <c r="AW22" i="128" s="1"/>
  <c r="AW21" i="126"/>
  <c r="AW22" i="126" s="1"/>
  <c r="AW21" i="125"/>
  <c r="AW22" i="125" s="1"/>
  <c r="AX21" i="123"/>
  <c r="AX22" i="123" s="1"/>
  <c r="AX21" i="122"/>
  <c r="AX56" i="120"/>
  <c r="AY19" i="120"/>
  <c r="X48" i="116"/>
  <c r="X50" i="116" s="1"/>
  <c r="X59" i="116" s="1"/>
  <c r="X61" i="116" s="1"/>
  <c r="Y47" i="116"/>
  <c r="Z45" i="116" s="1"/>
  <c r="B12" i="8"/>
  <c r="B14" i="8" s="1"/>
  <c r="E27" i="3"/>
  <c r="G27" i="3" s="1"/>
  <c r="E26" i="3"/>
  <c r="G26" i="3" s="1"/>
  <c r="I11" i="3"/>
  <c r="H11" i="3"/>
  <c r="E11" i="3"/>
  <c r="F168" i="96"/>
  <c r="F167" i="96"/>
  <c r="F166" i="96"/>
  <c r="F165" i="96"/>
  <c r="F164" i="96"/>
  <c r="F163" i="96"/>
  <c r="F162" i="96"/>
  <c r="F161" i="96"/>
  <c r="F160" i="96"/>
  <c r="F156" i="96"/>
  <c r="F152" i="96"/>
  <c r="F151" i="96"/>
  <c r="F150" i="96"/>
  <c r="F144" i="96"/>
  <c r="F143" i="96"/>
  <c r="F142" i="96"/>
  <c r="F141" i="96"/>
  <c r="F140" i="96"/>
  <c r="F139" i="96"/>
  <c r="F138" i="96"/>
  <c r="F137" i="96"/>
  <c r="F136" i="96"/>
  <c r="F135" i="96"/>
  <c r="F131" i="96"/>
  <c r="F130" i="96"/>
  <c r="F126" i="96"/>
  <c r="F125" i="96"/>
  <c r="F121" i="96"/>
  <c r="F120" i="96"/>
  <c r="F116" i="96"/>
  <c r="F115" i="96"/>
  <c r="F98" i="96"/>
  <c r="F97" i="96"/>
  <c r="F96" i="96"/>
  <c r="F95" i="96"/>
  <c r="F94" i="96"/>
  <c r="F92" i="96"/>
  <c r="F90" i="96"/>
  <c r="F88" i="96"/>
  <c r="F85" i="96"/>
  <c r="F84" i="96"/>
  <c r="F82" i="96"/>
  <c r="F81" i="96"/>
  <c r="F80" i="96"/>
  <c r="F79" i="96"/>
  <c r="F75" i="96"/>
  <c r="F74" i="96"/>
  <c r="F73" i="96"/>
  <c r="F72" i="96"/>
  <c r="F71" i="96"/>
  <c r="F70" i="96"/>
  <c r="F69" i="96"/>
  <c r="F68" i="96"/>
  <c r="F62" i="96"/>
  <c r="F61" i="96"/>
  <c r="F60" i="96"/>
  <c r="F59" i="96"/>
  <c r="F58" i="96"/>
  <c r="F57" i="96"/>
  <c r="F56" i="96"/>
  <c r="F55" i="96"/>
  <c r="F54" i="96"/>
  <c r="F53" i="96"/>
  <c r="F52" i="96"/>
  <c r="F51" i="96"/>
  <c r="F50" i="96"/>
  <c r="F49" i="96"/>
  <c r="F48" i="96"/>
  <c r="F47" i="96"/>
  <c r="F46" i="96"/>
  <c r="F45" i="96"/>
  <c r="F43" i="96"/>
  <c r="F42" i="96"/>
  <c r="F38" i="96"/>
  <c r="F37" i="96"/>
  <c r="F36" i="96"/>
  <c r="F34" i="96"/>
  <c r="F33" i="96"/>
  <c r="F32" i="96"/>
  <c r="F31" i="96"/>
  <c r="F30" i="96"/>
  <c r="F26" i="96"/>
  <c r="F25" i="96"/>
  <c r="F24" i="96"/>
  <c r="F23" i="96"/>
  <c r="F19" i="96"/>
  <c r="F18" i="96"/>
  <c r="F17" i="96"/>
  <c r="F16" i="96"/>
  <c r="F15" i="96"/>
  <c r="G28" i="3" l="1"/>
  <c r="W51" i="117"/>
  <c r="W60" i="117" s="1"/>
  <c r="W62" i="117" s="1"/>
  <c r="X49" i="161"/>
  <c r="X51" i="161" s="1"/>
  <c r="X60" i="161" s="1"/>
  <c r="X62" i="161" s="1"/>
  <c r="B5" i="123"/>
  <c r="B5" i="122"/>
  <c r="Y48" i="161"/>
  <c r="Z46" i="161" s="1"/>
  <c r="Y48" i="155"/>
  <c r="Y50" i="155" s="1"/>
  <c r="Y59" i="155" s="1"/>
  <c r="Y61" i="155" s="1"/>
  <c r="Y48" i="157"/>
  <c r="Y50" i="157" s="1"/>
  <c r="Y59" i="157" s="1"/>
  <c r="Y61" i="157" s="1"/>
  <c r="Y48" i="158"/>
  <c r="Y50" i="158" s="1"/>
  <c r="Y59" i="158" s="1"/>
  <c r="Y61" i="158" s="1"/>
  <c r="Y48" i="156"/>
  <c r="Y50" i="156" s="1"/>
  <c r="Y59" i="156" s="1"/>
  <c r="Y61" i="156" s="1"/>
  <c r="E28" i="3"/>
  <c r="Z47" i="155"/>
  <c r="AA45" i="155" s="1"/>
  <c r="Z47" i="157"/>
  <c r="AA45" i="157" s="1"/>
  <c r="Z47" i="158"/>
  <c r="AA45" i="158" s="1"/>
  <c r="Z47" i="156"/>
  <c r="AA45" i="156" s="1"/>
  <c r="AX56" i="117"/>
  <c r="AY19" i="117"/>
  <c r="Y48" i="143"/>
  <c r="Y50" i="143" s="1"/>
  <c r="Y59" i="143" s="1"/>
  <c r="Y61" i="143" s="1"/>
  <c r="Y48" i="140"/>
  <c r="Y50" i="140" s="1"/>
  <c r="Y59" i="140" s="1"/>
  <c r="Y61" i="140" s="1"/>
  <c r="Y49" i="120"/>
  <c r="Y51" i="120" s="1"/>
  <c r="Y60" i="120" s="1"/>
  <c r="Y62" i="120" s="1"/>
  <c r="Y49" i="125"/>
  <c r="Y51" i="125" s="1"/>
  <c r="Y60" i="125" s="1"/>
  <c r="Y62" i="125" s="1"/>
  <c r="X49" i="126"/>
  <c r="X51" i="126" s="1"/>
  <c r="X60" i="126" s="1"/>
  <c r="X62" i="126" s="1"/>
  <c r="X48" i="130"/>
  <c r="X50" i="130" s="1"/>
  <c r="X59" i="130" s="1"/>
  <c r="X61" i="130" s="1"/>
  <c r="Y48" i="146"/>
  <c r="Y50" i="146" s="1"/>
  <c r="Y59" i="146" s="1"/>
  <c r="Y61" i="146" s="1"/>
  <c r="X49" i="133"/>
  <c r="X51" i="133" s="1"/>
  <c r="X60" i="133" s="1"/>
  <c r="X62" i="133" s="1"/>
  <c r="B3" i="122"/>
  <c r="B3" i="123"/>
  <c r="Y47" i="137"/>
  <c r="Z45" i="137" s="1"/>
  <c r="Z48" i="134"/>
  <c r="AA46" i="134" s="1"/>
  <c r="Y49" i="142"/>
  <c r="Y51" i="142" s="1"/>
  <c r="Y60" i="142" s="1"/>
  <c r="Y62" i="142" s="1"/>
  <c r="Y48" i="119"/>
  <c r="Y50" i="119" s="1"/>
  <c r="Y59" i="119" s="1"/>
  <c r="Y61" i="119" s="1"/>
  <c r="X49" i="117"/>
  <c r="Y48" i="136"/>
  <c r="Y50" i="136" s="1"/>
  <c r="Y59" i="136" s="1"/>
  <c r="Y61" i="136" s="1"/>
  <c r="Y49" i="139"/>
  <c r="Y51" i="139" s="1"/>
  <c r="Y60" i="139" s="1"/>
  <c r="Y62" i="139" s="1"/>
  <c r="Y48" i="131"/>
  <c r="Y50" i="131" s="1"/>
  <c r="Y59" i="131" s="1"/>
  <c r="Y61" i="131" s="1"/>
  <c r="Z48" i="129"/>
  <c r="AA46" i="129" s="1"/>
  <c r="Y48" i="150"/>
  <c r="Z46" i="150" s="1"/>
  <c r="Y47" i="145"/>
  <c r="Z45" i="145" s="1"/>
  <c r="X49" i="128"/>
  <c r="X51" i="128" s="1"/>
  <c r="X60" i="128" s="1"/>
  <c r="X62" i="128" s="1"/>
  <c r="Z48" i="142"/>
  <c r="AA46" i="142" s="1"/>
  <c r="Z47" i="119"/>
  <c r="AA45" i="119" s="1"/>
  <c r="Y48" i="117"/>
  <c r="Z46" i="117" s="1"/>
  <c r="Z47" i="136"/>
  <c r="AA45" i="136" s="1"/>
  <c r="Z48" i="139"/>
  <c r="AA46" i="139" s="1"/>
  <c r="Z47" i="131"/>
  <c r="AA45" i="131" s="1"/>
  <c r="Y48" i="128"/>
  <c r="Z46" i="128" s="1"/>
  <c r="Y48" i="133"/>
  <c r="Z46" i="133" s="1"/>
  <c r="Z48" i="125"/>
  <c r="AA46" i="125" s="1"/>
  <c r="Y47" i="130"/>
  <c r="Z45" i="130" s="1"/>
  <c r="X48" i="137"/>
  <c r="X50" i="137" s="1"/>
  <c r="X59" i="137" s="1"/>
  <c r="X61" i="137" s="1"/>
  <c r="Y49" i="134"/>
  <c r="Y51" i="134" s="1"/>
  <c r="Y60" i="134" s="1"/>
  <c r="Y62" i="134" s="1"/>
  <c r="Y48" i="126"/>
  <c r="Z46" i="126" s="1"/>
  <c r="Z48" i="120"/>
  <c r="AA46" i="120" s="1"/>
  <c r="Z47" i="146"/>
  <c r="AA45" i="146" s="1"/>
  <c r="Z47" i="143"/>
  <c r="AA45" i="143" s="1"/>
  <c r="Z47" i="140"/>
  <c r="AA45" i="140" s="1"/>
  <c r="Y49" i="129"/>
  <c r="Y51" i="129" s="1"/>
  <c r="Y60" i="129" s="1"/>
  <c r="Y62" i="129" s="1"/>
  <c r="X49" i="150"/>
  <c r="X51" i="150" s="1"/>
  <c r="X60" i="150" s="1"/>
  <c r="X62" i="150" s="1"/>
  <c r="X48" i="145"/>
  <c r="X50" i="145" s="1"/>
  <c r="X59" i="145" s="1"/>
  <c r="X61" i="145" s="1"/>
  <c r="AX21" i="150"/>
  <c r="AX22" i="150" s="1"/>
  <c r="AW55" i="146"/>
  <c r="AX19" i="146"/>
  <c r="AW55" i="145"/>
  <c r="AX19" i="145"/>
  <c r="AW55" i="143"/>
  <c r="AX19" i="143"/>
  <c r="AW22" i="143"/>
  <c r="AW56" i="142"/>
  <c r="AX19" i="142"/>
  <c r="AW55" i="140"/>
  <c r="AX19" i="140"/>
  <c r="AW22" i="140"/>
  <c r="AW56" i="139"/>
  <c r="AX19" i="139"/>
  <c r="AW55" i="137"/>
  <c r="AX19" i="137"/>
  <c r="AW55" i="136"/>
  <c r="AX19" i="136"/>
  <c r="AW56" i="134"/>
  <c r="AX19" i="134"/>
  <c r="AW56" i="133"/>
  <c r="AX19" i="133"/>
  <c r="AW22" i="133"/>
  <c r="AW55" i="131"/>
  <c r="AX19" i="131"/>
  <c r="AW55" i="130"/>
  <c r="AX19" i="130"/>
  <c r="AW22" i="130"/>
  <c r="AW56" i="129"/>
  <c r="AX19" i="129"/>
  <c r="AW56" i="128"/>
  <c r="AX19" i="128"/>
  <c r="AW56" i="126"/>
  <c r="AX19" i="126"/>
  <c r="AW56" i="125"/>
  <c r="AX19" i="125"/>
  <c r="AX55" i="123"/>
  <c r="AY19" i="123"/>
  <c r="AX55" i="122"/>
  <c r="AY19" i="122"/>
  <c r="AX22" i="122"/>
  <c r="AY21" i="120"/>
  <c r="AY22" i="120" s="1"/>
  <c r="Y48" i="116"/>
  <c r="Y50" i="116" s="1"/>
  <c r="Y59" i="116" s="1"/>
  <c r="Y61" i="116" s="1"/>
  <c r="Z47" i="116"/>
  <c r="AA45" i="116" s="1"/>
  <c r="E29" i="3" l="1"/>
  <c r="E30" i="3" s="1"/>
  <c r="G29" i="3"/>
  <c r="G30" i="3" s="1"/>
  <c r="X51" i="117"/>
  <c r="X60" i="117" s="1"/>
  <c r="X62" i="117" s="1"/>
  <c r="Y49" i="161"/>
  <c r="Y51" i="161" s="1"/>
  <c r="Y60" i="161" s="1"/>
  <c r="Y62" i="161" s="1"/>
  <c r="Z48" i="161"/>
  <c r="AA46" i="161" s="1"/>
  <c r="Z48" i="156"/>
  <c r="Z50" i="156" s="1"/>
  <c r="Z59" i="156" s="1"/>
  <c r="Z61" i="156" s="1"/>
  <c r="Z48" i="158"/>
  <c r="Z50" i="158" s="1"/>
  <c r="Z59" i="158" s="1"/>
  <c r="Z61" i="158" s="1"/>
  <c r="Z48" i="157"/>
  <c r="Z50" i="157" s="1"/>
  <c r="Z59" i="157" s="1"/>
  <c r="Z61" i="157" s="1"/>
  <c r="Z48" i="155"/>
  <c r="Z50" i="155" s="1"/>
  <c r="Z59" i="155" s="1"/>
  <c r="Z61" i="155" s="1"/>
  <c r="AA47" i="156"/>
  <c r="AB45" i="156" s="1"/>
  <c r="AA47" i="158"/>
  <c r="AB45" i="158" s="1"/>
  <c r="AA47" i="157"/>
  <c r="AB45" i="157" s="1"/>
  <c r="AA47" i="155"/>
  <c r="AB45" i="155" s="1"/>
  <c r="AY21" i="117"/>
  <c r="AY22" i="117" s="1"/>
  <c r="Z49" i="120"/>
  <c r="Z51" i="120" s="1"/>
  <c r="Z60" i="120" s="1"/>
  <c r="Z62" i="120" s="1"/>
  <c r="Y49" i="133"/>
  <c r="Y51" i="133" s="1"/>
  <c r="Y60" i="133" s="1"/>
  <c r="Y62" i="133" s="1"/>
  <c r="Y49" i="150"/>
  <c r="Y51" i="150" s="1"/>
  <c r="Y60" i="150" s="1"/>
  <c r="Y62" i="150" s="1"/>
  <c r="Y49" i="128"/>
  <c r="Y51" i="128" s="1"/>
  <c r="Y60" i="128" s="1"/>
  <c r="Y62" i="128" s="1"/>
  <c r="Z48" i="131"/>
  <c r="Z50" i="131" s="1"/>
  <c r="Z59" i="131" s="1"/>
  <c r="Z61" i="131" s="1"/>
  <c r="Z48" i="143"/>
  <c r="Z50" i="143" s="1"/>
  <c r="Z59" i="143" s="1"/>
  <c r="Z61" i="143" s="1"/>
  <c r="Y48" i="130"/>
  <c r="Y50" i="130" s="1"/>
  <c r="Y59" i="130" s="1"/>
  <c r="Y61" i="130" s="1"/>
  <c r="Z48" i="119"/>
  <c r="Z50" i="119" s="1"/>
  <c r="Z59" i="119" s="1"/>
  <c r="Z61" i="119" s="1"/>
  <c r="Y48" i="145"/>
  <c r="Y50" i="145" s="1"/>
  <c r="Y59" i="145" s="1"/>
  <c r="Y61" i="145" s="1"/>
  <c r="Z48" i="136"/>
  <c r="Z50" i="136" s="1"/>
  <c r="Z59" i="136" s="1"/>
  <c r="Z61" i="136" s="1"/>
  <c r="AA47" i="131"/>
  <c r="AB45" i="131" s="1"/>
  <c r="AA47" i="136"/>
  <c r="AB45" i="136" s="1"/>
  <c r="AA47" i="119"/>
  <c r="AB45" i="119" s="1"/>
  <c r="AA47" i="143"/>
  <c r="AB45" i="143" s="1"/>
  <c r="AA48" i="120"/>
  <c r="AB46" i="120" s="1"/>
  <c r="Z47" i="130"/>
  <c r="AA45" i="130" s="1"/>
  <c r="Z48" i="133"/>
  <c r="AA46" i="133" s="1"/>
  <c r="Z48" i="128"/>
  <c r="AA46" i="128" s="1"/>
  <c r="Z49" i="139"/>
  <c r="Z51" i="139" s="1"/>
  <c r="Z60" i="139" s="1"/>
  <c r="Z62" i="139" s="1"/>
  <c r="Y49" i="117"/>
  <c r="Z49" i="142"/>
  <c r="Z51" i="142" s="1"/>
  <c r="Z60" i="142" s="1"/>
  <c r="Z62" i="142" s="1"/>
  <c r="Z47" i="145"/>
  <c r="AA45" i="145" s="1"/>
  <c r="Z48" i="150"/>
  <c r="AA46" i="150" s="1"/>
  <c r="Y48" i="137"/>
  <c r="Y50" i="137" s="1"/>
  <c r="Y59" i="137" s="1"/>
  <c r="Y61" i="137" s="1"/>
  <c r="Z48" i="140"/>
  <c r="Z50" i="140" s="1"/>
  <c r="Z59" i="140" s="1"/>
  <c r="Z61" i="140" s="1"/>
  <c r="Z48" i="146"/>
  <c r="Z50" i="146" s="1"/>
  <c r="Z59" i="146" s="1"/>
  <c r="Z61" i="146" s="1"/>
  <c r="Y49" i="126"/>
  <c r="Y51" i="126" s="1"/>
  <c r="Y60" i="126" s="1"/>
  <c r="Y62" i="126" s="1"/>
  <c r="Z49" i="125"/>
  <c r="Z51" i="125" s="1"/>
  <c r="Z60" i="125" s="1"/>
  <c r="Z62" i="125" s="1"/>
  <c r="AA48" i="139"/>
  <c r="AB46" i="139" s="1"/>
  <c r="Z48" i="117"/>
  <c r="AA46" i="117" s="1"/>
  <c r="AA48" i="142"/>
  <c r="AB46" i="142" s="1"/>
  <c r="Z49" i="129"/>
  <c r="Z51" i="129" s="1"/>
  <c r="Z60" i="129" s="1"/>
  <c r="Z62" i="129" s="1"/>
  <c r="Z49" i="134"/>
  <c r="Z51" i="134" s="1"/>
  <c r="Z60" i="134" s="1"/>
  <c r="Z62" i="134" s="1"/>
  <c r="Z47" i="137"/>
  <c r="AA45" i="137" s="1"/>
  <c r="AM101" i="123"/>
  <c r="U101" i="123"/>
  <c r="E101" i="123"/>
  <c r="AH101" i="123"/>
  <c r="K101" i="123"/>
  <c r="AP101" i="123"/>
  <c r="S101" i="123"/>
  <c r="AW101" i="123"/>
  <c r="D101" i="123"/>
  <c r="L101" i="123"/>
  <c r="T101" i="123"/>
  <c r="AD101" i="123"/>
  <c r="AY105" i="123"/>
  <c r="AI105" i="123"/>
  <c r="S105" i="123"/>
  <c r="AX105" i="123"/>
  <c r="AC105" i="123"/>
  <c r="H105" i="123"/>
  <c r="AL105" i="123"/>
  <c r="Q105" i="123"/>
  <c r="AV105" i="123"/>
  <c r="AT105" i="123"/>
  <c r="Y105" i="123"/>
  <c r="J105" i="123"/>
  <c r="AU109" i="123"/>
  <c r="AE109" i="123"/>
  <c r="O109" i="123"/>
  <c r="AT109" i="123"/>
  <c r="Y109" i="123"/>
  <c r="AW109" i="123"/>
  <c r="AB109" i="123"/>
  <c r="BF109" i="123"/>
  <c r="P109" i="123"/>
  <c r="X109" i="123"/>
  <c r="AF109" i="123"/>
  <c r="AN109" i="123"/>
  <c r="AN102" i="123"/>
  <c r="W102" i="123"/>
  <c r="G102" i="123"/>
  <c r="AP102" i="123"/>
  <c r="T102" i="123"/>
  <c r="AX102" i="123"/>
  <c r="AC102" i="123"/>
  <c r="F102" i="123"/>
  <c r="R102" i="123"/>
  <c r="Z102" i="123"/>
  <c r="AI102" i="123"/>
  <c r="AG102" i="123"/>
  <c r="AY106" i="123"/>
  <c r="AO106" i="123"/>
  <c r="Y106" i="123"/>
  <c r="I106" i="123"/>
  <c r="AL106" i="123"/>
  <c r="P106" i="123"/>
  <c r="AP106" i="123"/>
  <c r="T106" i="123"/>
  <c r="AT106" i="123"/>
  <c r="X106" i="123"/>
  <c r="AH106" i="123"/>
  <c r="L106" i="123"/>
  <c r="AW110" i="123"/>
  <c r="AG110" i="123"/>
  <c r="Q110" i="123"/>
  <c r="AT110" i="123"/>
  <c r="BH110" i="123"/>
  <c r="AM110" i="123"/>
  <c r="R110" i="123"/>
  <c r="AU110" i="123"/>
  <c r="Z110" i="123"/>
  <c r="AF110" i="123"/>
  <c r="P110" i="123"/>
  <c r="BG110" i="123"/>
  <c r="AO103" i="123"/>
  <c r="Y103" i="123"/>
  <c r="I103" i="123"/>
  <c r="AX103" i="123"/>
  <c r="AB103" i="123"/>
  <c r="G103" i="123"/>
  <c r="AJ103" i="123"/>
  <c r="O103" i="123"/>
  <c r="AQ103" i="123"/>
  <c r="AN103" i="123"/>
  <c r="AV103" i="123"/>
  <c r="F103" i="123"/>
  <c r="N103" i="123"/>
  <c r="BD107" i="123"/>
  <c r="AN107" i="123"/>
  <c r="X107" i="123"/>
  <c r="H107" i="123"/>
  <c r="AP107" i="123"/>
  <c r="Z107" i="123"/>
  <c r="J107" i="123"/>
  <c r="AC107" i="123"/>
  <c r="AQ107" i="123"/>
  <c r="K107" i="123"/>
  <c r="AG107" i="123"/>
  <c r="BC107" i="123"/>
  <c r="W107" i="123"/>
  <c r="BE108" i="123"/>
  <c r="AO108" i="123"/>
  <c r="AL108" i="123"/>
  <c r="V108" i="123"/>
  <c r="BD108" i="123"/>
  <c r="AJ108" i="123"/>
  <c r="T108" i="123"/>
  <c r="AR108" i="123"/>
  <c r="K108" i="123"/>
  <c r="Y108" i="123"/>
  <c r="AM108" i="123"/>
  <c r="BF108" i="123"/>
  <c r="U108" i="123"/>
  <c r="AY101" i="123"/>
  <c r="AI101" i="123"/>
  <c r="Q101" i="123"/>
  <c r="AX101" i="123"/>
  <c r="AC101" i="123"/>
  <c r="F101" i="123"/>
  <c r="AK101" i="123"/>
  <c r="N101" i="123"/>
  <c r="AL101" i="123"/>
  <c r="AT101" i="123"/>
  <c r="B101" i="123"/>
  <c r="J101" i="123"/>
  <c r="R101" i="123"/>
  <c r="AU105" i="123"/>
  <c r="AE105" i="123"/>
  <c r="O105" i="123"/>
  <c r="AS105" i="123"/>
  <c r="X105" i="123"/>
  <c r="BB105" i="123"/>
  <c r="AG105" i="123"/>
  <c r="L105" i="123"/>
  <c r="AP105" i="123"/>
  <c r="AO105" i="123"/>
  <c r="T105" i="123"/>
  <c r="U105" i="123"/>
  <c r="Z105" i="123"/>
  <c r="BG109" i="123"/>
  <c r="AQ109" i="123"/>
  <c r="AA109" i="123"/>
  <c r="K109" i="123"/>
  <c r="AO109" i="123"/>
  <c r="T109" i="123"/>
  <c r="AR109" i="123"/>
  <c r="V109" i="123"/>
  <c r="AV109" i="123"/>
  <c r="BD109" i="123"/>
  <c r="M109" i="123"/>
  <c r="U109" i="123"/>
  <c r="AC109" i="123"/>
  <c r="AZ102" i="123"/>
  <c r="AJ102" i="123"/>
  <c r="S102" i="123"/>
  <c r="C102" i="123"/>
  <c r="AK102" i="123"/>
  <c r="N102" i="123"/>
  <c r="AS102" i="123"/>
  <c r="V102" i="123"/>
  <c r="AY102" i="123"/>
  <c r="H102" i="123"/>
  <c r="P102" i="123"/>
  <c r="X102" i="123"/>
  <c r="U102" i="123"/>
  <c r="BA106" i="123"/>
  <c r="AK106" i="123"/>
  <c r="U106" i="123"/>
  <c r="BD106" i="123"/>
  <c r="AF106" i="123"/>
  <c r="K106" i="123"/>
  <c r="AJ106" i="123"/>
  <c r="O106" i="123"/>
  <c r="AN106" i="123"/>
  <c r="S106" i="123"/>
  <c r="AX106" i="123"/>
  <c r="AB106" i="123"/>
  <c r="G106" i="123"/>
  <c r="AS110" i="123"/>
  <c r="AC110" i="123"/>
  <c r="M110" i="123"/>
  <c r="AN110" i="123"/>
  <c r="BC110" i="123"/>
  <c r="AH110" i="123"/>
  <c r="L110" i="123"/>
  <c r="AP110" i="123"/>
  <c r="T110" i="123"/>
  <c r="S110" i="123"/>
  <c r="AQ110" i="123"/>
  <c r="AL110" i="123"/>
  <c r="BA103" i="123"/>
  <c r="AK103" i="123"/>
  <c r="U103" i="123"/>
  <c r="E103" i="123"/>
  <c r="AR103" i="123"/>
  <c r="W103" i="123"/>
  <c r="AZ103" i="123"/>
  <c r="AE103" i="123"/>
  <c r="J103" i="123"/>
  <c r="AF103" i="123"/>
  <c r="AD103" i="123"/>
  <c r="AL103" i="123"/>
  <c r="AT103" i="123"/>
  <c r="AZ107" i="123"/>
  <c r="AJ107" i="123"/>
  <c r="T107" i="123"/>
  <c r="BB107" i="123"/>
  <c r="AL107" i="123"/>
  <c r="V107" i="123"/>
  <c r="BA107" i="123"/>
  <c r="U107" i="123"/>
  <c r="AI107" i="123"/>
  <c r="BE107" i="123"/>
  <c r="Y107" i="123"/>
  <c r="AU107" i="123"/>
  <c r="O107" i="123"/>
  <c r="BA108" i="123"/>
  <c r="BB108" i="123"/>
  <c r="AH108" i="123"/>
  <c r="R108" i="123"/>
  <c r="AY108" i="123"/>
  <c r="AF108" i="123"/>
  <c r="P108" i="123"/>
  <c r="AI108" i="123"/>
  <c r="AU101" i="123"/>
  <c r="AE101" i="123"/>
  <c r="M101" i="123"/>
  <c r="AS101" i="123"/>
  <c r="V101" i="123"/>
  <c r="BA101" i="123"/>
  <c r="AF101" i="123"/>
  <c r="H101" i="123"/>
  <c r="Z101" i="123"/>
  <c r="AJ101" i="123"/>
  <c r="AR101" i="123"/>
  <c r="AZ101" i="123"/>
  <c r="G101" i="123"/>
  <c r="AQ105" i="123"/>
  <c r="AA105" i="123"/>
  <c r="K105" i="123"/>
  <c r="AN105" i="123"/>
  <c r="R105" i="123"/>
  <c r="AW105" i="123"/>
  <c r="AB105" i="123"/>
  <c r="F105" i="123"/>
  <c r="AK105" i="123"/>
  <c r="AJ105" i="123"/>
  <c r="N105" i="123"/>
  <c r="P105" i="123"/>
  <c r="BC109" i="123"/>
  <c r="AM109" i="123"/>
  <c r="W109" i="123"/>
  <c r="BE109" i="123"/>
  <c r="AJ109" i="123"/>
  <c r="N109" i="123"/>
  <c r="AL109" i="123"/>
  <c r="Q109" i="123"/>
  <c r="AK109" i="123"/>
  <c r="AS109" i="123"/>
  <c r="BA109" i="123"/>
  <c r="J109" i="123"/>
  <c r="R109" i="123"/>
  <c r="AV102" i="123"/>
  <c r="AF102" i="123"/>
  <c r="O102" i="123"/>
  <c r="BA102" i="123"/>
  <c r="AE102" i="123"/>
  <c r="I102" i="123"/>
  <c r="AM102" i="123"/>
  <c r="Q102" i="123"/>
  <c r="AO102" i="123"/>
  <c r="AW102" i="123"/>
  <c r="E102" i="123"/>
  <c r="M102" i="123"/>
  <c r="J102" i="123"/>
  <c r="AW106" i="123"/>
  <c r="AG106" i="123"/>
  <c r="Q106" i="123"/>
  <c r="AV106" i="123"/>
  <c r="AA106" i="123"/>
  <c r="BB106" i="123"/>
  <c r="AE106" i="123"/>
  <c r="J106" i="123"/>
  <c r="AI106" i="123"/>
  <c r="N106" i="123"/>
  <c r="AR106" i="123"/>
  <c r="W106" i="123"/>
  <c r="BE110" i="123"/>
  <c r="AO110" i="123"/>
  <c r="Y110" i="123"/>
  <c r="BD110" i="123"/>
  <c r="AI110" i="123"/>
  <c r="AX110" i="123"/>
  <c r="AB110" i="123"/>
  <c r="BF110" i="123"/>
  <c r="AJ110" i="123"/>
  <c r="O110" i="123"/>
  <c r="AV110" i="123"/>
  <c r="X110" i="123"/>
  <c r="V110" i="123"/>
  <c r="AW103" i="123"/>
  <c r="AG103" i="123"/>
  <c r="Q103" i="123"/>
  <c r="AY103" i="123"/>
  <c r="AM103" i="123"/>
  <c r="R103" i="123"/>
  <c r="AU103" i="123"/>
  <c r="Z103" i="123"/>
  <c r="D103" i="123"/>
  <c r="V103" i="123"/>
  <c r="S103" i="123"/>
  <c r="AA103" i="123"/>
  <c r="AQ101" i="123"/>
  <c r="Y101" i="123"/>
  <c r="I101" i="123"/>
  <c r="AN101" i="123"/>
  <c r="P101" i="123"/>
  <c r="AV101" i="123"/>
  <c r="X101" i="123"/>
  <c r="C101" i="123"/>
  <c r="C114" i="123" s="1"/>
  <c r="O101" i="123"/>
  <c r="W101" i="123"/>
  <c r="AG101" i="123"/>
  <c r="AO101" i="123"/>
  <c r="BC105" i="123"/>
  <c r="AM105" i="123"/>
  <c r="W105" i="123"/>
  <c r="G105" i="123"/>
  <c r="AH105" i="123"/>
  <c r="M105" i="123"/>
  <c r="AR105" i="123"/>
  <c r="V105" i="123"/>
  <c r="BA105" i="123"/>
  <c r="AZ105" i="123"/>
  <c r="AD105" i="123"/>
  <c r="I105" i="123"/>
  <c r="AF105" i="123"/>
  <c r="AY109" i="123"/>
  <c r="AI109" i="123"/>
  <c r="S109" i="123"/>
  <c r="AZ109" i="123"/>
  <c r="AD109" i="123"/>
  <c r="BB109" i="123"/>
  <c r="AG109" i="123"/>
  <c r="L109" i="123"/>
  <c r="Z109" i="123"/>
  <c r="AH109" i="123"/>
  <c r="AP109" i="123"/>
  <c r="AX109" i="123"/>
  <c r="AR102" i="123"/>
  <c r="AA102" i="123"/>
  <c r="K102" i="123"/>
  <c r="AU102" i="123"/>
  <c r="Y102" i="123"/>
  <c r="D102" i="123"/>
  <c r="AH102" i="123"/>
  <c r="L102" i="123"/>
  <c r="AD102" i="123"/>
  <c r="AL102" i="123"/>
  <c r="AT102" i="123"/>
  <c r="AQ102" i="123"/>
  <c r="BC106" i="123"/>
  <c r="AS106" i="123"/>
  <c r="AC106" i="123"/>
  <c r="M106" i="123"/>
  <c r="AQ106" i="123"/>
  <c r="V106" i="123"/>
  <c r="AU106" i="123"/>
  <c r="Z106" i="123"/>
  <c r="AZ106" i="123"/>
  <c r="AD106" i="123"/>
  <c r="H106" i="123"/>
  <c r="AM106" i="123"/>
  <c r="R106" i="123"/>
  <c r="BA110" i="123"/>
  <c r="AK110" i="123"/>
  <c r="U110" i="123"/>
  <c r="AY110" i="123"/>
  <c r="AD110" i="123"/>
  <c r="AR110" i="123"/>
  <c r="W110" i="123"/>
  <c r="AZ110" i="123"/>
  <c r="AE110" i="123"/>
  <c r="BB110" i="123"/>
  <c r="AA110" i="123"/>
  <c r="N110" i="123"/>
  <c r="K110" i="123"/>
  <c r="AS103" i="123"/>
  <c r="AC103" i="123"/>
  <c r="M103" i="123"/>
  <c r="AH103" i="123"/>
  <c r="L103" i="123"/>
  <c r="AP103" i="123"/>
  <c r="T103" i="123"/>
  <c r="K103" i="123"/>
  <c r="H103" i="123"/>
  <c r="P103" i="123"/>
  <c r="X103" i="123"/>
  <c r="AR107" i="123"/>
  <c r="AB107" i="123"/>
  <c r="L107" i="123"/>
  <c r="AT107" i="123"/>
  <c r="AD107" i="123"/>
  <c r="N107" i="123"/>
  <c r="AK107" i="123"/>
  <c r="AY107" i="123"/>
  <c r="S107" i="123"/>
  <c r="AO107" i="123"/>
  <c r="I107" i="123"/>
  <c r="AE107" i="123"/>
  <c r="AS108" i="123"/>
  <c r="AQ108" i="123"/>
  <c r="Z108" i="123"/>
  <c r="J108" i="123"/>
  <c r="AN108" i="123"/>
  <c r="X108" i="123"/>
  <c r="BC108" i="123"/>
  <c r="S108" i="123"/>
  <c r="AG108" i="123"/>
  <c r="AX108" i="123"/>
  <c r="O108" i="123"/>
  <c r="AC108" i="123"/>
  <c r="AI103" i="123"/>
  <c r="AV107" i="123"/>
  <c r="AH107" i="123"/>
  <c r="AA107" i="123"/>
  <c r="AW108" i="123"/>
  <c r="AT108" i="123"/>
  <c r="AZ108" i="123"/>
  <c r="AE108" i="123"/>
  <c r="M108" i="123"/>
  <c r="AF107" i="123"/>
  <c r="R107" i="123"/>
  <c r="AW107" i="123"/>
  <c r="AV108" i="123"/>
  <c r="AB108" i="123"/>
  <c r="AP108" i="123"/>
  <c r="W108" i="123"/>
  <c r="P107" i="123"/>
  <c r="AS107" i="123"/>
  <c r="Q107" i="123"/>
  <c r="AD108" i="123"/>
  <c r="L108" i="123"/>
  <c r="Q108" i="123"/>
  <c r="AU108" i="123"/>
  <c r="AX107" i="123"/>
  <c r="M107" i="123"/>
  <c r="AM107" i="123"/>
  <c r="N108" i="123"/>
  <c r="AA108" i="123"/>
  <c r="I108" i="123"/>
  <c r="AK108" i="123"/>
  <c r="AZ112" i="123"/>
  <c r="AJ112" i="123"/>
  <c r="T112" i="123"/>
  <c r="AY112" i="123"/>
  <c r="AD112" i="123"/>
  <c r="BI112" i="123"/>
  <c r="AM112" i="123"/>
  <c r="R112" i="123"/>
  <c r="AW112" i="123"/>
  <c r="AA112" i="123"/>
  <c r="BA112" i="123"/>
  <c r="AE112" i="123"/>
  <c r="AV112" i="123"/>
  <c r="AF112" i="123"/>
  <c r="P112" i="123"/>
  <c r="AT112" i="123"/>
  <c r="Y112" i="123"/>
  <c r="BC112" i="123"/>
  <c r="AH112" i="123"/>
  <c r="M112" i="123"/>
  <c r="AQ112" i="123"/>
  <c r="V112" i="123"/>
  <c r="AU112" i="123"/>
  <c r="Z112" i="123"/>
  <c r="BH112" i="123"/>
  <c r="AR112" i="123"/>
  <c r="AB112" i="123"/>
  <c r="BJ112" i="123"/>
  <c r="AO112" i="123"/>
  <c r="S112" i="123"/>
  <c r="AX112" i="123"/>
  <c r="AC112" i="123"/>
  <c r="BG112" i="123"/>
  <c r="AL112" i="123"/>
  <c r="Q112" i="123"/>
  <c r="AP112" i="123"/>
  <c r="U112" i="123"/>
  <c r="BD112" i="123"/>
  <c r="AN112" i="123"/>
  <c r="X112" i="123"/>
  <c r="BE112" i="123"/>
  <c r="AI112" i="123"/>
  <c r="N112" i="123"/>
  <c r="AS112" i="123"/>
  <c r="W112" i="123"/>
  <c r="BB112" i="123"/>
  <c r="AG112" i="123"/>
  <c r="BF112" i="123"/>
  <c r="AK112" i="123"/>
  <c r="O112" i="123"/>
  <c r="BJ113" i="123"/>
  <c r="AM113" i="123"/>
  <c r="AJ113" i="123"/>
  <c r="AV113" i="123"/>
  <c r="BK113" i="123"/>
  <c r="BK114" i="123" s="1"/>
  <c r="BK40" i="123" s="1"/>
  <c r="BG113" i="123"/>
  <c r="BD113" i="123"/>
  <c r="R113" i="123"/>
  <c r="U113" i="123"/>
  <c r="S113" i="123"/>
  <c r="AR113" i="123"/>
  <c r="Y113" i="123"/>
  <c r="AL113" i="123"/>
  <c r="AA113" i="123"/>
  <c r="AT113" i="123"/>
  <c r="Q113" i="123"/>
  <c r="O113" i="123"/>
  <c r="BF113" i="123"/>
  <c r="AG113" i="123"/>
  <c r="AE113" i="123"/>
  <c r="AN113" i="123"/>
  <c r="AU113" i="123"/>
  <c r="AQ113" i="123"/>
  <c r="BC113" i="123"/>
  <c r="BA113" i="123"/>
  <c r="X113" i="123"/>
  <c r="BB111" i="123"/>
  <c r="U111" i="123"/>
  <c r="BE111" i="123"/>
  <c r="O111" i="123"/>
  <c r="N111" i="123"/>
  <c r="BH111" i="123"/>
  <c r="T111" i="123"/>
  <c r="AY111" i="123"/>
  <c r="AB111" i="123"/>
  <c r="AS111" i="123"/>
  <c r="AR111" i="123"/>
  <c r="AO111" i="123"/>
  <c r="AQ111" i="123"/>
  <c r="BD111" i="123"/>
  <c r="BB104" i="123"/>
  <c r="AL104" i="123"/>
  <c r="V104" i="123"/>
  <c r="F104" i="123"/>
  <c r="AK104" i="123"/>
  <c r="P104" i="123"/>
  <c r="AU104" i="123"/>
  <c r="Y104" i="123"/>
  <c r="AW104" i="123"/>
  <c r="AB104" i="123"/>
  <c r="G104" i="123"/>
  <c r="H104" i="123"/>
  <c r="S104" i="123"/>
  <c r="AD113" i="123"/>
  <c r="AK113" i="123"/>
  <c r="AI113" i="123"/>
  <c r="AP113" i="123"/>
  <c r="BI113" i="123"/>
  <c r="BE113" i="123"/>
  <c r="AX113" i="123"/>
  <c r="W113" i="123"/>
  <c r="T113" i="123"/>
  <c r="AY113" i="123"/>
  <c r="BB113" i="123"/>
  <c r="AW113" i="123"/>
  <c r="BH113" i="123"/>
  <c r="BC111" i="123"/>
  <c r="AG111" i="123"/>
  <c r="AX111" i="123"/>
  <c r="AD111" i="123"/>
  <c r="BA111" i="123"/>
  <c r="Q111" i="123"/>
  <c r="AZ111" i="123"/>
  <c r="AI111" i="123"/>
  <c r="BF111" i="123"/>
  <c r="X111" i="123"/>
  <c r="V111" i="123"/>
  <c r="AA111" i="123"/>
  <c r="M111" i="123"/>
  <c r="AX104" i="123"/>
  <c r="AH104" i="123"/>
  <c r="R104" i="123"/>
  <c r="BA104" i="123"/>
  <c r="AF104" i="123"/>
  <c r="K104" i="123"/>
  <c r="AO104" i="123"/>
  <c r="T104" i="123"/>
  <c r="AR104" i="123"/>
  <c r="W104" i="123"/>
  <c r="AS104" i="123"/>
  <c r="AI104" i="123"/>
  <c r="AZ113" i="123"/>
  <c r="N113" i="123"/>
  <c r="P113" i="123"/>
  <c r="Z113" i="123"/>
  <c r="AF113" i="123"/>
  <c r="AC113" i="123"/>
  <c r="AH113" i="123"/>
  <c r="AS113" i="123"/>
  <c r="AO113" i="123"/>
  <c r="AB113" i="123"/>
  <c r="V113" i="123"/>
  <c r="AM111" i="123"/>
  <c r="L111" i="123"/>
  <c r="AC111" i="123"/>
  <c r="BI111" i="123"/>
  <c r="Z111" i="123"/>
  <c r="S111" i="123"/>
  <c r="AK111" i="123"/>
  <c r="Y111" i="123"/>
  <c r="AF111" i="123"/>
  <c r="AL111" i="123"/>
  <c r="AT104" i="123"/>
  <c r="AD104" i="123"/>
  <c r="N104" i="123"/>
  <c r="AV104" i="123"/>
  <c r="AA104" i="123"/>
  <c r="E104" i="123"/>
  <c r="AJ104" i="123"/>
  <c r="O104" i="123"/>
  <c r="AM104" i="123"/>
  <c r="Q104" i="123"/>
  <c r="AY104" i="123"/>
  <c r="X104" i="123"/>
  <c r="M104" i="123"/>
  <c r="W111" i="123"/>
  <c r="R111" i="123"/>
  <c r="AJ111" i="123"/>
  <c r="Z104" i="123"/>
  <c r="AZ104" i="123"/>
  <c r="L104" i="123"/>
  <c r="AC104" i="123"/>
  <c r="AP111" i="123"/>
  <c r="J104" i="123"/>
  <c r="AE104" i="123"/>
  <c r="AN104" i="123"/>
  <c r="AT111" i="123"/>
  <c r="BG111" i="123"/>
  <c r="AW111" i="123"/>
  <c r="AE111" i="123"/>
  <c r="AV111" i="123"/>
  <c r="AQ104" i="123"/>
  <c r="I104" i="123"/>
  <c r="AU111" i="123"/>
  <c r="AH111" i="123"/>
  <c r="P111" i="123"/>
  <c r="AN111" i="123"/>
  <c r="AP104" i="123"/>
  <c r="U104" i="123"/>
  <c r="AG104" i="123"/>
  <c r="AA47" i="140"/>
  <c r="AB45" i="140" s="1"/>
  <c r="AA47" i="146"/>
  <c r="AB45" i="146" s="1"/>
  <c r="Z48" i="126"/>
  <c r="AA46" i="126" s="1"/>
  <c r="AA48" i="125"/>
  <c r="AB46" i="125" s="1"/>
  <c r="AA48" i="129"/>
  <c r="AB46" i="129" s="1"/>
  <c r="AA48" i="134"/>
  <c r="AB46" i="134" s="1"/>
  <c r="AY103" i="122"/>
  <c r="Z112" i="122"/>
  <c r="AP112" i="122"/>
  <c r="BF112" i="122"/>
  <c r="Z113" i="122"/>
  <c r="AP113" i="122"/>
  <c r="BF113" i="122"/>
  <c r="X103" i="122"/>
  <c r="AN103" i="122"/>
  <c r="AA112" i="122"/>
  <c r="AQ112" i="122"/>
  <c r="BG112" i="122"/>
  <c r="AA113" i="122"/>
  <c r="AQ113" i="122"/>
  <c r="BG113" i="122"/>
  <c r="Y103" i="122"/>
  <c r="AO103" i="122"/>
  <c r="X112" i="122"/>
  <c r="AN112" i="122"/>
  <c r="BD112" i="122"/>
  <c r="X113" i="122"/>
  <c r="AN113" i="122"/>
  <c r="BD113" i="122"/>
  <c r="V103" i="122"/>
  <c r="AL103" i="122"/>
  <c r="N112" i="122"/>
  <c r="AC112" i="122"/>
  <c r="AS112" i="122"/>
  <c r="BI112" i="122"/>
  <c r="AC113" i="122"/>
  <c r="AS113" i="122"/>
  <c r="BI113" i="122"/>
  <c r="AA103" i="122"/>
  <c r="AQ103" i="122"/>
  <c r="N113" i="122"/>
  <c r="AD112" i="122"/>
  <c r="AT112" i="122"/>
  <c r="BJ112" i="122"/>
  <c r="AD113" i="122"/>
  <c r="AT113" i="122"/>
  <c r="BJ113" i="122"/>
  <c r="AB103" i="122"/>
  <c r="AR103" i="122"/>
  <c r="O112" i="122"/>
  <c r="AE112" i="122"/>
  <c r="AU112" i="122"/>
  <c r="O113" i="122"/>
  <c r="AE113" i="122"/>
  <c r="AU113" i="122"/>
  <c r="BK113" i="122"/>
  <c r="BK114" i="122" s="1"/>
  <c r="AC103" i="122"/>
  <c r="AS103" i="122"/>
  <c r="M112" i="122"/>
  <c r="AB112" i="122"/>
  <c r="AR112" i="122"/>
  <c r="BH112" i="122"/>
  <c r="AB113" i="122"/>
  <c r="AR113" i="122"/>
  <c r="BH113" i="122"/>
  <c r="Z103" i="122"/>
  <c r="AP103" i="122"/>
  <c r="Q112" i="122"/>
  <c r="AG112" i="122"/>
  <c r="AW112" i="122"/>
  <c r="Q113" i="122"/>
  <c r="AG113" i="122"/>
  <c r="AW113" i="122"/>
  <c r="O103" i="122"/>
  <c r="AE103" i="122"/>
  <c r="AU103" i="122"/>
  <c r="R112" i="122"/>
  <c r="AH112" i="122"/>
  <c r="AX112" i="122"/>
  <c r="R113" i="122"/>
  <c r="AH113" i="122"/>
  <c r="AX113" i="122"/>
  <c r="P103" i="122"/>
  <c r="AF103" i="122"/>
  <c r="AV103" i="122"/>
  <c r="S112" i="122"/>
  <c r="AI112" i="122"/>
  <c r="AY112" i="122"/>
  <c r="S113" i="122"/>
  <c r="AI113" i="122"/>
  <c r="AY113" i="122"/>
  <c r="Q103" i="122"/>
  <c r="AG103" i="122"/>
  <c r="AW103" i="122"/>
  <c r="P112" i="122"/>
  <c r="AF112" i="122"/>
  <c r="AV112" i="122"/>
  <c r="P113" i="122"/>
  <c r="AF113" i="122"/>
  <c r="AV113" i="122"/>
  <c r="N103" i="122"/>
  <c r="AD103" i="122"/>
  <c r="AT103" i="122"/>
  <c r="U112" i="122"/>
  <c r="AK112" i="122"/>
  <c r="BA112" i="122"/>
  <c r="U113" i="122"/>
  <c r="AK113" i="122"/>
  <c r="BA113" i="122"/>
  <c r="S103" i="122"/>
  <c r="AI103" i="122"/>
  <c r="V112" i="122"/>
  <c r="AL112" i="122"/>
  <c r="BB112" i="122"/>
  <c r="V113" i="122"/>
  <c r="AL113" i="122"/>
  <c r="BB113" i="122"/>
  <c r="T103" i="122"/>
  <c r="AJ103" i="122"/>
  <c r="AZ103" i="122"/>
  <c r="W112" i="122"/>
  <c r="AM112" i="122"/>
  <c r="BC112" i="122"/>
  <c r="W113" i="122"/>
  <c r="AM113" i="122"/>
  <c r="BC113" i="122"/>
  <c r="U103" i="122"/>
  <c r="AK103" i="122"/>
  <c r="BA103" i="122"/>
  <c r="T112" i="122"/>
  <c r="AJ112" i="122"/>
  <c r="AZ112" i="122"/>
  <c r="T113" i="122"/>
  <c r="AJ113" i="122"/>
  <c r="AZ113" i="122"/>
  <c r="R103" i="122"/>
  <c r="AH103" i="122"/>
  <c r="AX103" i="122"/>
  <c r="Y112" i="122"/>
  <c r="AO112" i="122"/>
  <c r="BE112" i="122"/>
  <c r="Y113" i="122"/>
  <c r="AO113" i="122"/>
  <c r="BE113" i="122"/>
  <c r="W103" i="122"/>
  <c r="AM103" i="122"/>
  <c r="AY102" i="122"/>
  <c r="AI102" i="122"/>
  <c r="AV102" i="122"/>
  <c r="AF102" i="122"/>
  <c r="L102" i="122"/>
  <c r="AO102" i="122"/>
  <c r="N102" i="122"/>
  <c r="AL102" i="122"/>
  <c r="M102" i="122"/>
  <c r="AK102" i="122"/>
  <c r="K102" i="122"/>
  <c r="AH102" i="122"/>
  <c r="J102" i="122"/>
  <c r="AV106" i="122"/>
  <c r="AF106" i="122"/>
  <c r="P106" i="122"/>
  <c r="AY106" i="122"/>
  <c r="AI106" i="122"/>
  <c r="S106" i="122"/>
  <c r="AO106" i="122"/>
  <c r="Y106" i="122"/>
  <c r="I106" i="122"/>
  <c r="AT106" i="122"/>
  <c r="Z106" i="122"/>
  <c r="V106" i="122"/>
  <c r="AT110" i="122"/>
  <c r="BA110" i="122"/>
  <c r="AY110" i="122"/>
  <c r="AI110" i="122"/>
  <c r="S110" i="122"/>
  <c r="AR110" i="122"/>
  <c r="T110" i="122"/>
  <c r="AH110" i="122"/>
  <c r="M110" i="122"/>
  <c r="AB110" i="122"/>
  <c r="BH110" i="122"/>
  <c r="Z110" i="122"/>
  <c r="AS107" i="122"/>
  <c r="AC107" i="122"/>
  <c r="M107" i="122"/>
  <c r="AQ107" i="122"/>
  <c r="V107" i="122"/>
  <c r="AU107" i="122"/>
  <c r="Z107" i="122"/>
  <c r="BC107" i="122"/>
  <c r="AH107" i="122"/>
  <c r="L107" i="122"/>
  <c r="AI107" i="122"/>
  <c r="H107" i="122"/>
  <c r="BB111" i="122"/>
  <c r="AL111" i="122"/>
  <c r="V111" i="122"/>
  <c r="BE111" i="122"/>
  <c r="AO111" i="122"/>
  <c r="Y111" i="122"/>
  <c r="AU111" i="122"/>
  <c r="AE111" i="122"/>
  <c r="O111" i="122"/>
  <c r="AV111" i="122"/>
  <c r="AR111" i="122"/>
  <c r="AN111" i="122"/>
  <c r="AX108" i="122"/>
  <c r="AH108" i="122"/>
  <c r="R108" i="122"/>
  <c r="AZ108" i="122"/>
  <c r="AE108" i="122"/>
  <c r="I108" i="122"/>
  <c r="AN108" i="122"/>
  <c r="S108" i="122"/>
  <c r="AR108" i="122"/>
  <c r="AV108" i="122"/>
  <c r="AA108" i="122"/>
  <c r="AB108" i="122"/>
  <c r="L108" i="122"/>
  <c r="AS101" i="122"/>
  <c r="AC101" i="122"/>
  <c r="M101" i="122"/>
  <c r="AQ101" i="122"/>
  <c r="P101" i="122"/>
  <c r="AU101" i="122"/>
  <c r="Z101" i="122"/>
  <c r="D101" i="122"/>
  <c r="AI101" i="122"/>
  <c r="N101" i="122"/>
  <c r="AR101" i="122"/>
  <c r="R101" i="122"/>
  <c r="AM102" i="122"/>
  <c r="AZ102" i="122"/>
  <c r="AJ102" i="122"/>
  <c r="P102" i="122"/>
  <c r="AW102" i="122"/>
  <c r="S102" i="122"/>
  <c r="AT102" i="122"/>
  <c r="R102" i="122"/>
  <c r="AS102" i="122"/>
  <c r="Q102" i="122"/>
  <c r="AP102" i="122"/>
  <c r="O102" i="122"/>
  <c r="AU102" i="122"/>
  <c r="AR102" i="122"/>
  <c r="H102" i="122"/>
  <c r="I102" i="122"/>
  <c r="G102" i="122"/>
  <c r="F102" i="122"/>
  <c r="E102" i="122"/>
  <c r="AZ106" i="122"/>
  <c r="AB106" i="122"/>
  <c r="H106" i="122"/>
  <c r="AM106" i="122"/>
  <c r="O106" i="122"/>
  <c r="BA106" i="122"/>
  <c r="AG106" i="122"/>
  <c r="M106" i="122"/>
  <c r="AD106" i="122"/>
  <c r="BB106" i="122"/>
  <c r="AX110" i="122"/>
  <c r="AW110" i="122"/>
  <c r="AQ110" i="122"/>
  <c r="W110" i="122"/>
  <c r="AJ110" i="122"/>
  <c r="AZ110" i="122"/>
  <c r="R110" i="122"/>
  <c r="V110" i="122"/>
  <c r="AK110" i="122"/>
  <c r="AO107" i="122"/>
  <c r="U107" i="122"/>
  <c r="AV107" i="122"/>
  <c r="P107" i="122"/>
  <c r="AJ107" i="122"/>
  <c r="J107" i="122"/>
  <c r="AB107" i="122"/>
  <c r="S107" i="122"/>
  <c r="AD107" i="122"/>
  <c r="AT111" i="122"/>
  <c r="Z111" i="122"/>
  <c r="BA111" i="122"/>
  <c r="AG111" i="122"/>
  <c r="M111" i="122"/>
  <c r="AY111" i="122"/>
  <c r="AA111" i="122"/>
  <c r="AJ111" i="122"/>
  <c r="BH111" i="122"/>
  <c r="X111" i="122"/>
  <c r="AP108" i="122"/>
  <c r="V108" i="122"/>
  <c r="AU108" i="122"/>
  <c r="T108" i="122"/>
  <c r="AS108" i="122"/>
  <c r="M108" i="122"/>
  <c r="AG108" i="122"/>
  <c r="AF108" i="122"/>
  <c r="BA101" i="122"/>
  <c r="AG101" i="122"/>
  <c r="I101" i="122"/>
  <c r="AF101" i="122"/>
  <c r="AZ101" i="122"/>
  <c r="T101" i="122"/>
  <c r="AT101" i="122"/>
  <c r="S101" i="122"/>
  <c r="AM101" i="122"/>
  <c r="G101" i="122"/>
  <c r="AO105" i="122"/>
  <c r="Y105" i="122"/>
  <c r="I105" i="122"/>
  <c r="AN105" i="122"/>
  <c r="X105" i="122"/>
  <c r="H105" i="122"/>
  <c r="AP105" i="122"/>
  <c r="Z105" i="122"/>
  <c r="J105" i="122"/>
  <c r="K105" i="122"/>
  <c r="G105" i="122"/>
  <c r="AU105" i="122"/>
  <c r="AZ109" i="122"/>
  <c r="AJ109" i="122"/>
  <c r="T109" i="122"/>
  <c r="AY109" i="122"/>
  <c r="AD109" i="122"/>
  <c r="BC109" i="122"/>
  <c r="AH109" i="122"/>
  <c r="M109" i="122"/>
  <c r="AQ109" i="122"/>
  <c r="V109" i="122"/>
  <c r="BA109" i="122"/>
  <c r="AE109" i="122"/>
  <c r="J109" i="122"/>
  <c r="AQ102" i="122"/>
  <c r="AN102" i="122"/>
  <c r="D102" i="122"/>
  <c r="C102" i="122"/>
  <c r="BA102" i="122"/>
  <c r="AX102" i="122"/>
  <c r="AR106" i="122"/>
  <c r="X106" i="122"/>
  <c r="BC106" i="122"/>
  <c r="AE106" i="122"/>
  <c r="K106" i="122"/>
  <c r="AW106" i="122"/>
  <c r="AC106" i="122"/>
  <c r="AX106" i="122"/>
  <c r="N106" i="122"/>
  <c r="AL106" i="122"/>
  <c r="AP110" i="122"/>
  <c r="BG110" i="122"/>
  <c r="AM110" i="122"/>
  <c r="O110" i="122"/>
  <c r="AD110" i="122"/>
  <c r="AO110" i="122"/>
  <c r="AV110" i="122"/>
  <c r="Q110" i="122"/>
  <c r="AF110" i="122"/>
  <c r="BE107" i="122"/>
  <c r="AK107" i="122"/>
  <c r="Q107" i="122"/>
  <c r="AL107" i="122"/>
  <c r="K107" i="122"/>
  <c r="AE107" i="122"/>
  <c r="AX107" i="122"/>
  <c r="W107" i="122"/>
  <c r="BD107" i="122"/>
  <c r="AT107" i="122"/>
  <c r="AP111" i="122"/>
  <c r="R111" i="122"/>
  <c r="AW111" i="122"/>
  <c r="AC111" i="122"/>
  <c r="AQ111" i="122"/>
  <c r="W111" i="122"/>
  <c r="T111" i="122"/>
  <c r="AB111" i="122"/>
  <c r="BF108" i="122"/>
  <c r="AL108" i="122"/>
  <c r="N108" i="122"/>
  <c r="AO108" i="122"/>
  <c r="O108" i="122"/>
  <c r="AI108" i="122"/>
  <c r="BC108" i="122"/>
  <c r="BA108" i="122"/>
  <c r="U108" i="122"/>
  <c r="W108" i="122"/>
  <c r="AW101" i="122"/>
  <c r="Y101" i="122"/>
  <c r="E101" i="122"/>
  <c r="V101" i="122"/>
  <c r="AP101" i="122"/>
  <c r="O101" i="122"/>
  <c r="AN101" i="122"/>
  <c r="H101" i="122"/>
  <c r="AH101" i="122"/>
  <c r="B101" i="122"/>
  <c r="BA105" i="122"/>
  <c r="AK105" i="122"/>
  <c r="U105" i="122"/>
  <c r="AZ105" i="122"/>
  <c r="AJ105" i="122"/>
  <c r="T105" i="122"/>
  <c r="BB105" i="122"/>
  <c r="AL105" i="122"/>
  <c r="V105" i="122"/>
  <c r="F105" i="122"/>
  <c r="BC105" i="122"/>
  <c r="AY105" i="122"/>
  <c r="AE105" i="122"/>
  <c r="AV109" i="122"/>
  <c r="AF109" i="122"/>
  <c r="P109" i="122"/>
  <c r="AT109" i="122"/>
  <c r="Y109" i="122"/>
  <c r="AX109" i="122"/>
  <c r="AC109" i="122"/>
  <c r="BG109" i="122"/>
  <c r="AL109" i="122"/>
  <c r="Q109" i="122"/>
  <c r="AU109" i="122"/>
  <c r="Z109" i="122"/>
  <c r="AE102" i="122"/>
  <c r="X102" i="122"/>
  <c r="AG102" i="122"/>
  <c r="AD102" i="122"/>
  <c r="AC102" i="122"/>
  <c r="Z102" i="122"/>
  <c r="AN106" i="122"/>
  <c r="T106" i="122"/>
  <c r="AU106" i="122"/>
  <c r="AA106" i="122"/>
  <c r="G106" i="122"/>
  <c r="AS106" i="122"/>
  <c r="U106" i="122"/>
  <c r="AH106" i="122"/>
  <c r="AP106" i="122"/>
  <c r="BF110" i="122"/>
  <c r="AL110" i="122"/>
  <c r="BC110" i="122"/>
  <c r="AE110" i="122"/>
  <c r="K110" i="122"/>
  <c r="Y110" i="122"/>
  <c r="AC110" i="122"/>
  <c r="AN110" i="122"/>
  <c r="L110" i="122"/>
  <c r="U110" i="122"/>
  <c r="BA107" i="122"/>
  <c r="AG107" i="122"/>
  <c r="I107" i="122"/>
  <c r="AF107" i="122"/>
  <c r="AZ107" i="122"/>
  <c r="T107" i="122"/>
  <c r="AR107" i="122"/>
  <c r="R107" i="122"/>
  <c r="N107" i="122"/>
  <c r="X107" i="122"/>
  <c r="BF111" i="122"/>
  <c r="AH111" i="122"/>
  <c r="N111" i="122"/>
  <c r="AS111" i="122"/>
  <c r="U111" i="122"/>
  <c r="BG111" i="122"/>
  <c r="AM111" i="122"/>
  <c r="S111" i="122"/>
  <c r="AF111" i="122"/>
  <c r="L111" i="122"/>
  <c r="BB108" i="122"/>
  <c r="AD108" i="122"/>
  <c r="J108" i="122"/>
  <c r="AJ108" i="122"/>
  <c r="BD108" i="122"/>
  <c r="AC108" i="122"/>
  <c r="AW108" i="122"/>
  <c r="AQ108" i="122"/>
  <c r="P108" i="122"/>
  <c r="AO101" i="122"/>
  <c r="U101" i="122"/>
  <c r="AV101" i="122"/>
  <c r="K101" i="122"/>
  <c r="AJ101" i="122"/>
  <c r="J101" i="122"/>
  <c r="AD101" i="122"/>
  <c r="C101" i="122"/>
  <c r="W101" i="122"/>
  <c r="AW105" i="122"/>
  <c r="AG105" i="122"/>
  <c r="Q105" i="122"/>
  <c r="AV105" i="122"/>
  <c r="AF105" i="122"/>
  <c r="P105" i="122"/>
  <c r="AX105" i="122"/>
  <c r="AH105" i="122"/>
  <c r="R105" i="122"/>
  <c r="AQ105" i="122"/>
  <c r="AM105" i="122"/>
  <c r="AI105" i="122"/>
  <c r="O105" i="122"/>
  <c r="AR109" i="122"/>
  <c r="AB109" i="122"/>
  <c r="L109" i="122"/>
  <c r="AO109" i="122"/>
  <c r="S109" i="122"/>
  <c r="AS109" i="122"/>
  <c r="W109" i="122"/>
  <c r="BB109" i="122"/>
  <c r="AG109" i="122"/>
  <c r="K109" i="122"/>
  <c r="AP109" i="122"/>
  <c r="U109" i="122"/>
  <c r="AA102" i="122"/>
  <c r="T102" i="122"/>
  <c r="Y102" i="122"/>
  <c r="W102" i="122"/>
  <c r="V102" i="122"/>
  <c r="U102" i="122"/>
  <c r="BD106" i="122"/>
  <c r="AJ106" i="122"/>
  <c r="L106" i="122"/>
  <c r="AQ106" i="122"/>
  <c r="W106" i="122"/>
  <c r="AK106" i="122"/>
  <c r="Q106" i="122"/>
  <c r="R106" i="122"/>
  <c r="J106" i="122"/>
  <c r="BB110" i="122"/>
  <c r="BE110" i="122"/>
  <c r="AU110" i="122"/>
  <c r="AA110" i="122"/>
  <c r="BD110" i="122"/>
  <c r="N110" i="122"/>
  <c r="X110" i="122"/>
  <c r="AG110" i="122"/>
  <c r="AS110" i="122"/>
  <c r="P110" i="122"/>
  <c r="AW107" i="122"/>
  <c r="Y107" i="122"/>
  <c r="BB107" i="122"/>
  <c r="AA107" i="122"/>
  <c r="AP107" i="122"/>
  <c r="O107" i="122"/>
  <c r="AM107" i="122"/>
  <c r="AN107" i="122"/>
  <c r="AY107" i="122"/>
  <c r="AX111" i="122"/>
  <c r="AD111" i="122"/>
  <c r="BI111" i="122"/>
  <c r="AK111" i="122"/>
  <c r="Q111" i="122"/>
  <c r="BC111" i="122"/>
  <c r="AI111" i="122"/>
  <c r="AZ111" i="122"/>
  <c r="P111" i="122"/>
  <c r="BD111" i="122"/>
  <c r="AT108" i="122"/>
  <c r="Z108" i="122"/>
  <c r="BE108" i="122"/>
  <c r="Y108" i="122"/>
  <c r="AY108" i="122"/>
  <c r="X108" i="122"/>
  <c r="AM108" i="122"/>
  <c r="AK108" i="122"/>
  <c r="K108" i="122"/>
  <c r="Q108" i="122"/>
  <c r="AK101" i="122"/>
  <c r="Q101" i="122"/>
  <c r="AL101" i="122"/>
  <c r="F101" i="122"/>
  <c r="AE101" i="122"/>
  <c r="AY101" i="122"/>
  <c r="X101" i="122"/>
  <c r="AX101" i="122"/>
  <c r="L101" i="122"/>
  <c r="AS105" i="122"/>
  <c r="AC105" i="122"/>
  <c r="M105" i="122"/>
  <c r="AR105" i="122"/>
  <c r="AB105" i="122"/>
  <c r="L105" i="122"/>
  <c r="AT105" i="122"/>
  <c r="AD105" i="122"/>
  <c r="N105" i="122"/>
  <c r="AA105" i="122"/>
  <c r="W105" i="122"/>
  <c r="S105" i="122"/>
  <c r="BD109" i="122"/>
  <c r="AN109" i="122"/>
  <c r="X109" i="122"/>
  <c r="BE109" i="122"/>
  <c r="AI109" i="122"/>
  <c r="N109" i="122"/>
  <c r="AM109" i="122"/>
  <c r="R109" i="122"/>
  <c r="AW109" i="122"/>
  <c r="AA109" i="122"/>
  <c r="BF109" i="122"/>
  <c r="AK109" i="122"/>
  <c r="O109" i="122"/>
  <c r="F103" i="122"/>
  <c r="M103" i="122"/>
  <c r="K103" i="122"/>
  <c r="L103" i="122"/>
  <c r="I103" i="122"/>
  <c r="G103" i="122"/>
  <c r="H103" i="122"/>
  <c r="E103" i="122"/>
  <c r="J103" i="122"/>
  <c r="D103" i="122"/>
  <c r="V104" i="122"/>
  <c r="AN104" i="122"/>
  <c r="BB104" i="122"/>
  <c r="AL104" i="122"/>
  <c r="AA104" i="122"/>
  <c r="AP104" i="122"/>
  <c r="AU104" i="122"/>
  <c r="L104" i="122"/>
  <c r="J104" i="122"/>
  <c r="E104" i="122"/>
  <c r="AX104" i="122"/>
  <c r="AJ104" i="122"/>
  <c r="AI104" i="122"/>
  <c r="U104" i="122"/>
  <c r="X104" i="122"/>
  <c r="T104" i="122"/>
  <c r="O104" i="122"/>
  <c r="AV104" i="122"/>
  <c r="AK104" i="122"/>
  <c r="Y104" i="122"/>
  <c r="W104" i="122"/>
  <c r="AZ104" i="122"/>
  <c r="P104" i="122"/>
  <c r="S104" i="122"/>
  <c r="G104" i="122"/>
  <c r="M104" i="122"/>
  <c r="Q104" i="122"/>
  <c r="AW104" i="122"/>
  <c r="AY104" i="122"/>
  <c r="BA104" i="122"/>
  <c r="AG104" i="122"/>
  <c r="AE104" i="122"/>
  <c r="AC104" i="122"/>
  <c r="AM104" i="122"/>
  <c r="AT104" i="122"/>
  <c r="AQ104" i="122"/>
  <c r="AH104" i="122"/>
  <c r="AR104" i="122"/>
  <c r="F104" i="122"/>
  <c r="K104" i="122"/>
  <c r="N104" i="122"/>
  <c r="H104" i="122"/>
  <c r="AO104" i="122"/>
  <c r="R104" i="122"/>
  <c r="AS104" i="122"/>
  <c r="AB104" i="122"/>
  <c r="AF104" i="122"/>
  <c r="Z104" i="122"/>
  <c r="AD104" i="122"/>
  <c r="I104" i="122"/>
  <c r="AX56" i="150"/>
  <c r="AY19" i="150"/>
  <c r="AX21" i="146"/>
  <c r="AX22" i="146" s="1"/>
  <c r="AX21" i="145"/>
  <c r="AX22" i="145" s="1"/>
  <c r="AX21" i="143"/>
  <c r="AX22" i="143" s="1"/>
  <c r="AX21" i="142"/>
  <c r="AX22" i="142" s="1"/>
  <c r="AX21" i="140"/>
  <c r="AX22" i="140" s="1"/>
  <c r="AX21" i="139"/>
  <c r="AX21" i="137"/>
  <c r="AX21" i="136"/>
  <c r="AX22" i="136" s="1"/>
  <c r="AX21" i="134"/>
  <c r="AX22" i="134" s="1"/>
  <c r="AX21" i="133"/>
  <c r="AX22" i="133" s="1"/>
  <c r="AX21" i="131"/>
  <c r="AX22" i="131" s="1"/>
  <c r="AX21" i="130"/>
  <c r="AX22" i="130" s="1"/>
  <c r="AX21" i="129"/>
  <c r="AX21" i="128"/>
  <c r="AX22" i="128" s="1"/>
  <c r="AX21" i="126"/>
  <c r="AX21" i="125"/>
  <c r="AX22" i="125" s="1"/>
  <c r="AY21" i="123"/>
  <c r="AY21" i="122"/>
  <c r="AY22" i="122" s="1"/>
  <c r="AY56" i="120"/>
  <c r="AZ19" i="120"/>
  <c r="Z48" i="116"/>
  <c r="Z50" i="116" s="1"/>
  <c r="Z59" i="116" s="1"/>
  <c r="Z61" i="116" s="1"/>
  <c r="AA47" i="116"/>
  <c r="AB45" i="116" s="1"/>
  <c r="G31" i="3" l="1"/>
  <c r="C6" i="159"/>
  <c r="C6" i="160"/>
  <c r="C6" i="117"/>
  <c r="C6" i="149"/>
  <c r="P39" i="149" s="1"/>
  <c r="P62" i="149" s="1"/>
  <c r="P64" i="149" s="1"/>
  <c r="P66" i="149" s="1"/>
  <c r="P68" i="149" s="1"/>
  <c r="S23" i="152" s="1"/>
  <c r="C6" i="2"/>
  <c r="B6" i="117"/>
  <c r="E31" i="3"/>
  <c r="B6" i="2"/>
  <c r="Y51" i="117"/>
  <c r="Y60" i="117" s="1"/>
  <c r="Y62" i="117" s="1"/>
  <c r="BI114" i="122"/>
  <c r="I114" i="123"/>
  <c r="I40" i="123" s="1"/>
  <c r="G114" i="123"/>
  <c r="G46" i="123" s="1"/>
  <c r="BI114" i="123"/>
  <c r="K114" i="123"/>
  <c r="C114" i="122"/>
  <c r="C46" i="122" s="1"/>
  <c r="Z49" i="161"/>
  <c r="Z51" i="161" s="1"/>
  <c r="Z60" i="161" s="1"/>
  <c r="Z62" i="161" s="1"/>
  <c r="AF114" i="122"/>
  <c r="AF40" i="122" s="1"/>
  <c r="AO114" i="122"/>
  <c r="AO40" i="122" s="1"/>
  <c r="BF114" i="123"/>
  <c r="AA48" i="161"/>
  <c r="AB46" i="161" s="1"/>
  <c r="Z114" i="122"/>
  <c r="Z40" i="122" s="1"/>
  <c r="AQ114" i="122"/>
  <c r="AQ40" i="122" s="1"/>
  <c r="T114" i="122"/>
  <c r="T40" i="122" s="1"/>
  <c r="H114" i="123"/>
  <c r="H40" i="123" s="1"/>
  <c r="F114" i="123"/>
  <c r="F40" i="123" s="1"/>
  <c r="BG114" i="123"/>
  <c r="BG40" i="123" s="1"/>
  <c r="J114" i="123"/>
  <c r="J40" i="123" s="1"/>
  <c r="BC114" i="123"/>
  <c r="Z48" i="130"/>
  <c r="Z50" i="130" s="1"/>
  <c r="Z59" i="130" s="1"/>
  <c r="Z61" i="130" s="1"/>
  <c r="AA48" i="155"/>
  <c r="AA50" i="155" s="1"/>
  <c r="AA59" i="155" s="1"/>
  <c r="AA61" i="155" s="1"/>
  <c r="AA48" i="157"/>
  <c r="AA50" i="157" s="1"/>
  <c r="AA59" i="157" s="1"/>
  <c r="AA61" i="157" s="1"/>
  <c r="AA48" i="158"/>
  <c r="AA50" i="158" s="1"/>
  <c r="AA59" i="158" s="1"/>
  <c r="AA61" i="158" s="1"/>
  <c r="AA48" i="156"/>
  <c r="AA50" i="156" s="1"/>
  <c r="AA59" i="156" s="1"/>
  <c r="AA61" i="156" s="1"/>
  <c r="AB47" i="155"/>
  <c r="AC45" i="155" s="1"/>
  <c r="AB47" i="157"/>
  <c r="AC45" i="157" s="1"/>
  <c r="AB47" i="158"/>
  <c r="AC45" i="158" s="1"/>
  <c r="AB47" i="156"/>
  <c r="AC45" i="156" s="1"/>
  <c r="AY56" i="117"/>
  <c r="AZ19" i="117"/>
  <c r="K114" i="122"/>
  <c r="K40" i="122" s="1"/>
  <c r="R114" i="122"/>
  <c r="R40" i="122" s="1"/>
  <c r="AE114" i="122"/>
  <c r="AE40" i="122" s="1"/>
  <c r="AG114" i="122"/>
  <c r="AG40" i="122" s="1"/>
  <c r="AW114" i="122"/>
  <c r="AW40" i="122" s="1"/>
  <c r="S114" i="122"/>
  <c r="S40" i="122" s="1"/>
  <c r="Y114" i="122"/>
  <c r="Y40" i="122" s="1"/>
  <c r="AJ114" i="122"/>
  <c r="AJ40" i="122" s="1"/>
  <c r="Z49" i="126"/>
  <c r="Z51" i="126" s="1"/>
  <c r="Z60" i="126" s="1"/>
  <c r="Z62" i="126" s="1"/>
  <c r="AA49" i="139"/>
  <c r="AA51" i="139" s="1"/>
  <c r="AA60" i="139" s="1"/>
  <c r="AA62" i="139" s="1"/>
  <c r="AA48" i="131"/>
  <c r="AA50" i="131" s="1"/>
  <c r="AA59" i="131" s="1"/>
  <c r="AA61" i="131" s="1"/>
  <c r="L114" i="122"/>
  <c r="L40" i="122" s="1"/>
  <c r="AL114" i="122"/>
  <c r="AL40" i="122" s="1"/>
  <c r="BH114" i="122"/>
  <c r="BH40" i="122" s="1"/>
  <c r="AA49" i="134"/>
  <c r="AA51" i="134" s="1"/>
  <c r="AA60" i="134" s="1"/>
  <c r="AA62" i="134" s="1"/>
  <c r="AA48" i="140"/>
  <c r="AA50" i="140" s="1"/>
  <c r="AA59" i="140" s="1"/>
  <c r="AA61" i="140" s="1"/>
  <c r="AA49" i="142"/>
  <c r="AA51" i="142" s="1"/>
  <c r="AA60" i="142" s="1"/>
  <c r="AA62" i="142" s="1"/>
  <c r="Z49" i="128"/>
  <c r="Z51" i="128" s="1"/>
  <c r="Z60" i="128" s="1"/>
  <c r="Z62" i="128" s="1"/>
  <c r="AA48" i="119"/>
  <c r="AA50" i="119" s="1"/>
  <c r="AA59" i="119" s="1"/>
  <c r="AA61" i="119" s="1"/>
  <c r="AD114" i="122"/>
  <c r="AD40" i="122" s="1"/>
  <c r="AS114" i="122"/>
  <c r="AS40" i="122" s="1"/>
  <c r="N114" i="122"/>
  <c r="N40" i="122" s="1"/>
  <c r="AH114" i="122"/>
  <c r="AH40" i="122" s="1"/>
  <c r="AC114" i="122"/>
  <c r="AC40" i="122" s="1"/>
  <c r="AY114" i="122"/>
  <c r="AY40" i="122" s="1"/>
  <c r="O114" i="122"/>
  <c r="O40" i="122" s="1"/>
  <c r="AI114" i="122"/>
  <c r="AI40" i="122" s="1"/>
  <c r="J114" i="122"/>
  <c r="J40" i="122" s="1"/>
  <c r="AA114" i="122"/>
  <c r="AA40" i="122" s="1"/>
  <c r="V114" i="122"/>
  <c r="V40" i="122" s="1"/>
  <c r="Z49" i="150"/>
  <c r="Z51" i="150" s="1"/>
  <c r="Z60" i="150" s="1"/>
  <c r="Z62" i="150" s="1"/>
  <c r="AA48" i="143"/>
  <c r="AA50" i="143" s="1"/>
  <c r="AA59" i="143" s="1"/>
  <c r="AA61" i="143" s="1"/>
  <c r="G114" i="122"/>
  <c r="G40" i="122" s="1"/>
  <c r="W114" i="122"/>
  <c r="W40" i="122" s="1"/>
  <c r="BD114" i="122"/>
  <c r="BN106" i="122"/>
  <c r="BO90" i="122" s="1"/>
  <c r="B114" i="122"/>
  <c r="BN101" i="122"/>
  <c r="BN107" i="122"/>
  <c r="BN112" i="122"/>
  <c r="AB48" i="129"/>
  <c r="AC46" i="129" s="1"/>
  <c r="AB48" i="125"/>
  <c r="AC46" i="125" s="1"/>
  <c r="AB47" i="146"/>
  <c r="AC45" i="146" s="1"/>
  <c r="BN111" i="123"/>
  <c r="BO95" i="123" s="1"/>
  <c r="H46" i="123"/>
  <c r="F46" i="123"/>
  <c r="BD114" i="123"/>
  <c r="BD40" i="123" s="1"/>
  <c r="BH114" i="123"/>
  <c r="BH40" i="123" s="1"/>
  <c r="W114" i="123"/>
  <c r="W40" i="123" s="1"/>
  <c r="AV114" i="123"/>
  <c r="AV40" i="123" s="1"/>
  <c r="Y114" i="123"/>
  <c r="Y40" i="123" s="1"/>
  <c r="AJ114" i="123"/>
  <c r="AJ40" i="123" s="1"/>
  <c r="BA114" i="123"/>
  <c r="BA40" i="123" s="1"/>
  <c r="AE114" i="123"/>
  <c r="AE40" i="123" s="1"/>
  <c r="BN106" i="123"/>
  <c r="BO90" i="123" s="1"/>
  <c r="R114" i="123"/>
  <c r="R40" i="123" s="1"/>
  <c r="AL114" i="123"/>
  <c r="AL40" i="123" s="1"/>
  <c r="AC114" i="123"/>
  <c r="AC40" i="123" s="1"/>
  <c r="AY114" i="123"/>
  <c r="AY40" i="123" s="1"/>
  <c r="AD114" i="123"/>
  <c r="AD40" i="123" s="1"/>
  <c r="AW114" i="123"/>
  <c r="AW40" i="123" s="1"/>
  <c r="AH114" i="123"/>
  <c r="AH40" i="123" s="1"/>
  <c r="Z48" i="137"/>
  <c r="Z50" i="137" s="1"/>
  <c r="Z59" i="137" s="1"/>
  <c r="Z61" i="137" s="1"/>
  <c r="AA48" i="117"/>
  <c r="AB46" i="117" s="1"/>
  <c r="Z48" i="145"/>
  <c r="Z50" i="145" s="1"/>
  <c r="Z59" i="145" s="1"/>
  <c r="Z61" i="145" s="1"/>
  <c r="AA48" i="133"/>
  <c r="AB46" i="133" s="1"/>
  <c r="AB48" i="120"/>
  <c r="AC46" i="120" s="1"/>
  <c r="AB47" i="136"/>
  <c r="AC45" i="136" s="1"/>
  <c r="BC114" i="122"/>
  <c r="BE114" i="122"/>
  <c r="O114" i="123"/>
  <c r="O40" i="123" s="1"/>
  <c r="P114" i="123"/>
  <c r="P40" i="123" s="1"/>
  <c r="AQ114" i="123"/>
  <c r="AQ40" i="123" s="1"/>
  <c r="BN103" i="123"/>
  <c r="BO87" i="123" s="1"/>
  <c r="BN109" i="123"/>
  <c r="BN105" i="123"/>
  <c r="Z114" i="123"/>
  <c r="Z40" i="123" s="1"/>
  <c r="V114" i="123"/>
  <c r="V40" i="123" s="1"/>
  <c r="AU114" i="123"/>
  <c r="AU40" i="123" s="1"/>
  <c r="N114" i="123"/>
  <c r="N40" i="123" s="1"/>
  <c r="AX114" i="123"/>
  <c r="AX40" i="123" s="1"/>
  <c r="T114" i="123"/>
  <c r="T40" i="123" s="1"/>
  <c r="S114" i="123"/>
  <c r="S40" i="123" s="1"/>
  <c r="E114" i="123"/>
  <c r="AA47" i="137"/>
  <c r="AB45" i="137" s="1"/>
  <c r="AA47" i="145"/>
  <c r="AB45" i="145" s="1"/>
  <c r="D114" i="122"/>
  <c r="BN103" i="122"/>
  <c r="BO87" i="122" s="1"/>
  <c r="F114" i="122"/>
  <c r="F40" i="122" s="1"/>
  <c r="AT114" i="122"/>
  <c r="AT40" i="122" s="1"/>
  <c r="Q114" i="122"/>
  <c r="Q40" i="122" s="1"/>
  <c r="X114" i="122"/>
  <c r="X40" i="122" s="1"/>
  <c r="AU114" i="122"/>
  <c r="AU40" i="122" s="1"/>
  <c r="BI46" i="122"/>
  <c r="BI40" i="122"/>
  <c r="BN111" i="122"/>
  <c r="BO95" i="122" s="1"/>
  <c r="BN105" i="122"/>
  <c r="BN108" i="122"/>
  <c r="BN113" i="122"/>
  <c r="AB48" i="134"/>
  <c r="AC46" i="134" s="1"/>
  <c r="AA48" i="126"/>
  <c r="AB46" i="126" s="1"/>
  <c r="AB47" i="140"/>
  <c r="AC45" i="140" s="1"/>
  <c r="BN104" i="123"/>
  <c r="BO88" i="123" s="1"/>
  <c r="BN112" i="123"/>
  <c r="AO114" i="123"/>
  <c r="AO40" i="123" s="1"/>
  <c r="C46" i="123"/>
  <c r="C40" i="123"/>
  <c r="AN114" i="123"/>
  <c r="AN40" i="123" s="1"/>
  <c r="AZ114" i="123"/>
  <c r="AZ40" i="123" s="1"/>
  <c r="AS114" i="123"/>
  <c r="AS40" i="123" s="1"/>
  <c r="BN102" i="123"/>
  <c r="B114" i="123"/>
  <c r="BN101" i="123"/>
  <c r="AK114" i="123"/>
  <c r="AK40" i="123" s="1"/>
  <c r="Q114" i="123"/>
  <c r="Q40" i="123" s="1"/>
  <c r="L114" i="123"/>
  <c r="AP114" i="123"/>
  <c r="AP40" i="123" s="1"/>
  <c r="U114" i="123"/>
  <c r="U40" i="123" s="1"/>
  <c r="AB48" i="142"/>
  <c r="AC46" i="142" s="1"/>
  <c r="AB48" i="139"/>
  <c r="AC46" i="139" s="1"/>
  <c r="AA48" i="128"/>
  <c r="AB46" i="128" s="1"/>
  <c r="AA47" i="130"/>
  <c r="AB45" i="130" s="1"/>
  <c r="AB47" i="143"/>
  <c r="AC45" i="143" s="1"/>
  <c r="AB47" i="119"/>
  <c r="AC45" i="119" s="1"/>
  <c r="AB47" i="131"/>
  <c r="AC45" i="131" s="1"/>
  <c r="P114" i="122"/>
  <c r="P40" i="122" s="1"/>
  <c r="AK114" i="122"/>
  <c r="AK40" i="122" s="1"/>
  <c r="AX114" i="122"/>
  <c r="AX40" i="122" s="1"/>
  <c r="BB114" i="122"/>
  <c r="BB40" i="122" s="1"/>
  <c r="I114" i="122"/>
  <c r="I40" i="122" s="1"/>
  <c r="AB114" i="122"/>
  <c r="AB40" i="122" s="1"/>
  <c r="H114" i="122"/>
  <c r="H40" i="122" s="1"/>
  <c r="AR114" i="122"/>
  <c r="AR40" i="122" s="1"/>
  <c r="AM114" i="122"/>
  <c r="AM40" i="122" s="1"/>
  <c r="BA114" i="122"/>
  <c r="BA40" i="122" s="1"/>
  <c r="M114" i="122"/>
  <c r="M40" i="122" s="1"/>
  <c r="AZ114" i="122"/>
  <c r="AZ40" i="122" s="1"/>
  <c r="AV114" i="122"/>
  <c r="AV40" i="122" s="1"/>
  <c r="U114" i="122"/>
  <c r="U40" i="122" s="1"/>
  <c r="BN104" i="122"/>
  <c r="BO88" i="122" s="1"/>
  <c r="AP114" i="122"/>
  <c r="AP40" i="122" s="1"/>
  <c r="AN114" i="122"/>
  <c r="AN40" i="122" s="1"/>
  <c r="BN110" i="122"/>
  <c r="BG114" i="122"/>
  <c r="E114" i="122"/>
  <c r="E40" i="122" s="1"/>
  <c r="BF114" i="122"/>
  <c r="BN102" i="122"/>
  <c r="BN109" i="122"/>
  <c r="BK46" i="122"/>
  <c r="BK40" i="122"/>
  <c r="BJ114" i="122"/>
  <c r="AA49" i="129"/>
  <c r="AA51" i="129" s="1"/>
  <c r="AA60" i="129" s="1"/>
  <c r="AA62" i="129" s="1"/>
  <c r="AA49" i="125"/>
  <c r="AA51" i="125" s="1"/>
  <c r="AA60" i="125" s="1"/>
  <c r="AA62" i="125" s="1"/>
  <c r="AA48" i="146"/>
  <c r="AA50" i="146" s="1"/>
  <c r="AA59" i="146" s="1"/>
  <c r="AA61" i="146" s="1"/>
  <c r="BN113" i="123"/>
  <c r="K40" i="123"/>
  <c r="K46" i="123"/>
  <c r="BB114" i="123"/>
  <c r="BB40" i="123" s="1"/>
  <c r="BE114" i="123"/>
  <c r="BE40" i="123" s="1"/>
  <c r="BK46" i="123"/>
  <c r="BJ114" i="123"/>
  <c r="BJ40" i="123" s="1"/>
  <c r="BN108" i="123"/>
  <c r="BN110" i="123"/>
  <c r="AA114" i="123"/>
  <c r="AA40" i="123" s="1"/>
  <c r="AG114" i="123"/>
  <c r="AG40" i="123" s="1"/>
  <c r="X114" i="123"/>
  <c r="X40" i="123" s="1"/>
  <c r="AR114" i="123"/>
  <c r="AR40" i="123" s="1"/>
  <c r="AF114" i="123"/>
  <c r="AF40" i="123" s="1"/>
  <c r="M114" i="123"/>
  <c r="AT114" i="123"/>
  <c r="AT40" i="123" s="1"/>
  <c r="AI114" i="123"/>
  <c r="AI40" i="123" s="1"/>
  <c r="BN107" i="123"/>
  <c r="AB114" i="123"/>
  <c r="AB40" i="123" s="1"/>
  <c r="D114" i="123"/>
  <c r="AM114" i="123"/>
  <c r="AM40" i="123" s="1"/>
  <c r="Z49" i="117"/>
  <c r="AA48" i="150"/>
  <c r="AB46" i="150" s="1"/>
  <c r="Z49" i="133"/>
  <c r="Z51" i="133" s="1"/>
  <c r="Z60" i="133" s="1"/>
  <c r="Z62" i="133" s="1"/>
  <c r="AA49" i="120"/>
  <c r="AA51" i="120" s="1"/>
  <c r="AA60" i="120" s="1"/>
  <c r="AA62" i="120" s="1"/>
  <c r="AA48" i="136"/>
  <c r="AA50" i="136" s="1"/>
  <c r="AA59" i="136" s="1"/>
  <c r="AA61" i="136" s="1"/>
  <c r="AA48" i="116"/>
  <c r="AA50" i="116" s="1"/>
  <c r="AA59" i="116" s="1"/>
  <c r="AA61" i="116" s="1"/>
  <c r="AY21" i="150"/>
  <c r="AX55" i="146"/>
  <c r="AY19" i="146"/>
  <c r="AX55" i="145"/>
  <c r="AY19" i="145"/>
  <c r="AX55" i="143"/>
  <c r="AY19" i="143"/>
  <c r="AX56" i="142"/>
  <c r="AY19" i="142"/>
  <c r="AX55" i="140"/>
  <c r="AY19" i="140"/>
  <c r="AX56" i="139"/>
  <c r="AY19" i="139"/>
  <c r="AX22" i="139"/>
  <c r="AX55" i="137"/>
  <c r="AY19" i="137"/>
  <c r="AX22" i="137"/>
  <c r="AX55" i="136"/>
  <c r="AY19" i="136"/>
  <c r="AX56" i="134"/>
  <c r="AY19" i="134"/>
  <c r="AX56" i="133"/>
  <c r="AY19" i="133"/>
  <c r="AX55" i="131"/>
  <c r="AY19" i="131"/>
  <c r="AX55" i="130"/>
  <c r="AY19" i="130"/>
  <c r="AX56" i="129"/>
  <c r="AY19" i="129"/>
  <c r="AX22" i="129"/>
  <c r="AX56" i="128"/>
  <c r="AY19" i="128"/>
  <c r="AX56" i="126"/>
  <c r="AY19" i="126"/>
  <c r="AX22" i="126"/>
  <c r="AX56" i="125"/>
  <c r="AY19" i="125"/>
  <c r="AY55" i="123"/>
  <c r="AZ19" i="123"/>
  <c r="AY22" i="123"/>
  <c r="AY55" i="122"/>
  <c r="AZ19" i="122"/>
  <c r="AZ21" i="120"/>
  <c r="AB47" i="116"/>
  <c r="AC45" i="116" s="1"/>
  <c r="E85" i="2"/>
  <c r="E28" i="2" s="1"/>
  <c r="D85" i="2"/>
  <c r="D28" i="2" s="1"/>
  <c r="C85" i="2"/>
  <c r="C28" i="2" s="1"/>
  <c r="B85" i="2"/>
  <c r="B28" i="2" s="1"/>
  <c r="J46" i="123" l="1"/>
  <c r="I46" i="123"/>
  <c r="BF46" i="123"/>
  <c r="BF40" i="123"/>
  <c r="BI46" i="123"/>
  <c r="BI40" i="123"/>
  <c r="BC46" i="123"/>
  <c r="BC40" i="123"/>
  <c r="BG46" i="123"/>
  <c r="J39" i="160"/>
  <c r="N39" i="160"/>
  <c r="G39" i="160"/>
  <c r="O39" i="160"/>
  <c r="H39" i="160"/>
  <c r="F39" i="160"/>
  <c r="M39" i="160"/>
  <c r="K39" i="160"/>
  <c r="L39" i="160"/>
  <c r="I39" i="160"/>
  <c r="G39" i="159"/>
  <c r="K39" i="159"/>
  <c r="F39" i="159"/>
  <c r="H39" i="159"/>
  <c r="L39" i="159"/>
  <c r="M39" i="159"/>
  <c r="J39" i="159"/>
  <c r="I39" i="159"/>
  <c r="N39" i="159"/>
  <c r="C40" i="122"/>
  <c r="F39" i="149"/>
  <c r="G39" i="149"/>
  <c r="G62" i="149" s="1"/>
  <c r="L39" i="149"/>
  <c r="K39" i="149"/>
  <c r="J39" i="149"/>
  <c r="I39" i="149"/>
  <c r="M39" i="149"/>
  <c r="H39" i="149"/>
  <c r="O39" i="149"/>
  <c r="N39" i="149"/>
  <c r="AY46" i="122"/>
  <c r="AL46" i="122"/>
  <c r="AW46" i="122"/>
  <c r="J46" i="122"/>
  <c r="AD46" i="122"/>
  <c r="L46" i="122"/>
  <c r="AJ46" i="122"/>
  <c r="AG46" i="122"/>
  <c r="T46" i="122"/>
  <c r="AS46" i="122"/>
  <c r="K46" i="122"/>
  <c r="AI46" i="122"/>
  <c r="AH46" i="122"/>
  <c r="Y46" i="122"/>
  <c r="AE46" i="122"/>
  <c r="AQ46" i="122"/>
  <c r="N46" i="122"/>
  <c r="S46" i="122"/>
  <c r="AF46" i="122"/>
  <c r="Z51" i="117"/>
  <c r="Z60" i="117" s="1"/>
  <c r="Z62" i="117" s="1"/>
  <c r="G40" i="123"/>
  <c r="BH46" i="122"/>
  <c r="R46" i="122"/>
  <c r="AO46" i="122"/>
  <c r="AA49" i="161"/>
  <c r="AA51" i="161" s="1"/>
  <c r="AA60" i="161" s="1"/>
  <c r="AA62" i="161" s="1"/>
  <c r="AB48" i="161"/>
  <c r="AC46" i="161" s="1"/>
  <c r="Z46" i="122"/>
  <c r="O46" i="122"/>
  <c r="V46" i="122"/>
  <c r="AA46" i="122"/>
  <c r="AB48" i="156"/>
  <c r="AB50" i="156" s="1"/>
  <c r="AB59" i="156" s="1"/>
  <c r="AB61" i="156" s="1"/>
  <c r="AB48" i="158"/>
  <c r="AB50" i="158" s="1"/>
  <c r="AB59" i="158" s="1"/>
  <c r="AB61" i="158" s="1"/>
  <c r="AB48" i="157"/>
  <c r="AB50" i="157" s="1"/>
  <c r="AB59" i="157" s="1"/>
  <c r="AB61" i="157" s="1"/>
  <c r="AB48" i="155"/>
  <c r="AB50" i="155" s="1"/>
  <c r="AB59" i="155" s="1"/>
  <c r="AB61" i="155" s="1"/>
  <c r="AC47" i="156"/>
  <c r="AD45" i="156" s="1"/>
  <c r="AC47" i="158"/>
  <c r="AD45" i="158" s="1"/>
  <c r="AC47" i="157"/>
  <c r="AD45" i="157" s="1"/>
  <c r="AC47" i="155"/>
  <c r="AD45" i="155" s="1"/>
  <c r="AZ21" i="117"/>
  <c r="AZ22" i="117" s="1"/>
  <c r="AA48" i="130"/>
  <c r="AA50" i="130" s="1"/>
  <c r="AA59" i="130" s="1"/>
  <c r="AA61" i="130" s="1"/>
  <c r="AA49" i="117"/>
  <c r="AB48" i="146"/>
  <c r="AB50" i="146" s="1"/>
  <c r="AB59" i="146" s="1"/>
  <c r="AB61" i="146" s="1"/>
  <c r="AB48" i="131"/>
  <c r="AB50" i="131" s="1"/>
  <c r="AB59" i="131" s="1"/>
  <c r="AB61" i="131" s="1"/>
  <c r="AB48" i="119"/>
  <c r="AB50" i="119" s="1"/>
  <c r="AB59" i="119" s="1"/>
  <c r="AB61" i="119" s="1"/>
  <c r="AB48" i="143"/>
  <c r="AB50" i="143" s="1"/>
  <c r="AB59" i="143" s="1"/>
  <c r="AB61" i="143" s="1"/>
  <c r="AA49" i="128"/>
  <c r="AA51" i="128" s="1"/>
  <c r="AA60" i="128" s="1"/>
  <c r="AA62" i="128" s="1"/>
  <c r="AA48" i="145"/>
  <c r="AA50" i="145" s="1"/>
  <c r="AA59" i="145" s="1"/>
  <c r="AA61" i="145" s="1"/>
  <c r="AC46" i="122"/>
  <c r="AB49" i="129"/>
  <c r="AB51" i="129" s="1"/>
  <c r="AB60" i="129" s="1"/>
  <c r="AB62" i="129" s="1"/>
  <c r="AB46" i="123"/>
  <c r="M40" i="123"/>
  <c r="M46" i="123"/>
  <c r="AG46" i="123"/>
  <c r="BJ46" i="123"/>
  <c r="BB46" i="123"/>
  <c r="BF40" i="122"/>
  <c r="BF46" i="122"/>
  <c r="AN46" i="122"/>
  <c r="AV46" i="122"/>
  <c r="AM46" i="122"/>
  <c r="I46" i="122"/>
  <c r="P46" i="122"/>
  <c r="AC47" i="119"/>
  <c r="AD45" i="119" s="1"/>
  <c r="AB47" i="130"/>
  <c r="AC45" i="130" s="1"/>
  <c r="AB49" i="139"/>
  <c r="AB51" i="139" s="1"/>
  <c r="AB60" i="139" s="1"/>
  <c r="AB62" i="139" s="1"/>
  <c r="U46" i="123"/>
  <c r="AK46" i="123"/>
  <c r="AS46" i="123"/>
  <c r="AA49" i="126"/>
  <c r="AA51" i="126" s="1"/>
  <c r="AA60" i="126" s="1"/>
  <c r="AA62" i="126" s="1"/>
  <c r="AB49" i="134"/>
  <c r="AB51" i="134" s="1"/>
  <c r="AB60" i="134" s="1"/>
  <c r="AB62" i="134" s="1"/>
  <c r="AU46" i="122"/>
  <c r="F46" i="122"/>
  <c r="AA48" i="137"/>
  <c r="AA50" i="137" s="1"/>
  <c r="AA59" i="137" s="1"/>
  <c r="AA61" i="137" s="1"/>
  <c r="T46" i="123"/>
  <c r="V46" i="123"/>
  <c r="AB48" i="136"/>
  <c r="AB50" i="136" s="1"/>
  <c r="AB59" i="136" s="1"/>
  <c r="AB61" i="136" s="1"/>
  <c r="AA49" i="133"/>
  <c r="AA51" i="133" s="1"/>
  <c r="AA60" i="133" s="1"/>
  <c r="AA62" i="133" s="1"/>
  <c r="AH46" i="123"/>
  <c r="AC46" i="123"/>
  <c r="AE46" i="123"/>
  <c r="AV46" i="123"/>
  <c r="AC48" i="125"/>
  <c r="AD46" i="125" s="1"/>
  <c r="BD46" i="122"/>
  <c r="BD40" i="122"/>
  <c r="G46" i="122"/>
  <c r="AF46" i="123"/>
  <c r="E46" i="122"/>
  <c r="AP46" i="122"/>
  <c r="AZ46" i="122"/>
  <c r="AR46" i="122"/>
  <c r="BB46" i="122"/>
  <c r="AC48" i="139"/>
  <c r="AD46" i="139" s="1"/>
  <c r="AP46" i="123"/>
  <c r="BN114" i="123"/>
  <c r="AZ46" i="123"/>
  <c r="AO46" i="123"/>
  <c r="AB48" i="126"/>
  <c r="AC46" i="126" s="1"/>
  <c r="AC48" i="134"/>
  <c r="AD46" i="134" s="1"/>
  <c r="X46" i="122"/>
  <c r="AB47" i="137"/>
  <c r="AC45" i="137" s="1"/>
  <c r="AX46" i="123"/>
  <c r="Z46" i="123"/>
  <c r="AQ46" i="123"/>
  <c r="AC47" i="136"/>
  <c r="AD45" i="136" s="1"/>
  <c r="AB48" i="133"/>
  <c r="AC46" i="133" s="1"/>
  <c r="AW46" i="123"/>
  <c r="AL46" i="123"/>
  <c r="BA46" i="123"/>
  <c r="W46" i="123"/>
  <c r="BN114" i="122"/>
  <c r="AA46" i="123"/>
  <c r="AA49" i="150"/>
  <c r="AA51" i="150" s="1"/>
  <c r="AA60" i="150" s="1"/>
  <c r="AA62" i="150" s="1"/>
  <c r="AM46" i="123"/>
  <c r="AI46" i="123"/>
  <c r="AR46" i="123"/>
  <c r="BG40" i="122"/>
  <c r="BG46" i="122"/>
  <c r="M46" i="122"/>
  <c r="H46" i="122"/>
  <c r="AX46" i="122"/>
  <c r="AC47" i="131"/>
  <c r="AD45" i="131" s="1"/>
  <c r="AC47" i="143"/>
  <c r="AD45" i="143" s="1"/>
  <c r="AB48" i="128"/>
  <c r="AC46" i="128" s="1"/>
  <c r="AB49" i="142"/>
  <c r="AB51" i="142" s="1"/>
  <c r="AB60" i="142" s="1"/>
  <c r="AB62" i="142" s="1"/>
  <c r="L46" i="123"/>
  <c r="L40" i="123"/>
  <c r="B46" i="123"/>
  <c r="B47" i="123" s="1"/>
  <c r="B40" i="123"/>
  <c r="AN46" i="123"/>
  <c r="AB48" i="140"/>
  <c r="AB50" i="140" s="1"/>
  <c r="AB59" i="140" s="1"/>
  <c r="AB61" i="140" s="1"/>
  <c r="Q46" i="122"/>
  <c r="D40" i="122"/>
  <c r="D46" i="122"/>
  <c r="AB47" i="145"/>
  <c r="AC45" i="145" s="1"/>
  <c r="E40" i="123"/>
  <c r="E46" i="123"/>
  <c r="N46" i="123"/>
  <c r="P46" i="123"/>
  <c r="BE46" i="122"/>
  <c r="BE40" i="122"/>
  <c r="AB49" i="120"/>
  <c r="AB51" i="120" s="1"/>
  <c r="AB60" i="120" s="1"/>
  <c r="AB62" i="120" s="1"/>
  <c r="AB48" i="117"/>
  <c r="AC46" i="117" s="1"/>
  <c r="AD46" i="123"/>
  <c r="R46" i="123"/>
  <c r="AJ46" i="123"/>
  <c r="BH46" i="123"/>
  <c r="AC47" i="146"/>
  <c r="AD45" i="146" s="1"/>
  <c r="AC48" i="129"/>
  <c r="AD46" i="129" s="1"/>
  <c r="B40" i="122"/>
  <c r="B46" i="122"/>
  <c r="AB48" i="150"/>
  <c r="AC46" i="150" s="1"/>
  <c r="D40" i="123"/>
  <c r="D46" i="123"/>
  <c r="AT46" i="123"/>
  <c r="X46" i="123"/>
  <c r="BE46" i="123"/>
  <c r="BJ40" i="122"/>
  <c r="BJ46" i="122"/>
  <c r="U46" i="122"/>
  <c r="BA46" i="122"/>
  <c r="AB46" i="122"/>
  <c r="AK46" i="122"/>
  <c r="AC48" i="142"/>
  <c r="AD46" i="142" s="1"/>
  <c r="Q46" i="123"/>
  <c r="AC47" i="140"/>
  <c r="AD45" i="140" s="1"/>
  <c r="AT46" i="122"/>
  <c r="S46" i="123"/>
  <c r="AU46" i="123"/>
  <c r="O46" i="123"/>
  <c r="BC46" i="122"/>
  <c r="BC40" i="122"/>
  <c r="AC48" i="120"/>
  <c r="AD46" i="120" s="1"/>
  <c r="AY46" i="123"/>
  <c r="Y46" i="123"/>
  <c r="BD46" i="123"/>
  <c r="AB49" i="125"/>
  <c r="AB51" i="125" s="1"/>
  <c r="AB60" i="125" s="1"/>
  <c r="AB62" i="125" s="1"/>
  <c r="W46" i="122"/>
  <c r="AY56" i="150"/>
  <c r="AZ19" i="150"/>
  <c r="AY22" i="150"/>
  <c r="AY21" i="146"/>
  <c r="AY21" i="145"/>
  <c r="AY21" i="143"/>
  <c r="AY22" i="143" s="1"/>
  <c r="AY21" i="142"/>
  <c r="AY21" i="140"/>
  <c r="AY22" i="140" s="1"/>
  <c r="AY21" i="139"/>
  <c r="AY21" i="137"/>
  <c r="AY22" i="137" s="1"/>
  <c r="AY21" i="136"/>
  <c r="AY21" i="134"/>
  <c r="AY22" i="134" s="1"/>
  <c r="AY21" i="133"/>
  <c r="AY22" i="133" s="1"/>
  <c r="AY21" i="131"/>
  <c r="AY22" i="131" s="1"/>
  <c r="AY21" i="130"/>
  <c r="AY22" i="130" s="1"/>
  <c r="AY21" i="129"/>
  <c r="AY22" i="129" s="1"/>
  <c r="AY21" i="128"/>
  <c r="AY21" i="126"/>
  <c r="AY22" i="126" s="1"/>
  <c r="AY21" i="125"/>
  <c r="AZ21" i="123"/>
  <c r="AZ22" i="123" s="1"/>
  <c r="AB48" i="116"/>
  <c r="AB50" i="116" s="1"/>
  <c r="AB59" i="116" s="1"/>
  <c r="AB61" i="116" s="1"/>
  <c r="AZ21" i="122"/>
  <c r="AZ56" i="120"/>
  <c r="BA19" i="120"/>
  <c r="AZ22" i="120"/>
  <c r="AC47" i="116"/>
  <c r="AD45" i="116" s="1"/>
  <c r="E37" i="3"/>
  <c r="D38" i="3"/>
  <c r="E38" i="3" s="1"/>
  <c r="B41" i="123" l="1"/>
  <c r="BN40" i="123"/>
  <c r="B41" i="122"/>
  <c r="BN40" i="122"/>
  <c r="B47" i="122"/>
  <c r="BN46" i="122"/>
  <c r="AA51" i="117"/>
  <c r="AA60" i="117" s="1"/>
  <c r="AA62" i="117" s="1"/>
  <c r="AB49" i="161"/>
  <c r="AB51" i="161" s="1"/>
  <c r="AB60" i="161" s="1"/>
  <c r="AB62" i="161" s="1"/>
  <c r="B65" i="161"/>
  <c r="B67" i="160"/>
  <c r="D65" i="161"/>
  <c r="D67" i="160"/>
  <c r="C65" i="161"/>
  <c r="C67" i="160"/>
  <c r="D67" i="159"/>
  <c r="C67" i="159"/>
  <c r="B67" i="159"/>
  <c r="BI64" i="158"/>
  <c r="BE64" i="158"/>
  <c r="BA64" i="158"/>
  <c r="AW64" i="158"/>
  <c r="AS64" i="158"/>
  <c r="AO64" i="158"/>
  <c r="AK64" i="158"/>
  <c r="AG64" i="158"/>
  <c r="AC64" i="158"/>
  <c r="Y64" i="158"/>
  <c r="U64" i="158"/>
  <c r="Q64" i="158"/>
  <c r="M64" i="158"/>
  <c r="I64" i="158"/>
  <c r="E64" i="158"/>
  <c r="BK64" i="157"/>
  <c r="BG64" i="157"/>
  <c r="BC64" i="157"/>
  <c r="AY64" i="157"/>
  <c r="AU64" i="157"/>
  <c r="AQ64" i="157"/>
  <c r="AM64" i="157"/>
  <c r="AI64" i="157"/>
  <c r="AE64" i="157"/>
  <c r="AA64" i="157"/>
  <c r="W64" i="157"/>
  <c r="S64" i="157"/>
  <c r="O64" i="157"/>
  <c r="K64" i="157"/>
  <c r="G64" i="157"/>
  <c r="C64" i="157"/>
  <c r="BL64" i="156"/>
  <c r="BH64" i="156"/>
  <c r="BD64" i="156"/>
  <c r="AZ64" i="156"/>
  <c r="AV64" i="156"/>
  <c r="AR64" i="156"/>
  <c r="AN64" i="156"/>
  <c r="AJ64" i="156"/>
  <c r="AF64" i="156"/>
  <c r="AB64" i="156"/>
  <c r="X64" i="156"/>
  <c r="T64" i="156"/>
  <c r="P64" i="156"/>
  <c r="L64" i="156"/>
  <c r="H64" i="156"/>
  <c r="D64" i="156"/>
  <c r="BL64" i="155"/>
  <c r="BH64" i="155"/>
  <c r="BD64" i="155"/>
  <c r="AZ64" i="155"/>
  <c r="AV64" i="155"/>
  <c r="AR64" i="155"/>
  <c r="AN64" i="155"/>
  <c r="AJ64" i="155"/>
  <c r="AF64" i="155"/>
  <c r="AB64" i="155"/>
  <c r="X64" i="155"/>
  <c r="T64" i="155"/>
  <c r="P64" i="155"/>
  <c r="L64" i="155"/>
  <c r="H64" i="155"/>
  <c r="D64" i="155"/>
  <c r="BL64" i="158"/>
  <c r="BH64" i="158"/>
  <c r="BD64" i="158"/>
  <c r="AZ64" i="158"/>
  <c r="AV64" i="158"/>
  <c r="AR64" i="158"/>
  <c r="AN64" i="158"/>
  <c r="AJ64" i="158"/>
  <c r="AF64" i="158"/>
  <c r="AB64" i="158"/>
  <c r="X64" i="158"/>
  <c r="T64" i="158"/>
  <c r="P64" i="158"/>
  <c r="L64" i="158"/>
  <c r="H64" i="158"/>
  <c r="D64" i="158"/>
  <c r="BJ64" i="157"/>
  <c r="BF64" i="157"/>
  <c r="BB64" i="157"/>
  <c r="AX64" i="157"/>
  <c r="AT64" i="157"/>
  <c r="AP64" i="157"/>
  <c r="AL64" i="157"/>
  <c r="AH64" i="157"/>
  <c r="AD64" i="157"/>
  <c r="Z64" i="157"/>
  <c r="V64" i="157"/>
  <c r="R64" i="157"/>
  <c r="N64" i="157"/>
  <c r="J64" i="157"/>
  <c r="F64" i="157"/>
  <c r="B64" i="157"/>
  <c r="BK64" i="156"/>
  <c r="BG64" i="156"/>
  <c r="BC64" i="156"/>
  <c r="AY64" i="156"/>
  <c r="AU64" i="156"/>
  <c r="AQ64" i="156"/>
  <c r="AM64" i="156"/>
  <c r="AI64" i="156"/>
  <c r="AE64" i="156"/>
  <c r="AA64" i="156"/>
  <c r="W64" i="156"/>
  <c r="S64" i="156"/>
  <c r="O64" i="156"/>
  <c r="K64" i="156"/>
  <c r="G64" i="156"/>
  <c r="C64" i="156"/>
  <c r="BK64" i="155"/>
  <c r="BG64" i="155"/>
  <c r="BC64" i="155"/>
  <c r="AY64" i="155"/>
  <c r="AU64" i="155"/>
  <c r="AQ64" i="155"/>
  <c r="AM64" i="155"/>
  <c r="AI64" i="155"/>
  <c r="AE64" i="155"/>
  <c r="AA64" i="155"/>
  <c r="W64" i="155"/>
  <c r="S64" i="155"/>
  <c r="O64" i="155"/>
  <c r="K64" i="155"/>
  <c r="G64" i="155"/>
  <c r="C64" i="155"/>
  <c r="BK64" i="158"/>
  <c r="BG64" i="158"/>
  <c r="BC64" i="158"/>
  <c r="AY64" i="158"/>
  <c r="AU64" i="158"/>
  <c r="AQ64" i="158"/>
  <c r="AM64" i="158"/>
  <c r="AI64" i="158"/>
  <c r="AE64" i="158"/>
  <c r="AA64" i="158"/>
  <c r="W64" i="158"/>
  <c r="S64" i="158"/>
  <c r="O64" i="158"/>
  <c r="K64" i="158"/>
  <c r="G64" i="158"/>
  <c r="C64" i="158"/>
  <c r="BI64" i="157"/>
  <c r="BE64" i="157"/>
  <c r="BA64" i="157"/>
  <c r="AW64" i="157"/>
  <c r="AS64" i="157"/>
  <c r="AO64" i="157"/>
  <c r="AK64" i="157"/>
  <c r="AG64" i="157"/>
  <c r="AC64" i="157"/>
  <c r="Y64" i="157"/>
  <c r="U64" i="157"/>
  <c r="Q64" i="157"/>
  <c r="M64" i="157"/>
  <c r="I64" i="157"/>
  <c r="E64" i="157"/>
  <c r="BJ64" i="156"/>
  <c r="BF64" i="156"/>
  <c r="BB64" i="156"/>
  <c r="AX64" i="156"/>
  <c r="AT64" i="156"/>
  <c r="AP64" i="156"/>
  <c r="AL64" i="156"/>
  <c r="AH64" i="156"/>
  <c r="AD64" i="156"/>
  <c r="Z64" i="156"/>
  <c r="V64" i="156"/>
  <c r="R64" i="156"/>
  <c r="N64" i="156"/>
  <c r="J64" i="156"/>
  <c r="F64" i="156"/>
  <c r="B64" i="156"/>
  <c r="BJ64" i="155"/>
  <c r="BF64" i="155"/>
  <c r="BB64" i="155"/>
  <c r="AX64" i="155"/>
  <c r="AT64" i="155"/>
  <c r="AP64" i="155"/>
  <c r="AL64" i="155"/>
  <c r="AH64" i="155"/>
  <c r="AD64" i="155"/>
  <c r="Z64" i="155"/>
  <c r="V64" i="155"/>
  <c r="R64" i="155"/>
  <c r="N64" i="155"/>
  <c r="J64" i="155"/>
  <c r="F64" i="155"/>
  <c r="B64" i="155"/>
  <c r="BJ64" i="158"/>
  <c r="BF64" i="158"/>
  <c r="BB64" i="158"/>
  <c r="AX64" i="158"/>
  <c r="AT64" i="158"/>
  <c r="AP64" i="158"/>
  <c r="AL64" i="158"/>
  <c r="AH64" i="158"/>
  <c r="AD64" i="158"/>
  <c r="Z64" i="158"/>
  <c r="V64" i="158"/>
  <c r="R64" i="158"/>
  <c r="N64" i="158"/>
  <c r="J64" i="158"/>
  <c r="F64" i="158"/>
  <c r="B64" i="158"/>
  <c r="BL64" i="157"/>
  <c r="BH64" i="157"/>
  <c r="BD64" i="157"/>
  <c r="AZ64" i="157"/>
  <c r="AV64" i="157"/>
  <c r="AR64" i="157"/>
  <c r="AN64" i="157"/>
  <c r="AJ64" i="157"/>
  <c r="AF64" i="157"/>
  <c r="AB64" i="157"/>
  <c r="X64" i="157"/>
  <c r="T64" i="157"/>
  <c r="P64" i="157"/>
  <c r="L64" i="157"/>
  <c r="H64" i="157"/>
  <c r="D64" i="157"/>
  <c r="BI64" i="156"/>
  <c r="BE64" i="156"/>
  <c r="BA64" i="156"/>
  <c r="AW64" i="156"/>
  <c r="AS64" i="156"/>
  <c r="AO64" i="156"/>
  <c r="AK64" i="156"/>
  <c r="AG64" i="156"/>
  <c r="AC64" i="156"/>
  <c r="Y64" i="156"/>
  <c r="U64" i="156"/>
  <c r="Q64" i="156"/>
  <c r="M64" i="156"/>
  <c r="I64" i="156"/>
  <c r="E64" i="156"/>
  <c r="BI64" i="155"/>
  <c r="BE64" i="155"/>
  <c r="BA64" i="155"/>
  <c r="AW64" i="155"/>
  <c r="AS64" i="155"/>
  <c r="AO64" i="155"/>
  <c r="AK64" i="155"/>
  <c r="AG64" i="155"/>
  <c r="AC64" i="155"/>
  <c r="Y64" i="155"/>
  <c r="U64" i="155"/>
  <c r="Q64" i="155"/>
  <c r="M64" i="155"/>
  <c r="I64" i="155"/>
  <c r="E64" i="155"/>
  <c r="B65" i="150"/>
  <c r="C67" i="149"/>
  <c r="B64" i="143"/>
  <c r="D65" i="142"/>
  <c r="B67" i="149"/>
  <c r="D64" i="146"/>
  <c r="D64" i="145"/>
  <c r="C65" i="142"/>
  <c r="D65" i="150"/>
  <c r="C64" i="146"/>
  <c r="C64" i="145"/>
  <c r="D64" i="143"/>
  <c r="B65" i="142"/>
  <c r="C65" i="150"/>
  <c r="D67" i="149"/>
  <c r="B64" i="146"/>
  <c r="B64" i="145"/>
  <c r="C64" i="143"/>
  <c r="D65" i="139"/>
  <c r="B64" i="137"/>
  <c r="B64" i="136"/>
  <c r="D65" i="134"/>
  <c r="D64" i="140"/>
  <c r="C65" i="139"/>
  <c r="C65" i="134"/>
  <c r="C64" i="140"/>
  <c r="B65" i="139"/>
  <c r="D64" i="137"/>
  <c r="D64" i="136"/>
  <c r="B65" i="134"/>
  <c r="B64" i="140"/>
  <c r="C64" i="137"/>
  <c r="C64" i="136"/>
  <c r="BK64" i="131"/>
  <c r="BG64" i="131"/>
  <c r="BC64" i="131"/>
  <c r="AY64" i="131"/>
  <c r="AU64" i="131"/>
  <c r="AQ64" i="131"/>
  <c r="AM64" i="131"/>
  <c r="AI64" i="131"/>
  <c r="AE64" i="131"/>
  <c r="AA64" i="131"/>
  <c r="W64" i="131"/>
  <c r="S64" i="131"/>
  <c r="O64" i="131"/>
  <c r="K64" i="131"/>
  <c r="G64" i="131"/>
  <c r="C64" i="131"/>
  <c r="D64" i="130"/>
  <c r="D65" i="129"/>
  <c r="B65" i="128"/>
  <c r="C65" i="126"/>
  <c r="D65" i="133"/>
  <c r="BJ64" i="131"/>
  <c r="BF64" i="131"/>
  <c r="BB64" i="131"/>
  <c r="AX64" i="131"/>
  <c r="AT64" i="131"/>
  <c r="AP64" i="131"/>
  <c r="AL64" i="131"/>
  <c r="AH64" i="131"/>
  <c r="AD64" i="131"/>
  <c r="Z64" i="131"/>
  <c r="V64" i="131"/>
  <c r="R64" i="131"/>
  <c r="N64" i="131"/>
  <c r="J64" i="131"/>
  <c r="F64" i="131"/>
  <c r="B64" i="131"/>
  <c r="C64" i="130"/>
  <c r="C65" i="129"/>
  <c r="C65" i="133"/>
  <c r="BI64" i="131"/>
  <c r="BE64" i="131"/>
  <c r="BA64" i="131"/>
  <c r="AW64" i="131"/>
  <c r="AS64" i="131"/>
  <c r="AO64" i="131"/>
  <c r="AK64" i="131"/>
  <c r="AG64" i="131"/>
  <c r="AC64" i="131"/>
  <c r="Y64" i="131"/>
  <c r="U64" i="131"/>
  <c r="Q64" i="131"/>
  <c r="M64" i="131"/>
  <c r="I64" i="131"/>
  <c r="B64" i="130"/>
  <c r="B65" i="129"/>
  <c r="D65" i="128"/>
  <c r="B65" i="133"/>
  <c r="BL64" i="131"/>
  <c r="BH64" i="131"/>
  <c r="BD64" i="131"/>
  <c r="AZ64" i="131"/>
  <c r="AV64" i="131"/>
  <c r="AR64" i="131"/>
  <c r="AN64" i="131"/>
  <c r="AJ64" i="131"/>
  <c r="AF64" i="131"/>
  <c r="AB64" i="131"/>
  <c r="X64" i="131"/>
  <c r="T64" i="131"/>
  <c r="P64" i="131"/>
  <c r="L64" i="131"/>
  <c r="H64" i="131"/>
  <c r="D64" i="131"/>
  <c r="C65" i="128"/>
  <c r="B65" i="126"/>
  <c r="D65" i="125"/>
  <c r="C64" i="122"/>
  <c r="B65" i="120"/>
  <c r="C64" i="119"/>
  <c r="C65" i="125"/>
  <c r="D64" i="123"/>
  <c r="B64" i="122"/>
  <c r="B64" i="119"/>
  <c r="B65" i="125"/>
  <c r="C64" i="123"/>
  <c r="D65" i="120"/>
  <c r="C65" i="117"/>
  <c r="D65" i="126"/>
  <c r="B64" i="123"/>
  <c r="D64" i="122"/>
  <c r="C65" i="120"/>
  <c r="D64" i="119"/>
  <c r="B65" i="117"/>
  <c r="D65" i="117"/>
  <c r="AC48" i="161"/>
  <c r="AD46" i="161" s="1"/>
  <c r="AC48" i="119"/>
  <c r="AC50" i="119" s="1"/>
  <c r="AC59" i="119" s="1"/>
  <c r="AC61" i="119" s="1"/>
  <c r="AC48" i="155"/>
  <c r="AC50" i="155" s="1"/>
  <c r="AC59" i="155" s="1"/>
  <c r="AC61" i="155" s="1"/>
  <c r="AC48" i="157"/>
  <c r="AC50" i="157" s="1"/>
  <c r="AC59" i="157" s="1"/>
  <c r="AC61" i="157" s="1"/>
  <c r="AC48" i="158"/>
  <c r="AC50" i="158" s="1"/>
  <c r="AC59" i="158" s="1"/>
  <c r="AC61" i="158" s="1"/>
  <c r="AC48" i="156"/>
  <c r="AC50" i="156" s="1"/>
  <c r="AC59" i="156" s="1"/>
  <c r="AC61" i="156" s="1"/>
  <c r="AD47" i="155"/>
  <c r="AE45" i="155" s="1"/>
  <c r="AD47" i="157"/>
  <c r="AE45" i="157" s="1"/>
  <c r="AD47" i="158"/>
  <c r="AE45" i="158" s="1"/>
  <c r="AD47" i="156"/>
  <c r="AE45" i="156" s="1"/>
  <c r="AC49" i="139"/>
  <c r="AC51" i="139" s="1"/>
  <c r="AC60" i="139" s="1"/>
  <c r="AC62" i="139" s="1"/>
  <c r="BA19" i="117"/>
  <c r="AZ56" i="117"/>
  <c r="AC49" i="120"/>
  <c r="AC51" i="120" s="1"/>
  <c r="AC60" i="120" s="1"/>
  <c r="AC62" i="120" s="1"/>
  <c r="AC48" i="146"/>
  <c r="AC50" i="146" s="1"/>
  <c r="AC59" i="146" s="1"/>
  <c r="AC61" i="146" s="1"/>
  <c r="AB48" i="130"/>
  <c r="AB50" i="130" s="1"/>
  <c r="AB59" i="130" s="1"/>
  <c r="AB61" i="130" s="1"/>
  <c r="AC48" i="140"/>
  <c r="AC50" i="140" s="1"/>
  <c r="AC59" i="140" s="1"/>
  <c r="AC61" i="140" s="1"/>
  <c r="AC49" i="142"/>
  <c r="AC51" i="142" s="1"/>
  <c r="AC60" i="142" s="1"/>
  <c r="AC62" i="142" s="1"/>
  <c r="AB49" i="150"/>
  <c r="AB51" i="150" s="1"/>
  <c r="AB60" i="150" s="1"/>
  <c r="AB62" i="150" s="1"/>
  <c r="AC49" i="129"/>
  <c r="AC51" i="129" s="1"/>
  <c r="AC60" i="129" s="1"/>
  <c r="AC62" i="129" s="1"/>
  <c r="AB49" i="117"/>
  <c r="AC49" i="125"/>
  <c r="AC51" i="125" s="1"/>
  <c r="AC60" i="125" s="1"/>
  <c r="AC62" i="125" s="1"/>
  <c r="AB49" i="128"/>
  <c r="AB51" i="128" s="1"/>
  <c r="AB60" i="128" s="1"/>
  <c r="AB62" i="128" s="1"/>
  <c r="AC48" i="131"/>
  <c r="AC50" i="131" s="1"/>
  <c r="AC59" i="131" s="1"/>
  <c r="AC61" i="131" s="1"/>
  <c r="AB49" i="133"/>
  <c r="AB51" i="133" s="1"/>
  <c r="AB60" i="133" s="1"/>
  <c r="AB62" i="133" s="1"/>
  <c r="AC48" i="143"/>
  <c r="AC50" i="143" s="1"/>
  <c r="AC59" i="143" s="1"/>
  <c r="AC61" i="143" s="1"/>
  <c r="AC48" i="136"/>
  <c r="AC50" i="136" s="1"/>
  <c r="AC59" i="136" s="1"/>
  <c r="AC61" i="136" s="1"/>
  <c r="AB48" i="137"/>
  <c r="AB50" i="137" s="1"/>
  <c r="AB59" i="137" s="1"/>
  <c r="AB61" i="137" s="1"/>
  <c r="C45" i="122"/>
  <c r="B48" i="122"/>
  <c r="B48" i="123"/>
  <c r="C45" i="123"/>
  <c r="AC48" i="126"/>
  <c r="AD46" i="126" s="1"/>
  <c r="AD47" i="140"/>
  <c r="AE45" i="140" s="1"/>
  <c r="AD48" i="142"/>
  <c r="AE46" i="142" s="1"/>
  <c r="AC48" i="150"/>
  <c r="AD46" i="150" s="1"/>
  <c r="B42" i="122"/>
  <c r="C39" i="122"/>
  <c r="AD47" i="146"/>
  <c r="AE45" i="146" s="1"/>
  <c r="AB48" i="145"/>
  <c r="AB50" i="145" s="1"/>
  <c r="AB59" i="145" s="1"/>
  <c r="AB61" i="145" s="1"/>
  <c r="AC48" i="128"/>
  <c r="AD46" i="128" s="1"/>
  <c r="AD47" i="131"/>
  <c r="AE45" i="131" s="1"/>
  <c r="AD47" i="136"/>
  <c r="AE45" i="136" s="1"/>
  <c r="AC47" i="137"/>
  <c r="AD45" i="137" s="1"/>
  <c r="AC49" i="134"/>
  <c r="AC51" i="134" s="1"/>
  <c r="AC60" i="134" s="1"/>
  <c r="AC62" i="134" s="1"/>
  <c r="AD48" i="139"/>
  <c r="AE46" i="139" s="1"/>
  <c r="AC47" i="130"/>
  <c r="AD45" i="130" s="1"/>
  <c r="AC47" i="145"/>
  <c r="AD45" i="145" s="1"/>
  <c r="AD48" i="134"/>
  <c r="AE46" i="134" s="1"/>
  <c r="AD48" i="120"/>
  <c r="AE46" i="120" s="1"/>
  <c r="AD48" i="129"/>
  <c r="AE46" i="129" s="1"/>
  <c r="AC48" i="117"/>
  <c r="AD46" i="117" s="1"/>
  <c r="BN46" i="123"/>
  <c r="C39" i="123"/>
  <c r="B42" i="123"/>
  <c r="AD47" i="143"/>
  <c r="AE45" i="143" s="1"/>
  <c r="AC48" i="133"/>
  <c r="AD46" i="133" s="1"/>
  <c r="AB49" i="126"/>
  <c r="AB51" i="126" s="1"/>
  <c r="AB60" i="126" s="1"/>
  <c r="AB62" i="126" s="1"/>
  <c r="AD48" i="125"/>
  <c r="AE46" i="125" s="1"/>
  <c r="AD47" i="119"/>
  <c r="AE45" i="119" s="1"/>
  <c r="AZ21" i="150"/>
  <c r="AZ22" i="150" s="1"/>
  <c r="AY55" i="146"/>
  <c r="AZ19" i="146"/>
  <c r="AY22" i="146"/>
  <c r="AY55" i="145"/>
  <c r="AZ19" i="145"/>
  <c r="AY22" i="145"/>
  <c r="AY55" i="143"/>
  <c r="AZ19" i="143"/>
  <c r="AY56" i="142"/>
  <c r="AZ19" i="142"/>
  <c r="AY22" i="142"/>
  <c r="AY55" i="140"/>
  <c r="AZ19" i="140"/>
  <c r="AZ19" i="139"/>
  <c r="AY56" i="139"/>
  <c r="AY22" i="139"/>
  <c r="AY55" i="137"/>
  <c r="AZ19" i="137"/>
  <c r="AY55" i="136"/>
  <c r="AZ19" i="136"/>
  <c r="AY22" i="136"/>
  <c r="AY56" i="134"/>
  <c r="AZ19" i="134"/>
  <c r="AY56" i="133"/>
  <c r="AZ19" i="133"/>
  <c r="AY55" i="131"/>
  <c r="AZ19" i="131"/>
  <c r="AY55" i="130"/>
  <c r="AZ19" i="130"/>
  <c r="AY56" i="129"/>
  <c r="AZ19" i="129"/>
  <c r="AY56" i="128"/>
  <c r="AZ19" i="128"/>
  <c r="AY22" i="128"/>
  <c r="AY56" i="126"/>
  <c r="AZ19" i="126"/>
  <c r="AY56" i="125"/>
  <c r="AZ19" i="125"/>
  <c r="AY22" i="125"/>
  <c r="AZ55" i="123"/>
  <c r="BA19" i="123"/>
  <c r="AZ55" i="122"/>
  <c r="BA19" i="122"/>
  <c r="AZ22" i="122"/>
  <c r="BA21" i="120"/>
  <c r="BA22" i="120" s="1"/>
  <c r="AC48" i="116"/>
  <c r="AC50" i="116" s="1"/>
  <c r="AC59" i="116" s="1"/>
  <c r="AC61" i="116" s="1"/>
  <c r="D64" i="116"/>
  <c r="B67" i="114"/>
  <c r="C64" i="116"/>
  <c r="B64" i="116"/>
  <c r="D67" i="114"/>
  <c r="C67" i="114"/>
  <c r="L64" i="106"/>
  <c r="H64" i="106"/>
  <c r="D64" i="106"/>
  <c r="K64" i="106"/>
  <c r="G64" i="106"/>
  <c r="C64" i="106"/>
  <c r="J64" i="106"/>
  <c r="F64" i="106"/>
  <c r="B64" i="106"/>
  <c r="I64" i="106"/>
  <c r="E64" i="106"/>
  <c r="AD47" i="116"/>
  <c r="AE45" i="116" s="1"/>
  <c r="AB51" i="117" l="1"/>
  <c r="AB60" i="117" s="1"/>
  <c r="AB62" i="117" s="1"/>
  <c r="AC49" i="161"/>
  <c r="AC51" i="161" s="1"/>
  <c r="AC60" i="161" s="1"/>
  <c r="AC62" i="161" s="1"/>
  <c r="AD48" i="161"/>
  <c r="AE46" i="161" s="1"/>
  <c r="AD48" i="156"/>
  <c r="AD50" i="156" s="1"/>
  <c r="AD59" i="156" s="1"/>
  <c r="AD61" i="156" s="1"/>
  <c r="AD48" i="158"/>
  <c r="AD50" i="158" s="1"/>
  <c r="AD59" i="158" s="1"/>
  <c r="AD61" i="158" s="1"/>
  <c r="AD48" i="157"/>
  <c r="AD50" i="157" s="1"/>
  <c r="AD59" i="157" s="1"/>
  <c r="AD61" i="157" s="1"/>
  <c r="AD48" i="155"/>
  <c r="AD50" i="155" s="1"/>
  <c r="AD59" i="155" s="1"/>
  <c r="AD61" i="155" s="1"/>
  <c r="AE47" i="156"/>
  <c r="AF45" i="156" s="1"/>
  <c r="AE47" i="158"/>
  <c r="AF45" i="158" s="1"/>
  <c r="AE47" i="157"/>
  <c r="AF45" i="157" s="1"/>
  <c r="AE47" i="155"/>
  <c r="AF45" i="155" s="1"/>
  <c r="BA21" i="117"/>
  <c r="BA22" i="117" s="1"/>
  <c r="AD49" i="142"/>
  <c r="AD51" i="142" s="1"/>
  <c r="AD60" i="142" s="1"/>
  <c r="AD62" i="142" s="1"/>
  <c r="AD49" i="139"/>
  <c r="AD51" i="139" s="1"/>
  <c r="AD60" i="139" s="1"/>
  <c r="AD62" i="139" s="1"/>
  <c r="AD48" i="146"/>
  <c r="AD50" i="146" s="1"/>
  <c r="AD59" i="146" s="1"/>
  <c r="AD61" i="146" s="1"/>
  <c r="AC49" i="150"/>
  <c r="AC51" i="150" s="1"/>
  <c r="AC60" i="150" s="1"/>
  <c r="AC62" i="150" s="1"/>
  <c r="AC49" i="126"/>
  <c r="AC51" i="126" s="1"/>
  <c r="AC60" i="126" s="1"/>
  <c r="AC62" i="126" s="1"/>
  <c r="AD49" i="125"/>
  <c r="AD51" i="125" s="1"/>
  <c r="AD60" i="125" s="1"/>
  <c r="AD62" i="125" s="1"/>
  <c r="AC49" i="133"/>
  <c r="AC51" i="133" s="1"/>
  <c r="AC60" i="133" s="1"/>
  <c r="AC62" i="133" s="1"/>
  <c r="AD49" i="134"/>
  <c r="AD51" i="134" s="1"/>
  <c r="AD60" i="134" s="1"/>
  <c r="AD62" i="134" s="1"/>
  <c r="AD48" i="140"/>
  <c r="AD50" i="140" s="1"/>
  <c r="AD59" i="140" s="1"/>
  <c r="AD61" i="140" s="1"/>
  <c r="AD48" i="143"/>
  <c r="AD50" i="143" s="1"/>
  <c r="AD59" i="143" s="1"/>
  <c r="AD61" i="143" s="1"/>
  <c r="AC48" i="145"/>
  <c r="AC50" i="145" s="1"/>
  <c r="AC59" i="145" s="1"/>
  <c r="AC61" i="145" s="1"/>
  <c r="AE47" i="119"/>
  <c r="AF45" i="119" s="1"/>
  <c r="C41" i="123"/>
  <c r="D39" i="123" s="1"/>
  <c r="AD48" i="117"/>
  <c r="AE46" i="117" s="1"/>
  <c r="AD47" i="130"/>
  <c r="AE45" i="130" s="1"/>
  <c r="AE47" i="136"/>
  <c r="AF45" i="136" s="1"/>
  <c r="AD48" i="128"/>
  <c r="AE46" i="128" s="1"/>
  <c r="C41" i="122"/>
  <c r="D39" i="122" s="1"/>
  <c r="AE47" i="143"/>
  <c r="AF45" i="143" s="1"/>
  <c r="AD49" i="129"/>
  <c r="AD51" i="129" s="1"/>
  <c r="AD60" i="129" s="1"/>
  <c r="AD62" i="129" s="1"/>
  <c r="AD49" i="120"/>
  <c r="AD51" i="120" s="1"/>
  <c r="AD60" i="120" s="1"/>
  <c r="AD62" i="120" s="1"/>
  <c r="AE48" i="134"/>
  <c r="AF46" i="134" s="1"/>
  <c r="AD47" i="145"/>
  <c r="AE45" i="145" s="1"/>
  <c r="AC48" i="137"/>
  <c r="AC50" i="137" s="1"/>
  <c r="AC59" i="137" s="1"/>
  <c r="AC61" i="137" s="1"/>
  <c r="AD48" i="131"/>
  <c r="AD50" i="131" s="1"/>
  <c r="AD59" i="131" s="1"/>
  <c r="AD61" i="131" s="1"/>
  <c r="AE48" i="142"/>
  <c r="AF46" i="142" s="1"/>
  <c r="C47" i="123"/>
  <c r="D45" i="123" s="1"/>
  <c r="AE48" i="129"/>
  <c r="AF46" i="129" s="1"/>
  <c r="AE48" i="120"/>
  <c r="AF46" i="120" s="1"/>
  <c r="AD47" i="137"/>
  <c r="AE45" i="137" s="1"/>
  <c r="AE47" i="131"/>
  <c r="AF45" i="131" s="1"/>
  <c r="C47" i="122"/>
  <c r="D45" i="122" s="1"/>
  <c r="AD48" i="119"/>
  <c r="AD50" i="119" s="1"/>
  <c r="AD59" i="119" s="1"/>
  <c r="AD61" i="119" s="1"/>
  <c r="AE48" i="125"/>
  <c r="AF46" i="125" s="1"/>
  <c r="AD48" i="133"/>
  <c r="AE46" i="133" s="1"/>
  <c r="AC49" i="117"/>
  <c r="AC48" i="130"/>
  <c r="AC50" i="130" s="1"/>
  <c r="AC59" i="130" s="1"/>
  <c r="AC61" i="130" s="1"/>
  <c r="AE48" i="139"/>
  <c r="AF46" i="139" s="1"/>
  <c r="AD48" i="136"/>
  <c r="AD50" i="136" s="1"/>
  <c r="AD59" i="136" s="1"/>
  <c r="AD61" i="136" s="1"/>
  <c r="AC49" i="128"/>
  <c r="AC51" i="128" s="1"/>
  <c r="AC60" i="128" s="1"/>
  <c r="AC62" i="128" s="1"/>
  <c r="AE47" i="146"/>
  <c r="AF45" i="146" s="1"/>
  <c r="AD48" i="150"/>
  <c r="AE46" i="150" s="1"/>
  <c r="AE47" i="140"/>
  <c r="AF45" i="140" s="1"/>
  <c r="AD48" i="126"/>
  <c r="AE46" i="126" s="1"/>
  <c r="AZ56" i="150"/>
  <c r="BA19" i="150"/>
  <c r="AZ21" i="146"/>
  <c r="AZ22" i="146" s="1"/>
  <c r="AZ21" i="145"/>
  <c r="AZ22" i="145" s="1"/>
  <c r="AZ21" i="143"/>
  <c r="AZ22" i="143" s="1"/>
  <c r="AZ21" i="142"/>
  <c r="AZ21" i="140"/>
  <c r="AZ21" i="139"/>
  <c r="AZ22" i="139" s="1"/>
  <c r="AZ21" i="137"/>
  <c r="AZ22" i="137" s="1"/>
  <c r="AZ21" i="136"/>
  <c r="AZ22" i="136" s="1"/>
  <c r="AZ21" i="134"/>
  <c r="AZ21" i="133"/>
  <c r="AZ21" i="131"/>
  <c r="AZ22" i="131" s="1"/>
  <c r="AZ21" i="130"/>
  <c r="AZ22" i="130" s="1"/>
  <c r="AZ21" i="129"/>
  <c r="AZ22" i="129" s="1"/>
  <c r="AZ21" i="128"/>
  <c r="AZ22" i="128" s="1"/>
  <c r="AZ21" i="126"/>
  <c r="AZ22" i="126" s="1"/>
  <c r="AZ21" i="125"/>
  <c r="AZ22" i="125" s="1"/>
  <c r="BA21" i="123"/>
  <c r="BA22" i="123" s="1"/>
  <c r="AD48" i="116"/>
  <c r="AD50" i="116" s="1"/>
  <c r="AD59" i="116" s="1"/>
  <c r="AD61" i="116" s="1"/>
  <c r="BA21" i="122"/>
  <c r="BA56" i="120"/>
  <c r="BB19" i="120"/>
  <c r="AE47" i="116"/>
  <c r="AF45" i="116" s="1"/>
  <c r="C21" i="2"/>
  <c r="D21" i="2"/>
  <c r="E21" i="2"/>
  <c r="F21" i="2"/>
  <c r="AC51" i="117" l="1"/>
  <c r="AC60" i="117" s="1"/>
  <c r="AC62" i="117" s="1"/>
  <c r="AD49" i="161"/>
  <c r="AD51" i="161" s="1"/>
  <c r="AD60" i="161" s="1"/>
  <c r="AD62" i="161" s="1"/>
  <c r="AE48" i="161"/>
  <c r="AF46" i="161" s="1"/>
  <c r="AE49" i="134"/>
  <c r="AE51" i="134" s="1"/>
  <c r="AE60" i="134" s="1"/>
  <c r="AE62" i="134" s="1"/>
  <c r="C42" i="123"/>
  <c r="AE48" i="155"/>
  <c r="AE50" i="155" s="1"/>
  <c r="AE59" i="155" s="1"/>
  <c r="AE61" i="155" s="1"/>
  <c r="AE48" i="157"/>
  <c r="AE50" i="157" s="1"/>
  <c r="AE59" i="157" s="1"/>
  <c r="AE61" i="157" s="1"/>
  <c r="AE48" i="158"/>
  <c r="AE50" i="158" s="1"/>
  <c r="AE59" i="158" s="1"/>
  <c r="AE61" i="158" s="1"/>
  <c r="AE48" i="156"/>
  <c r="AE50" i="156" s="1"/>
  <c r="AE59" i="156" s="1"/>
  <c r="AE61" i="156" s="1"/>
  <c r="AF47" i="155"/>
  <c r="AG45" i="155" s="1"/>
  <c r="AF47" i="157"/>
  <c r="AG45" i="157" s="1"/>
  <c r="AF47" i="158"/>
  <c r="AG45" i="158" s="1"/>
  <c r="AF47" i="156"/>
  <c r="AG45" i="156" s="1"/>
  <c r="AE48" i="136"/>
  <c r="AE50" i="136" s="1"/>
  <c r="AE59" i="136" s="1"/>
  <c r="AE61" i="136" s="1"/>
  <c r="BB19" i="117"/>
  <c r="BA56" i="117"/>
  <c r="AE48" i="143"/>
  <c r="AE50" i="143" s="1"/>
  <c r="AE59" i="143" s="1"/>
  <c r="AE61" i="143" s="1"/>
  <c r="AE49" i="120"/>
  <c r="AE51" i="120" s="1"/>
  <c r="AE60" i="120" s="1"/>
  <c r="AE62" i="120" s="1"/>
  <c r="AE49" i="125"/>
  <c r="AE51" i="125" s="1"/>
  <c r="AE60" i="125" s="1"/>
  <c r="AE62" i="125" s="1"/>
  <c r="AE48" i="131"/>
  <c r="AE50" i="131" s="1"/>
  <c r="AE59" i="131" s="1"/>
  <c r="AE61" i="131" s="1"/>
  <c r="AE48" i="140"/>
  <c r="AE50" i="140" s="1"/>
  <c r="AE59" i="140" s="1"/>
  <c r="AE61" i="140" s="1"/>
  <c r="AE48" i="146"/>
  <c r="AE50" i="146" s="1"/>
  <c r="AE59" i="146" s="1"/>
  <c r="AE61" i="146" s="1"/>
  <c r="AE49" i="139"/>
  <c r="AE51" i="139" s="1"/>
  <c r="AE60" i="139" s="1"/>
  <c r="AE62" i="139" s="1"/>
  <c r="C48" i="123"/>
  <c r="C42" i="122"/>
  <c r="AD49" i="126"/>
  <c r="AD51" i="126" s="1"/>
  <c r="AD60" i="126" s="1"/>
  <c r="AD62" i="126" s="1"/>
  <c r="AD49" i="150"/>
  <c r="AD51" i="150" s="1"/>
  <c r="AD60" i="150" s="1"/>
  <c r="AD62" i="150" s="1"/>
  <c r="AE48" i="133"/>
  <c r="AF46" i="133" s="1"/>
  <c r="D47" i="122"/>
  <c r="E45" i="122" s="1"/>
  <c r="AE47" i="137"/>
  <c r="AF45" i="137" s="1"/>
  <c r="AE49" i="129"/>
  <c r="AE51" i="129" s="1"/>
  <c r="AE60" i="129" s="1"/>
  <c r="AE62" i="129" s="1"/>
  <c r="AF48" i="142"/>
  <c r="AG46" i="142" s="1"/>
  <c r="AE47" i="145"/>
  <c r="AF45" i="145" s="1"/>
  <c r="AE48" i="128"/>
  <c r="AF46" i="128" s="1"/>
  <c r="AE47" i="130"/>
  <c r="AF45" i="130" s="1"/>
  <c r="AE48" i="117"/>
  <c r="AF46" i="117" s="1"/>
  <c r="AF47" i="119"/>
  <c r="AG45" i="119" s="1"/>
  <c r="AE48" i="126"/>
  <c r="AF46" i="126" s="1"/>
  <c r="AE48" i="150"/>
  <c r="AF46" i="150" s="1"/>
  <c r="AF48" i="129"/>
  <c r="AG46" i="129" s="1"/>
  <c r="AF48" i="125"/>
  <c r="AG46" i="125" s="1"/>
  <c r="AF47" i="131"/>
  <c r="AG45" i="131" s="1"/>
  <c r="D47" i="123"/>
  <c r="E45" i="123" s="1"/>
  <c r="AF48" i="134"/>
  <c r="AG46" i="134" s="1"/>
  <c r="AF47" i="143"/>
  <c r="AG45" i="143" s="1"/>
  <c r="D41" i="122"/>
  <c r="E39" i="122" s="1"/>
  <c r="AF47" i="136"/>
  <c r="AG45" i="136" s="1"/>
  <c r="D41" i="123"/>
  <c r="E39" i="123" s="1"/>
  <c r="AF47" i="140"/>
  <c r="AG45" i="140" s="1"/>
  <c r="AF47" i="146"/>
  <c r="AG45" i="146" s="1"/>
  <c r="AF48" i="139"/>
  <c r="AG46" i="139" s="1"/>
  <c r="AD49" i="133"/>
  <c r="AD51" i="133" s="1"/>
  <c r="AD60" i="133" s="1"/>
  <c r="AD62" i="133" s="1"/>
  <c r="C48" i="122"/>
  <c r="AD48" i="137"/>
  <c r="AD50" i="137" s="1"/>
  <c r="AD59" i="137" s="1"/>
  <c r="AD61" i="137" s="1"/>
  <c r="AF48" i="120"/>
  <c r="AG46" i="120" s="1"/>
  <c r="AE49" i="142"/>
  <c r="AE51" i="142" s="1"/>
  <c r="AE60" i="142" s="1"/>
  <c r="AE62" i="142" s="1"/>
  <c r="AD48" i="145"/>
  <c r="AD50" i="145" s="1"/>
  <c r="AD59" i="145" s="1"/>
  <c r="AD61" i="145" s="1"/>
  <c r="AD49" i="128"/>
  <c r="AD51" i="128" s="1"/>
  <c r="AD60" i="128" s="1"/>
  <c r="AD62" i="128" s="1"/>
  <c r="AD48" i="130"/>
  <c r="AD50" i="130" s="1"/>
  <c r="AD59" i="130" s="1"/>
  <c r="AD61" i="130" s="1"/>
  <c r="AD49" i="117"/>
  <c r="AE48" i="119"/>
  <c r="AE50" i="119" s="1"/>
  <c r="AE59" i="119" s="1"/>
  <c r="AE61" i="119" s="1"/>
  <c r="BA21" i="150"/>
  <c r="AZ55" i="146"/>
  <c r="BA19" i="146"/>
  <c r="AZ55" i="145"/>
  <c r="BA19" i="145"/>
  <c r="AZ55" i="143"/>
  <c r="BA19" i="143"/>
  <c r="AZ56" i="142"/>
  <c r="BA19" i="142"/>
  <c r="AZ22" i="142"/>
  <c r="AZ55" i="140"/>
  <c r="BA19" i="140"/>
  <c r="AZ22" i="140"/>
  <c r="AZ56" i="139"/>
  <c r="BA19" i="139"/>
  <c r="AZ55" i="137"/>
  <c r="BA19" i="137"/>
  <c r="AZ55" i="136"/>
  <c r="BA19" i="136"/>
  <c r="AZ56" i="134"/>
  <c r="BA19" i="134"/>
  <c r="AZ22" i="134"/>
  <c r="AZ56" i="133"/>
  <c r="BA19" i="133"/>
  <c r="AZ22" i="133"/>
  <c r="AZ55" i="131"/>
  <c r="BA19" i="131"/>
  <c r="AZ55" i="130"/>
  <c r="BA19" i="130"/>
  <c r="AZ56" i="129"/>
  <c r="BA19" i="129"/>
  <c r="AZ56" i="128"/>
  <c r="BA19" i="128"/>
  <c r="AZ56" i="126"/>
  <c r="BA19" i="126"/>
  <c r="AZ56" i="125"/>
  <c r="BA19" i="125"/>
  <c r="BA55" i="123"/>
  <c r="BB19" i="123"/>
  <c r="BA55" i="122"/>
  <c r="BB19" i="122"/>
  <c r="BA22" i="122"/>
  <c r="BB21" i="120"/>
  <c r="BN55" i="119"/>
  <c r="AE48" i="116"/>
  <c r="AE50" i="116" s="1"/>
  <c r="AE59" i="116" s="1"/>
  <c r="AE61" i="116" s="1"/>
  <c r="AF47" i="116"/>
  <c r="AG45" i="116" s="1"/>
  <c r="BN55" i="116"/>
  <c r="B21" i="2"/>
  <c r="AC21" i="2" s="1"/>
  <c r="B9" i="2"/>
  <c r="AD51" i="117" l="1"/>
  <c r="AD60" i="117" s="1"/>
  <c r="AD62" i="117" s="1"/>
  <c r="AE49" i="161"/>
  <c r="AE51" i="161" s="1"/>
  <c r="AE60" i="161" s="1"/>
  <c r="AE62" i="161" s="1"/>
  <c r="AF48" i="161"/>
  <c r="AG46" i="161" s="1"/>
  <c r="D48" i="122"/>
  <c r="AF48" i="156"/>
  <c r="AF50" i="156" s="1"/>
  <c r="AF59" i="156" s="1"/>
  <c r="AF61" i="156" s="1"/>
  <c r="AF48" i="158"/>
  <c r="AF50" i="158" s="1"/>
  <c r="AF59" i="158" s="1"/>
  <c r="AF61" i="158" s="1"/>
  <c r="AF48" i="157"/>
  <c r="AF50" i="157" s="1"/>
  <c r="AF59" i="157" s="1"/>
  <c r="AF61" i="157" s="1"/>
  <c r="AF48" i="155"/>
  <c r="AF50" i="155" s="1"/>
  <c r="AF59" i="155" s="1"/>
  <c r="AF61" i="155" s="1"/>
  <c r="AG47" i="156"/>
  <c r="AH45" i="156" s="1"/>
  <c r="AG47" i="158"/>
  <c r="AH45" i="158" s="1"/>
  <c r="AG47" i="157"/>
  <c r="AH45" i="157" s="1"/>
  <c r="AG47" i="155"/>
  <c r="AH45" i="155" s="1"/>
  <c r="BB21" i="117"/>
  <c r="BB22" i="117" s="1"/>
  <c r="AF49" i="142"/>
  <c r="AF51" i="142" s="1"/>
  <c r="AF60" i="142" s="1"/>
  <c r="AF62" i="142" s="1"/>
  <c r="AE49" i="126"/>
  <c r="AE51" i="126" s="1"/>
  <c r="AE60" i="126" s="1"/>
  <c r="AE62" i="126" s="1"/>
  <c r="AF48" i="131"/>
  <c r="AF50" i="131" s="1"/>
  <c r="AF59" i="131" s="1"/>
  <c r="AF61" i="131" s="1"/>
  <c r="AF49" i="129"/>
  <c r="AF51" i="129" s="1"/>
  <c r="AF60" i="129" s="1"/>
  <c r="AF62" i="129" s="1"/>
  <c r="AF49" i="125"/>
  <c r="AF51" i="125" s="1"/>
  <c r="AF60" i="125" s="1"/>
  <c r="AF62" i="125" s="1"/>
  <c r="AE49" i="150"/>
  <c r="AE51" i="150" s="1"/>
  <c r="AE60" i="150" s="1"/>
  <c r="AE62" i="150" s="1"/>
  <c r="AE48" i="145"/>
  <c r="AE50" i="145" s="1"/>
  <c r="AE59" i="145" s="1"/>
  <c r="AE61" i="145" s="1"/>
  <c r="AF48" i="146"/>
  <c r="AF50" i="146" s="1"/>
  <c r="AF59" i="146" s="1"/>
  <c r="AF61" i="146" s="1"/>
  <c r="AF49" i="139"/>
  <c r="AF51" i="139" s="1"/>
  <c r="AF60" i="139" s="1"/>
  <c r="AF62" i="139" s="1"/>
  <c r="AF48" i="140"/>
  <c r="AF50" i="140" s="1"/>
  <c r="AF59" i="140" s="1"/>
  <c r="AF61" i="140" s="1"/>
  <c r="E41" i="122"/>
  <c r="F39" i="122" s="1"/>
  <c r="AG48" i="134"/>
  <c r="AH46" i="134" s="1"/>
  <c r="AF48" i="117"/>
  <c r="AG46" i="117" s="1"/>
  <c r="AF48" i="128"/>
  <c r="AG46" i="128" s="1"/>
  <c r="AF47" i="137"/>
  <c r="AG45" i="137" s="1"/>
  <c r="AF48" i="133"/>
  <c r="AG46" i="133" s="1"/>
  <c r="AF49" i="120"/>
  <c r="AF51" i="120" s="1"/>
  <c r="AF60" i="120" s="1"/>
  <c r="AF62" i="120" s="1"/>
  <c r="AG47" i="146"/>
  <c r="AH45" i="146" s="1"/>
  <c r="D42" i="123"/>
  <c r="AF48" i="136"/>
  <c r="AF50" i="136" s="1"/>
  <c r="AF59" i="136" s="1"/>
  <c r="AF61" i="136" s="1"/>
  <c r="AF48" i="143"/>
  <c r="AF50" i="143" s="1"/>
  <c r="AF59" i="143" s="1"/>
  <c r="AF61" i="143" s="1"/>
  <c r="D48" i="123"/>
  <c r="AG47" i="131"/>
  <c r="AH45" i="131" s="1"/>
  <c r="AF48" i="126"/>
  <c r="AG46" i="126" s="1"/>
  <c r="AF48" i="119"/>
  <c r="AF50" i="119" s="1"/>
  <c r="AF59" i="119" s="1"/>
  <c r="AF61" i="119" s="1"/>
  <c r="AE48" i="130"/>
  <c r="AE50" i="130" s="1"/>
  <c r="AE59" i="130" s="1"/>
  <c r="AE61" i="130" s="1"/>
  <c r="AG48" i="142"/>
  <c r="AH46" i="142" s="1"/>
  <c r="AG48" i="120"/>
  <c r="AH46" i="120" s="1"/>
  <c r="E41" i="123"/>
  <c r="F39" i="123" s="1"/>
  <c r="AG47" i="136"/>
  <c r="AH45" i="136" s="1"/>
  <c r="AG47" i="143"/>
  <c r="AH45" i="143" s="1"/>
  <c r="E47" i="123"/>
  <c r="F45" i="123" s="1"/>
  <c r="AG47" i="119"/>
  <c r="AH45" i="119" s="1"/>
  <c r="AF47" i="130"/>
  <c r="AG45" i="130" s="1"/>
  <c r="E47" i="122"/>
  <c r="F45" i="122" s="1"/>
  <c r="AG48" i="139"/>
  <c r="AH46" i="139" s="1"/>
  <c r="AG47" i="140"/>
  <c r="AH45" i="140" s="1"/>
  <c r="D42" i="122"/>
  <c r="AF49" i="134"/>
  <c r="AF51" i="134" s="1"/>
  <c r="AF60" i="134" s="1"/>
  <c r="AF62" i="134" s="1"/>
  <c r="AG48" i="125"/>
  <c r="AH46" i="125" s="1"/>
  <c r="AG48" i="129"/>
  <c r="AH46" i="129" s="1"/>
  <c r="AF48" i="150"/>
  <c r="AG46" i="150" s="1"/>
  <c r="AE49" i="117"/>
  <c r="AE49" i="128"/>
  <c r="AE51" i="128" s="1"/>
  <c r="AE60" i="128" s="1"/>
  <c r="AE62" i="128" s="1"/>
  <c r="AF47" i="145"/>
  <c r="AG45" i="145" s="1"/>
  <c r="AE48" i="137"/>
  <c r="AE50" i="137" s="1"/>
  <c r="AE59" i="137" s="1"/>
  <c r="AE61" i="137" s="1"/>
  <c r="AE49" i="133"/>
  <c r="AE51" i="133" s="1"/>
  <c r="AE60" i="133" s="1"/>
  <c r="AE62" i="133" s="1"/>
  <c r="BA56" i="150"/>
  <c r="BB19" i="150"/>
  <c r="BA22" i="150"/>
  <c r="BA21" i="146"/>
  <c r="BA22" i="146" s="1"/>
  <c r="BA21" i="145"/>
  <c r="BA22" i="145" s="1"/>
  <c r="BA21" i="143"/>
  <c r="BA21" i="142"/>
  <c r="BA22" i="142" s="1"/>
  <c r="BA21" i="140"/>
  <c r="BA21" i="139"/>
  <c r="BA22" i="139" s="1"/>
  <c r="BA21" i="137"/>
  <c r="BA22" i="137" s="1"/>
  <c r="BA21" i="136"/>
  <c r="BA22" i="136" s="1"/>
  <c r="BA21" i="134"/>
  <c r="BA22" i="134" s="1"/>
  <c r="BA21" i="133"/>
  <c r="BA21" i="131"/>
  <c r="BA22" i="131" s="1"/>
  <c r="BA21" i="130"/>
  <c r="BA21" i="129"/>
  <c r="BA22" i="129" s="1"/>
  <c r="BA21" i="128"/>
  <c r="BA22" i="128" s="1"/>
  <c r="BA21" i="126"/>
  <c r="BA22" i="126" s="1"/>
  <c r="BA21" i="125"/>
  <c r="BA22" i="125" s="1"/>
  <c r="BB21" i="123"/>
  <c r="BB22" i="123" s="1"/>
  <c r="BB21" i="122"/>
  <c r="BB56" i="120"/>
  <c r="BC19" i="120"/>
  <c r="BB22" i="120"/>
  <c r="AF48" i="116"/>
  <c r="AF50" i="116" s="1"/>
  <c r="AF59" i="116" s="1"/>
  <c r="AF61" i="116" s="1"/>
  <c r="AG47" i="116"/>
  <c r="AH45" i="116" s="1"/>
  <c r="B22" i="2"/>
  <c r="B74" i="2"/>
  <c r="B81" i="2"/>
  <c r="C9" i="2"/>
  <c r="AE51" i="117" l="1"/>
  <c r="AE60" i="117" s="1"/>
  <c r="AE62" i="117" s="1"/>
  <c r="AF49" i="161"/>
  <c r="AF51" i="161" s="1"/>
  <c r="AF60" i="161" s="1"/>
  <c r="AF62" i="161" s="1"/>
  <c r="AG48" i="161"/>
  <c r="AH46" i="161" s="1"/>
  <c r="AF49" i="128"/>
  <c r="AF51" i="128" s="1"/>
  <c r="AF60" i="128" s="1"/>
  <c r="AF62" i="128" s="1"/>
  <c r="AG48" i="155"/>
  <c r="AG50" i="155" s="1"/>
  <c r="AG59" i="155" s="1"/>
  <c r="AG61" i="155" s="1"/>
  <c r="AG48" i="157"/>
  <c r="AG50" i="157" s="1"/>
  <c r="AG59" i="157" s="1"/>
  <c r="AG61" i="157" s="1"/>
  <c r="AG48" i="158"/>
  <c r="AG50" i="158" s="1"/>
  <c r="AG59" i="158" s="1"/>
  <c r="AG61" i="158" s="1"/>
  <c r="AG48" i="156"/>
  <c r="AG50" i="156" s="1"/>
  <c r="AG59" i="156" s="1"/>
  <c r="AG61" i="156" s="1"/>
  <c r="AH47" i="155"/>
  <c r="AI45" i="155" s="1"/>
  <c r="AH47" i="157"/>
  <c r="AI45" i="157" s="1"/>
  <c r="AH47" i="158"/>
  <c r="AI45" i="158" s="1"/>
  <c r="AH47" i="156"/>
  <c r="AI45" i="156" s="1"/>
  <c r="BC19" i="117"/>
  <c r="BB56" i="117"/>
  <c r="AF48" i="137"/>
  <c r="AF50" i="137" s="1"/>
  <c r="AF59" i="137" s="1"/>
  <c r="AF61" i="137" s="1"/>
  <c r="AG49" i="139"/>
  <c r="AG51" i="139" s="1"/>
  <c r="AG60" i="139" s="1"/>
  <c r="AG62" i="139" s="1"/>
  <c r="E42" i="123"/>
  <c r="AG49" i="125"/>
  <c r="AG51" i="125" s="1"/>
  <c r="AG60" i="125" s="1"/>
  <c r="AG62" i="125" s="1"/>
  <c r="AF48" i="145"/>
  <c r="AF50" i="145" s="1"/>
  <c r="AF59" i="145" s="1"/>
  <c r="AF61" i="145" s="1"/>
  <c r="AF49" i="150"/>
  <c r="AF51" i="150" s="1"/>
  <c r="AF60" i="150" s="1"/>
  <c r="AF62" i="150" s="1"/>
  <c r="AF48" i="130"/>
  <c r="AF50" i="130" s="1"/>
  <c r="AF59" i="130" s="1"/>
  <c r="AF61" i="130" s="1"/>
  <c r="AG48" i="143"/>
  <c r="AG50" i="143" s="1"/>
  <c r="AG59" i="143" s="1"/>
  <c r="AG61" i="143" s="1"/>
  <c r="AG49" i="134"/>
  <c r="AG51" i="134" s="1"/>
  <c r="AG60" i="134" s="1"/>
  <c r="AG62" i="134" s="1"/>
  <c r="AG48" i="131"/>
  <c r="AG50" i="131" s="1"/>
  <c r="AG59" i="131" s="1"/>
  <c r="AG61" i="131" s="1"/>
  <c r="AG49" i="129"/>
  <c r="AG51" i="129" s="1"/>
  <c r="AG60" i="129" s="1"/>
  <c r="AG62" i="129" s="1"/>
  <c r="AH47" i="140"/>
  <c r="AI45" i="140" s="1"/>
  <c r="F47" i="122"/>
  <c r="G45" i="122" s="1"/>
  <c r="AG48" i="119"/>
  <c r="AG50" i="119" s="1"/>
  <c r="AG59" i="119" s="1"/>
  <c r="AG61" i="119" s="1"/>
  <c r="F47" i="123"/>
  <c r="G45" i="123" s="1"/>
  <c r="AH47" i="136"/>
  <c r="AI45" i="136" s="1"/>
  <c r="AH48" i="120"/>
  <c r="AI46" i="120" s="1"/>
  <c r="AG49" i="142"/>
  <c r="AG51" i="142" s="1"/>
  <c r="AG60" i="142" s="1"/>
  <c r="AG62" i="142" s="1"/>
  <c r="AF49" i="126"/>
  <c r="AF51" i="126" s="1"/>
  <c r="AF60" i="126" s="1"/>
  <c r="AF62" i="126" s="1"/>
  <c r="AG48" i="146"/>
  <c r="AG50" i="146" s="1"/>
  <c r="AG59" i="146" s="1"/>
  <c r="AG61" i="146" s="1"/>
  <c r="AF49" i="133"/>
  <c r="AF51" i="133" s="1"/>
  <c r="AF60" i="133" s="1"/>
  <c r="AF62" i="133" s="1"/>
  <c r="AG48" i="117"/>
  <c r="AH46" i="117" s="1"/>
  <c r="F41" i="122"/>
  <c r="G39" i="122" s="1"/>
  <c r="AH48" i="129"/>
  <c r="AI46" i="129" s="1"/>
  <c r="AH47" i="119"/>
  <c r="AI45" i="119" s="1"/>
  <c r="AH48" i="142"/>
  <c r="AI46" i="142" s="1"/>
  <c r="AG48" i="126"/>
  <c r="AH46" i="126" s="1"/>
  <c r="AH47" i="146"/>
  <c r="AI45" i="146" s="1"/>
  <c r="AG48" i="133"/>
  <c r="AH46" i="133" s="1"/>
  <c r="AH48" i="139"/>
  <c r="AI46" i="139" s="1"/>
  <c r="AH47" i="143"/>
  <c r="AI45" i="143" s="1"/>
  <c r="F41" i="123"/>
  <c r="G39" i="123" s="1"/>
  <c r="AG48" i="128"/>
  <c r="AH46" i="128" s="1"/>
  <c r="AH48" i="134"/>
  <c r="AI46" i="134" s="1"/>
  <c r="AG47" i="145"/>
  <c r="AH45" i="145" s="1"/>
  <c r="AG48" i="150"/>
  <c r="AH46" i="150" s="1"/>
  <c r="AH48" i="125"/>
  <c r="AI46" i="125" s="1"/>
  <c r="AG48" i="140"/>
  <c r="AG50" i="140" s="1"/>
  <c r="AG59" i="140" s="1"/>
  <c r="AG61" i="140" s="1"/>
  <c r="E48" i="122"/>
  <c r="AG47" i="130"/>
  <c r="AH45" i="130" s="1"/>
  <c r="E48" i="123"/>
  <c r="AG48" i="136"/>
  <c r="AG50" i="136" s="1"/>
  <c r="AG59" i="136" s="1"/>
  <c r="AG61" i="136" s="1"/>
  <c r="AG49" i="120"/>
  <c r="AG51" i="120" s="1"/>
  <c r="AG60" i="120" s="1"/>
  <c r="AG62" i="120" s="1"/>
  <c r="AH47" i="131"/>
  <c r="AI45" i="131" s="1"/>
  <c r="AG47" i="137"/>
  <c r="AH45" i="137" s="1"/>
  <c r="AF49" i="117"/>
  <c r="E42" i="122"/>
  <c r="BB21" i="150"/>
  <c r="BB22" i="150" s="1"/>
  <c r="BA55" i="146"/>
  <c r="BB19" i="146"/>
  <c r="BA55" i="145"/>
  <c r="BB19" i="145"/>
  <c r="BA55" i="143"/>
  <c r="BB19" i="143"/>
  <c r="BA22" i="143"/>
  <c r="BA56" i="142"/>
  <c r="BB19" i="142"/>
  <c r="BA55" i="140"/>
  <c r="BB19" i="140"/>
  <c r="BA22" i="140"/>
  <c r="BA56" i="139"/>
  <c r="BB19" i="139"/>
  <c r="BA55" i="137"/>
  <c r="BB19" i="137"/>
  <c r="BA55" i="136"/>
  <c r="BB19" i="136"/>
  <c r="BA56" i="134"/>
  <c r="BB19" i="134"/>
  <c r="BA56" i="133"/>
  <c r="BB19" i="133"/>
  <c r="BA22" i="133"/>
  <c r="BA55" i="131"/>
  <c r="BB19" i="131"/>
  <c r="BA55" i="130"/>
  <c r="BB19" i="130"/>
  <c r="BA22" i="130"/>
  <c r="BA56" i="129"/>
  <c r="BB19" i="129"/>
  <c r="BA56" i="128"/>
  <c r="BB19" i="128"/>
  <c r="BA56" i="126"/>
  <c r="BB19" i="126"/>
  <c r="BA56" i="125"/>
  <c r="BB19" i="125"/>
  <c r="BB55" i="123"/>
  <c r="BC19" i="123"/>
  <c r="BB55" i="122"/>
  <c r="BC19" i="122"/>
  <c r="BB22" i="122"/>
  <c r="BC21" i="120"/>
  <c r="BC22" i="120" s="1"/>
  <c r="AG48" i="116"/>
  <c r="AG50" i="116" s="1"/>
  <c r="AG59" i="116" s="1"/>
  <c r="AG61" i="116" s="1"/>
  <c r="AH47" i="116"/>
  <c r="AI45" i="116" s="1"/>
  <c r="C20" i="2"/>
  <c r="B23" i="2"/>
  <c r="B83" i="2"/>
  <c r="B76" i="2"/>
  <c r="D9" i="2"/>
  <c r="C74" i="2"/>
  <c r="C81" i="2"/>
  <c r="AF51" i="117" l="1"/>
  <c r="AF60" i="117" s="1"/>
  <c r="AF62" i="117" s="1"/>
  <c r="AG49" i="161"/>
  <c r="AG51" i="161" s="1"/>
  <c r="AG60" i="161" s="1"/>
  <c r="AG62" i="161" s="1"/>
  <c r="AH48" i="161"/>
  <c r="AI46" i="161" s="1"/>
  <c r="AH48" i="136"/>
  <c r="AH50" i="136" s="1"/>
  <c r="AH59" i="136" s="1"/>
  <c r="AH61" i="136" s="1"/>
  <c r="AH48" i="156"/>
  <c r="AH50" i="156" s="1"/>
  <c r="AH59" i="156" s="1"/>
  <c r="AH61" i="156" s="1"/>
  <c r="AH48" i="158"/>
  <c r="AH50" i="158" s="1"/>
  <c r="AH59" i="158" s="1"/>
  <c r="AH61" i="158" s="1"/>
  <c r="AH48" i="157"/>
  <c r="AH50" i="157" s="1"/>
  <c r="AH59" i="157" s="1"/>
  <c r="AH61" i="157" s="1"/>
  <c r="AH48" i="155"/>
  <c r="AH50" i="155" s="1"/>
  <c r="AH59" i="155" s="1"/>
  <c r="AH61" i="155" s="1"/>
  <c r="AI47" i="156"/>
  <c r="AJ45" i="156" s="1"/>
  <c r="AI47" i="158"/>
  <c r="AJ45" i="158" s="1"/>
  <c r="AI47" i="157"/>
  <c r="AJ45" i="157" s="1"/>
  <c r="AI47" i="155"/>
  <c r="AJ45" i="155" s="1"/>
  <c r="AH48" i="140"/>
  <c r="AH50" i="140" s="1"/>
  <c r="AH59" i="140" s="1"/>
  <c r="AH61" i="140" s="1"/>
  <c r="F48" i="122"/>
  <c r="BC21" i="117"/>
  <c r="BC22" i="117" s="1"/>
  <c r="AH49" i="134"/>
  <c r="AH51" i="134" s="1"/>
  <c r="AH60" i="134" s="1"/>
  <c r="AH62" i="134" s="1"/>
  <c r="AH48" i="143"/>
  <c r="AH50" i="143" s="1"/>
  <c r="AH59" i="143" s="1"/>
  <c r="AH61" i="143" s="1"/>
  <c r="AH48" i="146"/>
  <c r="AH50" i="146" s="1"/>
  <c r="AH59" i="146" s="1"/>
  <c r="AH61" i="146" s="1"/>
  <c r="AG48" i="130"/>
  <c r="AG50" i="130" s="1"/>
  <c r="AG59" i="130" s="1"/>
  <c r="AG61" i="130" s="1"/>
  <c r="AH49" i="125"/>
  <c r="AH51" i="125" s="1"/>
  <c r="AH60" i="125" s="1"/>
  <c r="AH62" i="125" s="1"/>
  <c r="AG48" i="137"/>
  <c r="AG50" i="137" s="1"/>
  <c r="AG59" i="137" s="1"/>
  <c r="AG61" i="137" s="1"/>
  <c r="AH49" i="129"/>
  <c r="AH51" i="129" s="1"/>
  <c r="AH60" i="129" s="1"/>
  <c r="AH62" i="129" s="1"/>
  <c r="AH49" i="142"/>
  <c r="AH51" i="142" s="1"/>
  <c r="AH60" i="142" s="1"/>
  <c r="AH62" i="142" s="1"/>
  <c r="AG48" i="145"/>
  <c r="AG50" i="145" s="1"/>
  <c r="AG59" i="145" s="1"/>
  <c r="AG61" i="145" s="1"/>
  <c r="AG49" i="117"/>
  <c r="AH48" i="131"/>
  <c r="AH50" i="131" s="1"/>
  <c r="AH59" i="131" s="1"/>
  <c r="AH61" i="131" s="1"/>
  <c r="AH48" i="150"/>
  <c r="AI46" i="150" s="1"/>
  <c r="AG49" i="128"/>
  <c r="AG51" i="128" s="1"/>
  <c r="AG60" i="128" s="1"/>
  <c r="AG62" i="128" s="1"/>
  <c r="G41" i="123"/>
  <c r="H39" i="123" s="1"/>
  <c r="AI48" i="139"/>
  <c r="AJ46" i="139" s="1"/>
  <c r="AH48" i="133"/>
  <c r="AI46" i="133" s="1"/>
  <c r="AH48" i="126"/>
  <c r="AI46" i="126" s="1"/>
  <c r="AI47" i="119"/>
  <c r="AJ45" i="119" s="1"/>
  <c r="G41" i="122"/>
  <c r="H39" i="122" s="1"/>
  <c r="AI48" i="120"/>
  <c r="AJ46" i="120" s="1"/>
  <c r="G47" i="123"/>
  <c r="H45" i="123" s="1"/>
  <c r="AI47" i="131"/>
  <c r="AJ45" i="131" s="1"/>
  <c r="AH48" i="128"/>
  <c r="AI46" i="128" s="1"/>
  <c r="AI47" i="140"/>
  <c r="AJ45" i="140" s="1"/>
  <c r="AH47" i="130"/>
  <c r="AI45" i="130" s="1"/>
  <c r="AI48" i="125"/>
  <c r="AJ46" i="125" s="1"/>
  <c r="AH47" i="145"/>
  <c r="AI45" i="145" s="1"/>
  <c r="AI47" i="143"/>
  <c r="AJ45" i="143" s="1"/>
  <c r="AI47" i="146"/>
  <c r="AJ45" i="146" s="1"/>
  <c r="AI48" i="142"/>
  <c r="AJ46" i="142" s="1"/>
  <c r="AI48" i="129"/>
  <c r="AJ46" i="129" s="1"/>
  <c r="AH48" i="117"/>
  <c r="AI46" i="117" s="1"/>
  <c r="AI47" i="136"/>
  <c r="AJ45" i="136" s="1"/>
  <c r="AH47" i="137"/>
  <c r="AI45" i="137" s="1"/>
  <c r="AG49" i="150"/>
  <c r="AG51" i="150" s="1"/>
  <c r="AG60" i="150" s="1"/>
  <c r="AG62" i="150" s="1"/>
  <c r="AI48" i="134"/>
  <c r="AJ46" i="134" s="1"/>
  <c r="F42" i="123"/>
  <c r="AH49" i="139"/>
  <c r="AH51" i="139" s="1"/>
  <c r="AH60" i="139" s="1"/>
  <c r="AH62" i="139" s="1"/>
  <c r="AG49" i="133"/>
  <c r="AG51" i="133" s="1"/>
  <c r="AG60" i="133" s="1"/>
  <c r="AG62" i="133" s="1"/>
  <c r="AG49" i="126"/>
  <c r="AG51" i="126" s="1"/>
  <c r="AG60" i="126" s="1"/>
  <c r="AG62" i="126" s="1"/>
  <c r="AH48" i="119"/>
  <c r="AH50" i="119" s="1"/>
  <c r="AH59" i="119" s="1"/>
  <c r="AH61" i="119" s="1"/>
  <c r="F42" i="122"/>
  <c r="AH49" i="120"/>
  <c r="AH51" i="120" s="1"/>
  <c r="AH60" i="120" s="1"/>
  <c r="AH62" i="120" s="1"/>
  <c r="F48" i="123"/>
  <c r="G47" i="122"/>
  <c r="H45" i="122" s="1"/>
  <c r="BB56" i="150"/>
  <c r="BC19" i="150"/>
  <c r="BB21" i="146"/>
  <c r="BB22" i="146" s="1"/>
  <c r="BB21" i="145"/>
  <c r="BB22" i="145" s="1"/>
  <c r="BB21" i="143"/>
  <c r="BB22" i="143" s="1"/>
  <c r="BB21" i="142"/>
  <c r="BB22" i="142" s="1"/>
  <c r="BB21" i="140"/>
  <c r="BB22" i="140" s="1"/>
  <c r="BB21" i="139"/>
  <c r="BB21" i="137"/>
  <c r="BB21" i="136"/>
  <c r="BB22" i="136" s="1"/>
  <c r="BB21" i="134"/>
  <c r="BB22" i="134" s="1"/>
  <c r="BB21" i="133"/>
  <c r="BB22" i="133" s="1"/>
  <c r="BB21" i="131"/>
  <c r="BB22" i="131" s="1"/>
  <c r="BB21" i="130"/>
  <c r="BB22" i="130" s="1"/>
  <c r="BB21" i="129"/>
  <c r="BB22" i="129" s="1"/>
  <c r="BB21" i="128"/>
  <c r="BB22" i="128" s="1"/>
  <c r="BB21" i="126"/>
  <c r="BB21" i="125"/>
  <c r="BB22" i="125" s="1"/>
  <c r="BC21" i="123"/>
  <c r="BC22" i="123" s="1"/>
  <c r="BC21" i="122"/>
  <c r="BC56" i="120"/>
  <c r="BD19" i="120"/>
  <c r="AH48" i="116"/>
  <c r="AH50" i="116" s="1"/>
  <c r="AH59" i="116" s="1"/>
  <c r="AH61" i="116" s="1"/>
  <c r="AI47" i="116"/>
  <c r="AJ45" i="116" s="1"/>
  <c r="C22" i="2"/>
  <c r="D20" i="2" s="1"/>
  <c r="B78" i="2"/>
  <c r="B27" i="2" s="1"/>
  <c r="C83" i="2"/>
  <c r="C76" i="2"/>
  <c r="E9" i="2"/>
  <c r="D74" i="2"/>
  <c r="D81" i="2"/>
  <c r="AG51" i="117" l="1"/>
  <c r="AG60" i="117" s="1"/>
  <c r="AG62" i="117" s="1"/>
  <c r="AH49" i="161"/>
  <c r="AH51" i="161" s="1"/>
  <c r="AH60" i="161" s="1"/>
  <c r="AH62" i="161" s="1"/>
  <c r="AI48" i="161"/>
  <c r="AJ46" i="161" s="1"/>
  <c r="AI48" i="155"/>
  <c r="AI50" i="155" s="1"/>
  <c r="AI59" i="155" s="1"/>
  <c r="AI61" i="155" s="1"/>
  <c r="AI48" i="157"/>
  <c r="AI50" i="157" s="1"/>
  <c r="AI59" i="157" s="1"/>
  <c r="AI61" i="157" s="1"/>
  <c r="AI48" i="158"/>
  <c r="AI50" i="158" s="1"/>
  <c r="AI59" i="158" s="1"/>
  <c r="AI61" i="158" s="1"/>
  <c r="AI48" i="156"/>
  <c r="AI50" i="156" s="1"/>
  <c r="AI59" i="156" s="1"/>
  <c r="AI61" i="156" s="1"/>
  <c r="AJ47" i="155"/>
  <c r="AK45" i="155" s="1"/>
  <c r="AJ47" i="157"/>
  <c r="AK45" i="157" s="1"/>
  <c r="AJ47" i="158"/>
  <c r="AK45" i="158" s="1"/>
  <c r="AJ47" i="156"/>
  <c r="AK45" i="156" s="1"/>
  <c r="BD19" i="117"/>
  <c r="BC56" i="117"/>
  <c r="AI48" i="140"/>
  <c r="AI50" i="140" s="1"/>
  <c r="AI59" i="140" s="1"/>
  <c r="AI61" i="140" s="1"/>
  <c r="AI49" i="125"/>
  <c r="AI51" i="125" s="1"/>
  <c r="AI60" i="125" s="1"/>
  <c r="AI62" i="125" s="1"/>
  <c r="AI49" i="139"/>
  <c r="AI51" i="139" s="1"/>
  <c r="AI60" i="139" s="1"/>
  <c r="AI62" i="139" s="1"/>
  <c r="AI48" i="131"/>
  <c r="AI50" i="131" s="1"/>
  <c r="AI59" i="131" s="1"/>
  <c r="AI61" i="131" s="1"/>
  <c r="G48" i="123"/>
  <c r="G48" i="122"/>
  <c r="AI48" i="143"/>
  <c r="AI50" i="143" s="1"/>
  <c r="AI59" i="143" s="1"/>
  <c r="AI61" i="143" s="1"/>
  <c r="AH49" i="128"/>
  <c r="AH51" i="128" s="1"/>
  <c r="AH60" i="128" s="1"/>
  <c r="AH62" i="128" s="1"/>
  <c r="G42" i="122"/>
  <c r="AI49" i="142"/>
  <c r="AI51" i="142" s="1"/>
  <c r="AI60" i="142" s="1"/>
  <c r="AI62" i="142" s="1"/>
  <c r="AH49" i="117"/>
  <c r="AH49" i="126"/>
  <c r="AH51" i="126" s="1"/>
  <c r="AH60" i="126" s="1"/>
  <c r="AH62" i="126" s="1"/>
  <c r="AJ48" i="134"/>
  <c r="AK46" i="134" s="1"/>
  <c r="AH48" i="137"/>
  <c r="AH50" i="137" s="1"/>
  <c r="AH59" i="137" s="1"/>
  <c r="AH61" i="137" s="1"/>
  <c r="AJ47" i="136"/>
  <c r="AK45" i="136" s="1"/>
  <c r="AJ48" i="129"/>
  <c r="AK46" i="129" s="1"/>
  <c r="AJ47" i="146"/>
  <c r="AK45" i="146" s="1"/>
  <c r="AI47" i="145"/>
  <c r="AJ45" i="145" s="1"/>
  <c r="AI47" i="130"/>
  <c r="AJ45" i="130" s="1"/>
  <c r="AJ48" i="120"/>
  <c r="AK46" i="120" s="1"/>
  <c r="AJ47" i="119"/>
  <c r="AK45" i="119" s="1"/>
  <c r="AI48" i="133"/>
  <c r="AJ46" i="133" s="1"/>
  <c r="H41" i="123"/>
  <c r="I39" i="123" s="1"/>
  <c r="AI48" i="150"/>
  <c r="AJ46" i="150" s="1"/>
  <c r="AI47" i="137"/>
  <c r="AJ45" i="137" s="1"/>
  <c r="H47" i="122"/>
  <c r="I45" i="122" s="1"/>
  <c r="AI48" i="117"/>
  <c r="AJ46" i="117" s="1"/>
  <c r="AJ48" i="142"/>
  <c r="AK46" i="142" s="1"/>
  <c r="AJ47" i="143"/>
  <c r="AK45" i="143" s="1"/>
  <c r="AJ48" i="125"/>
  <c r="AK46" i="125" s="1"/>
  <c r="AJ47" i="140"/>
  <c r="AK45" i="140" s="1"/>
  <c r="H47" i="123"/>
  <c r="I45" i="123" s="1"/>
  <c r="H41" i="122"/>
  <c r="I39" i="122" s="1"/>
  <c r="AI48" i="126"/>
  <c r="AJ46" i="126" s="1"/>
  <c r="AJ48" i="139"/>
  <c r="AK46" i="139" s="1"/>
  <c r="AI49" i="134"/>
  <c r="AI51" i="134" s="1"/>
  <c r="AI60" i="134" s="1"/>
  <c r="AI62" i="134" s="1"/>
  <c r="AI48" i="136"/>
  <c r="AI50" i="136" s="1"/>
  <c r="AI59" i="136" s="1"/>
  <c r="AI61" i="136" s="1"/>
  <c r="AI49" i="129"/>
  <c r="AI51" i="129" s="1"/>
  <c r="AI60" i="129" s="1"/>
  <c r="AI62" i="129" s="1"/>
  <c r="AI48" i="146"/>
  <c r="AI50" i="146" s="1"/>
  <c r="AI59" i="146" s="1"/>
  <c r="AI61" i="146" s="1"/>
  <c r="AH48" i="145"/>
  <c r="AH50" i="145" s="1"/>
  <c r="AH59" i="145" s="1"/>
  <c r="AH61" i="145" s="1"/>
  <c r="AH48" i="130"/>
  <c r="AH50" i="130" s="1"/>
  <c r="AH59" i="130" s="1"/>
  <c r="AH61" i="130" s="1"/>
  <c r="AI48" i="128"/>
  <c r="AJ46" i="128" s="1"/>
  <c r="AJ47" i="131"/>
  <c r="AK45" i="131" s="1"/>
  <c r="AI49" i="120"/>
  <c r="AI51" i="120" s="1"/>
  <c r="AI60" i="120" s="1"/>
  <c r="AI62" i="120" s="1"/>
  <c r="AI48" i="119"/>
  <c r="AI50" i="119" s="1"/>
  <c r="AI59" i="119" s="1"/>
  <c r="AI61" i="119" s="1"/>
  <c r="AH49" i="133"/>
  <c r="AH51" i="133" s="1"/>
  <c r="AH60" i="133" s="1"/>
  <c r="AH62" i="133" s="1"/>
  <c r="G42" i="123"/>
  <c r="AH49" i="150"/>
  <c r="AH51" i="150" s="1"/>
  <c r="AH60" i="150" s="1"/>
  <c r="AH62" i="150" s="1"/>
  <c r="BC21" i="150"/>
  <c r="BB55" i="146"/>
  <c r="BC19" i="146"/>
  <c r="BB55" i="145"/>
  <c r="BC19" i="145"/>
  <c r="BB55" i="143"/>
  <c r="BC19" i="143"/>
  <c r="BB56" i="142"/>
  <c r="BC19" i="142"/>
  <c r="BB55" i="140"/>
  <c r="BC19" i="140"/>
  <c r="BB56" i="139"/>
  <c r="BC19" i="139"/>
  <c r="BB22" i="139"/>
  <c r="BB55" i="137"/>
  <c r="BC19" i="137"/>
  <c r="BB22" i="137"/>
  <c r="BB55" i="136"/>
  <c r="BC19" i="136"/>
  <c r="BB56" i="134"/>
  <c r="BC19" i="134"/>
  <c r="BB56" i="133"/>
  <c r="BC19" i="133"/>
  <c r="BB55" i="131"/>
  <c r="BC19" i="131"/>
  <c r="BB55" i="130"/>
  <c r="BC19" i="130"/>
  <c r="BB56" i="129"/>
  <c r="BC19" i="129"/>
  <c r="BB56" i="128"/>
  <c r="BC19" i="128"/>
  <c r="BB56" i="126"/>
  <c r="BC19" i="126"/>
  <c r="BB22" i="126"/>
  <c r="BB56" i="125"/>
  <c r="BC19" i="125"/>
  <c r="BC55" i="123"/>
  <c r="BD19" i="123"/>
  <c r="BC55" i="122"/>
  <c r="BD19" i="122"/>
  <c r="BC22" i="122"/>
  <c r="BD21" i="120"/>
  <c r="AI48" i="116"/>
  <c r="AI50" i="116" s="1"/>
  <c r="AI59" i="116" s="1"/>
  <c r="AI61" i="116" s="1"/>
  <c r="AJ47" i="116"/>
  <c r="AK45" i="116" s="1"/>
  <c r="B29" i="2"/>
  <c r="D22" i="2"/>
  <c r="E20" i="2" s="1"/>
  <c r="C23" i="2"/>
  <c r="D83" i="2"/>
  <c r="C78" i="2"/>
  <c r="C27" i="2" s="1"/>
  <c r="D76" i="2"/>
  <c r="E74" i="2"/>
  <c r="E81" i="2"/>
  <c r="AH51" i="117" l="1"/>
  <c r="AH60" i="117" s="1"/>
  <c r="AH62" i="117" s="1"/>
  <c r="AI49" i="161"/>
  <c r="AI51" i="161" s="1"/>
  <c r="AI60" i="161" s="1"/>
  <c r="AI62" i="161" s="1"/>
  <c r="AJ48" i="161"/>
  <c r="AK46" i="161" s="1"/>
  <c r="AJ48" i="156"/>
  <c r="AJ50" i="156" s="1"/>
  <c r="AJ59" i="156" s="1"/>
  <c r="AJ61" i="156" s="1"/>
  <c r="AJ48" i="158"/>
  <c r="AJ50" i="158" s="1"/>
  <c r="AJ59" i="158" s="1"/>
  <c r="AJ61" i="158" s="1"/>
  <c r="AJ48" i="157"/>
  <c r="AJ50" i="157" s="1"/>
  <c r="AJ59" i="157" s="1"/>
  <c r="AJ61" i="157" s="1"/>
  <c r="AJ48" i="155"/>
  <c r="AJ50" i="155" s="1"/>
  <c r="AJ59" i="155" s="1"/>
  <c r="AJ61" i="155" s="1"/>
  <c r="AK47" i="156"/>
  <c r="AL45" i="156" s="1"/>
  <c r="AK47" i="158"/>
  <c r="AL45" i="158" s="1"/>
  <c r="AK47" i="157"/>
  <c r="AL45" i="157" s="1"/>
  <c r="AK47" i="155"/>
  <c r="AL45" i="155" s="1"/>
  <c r="BD21" i="117"/>
  <c r="BD22" i="117" s="1"/>
  <c r="AJ49" i="125"/>
  <c r="AJ51" i="125" s="1"/>
  <c r="AJ60" i="125" s="1"/>
  <c r="AJ62" i="125" s="1"/>
  <c r="AJ49" i="142"/>
  <c r="AJ51" i="142" s="1"/>
  <c r="AJ60" i="142" s="1"/>
  <c r="AJ62" i="142" s="1"/>
  <c r="AI48" i="130"/>
  <c r="AI50" i="130" s="1"/>
  <c r="AI59" i="130" s="1"/>
  <c r="AI61" i="130" s="1"/>
  <c r="AJ48" i="146"/>
  <c r="AJ50" i="146" s="1"/>
  <c r="AJ59" i="146" s="1"/>
  <c r="AJ61" i="146" s="1"/>
  <c r="H48" i="123"/>
  <c r="AI49" i="126"/>
  <c r="AI51" i="126" s="1"/>
  <c r="AI60" i="126" s="1"/>
  <c r="AI62" i="126" s="1"/>
  <c r="H48" i="122"/>
  <c r="AJ48" i="136"/>
  <c r="AJ50" i="136" s="1"/>
  <c r="AJ59" i="136" s="1"/>
  <c r="AJ61" i="136" s="1"/>
  <c r="AJ49" i="139"/>
  <c r="AJ51" i="139" s="1"/>
  <c r="AJ60" i="139" s="1"/>
  <c r="AJ62" i="139" s="1"/>
  <c r="H42" i="122"/>
  <c r="AJ48" i="140"/>
  <c r="AJ50" i="140" s="1"/>
  <c r="AJ59" i="140" s="1"/>
  <c r="AJ61" i="140" s="1"/>
  <c r="AJ48" i="143"/>
  <c r="AJ50" i="143" s="1"/>
  <c r="AJ59" i="143" s="1"/>
  <c r="AJ61" i="143" s="1"/>
  <c r="AI49" i="117"/>
  <c r="AI48" i="145"/>
  <c r="AI50" i="145" s="1"/>
  <c r="AI59" i="145" s="1"/>
  <c r="AI61" i="145" s="1"/>
  <c r="AJ49" i="129"/>
  <c r="AJ51" i="129" s="1"/>
  <c r="AJ60" i="129" s="1"/>
  <c r="AJ62" i="129" s="1"/>
  <c r="AJ48" i="128"/>
  <c r="AK46" i="128" s="1"/>
  <c r="I41" i="123"/>
  <c r="J39" i="123" s="1"/>
  <c r="AK47" i="119"/>
  <c r="AL45" i="119" s="1"/>
  <c r="AK48" i="134"/>
  <c r="AL46" i="134" s="1"/>
  <c r="AJ48" i="131"/>
  <c r="AJ50" i="131" s="1"/>
  <c r="AJ59" i="131" s="1"/>
  <c r="AJ61" i="131" s="1"/>
  <c r="AJ48" i="126"/>
  <c r="AK46" i="126" s="1"/>
  <c r="I47" i="123"/>
  <c r="J45" i="123" s="1"/>
  <c r="AK48" i="125"/>
  <c r="AL46" i="125" s="1"/>
  <c r="AK48" i="142"/>
  <c r="AL46" i="142" s="1"/>
  <c r="I47" i="122"/>
  <c r="J45" i="122" s="1"/>
  <c r="AI48" i="137"/>
  <c r="AI50" i="137" s="1"/>
  <c r="AI59" i="137" s="1"/>
  <c r="AI61" i="137" s="1"/>
  <c r="AI49" i="150"/>
  <c r="AI51" i="150" s="1"/>
  <c r="AI60" i="150" s="1"/>
  <c r="AI62" i="150" s="1"/>
  <c r="AI49" i="133"/>
  <c r="AI51" i="133" s="1"/>
  <c r="AI60" i="133" s="1"/>
  <c r="AI62" i="133" s="1"/>
  <c r="AJ49" i="120"/>
  <c r="AJ51" i="120" s="1"/>
  <c r="AJ60" i="120" s="1"/>
  <c r="AJ62" i="120" s="1"/>
  <c r="AJ47" i="130"/>
  <c r="AK45" i="130" s="1"/>
  <c r="AK47" i="146"/>
  <c r="AL45" i="146" s="1"/>
  <c r="AK47" i="136"/>
  <c r="AL45" i="136" s="1"/>
  <c r="AK47" i="131"/>
  <c r="AL45" i="131" s="1"/>
  <c r="AJ47" i="137"/>
  <c r="AK45" i="137" s="1"/>
  <c r="AJ48" i="150"/>
  <c r="AK46" i="150" s="1"/>
  <c r="AJ48" i="133"/>
  <c r="AK46" i="133" s="1"/>
  <c r="AK48" i="120"/>
  <c r="AL46" i="120" s="1"/>
  <c r="AI49" i="128"/>
  <c r="AI51" i="128" s="1"/>
  <c r="AI60" i="128" s="1"/>
  <c r="AI62" i="128" s="1"/>
  <c r="AK48" i="139"/>
  <c r="AL46" i="139" s="1"/>
  <c r="I41" i="122"/>
  <c r="J39" i="122" s="1"/>
  <c r="AK47" i="140"/>
  <c r="AL45" i="140" s="1"/>
  <c r="AK47" i="143"/>
  <c r="AL45" i="143" s="1"/>
  <c r="AJ48" i="117"/>
  <c r="AK46" i="117" s="1"/>
  <c r="H42" i="123"/>
  <c r="AJ48" i="119"/>
  <c r="AJ50" i="119" s="1"/>
  <c r="AJ59" i="119" s="1"/>
  <c r="AJ61" i="119" s="1"/>
  <c r="AJ47" i="145"/>
  <c r="AK45" i="145" s="1"/>
  <c r="AK48" i="129"/>
  <c r="AL46" i="129" s="1"/>
  <c r="AJ49" i="134"/>
  <c r="AJ51" i="134" s="1"/>
  <c r="AJ60" i="134" s="1"/>
  <c r="AJ62" i="134" s="1"/>
  <c r="AJ48" i="116"/>
  <c r="AJ50" i="116" s="1"/>
  <c r="AJ59" i="116" s="1"/>
  <c r="AJ61" i="116" s="1"/>
  <c r="BC56" i="150"/>
  <c r="BD19" i="150"/>
  <c r="BC22" i="150"/>
  <c r="BC21" i="146"/>
  <c r="BC21" i="145"/>
  <c r="BC21" i="143"/>
  <c r="BC22" i="143" s="1"/>
  <c r="BC21" i="142"/>
  <c r="BC21" i="140"/>
  <c r="BC22" i="140" s="1"/>
  <c r="BC21" i="139"/>
  <c r="BC21" i="137"/>
  <c r="BC22" i="137" s="1"/>
  <c r="BC21" i="136"/>
  <c r="BC21" i="134"/>
  <c r="BC22" i="134" s="1"/>
  <c r="BC21" i="133"/>
  <c r="BC22" i="133" s="1"/>
  <c r="BC21" i="131"/>
  <c r="BC22" i="131" s="1"/>
  <c r="BC21" i="130"/>
  <c r="BC22" i="130" s="1"/>
  <c r="BC21" i="129"/>
  <c r="BC22" i="129" s="1"/>
  <c r="BC21" i="128"/>
  <c r="BC21" i="126"/>
  <c r="BC22" i="126" s="1"/>
  <c r="BC21" i="125"/>
  <c r="BD21" i="123"/>
  <c r="BD22" i="123" s="1"/>
  <c r="BD21" i="122"/>
  <c r="BD56" i="120"/>
  <c r="BE19" i="120"/>
  <c r="BD22" i="120"/>
  <c r="AK47" i="116"/>
  <c r="AL45" i="116" s="1"/>
  <c r="E22" i="2"/>
  <c r="F20" i="2" s="1"/>
  <c r="D23" i="2"/>
  <c r="C26" i="2"/>
  <c r="B30" i="2"/>
  <c r="E83" i="2"/>
  <c r="D78" i="2"/>
  <c r="D27" i="2" s="1"/>
  <c r="E76" i="2"/>
  <c r="F74" i="2"/>
  <c r="F77" i="2" s="1"/>
  <c r="F81" i="2"/>
  <c r="G9" i="2"/>
  <c r="AI51" i="117" l="1"/>
  <c r="AI60" i="117" s="1"/>
  <c r="AI62" i="117" s="1"/>
  <c r="AJ49" i="161"/>
  <c r="AJ51" i="161" s="1"/>
  <c r="AJ60" i="161" s="1"/>
  <c r="AJ62" i="161" s="1"/>
  <c r="AK48" i="161"/>
  <c r="AL46" i="161" s="1"/>
  <c r="I42" i="123"/>
  <c r="I48" i="123"/>
  <c r="AK49" i="134"/>
  <c r="AK51" i="134" s="1"/>
  <c r="AK60" i="134" s="1"/>
  <c r="AK62" i="134" s="1"/>
  <c r="AK48" i="155"/>
  <c r="AK50" i="155" s="1"/>
  <c r="AK59" i="155" s="1"/>
  <c r="AK61" i="155" s="1"/>
  <c r="AK48" i="157"/>
  <c r="AK50" i="157" s="1"/>
  <c r="AK59" i="157" s="1"/>
  <c r="AK61" i="157" s="1"/>
  <c r="AK48" i="158"/>
  <c r="AK50" i="158" s="1"/>
  <c r="AK59" i="158" s="1"/>
  <c r="AK61" i="158" s="1"/>
  <c r="AK48" i="156"/>
  <c r="AK50" i="156" s="1"/>
  <c r="AK59" i="156" s="1"/>
  <c r="AK61" i="156" s="1"/>
  <c r="AL47" i="155"/>
  <c r="AM45" i="155" s="1"/>
  <c r="AL47" i="157"/>
  <c r="AM45" i="157" s="1"/>
  <c r="AL47" i="158"/>
  <c r="AM45" i="158" s="1"/>
  <c r="AL47" i="156"/>
  <c r="AM45" i="156" s="1"/>
  <c r="BE19" i="117"/>
  <c r="BD56" i="117"/>
  <c r="AK49" i="120"/>
  <c r="AK51" i="120" s="1"/>
  <c r="AK60" i="120" s="1"/>
  <c r="AK62" i="120" s="1"/>
  <c r="AK49" i="142"/>
  <c r="AK51" i="142" s="1"/>
  <c r="AK60" i="142" s="1"/>
  <c r="AK62" i="142" s="1"/>
  <c r="AJ49" i="128"/>
  <c r="AJ51" i="128" s="1"/>
  <c r="AJ60" i="128" s="1"/>
  <c r="AJ62" i="128" s="1"/>
  <c r="AJ49" i="150"/>
  <c r="AJ51" i="150" s="1"/>
  <c r="AJ60" i="150" s="1"/>
  <c r="AJ62" i="150" s="1"/>
  <c r="AK48" i="136"/>
  <c r="AK50" i="136" s="1"/>
  <c r="AK59" i="136" s="1"/>
  <c r="AK61" i="136" s="1"/>
  <c r="AJ48" i="130"/>
  <c r="AJ50" i="130" s="1"/>
  <c r="AJ59" i="130" s="1"/>
  <c r="AJ61" i="130" s="1"/>
  <c r="AK47" i="145"/>
  <c r="AL45" i="145" s="1"/>
  <c r="AL47" i="143"/>
  <c r="AM45" i="143" s="1"/>
  <c r="J41" i="122"/>
  <c r="K39" i="122" s="1"/>
  <c r="AJ49" i="133"/>
  <c r="AJ51" i="133" s="1"/>
  <c r="AJ60" i="133" s="1"/>
  <c r="AJ62" i="133" s="1"/>
  <c r="AJ48" i="137"/>
  <c r="AJ50" i="137" s="1"/>
  <c r="AJ59" i="137" s="1"/>
  <c r="AJ61" i="137" s="1"/>
  <c r="AK48" i="131"/>
  <c r="AK50" i="131" s="1"/>
  <c r="AK59" i="131" s="1"/>
  <c r="AK61" i="131" s="1"/>
  <c r="AK48" i="146"/>
  <c r="AK50" i="146" s="1"/>
  <c r="AK59" i="146" s="1"/>
  <c r="AK61" i="146" s="1"/>
  <c r="I48" i="122"/>
  <c r="AK49" i="125"/>
  <c r="AK51" i="125" s="1"/>
  <c r="AK60" i="125" s="1"/>
  <c r="AK62" i="125" s="1"/>
  <c r="AJ49" i="126"/>
  <c r="AJ51" i="126" s="1"/>
  <c r="AJ60" i="126" s="1"/>
  <c r="AJ62" i="126" s="1"/>
  <c r="AL47" i="119"/>
  <c r="AM45" i="119" s="1"/>
  <c r="AK49" i="129"/>
  <c r="AK51" i="129" s="1"/>
  <c r="AK60" i="129" s="1"/>
  <c r="AK62" i="129" s="1"/>
  <c r="AJ49" i="117"/>
  <c r="AK48" i="140"/>
  <c r="AK50" i="140" s="1"/>
  <c r="AK59" i="140" s="1"/>
  <c r="AK61" i="140" s="1"/>
  <c r="AK49" i="139"/>
  <c r="AK51" i="139" s="1"/>
  <c r="AK60" i="139" s="1"/>
  <c r="AK62" i="139" s="1"/>
  <c r="AK48" i="133"/>
  <c r="AL46" i="133" s="1"/>
  <c r="AK47" i="137"/>
  <c r="AL45" i="137" s="1"/>
  <c r="AL47" i="131"/>
  <c r="AM45" i="131" s="1"/>
  <c r="AL47" i="146"/>
  <c r="AM45" i="146" s="1"/>
  <c r="J47" i="122"/>
  <c r="K45" i="122" s="1"/>
  <c r="AL48" i="125"/>
  <c r="AM46" i="125" s="1"/>
  <c r="AK48" i="126"/>
  <c r="AL46" i="126" s="1"/>
  <c r="AL48" i="129"/>
  <c r="AM46" i="129" s="1"/>
  <c r="AK48" i="117"/>
  <c r="AL46" i="117" s="1"/>
  <c r="AL47" i="140"/>
  <c r="AM45" i="140" s="1"/>
  <c r="AL48" i="139"/>
  <c r="AM46" i="139" s="1"/>
  <c r="AL48" i="134"/>
  <c r="AM46" i="134" s="1"/>
  <c r="J41" i="123"/>
  <c r="K39" i="123" s="1"/>
  <c r="AK48" i="128"/>
  <c r="AL46" i="128" s="1"/>
  <c r="AJ48" i="145"/>
  <c r="AJ50" i="145" s="1"/>
  <c r="AJ59" i="145" s="1"/>
  <c r="AJ61" i="145" s="1"/>
  <c r="AK48" i="143"/>
  <c r="AK50" i="143" s="1"/>
  <c r="AK59" i="143" s="1"/>
  <c r="AK61" i="143" s="1"/>
  <c r="I42" i="122"/>
  <c r="AL48" i="120"/>
  <c r="AM46" i="120" s="1"/>
  <c r="AK48" i="150"/>
  <c r="AL46" i="150" s="1"/>
  <c r="AL47" i="136"/>
  <c r="AM45" i="136" s="1"/>
  <c r="AK47" i="130"/>
  <c r="AL45" i="130" s="1"/>
  <c r="AL48" i="142"/>
  <c r="AM46" i="142" s="1"/>
  <c r="J47" i="123"/>
  <c r="K45" i="123" s="1"/>
  <c r="AK48" i="119"/>
  <c r="AK50" i="119" s="1"/>
  <c r="AK59" i="119" s="1"/>
  <c r="AK61" i="119" s="1"/>
  <c r="BD21" i="150"/>
  <c r="BD22" i="150" s="1"/>
  <c r="BC55" i="146"/>
  <c r="BD19" i="146"/>
  <c r="BC22" i="146"/>
  <c r="BC55" i="145"/>
  <c r="BD19" i="145"/>
  <c r="BC22" i="145"/>
  <c r="BC55" i="143"/>
  <c r="BD19" i="143"/>
  <c r="BC56" i="142"/>
  <c r="BD19" i="142"/>
  <c r="BC22" i="142"/>
  <c r="BC55" i="140"/>
  <c r="BD19" i="140"/>
  <c r="BC56" i="139"/>
  <c r="BD19" i="139"/>
  <c r="BC22" i="139"/>
  <c r="BC55" i="137"/>
  <c r="BD19" i="137"/>
  <c r="BC55" i="136"/>
  <c r="BD19" i="136"/>
  <c r="BC22" i="136"/>
  <c r="BC56" i="134"/>
  <c r="BD19" i="134"/>
  <c r="BC56" i="133"/>
  <c r="BD19" i="133"/>
  <c r="BC55" i="131"/>
  <c r="BD19" i="131"/>
  <c r="BC55" i="130"/>
  <c r="BD19" i="130"/>
  <c r="BC56" i="129"/>
  <c r="BD19" i="129"/>
  <c r="BC56" i="128"/>
  <c r="BD19" i="128"/>
  <c r="BC22" i="128"/>
  <c r="BC56" i="126"/>
  <c r="BD19" i="126"/>
  <c r="BC56" i="125"/>
  <c r="BD19" i="125"/>
  <c r="BC22" i="125"/>
  <c r="BD55" i="123"/>
  <c r="BE19" i="123"/>
  <c r="BD55" i="122"/>
  <c r="BE19" i="122"/>
  <c r="BD22" i="122"/>
  <c r="BE21" i="120"/>
  <c r="BE22" i="120" s="1"/>
  <c r="AK48" i="116"/>
  <c r="AK50" i="116" s="1"/>
  <c r="AK59" i="116" s="1"/>
  <c r="AK61" i="116" s="1"/>
  <c r="AL47" i="116"/>
  <c r="AM45" i="116" s="1"/>
  <c r="E23" i="2"/>
  <c r="F22" i="2"/>
  <c r="G20" i="2" s="1"/>
  <c r="C29" i="2"/>
  <c r="D26" i="2" s="1"/>
  <c r="F84" i="2"/>
  <c r="F85" i="2" s="1"/>
  <c r="F28" i="2" s="1"/>
  <c r="K77" i="2"/>
  <c r="K84" i="2" s="1"/>
  <c r="L77" i="2"/>
  <c r="L84" i="2" s="1"/>
  <c r="J77" i="2"/>
  <c r="J84" i="2" s="1"/>
  <c r="J85" i="2" s="1"/>
  <c r="J28" i="2" s="1"/>
  <c r="I77" i="2"/>
  <c r="I84" i="2" s="1"/>
  <c r="I85" i="2" s="1"/>
  <c r="I28" i="2" s="1"/>
  <c r="H77" i="2"/>
  <c r="H84" i="2" s="1"/>
  <c r="H85" i="2" s="1"/>
  <c r="H28" i="2" s="1"/>
  <c r="G77" i="2"/>
  <c r="G84" i="2" s="1"/>
  <c r="G85" i="2" s="1"/>
  <c r="G28" i="2" s="1"/>
  <c r="F76" i="2"/>
  <c r="F83" i="2"/>
  <c r="E78" i="2"/>
  <c r="E27" i="2" s="1"/>
  <c r="H9" i="2"/>
  <c r="G74" i="2"/>
  <c r="G81" i="2"/>
  <c r="AJ51" i="117" l="1"/>
  <c r="AJ60" i="117" s="1"/>
  <c r="AJ62" i="117" s="1"/>
  <c r="AK49" i="161"/>
  <c r="AK51" i="161" s="1"/>
  <c r="AK60" i="161" s="1"/>
  <c r="AK62" i="161" s="1"/>
  <c r="AL48" i="161"/>
  <c r="AM46" i="161" s="1"/>
  <c r="AK49" i="133"/>
  <c r="AK51" i="133" s="1"/>
  <c r="AK60" i="133" s="1"/>
  <c r="AK62" i="133" s="1"/>
  <c r="AL48" i="156"/>
  <c r="AL50" i="156" s="1"/>
  <c r="AL59" i="156" s="1"/>
  <c r="AL61" i="156" s="1"/>
  <c r="AL48" i="158"/>
  <c r="AL50" i="158" s="1"/>
  <c r="AL59" i="158" s="1"/>
  <c r="AL61" i="158" s="1"/>
  <c r="AL48" i="157"/>
  <c r="AL50" i="157" s="1"/>
  <c r="AL59" i="157" s="1"/>
  <c r="AL61" i="157" s="1"/>
  <c r="AL48" i="155"/>
  <c r="AL50" i="155" s="1"/>
  <c r="AL59" i="155" s="1"/>
  <c r="AL61" i="155" s="1"/>
  <c r="AM47" i="156"/>
  <c r="AN45" i="156" s="1"/>
  <c r="AM47" i="158"/>
  <c r="AN45" i="158" s="1"/>
  <c r="AM47" i="157"/>
  <c r="AN45" i="157" s="1"/>
  <c r="AM47" i="155"/>
  <c r="AN45" i="155" s="1"/>
  <c r="AL48" i="140"/>
  <c r="AL50" i="140" s="1"/>
  <c r="AL59" i="140" s="1"/>
  <c r="AL61" i="140" s="1"/>
  <c r="BE21" i="117"/>
  <c r="BE22" i="117" s="1"/>
  <c r="C30" i="2"/>
  <c r="AL48" i="131"/>
  <c r="AL50" i="131" s="1"/>
  <c r="AL59" i="131" s="1"/>
  <c r="AL61" i="131" s="1"/>
  <c r="J48" i="123"/>
  <c r="AL49" i="129"/>
  <c r="AL51" i="129" s="1"/>
  <c r="AL60" i="129" s="1"/>
  <c r="AL62" i="129" s="1"/>
  <c r="AL49" i="139"/>
  <c r="AL51" i="139" s="1"/>
  <c r="AL60" i="139" s="1"/>
  <c r="AL62" i="139" s="1"/>
  <c r="AK49" i="117"/>
  <c r="AK49" i="126"/>
  <c r="AK51" i="126" s="1"/>
  <c r="AK60" i="126" s="1"/>
  <c r="AK62" i="126" s="1"/>
  <c r="AL48" i="143"/>
  <c r="AL50" i="143" s="1"/>
  <c r="AL59" i="143" s="1"/>
  <c r="AL61" i="143" s="1"/>
  <c r="J48" i="122"/>
  <c r="AK48" i="145"/>
  <c r="AK50" i="145" s="1"/>
  <c r="AK59" i="145" s="1"/>
  <c r="AK61" i="145" s="1"/>
  <c r="AL49" i="125"/>
  <c r="AL51" i="125" s="1"/>
  <c r="AL60" i="125" s="1"/>
  <c r="AL62" i="125" s="1"/>
  <c r="AL48" i="146"/>
  <c r="AL50" i="146" s="1"/>
  <c r="AL59" i="146" s="1"/>
  <c r="AL61" i="146" s="1"/>
  <c r="AK48" i="137"/>
  <c r="AK50" i="137" s="1"/>
  <c r="AK59" i="137" s="1"/>
  <c r="AK61" i="137" s="1"/>
  <c r="AL48" i="119"/>
  <c r="AL50" i="119" s="1"/>
  <c r="AL59" i="119" s="1"/>
  <c r="AL61" i="119" s="1"/>
  <c r="AL49" i="142"/>
  <c r="AL51" i="142" s="1"/>
  <c r="AL60" i="142" s="1"/>
  <c r="AL62" i="142" s="1"/>
  <c r="J42" i="122"/>
  <c r="AM47" i="136"/>
  <c r="AN45" i="136" s="1"/>
  <c r="AM48" i="120"/>
  <c r="AN46" i="120" s="1"/>
  <c r="AL48" i="128"/>
  <c r="AM46" i="128" s="1"/>
  <c r="AM48" i="134"/>
  <c r="AN46" i="134" s="1"/>
  <c r="K47" i="123"/>
  <c r="L45" i="123" s="1"/>
  <c r="AK48" i="130"/>
  <c r="AK50" i="130" s="1"/>
  <c r="AK59" i="130" s="1"/>
  <c r="AK61" i="130" s="1"/>
  <c r="AK49" i="150"/>
  <c r="AK51" i="150" s="1"/>
  <c r="AK60" i="150" s="1"/>
  <c r="AK62" i="150" s="1"/>
  <c r="J42" i="123"/>
  <c r="AM47" i="140"/>
  <c r="AN45" i="140" s="1"/>
  <c r="AM48" i="129"/>
  <c r="AN46" i="129" s="1"/>
  <c r="AL48" i="126"/>
  <c r="AM46" i="126" s="1"/>
  <c r="K47" i="122"/>
  <c r="L45" i="122" s="1"/>
  <c r="AM47" i="131"/>
  <c r="AN45" i="131" s="1"/>
  <c r="AL48" i="133"/>
  <c r="AM46" i="133" s="1"/>
  <c r="AM47" i="119"/>
  <c r="AN45" i="119" s="1"/>
  <c r="AM47" i="143"/>
  <c r="AN45" i="143" s="1"/>
  <c r="AL47" i="145"/>
  <c r="AM45" i="145" s="1"/>
  <c r="AL47" i="130"/>
  <c r="AM45" i="130" s="1"/>
  <c r="AL48" i="150"/>
  <c r="AM46" i="150" s="1"/>
  <c r="K41" i="123"/>
  <c r="L39" i="123" s="1"/>
  <c r="AM48" i="142"/>
  <c r="AN46" i="142" s="1"/>
  <c r="AL48" i="136"/>
  <c r="AL50" i="136" s="1"/>
  <c r="AL59" i="136" s="1"/>
  <c r="AL61" i="136" s="1"/>
  <c r="AL49" i="120"/>
  <c r="AL51" i="120" s="1"/>
  <c r="AL60" i="120" s="1"/>
  <c r="AL62" i="120" s="1"/>
  <c r="AK49" i="128"/>
  <c r="AK51" i="128" s="1"/>
  <c r="AK60" i="128" s="1"/>
  <c r="AK62" i="128" s="1"/>
  <c r="AL49" i="134"/>
  <c r="AL51" i="134" s="1"/>
  <c r="AL60" i="134" s="1"/>
  <c r="AL62" i="134" s="1"/>
  <c r="AM48" i="139"/>
  <c r="AN46" i="139" s="1"/>
  <c r="AL48" i="117"/>
  <c r="AM46" i="117" s="1"/>
  <c r="AM48" i="125"/>
  <c r="AN46" i="125" s="1"/>
  <c r="AM47" i="146"/>
  <c r="AN45" i="146" s="1"/>
  <c r="AL47" i="137"/>
  <c r="AM45" i="137" s="1"/>
  <c r="K41" i="122"/>
  <c r="L39" i="122" s="1"/>
  <c r="BD56" i="150"/>
  <c r="BE19" i="150"/>
  <c r="BD21" i="146"/>
  <c r="BD22" i="146" s="1"/>
  <c r="BD21" i="145"/>
  <c r="BD22" i="145" s="1"/>
  <c r="BD21" i="143"/>
  <c r="BD22" i="143" s="1"/>
  <c r="BD21" i="142"/>
  <c r="BD21" i="140"/>
  <c r="BD21" i="139"/>
  <c r="BD21" i="137"/>
  <c r="BD22" i="137" s="1"/>
  <c r="BD21" i="136"/>
  <c r="BD22" i="136" s="1"/>
  <c r="BD21" i="134"/>
  <c r="BD21" i="133"/>
  <c r="BD21" i="131"/>
  <c r="BD21" i="130"/>
  <c r="BD22" i="130" s="1"/>
  <c r="BD21" i="129"/>
  <c r="BD22" i="129" s="1"/>
  <c r="BD21" i="128"/>
  <c r="BD22" i="128" s="1"/>
  <c r="BD21" i="126"/>
  <c r="BD22" i="126" s="1"/>
  <c r="BD21" i="125"/>
  <c r="BD22" i="125" s="1"/>
  <c r="BE21" i="123"/>
  <c r="BE22" i="123" s="1"/>
  <c r="BE21" i="122"/>
  <c r="BE56" i="120"/>
  <c r="BF19" i="120"/>
  <c r="AL48" i="116"/>
  <c r="AL50" i="116" s="1"/>
  <c r="AL59" i="116" s="1"/>
  <c r="AL61" i="116" s="1"/>
  <c r="AM47" i="116"/>
  <c r="AN45" i="116" s="1"/>
  <c r="F23" i="2"/>
  <c r="G22" i="2"/>
  <c r="H20" i="2" s="1"/>
  <c r="D29" i="2"/>
  <c r="E26" i="2" s="1"/>
  <c r="F78" i="2"/>
  <c r="F27" i="2" s="1"/>
  <c r="G83" i="2"/>
  <c r="G76" i="2"/>
  <c r="H74" i="2"/>
  <c r="H81" i="2"/>
  <c r="I9" i="2"/>
  <c r="AK51" i="117" l="1"/>
  <c r="AK60" i="117" s="1"/>
  <c r="AK62" i="117" s="1"/>
  <c r="AL49" i="161"/>
  <c r="AL51" i="161" s="1"/>
  <c r="AL60" i="161" s="1"/>
  <c r="AL62" i="161" s="1"/>
  <c r="AM48" i="161"/>
  <c r="AN46" i="161" s="1"/>
  <c r="AM48" i="156"/>
  <c r="AM50" i="156" s="1"/>
  <c r="AM59" i="156" s="1"/>
  <c r="AM61" i="156" s="1"/>
  <c r="AM48" i="157"/>
  <c r="AM50" i="157" s="1"/>
  <c r="AM59" i="157" s="1"/>
  <c r="AM61" i="157" s="1"/>
  <c r="AM48" i="155"/>
  <c r="AM50" i="155" s="1"/>
  <c r="AM59" i="155" s="1"/>
  <c r="AM61" i="155" s="1"/>
  <c r="AM48" i="158"/>
  <c r="AM50" i="158" s="1"/>
  <c r="AM59" i="158" s="1"/>
  <c r="AM61" i="158" s="1"/>
  <c r="AN47" i="155"/>
  <c r="AO45" i="155" s="1"/>
  <c r="AN47" i="157"/>
  <c r="AO45" i="157" s="1"/>
  <c r="AN47" i="158"/>
  <c r="AO45" i="158" s="1"/>
  <c r="AN47" i="156"/>
  <c r="AO45" i="156" s="1"/>
  <c r="BF19" i="117"/>
  <c r="BE56" i="117"/>
  <c r="AL49" i="117"/>
  <c r="K42" i="122"/>
  <c r="AL49" i="128"/>
  <c r="AL51" i="128" s="1"/>
  <c r="AL60" i="128" s="1"/>
  <c r="AL62" i="128" s="1"/>
  <c r="K48" i="123"/>
  <c r="AM48" i="146"/>
  <c r="AM50" i="146" s="1"/>
  <c r="AM59" i="146" s="1"/>
  <c r="AM61" i="146" s="1"/>
  <c r="AM48" i="136"/>
  <c r="AM50" i="136" s="1"/>
  <c r="AM59" i="136" s="1"/>
  <c r="AM61" i="136" s="1"/>
  <c r="AL48" i="137"/>
  <c r="AL50" i="137" s="1"/>
  <c r="AL59" i="137" s="1"/>
  <c r="AL61" i="137" s="1"/>
  <c r="AM49" i="125"/>
  <c r="AM51" i="125" s="1"/>
  <c r="AM60" i="125" s="1"/>
  <c r="AM62" i="125" s="1"/>
  <c r="AM49" i="139"/>
  <c r="AM51" i="139" s="1"/>
  <c r="AM60" i="139" s="1"/>
  <c r="AM62" i="139" s="1"/>
  <c r="AN48" i="142"/>
  <c r="AO46" i="142" s="1"/>
  <c r="L41" i="123"/>
  <c r="M39" i="123" s="1"/>
  <c r="AL48" i="130"/>
  <c r="AL50" i="130" s="1"/>
  <c r="AL59" i="130" s="1"/>
  <c r="AL61" i="130" s="1"/>
  <c r="AL48" i="145"/>
  <c r="AL50" i="145" s="1"/>
  <c r="AL59" i="145" s="1"/>
  <c r="AL61" i="145" s="1"/>
  <c r="AM48" i="119"/>
  <c r="AM50" i="119" s="1"/>
  <c r="AM59" i="119" s="1"/>
  <c r="AM61" i="119" s="1"/>
  <c r="AM48" i="131"/>
  <c r="AM50" i="131" s="1"/>
  <c r="AM59" i="131" s="1"/>
  <c r="AM61" i="131" s="1"/>
  <c r="AL49" i="126"/>
  <c r="AL51" i="126" s="1"/>
  <c r="AL60" i="126" s="1"/>
  <c r="AL62" i="126" s="1"/>
  <c r="AM48" i="140"/>
  <c r="AM50" i="140" s="1"/>
  <c r="AM59" i="140" s="1"/>
  <c r="AM61" i="140" s="1"/>
  <c r="AN48" i="134"/>
  <c r="AO46" i="134" s="1"/>
  <c r="AN48" i="120"/>
  <c r="AO46" i="120" s="1"/>
  <c r="AM47" i="137"/>
  <c r="AN45" i="137" s="1"/>
  <c r="AN48" i="125"/>
  <c r="AO46" i="125" s="1"/>
  <c r="AN48" i="139"/>
  <c r="AO46" i="139" s="1"/>
  <c r="AM47" i="130"/>
  <c r="AN45" i="130" s="1"/>
  <c r="AM47" i="145"/>
  <c r="AN45" i="145" s="1"/>
  <c r="AN47" i="119"/>
  <c r="AO45" i="119" s="1"/>
  <c r="AN47" i="131"/>
  <c r="AO45" i="131" s="1"/>
  <c r="AM48" i="126"/>
  <c r="AN46" i="126" s="1"/>
  <c r="AN47" i="140"/>
  <c r="AO45" i="140" s="1"/>
  <c r="L41" i="122"/>
  <c r="M39" i="122" s="1"/>
  <c r="AL49" i="150"/>
  <c r="AL51" i="150" s="1"/>
  <c r="AL60" i="150" s="1"/>
  <c r="AL62" i="150" s="1"/>
  <c r="AM48" i="143"/>
  <c r="AM50" i="143" s="1"/>
  <c r="AM59" i="143" s="1"/>
  <c r="AM61" i="143" s="1"/>
  <c r="AL49" i="133"/>
  <c r="AL51" i="133" s="1"/>
  <c r="AL60" i="133" s="1"/>
  <c r="AL62" i="133" s="1"/>
  <c r="K48" i="122"/>
  <c r="AM49" i="129"/>
  <c r="AM51" i="129" s="1"/>
  <c r="AM60" i="129" s="1"/>
  <c r="AM62" i="129" s="1"/>
  <c r="L47" i="123"/>
  <c r="M45" i="123" s="1"/>
  <c r="AM48" i="128"/>
  <c r="AN46" i="128" s="1"/>
  <c r="AN47" i="136"/>
  <c r="AO45" i="136" s="1"/>
  <c r="AN47" i="146"/>
  <c r="AO45" i="146" s="1"/>
  <c r="AM48" i="117"/>
  <c r="AN46" i="117" s="1"/>
  <c r="AM49" i="142"/>
  <c r="AM51" i="142" s="1"/>
  <c r="AM60" i="142" s="1"/>
  <c r="AM62" i="142" s="1"/>
  <c r="K42" i="123"/>
  <c r="AM48" i="150"/>
  <c r="AN46" i="150" s="1"/>
  <c r="AN47" i="143"/>
  <c r="AO45" i="143" s="1"/>
  <c r="AM48" i="133"/>
  <c r="AN46" i="133" s="1"/>
  <c r="L47" i="122"/>
  <c r="M45" i="122" s="1"/>
  <c r="AN48" i="129"/>
  <c r="AO46" i="129" s="1"/>
  <c r="AM49" i="134"/>
  <c r="AM51" i="134" s="1"/>
  <c r="AM60" i="134" s="1"/>
  <c r="AM62" i="134" s="1"/>
  <c r="AM49" i="120"/>
  <c r="AM51" i="120" s="1"/>
  <c r="AM60" i="120" s="1"/>
  <c r="AM62" i="120" s="1"/>
  <c r="AM48" i="116"/>
  <c r="AM50" i="116" s="1"/>
  <c r="AM59" i="116" s="1"/>
  <c r="AM61" i="116" s="1"/>
  <c r="BE21" i="150"/>
  <c r="BE22" i="150" s="1"/>
  <c r="BD55" i="146"/>
  <c r="BE19" i="146"/>
  <c r="BD55" i="145"/>
  <c r="BE19" i="145"/>
  <c r="BD55" i="143"/>
  <c r="BE19" i="143"/>
  <c r="BD56" i="142"/>
  <c r="BE19" i="142"/>
  <c r="BD22" i="142"/>
  <c r="BD55" i="140"/>
  <c r="BE19" i="140"/>
  <c r="BD22" i="140"/>
  <c r="BD56" i="139"/>
  <c r="BE19" i="139"/>
  <c r="BD22" i="139"/>
  <c r="BD55" i="137"/>
  <c r="BE19" i="137"/>
  <c r="BD55" i="136"/>
  <c r="BE19" i="136"/>
  <c r="BD56" i="134"/>
  <c r="BE19" i="134"/>
  <c r="BD22" i="134"/>
  <c r="BD56" i="133"/>
  <c r="BE19" i="133"/>
  <c r="BD22" i="133"/>
  <c r="BD55" i="131"/>
  <c r="BE19" i="131"/>
  <c r="BD22" i="131"/>
  <c r="BD55" i="130"/>
  <c r="BE19" i="130"/>
  <c r="BD56" i="129"/>
  <c r="BE19" i="129"/>
  <c r="BD56" i="128"/>
  <c r="BE19" i="128"/>
  <c r="BD56" i="126"/>
  <c r="BE19" i="126"/>
  <c r="BD56" i="125"/>
  <c r="BE19" i="125"/>
  <c r="BE55" i="123"/>
  <c r="BF19" i="123"/>
  <c r="BE55" i="122"/>
  <c r="BF19" i="122"/>
  <c r="BE22" i="122"/>
  <c r="BF21" i="120"/>
  <c r="AN47" i="116"/>
  <c r="AO45" i="116" s="1"/>
  <c r="G23" i="2"/>
  <c r="H22" i="2"/>
  <c r="I20" i="2" s="1"/>
  <c r="E29" i="2"/>
  <c r="F26" i="2" s="1"/>
  <c r="F29" i="2" s="1"/>
  <c r="D30" i="2"/>
  <c r="H83" i="2"/>
  <c r="G78" i="2"/>
  <c r="G27" i="2" s="1"/>
  <c r="H76" i="2"/>
  <c r="I74" i="2"/>
  <c r="I81" i="2"/>
  <c r="J9" i="2"/>
  <c r="AL51" i="117" l="1"/>
  <c r="AL60" i="117" s="1"/>
  <c r="AL62" i="117" s="1"/>
  <c r="AM49" i="161"/>
  <c r="AM51" i="161" s="1"/>
  <c r="AM60" i="161" s="1"/>
  <c r="AM62" i="161" s="1"/>
  <c r="AN48" i="161"/>
  <c r="AO46" i="161" s="1"/>
  <c r="AN48" i="146"/>
  <c r="AN50" i="146" s="1"/>
  <c r="AN59" i="146" s="1"/>
  <c r="AN61" i="146" s="1"/>
  <c r="AN48" i="156"/>
  <c r="AN50" i="156" s="1"/>
  <c r="AN59" i="156" s="1"/>
  <c r="AN61" i="156" s="1"/>
  <c r="AN48" i="158"/>
  <c r="AN50" i="158" s="1"/>
  <c r="AN59" i="158" s="1"/>
  <c r="AN61" i="158" s="1"/>
  <c r="AN48" i="157"/>
  <c r="AN50" i="157" s="1"/>
  <c r="AN59" i="157" s="1"/>
  <c r="AN61" i="157" s="1"/>
  <c r="AN48" i="155"/>
  <c r="AN50" i="155" s="1"/>
  <c r="AN59" i="155" s="1"/>
  <c r="AN61" i="155" s="1"/>
  <c r="AO47" i="156"/>
  <c r="AP45" i="156" s="1"/>
  <c r="AO47" i="158"/>
  <c r="AP45" i="158" s="1"/>
  <c r="AO47" i="157"/>
  <c r="AP45" i="157" s="1"/>
  <c r="AO47" i="155"/>
  <c r="AP45" i="155" s="1"/>
  <c r="L48" i="122"/>
  <c r="AN49" i="142"/>
  <c r="AN51" i="142" s="1"/>
  <c r="AN60" i="142" s="1"/>
  <c r="AN62" i="142" s="1"/>
  <c r="BF21" i="117"/>
  <c r="BF22" i="117" s="1"/>
  <c r="AN49" i="125"/>
  <c r="AN51" i="125" s="1"/>
  <c r="AN60" i="125" s="1"/>
  <c r="AN62" i="125" s="1"/>
  <c r="AN49" i="134"/>
  <c r="AN51" i="134" s="1"/>
  <c r="AN60" i="134" s="1"/>
  <c r="AN62" i="134" s="1"/>
  <c r="AN48" i="136"/>
  <c r="AN50" i="136" s="1"/>
  <c r="AN59" i="136" s="1"/>
  <c r="AN61" i="136" s="1"/>
  <c r="AN48" i="143"/>
  <c r="AN50" i="143" s="1"/>
  <c r="AN59" i="143" s="1"/>
  <c r="AN61" i="143" s="1"/>
  <c r="AN49" i="129"/>
  <c r="AN51" i="129" s="1"/>
  <c r="AN60" i="129" s="1"/>
  <c r="AN62" i="129" s="1"/>
  <c r="AM49" i="133"/>
  <c r="AM51" i="133" s="1"/>
  <c r="AM60" i="133" s="1"/>
  <c r="AM62" i="133" s="1"/>
  <c r="AM49" i="150"/>
  <c r="AM51" i="150" s="1"/>
  <c r="AM60" i="150" s="1"/>
  <c r="AM62" i="150" s="1"/>
  <c r="AM49" i="117"/>
  <c r="AN48" i="128"/>
  <c r="AO46" i="128" s="1"/>
  <c r="AO47" i="140"/>
  <c r="AP45" i="140" s="1"/>
  <c r="AO47" i="131"/>
  <c r="AP45" i="131" s="1"/>
  <c r="AN47" i="145"/>
  <c r="AO45" i="145" s="1"/>
  <c r="AN49" i="139"/>
  <c r="AN51" i="139" s="1"/>
  <c r="AN60" i="139" s="1"/>
  <c r="AN62" i="139" s="1"/>
  <c r="AM48" i="137"/>
  <c r="AM50" i="137" s="1"/>
  <c r="AM59" i="137" s="1"/>
  <c r="AM61" i="137" s="1"/>
  <c r="AN49" i="120"/>
  <c r="AN51" i="120" s="1"/>
  <c r="AN60" i="120" s="1"/>
  <c r="AN62" i="120" s="1"/>
  <c r="M41" i="123"/>
  <c r="N39" i="123" s="1"/>
  <c r="AO48" i="129"/>
  <c r="AP46" i="129" s="1"/>
  <c r="AN48" i="133"/>
  <c r="AO46" i="133" s="1"/>
  <c r="AN48" i="150"/>
  <c r="AO46" i="150" s="1"/>
  <c r="AN48" i="117"/>
  <c r="AO46" i="117" s="1"/>
  <c r="L48" i="123"/>
  <c r="L42" i="122"/>
  <c r="AM49" i="126"/>
  <c r="AM51" i="126" s="1"/>
  <c r="AM60" i="126" s="1"/>
  <c r="AM62" i="126" s="1"/>
  <c r="AN48" i="119"/>
  <c r="AN50" i="119" s="1"/>
  <c r="AN59" i="119" s="1"/>
  <c r="AN61" i="119" s="1"/>
  <c r="AM48" i="130"/>
  <c r="AM50" i="130" s="1"/>
  <c r="AM59" i="130" s="1"/>
  <c r="AM61" i="130" s="1"/>
  <c r="AO48" i="139"/>
  <c r="AP46" i="139" s="1"/>
  <c r="AN47" i="137"/>
  <c r="AO45" i="137" s="1"/>
  <c r="AO48" i="120"/>
  <c r="AP46" i="120" s="1"/>
  <c r="AO47" i="136"/>
  <c r="AP45" i="136" s="1"/>
  <c r="M47" i="123"/>
  <c r="N45" i="123" s="1"/>
  <c r="M41" i="122"/>
  <c r="N39" i="122" s="1"/>
  <c r="AN48" i="126"/>
  <c r="AO46" i="126" s="1"/>
  <c r="AO47" i="119"/>
  <c r="AP45" i="119" s="1"/>
  <c r="AN47" i="130"/>
  <c r="AO45" i="130" s="1"/>
  <c r="AO48" i="142"/>
  <c r="AP46" i="142" s="1"/>
  <c r="M47" i="122"/>
  <c r="N45" i="122" s="1"/>
  <c r="AO47" i="143"/>
  <c r="AP45" i="143" s="1"/>
  <c r="AO47" i="146"/>
  <c r="AP45" i="146" s="1"/>
  <c r="AM49" i="128"/>
  <c r="AM51" i="128" s="1"/>
  <c r="AM60" i="128" s="1"/>
  <c r="AM62" i="128" s="1"/>
  <c r="AN48" i="140"/>
  <c r="AN50" i="140" s="1"/>
  <c r="AN59" i="140" s="1"/>
  <c r="AN61" i="140" s="1"/>
  <c r="AN48" i="131"/>
  <c r="AN50" i="131" s="1"/>
  <c r="AN59" i="131" s="1"/>
  <c r="AN61" i="131" s="1"/>
  <c r="AM48" i="145"/>
  <c r="AM50" i="145" s="1"/>
  <c r="AM59" i="145" s="1"/>
  <c r="AM61" i="145" s="1"/>
  <c r="AO48" i="125"/>
  <c r="AP46" i="125" s="1"/>
  <c r="AO48" i="134"/>
  <c r="AP46" i="134" s="1"/>
  <c r="L42" i="123"/>
  <c r="E30" i="2"/>
  <c r="BE56" i="150"/>
  <c r="BF19" i="150"/>
  <c r="BE21" i="146"/>
  <c r="BE22" i="146" s="1"/>
  <c r="BE21" i="145"/>
  <c r="BE22" i="145" s="1"/>
  <c r="BE21" i="143"/>
  <c r="BE21" i="142"/>
  <c r="BE22" i="142" s="1"/>
  <c r="BE21" i="140"/>
  <c r="BE21" i="139"/>
  <c r="BE22" i="139" s="1"/>
  <c r="BE21" i="137"/>
  <c r="BE22" i="137" s="1"/>
  <c r="BE21" i="136"/>
  <c r="BE22" i="136" s="1"/>
  <c r="BE21" i="134"/>
  <c r="BE22" i="134" s="1"/>
  <c r="BE21" i="133"/>
  <c r="BE21" i="131"/>
  <c r="BE22" i="131" s="1"/>
  <c r="BE21" i="130"/>
  <c r="BE21" i="129"/>
  <c r="BE22" i="129" s="1"/>
  <c r="BE21" i="128"/>
  <c r="BE22" i="128" s="1"/>
  <c r="BE21" i="126"/>
  <c r="BE22" i="126" s="1"/>
  <c r="BE21" i="125"/>
  <c r="BE22" i="125" s="1"/>
  <c r="BF21" i="123"/>
  <c r="BF22" i="123" s="1"/>
  <c r="BF21" i="122"/>
  <c r="BF56" i="120"/>
  <c r="BG19" i="120"/>
  <c r="BF22" i="120"/>
  <c r="AN48" i="116"/>
  <c r="AN50" i="116" s="1"/>
  <c r="AN59" i="116" s="1"/>
  <c r="AN61" i="116" s="1"/>
  <c r="AO47" i="116"/>
  <c r="AP45" i="116" s="1"/>
  <c r="I22" i="2"/>
  <c r="J20" i="2" s="1"/>
  <c r="H23" i="2"/>
  <c r="I83" i="2"/>
  <c r="H78" i="2"/>
  <c r="H27" i="2" s="1"/>
  <c r="I76" i="2"/>
  <c r="J74" i="2"/>
  <c r="J76" i="2" s="1"/>
  <c r="J81" i="2"/>
  <c r="AM51" i="117" l="1"/>
  <c r="AM60" i="117" s="1"/>
  <c r="AM62" i="117" s="1"/>
  <c r="G26" i="2"/>
  <c r="F30" i="2"/>
  <c r="AN49" i="161"/>
  <c r="AN51" i="161" s="1"/>
  <c r="AN60" i="161" s="1"/>
  <c r="AN62" i="161" s="1"/>
  <c r="AO48" i="161"/>
  <c r="AP46" i="161" s="1"/>
  <c r="AO48" i="156"/>
  <c r="AO50" i="156" s="1"/>
  <c r="AO59" i="156" s="1"/>
  <c r="AO61" i="156" s="1"/>
  <c r="AO48" i="157"/>
  <c r="AO50" i="157" s="1"/>
  <c r="AO59" i="157" s="1"/>
  <c r="AO61" i="157" s="1"/>
  <c r="AO48" i="155"/>
  <c r="AO50" i="155" s="1"/>
  <c r="AO59" i="155" s="1"/>
  <c r="AO61" i="155" s="1"/>
  <c r="AO48" i="158"/>
  <c r="AO50" i="158" s="1"/>
  <c r="AO59" i="158" s="1"/>
  <c r="AO61" i="158" s="1"/>
  <c r="AP47" i="155"/>
  <c r="AQ45" i="155" s="1"/>
  <c r="AP47" i="157"/>
  <c r="AQ45" i="157" s="1"/>
  <c r="AP47" i="158"/>
  <c r="AQ45" i="158" s="1"/>
  <c r="AP47" i="156"/>
  <c r="AQ45" i="156" s="1"/>
  <c r="BF56" i="117"/>
  <c r="BG19" i="117"/>
  <c r="AO49" i="139"/>
  <c r="AO51" i="139" s="1"/>
  <c r="AO60" i="139" s="1"/>
  <c r="AO62" i="139" s="1"/>
  <c r="AN49" i="150"/>
  <c r="AN51" i="150" s="1"/>
  <c r="AN60" i="150" s="1"/>
  <c r="AN62" i="150" s="1"/>
  <c r="AN48" i="145"/>
  <c r="AN50" i="145" s="1"/>
  <c r="AN59" i="145" s="1"/>
  <c r="AN61" i="145" s="1"/>
  <c r="AN48" i="130"/>
  <c r="AN50" i="130" s="1"/>
  <c r="AN59" i="130" s="1"/>
  <c r="AN61" i="130" s="1"/>
  <c r="AO49" i="125"/>
  <c r="AO51" i="125" s="1"/>
  <c r="AO60" i="125" s="1"/>
  <c r="AO62" i="125" s="1"/>
  <c r="M48" i="123"/>
  <c r="AN49" i="126"/>
  <c r="AN51" i="126" s="1"/>
  <c r="AN60" i="126" s="1"/>
  <c r="AN62" i="126" s="1"/>
  <c r="AO49" i="120"/>
  <c r="AO51" i="120" s="1"/>
  <c r="AO60" i="120" s="1"/>
  <c r="AO62" i="120" s="1"/>
  <c r="AO48" i="140"/>
  <c r="AO50" i="140" s="1"/>
  <c r="AO59" i="140" s="1"/>
  <c r="AO61" i="140" s="1"/>
  <c r="AO49" i="134"/>
  <c r="AO51" i="134" s="1"/>
  <c r="AO60" i="134" s="1"/>
  <c r="AO62" i="134" s="1"/>
  <c r="AO48" i="146"/>
  <c r="AO50" i="146" s="1"/>
  <c r="AO59" i="146" s="1"/>
  <c r="AO61" i="146" s="1"/>
  <c r="AO49" i="142"/>
  <c r="AO51" i="142" s="1"/>
  <c r="AO60" i="142" s="1"/>
  <c r="AO62" i="142" s="1"/>
  <c r="AO48" i="119"/>
  <c r="AO50" i="119" s="1"/>
  <c r="AO59" i="119" s="1"/>
  <c r="AO61" i="119" s="1"/>
  <c r="M42" i="122"/>
  <c r="AO48" i="136"/>
  <c r="AO50" i="136" s="1"/>
  <c r="AO59" i="136" s="1"/>
  <c r="AO61" i="136" s="1"/>
  <c r="AN48" i="137"/>
  <c r="AN50" i="137" s="1"/>
  <c r="AN59" i="137" s="1"/>
  <c r="AN61" i="137" s="1"/>
  <c r="AO48" i="131"/>
  <c r="AO50" i="131" s="1"/>
  <c r="AO59" i="131" s="1"/>
  <c r="AO61" i="131" s="1"/>
  <c r="AN49" i="128"/>
  <c r="AN51" i="128" s="1"/>
  <c r="AN60" i="128" s="1"/>
  <c r="AN62" i="128" s="1"/>
  <c r="M42" i="123"/>
  <c r="AO49" i="129"/>
  <c r="AO51" i="129" s="1"/>
  <c r="AO60" i="129" s="1"/>
  <c r="AO62" i="129" s="1"/>
  <c r="N47" i="122"/>
  <c r="O45" i="122" s="1"/>
  <c r="AO48" i="117"/>
  <c r="AP46" i="117" s="1"/>
  <c r="AO48" i="133"/>
  <c r="AP46" i="133" s="1"/>
  <c r="AP48" i="125"/>
  <c r="AQ46" i="125" s="1"/>
  <c r="AO48" i="143"/>
  <c r="AO50" i="143" s="1"/>
  <c r="AO59" i="143" s="1"/>
  <c r="AO61" i="143" s="1"/>
  <c r="AP48" i="142"/>
  <c r="AQ46" i="142" s="1"/>
  <c r="AO47" i="130"/>
  <c r="AP45" i="130" s="1"/>
  <c r="AO48" i="126"/>
  <c r="AP46" i="126" s="1"/>
  <c r="N47" i="123"/>
  <c r="O45" i="123" s="1"/>
  <c r="AP48" i="120"/>
  <c r="AQ46" i="120" s="1"/>
  <c r="AP48" i="139"/>
  <c r="AQ46" i="139" s="1"/>
  <c r="AP47" i="131"/>
  <c r="AQ45" i="131" s="1"/>
  <c r="AO48" i="128"/>
  <c r="AP46" i="128" s="1"/>
  <c r="AP47" i="143"/>
  <c r="AQ45" i="143" s="1"/>
  <c r="AO48" i="150"/>
  <c r="AP46" i="150" s="1"/>
  <c r="AP48" i="129"/>
  <c r="AQ46" i="129" s="1"/>
  <c r="N41" i="123"/>
  <c r="O39" i="123" s="1"/>
  <c r="AP48" i="134"/>
  <c r="AQ46" i="134" s="1"/>
  <c r="AP47" i="146"/>
  <c r="AQ45" i="146" s="1"/>
  <c r="M48" i="122"/>
  <c r="AP47" i="119"/>
  <c r="AQ45" i="119" s="1"/>
  <c r="N41" i="122"/>
  <c r="O39" i="122" s="1"/>
  <c r="AP47" i="136"/>
  <c r="AQ45" i="136" s="1"/>
  <c r="AO47" i="137"/>
  <c r="AP45" i="137" s="1"/>
  <c r="AN49" i="117"/>
  <c r="AN49" i="133"/>
  <c r="AN51" i="133" s="1"/>
  <c r="AN60" i="133" s="1"/>
  <c r="AN62" i="133" s="1"/>
  <c r="AO47" i="145"/>
  <c r="AP45" i="145" s="1"/>
  <c r="AP47" i="140"/>
  <c r="AQ45" i="140" s="1"/>
  <c r="BF21" i="150"/>
  <c r="BF22" i="150" s="1"/>
  <c r="BE55" i="146"/>
  <c r="BF19" i="146"/>
  <c r="BE55" i="145"/>
  <c r="BF19" i="145"/>
  <c r="BE55" i="143"/>
  <c r="BF19" i="143"/>
  <c r="BE22" i="143"/>
  <c r="BE56" i="142"/>
  <c r="BF19" i="142"/>
  <c r="BE55" i="140"/>
  <c r="BF19" i="140"/>
  <c r="BE22" i="140"/>
  <c r="BE56" i="139"/>
  <c r="BF19" i="139"/>
  <c r="BE55" i="137"/>
  <c r="BF19" i="137"/>
  <c r="BE55" i="136"/>
  <c r="BF19" i="136"/>
  <c r="BE56" i="134"/>
  <c r="BF19" i="134"/>
  <c r="BE56" i="133"/>
  <c r="BF19" i="133"/>
  <c r="BE22" i="133"/>
  <c r="BE55" i="131"/>
  <c r="BF19" i="131"/>
  <c r="BE55" i="130"/>
  <c r="BF19" i="130"/>
  <c r="BE22" i="130"/>
  <c r="BE56" i="129"/>
  <c r="BF19" i="129"/>
  <c r="BE56" i="128"/>
  <c r="BF19" i="128"/>
  <c r="BE56" i="126"/>
  <c r="BF19" i="126"/>
  <c r="BE56" i="125"/>
  <c r="BF19" i="125"/>
  <c r="BF55" i="123"/>
  <c r="BG19" i="123"/>
  <c r="AO48" i="116"/>
  <c r="AO50" i="116" s="1"/>
  <c r="AO59" i="116" s="1"/>
  <c r="AO61" i="116" s="1"/>
  <c r="BF55" i="122"/>
  <c r="BG19" i="122"/>
  <c r="BF22" i="122"/>
  <c r="BG21" i="120"/>
  <c r="BG22" i="120" s="1"/>
  <c r="AP47" i="116"/>
  <c r="AQ45" i="116" s="1"/>
  <c r="I23" i="2"/>
  <c r="G29" i="2"/>
  <c r="H26" i="2" s="1"/>
  <c r="J22" i="2"/>
  <c r="K20" i="2" s="1"/>
  <c r="J83" i="2"/>
  <c r="I78" i="2"/>
  <c r="I27" i="2" s="1"/>
  <c r="L9" i="2"/>
  <c r="K74" i="2"/>
  <c r="K81" i="2"/>
  <c r="AN51" i="117" l="1"/>
  <c r="AN60" i="117" s="1"/>
  <c r="AN62" i="117" s="1"/>
  <c r="G30" i="2"/>
  <c r="AO49" i="161"/>
  <c r="AO51" i="161" s="1"/>
  <c r="AO60" i="161" s="1"/>
  <c r="AO62" i="161" s="1"/>
  <c r="AP48" i="161"/>
  <c r="AQ46" i="161" s="1"/>
  <c r="AP48" i="156"/>
  <c r="AP50" i="156" s="1"/>
  <c r="AP59" i="156" s="1"/>
  <c r="AP61" i="156" s="1"/>
  <c r="AP48" i="158"/>
  <c r="AP50" i="158" s="1"/>
  <c r="AP59" i="158" s="1"/>
  <c r="AP61" i="158" s="1"/>
  <c r="AP48" i="157"/>
  <c r="AP50" i="157" s="1"/>
  <c r="AP59" i="157" s="1"/>
  <c r="AP61" i="157" s="1"/>
  <c r="AP48" i="155"/>
  <c r="AP50" i="155" s="1"/>
  <c r="AP59" i="155" s="1"/>
  <c r="AP61" i="155" s="1"/>
  <c r="AQ47" i="156"/>
  <c r="AR45" i="156" s="1"/>
  <c r="AQ47" i="158"/>
  <c r="AR45" i="158" s="1"/>
  <c r="AQ47" i="157"/>
  <c r="AR45" i="157" s="1"/>
  <c r="AQ47" i="155"/>
  <c r="AR45" i="155" s="1"/>
  <c r="BG21" i="117"/>
  <c r="BG22" i="117" s="1"/>
  <c r="AO49" i="117"/>
  <c r="AO48" i="145"/>
  <c r="AO50" i="145" s="1"/>
  <c r="AO59" i="145" s="1"/>
  <c r="AO61" i="145" s="1"/>
  <c r="AO48" i="137"/>
  <c r="AO50" i="137" s="1"/>
  <c r="AO59" i="137" s="1"/>
  <c r="AO61" i="137" s="1"/>
  <c r="AP49" i="134"/>
  <c r="AP51" i="134" s="1"/>
  <c r="AP60" i="134" s="1"/>
  <c r="AP62" i="134" s="1"/>
  <c r="AP49" i="129"/>
  <c r="AP51" i="129" s="1"/>
  <c r="AP60" i="129" s="1"/>
  <c r="AP62" i="129" s="1"/>
  <c r="AP49" i="139"/>
  <c r="AP51" i="139" s="1"/>
  <c r="AP60" i="139" s="1"/>
  <c r="AP62" i="139" s="1"/>
  <c r="AP48" i="131"/>
  <c r="AP50" i="131" s="1"/>
  <c r="AP59" i="131" s="1"/>
  <c r="AP61" i="131" s="1"/>
  <c r="AO48" i="130"/>
  <c r="AO50" i="130" s="1"/>
  <c r="AO59" i="130" s="1"/>
  <c r="AO61" i="130" s="1"/>
  <c r="N42" i="122"/>
  <c r="AP48" i="143"/>
  <c r="AP50" i="143" s="1"/>
  <c r="AP59" i="143" s="1"/>
  <c r="AP61" i="143" s="1"/>
  <c r="N48" i="123"/>
  <c r="AQ47" i="140"/>
  <c r="AR45" i="140" s="1"/>
  <c r="AP48" i="136"/>
  <c r="AP50" i="136" s="1"/>
  <c r="AP59" i="136" s="1"/>
  <c r="AP61" i="136" s="1"/>
  <c r="AP48" i="119"/>
  <c r="AP50" i="119" s="1"/>
  <c r="AP59" i="119" s="1"/>
  <c r="AP61" i="119" s="1"/>
  <c r="AQ47" i="146"/>
  <c r="AR45" i="146" s="1"/>
  <c r="N42" i="123"/>
  <c r="AO49" i="150"/>
  <c r="AO51" i="150" s="1"/>
  <c r="AO60" i="150" s="1"/>
  <c r="AO62" i="150" s="1"/>
  <c r="AO49" i="128"/>
  <c r="AO51" i="128" s="1"/>
  <c r="AO60" i="128" s="1"/>
  <c r="AO62" i="128" s="1"/>
  <c r="AQ48" i="120"/>
  <c r="AR46" i="120" s="1"/>
  <c r="AP48" i="126"/>
  <c r="AQ46" i="126" s="1"/>
  <c r="AQ48" i="142"/>
  <c r="AR46" i="142" s="1"/>
  <c r="AQ48" i="125"/>
  <c r="AR46" i="125" s="1"/>
  <c r="AP48" i="133"/>
  <c r="AQ46" i="133" s="1"/>
  <c r="O47" i="122"/>
  <c r="P45" i="122" s="1"/>
  <c r="AQ47" i="136"/>
  <c r="AR45" i="136" s="1"/>
  <c r="AQ47" i="119"/>
  <c r="AR45" i="119" s="1"/>
  <c r="O41" i="123"/>
  <c r="P39" i="123" s="1"/>
  <c r="AP48" i="150"/>
  <c r="AQ46" i="150" s="1"/>
  <c r="AP48" i="128"/>
  <c r="AQ46" i="128" s="1"/>
  <c r="AP47" i="145"/>
  <c r="AQ45" i="145" s="1"/>
  <c r="AQ48" i="134"/>
  <c r="AR46" i="134" s="1"/>
  <c r="AQ48" i="139"/>
  <c r="AR46" i="139" s="1"/>
  <c r="O47" i="123"/>
  <c r="P45" i="123" s="1"/>
  <c r="AP47" i="130"/>
  <c r="AQ45" i="130" s="1"/>
  <c r="AP48" i="117"/>
  <c r="AQ46" i="117" s="1"/>
  <c r="AP48" i="140"/>
  <c r="AP50" i="140" s="1"/>
  <c r="AP59" i="140" s="1"/>
  <c r="AP61" i="140" s="1"/>
  <c r="AP47" i="137"/>
  <c r="AQ45" i="137" s="1"/>
  <c r="O41" i="122"/>
  <c r="P39" i="122" s="1"/>
  <c r="AP48" i="146"/>
  <c r="AP50" i="146" s="1"/>
  <c r="AP59" i="146" s="1"/>
  <c r="AP61" i="146" s="1"/>
  <c r="AQ48" i="129"/>
  <c r="AR46" i="129" s="1"/>
  <c r="AQ47" i="143"/>
  <c r="AR45" i="143" s="1"/>
  <c r="AQ47" i="131"/>
  <c r="AR45" i="131" s="1"/>
  <c r="AP49" i="120"/>
  <c r="AP51" i="120" s="1"/>
  <c r="AP60" i="120" s="1"/>
  <c r="AP62" i="120" s="1"/>
  <c r="AO49" i="126"/>
  <c r="AO51" i="126" s="1"/>
  <c r="AO60" i="126" s="1"/>
  <c r="AO62" i="126" s="1"/>
  <c r="AP49" i="142"/>
  <c r="AP51" i="142" s="1"/>
  <c r="AP60" i="142" s="1"/>
  <c r="AP62" i="142" s="1"/>
  <c r="AP49" i="125"/>
  <c r="AP51" i="125" s="1"/>
  <c r="AP60" i="125" s="1"/>
  <c r="AP62" i="125" s="1"/>
  <c r="AO49" i="133"/>
  <c r="AO51" i="133" s="1"/>
  <c r="AO60" i="133" s="1"/>
  <c r="AO62" i="133" s="1"/>
  <c r="N48" i="122"/>
  <c r="BF56" i="150"/>
  <c r="BG19" i="150"/>
  <c r="BF21" i="146"/>
  <c r="BF22" i="146" s="1"/>
  <c r="BF21" i="145"/>
  <c r="BF22" i="145" s="1"/>
  <c r="BF21" i="143"/>
  <c r="BF22" i="143" s="1"/>
  <c r="BF21" i="142"/>
  <c r="BF22" i="142" s="1"/>
  <c r="BF21" i="140"/>
  <c r="BF22" i="140" s="1"/>
  <c r="BF21" i="139"/>
  <c r="BF21" i="137"/>
  <c r="BF21" i="136"/>
  <c r="BF22" i="136" s="1"/>
  <c r="BF21" i="134"/>
  <c r="BF22" i="134" s="1"/>
  <c r="BF21" i="133"/>
  <c r="BF22" i="133" s="1"/>
  <c r="BF21" i="131"/>
  <c r="BF22" i="131" s="1"/>
  <c r="BF21" i="130"/>
  <c r="BF22" i="130" s="1"/>
  <c r="BF21" i="129"/>
  <c r="BF22" i="129" s="1"/>
  <c r="BF21" i="128"/>
  <c r="BF22" i="128" s="1"/>
  <c r="BF21" i="126"/>
  <c r="BF21" i="125"/>
  <c r="BF22" i="125" s="1"/>
  <c r="BG21" i="123"/>
  <c r="BG21" i="122"/>
  <c r="BG22" i="122" s="1"/>
  <c r="BG56" i="120"/>
  <c r="BH19" i="120"/>
  <c r="AP48" i="116"/>
  <c r="AP50" i="116" s="1"/>
  <c r="AP59" i="116" s="1"/>
  <c r="AP61" i="116" s="1"/>
  <c r="AQ47" i="116"/>
  <c r="AR45" i="116" s="1"/>
  <c r="K22" i="2"/>
  <c r="L20" i="2" s="1"/>
  <c r="H29" i="2"/>
  <c r="I26" i="2" s="1"/>
  <c r="J23" i="2"/>
  <c r="L78" i="2"/>
  <c r="L27" i="2" s="1"/>
  <c r="K83" i="2"/>
  <c r="K85" i="2"/>
  <c r="K28" i="2" s="1"/>
  <c r="K76" i="2"/>
  <c r="J78" i="2"/>
  <c r="J27" i="2" s="1"/>
  <c r="L74" i="2"/>
  <c r="L81" i="2"/>
  <c r="L83" i="2" s="1"/>
  <c r="AO51" i="117" l="1"/>
  <c r="AO60" i="117" s="1"/>
  <c r="AO62" i="117" s="1"/>
  <c r="H30" i="2"/>
  <c r="AP49" i="161"/>
  <c r="AP51" i="161" s="1"/>
  <c r="AP60" i="161" s="1"/>
  <c r="AP62" i="161" s="1"/>
  <c r="AQ48" i="161"/>
  <c r="AR46" i="161" s="1"/>
  <c r="AQ48" i="156"/>
  <c r="AQ50" i="156" s="1"/>
  <c r="AQ59" i="156" s="1"/>
  <c r="AQ61" i="156" s="1"/>
  <c r="AQ48" i="155"/>
  <c r="AQ50" i="155" s="1"/>
  <c r="AQ59" i="155" s="1"/>
  <c r="AQ61" i="155" s="1"/>
  <c r="AQ48" i="157"/>
  <c r="AQ50" i="157" s="1"/>
  <c r="AQ59" i="157" s="1"/>
  <c r="AQ61" i="157" s="1"/>
  <c r="AQ48" i="158"/>
  <c r="AQ50" i="158" s="1"/>
  <c r="AQ59" i="158" s="1"/>
  <c r="AQ61" i="158" s="1"/>
  <c r="AR47" i="156"/>
  <c r="AS45" i="156" s="1"/>
  <c r="AR47" i="155"/>
  <c r="AS45" i="155" s="1"/>
  <c r="AR47" i="157"/>
  <c r="AS45" i="157" s="1"/>
  <c r="AR47" i="158"/>
  <c r="AS45" i="158" s="1"/>
  <c r="AQ48" i="146"/>
  <c r="AQ50" i="146" s="1"/>
  <c r="AQ59" i="146" s="1"/>
  <c r="AQ61" i="146" s="1"/>
  <c r="BH19" i="117"/>
  <c r="BG56" i="117"/>
  <c r="AP49" i="126"/>
  <c r="AP51" i="126" s="1"/>
  <c r="AP60" i="126" s="1"/>
  <c r="AP62" i="126" s="1"/>
  <c r="O48" i="123"/>
  <c r="AP48" i="145"/>
  <c r="AP50" i="145" s="1"/>
  <c r="AP59" i="145" s="1"/>
  <c r="AP61" i="145" s="1"/>
  <c r="AP49" i="128"/>
  <c r="AP51" i="128" s="1"/>
  <c r="AP60" i="128" s="1"/>
  <c r="AP62" i="128" s="1"/>
  <c r="AQ48" i="131"/>
  <c r="AQ50" i="131" s="1"/>
  <c r="AQ59" i="131" s="1"/>
  <c r="AQ61" i="131" s="1"/>
  <c r="O48" i="122"/>
  <c r="AQ48" i="136"/>
  <c r="AQ50" i="136" s="1"/>
  <c r="AQ59" i="136" s="1"/>
  <c r="AQ61" i="136" s="1"/>
  <c r="AQ49" i="129"/>
  <c r="AQ51" i="129" s="1"/>
  <c r="AQ60" i="129" s="1"/>
  <c r="AQ62" i="129" s="1"/>
  <c r="O42" i="122"/>
  <c r="AP49" i="117"/>
  <c r="O42" i="123"/>
  <c r="AQ49" i="125"/>
  <c r="AQ51" i="125" s="1"/>
  <c r="AQ60" i="125" s="1"/>
  <c r="AQ62" i="125" s="1"/>
  <c r="AQ48" i="143"/>
  <c r="AQ50" i="143" s="1"/>
  <c r="AQ59" i="143" s="1"/>
  <c r="AQ61" i="143" s="1"/>
  <c r="AP48" i="137"/>
  <c r="AP50" i="137" s="1"/>
  <c r="AP59" i="137" s="1"/>
  <c r="AP61" i="137" s="1"/>
  <c r="AP48" i="130"/>
  <c r="AP50" i="130" s="1"/>
  <c r="AP59" i="130" s="1"/>
  <c r="AP61" i="130" s="1"/>
  <c r="AQ49" i="139"/>
  <c r="AQ51" i="139" s="1"/>
  <c r="AQ60" i="139" s="1"/>
  <c r="AQ62" i="139" s="1"/>
  <c r="AR48" i="134"/>
  <c r="AS46" i="134" s="1"/>
  <c r="AQ48" i="150"/>
  <c r="AR46" i="150" s="1"/>
  <c r="AR47" i="119"/>
  <c r="AS45" i="119" s="1"/>
  <c r="AQ48" i="133"/>
  <c r="AR46" i="133" s="1"/>
  <c r="AR48" i="142"/>
  <c r="AS46" i="142" s="1"/>
  <c r="AR48" i="120"/>
  <c r="AS46" i="120" s="1"/>
  <c r="AR47" i="140"/>
  <c r="AS45" i="140" s="1"/>
  <c r="AR47" i="143"/>
  <c r="AS45" i="143" s="1"/>
  <c r="AQ47" i="137"/>
  <c r="AR45" i="137" s="1"/>
  <c r="AQ47" i="130"/>
  <c r="AR45" i="130" s="1"/>
  <c r="AR48" i="139"/>
  <c r="AS46" i="139" s="1"/>
  <c r="AQ47" i="145"/>
  <c r="AR45" i="145" s="1"/>
  <c r="AQ48" i="128"/>
  <c r="AR46" i="128" s="1"/>
  <c r="P41" i="123"/>
  <c r="Q39" i="123" s="1"/>
  <c r="AR47" i="136"/>
  <c r="AS45" i="136" s="1"/>
  <c r="P47" i="122"/>
  <c r="Q45" i="122" s="1"/>
  <c r="AR48" i="125"/>
  <c r="AS46" i="125" s="1"/>
  <c r="AQ48" i="126"/>
  <c r="AR46" i="126" s="1"/>
  <c r="AR47" i="131"/>
  <c r="AS45" i="131" s="1"/>
  <c r="AR48" i="129"/>
  <c r="AS46" i="129" s="1"/>
  <c r="P41" i="122"/>
  <c r="Q39" i="122" s="1"/>
  <c r="AQ48" i="117"/>
  <c r="AR46" i="117" s="1"/>
  <c r="P47" i="123"/>
  <c r="Q45" i="123" s="1"/>
  <c r="AQ49" i="134"/>
  <c r="AQ51" i="134" s="1"/>
  <c r="AQ60" i="134" s="1"/>
  <c r="AQ62" i="134" s="1"/>
  <c r="AP49" i="150"/>
  <c r="AP51" i="150" s="1"/>
  <c r="AP60" i="150" s="1"/>
  <c r="AP62" i="150" s="1"/>
  <c r="AQ48" i="119"/>
  <c r="AQ50" i="119" s="1"/>
  <c r="AQ59" i="119" s="1"/>
  <c r="AQ61" i="119" s="1"/>
  <c r="AP49" i="133"/>
  <c r="AP51" i="133" s="1"/>
  <c r="AP60" i="133" s="1"/>
  <c r="AP62" i="133" s="1"/>
  <c r="AQ49" i="142"/>
  <c r="AQ51" i="142" s="1"/>
  <c r="AQ60" i="142" s="1"/>
  <c r="AQ62" i="142" s="1"/>
  <c r="AQ49" i="120"/>
  <c r="AQ51" i="120" s="1"/>
  <c r="AQ60" i="120" s="1"/>
  <c r="AQ62" i="120" s="1"/>
  <c r="AR47" i="146"/>
  <c r="AS45" i="146" s="1"/>
  <c r="AQ48" i="140"/>
  <c r="AQ50" i="140" s="1"/>
  <c r="AQ59" i="140" s="1"/>
  <c r="AQ61" i="140" s="1"/>
  <c r="AQ48" i="116"/>
  <c r="AQ50" i="116" s="1"/>
  <c r="AQ59" i="116" s="1"/>
  <c r="AQ61" i="116" s="1"/>
  <c r="BG21" i="150"/>
  <c r="BF55" i="146"/>
  <c r="BG19" i="146"/>
  <c r="BF55" i="145"/>
  <c r="BG19" i="145"/>
  <c r="BF55" i="143"/>
  <c r="BG19" i="143"/>
  <c r="BF56" i="142"/>
  <c r="BG19" i="142"/>
  <c r="BF55" i="140"/>
  <c r="BG19" i="140"/>
  <c r="BF56" i="139"/>
  <c r="BG19" i="139"/>
  <c r="BF22" i="139"/>
  <c r="BF55" i="137"/>
  <c r="BG19" i="137"/>
  <c r="BF22" i="137"/>
  <c r="BF55" i="136"/>
  <c r="BG19" i="136"/>
  <c r="BF56" i="134"/>
  <c r="BG19" i="134"/>
  <c r="BF56" i="133"/>
  <c r="BG19" i="133"/>
  <c r="BF55" i="131"/>
  <c r="BG19" i="131"/>
  <c r="BF55" i="130"/>
  <c r="BG19" i="130"/>
  <c r="BF56" i="129"/>
  <c r="BG19" i="129"/>
  <c r="BF56" i="128"/>
  <c r="BG19" i="128"/>
  <c r="BF56" i="126"/>
  <c r="BG19" i="126"/>
  <c r="BF22" i="126"/>
  <c r="BF56" i="125"/>
  <c r="BG19" i="125"/>
  <c r="BG55" i="123"/>
  <c r="BH19" i="123"/>
  <c r="BG22" i="123"/>
  <c r="BG55" i="122"/>
  <c r="BH19" i="122"/>
  <c r="BH21" i="120"/>
  <c r="AR47" i="116"/>
  <c r="AS45" i="116" s="1"/>
  <c r="I29" i="2"/>
  <c r="J26" i="2" s="1"/>
  <c r="L22" i="2"/>
  <c r="K23" i="2"/>
  <c r="K78" i="2"/>
  <c r="K27" i="2" s="1"/>
  <c r="L76" i="2"/>
  <c r="L23" i="2" l="1"/>
  <c r="M20" i="2"/>
  <c r="AP51" i="117"/>
  <c r="AP60" i="117" s="1"/>
  <c r="AP62" i="117" s="1"/>
  <c r="I30" i="2"/>
  <c r="AQ49" i="161"/>
  <c r="AQ51" i="161" s="1"/>
  <c r="AQ60" i="161" s="1"/>
  <c r="AQ62" i="161" s="1"/>
  <c r="AR48" i="161"/>
  <c r="AS46" i="161" s="1"/>
  <c r="AR48" i="156"/>
  <c r="AR50" i="156" s="1"/>
  <c r="AR59" i="156" s="1"/>
  <c r="AR61" i="156" s="1"/>
  <c r="AR48" i="119"/>
  <c r="AR50" i="119" s="1"/>
  <c r="AR59" i="119" s="1"/>
  <c r="AR61" i="119" s="1"/>
  <c r="AR48" i="158"/>
  <c r="AR50" i="158" s="1"/>
  <c r="AR59" i="158" s="1"/>
  <c r="AR61" i="158" s="1"/>
  <c r="AR48" i="157"/>
  <c r="AR50" i="157" s="1"/>
  <c r="AR59" i="157" s="1"/>
  <c r="AR61" i="157" s="1"/>
  <c r="AR48" i="155"/>
  <c r="AR50" i="155" s="1"/>
  <c r="AR59" i="155" s="1"/>
  <c r="AR61" i="155" s="1"/>
  <c r="AS47" i="156"/>
  <c r="AT45" i="156" s="1"/>
  <c r="AS47" i="158"/>
  <c r="AT45" i="158" s="1"/>
  <c r="AS47" i="157"/>
  <c r="AT45" i="157" s="1"/>
  <c r="AS47" i="155"/>
  <c r="AT45" i="155" s="1"/>
  <c r="BH21" i="117"/>
  <c r="BH22" i="117" s="1"/>
  <c r="AQ49" i="117"/>
  <c r="AR48" i="136"/>
  <c r="AR50" i="136" s="1"/>
  <c r="AR59" i="136" s="1"/>
  <c r="AR61" i="136" s="1"/>
  <c r="AR48" i="140"/>
  <c r="AR50" i="140" s="1"/>
  <c r="AR59" i="140" s="1"/>
  <c r="AR61" i="140" s="1"/>
  <c r="AR49" i="129"/>
  <c r="AR51" i="129" s="1"/>
  <c r="AR60" i="129" s="1"/>
  <c r="AR62" i="129" s="1"/>
  <c r="AR49" i="125"/>
  <c r="AR51" i="125" s="1"/>
  <c r="AR60" i="125" s="1"/>
  <c r="AR62" i="125" s="1"/>
  <c r="AR49" i="134"/>
  <c r="AR51" i="134" s="1"/>
  <c r="AR60" i="134" s="1"/>
  <c r="AR62" i="134" s="1"/>
  <c r="AQ49" i="128"/>
  <c r="AQ51" i="128" s="1"/>
  <c r="AQ60" i="128" s="1"/>
  <c r="AQ62" i="128" s="1"/>
  <c r="AR49" i="142"/>
  <c r="AR51" i="142" s="1"/>
  <c r="AR60" i="142" s="1"/>
  <c r="AR62" i="142" s="1"/>
  <c r="AR48" i="146"/>
  <c r="AR50" i="146" s="1"/>
  <c r="AR59" i="146" s="1"/>
  <c r="AR61" i="146" s="1"/>
  <c r="P48" i="123"/>
  <c r="P42" i="122"/>
  <c r="AR48" i="131"/>
  <c r="AR50" i="131" s="1"/>
  <c r="AR59" i="131" s="1"/>
  <c r="AR61" i="131" s="1"/>
  <c r="AR48" i="126"/>
  <c r="AS46" i="126" s="1"/>
  <c r="Q47" i="122"/>
  <c r="R45" i="122" s="1"/>
  <c r="Q41" i="123"/>
  <c r="R39" i="123" s="1"/>
  <c r="AR47" i="145"/>
  <c r="AS45" i="145" s="1"/>
  <c r="AQ48" i="130"/>
  <c r="AQ50" i="130" s="1"/>
  <c r="AQ59" i="130" s="1"/>
  <c r="AQ61" i="130" s="1"/>
  <c r="AR48" i="143"/>
  <c r="AR50" i="143" s="1"/>
  <c r="AR59" i="143" s="1"/>
  <c r="AR61" i="143" s="1"/>
  <c r="AS48" i="120"/>
  <c r="AT46" i="120" s="1"/>
  <c r="AR48" i="133"/>
  <c r="AS46" i="133" s="1"/>
  <c r="AR48" i="150"/>
  <c r="AS46" i="150" s="1"/>
  <c r="AS47" i="146"/>
  <c r="AT45" i="146" s="1"/>
  <c r="Q47" i="123"/>
  <c r="R45" i="123" s="1"/>
  <c r="Q41" i="122"/>
  <c r="R39" i="122" s="1"/>
  <c r="AS47" i="131"/>
  <c r="AT45" i="131" s="1"/>
  <c r="AR47" i="130"/>
  <c r="AS45" i="130" s="1"/>
  <c r="AS47" i="143"/>
  <c r="AT45" i="143" s="1"/>
  <c r="AS48" i="125"/>
  <c r="AT46" i="125" s="1"/>
  <c r="AS47" i="136"/>
  <c r="AT45" i="136" s="1"/>
  <c r="AR48" i="128"/>
  <c r="AS46" i="128" s="1"/>
  <c r="AR49" i="139"/>
  <c r="AR51" i="139" s="1"/>
  <c r="AR60" i="139" s="1"/>
  <c r="AR62" i="139" s="1"/>
  <c r="AQ48" i="137"/>
  <c r="AQ50" i="137" s="1"/>
  <c r="AQ59" i="137" s="1"/>
  <c r="AQ61" i="137" s="1"/>
  <c r="AS47" i="140"/>
  <c r="AT45" i="140" s="1"/>
  <c r="AS48" i="142"/>
  <c r="AT46" i="142" s="1"/>
  <c r="AS47" i="119"/>
  <c r="AT45" i="119" s="1"/>
  <c r="AS48" i="134"/>
  <c r="AT46" i="134" s="1"/>
  <c r="AR48" i="117"/>
  <c r="AS46" i="117" s="1"/>
  <c r="AS48" i="129"/>
  <c r="AT46" i="129" s="1"/>
  <c r="AQ49" i="126"/>
  <c r="AQ51" i="126" s="1"/>
  <c r="AQ60" i="126" s="1"/>
  <c r="AQ62" i="126" s="1"/>
  <c r="P48" i="122"/>
  <c r="P42" i="123"/>
  <c r="AQ48" i="145"/>
  <c r="AQ50" i="145" s="1"/>
  <c r="AQ59" i="145" s="1"/>
  <c r="AQ61" i="145" s="1"/>
  <c r="AS48" i="139"/>
  <c r="AT46" i="139" s="1"/>
  <c r="AR47" i="137"/>
  <c r="AS45" i="137" s="1"/>
  <c r="AR49" i="120"/>
  <c r="AR51" i="120" s="1"/>
  <c r="AR60" i="120" s="1"/>
  <c r="AR62" i="120" s="1"/>
  <c r="AQ49" i="133"/>
  <c r="AQ51" i="133" s="1"/>
  <c r="AQ60" i="133" s="1"/>
  <c r="AQ62" i="133" s="1"/>
  <c r="AQ49" i="150"/>
  <c r="AQ51" i="150" s="1"/>
  <c r="AQ60" i="150" s="1"/>
  <c r="AQ62" i="150" s="1"/>
  <c r="BG56" i="150"/>
  <c r="BH19" i="150"/>
  <c r="BG22" i="150"/>
  <c r="BG21" i="146"/>
  <c r="BG21" i="145"/>
  <c r="BG21" i="143"/>
  <c r="BG22" i="143" s="1"/>
  <c r="BG21" i="142"/>
  <c r="BG21" i="140"/>
  <c r="BG22" i="140" s="1"/>
  <c r="BG21" i="139"/>
  <c r="BG21" i="137"/>
  <c r="BG22" i="137" s="1"/>
  <c r="BG21" i="136"/>
  <c r="BG21" i="134"/>
  <c r="BG22" i="134" s="1"/>
  <c r="BG21" i="133"/>
  <c r="BG22" i="133" s="1"/>
  <c r="BG21" i="131"/>
  <c r="BG22" i="131" s="1"/>
  <c r="BG21" i="130"/>
  <c r="BG22" i="130" s="1"/>
  <c r="BG21" i="129"/>
  <c r="BG22" i="129" s="1"/>
  <c r="BG21" i="128"/>
  <c r="BG21" i="126"/>
  <c r="BG22" i="126" s="1"/>
  <c r="BG21" i="125"/>
  <c r="BH21" i="123"/>
  <c r="BH22" i="123" s="1"/>
  <c r="AR48" i="116"/>
  <c r="AR50" i="116" s="1"/>
  <c r="AR59" i="116" s="1"/>
  <c r="AR61" i="116" s="1"/>
  <c r="BH21" i="122"/>
  <c r="BH22" i="122" s="1"/>
  <c r="BH56" i="120"/>
  <c r="BI19" i="120"/>
  <c r="BH22" i="120"/>
  <c r="AS47" i="116"/>
  <c r="AT45" i="116" s="1"/>
  <c r="J29" i="2"/>
  <c r="K26" i="2" s="1"/>
  <c r="M22" i="2" l="1"/>
  <c r="N20" i="2" s="1"/>
  <c r="AQ51" i="117"/>
  <c r="AQ60" i="117" s="1"/>
  <c r="AQ62" i="117" s="1"/>
  <c r="J30" i="2"/>
  <c r="AR49" i="161"/>
  <c r="AR51" i="161" s="1"/>
  <c r="AR60" i="161" s="1"/>
  <c r="AR62" i="161" s="1"/>
  <c r="AS48" i="161"/>
  <c r="AT46" i="161" s="1"/>
  <c r="AS48" i="155"/>
  <c r="AS50" i="155" s="1"/>
  <c r="AS59" i="155" s="1"/>
  <c r="AS61" i="155" s="1"/>
  <c r="AS48" i="157"/>
  <c r="AS50" i="157" s="1"/>
  <c r="AS59" i="157" s="1"/>
  <c r="AS61" i="157" s="1"/>
  <c r="AS48" i="158"/>
  <c r="AS50" i="158" s="1"/>
  <c r="AS59" i="158" s="1"/>
  <c r="AS61" i="158" s="1"/>
  <c r="AT47" i="156"/>
  <c r="AU45" i="156" s="1"/>
  <c r="AT47" i="155"/>
  <c r="AU45" i="155" s="1"/>
  <c r="AT47" i="157"/>
  <c r="AU45" i="157" s="1"/>
  <c r="AT47" i="158"/>
  <c r="AU45" i="158" s="1"/>
  <c r="AS48" i="156"/>
  <c r="AS50" i="156" s="1"/>
  <c r="AS59" i="156" s="1"/>
  <c r="AS61" i="156" s="1"/>
  <c r="BI19" i="117"/>
  <c r="BH56" i="117"/>
  <c r="AR49" i="133"/>
  <c r="AR51" i="133" s="1"/>
  <c r="AR60" i="133" s="1"/>
  <c r="AR62" i="133" s="1"/>
  <c r="AS49" i="125"/>
  <c r="AS51" i="125" s="1"/>
  <c r="AS60" i="125" s="1"/>
  <c r="AS62" i="125" s="1"/>
  <c r="AR48" i="137"/>
  <c r="AR50" i="137" s="1"/>
  <c r="AR59" i="137" s="1"/>
  <c r="AR61" i="137" s="1"/>
  <c r="Q42" i="123"/>
  <c r="AS49" i="134"/>
  <c r="AS51" i="134" s="1"/>
  <c r="AS60" i="134" s="1"/>
  <c r="AS62" i="134" s="1"/>
  <c r="AS48" i="143"/>
  <c r="AS50" i="143" s="1"/>
  <c r="AS59" i="143" s="1"/>
  <c r="AS61" i="143" s="1"/>
  <c r="Q42" i="122"/>
  <c r="AS49" i="129"/>
  <c r="AS51" i="129" s="1"/>
  <c r="AS60" i="129" s="1"/>
  <c r="AS62" i="129" s="1"/>
  <c r="AR49" i="128"/>
  <c r="AR51" i="128" s="1"/>
  <c r="AR60" i="128" s="1"/>
  <c r="AR62" i="128" s="1"/>
  <c r="AS48" i="146"/>
  <c r="AS50" i="146" s="1"/>
  <c r="AS59" i="146" s="1"/>
  <c r="AS61" i="146" s="1"/>
  <c r="AR49" i="126"/>
  <c r="AR51" i="126" s="1"/>
  <c r="AR60" i="126" s="1"/>
  <c r="AR62" i="126" s="1"/>
  <c r="AS49" i="142"/>
  <c r="AS51" i="142" s="1"/>
  <c r="AS60" i="142" s="1"/>
  <c r="AS62" i="142" s="1"/>
  <c r="AT48" i="139"/>
  <c r="AU46" i="139" s="1"/>
  <c r="AS48" i="117"/>
  <c r="AT46" i="117" s="1"/>
  <c r="AT47" i="119"/>
  <c r="AU45" i="119" s="1"/>
  <c r="AT47" i="140"/>
  <c r="AU45" i="140" s="1"/>
  <c r="AT47" i="136"/>
  <c r="AU45" i="136" s="1"/>
  <c r="AR48" i="130"/>
  <c r="AR50" i="130" s="1"/>
  <c r="AR59" i="130" s="1"/>
  <c r="AR61" i="130" s="1"/>
  <c r="AT47" i="131"/>
  <c r="AU45" i="131" s="1"/>
  <c r="R47" i="123"/>
  <c r="S45" i="123" s="1"/>
  <c r="AS48" i="150"/>
  <c r="AT46" i="150" s="1"/>
  <c r="AT48" i="120"/>
  <c r="AU46" i="120" s="1"/>
  <c r="AS47" i="145"/>
  <c r="AT45" i="145" s="1"/>
  <c r="R47" i="122"/>
  <c r="S45" i="122" s="1"/>
  <c r="AS47" i="130"/>
  <c r="AT45" i="130" s="1"/>
  <c r="AS47" i="137"/>
  <c r="AT45" i="137" s="1"/>
  <c r="AT48" i="129"/>
  <c r="AU46" i="129" s="1"/>
  <c r="AT48" i="134"/>
  <c r="AU46" i="134" s="1"/>
  <c r="AT48" i="142"/>
  <c r="AU46" i="142" s="1"/>
  <c r="AS48" i="128"/>
  <c r="AT46" i="128" s="1"/>
  <c r="AT48" i="125"/>
  <c r="AU46" i="125" s="1"/>
  <c r="R41" i="122"/>
  <c r="S39" i="122" s="1"/>
  <c r="AT47" i="146"/>
  <c r="AU45" i="146" s="1"/>
  <c r="AS48" i="133"/>
  <c r="AT46" i="133" s="1"/>
  <c r="R41" i="123"/>
  <c r="S39" i="123" s="1"/>
  <c r="AS48" i="126"/>
  <c r="AT46" i="126" s="1"/>
  <c r="AS49" i="139"/>
  <c r="AS51" i="139" s="1"/>
  <c r="AS60" i="139" s="1"/>
  <c r="AS62" i="139" s="1"/>
  <c r="AR49" i="117"/>
  <c r="AS48" i="119"/>
  <c r="AS50" i="119" s="1"/>
  <c r="AS59" i="119" s="1"/>
  <c r="AS61" i="119" s="1"/>
  <c r="AS48" i="140"/>
  <c r="AS50" i="140" s="1"/>
  <c r="AS59" i="140" s="1"/>
  <c r="AS61" i="140" s="1"/>
  <c r="AS48" i="136"/>
  <c r="AS50" i="136" s="1"/>
  <c r="AS59" i="136" s="1"/>
  <c r="AS61" i="136" s="1"/>
  <c r="AT47" i="143"/>
  <c r="AU45" i="143" s="1"/>
  <c r="AS48" i="131"/>
  <c r="AS50" i="131" s="1"/>
  <c r="AS59" i="131" s="1"/>
  <c r="AS61" i="131" s="1"/>
  <c r="Q48" i="123"/>
  <c r="AR49" i="150"/>
  <c r="AR51" i="150" s="1"/>
  <c r="AR60" i="150" s="1"/>
  <c r="AR62" i="150" s="1"/>
  <c r="AS49" i="120"/>
  <c r="AS51" i="120" s="1"/>
  <c r="AS60" i="120" s="1"/>
  <c r="AS62" i="120" s="1"/>
  <c r="AR48" i="145"/>
  <c r="AR50" i="145" s="1"/>
  <c r="AR59" i="145" s="1"/>
  <c r="AR61" i="145" s="1"/>
  <c r="Q48" i="122"/>
  <c r="BH21" i="150"/>
  <c r="BH22" i="150" s="1"/>
  <c r="BG55" i="146"/>
  <c r="BH19" i="146"/>
  <c r="BG22" i="146"/>
  <c r="BG55" i="145"/>
  <c r="BH19" i="145"/>
  <c r="BG22" i="145"/>
  <c r="BG55" i="143"/>
  <c r="BH19" i="143"/>
  <c r="BG56" i="142"/>
  <c r="BH19" i="142"/>
  <c r="BG22" i="142"/>
  <c r="BG55" i="140"/>
  <c r="BH19" i="140"/>
  <c r="BG56" i="139"/>
  <c r="BH19" i="139"/>
  <c r="BG22" i="139"/>
  <c r="BG55" i="137"/>
  <c r="BH19" i="137"/>
  <c r="BG55" i="136"/>
  <c r="BH19" i="136"/>
  <c r="BG22" i="136"/>
  <c r="BG56" i="134"/>
  <c r="BH19" i="134"/>
  <c r="BG56" i="133"/>
  <c r="BH19" i="133"/>
  <c r="BG55" i="131"/>
  <c r="BH19" i="131"/>
  <c r="BG55" i="130"/>
  <c r="BH19" i="130"/>
  <c r="BG56" i="129"/>
  <c r="BH19" i="129"/>
  <c r="BG56" i="128"/>
  <c r="BH19" i="128"/>
  <c r="BG22" i="128"/>
  <c r="BG56" i="126"/>
  <c r="BH19" i="126"/>
  <c r="BG56" i="125"/>
  <c r="BH19" i="125"/>
  <c r="BG22" i="125"/>
  <c r="BH55" i="123"/>
  <c r="BI19" i="123"/>
  <c r="BH55" i="122"/>
  <c r="BI19" i="122"/>
  <c r="BI21" i="120"/>
  <c r="BI22" i="120" s="1"/>
  <c r="AS48" i="116"/>
  <c r="AS50" i="116" s="1"/>
  <c r="AS59" i="116" s="1"/>
  <c r="AS61" i="116" s="1"/>
  <c r="AT47" i="116"/>
  <c r="AU45" i="116" s="1"/>
  <c r="K29" i="2"/>
  <c r="L26" i="2" s="1"/>
  <c r="B4" i="2"/>
  <c r="B2" i="2"/>
  <c r="N22" i="2" l="1"/>
  <c r="O20" i="2" s="1"/>
  <c r="M23" i="2"/>
  <c r="AR51" i="117"/>
  <c r="AR60" i="117" s="1"/>
  <c r="AR62" i="117" s="1"/>
  <c r="K30" i="2"/>
  <c r="AS49" i="161"/>
  <c r="AS51" i="161" s="1"/>
  <c r="AS60" i="161" s="1"/>
  <c r="AS62" i="161" s="1"/>
  <c r="AT48" i="155"/>
  <c r="AT50" i="155" s="1"/>
  <c r="AT59" i="155" s="1"/>
  <c r="AT61" i="155" s="1"/>
  <c r="AT48" i="161"/>
  <c r="AU46" i="161" s="1"/>
  <c r="AT48" i="158"/>
  <c r="AT50" i="158" s="1"/>
  <c r="AT59" i="158" s="1"/>
  <c r="AT61" i="158" s="1"/>
  <c r="AT48" i="157"/>
  <c r="AT50" i="157" s="1"/>
  <c r="AT59" i="157" s="1"/>
  <c r="AT61" i="157" s="1"/>
  <c r="AT48" i="156"/>
  <c r="AT50" i="156" s="1"/>
  <c r="AT59" i="156" s="1"/>
  <c r="AT61" i="156" s="1"/>
  <c r="AU47" i="158"/>
  <c r="AV45" i="158" s="1"/>
  <c r="AU47" i="157"/>
  <c r="AV45" i="157" s="1"/>
  <c r="AU47" i="155"/>
  <c r="AV45" i="155" s="1"/>
  <c r="AU47" i="156"/>
  <c r="AV45" i="156" s="1"/>
  <c r="BI21" i="117"/>
  <c r="BI22" i="117" s="1"/>
  <c r="AS49" i="117"/>
  <c r="AT49" i="129"/>
  <c r="AT51" i="129" s="1"/>
  <c r="AT60" i="129" s="1"/>
  <c r="AT62" i="129" s="1"/>
  <c r="R42" i="123"/>
  <c r="AT48" i="136"/>
  <c r="AT50" i="136" s="1"/>
  <c r="AT59" i="136" s="1"/>
  <c r="AT61" i="136" s="1"/>
  <c r="AT49" i="125"/>
  <c r="AT51" i="125" s="1"/>
  <c r="AT60" i="125" s="1"/>
  <c r="AT62" i="125" s="1"/>
  <c r="AS49" i="150"/>
  <c r="AS51" i="150" s="1"/>
  <c r="AS60" i="150" s="1"/>
  <c r="AS62" i="150" s="1"/>
  <c r="AT49" i="142"/>
  <c r="AT51" i="142" s="1"/>
  <c r="AT60" i="142" s="1"/>
  <c r="AT62" i="142" s="1"/>
  <c r="AS48" i="145"/>
  <c r="AS50" i="145" s="1"/>
  <c r="AS59" i="145" s="1"/>
  <c r="AS61" i="145" s="1"/>
  <c r="AT48" i="140"/>
  <c r="AT50" i="140" s="1"/>
  <c r="AT59" i="140" s="1"/>
  <c r="AT61" i="140" s="1"/>
  <c r="AT48" i="143"/>
  <c r="AT50" i="143" s="1"/>
  <c r="AT59" i="143" s="1"/>
  <c r="AT61" i="143" s="1"/>
  <c r="AT48" i="146"/>
  <c r="AT50" i="146" s="1"/>
  <c r="AT59" i="146" s="1"/>
  <c r="AT61" i="146" s="1"/>
  <c r="AT48" i="131"/>
  <c r="AT50" i="131" s="1"/>
  <c r="AT59" i="131" s="1"/>
  <c r="AT61" i="131" s="1"/>
  <c r="AT48" i="126"/>
  <c r="AU46" i="126" s="1"/>
  <c r="AT48" i="133"/>
  <c r="AU46" i="133" s="1"/>
  <c r="S41" i="122"/>
  <c r="T39" i="122" s="1"/>
  <c r="AS49" i="128"/>
  <c r="AS51" i="128" s="1"/>
  <c r="AS60" i="128" s="1"/>
  <c r="AS62" i="128" s="1"/>
  <c r="AT49" i="134"/>
  <c r="AT51" i="134" s="1"/>
  <c r="AT60" i="134" s="1"/>
  <c r="AT62" i="134" s="1"/>
  <c r="AS48" i="137"/>
  <c r="AS50" i="137" s="1"/>
  <c r="AS59" i="137" s="1"/>
  <c r="AS61" i="137" s="1"/>
  <c r="AS48" i="130"/>
  <c r="AS50" i="130" s="1"/>
  <c r="AS59" i="130" s="1"/>
  <c r="AS61" i="130" s="1"/>
  <c r="R48" i="122"/>
  <c r="AT49" i="120"/>
  <c r="AT51" i="120" s="1"/>
  <c r="AT60" i="120" s="1"/>
  <c r="AT62" i="120" s="1"/>
  <c r="R48" i="123"/>
  <c r="AU47" i="119"/>
  <c r="AV45" i="119" s="1"/>
  <c r="AU48" i="139"/>
  <c r="AV46" i="139" s="1"/>
  <c r="AT48" i="128"/>
  <c r="AU46" i="128" s="1"/>
  <c r="AU48" i="134"/>
  <c r="AV46" i="134" s="1"/>
  <c r="AT47" i="137"/>
  <c r="AU45" i="137" s="1"/>
  <c r="AT47" i="130"/>
  <c r="AU45" i="130" s="1"/>
  <c r="S47" i="122"/>
  <c r="T45" i="122" s="1"/>
  <c r="AU48" i="120"/>
  <c r="AV46" i="120" s="1"/>
  <c r="S47" i="123"/>
  <c r="T45" i="123" s="1"/>
  <c r="S41" i="123"/>
  <c r="T39" i="123" s="1"/>
  <c r="AU47" i="146"/>
  <c r="AV45" i="146" s="1"/>
  <c r="AU47" i="136"/>
  <c r="AV45" i="136" s="1"/>
  <c r="AU47" i="140"/>
  <c r="AV45" i="140" s="1"/>
  <c r="AT48" i="117"/>
  <c r="AU46" i="117" s="1"/>
  <c r="AU47" i="143"/>
  <c r="AV45" i="143" s="1"/>
  <c r="AS49" i="126"/>
  <c r="AS51" i="126" s="1"/>
  <c r="AS60" i="126" s="1"/>
  <c r="AS62" i="126" s="1"/>
  <c r="AS49" i="133"/>
  <c r="AS51" i="133" s="1"/>
  <c r="AS60" i="133" s="1"/>
  <c r="AS62" i="133" s="1"/>
  <c r="R42" i="122"/>
  <c r="AU48" i="125"/>
  <c r="AV46" i="125" s="1"/>
  <c r="AU48" i="142"/>
  <c r="AV46" i="142" s="1"/>
  <c r="AU48" i="129"/>
  <c r="AV46" i="129" s="1"/>
  <c r="AT47" i="145"/>
  <c r="AU45" i="145" s="1"/>
  <c r="AT48" i="150"/>
  <c r="AU46" i="150" s="1"/>
  <c r="AU47" i="131"/>
  <c r="AV45" i="131" s="1"/>
  <c r="AT48" i="119"/>
  <c r="AT50" i="119" s="1"/>
  <c r="AT59" i="119" s="1"/>
  <c r="AT61" i="119" s="1"/>
  <c r="AT49" i="139"/>
  <c r="AT51" i="139" s="1"/>
  <c r="AT60" i="139" s="1"/>
  <c r="AT62" i="139" s="1"/>
  <c r="AT48" i="116"/>
  <c r="AT50" i="116" s="1"/>
  <c r="AT59" i="116" s="1"/>
  <c r="AT61" i="116" s="1"/>
  <c r="BH56" i="150"/>
  <c r="BI19" i="150"/>
  <c r="BH21" i="146"/>
  <c r="BH22" i="146" s="1"/>
  <c r="BH21" i="145"/>
  <c r="BH22" i="145" s="1"/>
  <c r="BH21" i="143"/>
  <c r="BH22" i="143" s="1"/>
  <c r="BH21" i="142"/>
  <c r="BH21" i="140"/>
  <c r="BH21" i="139"/>
  <c r="BH22" i="139" s="1"/>
  <c r="BH21" i="137"/>
  <c r="BH22" i="137" s="1"/>
  <c r="BH21" i="136"/>
  <c r="BH22" i="136" s="1"/>
  <c r="BH21" i="134"/>
  <c r="BH21" i="133"/>
  <c r="BH21" i="131"/>
  <c r="BH21" i="130"/>
  <c r="BH22" i="130" s="1"/>
  <c r="BH21" i="129"/>
  <c r="BH22" i="129" s="1"/>
  <c r="BH21" i="128"/>
  <c r="BH22" i="128" s="1"/>
  <c r="BH21" i="126"/>
  <c r="BH22" i="126" s="1"/>
  <c r="BH21" i="125"/>
  <c r="BH22" i="125" s="1"/>
  <c r="BI21" i="123"/>
  <c r="BI22" i="123" s="1"/>
  <c r="BI21" i="122"/>
  <c r="BI56" i="120"/>
  <c r="BJ19" i="120"/>
  <c r="AU47" i="116"/>
  <c r="AV45" i="116" s="1"/>
  <c r="E36" i="3"/>
  <c r="E35" i="3"/>
  <c r="E34" i="3"/>
  <c r="B26" i="7"/>
  <c r="C26" i="7"/>
  <c r="D26" i="7"/>
  <c r="E26" i="7"/>
  <c r="F26" i="7"/>
  <c r="G26" i="7"/>
  <c r="H26" i="7"/>
  <c r="I26" i="7"/>
  <c r="J26" i="7"/>
  <c r="K26" i="7"/>
  <c r="L26" i="7"/>
  <c r="M26" i="7"/>
  <c r="N23" i="2" l="1"/>
  <c r="O22" i="2"/>
  <c r="P20" i="2" s="1"/>
  <c r="AS51" i="117"/>
  <c r="AS60" i="117" s="1"/>
  <c r="AS62" i="117" s="1"/>
  <c r="AT49" i="161"/>
  <c r="AT51" i="161" s="1"/>
  <c r="AT60" i="161" s="1"/>
  <c r="AT62" i="161" s="1"/>
  <c r="AU48" i="161"/>
  <c r="AV46" i="161" s="1"/>
  <c r="AU48" i="156"/>
  <c r="AU50" i="156" s="1"/>
  <c r="AU59" i="156" s="1"/>
  <c r="AU61" i="156" s="1"/>
  <c r="AU48" i="155"/>
  <c r="AU50" i="155" s="1"/>
  <c r="AU59" i="155" s="1"/>
  <c r="AU61" i="155" s="1"/>
  <c r="AU48" i="157"/>
  <c r="AU50" i="157" s="1"/>
  <c r="AU59" i="157" s="1"/>
  <c r="AU61" i="157" s="1"/>
  <c r="AU48" i="158"/>
  <c r="AU50" i="158" s="1"/>
  <c r="AU59" i="158" s="1"/>
  <c r="AU61" i="158" s="1"/>
  <c r="AV47" i="156"/>
  <c r="AW45" i="156" s="1"/>
  <c r="AV47" i="155"/>
  <c r="AW45" i="155" s="1"/>
  <c r="AV47" i="157"/>
  <c r="AW45" i="157" s="1"/>
  <c r="AV47" i="158"/>
  <c r="AW45" i="158" s="1"/>
  <c r="BJ19" i="117"/>
  <c r="BI56" i="117"/>
  <c r="AT49" i="126"/>
  <c r="AT51" i="126" s="1"/>
  <c r="AT60" i="126" s="1"/>
  <c r="AT62" i="126" s="1"/>
  <c r="AU48" i="143"/>
  <c r="AU50" i="143" s="1"/>
  <c r="AU59" i="143" s="1"/>
  <c r="AU61" i="143" s="1"/>
  <c r="AT48" i="137"/>
  <c r="AT50" i="137" s="1"/>
  <c r="AT59" i="137" s="1"/>
  <c r="AT61" i="137" s="1"/>
  <c r="S48" i="123"/>
  <c r="AT49" i="128"/>
  <c r="AT51" i="128" s="1"/>
  <c r="AT60" i="128" s="1"/>
  <c r="AT62" i="128" s="1"/>
  <c r="S42" i="122"/>
  <c r="AU48" i="140"/>
  <c r="AU50" i="140" s="1"/>
  <c r="AU59" i="140" s="1"/>
  <c r="AU61" i="140" s="1"/>
  <c r="S48" i="122"/>
  <c r="AT49" i="150"/>
  <c r="AT51" i="150" s="1"/>
  <c r="AT60" i="150" s="1"/>
  <c r="AT62" i="150" s="1"/>
  <c r="AU49" i="129"/>
  <c r="AU51" i="129" s="1"/>
  <c r="AU60" i="129" s="1"/>
  <c r="AU62" i="129" s="1"/>
  <c r="AU49" i="125"/>
  <c r="AU51" i="125" s="1"/>
  <c r="AU60" i="125" s="1"/>
  <c r="AU62" i="125" s="1"/>
  <c r="AU48" i="117"/>
  <c r="AV46" i="117" s="1"/>
  <c r="AV47" i="136"/>
  <c r="AW45" i="136" s="1"/>
  <c r="S42" i="123"/>
  <c r="AV48" i="120"/>
  <c r="AW46" i="120" s="1"/>
  <c r="AU47" i="130"/>
  <c r="AV45" i="130" s="1"/>
  <c r="AV48" i="134"/>
  <c r="AW46" i="134" s="1"/>
  <c r="AU49" i="139"/>
  <c r="AU51" i="139" s="1"/>
  <c r="AU60" i="139" s="1"/>
  <c r="AU62" i="139" s="1"/>
  <c r="AU48" i="133"/>
  <c r="AV46" i="133" s="1"/>
  <c r="AU48" i="150"/>
  <c r="AV46" i="150" s="1"/>
  <c r="AV48" i="129"/>
  <c r="AW46" i="129" s="1"/>
  <c r="AV48" i="125"/>
  <c r="AW46" i="125" s="1"/>
  <c r="T41" i="123"/>
  <c r="U39" i="123" s="1"/>
  <c r="AV48" i="139"/>
  <c r="AW46" i="139" s="1"/>
  <c r="AU48" i="131"/>
  <c r="AU50" i="131" s="1"/>
  <c r="AU59" i="131" s="1"/>
  <c r="AU61" i="131" s="1"/>
  <c r="AT48" i="145"/>
  <c r="AT50" i="145" s="1"/>
  <c r="AT59" i="145" s="1"/>
  <c r="AT61" i="145" s="1"/>
  <c r="AU49" i="142"/>
  <c r="AU51" i="142" s="1"/>
  <c r="AU60" i="142" s="1"/>
  <c r="AU62" i="142" s="1"/>
  <c r="AV47" i="143"/>
  <c r="AW45" i="143" s="1"/>
  <c r="AV47" i="140"/>
  <c r="AW45" i="140" s="1"/>
  <c r="AU48" i="146"/>
  <c r="AU50" i="146" s="1"/>
  <c r="AU59" i="146" s="1"/>
  <c r="AU61" i="146" s="1"/>
  <c r="T47" i="123"/>
  <c r="U45" i="123" s="1"/>
  <c r="T47" i="122"/>
  <c r="U45" i="122" s="1"/>
  <c r="AU47" i="137"/>
  <c r="AV45" i="137" s="1"/>
  <c r="AU48" i="128"/>
  <c r="AV46" i="128" s="1"/>
  <c r="AU48" i="119"/>
  <c r="AU50" i="119" s="1"/>
  <c r="AU59" i="119" s="1"/>
  <c r="AU61" i="119" s="1"/>
  <c r="T41" i="122"/>
  <c r="U39" i="122" s="1"/>
  <c r="AU48" i="126"/>
  <c r="AV46" i="126" s="1"/>
  <c r="AV47" i="131"/>
  <c r="AW45" i="131" s="1"/>
  <c r="AU47" i="145"/>
  <c r="AV45" i="145" s="1"/>
  <c r="AV48" i="142"/>
  <c r="AW46" i="142" s="1"/>
  <c r="AT49" i="117"/>
  <c r="AU48" i="136"/>
  <c r="AU50" i="136" s="1"/>
  <c r="AU59" i="136" s="1"/>
  <c r="AU61" i="136" s="1"/>
  <c r="AV47" i="146"/>
  <c r="AW45" i="146" s="1"/>
  <c r="AU49" i="120"/>
  <c r="AU51" i="120" s="1"/>
  <c r="AU60" i="120" s="1"/>
  <c r="AU62" i="120" s="1"/>
  <c r="AT48" i="130"/>
  <c r="AT50" i="130" s="1"/>
  <c r="AT59" i="130" s="1"/>
  <c r="AT61" i="130" s="1"/>
  <c r="AU49" i="134"/>
  <c r="AU51" i="134" s="1"/>
  <c r="AU60" i="134" s="1"/>
  <c r="AU62" i="134" s="1"/>
  <c r="AV47" i="119"/>
  <c r="AW45" i="119" s="1"/>
  <c r="AT49" i="133"/>
  <c r="AT51" i="133" s="1"/>
  <c r="AT60" i="133" s="1"/>
  <c r="AT62" i="133" s="1"/>
  <c r="BI21" i="150"/>
  <c r="BI22" i="150" s="1"/>
  <c r="BH55" i="146"/>
  <c r="BI19" i="146"/>
  <c r="BH55" i="145"/>
  <c r="BI19" i="145"/>
  <c r="BH55" i="143"/>
  <c r="BI19" i="143"/>
  <c r="BH56" i="142"/>
  <c r="BI19" i="142"/>
  <c r="BH22" i="142"/>
  <c r="BH55" i="140"/>
  <c r="BI19" i="140"/>
  <c r="BH22" i="140"/>
  <c r="BH56" i="139"/>
  <c r="BI19" i="139"/>
  <c r="BH55" i="137"/>
  <c r="BI19" i="137"/>
  <c r="BH55" i="136"/>
  <c r="BI19" i="136"/>
  <c r="BH56" i="134"/>
  <c r="BI19" i="134"/>
  <c r="BH22" i="134"/>
  <c r="BH56" i="133"/>
  <c r="BI19" i="133"/>
  <c r="BH22" i="133"/>
  <c r="BH55" i="131"/>
  <c r="BI19" i="131"/>
  <c r="BH22" i="131"/>
  <c r="BH55" i="130"/>
  <c r="BI19" i="130"/>
  <c r="BH56" i="129"/>
  <c r="BI19" i="129"/>
  <c r="BH56" i="128"/>
  <c r="BI19" i="128"/>
  <c r="BH56" i="126"/>
  <c r="BI19" i="126"/>
  <c r="BH56" i="125"/>
  <c r="BI19" i="125"/>
  <c r="BI55" i="123"/>
  <c r="BJ19" i="123"/>
  <c r="BI55" i="122"/>
  <c r="BJ19" i="122"/>
  <c r="BI22" i="122"/>
  <c r="BJ21" i="120"/>
  <c r="AU48" i="116"/>
  <c r="AU50" i="116" s="1"/>
  <c r="AU59" i="116" s="1"/>
  <c r="AU61" i="116" s="1"/>
  <c r="AV47" i="116"/>
  <c r="AW45" i="116" s="1"/>
  <c r="B67" i="2"/>
  <c r="D13" i="8"/>
  <c r="E13" i="8" s="1"/>
  <c r="D11" i="8"/>
  <c r="E11" i="8" s="1"/>
  <c r="O23" i="2" l="1"/>
  <c r="P22" i="2"/>
  <c r="Q20" i="2" s="1"/>
  <c r="P23" i="2"/>
  <c r="AT51" i="117"/>
  <c r="AT60" i="117" s="1"/>
  <c r="AT62" i="117" s="1"/>
  <c r="AU49" i="161"/>
  <c r="AU51" i="161" s="1"/>
  <c r="AU60" i="161" s="1"/>
  <c r="AU62" i="161" s="1"/>
  <c r="B6" i="149"/>
  <c r="B6" i="160"/>
  <c r="C39" i="160" s="1"/>
  <c r="B6" i="159"/>
  <c r="C39" i="159" s="1"/>
  <c r="AV48" i="161"/>
  <c r="AW46" i="161" s="1"/>
  <c r="AW47" i="158"/>
  <c r="AX45" i="158" s="1"/>
  <c r="AW47" i="157"/>
  <c r="AX45" i="157" s="1"/>
  <c r="AW47" i="155"/>
  <c r="AX45" i="155" s="1"/>
  <c r="AW47" i="156"/>
  <c r="AX45" i="156" s="1"/>
  <c r="AV48" i="158"/>
  <c r="AV50" i="158" s="1"/>
  <c r="AV59" i="158" s="1"/>
  <c r="AV61" i="158" s="1"/>
  <c r="AV48" i="157"/>
  <c r="AV50" i="157" s="1"/>
  <c r="AV59" i="157" s="1"/>
  <c r="AV61" i="157" s="1"/>
  <c r="AV48" i="155"/>
  <c r="AV50" i="155" s="1"/>
  <c r="AV59" i="155" s="1"/>
  <c r="AV61" i="155" s="1"/>
  <c r="AV48" i="156"/>
  <c r="AV50" i="156" s="1"/>
  <c r="AV59" i="156" s="1"/>
  <c r="AV61" i="156" s="1"/>
  <c r="BJ21" i="117"/>
  <c r="BJ22" i="117" s="1"/>
  <c r="AU49" i="150"/>
  <c r="AU51" i="150" s="1"/>
  <c r="AU60" i="150" s="1"/>
  <c r="AU62" i="150" s="1"/>
  <c r="AV48" i="143"/>
  <c r="AV50" i="143" s="1"/>
  <c r="AV59" i="143" s="1"/>
  <c r="AV61" i="143" s="1"/>
  <c r="AU49" i="133"/>
  <c r="AU51" i="133" s="1"/>
  <c r="AU60" i="133" s="1"/>
  <c r="AU62" i="133" s="1"/>
  <c r="AV49" i="134"/>
  <c r="AV51" i="134" s="1"/>
  <c r="AV60" i="134" s="1"/>
  <c r="AV62" i="134" s="1"/>
  <c r="AV48" i="131"/>
  <c r="AV50" i="131" s="1"/>
  <c r="AV59" i="131" s="1"/>
  <c r="AV61" i="131" s="1"/>
  <c r="AU49" i="126"/>
  <c r="AU51" i="126" s="1"/>
  <c r="AU60" i="126" s="1"/>
  <c r="AU62" i="126" s="1"/>
  <c r="AU49" i="128"/>
  <c r="AU51" i="128" s="1"/>
  <c r="AU60" i="128" s="1"/>
  <c r="AU62" i="128" s="1"/>
  <c r="AV48" i="136"/>
  <c r="AV50" i="136" s="1"/>
  <c r="AV59" i="136" s="1"/>
  <c r="AV61" i="136" s="1"/>
  <c r="AV49" i="125"/>
  <c r="AV51" i="125" s="1"/>
  <c r="AV60" i="125" s="1"/>
  <c r="AV62" i="125" s="1"/>
  <c r="AV49" i="120"/>
  <c r="AV51" i="120" s="1"/>
  <c r="AV60" i="120" s="1"/>
  <c r="AV62" i="120" s="1"/>
  <c r="AV48" i="119"/>
  <c r="AV50" i="119" s="1"/>
  <c r="AV59" i="119" s="1"/>
  <c r="AV61" i="119" s="1"/>
  <c r="AV49" i="142"/>
  <c r="AV51" i="142" s="1"/>
  <c r="AV60" i="142" s="1"/>
  <c r="AV62" i="142" s="1"/>
  <c r="T48" i="122"/>
  <c r="C39" i="149"/>
  <c r="C62" i="149" s="1"/>
  <c r="C64" i="149" s="1"/>
  <c r="M62" i="149"/>
  <c r="M64" i="149" s="1"/>
  <c r="M66" i="149" s="1"/>
  <c r="M68" i="149" s="1"/>
  <c r="P23" i="152" s="1"/>
  <c r="K62" i="149"/>
  <c r="K64" i="149" s="1"/>
  <c r="K66" i="149" s="1"/>
  <c r="K68" i="149" s="1"/>
  <c r="N23" i="152" s="1"/>
  <c r="H62" i="149"/>
  <c r="H64" i="149" s="1"/>
  <c r="H66" i="149" s="1"/>
  <c r="H68" i="149" s="1"/>
  <c r="K23" i="152" s="1"/>
  <c r="L62" i="149"/>
  <c r="L64" i="149" s="1"/>
  <c r="L66" i="149" s="1"/>
  <c r="L68" i="149" s="1"/>
  <c r="O23" i="152" s="1"/>
  <c r="J62" i="149"/>
  <c r="J64" i="149" s="1"/>
  <c r="J66" i="149" s="1"/>
  <c r="J68" i="149" s="1"/>
  <c r="M23" i="152" s="1"/>
  <c r="F62" i="149"/>
  <c r="F64" i="149" s="1"/>
  <c r="F66" i="149" s="1"/>
  <c r="F68" i="149" s="1"/>
  <c r="I23" i="152" s="1"/>
  <c r="D39" i="149"/>
  <c r="D62" i="149" s="1"/>
  <c r="D64" i="149" s="1"/>
  <c r="D66" i="149" s="1"/>
  <c r="D68" i="149" s="1"/>
  <c r="G23" i="152" s="1"/>
  <c r="N62" i="149"/>
  <c r="N64" i="149" s="1"/>
  <c r="N66" i="149" s="1"/>
  <c r="N68" i="149" s="1"/>
  <c r="Q23" i="152" s="1"/>
  <c r="I62" i="149"/>
  <c r="I64" i="149" s="1"/>
  <c r="I66" i="149" s="1"/>
  <c r="I68" i="149" s="1"/>
  <c r="L23" i="152" s="1"/>
  <c r="G64" i="149"/>
  <c r="G66" i="149" s="1"/>
  <c r="G68" i="149" s="1"/>
  <c r="J23" i="152" s="1"/>
  <c r="B39" i="149"/>
  <c r="E39" i="149"/>
  <c r="E62" i="149" s="1"/>
  <c r="E64" i="149" s="1"/>
  <c r="E66" i="149" s="1"/>
  <c r="E68" i="149" s="1"/>
  <c r="H23" i="152" s="1"/>
  <c r="O62" i="149"/>
  <c r="O64" i="149" s="1"/>
  <c r="O66" i="149" s="1"/>
  <c r="O68" i="149" s="1"/>
  <c r="R23" i="152" s="1"/>
  <c r="AW47" i="119"/>
  <c r="AX45" i="119" s="1"/>
  <c r="AV48" i="146"/>
  <c r="AV50" i="146" s="1"/>
  <c r="AV59" i="146" s="1"/>
  <c r="AV61" i="146" s="1"/>
  <c r="AV47" i="145"/>
  <c r="AW45" i="145" s="1"/>
  <c r="U41" i="122"/>
  <c r="V39" i="122" s="1"/>
  <c r="AU48" i="137"/>
  <c r="AU50" i="137" s="1"/>
  <c r="AU59" i="137" s="1"/>
  <c r="AU61" i="137" s="1"/>
  <c r="T48" i="123"/>
  <c r="AW47" i="140"/>
  <c r="AX45" i="140" s="1"/>
  <c r="AV49" i="139"/>
  <c r="AV51" i="139" s="1"/>
  <c r="AV60" i="139" s="1"/>
  <c r="AV62" i="139" s="1"/>
  <c r="U41" i="123"/>
  <c r="V39" i="123" s="1"/>
  <c r="AW48" i="129"/>
  <c r="AX46" i="129" s="1"/>
  <c r="AU48" i="130"/>
  <c r="AU50" i="130" s="1"/>
  <c r="AU59" i="130" s="1"/>
  <c r="AU61" i="130" s="1"/>
  <c r="AV48" i="117"/>
  <c r="AW46" i="117" s="1"/>
  <c r="AW47" i="146"/>
  <c r="AX45" i="146" s="1"/>
  <c r="AV47" i="137"/>
  <c r="AW45" i="137" s="1"/>
  <c r="U47" i="123"/>
  <c r="V45" i="123" s="1"/>
  <c r="AW48" i="139"/>
  <c r="AX46" i="139" s="1"/>
  <c r="AV47" i="130"/>
  <c r="AW45" i="130" s="1"/>
  <c r="AW48" i="142"/>
  <c r="AX46" i="142" s="1"/>
  <c r="AW47" i="131"/>
  <c r="AX45" i="131" s="1"/>
  <c r="AV48" i="126"/>
  <c r="AW46" i="126" s="1"/>
  <c r="AW47" i="143"/>
  <c r="AX45" i="143" s="1"/>
  <c r="AW48" i="125"/>
  <c r="AX46" i="125" s="1"/>
  <c r="AV48" i="150"/>
  <c r="AW46" i="150" s="1"/>
  <c r="AW47" i="136"/>
  <c r="AX45" i="136" s="1"/>
  <c r="AU48" i="145"/>
  <c r="AU50" i="145" s="1"/>
  <c r="AU59" i="145" s="1"/>
  <c r="AU61" i="145" s="1"/>
  <c r="T42" i="122"/>
  <c r="AV48" i="128"/>
  <c r="AW46" i="128" s="1"/>
  <c r="U47" i="122"/>
  <c r="V45" i="122" s="1"/>
  <c r="AV48" i="140"/>
  <c r="AV50" i="140" s="1"/>
  <c r="AV59" i="140" s="1"/>
  <c r="AV61" i="140" s="1"/>
  <c r="T42" i="123"/>
  <c r="AV49" i="129"/>
  <c r="AV51" i="129" s="1"/>
  <c r="AV60" i="129" s="1"/>
  <c r="AV62" i="129" s="1"/>
  <c r="AV48" i="133"/>
  <c r="AW46" i="133" s="1"/>
  <c r="AW48" i="134"/>
  <c r="AX46" i="134" s="1"/>
  <c r="AW48" i="120"/>
  <c r="AX46" i="120" s="1"/>
  <c r="AU49" i="117"/>
  <c r="AV48" i="116"/>
  <c r="AV50" i="116" s="1"/>
  <c r="AV59" i="116" s="1"/>
  <c r="AV61" i="116" s="1"/>
  <c r="BI56" i="150"/>
  <c r="BJ19" i="150"/>
  <c r="BI21" i="146"/>
  <c r="BI22" i="146" s="1"/>
  <c r="BI21" i="145"/>
  <c r="BI22" i="145" s="1"/>
  <c r="BI21" i="143"/>
  <c r="BI21" i="142"/>
  <c r="BI22" i="142" s="1"/>
  <c r="BI21" i="140"/>
  <c r="BI21" i="139"/>
  <c r="BI22" i="139" s="1"/>
  <c r="BI21" i="137"/>
  <c r="BI22" i="137" s="1"/>
  <c r="BI21" i="136"/>
  <c r="BI22" i="136" s="1"/>
  <c r="BI21" i="134"/>
  <c r="BI22" i="134" s="1"/>
  <c r="BI21" i="133"/>
  <c r="BI21" i="131"/>
  <c r="BI22" i="131" s="1"/>
  <c r="BI21" i="130"/>
  <c r="BI21" i="129"/>
  <c r="BI22" i="129" s="1"/>
  <c r="BI21" i="128"/>
  <c r="BI22" i="128" s="1"/>
  <c r="BI21" i="126"/>
  <c r="BI22" i="126" s="1"/>
  <c r="BI21" i="125"/>
  <c r="BI22" i="125" s="1"/>
  <c r="BJ21" i="123"/>
  <c r="BJ22" i="123" s="1"/>
  <c r="BJ21" i="122"/>
  <c r="BJ56" i="120"/>
  <c r="BK19" i="120"/>
  <c r="BJ22" i="120"/>
  <c r="B6" i="114"/>
  <c r="AW47" i="116"/>
  <c r="AX45" i="116" s="1"/>
  <c r="D10" i="8"/>
  <c r="E10" i="8" s="1"/>
  <c r="Q22" i="2" l="1"/>
  <c r="R20" i="2" s="1"/>
  <c r="Q23" i="2"/>
  <c r="AU51" i="117"/>
  <c r="AU60" i="117" s="1"/>
  <c r="AU62" i="117" s="1"/>
  <c r="C66" i="149"/>
  <c r="Q39" i="149"/>
  <c r="AV49" i="161"/>
  <c r="AV51" i="161" s="1"/>
  <c r="AV60" i="161" s="1"/>
  <c r="AV62" i="161" s="1"/>
  <c r="AW48" i="161"/>
  <c r="AX46" i="161" s="1"/>
  <c r="BL54" i="161"/>
  <c r="BL57" i="161" s="1"/>
  <c r="BL63" i="161" s="1"/>
  <c r="BK54" i="161"/>
  <c r="BK57" i="161" s="1"/>
  <c r="BK63" i="161" s="1"/>
  <c r="BH54" i="161"/>
  <c r="BH57" i="161" s="1"/>
  <c r="BH63" i="161" s="1"/>
  <c r="BF54" i="161"/>
  <c r="BF57" i="161" s="1"/>
  <c r="BF63" i="161" s="1"/>
  <c r="BJ54" i="161"/>
  <c r="BJ57" i="161" s="1"/>
  <c r="BJ63" i="161" s="1"/>
  <c r="BD54" i="161"/>
  <c r="BD57" i="161" s="1"/>
  <c r="BD63" i="161" s="1"/>
  <c r="B54" i="161"/>
  <c r="BE54" i="161"/>
  <c r="BE57" i="161" s="1"/>
  <c r="BE63" i="161" s="1"/>
  <c r="BG54" i="161"/>
  <c r="BG57" i="161" s="1"/>
  <c r="BG63" i="161" s="1"/>
  <c r="BI54" i="161"/>
  <c r="BI57" i="161" s="1"/>
  <c r="BI63" i="161" s="1"/>
  <c r="BC54" i="161"/>
  <c r="BC57" i="161" s="1"/>
  <c r="BC63" i="161" s="1"/>
  <c r="BB54" i="161"/>
  <c r="BB57" i="161" s="1"/>
  <c r="BB63" i="161" s="1"/>
  <c r="B56" i="160"/>
  <c r="BA54" i="161"/>
  <c r="BA57" i="161" s="1"/>
  <c r="BA63" i="161" s="1"/>
  <c r="AG54" i="161"/>
  <c r="AG57" i="161" s="1"/>
  <c r="AG63" i="161" s="1"/>
  <c r="AG64" i="161" s="1"/>
  <c r="AG66" i="161" s="1"/>
  <c r="AJ30" i="152" s="1"/>
  <c r="I54" i="161"/>
  <c r="I57" i="161" s="1"/>
  <c r="I63" i="161" s="1"/>
  <c r="I64" i="161" s="1"/>
  <c r="I66" i="161" s="1"/>
  <c r="L30" i="152" s="1"/>
  <c r="AO54" i="161"/>
  <c r="AO57" i="161" s="1"/>
  <c r="AO63" i="161" s="1"/>
  <c r="AO64" i="161" s="1"/>
  <c r="AO66" i="161" s="1"/>
  <c r="AR30" i="152" s="1"/>
  <c r="AK54" i="161"/>
  <c r="AK57" i="161" s="1"/>
  <c r="AK63" i="161" s="1"/>
  <c r="AK64" i="161" s="1"/>
  <c r="AK66" i="161" s="1"/>
  <c r="AN30" i="152" s="1"/>
  <c r="M54" i="161"/>
  <c r="M57" i="161" s="1"/>
  <c r="M63" i="161" s="1"/>
  <c r="M64" i="161" s="1"/>
  <c r="M66" i="161" s="1"/>
  <c r="P30" i="152" s="1"/>
  <c r="AQ54" i="161"/>
  <c r="AQ57" i="161" s="1"/>
  <c r="AQ63" i="161" s="1"/>
  <c r="AQ64" i="161" s="1"/>
  <c r="AQ66" i="161" s="1"/>
  <c r="AT30" i="152" s="1"/>
  <c r="W54" i="161"/>
  <c r="W57" i="161" s="1"/>
  <c r="W63" i="161" s="1"/>
  <c r="W64" i="161" s="1"/>
  <c r="W66" i="161" s="1"/>
  <c r="Z30" i="152" s="1"/>
  <c r="T54" i="161"/>
  <c r="T57" i="161" s="1"/>
  <c r="T63" i="161" s="1"/>
  <c r="T64" i="161" s="1"/>
  <c r="T66" i="161" s="1"/>
  <c r="W30" i="152" s="1"/>
  <c r="R54" i="161"/>
  <c r="R57" i="161" s="1"/>
  <c r="R63" i="161" s="1"/>
  <c r="R64" i="161" s="1"/>
  <c r="R66" i="161" s="1"/>
  <c r="U30" i="152" s="1"/>
  <c r="AN54" i="161"/>
  <c r="AN57" i="161" s="1"/>
  <c r="AN63" i="161" s="1"/>
  <c r="AN64" i="161" s="1"/>
  <c r="AN66" i="161" s="1"/>
  <c r="AQ30" i="152" s="1"/>
  <c r="AR54" i="161"/>
  <c r="AR57" i="161" s="1"/>
  <c r="AR63" i="161" s="1"/>
  <c r="AR64" i="161" s="1"/>
  <c r="AR66" i="161" s="1"/>
  <c r="AU30" i="152" s="1"/>
  <c r="AM54" i="161"/>
  <c r="AM57" i="161" s="1"/>
  <c r="AM63" i="161" s="1"/>
  <c r="AM64" i="161" s="1"/>
  <c r="AM66" i="161" s="1"/>
  <c r="AP30" i="152" s="1"/>
  <c r="AH54" i="161"/>
  <c r="AH57" i="161" s="1"/>
  <c r="AH63" i="161" s="1"/>
  <c r="AH64" i="161" s="1"/>
  <c r="AH66" i="161" s="1"/>
  <c r="AK30" i="152" s="1"/>
  <c r="AP54" i="161"/>
  <c r="AP57" i="161" s="1"/>
  <c r="AP63" i="161" s="1"/>
  <c r="AP64" i="161" s="1"/>
  <c r="AP66" i="161" s="1"/>
  <c r="AS30" i="152" s="1"/>
  <c r="D54" i="161"/>
  <c r="D57" i="161" s="1"/>
  <c r="D63" i="161" s="1"/>
  <c r="D64" i="161" s="1"/>
  <c r="D66" i="161" s="1"/>
  <c r="G30" i="152" s="1"/>
  <c r="H54" i="161"/>
  <c r="H57" i="161" s="1"/>
  <c r="H63" i="161" s="1"/>
  <c r="H64" i="161" s="1"/>
  <c r="H66" i="161" s="1"/>
  <c r="K30" i="152" s="1"/>
  <c r="AC54" i="161"/>
  <c r="AC57" i="161" s="1"/>
  <c r="AC63" i="161" s="1"/>
  <c r="AC64" i="161" s="1"/>
  <c r="AC66" i="161" s="1"/>
  <c r="AF30" i="152" s="1"/>
  <c r="P54" i="161"/>
  <c r="P57" i="161" s="1"/>
  <c r="P63" i="161" s="1"/>
  <c r="P64" i="161" s="1"/>
  <c r="P66" i="161" s="1"/>
  <c r="S30" i="152" s="1"/>
  <c r="AS54" i="161"/>
  <c r="AS57" i="161" s="1"/>
  <c r="AS63" i="161" s="1"/>
  <c r="AS64" i="161" s="1"/>
  <c r="AS66" i="161" s="1"/>
  <c r="AV30" i="152" s="1"/>
  <c r="O54" i="161"/>
  <c r="O57" i="161" s="1"/>
  <c r="O63" i="161" s="1"/>
  <c r="O64" i="161" s="1"/>
  <c r="L54" i="161"/>
  <c r="L57" i="161" s="1"/>
  <c r="L63" i="161" s="1"/>
  <c r="L64" i="161" s="1"/>
  <c r="L66" i="161" s="1"/>
  <c r="O30" i="152" s="1"/>
  <c r="J54" i="161"/>
  <c r="J57" i="161" s="1"/>
  <c r="J63" i="161" s="1"/>
  <c r="J64" i="161" s="1"/>
  <c r="J66" i="161" s="1"/>
  <c r="M30" i="152" s="1"/>
  <c r="N54" i="161"/>
  <c r="N57" i="161" s="1"/>
  <c r="N63" i="161" s="1"/>
  <c r="N64" i="161" s="1"/>
  <c r="N66" i="161" s="1"/>
  <c r="Q30" i="152" s="1"/>
  <c r="AE54" i="161"/>
  <c r="AE57" i="161" s="1"/>
  <c r="AE63" i="161" s="1"/>
  <c r="AE64" i="161" s="1"/>
  <c r="AE66" i="161" s="1"/>
  <c r="AH30" i="152" s="1"/>
  <c r="AL54" i="161"/>
  <c r="AL57" i="161" s="1"/>
  <c r="AL63" i="161" s="1"/>
  <c r="AL64" i="161" s="1"/>
  <c r="AL66" i="161" s="1"/>
  <c r="AO30" i="152" s="1"/>
  <c r="AD54" i="161"/>
  <c r="AD57" i="161" s="1"/>
  <c r="AD63" i="161" s="1"/>
  <c r="AD64" i="161" s="1"/>
  <c r="AD66" i="161" s="1"/>
  <c r="AG30" i="152" s="1"/>
  <c r="S54" i="161"/>
  <c r="S57" i="161" s="1"/>
  <c r="S63" i="161" s="1"/>
  <c r="S64" i="161" s="1"/>
  <c r="S66" i="161" s="1"/>
  <c r="V30" i="152" s="1"/>
  <c r="AX54" i="161"/>
  <c r="AX57" i="161" s="1"/>
  <c r="AX63" i="161" s="1"/>
  <c r="AB54" i="161"/>
  <c r="AB57" i="161" s="1"/>
  <c r="AB63" i="161" s="1"/>
  <c r="AB64" i="161" s="1"/>
  <c r="AB66" i="161" s="1"/>
  <c r="AE30" i="152" s="1"/>
  <c r="X54" i="161"/>
  <c r="X57" i="161" s="1"/>
  <c r="X63" i="161" s="1"/>
  <c r="X64" i="161" s="1"/>
  <c r="X66" i="161" s="1"/>
  <c r="AA30" i="152" s="1"/>
  <c r="AF54" i="161"/>
  <c r="AF57" i="161" s="1"/>
  <c r="AF63" i="161" s="1"/>
  <c r="AF64" i="161" s="1"/>
  <c r="AF66" i="161" s="1"/>
  <c r="AI30" i="152" s="1"/>
  <c r="AT54" i="161"/>
  <c r="AT57" i="161" s="1"/>
  <c r="AT63" i="161" s="1"/>
  <c r="AT64" i="161" s="1"/>
  <c r="AT66" i="161" s="1"/>
  <c r="AW30" i="152" s="1"/>
  <c r="Q54" i="161"/>
  <c r="Q57" i="161" s="1"/>
  <c r="Q63" i="161" s="1"/>
  <c r="Q64" i="161" s="1"/>
  <c r="Q66" i="161" s="1"/>
  <c r="T30" i="152" s="1"/>
  <c r="Z54" i="161"/>
  <c r="Z57" i="161" s="1"/>
  <c r="Z63" i="161" s="1"/>
  <c r="Z64" i="161" s="1"/>
  <c r="Z66" i="161" s="1"/>
  <c r="AC30" i="152" s="1"/>
  <c r="AV54" i="161"/>
  <c r="AV57" i="161" s="1"/>
  <c r="AV63" i="161" s="1"/>
  <c r="AA54" i="161"/>
  <c r="AA57" i="161" s="1"/>
  <c r="AA63" i="161" s="1"/>
  <c r="AA64" i="161" s="1"/>
  <c r="AA66" i="161" s="1"/>
  <c r="AD30" i="152" s="1"/>
  <c r="U54" i="161"/>
  <c r="U57" i="161" s="1"/>
  <c r="U63" i="161" s="1"/>
  <c r="U64" i="161" s="1"/>
  <c r="U66" i="161" s="1"/>
  <c r="X30" i="152" s="1"/>
  <c r="AU54" i="161"/>
  <c r="AU57" i="161" s="1"/>
  <c r="AU63" i="161" s="1"/>
  <c r="AU64" i="161" s="1"/>
  <c r="AU66" i="161" s="1"/>
  <c r="AX30" i="152" s="1"/>
  <c r="E54" i="161"/>
  <c r="E57" i="161" s="1"/>
  <c r="E63" i="161" s="1"/>
  <c r="E64" i="161" s="1"/>
  <c r="E66" i="161" s="1"/>
  <c r="H30" i="152" s="1"/>
  <c r="K54" i="161"/>
  <c r="K57" i="161" s="1"/>
  <c r="K63" i="161" s="1"/>
  <c r="K64" i="161" s="1"/>
  <c r="K66" i="161" s="1"/>
  <c r="N30" i="152" s="1"/>
  <c r="AY54" i="161"/>
  <c r="AY57" i="161" s="1"/>
  <c r="AY63" i="161" s="1"/>
  <c r="G54" i="161"/>
  <c r="G57" i="161" s="1"/>
  <c r="G63" i="161" s="1"/>
  <c r="G64" i="161" s="1"/>
  <c r="G66" i="161" s="1"/>
  <c r="J30" i="152" s="1"/>
  <c r="AZ54" i="161"/>
  <c r="AZ57" i="161" s="1"/>
  <c r="AZ63" i="161" s="1"/>
  <c r="Y54" i="161"/>
  <c r="Y57" i="161" s="1"/>
  <c r="Y63" i="161" s="1"/>
  <c r="Y64" i="161" s="1"/>
  <c r="Y66" i="161" s="1"/>
  <c r="AB30" i="152" s="1"/>
  <c r="F54" i="161"/>
  <c r="F57" i="161" s="1"/>
  <c r="F63" i="161" s="1"/>
  <c r="F64" i="161" s="1"/>
  <c r="F66" i="161" s="1"/>
  <c r="I30" i="152" s="1"/>
  <c r="V54" i="161"/>
  <c r="V57" i="161" s="1"/>
  <c r="V63" i="161" s="1"/>
  <c r="V64" i="161" s="1"/>
  <c r="V66" i="161" s="1"/>
  <c r="Y30" i="152" s="1"/>
  <c r="AW54" i="161"/>
  <c r="AW57" i="161" s="1"/>
  <c r="AW63" i="161" s="1"/>
  <c r="AJ54" i="161"/>
  <c r="AJ57" i="161" s="1"/>
  <c r="AJ63" i="161" s="1"/>
  <c r="AJ64" i="161" s="1"/>
  <c r="AJ66" i="161" s="1"/>
  <c r="AM30" i="152" s="1"/>
  <c r="AI54" i="161"/>
  <c r="AI57" i="161" s="1"/>
  <c r="AI63" i="161" s="1"/>
  <c r="AI64" i="161" s="1"/>
  <c r="AI66" i="161" s="1"/>
  <c r="AL30" i="152" s="1"/>
  <c r="C54" i="161"/>
  <c r="C57" i="161" s="1"/>
  <c r="B56" i="159"/>
  <c r="F62" i="159"/>
  <c r="F64" i="159" s="1"/>
  <c r="F66" i="159" s="1"/>
  <c r="F68" i="159" s="1"/>
  <c r="J62" i="159"/>
  <c r="J64" i="159" s="1"/>
  <c r="J66" i="159" s="1"/>
  <c r="J68" i="159" s="1"/>
  <c r="H62" i="159"/>
  <c r="H64" i="159" s="1"/>
  <c r="H66" i="159" s="1"/>
  <c r="H68" i="159" s="1"/>
  <c r="M62" i="159"/>
  <c r="M64" i="159" s="1"/>
  <c r="M66" i="159" s="1"/>
  <c r="M68" i="159" s="1"/>
  <c r="E39" i="159"/>
  <c r="E62" i="159" s="1"/>
  <c r="E64" i="159" s="1"/>
  <c r="E66" i="159" s="1"/>
  <c r="E68" i="159" s="1"/>
  <c r="I62" i="159"/>
  <c r="I64" i="159" s="1"/>
  <c r="I66" i="159" s="1"/>
  <c r="I68" i="159" s="1"/>
  <c r="B39" i="159"/>
  <c r="O39" i="159"/>
  <c r="O62" i="159" s="1"/>
  <c r="O64" i="159" s="1"/>
  <c r="O66" i="159" s="1"/>
  <c r="O68" i="159" s="1"/>
  <c r="G62" i="159"/>
  <c r="G64" i="159" s="1"/>
  <c r="G66" i="159" s="1"/>
  <c r="G68" i="159" s="1"/>
  <c r="K62" i="159"/>
  <c r="K64" i="159" s="1"/>
  <c r="K66" i="159" s="1"/>
  <c r="K68" i="159" s="1"/>
  <c r="D39" i="159"/>
  <c r="D62" i="159" s="1"/>
  <c r="D64" i="159" s="1"/>
  <c r="D66" i="159" s="1"/>
  <c r="D68" i="159" s="1"/>
  <c r="L62" i="159"/>
  <c r="L64" i="159" s="1"/>
  <c r="L66" i="159" s="1"/>
  <c r="L68" i="159" s="1"/>
  <c r="C62" i="159"/>
  <c r="N62" i="159"/>
  <c r="N64" i="159" s="1"/>
  <c r="N66" i="159" s="1"/>
  <c r="N68" i="159" s="1"/>
  <c r="B39" i="160"/>
  <c r="D39" i="160"/>
  <c r="D62" i="160" s="1"/>
  <c r="D64" i="160" s="1"/>
  <c r="D66" i="160" s="1"/>
  <c r="D68" i="160" s="1"/>
  <c r="G29" i="152" s="1"/>
  <c r="M62" i="160"/>
  <c r="M64" i="160" s="1"/>
  <c r="M66" i="160" s="1"/>
  <c r="M68" i="160" s="1"/>
  <c r="P29" i="152" s="1"/>
  <c r="N62" i="160"/>
  <c r="N64" i="160" s="1"/>
  <c r="N66" i="160" s="1"/>
  <c r="N68" i="160" s="1"/>
  <c r="Q29" i="152" s="1"/>
  <c r="K62" i="160"/>
  <c r="K64" i="160" s="1"/>
  <c r="K66" i="160" s="1"/>
  <c r="K68" i="160" s="1"/>
  <c r="N29" i="152" s="1"/>
  <c r="L62" i="160"/>
  <c r="L64" i="160" s="1"/>
  <c r="L66" i="160" s="1"/>
  <c r="L68" i="160" s="1"/>
  <c r="O29" i="152" s="1"/>
  <c r="O62" i="160"/>
  <c r="O64" i="160" s="1"/>
  <c r="O66" i="160" s="1"/>
  <c r="O68" i="160" s="1"/>
  <c r="R29" i="152" s="1"/>
  <c r="G62" i="160"/>
  <c r="G64" i="160" s="1"/>
  <c r="G66" i="160" s="1"/>
  <c r="G68" i="160" s="1"/>
  <c r="J29" i="152" s="1"/>
  <c r="F62" i="160"/>
  <c r="F64" i="160" s="1"/>
  <c r="F66" i="160" s="1"/>
  <c r="F68" i="160" s="1"/>
  <c r="I29" i="152" s="1"/>
  <c r="J62" i="160"/>
  <c r="J64" i="160" s="1"/>
  <c r="J66" i="160" s="1"/>
  <c r="J68" i="160" s="1"/>
  <c r="M29" i="152" s="1"/>
  <c r="E39" i="160"/>
  <c r="E62" i="160" s="1"/>
  <c r="E64" i="160" s="1"/>
  <c r="E66" i="160" s="1"/>
  <c r="E68" i="160" s="1"/>
  <c r="H29" i="152" s="1"/>
  <c r="H62" i="160"/>
  <c r="H64" i="160" s="1"/>
  <c r="H66" i="160" s="1"/>
  <c r="H68" i="160" s="1"/>
  <c r="K29" i="152" s="1"/>
  <c r="I62" i="160"/>
  <c r="I64" i="160" s="1"/>
  <c r="I66" i="160" s="1"/>
  <c r="I68" i="160" s="1"/>
  <c r="L29" i="152" s="1"/>
  <c r="AX47" i="156"/>
  <c r="AY45" i="156" s="1"/>
  <c r="AX47" i="155"/>
  <c r="AY45" i="155" s="1"/>
  <c r="AX47" i="157"/>
  <c r="AY45" i="157" s="1"/>
  <c r="AX47" i="158"/>
  <c r="AY45" i="158" s="1"/>
  <c r="BL53" i="158"/>
  <c r="BL56" i="158" s="1"/>
  <c r="BL62" i="158" s="1"/>
  <c r="BL53" i="157"/>
  <c r="BL56" i="157" s="1"/>
  <c r="BL62" i="157" s="1"/>
  <c r="BL53" i="156"/>
  <c r="BL56" i="156" s="1"/>
  <c r="BL62" i="156" s="1"/>
  <c r="BL53" i="155"/>
  <c r="BL56" i="155" s="1"/>
  <c r="BL62" i="155" s="1"/>
  <c r="BI53" i="158"/>
  <c r="BI56" i="158" s="1"/>
  <c r="BI62" i="158" s="1"/>
  <c r="BK53" i="158"/>
  <c r="BK56" i="158" s="1"/>
  <c r="BK62" i="158" s="1"/>
  <c r="BK53" i="157"/>
  <c r="BK56" i="157" s="1"/>
  <c r="BK62" i="157" s="1"/>
  <c r="C53" i="157"/>
  <c r="C56" i="157" s="1"/>
  <c r="C62" i="157" s="1"/>
  <c r="BH53" i="157"/>
  <c r="BH56" i="157" s="1"/>
  <c r="BH62" i="157" s="1"/>
  <c r="BG53" i="158"/>
  <c r="BG56" i="158" s="1"/>
  <c r="BG62" i="158" s="1"/>
  <c r="E53" i="157"/>
  <c r="E56" i="157" s="1"/>
  <c r="E62" i="157" s="1"/>
  <c r="E63" i="157" s="1"/>
  <c r="E65" i="157" s="1"/>
  <c r="H51" i="112" s="1"/>
  <c r="BG53" i="157"/>
  <c r="BG56" i="157" s="1"/>
  <c r="BG62" i="157" s="1"/>
  <c r="BJ53" i="157"/>
  <c r="BJ56" i="157" s="1"/>
  <c r="BJ62" i="157" s="1"/>
  <c r="BE53" i="157"/>
  <c r="BE56" i="157" s="1"/>
  <c r="BE62" i="157" s="1"/>
  <c r="BI53" i="157"/>
  <c r="BI56" i="157" s="1"/>
  <c r="BI62" i="157" s="1"/>
  <c r="D53" i="157"/>
  <c r="D56" i="157" s="1"/>
  <c r="D62" i="157" s="1"/>
  <c r="D63" i="157" s="1"/>
  <c r="D65" i="157" s="1"/>
  <c r="G51" i="112" s="1"/>
  <c r="BF53" i="157"/>
  <c r="BF56" i="157" s="1"/>
  <c r="BF62" i="157" s="1"/>
  <c r="B53" i="157"/>
  <c r="B56" i="157" s="1"/>
  <c r="C53" i="158"/>
  <c r="C56" i="158" s="1"/>
  <c r="C62" i="158" s="1"/>
  <c r="D53" i="158"/>
  <c r="D56" i="158" s="1"/>
  <c r="D62" i="158" s="1"/>
  <c r="D63" i="158" s="1"/>
  <c r="D65" i="158" s="1"/>
  <c r="G52" i="112" s="1"/>
  <c r="BJ53" i="158"/>
  <c r="BJ56" i="158" s="1"/>
  <c r="BJ62" i="158" s="1"/>
  <c r="E53" i="158"/>
  <c r="E56" i="158" s="1"/>
  <c r="E62" i="158" s="1"/>
  <c r="E63" i="158" s="1"/>
  <c r="E65" i="158" s="1"/>
  <c r="H52" i="112" s="1"/>
  <c r="BF53" i="158"/>
  <c r="BF56" i="158" s="1"/>
  <c r="BF62" i="158" s="1"/>
  <c r="BD53" i="158"/>
  <c r="BD56" i="158" s="1"/>
  <c r="BD62" i="158" s="1"/>
  <c r="B53" i="158"/>
  <c r="B56" i="158" s="1"/>
  <c r="BH53" i="158"/>
  <c r="BH56" i="158" s="1"/>
  <c r="BH62" i="158" s="1"/>
  <c r="BE53" i="158"/>
  <c r="BE56" i="158" s="1"/>
  <c r="BE62" i="158" s="1"/>
  <c r="BD53" i="157"/>
  <c r="BD56" i="157" s="1"/>
  <c r="BD62" i="157" s="1"/>
  <c r="BE53" i="155"/>
  <c r="BE56" i="155" s="1"/>
  <c r="BE62" i="155" s="1"/>
  <c r="BG53" i="155"/>
  <c r="BG56" i="155" s="1"/>
  <c r="BG62" i="155" s="1"/>
  <c r="BF53" i="155"/>
  <c r="BF56" i="155" s="1"/>
  <c r="BF62" i="155" s="1"/>
  <c r="BK53" i="156"/>
  <c r="BK56" i="156" s="1"/>
  <c r="BK62" i="156" s="1"/>
  <c r="BJ53" i="155"/>
  <c r="BJ56" i="155" s="1"/>
  <c r="BJ62" i="155" s="1"/>
  <c r="BK53" i="155"/>
  <c r="BK56" i="155" s="1"/>
  <c r="BK62" i="155" s="1"/>
  <c r="BH53" i="156"/>
  <c r="BH56" i="156" s="1"/>
  <c r="BH62" i="156" s="1"/>
  <c r="BH53" i="155"/>
  <c r="BH56" i="155" s="1"/>
  <c r="BH62" i="155" s="1"/>
  <c r="BI53" i="155"/>
  <c r="BI56" i="155" s="1"/>
  <c r="BI62" i="155" s="1"/>
  <c r="BJ53" i="156"/>
  <c r="BJ56" i="156" s="1"/>
  <c r="BJ62" i="156" s="1"/>
  <c r="B53" i="155"/>
  <c r="BE53" i="156"/>
  <c r="BE56" i="156" s="1"/>
  <c r="BE62" i="156" s="1"/>
  <c r="C53" i="156"/>
  <c r="C56" i="156" s="1"/>
  <c r="C62" i="156" s="1"/>
  <c r="D53" i="155"/>
  <c r="D56" i="155" s="1"/>
  <c r="D62" i="155" s="1"/>
  <c r="D63" i="155" s="1"/>
  <c r="D65" i="155" s="1"/>
  <c r="G48" i="112" s="1"/>
  <c r="BD53" i="155"/>
  <c r="BD56" i="155" s="1"/>
  <c r="BD62" i="155" s="1"/>
  <c r="D53" i="156"/>
  <c r="D56" i="156" s="1"/>
  <c r="D62" i="156" s="1"/>
  <c r="D63" i="156" s="1"/>
  <c r="D65" i="156" s="1"/>
  <c r="G49" i="112" s="1"/>
  <c r="B53" i="156"/>
  <c r="BG53" i="156"/>
  <c r="BG56" i="156" s="1"/>
  <c r="BG62" i="156" s="1"/>
  <c r="E53" i="156"/>
  <c r="E56" i="156" s="1"/>
  <c r="E62" i="156" s="1"/>
  <c r="E63" i="156" s="1"/>
  <c r="E65" i="156" s="1"/>
  <c r="H49" i="112" s="1"/>
  <c r="BD53" i="156"/>
  <c r="BD56" i="156" s="1"/>
  <c r="BD62" i="156" s="1"/>
  <c r="E53" i="155"/>
  <c r="E56" i="155" s="1"/>
  <c r="E62" i="155" s="1"/>
  <c r="E63" i="155" s="1"/>
  <c r="E65" i="155" s="1"/>
  <c r="H48" i="112" s="1"/>
  <c r="C53" i="155"/>
  <c r="C56" i="155" s="1"/>
  <c r="C62" i="155" s="1"/>
  <c r="BF53" i="156"/>
  <c r="BF56" i="156" s="1"/>
  <c r="BF62" i="156" s="1"/>
  <c r="BI53" i="156"/>
  <c r="BI56" i="156" s="1"/>
  <c r="BI62" i="156" s="1"/>
  <c r="AK53" i="156"/>
  <c r="AK56" i="156" s="1"/>
  <c r="AK62" i="156" s="1"/>
  <c r="AK63" i="156" s="1"/>
  <c r="AK65" i="156" s="1"/>
  <c r="AN49" i="112" s="1"/>
  <c r="AQ53" i="156"/>
  <c r="AQ56" i="156" s="1"/>
  <c r="AQ62" i="156" s="1"/>
  <c r="AQ63" i="156" s="1"/>
  <c r="AQ65" i="156" s="1"/>
  <c r="AT49" i="112" s="1"/>
  <c r="V53" i="156"/>
  <c r="V56" i="156" s="1"/>
  <c r="V62" i="156" s="1"/>
  <c r="V63" i="156" s="1"/>
  <c r="V65" i="156" s="1"/>
  <c r="Y49" i="112" s="1"/>
  <c r="AZ53" i="156"/>
  <c r="AZ56" i="156" s="1"/>
  <c r="AZ62" i="156" s="1"/>
  <c r="K53" i="156"/>
  <c r="K56" i="156" s="1"/>
  <c r="K62" i="156" s="1"/>
  <c r="K63" i="156" s="1"/>
  <c r="K65" i="156" s="1"/>
  <c r="N49" i="112" s="1"/>
  <c r="T53" i="156"/>
  <c r="T56" i="156" s="1"/>
  <c r="T62" i="156" s="1"/>
  <c r="T63" i="156" s="1"/>
  <c r="T65" i="156" s="1"/>
  <c r="W49" i="112" s="1"/>
  <c r="AV53" i="156"/>
  <c r="AV56" i="156" s="1"/>
  <c r="AV62" i="156" s="1"/>
  <c r="AV63" i="156" s="1"/>
  <c r="AV65" i="156" s="1"/>
  <c r="AY49" i="112" s="1"/>
  <c r="U53" i="156"/>
  <c r="U56" i="156" s="1"/>
  <c r="U62" i="156" s="1"/>
  <c r="U63" i="156" s="1"/>
  <c r="U65" i="156" s="1"/>
  <c r="X49" i="112" s="1"/>
  <c r="AY53" i="156"/>
  <c r="AY56" i="156" s="1"/>
  <c r="AY62" i="156" s="1"/>
  <c r="W53" i="156"/>
  <c r="W56" i="156" s="1"/>
  <c r="W62" i="156" s="1"/>
  <c r="W63" i="156" s="1"/>
  <c r="W65" i="156" s="1"/>
  <c r="Z49" i="112" s="1"/>
  <c r="AR53" i="156"/>
  <c r="AR56" i="156" s="1"/>
  <c r="AR62" i="156" s="1"/>
  <c r="AR63" i="156" s="1"/>
  <c r="AR65" i="156" s="1"/>
  <c r="AU49" i="112" s="1"/>
  <c r="J53" i="156"/>
  <c r="J56" i="156" s="1"/>
  <c r="J62" i="156" s="1"/>
  <c r="J63" i="156" s="1"/>
  <c r="J65" i="156" s="1"/>
  <c r="M49" i="112" s="1"/>
  <c r="Z53" i="156"/>
  <c r="Z56" i="156" s="1"/>
  <c r="Z62" i="156" s="1"/>
  <c r="Z63" i="156" s="1"/>
  <c r="Z65" i="156" s="1"/>
  <c r="AC49" i="112" s="1"/>
  <c r="AP53" i="156"/>
  <c r="AP56" i="156" s="1"/>
  <c r="AP62" i="156" s="1"/>
  <c r="AP63" i="156" s="1"/>
  <c r="AP65" i="156" s="1"/>
  <c r="AS49" i="112" s="1"/>
  <c r="AO53" i="158"/>
  <c r="AO56" i="158" s="1"/>
  <c r="AO62" i="158" s="1"/>
  <c r="AO63" i="158" s="1"/>
  <c r="AO65" i="158" s="1"/>
  <c r="AR52" i="112" s="1"/>
  <c r="AQ53" i="158"/>
  <c r="AQ56" i="158" s="1"/>
  <c r="AQ62" i="158" s="1"/>
  <c r="AQ63" i="158" s="1"/>
  <c r="AQ65" i="158" s="1"/>
  <c r="AT52" i="112" s="1"/>
  <c r="S53" i="158"/>
  <c r="S56" i="158" s="1"/>
  <c r="S62" i="158" s="1"/>
  <c r="S63" i="158" s="1"/>
  <c r="S65" i="158" s="1"/>
  <c r="V52" i="112" s="1"/>
  <c r="AP53" i="158"/>
  <c r="AP56" i="158" s="1"/>
  <c r="AP62" i="158" s="1"/>
  <c r="AP63" i="158" s="1"/>
  <c r="AP65" i="158" s="1"/>
  <c r="AS52" i="112" s="1"/>
  <c r="AM53" i="158"/>
  <c r="AM56" i="158" s="1"/>
  <c r="AM62" i="158" s="1"/>
  <c r="AM63" i="158" s="1"/>
  <c r="AM65" i="158" s="1"/>
  <c r="AP52" i="112" s="1"/>
  <c r="N53" i="158"/>
  <c r="N56" i="158" s="1"/>
  <c r="N62" i="158" s="1"/>
  <c r="N63" i="158" s="1"/>
  <c r="N65" i="158" s="1"/>
  <c r="Q52" i="112" s="1"/>
  <c r="AW53" i="158"/>
  <c r="AW56" i="158" s="1"/>
  <c r="AW62" i="158" s="1"/>
  <c r="V53" i="158"/>
  <c r="V56" i="158" s="1"/>
  <c r="V62" i="158" s="1"/>
  <c r="V63" i="158" s="1"/>
  <c r="V65" i="158" s="1"/>
  <c r="Y52" i="112" s="1"/>
  <c r="Y53" i="158"/>
  <c r="Y56" i="158" s="1"/>
  <c r="Y62" i="158" s="1"/>
  <c r="Y63" i="158" s="1"/>
  <c r="Y65" i="158" s="1"/>
  <c r="AB52" i="112" s="1"/>
  <c r="AA53" i="158"/>
  <c r="AA56" i="158" s="1"/>
  <c r="AA62" i="158" s="1"/>
  <c r="AA63" i="158" s="1"/>
  <c r="AA65" i="158" s="1"/>
  <c r="AD52" i="112" s="1"/>
  <c r="S53" i="156"/>
  <c r="S56" i="156" s="1"/>
  <c r="S62" i="156" s="1"/>
  <c r="S63" i="156" s="1"/>
  <c r="S65" i="156" s="1"/>
  <c r="V49" i="112" s="1"/>
  <c r="Y53" i="156"/>
  <c r="Y56" i="156" s="1"/>
  <c r="Y62" i="156" s="1"/>
  <c r="Y63" i="156" s="1"/>
  <c r="Y65" i="156" s="1"/>
  <c r="AB49" i="112" s="1"/>
  <c r="H53" i="156"/>
  <c r="H56" i="156" s="1"/>
  <c r="H62" i="156" s="1"/>
  <c r="H63" i="156" s="1"/>
  <c r="H65" i="156" s="1"/>
  <c r="K49" i="112" s="1"/>
  <c r="BA53" i="158"/>
  <c r="BA56" i="158" s="1"/>
  <c r="BA62" i="158" s="1"/>
  <c r="AC53" i="158"/>
  <c r="AC56" i="158" s="1"/>
  <c r="AC62" i="158" s="1"/>
  <c r="AC63" i="158" s="1"/>
  <c r="AC65" i="158" s="1"/>
  <c r="AF52" i="112" s="1"/>
  <c r="M53" i="158"/>
  <c r="M56" i="158" s="1"/>
  <c r="M62" i="158" s="1"/>
  <c r="M63" i="158" s="1"/>
  <c r="M65" i="158" s="1"/>
  <c r="P52" i="112" s="1"/>
  <c r="AL53" i="158"/>
  <c r="AL56" i="158" s="1"/>
  <c r="AL62" i="158" s="1"/>
  <c r="AL63" i="158" s="1"/>
  <c r="AL65" i="158" s="1"/>
  <c r="AO52" i="112" s="1"/>
  <c r="R53" i="158"/>
  <c r="R56" i="158" s="1"/>
  <c r="R62" i="158" s="1"/>
  <c r="R63" i="158" s="1"/>
  <c r="R65" i="158" s="1"/>
  <c r="U52" i="112" s="1"/>
  <c r="AU53" i="158"/>
  <c r="AU56" i="158" s="1"/>
  <c r="AU62" i="158" s="1"/>
  <c r="AU63" i="158" s="1"/>
  <c r="AU65" i="158" s="1"/>
  <c r="AX52" i="112" s="1"/>
  <c r="AG53" i="158"/>
  <c r="AG56" i="158" s="1"/>
  <c r="AG62" i="158" s="1"/>
  <c r="AG63" i="158" s="1"/>
  <c r="AG65" i="158" s="1"/>
  <c r="AJ52" i="112" s="1"/>
  <c r="J53" i="158"/>
  <c r="J56" i="158" s="1"/>
  <c r="J62" i="158" s="1"/>
  <c r="J63" i="158" s="1"/>
  <c r="J65" i="158" s="1"/>
  <c r="M52" i="112" s="1"/>
  <c r="I53" i="158"/>
  <c r="I56" i="158" s="1"/>
  <c r="I62" i="158" s="1"/>
  <c r="I63" i="158" s="1"/>
  <c r="I65" i="158" s="1"/>
  <c r="L52" i="112" s="1"/>
  <c r="W53" i="158"/>
  <c r="W56" i="158" s="1"/>
  <c r="W62" i="158" s="1"/>
  <c r="W63" i="158" s="1"/>
  <c r="W65" i="158" s="1"/>
  <c r="Z52" i="112" s="1"/>
  <c r="AK53" i="158"/>
  <c r="AK56" i="158" s="1"/>
  <c r="AK62" i="158" s="1"/>
  <c r="AK63" i="158" s="1"/>
  <c r="AK65" i="158" s="1"/>
  <c r="AN52" i="112" s="1"/>
  <c r="G53" i="158"/>
  <c r="G56" i="158" s="1"/>
  <c r="G62" i="158" s="1"/>
  <c r="G63" i="158" s="1"/>
  <c r="G65" i="158" s="1"/>
  <c r="J52" i="112" s="1"/>
  <c r="X53" i="158"/>
  <c r="X56" i="158" s="1"/>
  <c r="X62" i="158" s="1"/>
  <c r="X63" i="158" s="1"/>
  <c r="X65" i="158" s="1"/>
  <c r="AA52" i="112" s="1"/>
  <c r="U53" i="158"/>
  <c r="U56" i="158" s="1"/>
  <c r="U62" i="158" s="1"/>
  <c r="U63" i="158" s="1"/>
  <c r="U65" i="158" s="1"/>
  <c r="X52" i="112" s="1"/>
  <c r="BC53" i="158"/>
  <c r="BC56" i="158" s="1"/>
  <c r="BC62" i="158" s="1"/>
  <c r="Z53" i="158"/>
  <c r="Z56" i="158" s="1"/>
  <c r="Z62" i="158" s="1"/>
  <c r="Z63" i="158" s="1"/>
  <c r="Z65" i="158" s="1"/>
  <c r="AC52" i="112" s="1"/>
  <c r="Q53" i="158"/>
  <c r="Q56" i="158" s="1"/>
  <c r="Q62" i="158" s="1"/>
  <c r="Q63" i="158" s="1"/>
  <c r="Q65" i="158" s="1"/>
  <c r="T52" i="112" s="1"/>
  <c r="AS53" i="158"/>
  <c r="AS56" i="158" s="1"/>
  <c r="AS62" i="158" s="1"/>
  <c r="AS63" i="158" s="1"/>
  <c r="AS65" i="158" s="1"/>
  <c r="AV52" i="112" s="1"/>
  <c r="X53" i="156"/>
  <c r="X56" i="156" s="1"/>
  <c r="X62" i="156" s="1"/>
  <c r="X63" i="156" s="1"/>
  <c r="X65" i="156" s="1"/>
  <c r="AA49" i="112" s="1"/>
  <c r="AF53" i="156"/>
  <c r="AF56" i="156" s="1"/>
  <c r="AF62" i="156" s="1"/>
  <c r="AF63" i="156" s="1"/>
  <c r="AF65" i="156" s="1"/>
  <c r="AI49" i="112" s="1"/>
  <c r="M53" i="156"/>
  <c r="M56" i="156" s="1"/>
  <c r="M62" i="156" s="1"/>
  <c r="M63" i="156" s="1"/>
  <c r="M65" i="156" s="1"/>
  <c r="P49" i="112" s="1"/>
  <c r="AO53" i="156"/>
  <c r="AO56" i="156" s="1"/>
  <c r="AO62" i="156" s="1"/>
  <c r="AO63" i="156" s="1"/>
  <c r="AO65" i="156" s="1"/>
  <c r="AR49" i="112" s="1"/>
  <c r="O53" i="156"/>
  <c r="O56" i="156" s="1"/>
  <c r="O62" i="156" s="1"/>
  <c r="O63" i="156" s="1"/>
  <c r="O65" i="156" s="1"/>
  <c r="R49" i="112" s="1"/>
  <c r="Q53" i="156"/>
  <c r="Q56" i="156" s="1"/>
  <c r="Q62" i="156" s="1"/>
  <c r="Q63" i="156" s="1"/>
  <c r="Q65" i="156" s="1"/>
  <c r="T49" i="112" s="1"/>
  <c r="AM53" i="156"/>
  <c r="AM56" i="156" s="1"/>
  <c r="AM62" i="156" s="1"/>
  <c r="AM63" i="156" s="1"/>
  <c r="AM65" i="156" s="1"/>
  <c r="AP49" i="112" s="1"/>
  <c r="AL53" i="156"/>
  <c r="AL56" i="156" s="1"/>
  <c r="AL62" i="156" s="1"/>
  <c r="AL63" i="156" s="1"/>
  <c r="AL65" i="156" s="1"/>
  <c r="AO49" i="112" s="1"/>
  <c r="BB53" i="156"/>
  <c r="BB56" i="156" s="1"/>
  <c r="BB62" i="156" s="1"/>
  <c r="AN53" i="156"/>
  <c r="AN56" i="156" s="1"/>
  <c r="AN62" i="156" s="1"/>
  <c r="AN63" i="156" s="1"/>
  <c r="AN65" i="156" s="1"/>
  <c r="AQ49" i="112" s="1"/>
  <c r="K53" i="158"/>
  <c r="K56" i="158" s="1"/>
  <c r="K62" i="158" s="1"/>
  <c r="K63" i="158" s="1"/>
  <c r="K65" i="158" s="1"/>
  <c r="N52" i="112" s="1"/>
  <c r="AR53" i="158"/>
  <c r="AR56" i="158" s="1"/>
  <c r="AR62" i="158" s="1"/>
  <c r="AR63" i="158" s="1"/>
  <c r="AR65" i="158" s="1"/>
  <c r="AU52" i="112" s="1"/>
  <c r="AB53" i="158"/>
  <c r="AB56" i="158" s="1"/>
  <c r="AB62" i="158" s="1"/>
  <c r="AB63" i="158" s="1"/>
  <c r="AB65" i="158" s="1"/>
  <c r="AE52" i="112" s="1"/>
  <c r="AZ53" i="158"/>
  <c r="AZ56" i="158" s="1"/>
  <c r="AZ62" i="158" s="1"/>
  <c r="AF53" i="158"/>
  <c r="AF56" i="158" s="1"/>
  <c r="AF62" i="158" s="1"/>
  <c r="AF63" i="158" s="1"/>
  <c r="AF65" i="158" s="1"/>
  <c r="AI52" i="112" s="1"/>
  <c r="P53" i="158"/>
  <c r="P56" i="158" s="1"/>
  <c r="P62" i="158" s="1"/>
  <c r="P63" i="158" s="1"/>
  <c r="P65" i="158" s="1"/>
  <c r="S52" i="112" s="1"/>
  <c r="AN53" i="158"/>
  <c r="AN56" i="158" s="1"/>
  <c r="AN62" i="158" s="1"/>
  <c r="AN63" i="158" s="1"/>
  <c r="AN65" i="158" s="1"/>
  <c r="AQ52" i="112" s="1"/>
  <c r="P53" i="156"/>
  <c r="P56" i="156" s="1"/>
  <c r="P62" i="156" s="1"/>
  <c r="P63" i="156" s="1"/>
  <c r="P65" i="156" s="1"/>
  <c r="S49" i="112" s="1"/>
  <c r="AE53" i="156"/>
  <c r="AE56" i="156" s="1"/>
  <c r="AE62" i="156" s="1"/>
  <c r="AE63" i="156" s="1"/>
  <c r="AE65" i="156" s="1"/>
  <c r="AH49" i="112" s="1"/>
  <c r="AU53" i="156"/>
  <c r="AU56" i="156" s="1"/>
  <c r="AU62" i="156" s="1"/>
  <c r="AU63" i="156" s="1"/>
  <c r="AU65" i="156" s="1"/>
  <c r="AX49" i="112" s="1"/>
  <c r="AA53" i="156"/>
  <c r="AA56" i="156" s="1"/>
  <c r="AA62" i="156" s="1"/>
  <c r="AA63" i="156" s="1"/>
  <c r="AA65" i="156" s="1"/>
  <c r="AD49" i="112" s="1"/>
  <c r="AC53" i="156"/>
  <c r="AC56" i="156" s="1"/>
  <c r="AC62" i="156" s="1"/>
  <c r="AC63" i="156" s="1"/>
  <c r="AC65" i="156" s="1"/>
  <c r="AF49" i="112" s="1"/>
  <c r="G53" i="156"/>
  <c r="G56" i="156" s="1"/>
  <c r="G62" i="156" s="1"/>
  <c r="G63" i="156" s="1"/>
  <c r="G65" i="156" s="1"/>
  <c r="J49" i="112" s="1"/>
  <c r="AB53" i="156"/>
  <c r="AB56" i="156" s="1"/>
  <c r="AB62" i="156" s="1"/>
  <c r="AB63" i="156" s="1"/>
  <c r="AB65" i="156" s="1"/>
  <c r="AE49" i="112" s="1"/>
  <c r="AW53" i="156"/>
  <c r="AW56" i="156" s="1"/>
  <c r="AW62" i="156" s="1"/>
  <c r="N53" i="156"/>
  <c r="N56" i="156" s="1"/>
  <c r="N62" i="156" s="1"/>
  <c r="N63" i="156" s="1"/>
  <c r="N65" i="156" s="1"/>
  <c r="Q49" i="112" s="1"/>
  <c r="AD53" i="156"/>
  <c r="AD56" i="156" s="1"/>
  <c r="AD62" i="156" s="1"/>
  <c r="AD63" i="156" s="1"/>
  <c r="AD65" i="156" s="1"/>
  <c r="AG49" i="112" s="1"/>
  <c r="AT53" i="156"/>
  <c r="AT56" i="156" s="1"/>
  <c r="AT62" i="156" s="1"/>
  <c r="AT63" i="156" s="1"/>
  <c r="AT65" i="156" s="1"/>
  <c r="AW49" i="112" s="1"/>
  <c r="AS53" i="156"/>
  <c r="AS56" i="156" s="1"/>
  <c r="AS62" i="156" s="1"/>
  <c r="AS63" i="156" s="1"/>
  <c r="AS65" i="156" s="1"/>
  <c r="AV49" i="112" s="1"/>
  <c r="I53" i="156"/>
  <c r="I56" i="156" s="1"/>
  <c r="I62" i="156" s="1"/>
  <c r="I63" i="156" s="1"/>
  <c r="I65" i="156" s="1"/>
  <c r="L49" i="112" s="1"/>
  <c r="BA53" i="156"/>
  <c r="BA56" i="156" s="1"/>
  <c r="BA62" i="156" s="1"/>
  <c r="AI53" i="156"/>
  <c r="AI56" i="156" s="1"/>
  <c r="AI62" i="156" s="1"/>
  <c r="AI63" i="156" s="1"/>
  <c r="AI65" i="156" s="1"/>
  <c r="AL49" i="112" s="1"/>
  <c r="AJ53" i="156"/>
  <c r="AJ56" i="156" s="1"/>
  <c r="AJ62" i="156" s="1"/>
  <c r="AJ63" i="156" s="1"/>
  <c r="AJ65" i="156" s="1"/>
  <c r="AM49" i="112" s="1"/>
  <c r="L53" i="156"/>
  <c r="L56" i="156" s="1"/>
  <c r="L62" i="156" s="1"/>
  <c r="L63" i="156" s="1"/>
  <c r="L65" i="156" s="1"/>
  <c r="O49" i="112" s="1"/>
  <c r="AG53" i="156"/>
  <c r="AG56" i="156" s="1"/>
  <c r="AG62" i="156" s="1"/>
  <c r="AG63" i="156" s="1"/>
  <c r="AG65" i="156" s="1"/>
  <c r="AJ49" i="112" s="1"/>
  <c r="BC53" i="156"/>
  <c r="BC56" i="156" s="1"/>
  <c r="BC62" i="156" s="1"/>
  <c r="R53" i="156"/>
  <c r="R56" i="156" s="1"/>
  <c r="R62" i="156" s="1"/>
  <c r="R63" i="156" s="1"/>
  <c r="R65" i="156" s="1"/>
  <c r="U49" i="112" s="1"/>
  <c r="AH53" i="156"/>
  <c r="AH56" i="156" s="1"/>
  <c r="AH62" i="156" s="1"/>
  <c r="AH63" i="156" s="1"/>
  <c r="AH65" i="156" s="1"/>
  <c r="AK49" i="112" s="1"/>
  <c r="AX53" i="156"/>
  <c r="AX56" i="156" s="1"/>
  <c r="AX62" i="156" s="1"/>
  <c r="O53" i="158"/>
  <c r="O56" i="158" s="1"/>
  <c r="O62" i="158" s="1"/>
  <c r="O63" i="158" s="1"/>
  <c r="O65" i="158" s="1"/>
  <c r="R52" i="112" s="1"/>
  <c r="AX53" i="158"/>
  <c r="AX56" i="158" s="1"/>
  <c r="AX62" i="158" s="1"/>
  <c r="AD53" i="158"/>
  <c r="AD56" i="158" s="1"/>
  <c r="AD62" i="158" s="1"/>
  <c r="AD63" i="158" s="1"/>
  <c r="AD65" i="158" s="1"/>
  <c r="AG52" i="112" s="1"/>
  <c r="H53" i="158"/>
  <c r="H56" i="158" s="1"/>
  <c r="H62" i="158" s="1"/>
  <c r="H63" i="158" s="1"/>
  <c r="H65" i="158" s="1"/>
  <c r="K52" i="112" s="1"/>
  <c r="AV53" i="158"/>
  <c r="AV56" i="158" s="1"/>
  <c r="AV62" i="158" s="1"/>
  <c r="AV63" i="158" s="1"/>
  <c r="AV65" i="158" s="1"/>
  <c r="AY52" i="112" s="1"/>
  <c r="AT53" i="158"/>
  <c r="AT56" i="158" s="1"/>
  <c r="AT62" i="158" s="1"/>
  <c r="AT63" i="158" s="1"/>
  <c r="AT65" i="158" s="1"/>
  <c r="AW52" i="112" s="1"/>
  <c r="AJ53" i="158"/>
  <c r="AJ56" i="158" s="1"/>
  <c r="AJ62" i="158" s="1"/>
  <c r="AJ63" i="158" s="1"/>
  <c r="AJ65" i="158" s="1"/>
  <c r="AM52" i="112" s="1"/>
  <c r="AY53" i="158"/>
  <c r="AY56" i="158" s="1"/>
  <c r="AY62" i="158" s="1"/>
  <c r="L53" i="158"/>
  <c r="L56" i="158" s="1"/>
  <c r="L62" i="158" s="1"/>
  <c r="L63" i="158" s="1"/>
  <c r="L65" i="158" s="1"/>
  <c r="O52" i="112" s="1"/>
  <c r="T53" i="158"/>
  <c r="T56" i="158" s="1"/>
  <c r="T62" i="158" s="1"/>
  <c r="T63" i="158" s="1"/>
  <c r="T65" i="158" s="1"/>
  <c r="W52" i="112" s="1"/>
  <c r="AI53" i="158"/>
  <c r="AI56" i="158" s="1"/>
  <c r="AI62" i="158" s="1"/>
  <c r="AI63" i="158" s="1"/>
  <c r="AI65" i="158" s="1"/>
  <c r="AL52" i="112" s="1"/>
  <c r="BB53" i="158"/>
  <c r="BB56" i="158" s="1"/>
  <c r="BB62" i="158" s="1"/>
  <c r="AH53" i="158"/>
  <c r="AH56" i="158" s="1"/>
  <c r="AH62" i="158" s="1"/>
  <c r="AH63" i="158" s="1"/>
  <c r="AH65" i="158" s="1"/>
  <c r="AK52" i="112" s="1"/>
  <c r="AE53" i="158"/>
  <c r="AE56" i="158" s="1"/>
  <c r="AE62" i="158" s="1"/>
  <c r="AE63" i="158" s="1"/>
  <c r="AE65" i="158" s="1"/>
  <c r="AH52" i="112" s="1"/>
  <c r="U53" i="157"/>
  <c r="U56" i="157" s="1"/>
  <c r="U62" i="157" s="1"/>
  <c r="U63" i="157" s="1"/>
  <c r="U65" i="157" s="1"/>
  <c r="X51" i="112" s="1"/>
  <c r="P53" i="157"/>
  <c r="P56" i="157" s="1"/>
  <c r="P62" i="157" s="1"/>
  <c r="P63" i="157" s="1"/>
  <c r="P65" i="157" s="1"/>
  <c r="S51" i="112" s="1"/>
  <c r="AO53" i="157"/>
  <c r="AO56" i="157" s="1"/>
  <c r="AO62" i="157" s="1"/>
  <c r="AO63" i="157" s="1"/>
  <c r="AO65" i="157" s="1"/>
  <c r="AR51" i="112" s="1"/>
  <c r="AG53" i="157"/>
  <c r="AG56" i="157" s="1"/>
  <c r="AG62" i="157" s="1"/>
  <c r="AG63" i="157" s="1"/>
  <c r="AG65" i="157" s="1"/>
  <c r="AJ51" i="112" s="1"/>
  <c r="O53" i="155"/>
  <c r="O56" i="155" s="1"/>
  <c r="O62" i="155" s="1"/>
  <c r="O63" i="155" s="1"/>
  <c r="O65" i="155" s="1"/>
  <c r="R48" i="112" s="1"/>
  <c r="AU53" i="155"/>
  <c r="AU56" i="155" s="1"/>
  <c r="AU62" i="155" s="1"/>
  <c r="AU63" i="155" s="1"/>
  <c r="AU65" i="155" s="1"/>
  <c r="AX48" i="112" s="1"/>
  <c r="Z53" i="155"/>
  <c r="Z56" i="155" s="1"/>
  <c r="Z62" i="155" s="1"/>
  <c r="Z63" i="155" s="1"/>
  <c r="Z65" i="155" s="1"/>
  <c r="AC48" i="112" s="1"/>
  <c r="AA53" i="155"/>
  <c r="AA56" i="155" s="1"/>
  <c r="AA62" i="155" s="1"/>
  <c r="AA63" i="155" s="1"/>
  <c r="AA65" i="155" s="1"/>
  <c r="AD48" i="112" s="1"/>
  <c r="Y53" i="155"/>
  <c r="Y56" i="155" s="1"/>
  <c r="Y62" i="155" s="1"/>
  <c r="Y63" i="155" s="1"/>
  <c r="Y65" i="155" s="1"/>
  <c r="AB48" i="112" s="1"/>
  <c r="AO53" i="155"/>
  <c r="AO56" i="155" s="1"/>
  <c r="AO62" i="155" s="1"/>
  <c r="AO63" i="155" s="1"/>
  <c r="AO65" i="155" s="1"/>
  <c r="AR48" i="112" s="1"/>
  <c r="X53" i="155"/>
  <c r="X56" i="155" s="1"/>
  <c r="X62" i="155" s="1"/>
  <c r="X63" i="155" s="1"/>
  <c r="X65" i="155" s="1"/>
  <c r="AA48" i="112" s="1"/>
  <c r="AT53" i="155"/>
  <c r="AT56" i="155" s="1"/>
  <c r="AT62" i="155" s="1"/>
  <c r="AT63" i="155" s="1"/>
  <c r="AT65" i="155" s="1"/>
  <c r="AW48" i="112" s="1"/>
  <c r="BC53" i="155"/>
  <c r="BC56" i="155" s="1"/>
  <c r="BC62" i="155" s="1"/>
  <c r="AH53" i="155"/>
  <c r="AH56" i="155" s="1"/>
  <c r="AH62" i="155" s="1"/>
  <c r="AH63" i="155" s="1"/>
  <c r="AH65" i="155" s="1"/>
  <c r="AK48" i="112" s="1"/>
  <c r="AR53" i="155"/>
  <c r="AR56" i="155" s="1"/>
  <c r="AR62" i="155" s="1"/>
  <c r="AR63" i="155" s="1"/>
  <c r="AR65" i="155" s="1"/>
  <c r="AU48" i="112" s="1"/>
  <c r="AC53" i="157"/>
  <c r="AC56" i="157" s="1"/>
  <c r="AC62" i="157" s="1"/>
  <c r="AC63" i="157" s="1"/>
  <c r="AC65" i="157" s="1"/>
  <c r="AF51" i="112" s="1"/>
  <c r="AV53" i="157"/>
  <c r="AV56" i="157" s="1"/>
  <c r="AV62" i="157" s="1"/>
  <c r="AV63" i="157" s="1"/>
  <c r="AV65" i="157" s="1"/>
  <c r="AY51" i="112" s="1"/>
  <c r="Z53" i="157"/>
  <c r="Z56" i="157" s="1"/>
  <c r="Z62" i="157" s="1"/>
  <c r="Z63" i="157" s="1"/>
  <c r="Z65" i="157" s="1"/>
  <c r="AC51" i="112" s="1"/>
  <c r="BB53" i="157"/>
  <c r="BB56" i="157" s="1"/>
  <c r="BB62" i="157" s="1"/>
  <c r="T53" i="157"/>
  <c r="T56" i="157" s="1"/>
  <c r="T62" i="157" s="1"/>
  <c r="T63" i="157" s="1"/>
  <c r="T65" i="157" s="1"/>
  <c r="W51" i="112" s="1"/>
  <c r="S53" i="157"/>
  <c r="S56" i="157" s="1"/>
  <c r="S62" i="157" s="1"/>
  <c r="S63" i="157" s="1"/>
  <c r="S65" i="157" s="1"/>
  <c r="V51" i="112" s="1"/>
  <c r="Q53" i="157"/>
  <c r="Q56" i="157" s="1"/>
  <c r="Q62" i="157" s="1"/>
  <c r="Q63" i="157" s="1"/>
  <c r="Q65" i="157" s="1"/>
  <c r="T51" i="112" s="1"/>
  <c r="AM53" i="157"/>
  <c r="AM56" i="157" s="1"/>
  <c r="AM62" i="157" s="1"/>
  <c r="AM63" i="157" s="1"/>
  <c r="AM65" i="157" s="1"/>
  <c r="AP51" i="112" s="1"/>
  <c r="Y53" i="157"/>
  <c r="Y56" i="157" s="1"/>
  <c r="Y62" i="157" s="1"/>
  <c r="Y63" i="157" s="1"/>
  <c r="Y65" i="157" s="1"/>
  <c r="AB51" i="112" s="1"/>
  <c r="AA53" i="157"/>
  <c r="AA56" i="157" s="1"/>
  <c r="AA62" i="157" s="1"/>
  <c r="AA63" i="157" s="1"/>
  <c r="AA65" i="157" s="1"/>
  <c r="AD51" i="112" s="1"/>
  <c r="AX53" i="157"/>
  <c r="AX56" i="157" s="1"/>
  <c r="AX62" i="157" s="1"/>
  <c r="AU53" i="157"/>
  <c r="AU56" i="157" s="1"/>
  <c r="AU62" i="157" s="1"/>
  <c r="AU63" i="157" s="1"/>
  <c r="AU65" i="157" s="1"/>
  <c r="AX51" i="112" s="1"/>
  <c r="M53" i="157"/>
  <c r="M56" i="157" s="1"/>
  <c r="M62" i="157" s="1"/>
  <c r="M63" i="157" s="1"/>
  <c r="M65" i="157" s="1"/>
  <c r="P51" i="112" s="1"/>
  <c r="AJ53" i="157"/>
  <c r="AJ56" i="157" s="1"/>
  <c r="AJ62" i="157" s="1"/>
  <c r="AJ63" i="157" s="1"/>
  <c r="AJ65" i="157" s="1"/>
  <c r="AM51" i="112" s="1"/>
  <c r="J53" i="157"/>
  <c r="J56" i="157" s="1"/>
  <c r="J62" i="157" s="1"/>
  <c r="J63" i="157" s="1"/>
  <c r="J65" i="157" s="1"/>
  <c r="M51" i="112" s="1"/>
  <c r="AL53" i="157"/>
  <c r="AL56" i="157" s="1"/>
  <c r="AL62" i="157" s="1"/>
  <c r="AL63" i="157" s="1"/>
  <c r="AL65" i="157" s="1"/>
  <c r="AO51" i="112" s="1"/>
  <c r="H53" i="157"/>
  <c r="H56" i="157" s="1"/>
  <c r="H62" i="157" s="1"/>
  <c r="H63" i="157" s="1"/>
  <c r="H65" i="157" s="1"/>
  <c r="K51" i="112" s="1"/>
  <c r="N53" i="157"/>
  <c r="N56" i="157" s="1"/>
  <c r="N62" i="157" s="1"/>
  <c r="N63" i="157" s="1"/>
  <c r="N65" i="157" s="1"/>
  <c r="Q51" i="112" s="1"/>
  <c r="W53" i="157"/>
  <c r="W56" i="157" s="1"/>
  <c r="W62" i="157" s="1"/>
  <c r="W63" i="157" s="1"/>
  <c r="W65" i="157" s="1"/>
  <c r="Z51" i="112" s="1"/>
  <c r="AR53" i="157"/>
  <c r="AR56" i="157" s="1"/>
  <c r="AR62" i="157" s="1"/>
  <c r="AR63" i="157" s="1"/>
  <c r="AR65" i="157" s="1"/>
  <c r="AU51" i="112" s="1"/>
  <c r="AE53" i="155"/>
  <c r="AE56" i="155" s="1"/>
  <c r="AE62" i="155" s="1"/>
  <c r="AE63" i="155" s="1"/>
  <c r="AE65" i="155" s="1"/>
  <c r="AH48" i="112" s="1"/>
  <c r="J53" i="155"/>
  <c r="J56" i="155" s="1"/>
  <c r="J62" i="155" s="1"/>
  <c r="J63" i="155" s="1"/>
  <c r="J65" i="155" s="1"/>
  <c r="M48" i="112" s="1"/>
  <c r="Q53" i="155"/>
  <c r="Q56" i="155" s="1"/>
  <c r="Q62" i="155" s="1"/>
  <c r="Q63" i="155" s="1"/>
  <c r="Q65" i="155" s="1"/>
  <c r="T48" i="112" s="1"/>
  <c r="AF53" i="155"/>
  <c r="AF56" i="155" s="1"/>
  <c r="AF62" i="155" s="1"/>
  <c r="AF63" i="155" s="1"/>
  <c r="AF65" i="155" s="1"/>
  <c r="AI48" i="112" s="1"/>
  <c r="AM53" i="155"/>
  <c r="AM56" i="155" s="1"/>
  <c r="AM62" i="155" s="1"/>
  <c r="AM63" i="155" s="1"/>
  <c r="AM65" i="155" s="1"/>
  <c r="AP48" i="112" s="1"/>
  <c r="AW53" i="157"/>
  <c r="AW56" i="157" s="1"/>
  <c r="AW62" i="157" s="1"/>
  <c r="K53" i="157"/>
  <c r="K56" i="157" s="1"/>
  <c r="K62" i="157" s="1"/>
  <c r="K63" i="157" s="1"/>
  <c r="K65" i="157" s="1"/>
  <c r="N51" i="112" s="1"/>
  <c r="AH53" i="157"/>
  <c r="AH56" i="157" s="1"/>
  <c r="AH62" i="157" s="1"/>
  <c r="AH63" i="157" s="1"/>
  <c r="AH65" i="157" s="1"/>
  <c r="AK51" i="112" s="1"/>
  <c r="AZ53" i="157"/>
  <c r="AZ56" i="157" s="1"/>
  <c r="AZ62" i="157" s="1"/>
  <c r="AE53" i="157"/>
  <c r="AE56" i="157" s="1"/>
  <c r="AE62" i="157" s="1"/>
  <c r="AE63" i="157" s="1"/>
  <c r="AE65" i="157" s="1"/>
  <c r="AH51" i="112" s="1"/>
  <c r="X53" i="157"/>
  <c r="X56" i="157" s="1"/>
  <c r="X62" i="157" s="1"/>
  <c r="X63" i="157" s="1"/>
  <c r="X65" i="157" s="1"/>
  <c r="AA51" i="112" s="1"/>
  <c r="V53" i="157"/>
  <c r="V56" i="157" s="1"/>
  <c r="V62" i="157" s="1"/>
  <c r="V63" i="157" s="1"/>
  <c r="V65" i="157" s="1"/>
  <c r="Y51" i="112" s="1"/>
  <c r="AS53" i="157"/>
  <c r="AS56" i="157" s="1"/>
  <c r="AS62" i="157" s="1"/>
  <c r="AS63" i="157" s="1"/>
  <c r="AS65" i="157" s="1"/>
  <c r="AV51" i="112" s="1"/>
  <c r="AD53" i="157"/>
  <c r="AD56" i="157" s="1"/>
  <c r="AD62" i="157" s="1"/>
  <c r="AD63" i="157" s="1"/>
  <c r="AD65" i="157" s="1"/>
  <c r="AG51" i="112" s="1"/>
  <c r="AP53" i="157"/>
  <c r="AP56" i="157" s="1"/>
  <c r="AP62" i="157" s="1"/>
  <c r="AP63" i="157" s="1"/>
  <c r="AP65" i="157" s="1"/>
  <c r="AS51" i="112" s="1"/>
  <c r="G53" i="157"/>
  <c r="G56" i="157" s="1"/>
  <c r="G62" i="157" s="1"/>
  <c r="G63" i="157" s="1"/>
  <c r="G65" i="157" s="1"/>
  <c r="J51" i="112" s="1"/>
  <c r="AF53" i="157"/>
  <c r="AF56" i="157" s="1"/>
  <c r="AF62" i="157" s="1"/>
  <c r="AF63" i="157" s="1"/>
  <c r="AF65" i="157" s="1"/>
  <c r="AI51" i="112" s="1"/>
  <c r="AT53" i="157"/>
  <c r="AT56" i="157" s="1"/>
  <c r="AT62" i="157" s="1"/>
  <c r="AT63" i="157" s="1"/>
  <c r="AT65" i="157" s="1"/>
  <c r="AW51" i="112" s="1"/>
  <c r="BC53" i="157"/>
  <c r="BC56" i="157" s="1"/>
  <c r="BC62" i="157" s="1"/>
  <c r="I53" i="157"/>
  <c r="I56" i="157" s="1"/>
  <c r="I62" i="157" s="1"/>
  <c r="I63" i="157" s="1"/>
  <c r="I65" i="157" s="1"/>
  <c r="L51" i="112" s="1"/>
  <c r="BA53" i="157"/>
  <c r="BA56" i="157" s="1"/>
  <c r="BA62" i="157" s="1"/>
  <c r="R53" i="157"/>
  <c r="R56" i="157" s="1"/>
  <c r="R62" i="157" s="1"/>
  <c r="R63" i="157" s="1"/>
  <c r="R65" i="157" s="1"/>
  <c r="U51" i="112" s="1"/>
  <c r="AN53" i="157"/>
  <c r="AN56" i="157" s="1"/>
  <c r="AN62" i="157" s="1"/>
  <c r="AN63" i="157" s="1"/>
  <c r="AN65" i="157" s="1"/>
  <c r="AQ51" i="112" s="1"/>
  <c r="O53" i="157"/>
  <c r="O56" i="157" s="1"/>
  <c r="O62" i="157" s="1"/>
  <c r="O63" i="157" s="1"/>
  <c r="O65" i="157" s="1"/>
  <c r="R51" i="112" s="1"/>
  <c r="AQ53" i="157"/>
  <c r="AQ56" i="157" s="1"/>
  <c r="AQ62" i="157" s="1"/>
  <c r="AQ63" i="157" s="1"/>
  <c r="AQ65" i="157" s="1"/>
  <c r="AT51" i="112" s="1"/>
  <c r="L53" i="157"/>
  <c r="L56" i="157" s="1"/>
  <c r="L62" i="157" s="1"/>
  <c r="L63" i="157" s="1"/>
  <c r="L65" i="157" s="1"/>
  <c r="O51" i="112" s="1"/>
  <c r="F53" i="158"/>
  <c r="AL53" i="155"/>
  <c r="AL56" i="155" s="1"/>
  <c r="AL62" i="155" s="1"/>
  <c r="AL63" i="155" s="1"/>
  <c r="AL65" i="155" s="1"/>
  <c r="AO48" i="112" s="1"/>
  <c r="I53" i="155"/>
  <c r="I56" i="155" s="1"/>
  <c r="I62" i="155" s="1"/>
  <c r="I63" i="155" s="1"/>
  <c r="I65" i="155" s="1"/>
  <c r="L48" i="112" s="1"/>
  <c r="H53" i="155"/>
  <c r="H56" i="155" s="1"/>
  <c r="H62" i="155" s="1"/>
  <c r="H63" i="155" s="1"/>
  <c r="H65" i="155" s="1"/>
  <c r="K48" i="112" s="1"/>
  <c r="AN53" i="155"/>
  <c r="AN56" i="155" s="1"/>
  <c r="AN62" i="155" s="1"/>
  <c r="AN63" i="155" s="1"/>
  <c r="AN65" i="155" s="1"/>
  <c r="AQ48" i="112" s="1"/>
  <c r="N53" i="155"/>
  <c r="N56" i="155" s="1"/>
  <c r="N62" i="155" s="1"/>
  <c r="N63" i="155" s="1"/>
  <c r="N65" i="155" s="1"/>
  <c r="Q48" i="112" s="1"/>
  <c r="W53" i="155"/>
  <c r="W56" i="155" s="1"/>
  <c r="W62" i="155" s="1"/>
  <c r="W63" i="155" s="1"/>
  <c r="W65" i="155" s="1"/>
  <c r="Z48" i="112" s="1"/>
  <c r="AI53" i="155"/>
  <c r="AI56" i="155" s="1"/>
  <c r="AI62" i="155" s="1"/>
  <c r="AI63" i="155" s="1"/>
  <c r="AI65" i="155" s="1"/>
  <c r="AL48" i="112" s="1"/>
  <c r="M53" i="155"/>
  <c r="M56" i="155" s="1"/>
  <c r="M62" i="155" s="1"/>
  <c r="M63" i="155" s="1"/>
  <c r="M65" i="155" s="1"/>
  <c r="P48" i="112" s="1"/>
  <c r="AC53" i="155"/>
  <c r="AC56" i="155" s="1"/>
  <c r="AC62" i="155" s="1"/>
  <c r="AC63" i="155" s="1"/>
  <c r="AC65" i="155" s="1"/>
  <c r="AF48" i="112" s="1"/>
  <c r="AS53" i="155"/>
  <c r="AS56" i="155" s="1"/>
  <c r="AS62" i="155" s="1"/>
  <c r="AS63" i="155" s="1"/>
  <c r="AS65" i="155" s="1"/>
  <c r="AV48" i="112" s="1"/>
  <c r="L53" i="155"/>
  <c r="L56" i="155" s="1"/>
  <c r="L62" i="155" s="1"/>
  <c r="L63" i="155" s="1"/>
  <c r="L65" i="155" s="1"/>
  <c r="O48" i="112" s="1"/>
  <c r="AB53" i="155"/>
  <c r="AB56" i="155" s="1"/>
  <c r="AB62" i="155" s="1"/>
  <c r="AB63" i="155" s="1"/>
  <c r="AB65" i="155" s="1"/>
  <c r="AE48" i="112" s="1"/>
  <c r="AI53" i="157"/>
  <c r="AI56" i="157" s="1"/>
  <c r="AI62" i="157" s="1"/>
  <c r="AI63" i="157" s="1"/>
  <c r="AI65" i="157" s="1"/>
  <c r="AL51" i="112" s="1"/>
  <c r="AK53" i="157"/>
  <c r="AK56" i="157" s="1"/>
  <c r="AK62" i="157" s="1"/>
  <c r="AK63" i="157" s="1"/>
  <c r="AK65" i="157" s="1"/>
  <c r="AN51" i="112" s="1"/>
  <c r="AB53" i="157"/>
  <c r="AB56" i="157" s="1"/>
  <c r="AB62" i="157" s="1"/>
  <c r="AB63" i="157" s="1"/>
  <c r="AB65" i="157" s="1"/>
  <c r="AE51" i="112" s="1"/>
  <c r="AY53" i="157"/>
  <c r="AY56" i="157" s="1"/>
  <c r="AY62" i="157" s="1"/>
  <c r="V53" i="155"/>
  <c r="V56" i="155" s="1"/>
  <c r="V62" i="155" s="1"/>
  <c r="V63" i="155" s="1"/>
  <c r="V65" i="155" s="1"/>
  <c r="Y48" i="112" s="1"/>
  <c r="BB53" i="155"/>
  <c r="BB56" i="155" s="1"/>
  <c r="BB62" i="155" s="1"/>
  <c r="AP53" i="155"/>
  <c r="AP56" i="155" s="1"/>
  <c r="AP62" i="155" s="1"/>
  <c r="AP63" i="155" s="1"/>
  <c r="AP65" i="155" s="1"/>
  <c r="AS48" i="112" s="1"/>
  <c r="K53" i="155"/>
  <c r="K56" i="155" s="1"/>
  <c r="K62" i="155" s="1"/>
  <c r="K63" i="155" s="1"/>
  <c r="K65" i="155" s="1"/>
  <c r="N48" i="112" s="1"/>
  <c r="AQ53" i="155"/>
  <c r="AQ56" i="155" s="1"/>
  <c r="AQ62" i="155" s="1"/>
  <c r="AQ63" i="155" s="1"/>
  <c r="AQ65" i="155" s="1"/>
  <c r="AT48" i="112" s="1"/>
  <c r="AG53" i="155"/>
  <c r="AG56" i="155" s="1"/>
  <c r="AG62" i="155" s="1"/>
  <c r="AG63" i="155" s="1"/>
  <c r="AG65" i="155" s="1"/>
  <c r="AJ48" i="112" s="1"/>
  <c r="AW53" i="155"/>
  <c r="AW56" i="155" s="1"/>
  <c r="AW62" i="155" s="1"/>
  <c r="P53" i="155"/>
  <c r="P56" i="155" s="1"/>
  <c r="P62" i="155" s="1"/>
  <c r="P63" i="155" s="1"/>
  <c r="P65" i="155" s="1"/>
  <c r="S48" i="112" s="1"/>
  <c r="AV53" i="155"/>
  <c r="AV56" i="155" s="1"/>
  <c r="AV62" i="155" s="1"/>
  <c r="AV63" i="155" s="1"/>
  <c r="AV65" i="155" s="1"/>
  <c r="AY48" i="112" s="1"/>
  <c r="AD53" i="155"/>
  <c r="AD56" i="155" s="1"/>
  <c r="AD62" i="155" s="1"/>
  <c r="AD63" i="155" s="1"/>
  <c r="AD65" i="155" s="1"/>
  <c r="AG48" i="112" s="1"/>
  <c r="G53" i="155"/>
  <c r="G56" i="155" s="1"/>
  <c r="G62" i="155" s="1"/>
  <c r="G63" i="155" s="1"/>
  <c r="G65" i="155" s="1"/>
  <c r="J48" i="112" s="1"/>
  <c r="R53" i="155"/>
  <c r="R56" i="155" s="1"/>
  <c r="R62" i="155" s="1"/>
  <c r="R63" i="155" s="1"/>
  <c r="R65" i="155" s="1"/>
  <c r="U48" i="112" s="1"/>
  <c r="AX53" i="155"/>
  <c r="AX56" i="155" s="1"/>
  <c r="AX62" i="155" s="1"/>
  <c r="S53" i="155"/>
  <c r="S56" i="155" s="1"/>
  <c r="S62" i="155" s="1"/>
  <c r="S63" i="155" s="1"/>
  <c r="S65" i="155" s="1"/>
  <c r="V48" i="112" s="1"/>
  <c r="AY53" i="155"/>
  <c r="AY56" i="155" s="1"/>
  <c r="AY62" i="155" s="1"/>
  <c r="U53" i="155"/>
  <c r="U56" i="155" s="1"/>
  <c r="U62" i="155" s="1"/>
  <c r="U63" i="155" s="1"/>
  <c r="U65" i="155" s="1"/>
  <c r="X48" i="112" s="1"/>
  <c r="AK53" i="155"/>
  <c r="AK56" i="155" s="1"/>
  <c r="AK62" i="155" s="1"/>
  <c r="AK63" i="155" s="1"/>
  <c r="AK65" i="155" s="1"/>
  <c r="AN48" i="112" s="1"/>
  <c r="BA53" i="155"/>
  <c r="BA56" i="155" s="1"/>
  <c r="BA62" i="155" s="1"/>
  <c r="T53" i="155"/>
  <c r="T56" i="155" s="1"/>
  <c r="T62" i="155" s="1"/>
  <c r="T63" i="155" s="1"/>
  <c r="T65" i="155" s="1"/>
  <c r="W48" i="112" s="1"/>
  <c r="AJ53" i="155"/>
  <c r="AJ56" i="155" s="1"/>
  <c r="AJ62" i="155" s="1"/>
  <c r="AJ63" i="155" s="1"/>
  <c r="AJ65" i="155" s="1"/>
  <c r="AM48" i="112" s="1"/>
  <c r="AZ53" i="155"/>
  <c r="AZ56" i="155" s="1"/>
  <c r="AZ62" i="155" s="1"/>
  <c r="F53" i="156"/>
  <c r="F56" i="156" s="1"/>
  <c r="F62" i="156" s="1"/>
  <c r="F63" i="156" s="1"/>
  <c r="F65" i="156" s="1"/>
  <c r="I49" i="112" s="1"/>
  <c r="F53" i="157"/>
  <c r="F53" i="155"/>
  <c r="F56" i="155" s="1"/>
  <c r="F62" i="155" s="1"/>
  <c r="F63" i="155" s="1"/>
  <c r="F65" i="155" s="1"/>
  <c r="I48" i="112" s="1"/>
  <c r="AW48" i="156"/>
  <c r="AW50" i="156" s="1"/>
  <c r="AW59" i="156" s="1"/>
  <c r="AW61" i="156" s="1"/>
  <c r="AW48" i="155"/>
  <c r="AW50" i="155" s="1"/>
  <c r="AW59" i="155" s="1"/>
  <c r="AW61" i="155" s="1"/>
  <c r="AW48" i="157"/>
  <c r="AW50" i="157" s="1"/>
  <c r="AW59" i="157" s="1"/>
  <c r="AW61" i="157" s="1"/>
  <c r="AW48" i="158"/>
  <c r="AW50" i="158" s="1"/>
  <c r="AW59" i="158" s="1"/>
  <c r="AW61" i="158" s="1"/>
  <c r="AW63" i="158" s="1"/>
  <c r="AW65" i="158" s="1"/>
  <c r="AZ52" i="112" s="1"/>
  <c r="BJ56" i="117"/>
  <c r="BK19" i="117"/>
  <c r="AW48" i="146"/>
  <c r="AW50" i="146" s="1"/>
  <c r="AW59" i="146" s="1"/>
  <c r="AW61" i="146" s="1"/>
  <c r="AW49" i="129"/>
  <c r="AW51" i="129" s="1"/>
  <c r="AW60" i="129" s="1"/>
  <c r="AW62" i="129" s="1"/>
  <c r="AV48" i="145"/>
  <c r="AV50" i="145" s="1"/>
  <c r="AV59" i="145" s="1"/>
  <c r="AV61" i="145" s="1"/>
  <c r="AW49" i="125"/>
  <c r="AW51" i="125" s="1"/>
  <c r="AW60" i="125" s="1"/>
  <c r="AW62" i="125" s="1"/>
  <c r="AW48" i="131"/>
  <c r="AW50" i="131" s="1"/>
  <c r="AW59" i="131" s="1"/>
  <c r="AW61" i="131" s="1"/>
  <c r="AX48" i="134"/>
  <c r="AY46" i="134" s="1"/>
  <c r="AW48" i="128"/>
  <c r="AX46" i="128" s="1"/>
  <c r="AW48" i="136"/>
  <c r="AW50" i="136" s="1"/>
  <c r="AW59" i="136" s="1"/>
  <c r="AW61" i="136" s="1"/>
  <c r="AV49" i="150"/>
  <c r="AV51" i="150" s="1"/>
  <c r="AV60" i="150" s="1"/>
  <c r="AV62" i="150" s="1"/>
  <c r="AW48" i="143"/>
  <c r="AW50" i="143" s="1"/>
  <c r="AW59" i="143" s="1"/>
  <c r="AW61" i="143" s="1"/>
  <c r="AV49" i="126"/>
  <c r="AV51" i="126" s="1"/>
  <c r="AV60" i="126" s="1"/>
  <c r="AV62" i="126" s="1"/>
  <c r="AW49" i="142"/>
  <c r="AW51" i="142" s="1"/>
  <c r="AW60" i="142" s="1"/>
  <c r="AW62" i="142" s="1"/>
  <c r="AW47" i="130"/>
  <c r="AX45" i="130" s="1"/>
  <c r="AX48" i="139"/>
  <c r="AY46" i="139" s="1"/>
  <c r="AW47" i="137"/>
  <c r="AX45" i="137" s="1"/>
  <c r="AW48" i="117"/>
  <c r="AX46" i="117" s="1"/>
  <c r="U42" i="123"/>
  <c r="AX47" i="140"/>
  <c r="AY45" i="140" s="1"/>
  <c r="V41" i="122"/>
  <c r="W39" i="122" s="1"/>
  <c r="AW48" i="119"/>
  <c r="AW50" i="119" s="1"/>
  <c r="AW59" i="119" s="1"/>
  <c r="AW61" i="119" s="1"/>
  <c r="AW49" i="120"/>
  <c r="AW51" i="120" s="1"/>
  <c r="AW60" i="120" s="1"/>
  <c r="AW62" i="120" s="1"/>
  <c r="AV49" i="133"/>
  <c r="AV51" i="133" s="1"/>
  <c r="AV60" i="133" s="1"/>
  <c r="AV62" i="133" s="1"/>
  <c r="U48" i="122"/>
  <c r="AX47" i="136"/>
  <c r="AY45" i="136" s="1"/>
  <c r="AW48" i="150"/>
  <c r="AX46" i="150" s="1"/>
  <c r="AX47" i="143"/>
  <c r="AY45" i="143" s="1"/>
  <c r="AW48" i="126"/>
  <c r="AX46" i="126" s="1"/>
  <c r="AX48" i="142"/>
  <c r="AY46" i="142" s="1"/>
  <c r="U48" i="123"/>
  <c r="V41" i="123"/>
  <c r="W39" i="123" s="1"/>
  <c r="AX47" i="119"/>
  <c r="AY45" i="119" s="1"/>
  <c r="AX48" i="120"/>
  <c r="AY46" i="120" s="1"/>
  <c r="AW48" i="133"/>
  <c r="AX46" i="133" s="1"/>
  <c r="V47" i="122"/>
  <c r="W45" i="122" s="1"/>
  <c r="V47" i="123"/>
  <c r="W45" i="123" s="1"/>
  <c r="AW47" i="145"/>
  <c r="AX45" i="145" s="1"/>
  <c r="BL54" i="150"/>
  <c r="BK54" i="150"/>
  <c r="BL53" i="146"/>
  <c r="BL53" i="145"/>
  <c r="BL53" i="143"/>
  <c r="BL54" i="139"/>
  <c r="BL53" i="140"/>
  <c r="BL54" i="142"/>
  <c r="BL53" i="136"/>
  <c r="BL53" i="137"/>
  <c r="BL54" i="133"/>
  <c r="BL53" i="131"/>
  <c r="BL54" i="134"/>
  <c r="BL54" i="129"/>
  <c r="BL53" i="130"/>
  <c r="BL54" i="126"/>
  <c r="BL54" i="125"/>
  <c r="BL54" i="128"/>
  <c r="BL53" i="123"/>
  <c r="BL54" i="120"/>
  <c r="BL53" i="122"/>
  <c r="BK54" i="120"/>
  <c r="BL53" i="119"/>
  <c r="BL56" i="119" s="1"/>
  <c r="BL62" i="119" s="1"/>
  <c r="BL54" i="117"/>
  <c r="BK53" i="140"/>
  <c r="BI54" i="139"/>
  <c r="C54" i="125"/>
  <c r="C57" i="125" s="1"/>
  <c r="C63" i="125" s="1"/>
  <c r="BK54" i="139"/>
  <c r="C54" i="150"/>
  <c r="C57" i="150" s="1"/>
  <c r="C63" i="150" s="1"/>
  <c r="C54" i="139"/>
  <c r="C57" i="139" s="1"/>
  <c r="C63" i="139" s="1"/>
  <c r="C54" i="120"/>
  <c r="C57" i="120" s="1"/>
  <c r="C63" i="120" s="1"/>
  <c r="C53" i="145"/>
  <c r="C56" i="145" s="1"/>
  <c r="C62" i="145" s="1"/>
  <c r="AC54" i="150"/>
  <c r="AC57" i="150" s="1"/>
  <c r="AC63" i="150" s="1"/>
  <c r="AC64" i="150" s="1"/>
  <c r="AC66" i="150" s="1"/>
  <c r="AF26" i="152" s="1"/>
  <c r="AE54" i="150"/>
  <c r="AE57" i="150" s="1"/>
  <c r="AE63" i="150" s="1"/>
  <c r="AE64" i="150" s="1"/>
  <c r="AE66" i="150" s="1"/>
  <c r="AH26" i="152" s="1"/>
  <c r="AS54" i="150"/>
  <c r="AS57" i="150" s="1"/>
  <c r="AS63" i="150" s="1"/>
  <c r="AS64" i="150" s="1"/>
  <c r="AS66" i="150" s="1"/>
  <c r="AV26" i="152" s="1"/>
  <c r="R54" i="150"/>
  <c r="R57" i="150" s="1"/>
  <c r="R63" i="150" s="1"/>
  <c r="R64" i="150" s="1"/>
  <c r="R66" i="150" s="1"/>
  <c r="U26" i="152" s="1"/>
  <c r="Z54" i="150"/>
  <c r="Z57" i="150" s="1"/>
  <c r="Z63" i="150" s="1"/>
  <c r="Z64" i="150" s="1"/>
  <c r="Z66" i="150" s="1"/>
  <c r="AC26" i="152" s="1"/>
  <c r="AQ54" i="150"/>
  <c r="AQ57" i="150" s="1"/>
  <c r="AQ63" i="150" s="1"/>
  <c r="AQ64" i="150" s="1"/>
  <c r="AQ66" i="150" s="1"/>
  <c r="AT26" i="152" s="1"/>
  <c r="BI54" i="150"/>
  <c r="AM54" i="150"/>
  <c r="AM57" i="150" s="1"/>
  <c r="AM63" i="150" s="1"/>
  <c r="AM64" i="150" s="1"/>
  <c r="AM66" i="150" s="1"/>
  <c r="AP26" i="152" s="1"/>
  <c r="BD54" i="150"/>
  <c r="BD57" i="150" s="1"/>
  <c r="BD63" i="150" s="1"/>
  <c r="S54" i="150"/>
  <c r="S57" i="150" s="1"/>
  <c r="S63" i="150" s="1"/>
  <c r="S64" i="150" s="1"/>
  <c r="S66" i="150" s="1"/>
  <c r="V26" i="152" s="1"/>
  <c r="AD54" i="150"/>
  <c r="AD57" i="150" s="1"/>
  <c r="AD63" i="150" s="1"/>
  <c r="AD64" i="150" s="1"/>
  <c r="AD66" i="150" s="1"/>
  <c r="AG26" i="152" s="1"/>
  <c r="AW54" i="150"/>
  <c r="AW57" i="150" s="1"/>
  <c r="AW63" i="150" s="1"/>
  <c r="AA54" i="150"/>
  <c r="AA57" i="150" s="1"/>
  <c r="AA63" i="150" s="1"/>
  <c r="AA64" i="150" s="1"/>
  <c r="AA66" i="150" s="1"/>
  <c r="AD26" i="152" s="1"/>
  <c r="AN54" i="150"/>
  <c r="AN57" i="150" s="1"/>
  <c r="AN63" i="150" s="1"/>
  <c r="AN64" i="150" s="1"/>
  <c r="AN66" i="150" s="1"/>
  <c r="AQ26" i="152" s="1"/>
  <c r="BH54" i="142"/>
  <c r="BH57" i="142" s="1"/>
  <c r="BH63" i="142" s="1"/>
  <c r="K53" i="140"/>
  <c r="K56" i="140" s="1"/>
  <c r="K62" i="140" s="1"/>
  <c r="K63" i="140" s="1"/>
  <c r="K65" i="140" s="1"/>
  <c r="U40" i="112" s="1"/>
  <c r="I53" i="140"/>
  <c r="I56" i="140" s="1"/>
  <c r="I62" i="140" s="1"/>
  <c r="I63" i="140" s="1"/>
  <c r="I65" i="140" s="1"/>
  <c r="S40" i="112" s="1"/>
  <c r="BD54" i="139"/>
  <c r="BD57" i="139" s="1"/>
  <c r="BD63" i="139" s="1"/>
  <c r="BG54" i="139"/>
  <c r="BG57" i="139" s="1"/>
  <c r="BG63" i="139" s="1"/>
  <c r="BJ54" i="139"/>
  <c r="BE54" i="139"/>
  <c r="BE57" i="139" s="1"/>
  <c r="BE63" i="139" s="1"/>
  <c r="BI53" i="136"/>
  <c r="W53" i="136"/>
  <c r="W56" i="136" s="1"/>
  <c r="W62" i="136" s="1"/>
  <c r="W63" i="136" s="1"/>
  <c r="W65" i="136" s="1"/>
  <c r="Z36" i="112" s="1"/>
  <c r="AC53" i="136"/>
  <c r="AC56" i="136" s="1"/>
  <c r="AC62" i="136" s="1"/>
  <c r="AC63" i="136" s="1"/>
  <c r="AC65" i="136" s="1"/>
  <c r="AF36" i="112" s="1"/>
  <c r="BG53" i="136"/>
  <c r="BG56" i="136" s="1"/>
  <c r="BG62" i="136" s="1"/>
  <c r="I54" i="133"/>
  <c r="I57" i="133" s="1"/>
  <c r="I63" i="133" s="1"/>
  <c r="I64" i="133" s="1"/>
  <c r="I66" i="133" s="1"/>
  <c r="L33" i="112" s="1"/>
  <c r="M54" i="133"/>
  <c r="M57" i="133" s="1"/>
  <c r="M63" i="133" s="1"/>
  <c r="M64" i="133" s="1"/>
  <c r="M66" i="133" s="1"/>
  <c r="P33" i="112" s="1"/>
  <c r="D53" i="131"/>
  <c r="D56" i="131" s="1"/>
  <c r="D62" i="131" s="1"/>
  <c r="D63" i="131" s="1"/>
  <c r="D65" i="131" s="1"/>
  <c r="G31" i="112" s="1"/>
  <c r="B54" i="126"/>
  <c r="B57" i="126" s="1"/>
  <c r="B63" i="126" s="1"/>
  <c r="X54" i="120"/>
  <c r="X57" i="120" s="1"/>
  <c r="X63" i="120" s="1"/>
  <c r="X64" i="120" s="1"/>
  <c r="X66" i="120" s="1"/>
  <c r="B54" i="120"/>
  <c r="AZ54" i="120"/>
  <c r="AZ57" i="120" s="1"/>
  <c r="AZ63" i="120" s="1"/>
  <c r="AL54" i="120"/>
  <c r="AL57" i="120" s="1"/>
  <c r="AL63" i="120" s="1"/>
  <c r="AL64" i="120" s="1"/>
  <c r="AL66" i="120" s="1"/>
  <c r="AN54" i="120"/>
  <c r="AN57" i="120" s="1"/>
  <c r="AN63" i="120" s="1"/>
  <c r="AN64" i="120" s="1"/>
  <c r="AN66" i="120" s="1"/>
  <c r="AK54" i="120"/>
  <c r="AK57" i="120" s="1"/>
  <c r="AK63" i="120" s="1"/>
  <c r="AK64" i="120" s="1"/>
  <c r="AK66" i="120" s="1"/>
  <c r="AW54" i="120"/>
  <c r="AW57" i="120" s="1"/>
  <c r="AW63" i="120" s="1"/>
  <c r="AE54" i="120"/>
  <c r="AE57" i="120" s="1"/>
  <c r="AE63" i="120" s="1"/>
  <c r="AE64" i="120" s="1"/>
  <c r="AE66" i="120" s="1"/>
  <c r="AS53" i="119"/>
  <c r="AS56" i="119" s="1"/>
  <c r="AS62" i="119" s="1"/>
  <c r="AS63" i="119" s="1"/>
  <c r="AS65" i="119" s="1"/>
  <c r="AO53" i="119"/>
  <c r="AO56" i="119" s="1"/>
  <c r="AO62" i="119" s="1"/>
  <c r="AO63" i="119" s="1"/>
  <c r="AO65" i="119" s="1"/>
  <c r="L53" i="119"/>
  <c r="L56" i="119" s="1"/>
  <c r="L62" i="119" s="1"/>
  <c r="L63" i="119" s="1"/>
  <c r="L65" i="119" s="1"/>
  <c r="AN53" i="119"/>
  <c r="AN56" i="119" s="1"/>
  <c r="AN62" i="119" s="1"/>
  <c r="AN63" i="119" s="1"/>
  <c r="AN65" i="119" s="1"/>
  <c r="BK53" i="119"/>
  <c r="BK56" i="119" s="1"/>
  <c r="BK62" i="119" s="1"/>
  <c r="BE53" i="119"/>
  <c r="BE56" i="119" s="1"/>
  <c r="BE62" i="119" s="1"/>
  <c r="AA53" i="119"/>
  <c r="AA56" i="119" s="1"/>
  <c r="AA62" i="119" s="1"/>
  <c r="AA63" i="119" s="1"/>
  <c r="AA65" i="119" s="1"/>
  <c r="AP53" i="119"/>
  <c r="AP56" i="119" s="1"/>
  <c r="AP62" i="119" s="1"/>
  <c r="AP63" i="119" s="1"/>
  <c r="AP65" i="119" s="1"/>
  <c r="BD53" i="119"/>
  <c r="BD56" i="119" s="1"/>
  <c r="BD62" i="119" s="1"/>
  <c r="BJ53" i="119"/>
  <c r="BJ56" i="119" s="1"/>
  <c r="BJ62" i="119" s="1"/>
  <c r="F53" i="119"/>
  <c r="F56" i="119" s="1"/>
  <c r="F62" i="119" s="1"/>
  <c r="F63" i="119" s="1"/>
  <c r="F65" i="119" s="1"/>
  <c r="U54" i="150"/>
  <c r="U57" i="150" s="1"/>
  <c r="U63" i="150" s="1"/>
  <c r="U64" i="150" s="1"/>
  <c r="U66" i="150" s="1"/>
  <c r="X26" i="152" s="1"/>
  <c r="AK54" i="150"/>
  <c r="AK57" i="150" s="1"/>
  <c r="AK63" i="150" s="1"/>
  <c r="AK64" i="150" s="1"/>
  <c r="AK66" i="150" s="1"/>
  <c r="AN26" i="152" s="1"/>
  <c r="T54" i="150"/>
  <c r="T57" i="150" s="1"/>
  <c r="T63" i="150" s="1"/>
  <c r="T64" i="150" s="1"/>
  <c r="T66" i="150" s="1"/>
  <c r="W26" i="152" s="1"/>
  <c r="BG54" i="150"/>
  <c r="BG57" i="150" s="1"/>
  <c r="BG63" i="150" s="1"/>
  <c r="AJ54" i="150"/>
  <c r="AJ57" i="150" s="1"/>
  <c r="AJ63" i="150" s="1"/>
  <c r="AJ64" i="150" s="1"/>
  <c r="AJ66" i="150" s="1"/>
  <c r="AM26" i="152" s="1"/>
  <c r="BH54" i="150"/>
  <c r="BH57" i="150" s="1"/>
  <c r="BH63" i="150" s="1"/>
  <c r="Y54" i="150"/>
  <c r="Y57" i="150" s="1"/>
  <c r="Y63" i="150" s="1"/>
  <c r="Y64" i="150" s="1"/>
  <c r="Y66" i="150" s="1"/>
  <c r="AB26" i="152" s="1"/>
  <c r="BB54" i="150"/>
  <c r="BB57" i="150" s="1"/>
  <c r="BB63" i="150" s="1"/>
  <c r="V54" i="150"/>
  <c r="V57" i="150" s="1"/>
  <c r="V63" i="150" s="1"/>
  <c r="V64" i="150" s="1"/>
  <c r="V66" i="150" s="1"/>
  <c r="Y26" i="152" s="1"/>
  <c r="P54" i="150"/>
  <c r="P57" i="150" s="1"/>
  <c r="P63" i="150" s="1"/>
  <c r="P64" i="150" s="1"/>
  <c r="P66" i="150" s="1"/>
  <c r="S26" i="152" s="1"/>
  <c r="AV54" i="150"/>
  <c r="AV57" i="150" s="1"/>
  <c r="AV63" i="150" s="1"/>
  <c r="BE54" i="150"/>
  <c r="BE57" i="150" s="1"/>
  <c r="BE63" i="150" s="1"/>
  <c r="BK53" i="145"/>
  <c r="BK54" i="142"/>
  <c r="B53" i="140"/>
  <c r="B56" i="140" s="1"/>
  <c r="B62" i="140" s="1"/>
  <c r="B63" i="140" s="1"/>
  <c r="B65" i="140" s="1"/>
  <c r="L40" i="112" s="1"/>
  <c r="D53" i="140"/>
  <c r="D56" i="140" s="1"/>
  <c r="D62" i="140" s="1"/>
  <c r="D63" i="140" s="1"/>
  <c r="D65" i="140" s="1"/>
  <c r="H53" i="140"/>
  <c r="H56" i="140" s="1"/>
  <c r="H62" i="140" s="1"/>
  <c r="H63" i="140" s="1"/>
  <c r="H65" i="140" s="1"/>
  <c r="R40" i="112" s="1"/>
  <c r="B54" i="139"/>
  <c r="B57" i="139" s="1"/>
  <c r="B63" i="139" s="1"/>
  <c r="BF54" i="139"/>
  <c r="BF57" i="139" s="1"/>
  <c r="BF63" i="139" s="1"/>
  <c r="BJ53" i="136"/>
  <c r="L54" i="133"/>
  <c r="L57" i="133" s="1"/>
  <c r="L63" i="133" s="1"/>
  <c r="L64" i="133" s="1"/>
  <c r="L66" i="133" s="1"/>
  <c r="O33" i="112" s="1"/>
  <c r="E54" i="133"/>
  <c r="E57" i="133" s="1"/>
  <c r="E63" i="133" s="1"/>
  <c r="E64" i="133" s="1"/>
  <c r="E66" i="133" s="1"/>
  <c r="H33" i="112" s="1"/>
  <c r="C54" i="126"/>
  <c r="C57" i="126" s="1"/>
  <c r="C63" i="126" s="1"/>
  <c r="B54" i="125"/>
  <c r="B57" i="125" s="1"/>
  <c r="B63" i="125" s="1"/>
  <c r="BC54" i="120"/>
  <c r="BC57" i="120" s="1"/>
  <c r="BC63" i="120" s="1"/>
  <c r="AF54" i="120"/>
  <c r="AF57" i="120" s="1"/>
  <c r="AF63" i="120" s="1"/>
  <c r="AF64" i="120" s="1"/>
  <c r="AF66" i="120" s="1"/>
  <c r="AM54" i="120"/>
  <c r="AM57" i="120" s="1"/>
  <c r="AM63" i="120" s="1"/>
  <c r="AM64" i="120" s="1"/>
  <c r="AM66" i="120" s="1"/>
  <c r="AG54" i="120"/>
  <c r="AG57" i="120" s="1"/>
  <c r="AG63" i="120" s="1"/>
  <c r="AG64" i="120" s="1"/>
  <c r="AG66" i="120" s="1"/>
  <c r="Y54" i="120"/>
  <c r="Y57" i="120" s="1"/>
  <c r="Y63" i="120" s="1"/>
  <c r="Y64" i="120" s="1"/>
  <c r="Y66" i="120" s="1"/>
  <c r="AT54" i="120"/>
  <c r="AT57" i="120" s="1"/>
  <c r="AT63" i="120" s="1"/>
  <c r="AT64" i="120" s="1"/>
  <c r="AT66" i="120" s="1"/>
  <c r="BG54" i="120"/>
  <c r="BG57" i="120" s="1"/>
  <c r="BG63" i="120" s="1"/>
  <c r="AP54" i="120"/>
  <c r="AP57" i="120" s="1"/>
  <c r="AP63" i="120" s="1"/>
  <c r="AP64" i="120" s="1"/>
  <c r="AP66" i="120" s="1"/>
  <c r="Q54" i="120"/>
  <c r="Q57" i="120" s="1"/>
  <c r="Q63" i="120" s="1"/>
  <c r="Q64" i="120" s="1"/>
  <c r="Q66" i="120" s="1"/>
  <c r="BB54" i="120"/>
  <c r="BB57" i="120" s="1"/>
  <c r="BB63" i="120" s="1"/>
  <c r="BD54" i="120"/>
  <c r="BD57" i="120" s="1"/>
  <c r="BD63" i="120" s="1"/>
  <c r="R54" i="120"/>
  <c r="R57" i="120" s="1"/>
  <c r="R63" i="120" s="1"/>
  <c r="R64" i="120" s="1"/>
  <c r="R66" i="120" s="1"/>
  <c r="T54" i="120"/>
  <c r="T57" i="120" s="1"/>
  <c r="T63" i="120" s="1"/>
  <c r="T64" i="120" s="1"/>
  <c r="T66" i="120" s="1"/>
  <c r="AU54" i="120"/>
  <c r="AU57" i="120" s="1"/>
  <c r="AU63" i="120" s="1"/>
  <c r="AU64" i="120" s="1"/>
  <c r="AU66" i="120" s="1"/>
  <c r="BH54" i="120"/>
  <c r="BH57" i="120" s="1"/>
  <c r="BH63" i="120" s="1"/>
  <c r="AI53" i="119"/>
  <c r="AI56" i="119" s="1"/>
  <c r="AI62" i="119" s="1"/>
  <c r="AI63" i="119" s="1"/>
  <c r="AI65" i="119" s="1"/>
  <c r="AD53" i="119"/>
  <c r="AD56" i="119" s="1"/>
  <c r="AD62" i="119" s="1"/>
  <c r="AD63" i="119" s="1"/>
  <c r="AD65" i="119" s="1"/>
  <c r="AV53" i="119"/>
  <c r="AV56" i="119" s="1"/>
  <c r="AV62" i="119" s="1"/>
  <c r="AV63" i="119" s="1"/>
  <c r="AV65" i="119" s="1"/>
  <c r="D53" i="119"/>
  <c r="D56" i="119" s="1"/>
  <c r="D62" i="119" s="1"/>
  <c r="D63" i="119" s="1"/>
  <c r="D65" i="119" s="1"/>
  <c r="D53" i="146"/>
  <c r="D56" i="146" s="1"/>
  <c r="D62" i="146" s="1"/>
  <c r="D63" i="146" s="1"/>
  <c r="D65" i="146" s="1"/>
  <c r="G46" i="112" s="1"/>
  <c r="AP54" i="150"/>
  <c r="AP57" i="150" s="1"/>
  <c r="AP63" i="150" s="1"/>
  <c r="AP64" i="150" s="1"/>
  <c r="AP66" i="150" s="1"/>
  <c r="AS26" i="152" s="1"/>
  <c r="AL54" i="150"/>
  <c r="AL57" i="150" s="1"/>
  <c r="AL63" i="150" s="1"/>
  <c r="AL64" i="150" s="1"/>
  <c r="AL66" i="150" s="1"/>
  <c r="AO26" i="152" s="1"/>
  <c r="BF54" i="150"/>
  <c r="BF57" i="150" s="1"/>
  <c r="BF63" i="150" s="1"/>
  <c r="AF54" i="150"/>
  <c r="AF57" i="150" s="1"/>
  <c r="AF63" i="150" s="1"/>
  <c r="AF64" i="150" s="1"/>
  <c r="AF66" i="150" s="1"/>
  <c r="AI26" i="152" s="1"/>
  <c r="Q54" i="150"/>
  <c r="Q57" i="150" s="1"/>
  <c r="Q63" i="150" s="1"/>
  <c r="Q64" i="150" s="1"/>
  <c r="Q66" i="150" s="1"/>
  <c r="T26" i="152" s="1"/>
  <c r="AB54" i="150"/>
  <c r="AB57" i="150" s="1"/>
  <c r="AB63" i="150" s="1"/>
  <c r="AB64" i="150" s="1"/>
  <c r="AB66" i="150" s="1"/>
  <c r="AE26" i="152" s="1"/>
  <c r="AR54" i="150"/>
  <c r="AR57" i="150" s="1"/>
  <c r="AR63" i="150" s="1"/>
  <c r="AR64" i="150" s="1"/>
  <c r="AR66" i="150" s="1"/>
  <c r="AU26" i="152" s="1"/>
  <c r="BJ54" i="150"/>
  <c r="AO54" i="150"/>
  <c r="AO57" i="150" s="1"/>
  <c r="AO63" i="150" s="1"/>
  <c r="AO64" i="150" s="1"/>
  <c r="AO66" i="150" s="1"/>
  <c r="AR26" i="152" s="1"/>
  <c r="AX54" i="150"/>
  <c r="AX57" i="150" s="1"/>
  <c r="AX63" i="150" s="1"/>
  <c r="AU54" i="150"/>
  <c r="AU57" i="150" s="1"/>
  <c r="AU63" i="150" s="1"/>
  <c r="AU64" i="150" s="1"/>
  <c r="AU66" i="150" s="1"/>
  <c r="AX26" i="152" s="1"/>
  <c r="BA54" i="150"/>
  <c r="BA57" i="150" s="1"/>
  <c r="BA63" i="150" s="1"/>
  <c r="BI54" i="142"/>
  <c r="J53" i="140"/>
  <c r="J56" i="140" s="1"/>
  <c r="J62" i="140" s="1"/>
  <c r="J63" i="140" s="1"/>
  <c r="J65" i="140" s="1"/>
  <c r="T40" i="112" s="1"/>
  <c r="F53" i="140"/>
  <c r="F56" i="140" s="1"/>
  <c r="F62" i="140" s="1"/>
  <c r="F63" i="140" s="1"/>
  <c r="F65" i="140" s="1"/>
  <c r="P40" i="112" s="1"/>
  <c r="C53" i="140"/>
  <c r="C56" i="140" s="1"/>
  <c r="C62" i="140" s="1"/>
  <c r="C63" i="140" s="1"/>
  <c r="C65" i="140" s="1"/>
  <c r="M40" i="112" s="1"/>
  <c r="D54" i="139"/>
  <c r="D57" i="139" s="1"/>
  <c r="D63" i="139" s="1"/>
  <c r="D64" i="139" s="1"/>
  <c r="D66" i="139" s="1"/>
  <c r="G39" i="112" s="1"/>
  <c r="T53" i="136"/>
  <c r="T56" i="136" s="1"/>
  <c r="T62" i="136" s="1"/>
  <c r="T63" i="136" s="1"/>
  <c r="T65" i="136" s="1"/>
  <c r="W36" i="112" s="1"/>
  <c r="BF54" i="134"/>
  <c r="BF57" i="134" s="1"/>
  <c r="BF63" i="134" s="1"/>
  <c r="C54" i="134"/>
  <c r="C57" i="134" s="1"/>
  <c r="C63" i="134" s="1"/>
  <c r="C54" i="133"/>
  <c r="C57" i="133" s="1"/>
  <c r="C63" i="133" s="1"/>
  <c r="BD54" i="126"/>
  <c r="BD57" i="126" s="1"/>
  <c r="BD63" i="126" s="1"/>
  <c r="AX54" i="120"/>
  <c r="AX57" i="120" s="1"/>
  <c r="AX63" i="120" s="1"/>
  <c r="S54" i="120"/>
  <c r="S57" i="120" s="1"/>
  <c r="S63" i="120" s="1"/>
  <c r="S64" i="120" s="1"/>
  <c r="S66" i="120" s="1"/>
  <c r="AC54" i="120"/>
  <c r="AC57" i="120" s="1"/>
  <c r="AC63" i="120" s="1"/>
  <c r="AC64" i="120" s="1"/>
  <c r="AC66" i="120" s="1"/>
  <c r="BE54" i="120"/>
  <c r="BE57" i="120" s="1"/>
  <c r="BE63" i="120" s="1"/>
  <c r="AV54" i="120"/>
  <c r="AV57" i="120" s="1"/>
  <c r="AV63" i="120" s="1"/>
  <c r="AV64" i="120" s="1"/>
  <c r="AV66" i="120" s="1"/>
  <c r="AQ54" i="120"/>
  <c r="AQ57" i="120" s="1"/>
  <c r="AQ63" i="120" s="1"/>
  <c r="AQ64" i="120" s="1"/>
  <c r="AQ66" i="120" s="1"/>
  <c r="V54" i="120"/>
  <c r="V57" i="120" s="1"/>
  <c r="V63" i="120" s="1"/>
  <c r="V64" i="120" s="1"/>
  <c r="V66" i="120" s="1"/>
  <c r="J53" i="119"/>
  <c r="J56" i="119" s="1"/>
  <c r="J62" i="119" s="1"/>
  <c r="J63" i="119" s="1"/>
  <c r="J65" i="119" s="1"/>
  <c r="AK53" i="119"/>
  <c r="AK56" i="119" s="1"/>
  <c r="AK62" i="119" s="1"/>
  <c r="AK63" i="119" s="1"/>
  <c r="AK65" i="119" s="1"/>
  <c r="AM53" i="119"/>
  <c r="AM56" i="119" s="1"/>
  <c r="AM62" i="119" s="1"/>
  <c r="AM63" i="119" s="1"/>
  <c r="AM65" i="119" s="1"/>
  <c r="N53" i="119"/>
  <c r="N56" i="119" s="1"/>
  <c r="N62" i="119" s="1"/>
  <c r="N63" i="119" s="1"/>
  <c r="N65" i="119" s="1"/>
  <c r="AB53" i="119"/>
  <c r="AB56" i="119" s="1"/>
  <c r="AB62" i="119" s="1"/>
  <c r="AB63" i="119" s="1"/>
  <c r="AB65" i="119" s="1"/>
  <c r="BA53" i="119"/>
  <c r="BA56" i="119" s="1"/>
  <c r="BA62" i="119" s="1"/>
  <c r="BC53" i="119"/>
  <c r="BC56" i="119" s="1"/>
  <c r="BC62" i="119" s="1"/>
  <c r="AG53" i="119"/>
  <c r="AG56" i="119" s="1"/>
  <c r="AG62" i="119" s="1"/>
  <c r="AG63" i="119" s="1"/>
  <c r="AG65" i="119" s="1"/>
  <c r="AY54" i="150"/>
  <c r="AY57" i="150" s="1"/>
  <c r="AY63" i="150" s="1"/>
  <c r="X54" i="150"/>
  <c r="X57" i="150" s="1"/>
  <c r="X63" i="150" s="1"/>
  <c r="X64" i="150" s="1"/>
  <c r="X66" i="150" s="1"/>
  <c r="AA26" i="152" s="1"/>
  <c r="B54" i="150"/>
  <c r="BJ53" i="145"/>
  <c r="G53" i="140"/>
  <c r="G56" i="140" s="1"/>
  <c r="G62" i="140" s="1"/>
  <c r="G63" i="140" s="1"/>
  <c r="G65" i="140" s="1"/>
  <c r="Q40" i="112" s="1"/>
  <c r="BA53" i="136"/>
  <c r="BA56" i="136" s="1"/>
  <c r="BA62" i="136" s="1"/>
  <c r="AM53" i="136"/>
  <c r="AM56" i="136" s="1"/>
  <c r="AM62" i="136" s="1"/>
  <c r="AM63" i="136" s="1"/>
  <c r="AM65" i="136" s="1"/>
  <c r="AP36" i="112" s="1"/>
  <c r="BJ54" i="120"/>
  <c r="BJ57" i="120" s="1"/>
  <c r="BJ63" i="120" s="1"/>
  <c r="AI54" i="120"/>
  <c r="AI57" i="120" s="1"/>
  <c r="AI63" i="120" s="1"/>
  <c r="AI64" i="120" s="1"/>
  <c r="AI66" i="120" s="1"/>
  <c r="S53" i="119"/>
  <c r="S56" i="119" s="1"/>
  <c r="S62" i="119" s="1"/>
  <c r="S63" i="119" s="1"/>
  <c r="S65" i="119" s="1"/>
  <c r="AE53" i="119"/>
  <c r="AE56" i="119" s="1"/>
  <c r="AE62" i="119" s="1"/>
  <c r="AE63" i="119" s="1"/>
  <c r="AE65" i="119" s="1"/>
  <c r="AH53" i="119"/>
  <c r="AH56" i="119" s="1"/>
  <c r="AH62" i="119" s="1"/>
  <c r="AH63" i="119" s="1"/>
  <c r="AH65" i="119" s="1"/>
  <c r="BG53" i="119"/>
  <c r="BG56" i="119" s="1"/>
  <c r="BG62" i="119" s="1"/>
  <c r="R53" i="119"/>
  <c r="R56" i="119" s="1"/>
  <c r="R62" i="119" s="1"/>
  <c r="R63" i="119" s="1"/>
  <c r="R65" i="119" s="1"/>
  <c r="W53" i="119"/>
  <c r="W56" i="119" s="1"/>
  <c r="W62" i="119" s="1"/>
  <c r="W63" i="119" s="1"/>
  <c r="W65" i="119" s="1"/>
  <c r="AT53" i="119"/>
  <c r="AT56" i="119" s="1"/>
  <c r="AT62" i="119" s="1"/>
  <c r="AT63" i="119" s="1"/>
  <c r="AT65" i="119" s="1"/>
  <c r="T53" i="119"/>
  <c r="T56" i="119" s="1"/>
  <c r="T62" i="119" s="1"/>
  <c r="T63" i="119" s="1"/>
  <c r="T65" i="119" s="1"/>
  <c r="K53" i="119"/>
  <c r="K56" i="119" s="1"/>
  <c r="K62" i="119" s="1"/>
  <c r="K63" i="119" s="1"/>
  <c r="K65" i="119" s="1"/>
  <c r="AZ53" i="119"/>
  <c r="AZ56" i="119" s="1"/>
  <c r="AZ62" i="119" s="1"/>
  <c r="BF53" i="119"/>
  <c r="BF56" i="119" s="1"/>
  <c r="BF62" i="119" s="1"/>
  <c r="P53" i="119"/>
  <c r="P56" i="119" s="1"/>
  <c r="P62" i="119" s="1"/>
  <c r="P63" i="119" s="1"/>
  <c r="P65" i="119" s="1"/>
  <c r="BB53" i="119"/>
  <c r="BB56" i="119" s="1"/>
  <c r="BB62" i="119" s="1"/>
  <c r="H53" i="119"/>
  <c r="H56" i="119" s="1"/>
  <c r="H62" i="119" s="1"/>
  <c r="H63" i="119" s="1"/>
  <c r="H65" i="119" s="1"/>
  <c r="AW53" i="119"/>
  <c r="AW56" i="119" s="1"/>
  <c r="AW62" i="119" s="1"/>
  <c r="BI54" i="117"/>
  <c r="BI57" i="117" s="1"/>
  <c r="BI63" i="117" s="1"/>
  <c r="AP54" i="117"/>
  <c r="AP57" i="117" s="1"/>
  <c r="AP63" i="117" s="1"/>
  <c r="AP64" i="117" s="1"/>
  <c r="AP66" i="117" s="1"/>
  <c r="AS15" i="112" s="1"/>
  <c r="X54" i="117"/>
  <c r="X57" i="117" s="1"/>
  <c r="X63" i="117" s="1"/>
  <c r="X64" i="117" s="1"/>
  <c r="X66" i="117" s="1"/>
  <c r="AA15" i="112" s="1"/>
  <c r="AV54" i="117"/>
  <c r="AV57" i="117" s="1"/>
  <c r="AV63" i="117" s="1"/>
  <c r="O54" i="117"/>
  <c r="O57" i="117" s="1"/>
  <c r="O63" i="117" s="1"/>
  <c r="O64" i="117" s="1"/>
  <c r="O66" i="117" s="1"/>
  <c r="R15" i="112" s="1"/>
  <c r="B54" i="117"/>
  <c r="AJ54" i="117"/>
  <c r="AJ57" i="117" s="1"/>
  <c r="AJ63" i="117" s="1"/>
  <c r="AJ64" i="117" s="1"/>
  <c r="AJ66" i="117" s="1"/>
  <c r="AM15" i="112" s="1"/>
  <c r="BH54" i="117"/>
  <c r="BH57" i="117" s="1"/>
  <c r="BH63" i="117" s="1"/>
  <c r="T54" i="117"/>
  <c r="T57" i="117" s="1"/>
  <c r="T63" i="117" s="1"/>
  <c r="T64" i="117" s="1"/>
  <c r="T66" i="117" s="1"/>
  <c r="W15" i="112" s="1"/>
  <c r="AB54" i="117"/>
  <c r="AB57" i="117" s="1"/>
  <c r="AB63" i="117" s="1"/>
  <c r="AB64" i="117" s="1"/>
  <c r="AB66" i="117" s="1"/>
  <c r="AE15" i="112" s="1"/>
  <c r="O54" i="150"/>
  <c r="O57" i="150" s="1"/>
  <c r="O63" i="150" s="1"/>
  <c r="O64" i="150" s="1"/>
  <c r="O66" i="150" s="1"/>
  <c r="R26" i="152" s="1"/>
  <c r="AT54" i="150"/>
  <c r="AT57" i="150" s="1"/>
  <c r="AT63" i="150" s="1"/>
  <c r="AT64" i="150" s="1"/>
  <c r="AT66" i="150" s="1"/>
  <c r="AW26" i="152" s="1"/>
  <c r="AG54" i="150"/>
  <c r="AG57" i="150" s="1"/>
  <c r="AG63" i="150" s="1"/>
  <c r="AG64" i="150" s="1"/>
  <c r="AG66" i="150" s="1"/>
  <c r="AJ26" i="152" s="1"/>
  <c r="AH54" i="150"/>
  <c r="AH57" i="150" s="1"/>
  <c r="AH63" i="150" s="1"/>
  <c r="AH64" i="150" s="1"/>
  <c r="AH66" i="150" s="1"/>
  <c r="AK26" i="152" s="1"/>
  <c r="L53" i="136"/>
  <c r="L56" i="136" s="1"/>
  <c r="L62" i="136" s="1"/>
  <c r="L63" i="136" s="1"/>
  <c r="L65" i="136" s="1"/>
  <c r="O36" i="112" s="1"/>
  <c r="O53" i="136"/>
  <c r="O56" i="136" s="1"/>
  <c r="O62" i="136" s="1"/>
  <c r="O63" i="136" s="1"/>
  <c r="O65" i="136" s="1"/>
  <c r="R36" i="112" s="1"/>
  <c r="AO54" i="120"/>
  <c r="AO57" i="120" s="1"/>
  <c r="AO63" i="120" s="1"/>
  <c r="AO64" i="120" s="1"/>
  <c r="AO66" i="120" s="1"/>
  <c r="AA54" i="120"/>
  <c r="AA57" i="120" s="1"/>
  <c r="AA63" i="120" s="1"/>
  <c r="AA64" i="120" s="1"/>
  <c r="AA66" i="120" s="1"/>
  <c r="AH54" i="120"/>
  <c r="AH57" i="120" s="1"/>
  <c r="AH63" i="120" s="1"/>
  <c r="AH64" i="120" s="1"/>
  <c r="AH66" i="120" s="1"/>
  <c r="P54" i="120"/>
  <c r="P57" i="120" s="1"/>
  <c r="P63" i="120" s="1"/>
  <c r="P64" i="120" s="1"/>
  <c r="P66" i="120" s="1"/>
  <c r="AD54" i="120"/>
  <c r="AD57" i="120" s="1"/>
  <c r="AD63" i="120" s="1"/>
  <c r="AD64" i="120" s="1"/>
  <c r="AD66" i="120" s="1"/>
  <c r="Z54" i="120"/>
  <c r="Z57" i="120" s="1"/>
  <c r="Z63" i="120" s="1"/>
  <c r="Z64" i="120" s="1"/>
  <c r="Z66" i="120" s="1"/>
  <c r="BI53" i="119"/>
  <c r="BI56" i="119" s="1"/>
  <c r="BI62" i="119" s="1"/>
  <c r="C53" i="119"/>
  <c r="C56" i="119" s="1"/>
  <c r="C62" i="119" s="1"/>
  <c r="AX53" i="119"/>
  <c r="AX56" i="119" s="1"/>
  <c r="AX62" i="119" s="1"/>
  <c r="Q53" i="119"/>
  <c r="Q56" i="119" s="1"/>
  <c r="Q62" i="119" s="1"/>
  <c r="Q63" i="119" s="1"/>
  <c r="Q65" i="119" s="1"/>
  <c r="AR53" i="119"/>
  <c r="AR56" i="119" s="1"/>
  <c r="AR62" i="119" s="1"/>
  <c r="AR63" i="119" s="1"/>
  <c r="AR65" i="119" s="1"/>
  <c r="AQ54" i="117"/>
  <c r="AQ57" i="117" s="1"/>
  <c r="AQ63" i="117" s="1"/>
  <c r="AQ64" i="117" s="1"/>
  <c r="AQ66" i="117" s="1"/>
  <c r="AT15" i="112" s="1"/>
  <c r="AS54" i="117"/>
  <c r="AS57" i="117" s="1"/>
  <c r="AS63" i="117" s="1"/>
  <c r="AS64" i="117" s="1"/>
  <c r="AS66" i="117" s="1"/>
  <c r="AV15" i="112" s="1"/>
  <c r="Z54" i="117"/>
  <c r="Z57" i="117" s="1"/>
  <c r="Z63" i="117" s="1"/>
  <c r="Z64" i="117" s="1"/>
  <c r="Z66" i="117" s="1"/>
  <c r="AC15" i="112" s="1"/>
  <c r="BD54" i="117"/>
  <c r="BD57" i="117" s="1"/>
  <c r="BD63" i="117" s="1"/>
  <c r="AX54" i="117"/>
  <c r="AX57" i="117" s="1"/>
  <c r="AX63" i="117" s="1"/>
  <c r="AW54" i="117"/>
  <c r="AW57" i="117" s="1"/>
  <c r="AW63" i="117" s="1"/>
  <c r="AD54" i="117"/>
  <c r="AD57" i="117" s="1"/>
  <c r="AD63" i="117" s="1"/>
  <c r="AD64" i="117" s="1"/>
  <c r="AD66" i="117" s="1"/>
  <c r="AG15" i="112" s="1"/>
  <c r="BB54" i="117"/>
  <c r="BB57" i="117" s="1"/>
  <c r="BB63" i="117" s="1"/>
  <c r="P54" i="117"/>
  <c r="P57" i="117" s="1"/>
  <c r="P63" i="117" s="1"/>
  <c r="P64" i="117" s="1"/>
  <c r="P66" i="117" s="1"/>
  <c r="S15" i="112" s="1"/>
  <c r="BE54" i="117"/>
  <c r="BE57" i="117" s="1"/>
  <c r="BE63" i="117" s="1"/>
  <c r="AL54" i="117"/>
  <c r="AL57" i="117" s="1"/>
  <c r="AL63" i="117" s="1"/>
  <c r="AL64" i="117" s="1"/>
  <c r="AL66" i="117" s="1"/>
  <c r="AO15" i="112" s="1"/>
  <c r="R54" i="117"/>
  <c r="R57" i="117" s="1"/>
  <c r="R63" i="117" s="1"/>
  <c r="R64" i="117" s="1"/>
  <c r="R66" i="117" s="1"/>
  <c r="U15" i="112" s="1"/>
  <c r="BF54" i="117"/>
  <c r="BF57" i="117" s="1"/>
  <c r="BF63" i="117" s="1"/>
  <c r="V54" i="117"/>
  <c r="V57" i="117" s="1"/>
  <c r="V63" i="117" s="1"/>
  <c r="V64" i="117" s="1"/>
  <c r="V66" i="117" s="1"/>
  <c r="Y15" i="112" s="1"/>
  <c r="BA54" i="117"/>
  <c r="BA57" i="117" s="1"/>
  <c r="BA63" i="117" s="1"/>
  <c r="Q54" i="117"/>
  <c r="Q57" i="117" s="1"/>
  <c r="Q63" i="117" s="1"/>
  <c r="Q64" i="117" s="1"/>
  <c r="Q66" i="117" s="1"/>
  <c r="T15" i="112" s="1"/>
  <c r="AY54" i="117"/>
  <c r="AY57" i="117" s="1"/>
  <c r="AY63" i="117" s="1"/>
  <c r="AZ54" i="117"/>
  <c r="AZ57" i="117" s="1"/>
  <c r="AZ63" i="117" s="1"/>
  <c r="BC54" i="150"/>
  <c r="BC57" i="150" s="1"/>
  <c r="BC63" i="150" s="1"/>
  <c r="W54" i="150"/>
  <c r="W57" i="150" s="1"/>
  <c r="W63" i="150" s="1"/>
  <c r="W64" i="150" s="1"/>
  <c r="W66" i="150" s="1"/>
  <c r="Z26" i="152" s="1"/>
  <c r="AU53" i="136"/>
  <c r="AU56" i="136" s="1"/>
  <c r="AU62" i="136" s="1"/>
  <c r="AU63" i="136" s="1"/>
  <c r="AU65" i="136" s="1"/>
  <c r="AX36" i="112" s="1"/>
  <c r="AI53" i="136"/>
  <c r="AI56" i="136" s="1"/>
  <c r="AI62" i="136" s="1"/>
  <c r="AI63" i="136" s="1"/>
  <c r="AI65" i="136" s="1"/>
  <c r="AL36" i="112" s="1"/>
  <c r="AG53" i="136"/>
  <c r="AG56" i="136" s="1"/>
  <c r="AG62" i="136" s="1"/>
  <c r="AG63" i="136" s="1"/>
  <c r="AG65" i="136" s="1"/>
  <c r="AJ36" i="112" s="1"/>
  <c r="J54" i="133"/>
  <c r="J57" i="133" s="1"/>
  <c r="J63" i="133" s="1"/>
  <c r="J64" i="133" s="1"/>
  <c r="J66" i="133" s="1"/>
  <c r="M33" i="112" s="1"/>
  <c r="BF54" i="120"/>
  <c r="BF57" i="120" s="1"/>
  <c r="BF63" i="120" s="1"/>
  <c r="AR54" i="120"/>
  <c r="AR57" i="120" s="1"/>
  <c r="AR63" i="120" s="1"/>
  <c r="AR64" i="120" s="1"/>
  <c r="AR66" i="120" s="1"/>
  <c r="BI54" i="120"/>
  <c r="BI57" i="120" s="1"/>
  <c r="BI63" i="120" s="1"/>
  <c r="AY54" i="120"/>
  <c r="AY57" i="120" s="1"/>
  <c r="AY63" i="120" s="1"/>
  <c r="W54" i="120"/>
  <c r="W57" i="120" s="1"/>
  <c r="W63" i="120" s="1"/>
  <c r="W64" i="120" s="1"/>
  <c r="W66" i="120" s="1"/>
  <c r="BA54" i="120"/>
  <c r="BA57" i="120" s="1"/>
  <c r="BA63" i="120" s="1"/>
  <c r="AJ53" i="119"/>
  <c r="AJ56" i="119" s="1"/>
  <c r="AJ62" i="119" s="1"/>
  <c r="AJ63" i="119" s="1"/>
  <c r="AJ65" i="119" s="1"/>
  <c r="AF53" i="119"/>
  <c r="AF56" i="119" s="1"/>
  <c r="AF62" i="119" s="1"/>
  <c r="AF63" i="119" s="1"/>
  <c r="AF65" i="119" s="1"/>
  <c r="Y53" i="119"/>
  <c r="Y56" i="119" s="1"/>
  <c r="Y62" i="119" s="1"/>
  <c r="Y63" i="119" s="1"/>
  <c r="Y65" i="119" s="1"/>
  <c r="BH53" i="119"/>
  <c r="BH56" i="119" s="1"/>
  <c r="BH62" i="119" s="1"/>
  <c r="U53" i="119"/>
  <c r="U56" i="119" s="1"/>
  <c r="U62" i="119" s="1"/>
  <c r="U63" i="119" s="1"/>
  <c r="U65" i="119" s="1"/>
  <c r="X53" i="119"/>
  <c r="X56" i="119" s="1"/>
  <c r="X62" i="119" s="1"/>
  <c r="X63" i="119" s="1"/>
  <c r="X65" i="119" s="1"/>
  <c r="B53" i="119"/>
  <c r="AU53" i="119"/>
  <c r="AU56" i="119" s="1"/>
  <c r="AU62" i="119" s="1"/>
  <c r="AU63" i="119" s="1"/>
  <c r="AU65" i="119" s="1"/>
  <c r="V53" i="119"/>
  <c r="V56" i="119" s="1"/>
  <c r="V62" i="119" s="1"/>
  <c r="V63" i="119" s="1"/>
  <c r="V65" i="119" s="1"/>
  <c r="AY53" i="119"/>
  <c r="AY56" i="119" s="1"/>
  <c r="AY62" i="119" s="1"/>
  <c r="M53" i="119"/>
  <c r="M56" i="119" s="1"/>
  <c r="M62" i="119" s="1"/>
  <c r="M63" i="119" s="1"/>
  <c r="M65" i="119" s="1"/>
  <c r="O53" i="119"/>
  <c r="O56" i="119" s="1"/>
  <c r="O62" i="119" s="1"/>
  <c r="O63" i="119" s="1"/>
  <c r="O65" i="119" s="1"/>
  <c r="I53" i="119"/>
  <c r="I56" i="119" s="1"/>
  <c r="I62" i="119" s="1"/>
  <c r="I63" i="119" s="1"/>
  <c r="I65" i="119" s="1"/>
  <c r="G53" i="119"/>
  <c r="G56" i="119" s="1"/>
  <c r="G62" i="119" s="1"/>
  <c r="G63" i="119" s="1"/>
  <c r="G65" i="119" s="1"/>
  <c r="Z53" i="119"/>
  <c r="Z56" i="119" s="1"/>
  <c r="Z62" i="119" s="1"/>
  <c r="Z63" i="119" s="1"/>
  <c r="Z65" i="119" s="1"/>
  <c r="AM54" i="117"/>
  <c r="AM57" i="117" s="1"/>
  <c r="AM63" i="117" s="1"/>
  <c r="AM64" i="117" s="1"/>
  <c r="AM66" i="117" s="1"/>
  <c r="AP15" i="112" s="1"/>
  <c r="AO54" i="117"/>
  <c r="AO57" i="117" s="1"/>
  <c r="AO63" i="117" s="1"/>
  <c r="AO64" i="117" s="1"/>
  <c r="AO66" i="117" s="1"/>
  <c r="AR15" i="112" s="1"/>
  <c r="C54" i="117"/>
  <c r="BK54" i="117"/>
  <c r="AR54" i="117"/>
  <c r="AR57" i="117" s="1"/>
  <c r="AR63" i="117" s="1"/>
  <c r="AR64" i="117" s="1"/>
  <c r="AR66" i="117" s="1"/>
  <c r="AU15" i="112" s="1"/>
  <c r="E53" i="136"/>
  <c r="E56" i="136" s="1"/>
  <c r="E62" i="136" s="1"/>
  <c r="E63" i="136" s="1"/>
  <c r="E65" i="136" s="1"/>
  <c r="H36" i="112" s="1"/>
  <c r="AI54" i="150"/>
  <c r="AI57" i="150" s="1"/>
  <c r="AI63" i="150" s="1"/>
  <c r="AI64" i="150" s="1"/>
  <c r="AI66" i="150" s="1"/>
  <c r="AL26" i="152" s="1"/>
  <c r="AZ54" i="150"/>
  <c r="AZ57" i="150" s="1"/>
  <c r="AZ63" i="150" s="1"/>
  <c r="BJ53" i="140"/>
  <c r="BC54" i="139"/>
  <c r="BC57" i="139" s="1"/>
  <c r="BC63" i="139" s="1"/>
  <c r="BH54" i="139"/>
  <c r="BH57" i="139" s="1"/>
  <c r="BH63" i="139" s="1"/>
  <c r="AJ53" i="136"/>
  <c r="AJ56" i="136" s="1"/>
  <c r="AJ62" i="136" s="1"/>
  <c r="AJ63" i="136" s="1"/>
  <c r="AJ65" i="136" s="1"/>
  <c r="AM36" i="112" s="1"/>
  <c r="AY53" i="136"/>
  <c r="AY56" i="136" s="1"/>
  <c r="AY62" i="136" s="1"/>
  <c r="AN53" i="136"/>
  <c r="AN56" i="136" s="1"/>
  <c r="AN62" i="136" s="1"/>
  <c r="AN63" i="136" s="1"/>
  <c r="AN65" i="136" s="1"/>
  <c r="AQ36" i="112" s="1"/>
  <c r="K54" i="133"/>
  <c r="K57" i="133" s="1"/>
  <c r="K63" i="133" s="1"/>
  <c r="K64" i="133" s="1"/>
  <c r="K66" i="133" s="1"/>
  <c r="N33" i="112" s="1"/>
  <c r="O54" i="120"/>
  <c r="O57" i="120" s="1"/>
  <c r="O63" i="120" s="1"/>
  <c r="O64" i="120" s="1"/>
  <c r="O66" i="120" s="1"/>
  <c r="U54" i="120"/>
  <c r="U57" i="120" s="1"/>
  <c r="U63" i="120" s="1"/>
  <c r="U64" i="120" s="1"/>
  <c r="U66" i="120" s="1"/>
  <c r="AJ54" i="120"/>
  <c r="AJ57" i="120" s="1"/>
  <c r="AJ63" i="120" s="1"/>
  <c r="AJ64" i="120" s="1"/>
  <c r="AJ66" i="120" s="1"/>
  <c r="AB54" i="120"/>
  <c r="AB57" i="120" s="1"/>
  <c r="AB63" i="120" s="1"/>
  <c r="AB64" i="120" s="1"/>
  <c r="AB66" i="120" s="1"/>
  <c r="AS54" i="120"/>
  <c r="AS57" i="120" s="1"/>
  <c r="AS63" i="120" s="1"/>
  <c r="AS64" i="120" s="1"/>
  <c r="AS66" i="120" s="1"/>
  <c r="AL53" i="119"/>
  <c r="AL56" i="119" s="1"/>
  <c r="AL62" i="119" s="1"/>
  <c r="AL63" i="119" s="1"/>
  <c r="AL65" i="119" s="1"/>
  <c r="AC53" i="119"/>
  <c r="AC56" i="119" s="1"/>
  <c r="AC62" i="119" s="1"/>
  <c r="AC63" i="119" s="1"/>
  <c r="AC65" i="119" s="1"/>
  <c r="AQ53" i="119"/>
  <c r="AQ56" i="119" s="1"/>
  <c r="AQ62" i="119" s="1"/>
  <c r="AQ63" i="119" s="1"/>
  <c r="AQ65" i="119" s="1"/>
  <c r="E53" i="119"/>
  <c r="E56" i="119" s="1"/>
  <c r="E62" i="119" s="1"/>
  <c r="E63" i="119" s="1"/>
  <c r="E65" i="119" s="1"/>
  <c r="AT54" i="117"/>
  <c r="AT57" i="117" s="1"/>
  <c r="AT63" i="117" s="1"/>
  <c r="AT64" i="117" s="1"/>
  <c r="AT66" i="117" s="1"/>
  <c r="AW15" i="112" s="1"/>
  <c r="AN54" i="117"/>
  <c r="AN57" i="117" s="1"/>
  <c r="AN63" i="117" s="1"/>
  <c r="AN64" i="117" s="1"/>
  <c r="AN66" i="117" s="1"/>
  <c r="AQ15" i="112" s="1"/>
  <c r="W54" i="117"/>
  <c r="W57" i="117" s="1"/>
  <c r="W63" i="117" s="1"/>
  <c r="W64" i="117" s="1"/>
  <c r="W66" i="117" s="1"/>
  <c r="Z15" i="112" s="1"/>
  <c r="Y54" i="117"/>
  <c r="Y57" i="117" s="1"/>
  <c r="Y63" i="117" s="1"/>
  <c r="Y64" i="117" s="1"/>
  <c r="Y66" i="117" s="1"/>
  <c r="AB15" i="112" s="1"/>
  <c r="BC54" i="117"/>
  <c r="BC57" i="117" s="1"/>
  <c r="BC63" i="117" s="1"/>
  <c r="AH54" i="117"/>
  <c r="AH57" i="117" s="1"/>
  <c r="AH63" i="117" s="1"/>
  <c r="AH64" i="117" s="1"/>
  <c r="AH66" i="117" s="1"/>
  <c r="AK15" i="112" s="1"/>
  <c r="BG54" i="117"/>
  <c r="BG57" i="117" s="1"/>
  <c r="BG63" i="117" s="1"/>
  <c r="AA54" i="117"/>
  <c r="AA57" i="117" s="1"/>
  <c r="AA63" i="117" s="1"/>
  <c r="AA64" i="117" s="1"/>
  <c r="AA66" i="117" s="1"/>
  <c r="AD15" i="112" s="1"/>
  <c r="AC54" i="117"/>
  <c r="AC57" i="117" s="1"/>
  <c r="AC63" i="117" s="1"/>
  <c r="AC64" i="117" s="1"/>
  <c r="AC66" i="117" s="1"/>
  <c r="AF15" i="112" s="1"/>
  <c r="AI54" i="117"/>
  <c r="AI57" i="117" s="1"/>
  <c r="AI63" i="117" s="1"/>
  <c r="AI64" i="117" s="1"/>
  <c r="AI66" i="117" s="1"/>
  <c r="AL15" i="112" s="1"/>
  <c r="AK54" i="117"/>
  <c r="AK57" i="117" s="1"/>
  <c r="AK63" i="117" s="1"/>
  <c r="AK64" i="117" s="1"/>
  <c r="AK66" i="117" s="1"/>
  <c r="AN15" i="112" s="1"/>
  <c r="AU54" i="117"/>
  <c r="AU57" i="117" s="1"/>
  <c r="AU63" i="117" s="1"/>
  <c r="AG54" i="117"/>
  <c r="AG57" i="117" s="1"/>
  <c r="AG63" i="117" s="1"/>
  <c r="AG64" i="117" s="1"/>
  <c r="AG66" i="117" s="1"/>
  <c r="AJ15" i="112" s="1"/>
  <c r="AF54" i="117"/>
  <c r="AF57" i="117" s="1"/>
  <c r="AF63" i="117" s="1"/>
  <c r="AF64" i="117" s="1"/>
  <c r="AF66" i="117" s="1"/>
  <c r="AI15" i="112" s="1"/>
  <c r="BJ54" i="117"/>
  <c r="BJ57" i="117" s="1"/>
  <c r="BJ63" i="117" s="1"/>
  <c r="S54" i="117"/>
  <c r="S57" i="117" s="1"/>
  <c r="S63" i="117" s="1"/>
  <c r="S64" i="117" s="1"/>
  <c r="S66" i="117" s="1"/>
  <c r="V15" i="112" s="1"/>
  <c r="U54" i="117"/>
  <c r="U57" i="117" s="1"/>
  <c r="U63" i="117" s="1"/>
  <c r="U64" i="117" s="1"/>
  <c r="U66" i="117" s="1"/>
  <c r="X15" i="112" s="1"/>
  <c r="AE54" i="117"/>
  <c r="AE57" i="117" s="1"/>
  <c r="AE63" i="117" s="1"/>
  <c r="AE64" i="117" s="1"/>
  <c r="AE66" i="117" s="1"/>
  <c r="AH15" i="112" s="1"/>
  <c r="AO53" i="136"/>
  <c r="AO56" i="136" s="1"/>
  <c r="AO62" i="136" s="1"/>
  <c r="AO63" i="136" s="1"/>
  <c r="AO65" i="136" s="1"/>
  <c r="AR36" i="112" s="1"/>
  <c r="Z53" i="136"/>
  <c r="Z56" i="136" s="1"/>
  <c r="Z62" i="136" s="1"/>
  <c r="Z63" i="136" s="1"/>
  <c r="Z65" i="136" s="1"/>
  <c r="AC36" i="112" s="1"/>
  <c r="H53" i="136"/>
  <c r="H56" i="136" s="1"/>
  <c r="H62" i="136" s="1"/>
  <c r="H63" i="136" s="1"/>
  <c r="H65" i="136" s="1"/>
  <c r="K36" i="112" s="1"/>
  <c r="AX53" i="136"/>
  <c r="AX56" i="136" s="1"/>
  <c r="AX62" i="136" s="1"/>
  <c r="D53" i="137"/>
  <c r="D56" i="137" s="1"/>
  <c r="D62" i="137" s="1"/>
  <c r="D63" i="137" s="1"/>
  <c r="D65" i="137" s="1"/>
  <c r="G37" i="112" s="1"/>
  <c r="I53" i="136"/>
  <c r="I56" i="136" s="1"/>
  <c r="I62" i="136" s="1"/>
  <c r="I63" i="136" s="1"/>
  <c r="I65" i="136" s="1"/>
  <c r="L36" i="112" s="1"/>
  <c r="AB53" i="136"/>
  <c r="AB56" i="136" s="1"/>
  <c r="AB62" i="136" s="1"/>
  <c r="AB63" i="136" s="1"/>
  <c r="AB65" i="136" s="1"/>
  <c r="AE36" i="112" s="1"/>
  <c r="P53" i="136"/>
  <c r="P56" i="136" s="1"/>
  <c r="P62" i="136" s="1"/>
  <c r="P63" i="136" s="1"/>
  <c r="P65" i="136" s="1"/>
  <c r="S36" i="112" s="1"/>
  <c r="AQ53" i="136"/>
  <c r="AQ56" i="136" s="1"/>
  <c r="AQ62" i="136" s="1"/>
  <c r="AQ63" i="136" s="1"/>
  <c r="AQ65" i="136" s="1"/>
  <c r="AT36" i="112" s="1"/>
  <c r="G54" i="133"/>
  <c r="G57" i="133" s="1"/>
  <c r="G63" i="133" s="1"/>
  <c r="G64" i="133" s="1"/>
  <c r="G66" i="133" s="1"/>
  <c r="J33" i="112" s="1"/>
  <c r="E53" i="140"/>
  <c r="E56" i="140" s="1"/>
  <c r="E62" i="140" s="1"/>
  <c r="E63" i="140" s="1"/>
  <c r="E65" i="140" s="1"/>
  <c r="AK53" i="136"/>
  <c r="AK56" i="136" s="1"/>
  <c r="AK62" i="136" s="1"/>
  <c r="AK63" i="136" s="1"/>
  <c r="AK65" i="136" s="1"/>
  <c r="AN36" i="112" s="1"/>
  <c r="AH53" i="136"/>
  <c r="AH56" i="136" s="1"/>
  <c r="AH62" i="136" s="1"/>
  <c r="AH63" i="136" s="1"/>
  <c r="AH65" i="136" s="1"/>
  <c r="AK36" i="112" s="1"/>
  <c r="G53" i="136"/>
  <c r="G56" i="136" s="1"/>
  <c r="G62" i="136" s="1"/>
  <c r="G63" i="136" s="1"/>
  <c r="G65" i="136" s="1"/>
  <c r="J36" i="112" s="1"/>
  <c r="BE54" i="126"/>
  <c r="BE57" i="126" s="1"/>
  <c r="BE63" i="126" s="1"/>
  <c r="BK54" i="134"/>
  <c r="BK53" i="143"/>
  <c r="F54" i="125"/>
  <c r="F57" i="125" s="1"/>
  <c r="F63" i="125" s="1"/>
  <c r="F64" i="125" s="1"/>
  <c r="F66" i="125" s="1"/>
  <c r="I24" i="112" s="1"/>
  <c r="BB54" i="126"/>
  <c r="BB57" i="126" s="1"/>
  <c r="BB63" i="126" s="1"/>
  <c r="BC54" i="126"/>
  <c r="BC57" i="126" s="1"/>
  <c r="BC63" i="126" s="1"/>
  <c r="I54" i="129"/>
  <c r="I57" i="129" s="1"/>
  <c r="I63" i="129" s="1"/>
  <c r="I64" i="129" s="1"/>
  <c r="I66" i="129" s="1"/>
  <c r="L28" i="112" s="1"/>
  <c r="M54" i="129"/>
  <c r="M57" i="129" s="1"/>
  <c r="M63" i="129" s="1"/>
  <c r="M64" i="129" s="1"/>
  <c r="M66" i="129" s="1"/>
  <c r="P28" i="112" s="1"/>
  <c r="J54" i="134"/>
  <c r="J57" i="134" s="1"/>
  <c r="J63" i="134" s="1"/>
  <c r="J64" i="134" s="1"/>
  <c r="J66" i="134" s="1"/>
  <c r="M34" i="112" s="1"/>
  <c r="BI54" i="128"/>
  <c r="BE53" i="143"/>
  <c r="BE56" i="143" s="1"/>
  <c r="BE62" i="143" s="1"/>
  <c r="M54" i="134"/>
  <c r="M57" i="134" s="1"/>
  <c r="M63" i="134" s="1"/>
  <c r="M64" i="134" s="1"/>
  <c r="M66" i="134" s="1"/>
  <c r="P34" i="112" s="1"/>
  <c r="E54" i="134"/>
  <c r="E57" i="134" s="1"/>
  <c r="E63" i="134" s="1"/>
  <c r="E64" i="134" s="1"/>
  <c r="E66" i="134" s="1"/>
  <c r="H34" i="112" s="1"/>
  <c r="BG53" i="130"/>
  <c r="BG56" i="130" s="1"/>
  <c r="BG62" i="130" s="1"/>
  <c r="O54" i="134"/>
  <c r="O57" i="134" s="1"/>
  <c r="O63" i="134" s="1"/>
  <c r="O64" i="134" s="1"/>
  <c r="O66" i="134" s="1"/>
  <c r="R34" i="112" s="1"/>
  <c r="U54" i="134"/>
  <c r="U57" i="134" s="1"/>
  <c r="U63" i="134" s="1"/>
  <c r="U64" i="134" s="1"/>
  <c r="U66" i="134" s="1"/>
  <c r="X34" i="112" s="1"/>
  <c r="AK54" i="134"/>
  <c r="AK57" i="134" s="1"/>
  <c r="AK63" i="134" s="1"/>
  <c r="AK64" i="134" s="1"/>
  <c r="AK66" i="134" s="1"/>
  <c r="AN34" i="112" s="1"/>
  <c r="G54" i="134"/>
  <c r="G57" i="134" s="1"/>
  <c r="G63" i="134" s="1"/>
  <c r="G64" i="134" s="1"/>
  <c r="G66" i="134" s="1"/>
  <c r="J34" i="112" s="1"/>
  <c r="BB54" i="128"/>
  <c r="BB57" i="128" s="1"/>
  <c r="BB63" i="128" s="1"/>
  <c r="AY54" i="134"/>
  <c r="AY57" i="134" s="1"/>
  <c r="AY63" i="134" s="1"/>
  <c r="AQ54" i="134"/>
  <c r="AQ57" i="134" s="1"/>
  <c r="AQ63" i="134" s="1"/>
  <c r="AQ64" i="134" s="1"/>
  <c r="AQ66" i="134" s="1"/>
  <c r="AT34" i="112" s="1"/>
  <c r="BE53" i="130"/>
  <c r="BE56" i="130" s="1"/>
  <c r="BE62" i="130" s="1"/>
  <c r="BF53" i="143"/>
  <c r="BF56" i="143" s="1"/>
  <c r="BF62" i="143" s="1"/>
  <c r="BC53" i="143"/>
  <c r="BC56" i="143" s="1"/>
  <c r="BC62" i="143" s="1"/>
  <c r="BG54" i="128"/>
  <c r="BG57" i="128" s="1"/>
  <c r="BG63" i="128" s="1"/>
  <c r="F54" i="134"/>
  <c r="F57" i="134" s="1"/>
  <c r="F63" i="134" s="1"/>
  <c r="F64" i="134" s="1"/>
  <c r="F66" i="134" s="1"/>
  <c r="I34" i="112" s="1"/>
  <c r="BK53" i="131"/>
  <c r="BF53" i="131"/>
  <c r="BF56" i="131" s="1"/>
  <c r="BF62" i="131" s="1"/>
  <c r="AP54" i="134"/>
  <c r="AP57" i="134" s="1"/>
  <c r="AP63" i="134" s="1"/>
  <c r="AP64" i="134" s="1"/>
  <c r="AP66" i="134" s="1"/>
  <c r="AS34" i="112" s="1"/>
  <c r="AC54" i="134"/>
  <c r="AC57" i="134" s="1"/>
  <c r="AC63" i="134" s="1"/>
  <c r="AC64" i="134" s="1"/>
  <c r="AC66" i="134" s="1"/>
  <c r="AF34" i="112" s="1"/>
  <c r="BG53" i="131"/>
  <c r="BG56" i="131" s="1"/>
  <c r="BG62" i="131" s="1"/>
  <c r="Q54" i="134"/>
  <c r="Q57" i="134" s="1"/>
  <c r="Q63" i="134" s="1"/>
  <c r="Q64" i="134" s="1"/>
  <c r="Q66" i="134" s="1"/>
  <c r="T34" i="112" s="1"/>
  <c r="BE53" i="146"/>
  <c r="BE56" i="146" s="1"/>
  <c r="BE62" i="146" s="1"/>
  <c r="BG53" i="146"/>
  <c r="BG56" i="146" s="1"/>
  <c r="BG62" i="146" s="1"/>
  <c r="BC53" i="130"/>
  <c r="BC56" i="130" s="1"/>
  <c r="BC62" i="130" s="1"/>
  <c r="BI53" i="131"/>
  <c r="BK53" i="130"/>
  <c r="E53" i="137"/>
  <c r="E56" i="137" s="1"/>
  <c r="E62" i="137" s="1"/>
  <c r="E63" i="137" s="1"/>
  <c r="E65" i="137" s="1"/>
  <c r="H37" i="112" s="1"/>
  <c r="BE54" i="142"/>
  <c r="BE57" i="142" s="1"/>
  <c r="BE63" i="142" s="1"/>
  <c r="K53" i="136"/>
  <c r="K56" i="136" s="1"/>
  <c r="K62" i="136" s="1"/>
  <c r="K63" i="136" s="1"/>
  <c r="K65" i="136" s="1"/>
  <c r="N36" i="112" s="1"/>
  <c r="D54" i="133"/>
  <c r="D57" i="133" s="1"/>
  <c r="D63" i="133" s="1"/>
  <c r="D64" i="133" s="1"/>
  <c r="D66" i="133" s="1"/>
  <c r="G33" i="112" s="1"/>
  <c r="AR53" i="136"/>
  <c r="AR56" i="136" s="1"/>
  <c r="AR62" i="136" s="1"/>
  <c r="AR63" i="136" s="1"/>
  <c r="AR65" i="136" s="1"/>
  <c r="AU36" i="112" s="1"/>
  <c r="AA53" i="136"/>
  <c r="AA56" i="136" s="1"/>
  <c r="AA62" i="136" s="1"/>
  <c r="AA63" i="136" s="1"/>
  <c r="AA65" i="136" s="1"/>
  <c r="AD36" i="112" s="1"/>
  <c r="S53" i="136"/>
  <c r="S56" i="136" s="1"/>
  <c r="S62" i="136" s="1"/>
  <c r="S63" i="136" s="1"/>
  <c r="S65" i="136" s="1"/>
  <c r="V36" i="112" s="1"/>
  <c r="BC54" i="142"/>
  <c r="BC57" i="142" s="1"/>
  <c r="BC63" i="142" s="1"/>
  <c r="BF54" i="142"/>
  <c r="BF57" i="142" s="1"/>
  <c r="BF63" i="142" s="1"/>
  <c r="AL53" i="136"/>
  <c r="AL56" i="136" s="1"/>
  <c r="AL62" i="136" s="1"/>
  <c r="AL63" i="136" s="1"/>
  <c r="AL65" i="136" s="1"/>
  <c r="AO36" i="112" s="1"/>
  <c r="U53" i="136"/>
  <c r="U56" i="136" s="1"/>
  <c r="U62" i="136" s="1"/>
  <c r="U63" i="136" s="1"/>
  <c r="U65" i="136" s="1"/>
  <c r="X36" i="112" s="1"/>
  <c r="AF53" i="136"/>
  <c r="AF56" i="136" s="1"/>
  <c r="AF62" i="136" s="1"/>
  <c r="AF63" i="136" s="1"/>
  <c r="AF65" i="136" s="1"/>
  <c r="AI36" i="112" s="1"/>
  <c r="M54" i="125"/>
  <c r="M57" i="125" s="1"/>
  <c r="M63" i="125" s="1"/>
  <c r="M64" i="125" s="1"/>
  <c r="M66" i="125" s="1"/>
  <c r="P24" i="112" s="1"/>
  <c r="C54" i="129"/>
  <c r="C57" i="129" s="1"/>
  <c r="C63" i="129" s="1"/>
  <c r="BD53" i="130"/>
  <c r="BD56" i="130" s="1"/>
  <c r="BD62" i="130" s="1"/>
  <c r="AM54" i="134"/>
  <c r="AM57" i="134" s="1"/>
  <c r="AM63" i="134" s="1"/>
  <c r="AM64" i="134" s="1"/>
  <c r="AM66" i="134" s="1"/>
  <c r="AP34" i="112" s="1"/>
  <c r="D54" i="142"/>
  <c r="D57" i="142" s="1"/>
  <c r="D63" i="142" s="1"/>
  <c r="D64" i="142" s="1"/>
  <c r="D66" i="142" s="1"/>
  <c r="G42" i="112" s="1"/>
  <c r="C53" i="136"/>
  <c r="C56" i="136" s="1"/>
  <c r="C62" i="136" s="1"/>
  <c r="BI53" i="137"/>
  <c r="BJ53" i="137"/>
  <c r="C54" i="128"/>
  <c r="C57" i="128" s="1"/>
  <c r="C63" i="128" s="1"/>
  <c r="BK54" i="126"/>
  <c r="BG54" i="126"/>
  <c r="BG57" i="126" s="1"/>
  <c r="BG63" i="126" s="1"/>
  <c r="BI54" i="126"/>
  <c r="I54" i="125"/>
  <c r="I57" i="125" s="1"/>
  <c r="I63" i="125" s="1"/>
  <c r="I64" i="125" s="1"/>
  <c r="I66" i="125" s="1"/>
  <c r="L24" i="112" s="1"/>
  <c r="H54" i="125"/>
  <c r="H57" i="125" s="1"/>
  <c r="H63" i="125" s="1"/>
  <c r="H64" i="125" s="1"/>
  <c r="H66" i="125" s="1"/>
  <c r="K24" i="112" s="1"/>
  <c r="L54" i="129"/>
  <c r="L57" i="129" s="1"/>
  <c r="L63" i="129" s="1"/>
  <c r="L64" i="129" s="1"/>
  <c r="L66" i="129" s="1"/>
  <c r="O28" i="112" s="1"/>
  <c r="BE54" i="128"/>
  <c r="BE57" i="128" s="1"/>
  <c r="BE63" i="128" s="1"/>
  <c r="BF53" i="130"/>
  <c r="BF56" i="130" s="1"/>
  <c r="BF62" i="130" s="1"/>
  <c r="L54" i="134"/>
  <c r="L57" i="134" s="1"/>
  <c r="L63" i="134" s="1"/>
  <c r="L64" i="134" s="1"/>
  <c r="L66" i="134" s="1"/>
  <c r="O34" i="112" s="1"/>
  <c r="AN54" i="134"/>
  <c r="AN57" i="134" s="1"/>
  <c r="AN63" i="134" s="1"/>
  <c r="AN64" i="134" s="1"/>
  <c r="AN66" i="134" s="1"/>
  <c r="AQ34" i="112" s="1"/>
  <c r="BH53" i="146"/>
  <c r="BH56" i="146" s="1"/>
  <c r="BH62" i="146" s="1"/>
  <c r="N54" i="134"/>
  <c r="N57" i="134" s="1"/>
  <c r="N63" i="134" s="1"/>
  <c r="N64" i="134" s="1"/>
  <c r="N66" i="134" s="1"/>
  <c r="Q34" i="112" s="1"/>
  <c r="S54" i="134"/>
  <c r="S57" i="134" s="1"/>
  <c r="S63" i="134" s="1"/>
  <c r="S64" i="134" s="1"/>
  <c r="S66" i="134" s="1"/>
  <c r="V34" i="112" s="1"/>
  <c r="BD54" i="128"/>
  <c r="BD57" i="128" s="1"/>
  <c r="BD63" i="128" s="1"/>
  <c r="BD53" i="143"/>
  <c r="BD56" i="143" s="1"/>
  <c r="BD62" i="143" s="1"/>
  <c r="P54" i="134"/>
  <c r="P57" i="134" s="1"/>
  <c r="P63" i="134" s="1"/>
  <c r="P64" i="134" s="1"/>
  <c r="P66" i="134" s="1"/>
  <c r="S34" i="112" s="1"/>
  <c r="T54" i="134"/>
  <c r="T57" i="134" s="1"/>
  <c r="T63" i="134" s="1"/>
  <c r="T64" i="134" s="1"/>
  <c r="T66" i="134" s="1"/>
  <c r="W34" i="112" s="1"/>
  <c r="AW54" i="134"/>
  <c r="AW57" i="134" s="1"/>
  <c r="AW63" i="134" s="1"/>
  <c r="AE54" i="134"/>
  <c r="AE57" i="134" s="1"/>
  <c r="AE63" i="134" s="1"/>
  <c r="AE64" i="134" s="1"/>
  <c r="AE66" i="134" s="1"/>
  <c r="AH34" i="112" s="1"/>
  <c r="BH53" i="143"/>
  <c r="BH56" i="143" s="1"/>
  <c r="BH62" i="143" s="1"/>
  <c r="R54" i="134"/>
  <c r="R57" i="134" s="1"/>
  <c r="R63" i="134" s="1"/>
  <c r="R64" i="134" s="1"/>
  <c r="R66" i="134" s="1"/>
  <c r="U34" i="112" s="1"/>
  <c r="Z54" i="134"/>
  <c r="Z57" i="134" s="1"/>
  <c r="Z63" i="134" s="1"/>
  <c r="Z64" i="134" s="1"/>
  <c r="Z66" i="134" s="1"/>
  <c r="AC34" i="112" s="1"/>
  <c r="AB54" i="134"/>
  <c r="AB57" i="134" s="1"/>
  <c r="AB63" i="134" s="1"/>
  <c r="AB64" i="134" s="1"/>
  <c r="AB66" i="134" s="1"/>
  <c r="AE34" i="112" s="1"/>
  <c r="V54" i="134"/>
  <c r="V57" i="134" s="1"/>
  <c r="V63" i="134" s="1"/>
  <c r="V64" i="134" s="1"/>
  <c r="V66" i="134" s="1"/>
  <c r="Y34" i="112" s="1"/>
  <c r="AO54" i="134"/>
  <c r="AO57" i="134" s="1"/>
  <c r="AO63" i="134" s="1"/>
  <c r="AO64" i="134" s="1"/>
  <c r="AO66" i="134" s="1"/>
  <c r="AR34" i="112" s="1"/>
  <c r="BJ53" i="130"/>
  <c r="V54" i="133"/>
  <c r="V57" i="133" s="1"/>
  <c r="V63" i="133" s="1"/>
  <c r="V64" i="133" s="1"/>
  <c r="V66" i="133" s="1"/>
  <c r="Y33" i="112" s="1"/>
  <c r="AP54" i="133"/>
  <c r="AP57" i="133" s="1"/>
  <c r="AP63" i="133" s="1"/>
  <c r="AP64" i="133" s="1"/>
  <c r="AP66" i="133" s="1"/>
  <c r="AS33" i="112" s="1"/>
  <c r="AT54" i="133"/>
  <c r="AT57" i="133" s="1"/>
  <c r="AT63" i="133" s="1"/>
  <c r="AT64" i="133" s="1"/>
  <c r="AT66" i="133" s="1"/>
  <c r="AW33" i="112" s="1"/>
  <c r="AU54" i="133"/>
  <c r="AU57" i="133" s="1"/>
  <c r="AU63" i="133" s="1"/>
  <c r="AU64" i="133" s="1"/>
  <c r="AU66" i="133" s="1"/>
  <c r="AX33" i="112" s="1"/>
  <c r="AS54" i="133"/>
  <c r="AS57" i="133" s="1"/>
  <c r="AS63" i="133" s="1"/>
  <c r="AS64" i="133" s="1"/>
  <c r="AS66" i="133" s="1"/>
  <c r="AV33" i="112" s="1"/>
  <c r="X54" i="133"/>
  <c r="X57" i="133" s="1"/>
  <c r="X63" i="133" s="1"/>
  <c r="X64" i="133" s="1"/>
  <c r="X66" i="133" s="1"/>
  <c r="AA33" i="112" s="1"/>
  <c r="BD54" i="133"/>
  <c r="BD57" i="133" s="1"/>
  <c r="BD63" i="133" s="1"/>
  <c r="AY54" i="133"/>
  <c r="AY57" i="133" s="1"/>
  <c r="AY63" i="133" s="1"/>
  <c r="AW54" i="133"/>
  <c r="AW57" i="133" s="1"/>
  <c r="AW63" i="133" s="1"/>
  <c r="BA54" i="133"/>
  <c r="BA57" i="133" s="1"/>
  <c r="BA63" i="133" s="1"/>
  <c r="BB54" i="133"/>
  <c r="BB57" i="133" s="1"/>
  <c r="BB63" i="133" s="1"/>
  <c r="AX54" i="133"/>
  <c r="AX57" i="133" s="1"/>
  <c r="AX63" i="133" s="1"/>
  <c r="AB54" i="133"/>
  <c r="AB57" i="133" s="1"/>
  <c r="AB63" i="133" s="1"/>
  <c r="AB64" i="133" s="1"/>
  <c r="AB66" i="133" s="1"/>
  <c r="AE33" i="112" s="1"/>
  <c r="BH54" i="133"/>
  <c r="BH57" i="133" s="1"/>
  <c r="BH63" i="133" s="1"/>
  <c r="AD54" i="133"/>
  <c r="AD57" i="133" s="1"/>
  <c r="AD63" i="133" s="1"/>
  <c r="AD64" i="133" s="1"/>
  <c r="AD66" i="133" s="1"/>
  <c r="AG33" i="112" s="1"/>
  <c r="BE54" i="133"/>
  <c r="BE57" i="133" s="1"/>
  <c r="BE63" i="133" s="1"/>
  <c r="BG54" i="133"/>
  <c r="BG57" i="133" s="1"/>
  <c r="BG63" i="133" s="1"/>
  <c r="BJ54" i="133"/>
  <c r="BC54" i="133"/>
  <c r="BC57" i="133" s="1"/>
  <c r="BC63" i="133" s="1"/>
  <c r="AF54" i="133"/>
  <c r="AF57" i="133" s="1"/>
  <c r="AF63" i="133" s="1"/>
  <c r="AF64" i="133" s="1"/>
  <c r="AF66" i="133" s="1"/>
  <c r="AI33" i="112" s="1"/>
  <c r="AQ54" i="133"/>
  <c r="AQ57" i="133" s="1"/>
  <c r="AQ63" i="133" s="1"/>
  <c r="AQ64" i="133" s="1"/>
  <c r="AQ66" i="133" s="1"/>
  <c r="AT33" i="112" s="1"/>
  <c r="AI54" i="133"/>
  <c r="AI57" i="133" s="1"/>
  <c r="AI63" i="133" s="1"/>
  <c r="AI64" i="133" s="1"/>
  <c r="AI66" i="133" s="1"/>
  <c r="AL33" i="112" s="1"/>
  <c r="AL54" i="133"/>
  <c r="AL57" i="133" s="1"/>
  <c r="AL63" i="133" s="1"/>
  <c r="AL64" i="133" s="1"/>
  <c r="AL66" i="133" s="1"/>
  <c r="AO33" i="112" s="1"/>
  <c r="AO54" i="133"/>
  <c r="AO57" i="133" s="1"/>
  <c r="AO63" i="133" s="1"/>
  <c r="AO64" i="133" s="1"/>
  <c r="AO66" i="133" s="1"/>
  <c r="AR33" i="112" s="1"/>
  <c r="AM54" i="133"/>
  <c r="AM57" i="133" s="1"/>
  <c r="AM63" i="133" s="1"/>
  <c r="AM64" i="133" s="1"/>
  <c r="AM66" i="133" s="1"/>
  <c r="AP33" i="112" s="1"/>
  <c r="T54" i="133"/>
  <c r="T57" i="133" s="1"/>
  <c r="T63" i="133" s="1"/>
  <c r="T64" i="133" s="1"/>
  <c r="T66" i="133" s="1"/>
  <c r="W33" i="112" s="1"/>
  <c r="AZ54" i="133"/>
  <c r="AZ57" i="133" s="1"/>
  <c r="AZ63" i="133" s="1"/>
  <c r="X53" i="136"/>
  <c r="X56" i="136" s="1"/>
  <c r="X62" i="136" s="1"/>
  <c r="X63" i="136" s="1"/>
  <c r="X65" i="136" s="1"/>
  <c r="AA36" i="112" s="1"/>
  <c r="M53" i="136"/>
  <c r="M56" i="136" s="1"/>
  <c r="M62" i="136" s="1"/>
  <c r="M63" i="136" s="1"/>
  <c r="M65" i="136" s="1"/>
  <c r="P36" i="112" s="1"/>
  <c r="Y53" i="136"/>
  <c r="Y56" i="136" s="1"/>
  <c r="Y62" i="136" s="1"/>
  <c r="Y63" i="136" s="1"/>
  <c r="Y65" i="136" s="1"/>
  <c r="AB36" i="112" s="1"/>
  <c r="AE53" i="136"/>
  <c r="AE56" i="136" s="1"/>
  <c r="AE62" i="136" s="1"/>
  <c r="AE63" i="136" s="1"/>
  <c r="AE65" i="136" s="1"/>
  <c r="AH36" i="112" s="1"/>
  <c r="AP53" i="136"/>
  <c r="AP56" i="136" s="1"/>
  <c r="AP62" i="136" s="1"/>
  <c r="AP63" i="136" s="1"/>
  <c r="AP65" i="136" s="1"/>
  <c r="AS36" i="112" s="1"/>
  <c r="AS53" i="136"/>
  <c r="AS56" i="136" s="1"/>
  <c r="AS62" i="136" s="1"/>
  <c r="AS63" i="136" s="1"/>
  <c r="AS65" i="136" s="1"/>
  <c r="AV36" i="112" s="1"/>
  <c r="H54" i="133"/>
  <c r="H57" i="133" s="1"/>
  <c r="H63" i="133" s="1"/>
  <c r="H64" i="133" s="1"/>
  <c r="H66" i="133" s="1"/>
  <c r="K33" i="112" s="1"/>
  <c r="BD54" i="142"/>
  <c r="BD57" i="142" s="1"/>
  <c r="BD63" i="142" s="1"/>
  <c r="R53" i="136"/>
  <c r="R56" i="136" s="1"/>
  <c r="R62" i="136" s="1"/>
  <c r="R63" i="136" s="1"/>
  <c r="R65" i="136" s="1"/>
  <c r="U36" i="112" s="1"/>
  <c r="AD53" i="136"/>
  <c r="AD56" i="136" s="1"/>
  <c r="AD62" i="136" s="1"/>
  <c r="AD63" i="136" s="1"/>
  <c r="AD65" i="136" s="1"/>
  <c r="AG36" i="112" s="1"/>
  <c r="V53" i="136"/>
  <c r="V56" i="136" s="1"/>
  <c r="V62" i="136" s="1"/>
  <c r="V63" i="136" s="1"/>
  <c r="V65" i="136" s="1"/>
  <c r="Y36" i="112" s="1"/>
  <c r="AZ53" i="136"/>
  <c r="AZ56" i="136" s="1"/>
  <c r="AZ62" i="136" s="1"/>
  <c r="J53" i="136"/>
  <c r="J56" i="136" s="1"/>
  <c r="J62" i="136" s="1"/>
  <c r="J63" i="136" s="1"/>
  <c r="J65" i="136" s="1"/>
  <c r="M36" i="112" s="1"/>
  <c r="BJ53" i="143"/>
  <c r="BH54" i="128"/>
  <c r="BH57" i="128" s="1"/>
  <c r="BH63" i="128" s="1"/>
  <c r="C53" i="137"/>
  <c r="C56" i="137" s="1"/>
  <c r="C62" i="137" s="1"/>
  <c r="BK53" i="146"/>
  <c r="J54" i="125"/>
  <c r="J57" i="125" s="1"/>
  <c r="J63" i="125" s="1"/>
  <c r="J64" i="125" s="1"/>
  <c r="J66" i="125" s="1"/>
  <c r="M24" i="112" s="1"/>
  <c r="BH54" i="126"/>
  <c r="BH57" i="126" s="1"/>
  <c r="BH63" i="126" s="1"/>
  <c r="G54" i="125"/>
  <c r="G57" i="125" s="1"/>
  <c r="G63" i="125" s="1"/>
  <c r="G64" i="125" s="1"/>
  <c r="G66" i="125" s="1"/>
  <c r="J24" i="112" s="1"/>
  <c r="L54" i="125"/>
  <c r="L57" i="125" s="1"/>
  <c r="L63" i="125" s="1"/>
  <c r="L64" i="125" s="1"/>
  <c r="L66" i="125" s="1"/>
  <c r="O24" i="112" s="1"/>
  <c r="BB53" i="130"/>
  <c r="BB56" i="130" s="1"/>
  <c r="BB62" i="130" s="1"/>
  <c r="H54" i="129"/>
  <c r="H57" i="129" s="1"/>
  <c r="H63" i="129" s="1"/>
  <c r="H64" i="129" s="1"/>
  <c r="H66" i="129" s="1"/>
  <c r="K28" i="112" s="1"/>
  <c r="G54" i="129"/>
  <c r="G57" i="129" s="1"/>
  <c r="G63" i="129" s="1"/>
  <c r="G64" i="129" s="1"/>
  <c r="G66" i="129" s="1"/>
  <c r="J28" i="112" s="1"/>
  <c r="K54" i="129"/>
  <c r="K57" i="129" s="1"/>
  <c r="K63" i="129" s="1"/>
  <c r="K64" i="129" s="1"/>
  <c r="K66" i="129" s="1"/>
  <c r="N28" i="112" s="1"/>
  <c r="AV54" i="134"/>
  <c r="AV57" i="134" s="1"/>
  <c r="AV63" i="134" s="1"/>
  <c r="AV64" i="134" s="1"/>
  <c r="AV66" i="134" s="1"/>
  <c r="AY34" i="112" s="1"/>
  <c r="AD54" i="134"/>
  <c r="AD57" i="134" s="1"/>
  <c r="AD63" i="134" s="1"/>
  <c r="AD64" i="134" s="1"/>
  <c r="AD66" i="134" s="1"/>
  <c r="AG34" i="112" s="1"/>
  <c r="W54" i="134"/>
  <c r="W57" i="134" s="1"/>
  <c r="W63" i="134" s="1"/>
  <c r="W64" i="134" s="1"/>
  <c r="W66" i="134" s="1"/>
  <c r="Z34" i="112" s="1"/>
  <c r="BJ54" i="128"/>
  <c r="AH54" i="134"/>
  <c r="AH57" i="134" s="1"/>
  <c r="AH63" i="134" s="1"/>
  <c r="AH64" i="134" s="1"/>
  <c r="AH66" i="134" s="1"/>
  <c r="AK34" i="112" s="1"/>
  <c r="H54" i="134"/>
  <c r="H57" i="134" s="1"/>
  <c r="H63" i="134" s="1"/>
  <c r="H64" i="134" s="1"/>
  <c r="H66" i="134" s="1"/>
  <c r="K34" i="112" s="1"/>
  <c r="AI54" i="134"/>
  <c r="AI57" i="134" s="1"/>
  <c r="AI63" i="134" s="1"/>
  <c r="AI64" i="134" s="1"/>
  <c r="AI66" i="134" s="1"/>
  <c r="AL34" i="112" s="1"/>
  <c r="AS54" i="134"/>
  <c r="AS57" i="134" s="1"/>
  <c r="AS63" i="134" s="1"/>
  <c r="AS64" i="134" s="1"/>
  <c r="AS66" i="134" s="1"/>
  <c r="AV34" i="112" s="1"/>
  <c r="Y54" i="134"/>
  <c r="Y57" i="134" s="1"/>
  <c r="Y63" i="134" s="1"/>
  <c r="Y64" i="134" s="1"/>
  <c r="Y66" i="134" s="1"/>
  <c r="AB34" i="112" s="1"/>
  <c r="BA54" i="134"/>
  <c r="BA57" i="134" s="1"/>
  <c r="BA63" i="134" s="1"/>
  <c r="AJ54" i="134"/>
  <c r="AJ57" i="134" s="1"/>
  <c r="AJ63" i="134" s="1"/>
  <c r="AJ64" i="134" s="1"/>
  <c r="AJ66" i="134" s="1"/>
  <c r="AM34" i="112" s="1"/>
  <c r="AA54" i="134"/>
  <c r="AA57" i="134" s="1"/>
  <c r="AA63" i="134" s="1"/>
  <c r="AA64" i="134" s="1"/>
  <c r="AA66" i="134" s="1"/>
  <c r="AD34" i="112" s="1"/>
  <c r="AZ54" i="134"/>
  <c r="AZ57" i="134" s="1"/>
  <c r="AZ63" i="134" s="1"/>
  <c r="BG53" i="143"/>
  <c r="BG56" i="143" s="1"/>
  <c r="BG62" i="143" s="1"/>
  <c r="BI53" i="130"/>
  <c r="BH53" i="131"/>
  <c r="BH56" i="131" s="1"/>
  <c r="BH62" i="131" s="1"/>
  <c r="B56" i="149"/>
  <c r="F53" i="146"/>
  <c r="F56" i="146" s="1"/>
  <c r="F62" i="146" s="1"/>
  <c r="F63" i="146" s="1"/>
  <c r="F65" i="146" s="1"/>
  <c r="S46" i="112" s="1"/>
  <c r="F53" i="137"/>
  <c r="F56" i="137" s="1"/>
  <c r="F62" i="137" s="1"/>
  <c r="F63" i="137" s="1"/>
  <c r="F65" i="137" s="1"/>
  <c r="I37" i="112" s="1"/>
  <c r="AV53" i="136"/>
  <c r="AV56" i="136" s="1"/>
  <c r="AV62" i="136" s="1"/>
  <c r="AV63" i="136" s="1"/>
  <c r="AV65" i="136" s="1"/>
  <c r="AY36" i="112" s="1"/>
  <c r="F54" i="133"/>
  <c r="F57" i="133" s="1"/>
  <c r="F63" i="133" s="1"/>
  <c r="F64" i="133" s="1"/>
  <c r="F66" i="133" s="1"/>
  <c r="I33" i="112" s="1"/>
  <c r="BJ54" i="142"/>
  <c r="N53" i="136"/>
  <c r="N56" i="136" s="1"/>
  <c r="N62" i="136" s="1"/>
  <c r="N63" i="136" s="1"/>
  <c r="N65" i="136" s="1"/>
  <c r="Q36" i="112" s="1"/>
  <c r="Q53" i="136"/>
  <c r="Q56" i="136" s="1"/>
  <c r="Q62" i="136" s="1"/>
  <c r="Q63" i="136" s="1"/>
  <c r="Q65" i="136" s="1"/>
  <c r="T36" i="112" s="1"/>
  <c r="AW53" i="136"/>
  <c r="AW56" i="136" s="1"/>
  <c r="AW62" i="136" s="1"/>
  <c r="BG54" i="142"/>
  <c r="BG57" i="142" s="1"/>
  <c r="BG63" i="142" s="1"/>
  <c r="D53" i="136"/>
  <c r="D56" i="136" s="1"/>
  <c r="D62" i="136" s="1"/>
  <c r="D63" i="136" s="1"/>
  <c r="D65" i="136" s="1"/>
  <c r="G36" i="112" s="1"/>
  <c r="F53" i="136"/>
  <c r="F56" i="136" s="1"/>
  <c r="F62" i="136" s="1"/>
  <c r="F63" i="136" s="1"/>
  <c r="F65" i="136" s="1"/>
  <c r="I36" i="112" s="1"/>
  <c r="AT53" i="136"/>
  <c r="AT56" i="136" s="1"/>
  <c r="AT62" i="136" s="1"/>
  <c r="AT63" i="136" s="1"/>
  <c r="AT65" i="136" s="1"/>
  <c r="AW36" i="112" s="1"/>
  <c r="BK53" i="137"/>
  <c r="BK53" i="136"/>
  <c r="K54" i="125"/>
  <c r="K57" i="125" s="1"/>
  <c r="K63" i="125" s="1"/>
  <c r="K64" i="125" s="1"/>
  <c r="K66" i="125" s="1"/>
  <c r="N24" i="112" s="1"/>
  <c r="C54" i="142"/>
  <c r="C57" i="142" s="1"/>
  <c r="C63" i="142" s="1"/>
  <c r="BF54" i="126"/>
  <c r="BF57" i="126" s="1"/>
  <c r="BF63" i="126" s="1"/>
  <c r="D54" i="125"/>
  <c r="D57" i="125" s="1"/>
  <c r="D63" i="125" s="1"/>
  <c r="D64" i="125" s="1"/>
  <c r="D66" i="125" s="1"/>
  <c r="G24" i="112" s="1"/>
  <c r="BJ54" i="126"/>
  <c r="E54" i="125"/>
  <c r="E57" i="125" s="1"/>
  <c r="E63" i="125" s="1"/>
  <c r="E64" i="125" s="1"/>
  <c r="E66" i="125" s="1"/>
  <c r="H24" i="112" s="1"/>
  <c r="N54" i="120"/>
  <c r="N57" i="120" s="1"/>
  <c r="N63" i="120" s="1"/>
  <c r="N64" i="120" s="1"/>
  <c r="N66" i="120" s="1"/>
  <c r="AR54" i="134"/>
  <c r="AR57" i="134" s="1"/>
  <c r="AR63" i="134" s="1"/>
  <c r="AR64" i="134" s="1"/>
  <c r="AR66" i="134" s="1"/>
  <c r="AU34" i="112" s="1"/>
  <c r="D54" i="129"/>
  <c r="D57" i="129" s="1"/>
  <c r="D63" i="129" s="1"/>
  <c r="D64" i="129" s="1"/>
  <c r="D66" i="129" s="1"/>
  <c r="G28" i="112" s="1"/>
  <c r="BH53" i="130"/>
  <c r="BH56" i="130" s="1"/>
  <c r="BH62" i="130" s="1"/>
  <c r="J54" i="129"/>
  <c r="J57" i="129" s="1"/>
  <c r="J63" i="129" s="1"/>
  <c r="J64" i="129" s="1"/>
  <c r="J66" i="129" s="1"/>
  <c r="M28" i="112" s="1"/>
  <c r="AX54" i="134"/>
  <c r="AX57" i="134" s="1"/>
  <c r="AX63" i="134" s="1"/>
  <c r="AU54" i="134"/>
  <c r="AU57" i="134" s="1"/>
  <c r="AU63" i="134" s="1"/>
  <c r="AU64" i="134" s="1"/>
  <c r="AU66" i="134" s="1"/>
  <c r="AX34" i="112" s="1"/>
  <c r="E54" i="129"/>
  <c r="E57" i="129" s="1"/>
  <c r="E63" i="129" s="1"/>
  <c r="E64" i="129" s="1"/>
  <c r="E66" i="129" s="1"/>
  <c r="H28" i="112" s="1"/>
  <c r="BE53" i="131"/>
  <c r="BE56" i="131" s="1"/>
  <c r="BE62" i="131" s="1"/>
  <c r="AF54" i="134"/>
  <c r="AF57" i="134" s="1"/>
  <c r="AF63" i="134" s="1"/>
  <c r="AF64" i="134" s="1"/>
  <c r="AF66" i="134" s="1"/>
  <c r="AI34" i="112" s="1"/>
  <c r="BF53" i="146"/>
  <c r="BF56" i="146" s="1"/>
  <c r="BF62" i="146" s="1"/>
  <c r="BC54" i="128"/>
  <c r="BC57" i="128" s="1"/>
  <c r="BC63" i="128" s="1"/>
  <c r="BF54" i="128"/>
  <c r="BF57" i="128" s="1"/>
  <c r="BF63" i="128" s="1"/>
  <c r="AT54" i="134"/>
  <c r="AT57" i="134" s="1"/>
  <c r="AT63" i="134" s="1"/>
  <c r="AT64" i="134" s="1"/>
  <c r="AT66" i="134" s="1"/>
  <c r="AW34" i="112" s="1"/>
  <c r="I54" i="134"/>
  <c r="I57" i="134" s="1"/>
  <c r="I63" i="134" s="1"/>
  <c r="I64" i="134" s="1"/>
  <c r="I66" i="134" s="1"/>
  <c r="L34" i="112" s="1"/>
  <c r="BK54" i="128"/>
  <c r="AL54" i="134"/>
  <c r="AL57" i="134" s="1"/>
  <c r="AL63" i="134" s="1"/>
  <c r="AL64" i="134" s="1"/>
  <c r="AL66" i="134" s="1"/>
  <c r="AO34" i="112" s="1"/>
  <c r="BI53" i="146"/>
  <c r="K54" i="134"/>
  <c r="K57" i="134" s="1"/>
  <c r="K63" i="134" s="1"/>
  <c r="K64" i="134" s="1"/>
  <c r="K66" i="134" s="1"/>
  <c r="N34" i="112" s="1"/>
  <c r="X54" i="134"/>
  <c r="X57" i="134" s="1"/>
  <c r="X63" i="134" s="1"/>
  <c r="X64" i="134" s="1"/>
  <c r="X66" i="134" s="1"/>
  <c r="AA34" i="112" s="1"/>
  <c r="AG54" i="134"/>
  <c r="AG57" i="134" s="1"/>
  <c r="AG63" i="134" s="1"/>
  <c r="AG64" i="134" s="1"/>
  <c r="AG66" i="134" s="1"/>
  <c r="AJ34" i="112" s="1"/>
  <c r="BI53" i="143"/>
  <c r="BJ53" i="131"/>
  <c r="Q54" i="133"/>
  <c r="Q57" i="133" s="1"/>
  <c r="Q63" i="133" s="1"/>
  <c r="Q64" i="133" s="1"/>
  <c r="Q66" i="133" s="1"/>
  <c r="T33" i="112" s="1"/>
  <c r="S54" i="133"/>
  <c r="S57" i="133" s="1"/>
  <c r="S63" i="133" s="1"/>
  <c r="S64" i="133" s="1"/>
  <c r="S66" i="133" s="1"/>
  <c r="V33" i="112" s="1"/>
  <c r="W54" i="133"/>
  <c r="W57" i="133" s="1"/>
  <c r="W63" i="133" s="1"/>
  <c r="W64" i="133" s="1"/>
  <c r="W66" i="133" s="1"/>
  <c r="Z33" i="112" s="1"/>
  <c r="AN54" i="133"/>
  <c r="AN57" i="133" s="1"/>
  <c r="AN63" i="133" s="1"/>
  <c r="AN64" i="133" s="1"/>
  <c r="AN66" i="133" s="1"/>
  <c r="AQ33" i="112" s="1"/>
  <c r="AK54" i="133"/>
  <c r="AK57" i="133" s="1"/>
  <c r="AK63" i="133" s="1"/>
  <c r="AK64" i="133" s="1"/>
  <c r="AK66" i="133" s="1"/>
  <c r="AN33" i="112" s="1"/>
  <c r="U54" i="133"/>
  <c r="U57" i="133" s="1"/>
  <c r="U63" i="133" s="1"/>
  <c r="U64" i="133" s="1"/>
  <c r="U66" i="133" s="1"/>
  <c r="X33" i="112" s="1"/>
  <c r="Y54" i="133"/>
  <c r="Y57" i="133" s="1"/>
  <c r="Y63" i="133" s="1"/>
  <c r="Y64" i="133" s="1"/>
  <c r="Y66" i="133" s="1"/>
  <c r="AB33" i="112" s="1"/>
  <c r="Z54" i="133"/>
  <c r="Z57" i="133" s="1"/>
  <c r="Z63" i="133" s="1"/>
  <c r="Z64" i="133" s="1"/>
  <c r="Z66" i="133" s="1"/>
  <c r="AC33" i="112" s="1"/>
  <c r="AC54" i="133"/>
  <c r="AC57" i="133" s="1"/>
  <c r="AC63" i="133" s="1"/>
  <c r="AC64" i="133" s="1"/>
  <c r="AC66" i="133" s="1"/>
  <c r="AF33" i="112" s="1"/>
  <c r="AR54" i="133"/>
  <c r="AR57" i="133" s="1"/>
  <c r="AR63" i="133" s="1"/>
  <c r="AR64" i="133" s="1"/>
  <c r="AR66" i="133" s="1"/>
  <c r="AU33" i="112" s="1"/>
  <c r="O54" i="133"/>
  <c r="O57" i="133" s="1"/>
  <c r="O63" i="133" s="1"/>
  <c r="O64" i="133" s="1"/>
  <c r="O66" i="133" s="1"/>
  <c r="R33" i="112" s="1"/>
  <c r="AA54" i="133"/>
  <c r="AA57" i="133" s="1"/>
  <c r="AA63" i="133" s="1"/>
  <c r="AA64" i="133" s="1"/>
  <c r="AA66" i="133" s="1"/>
  <c r="AD33" i="112" s="1"/>
  <c r="AE54" i="133"/>
  <c r="AE57" i="133" s="1"/>
  <c r="AE63" i="133" s="1"/>
  <c r="AE64" i="133" s="1"/>
  <c r="AE66" i="133" s="1"/>
  <c r="AH33" i="112" s="1"/>
  <c r="AG54" i="133"/>
  <c r="AG57" i="133" s="1"/>
  <c r="AG63" i="133" s="1"/>
  <c r="AG64" i="133" s="1"/>
  <c r="AG66" i="133" s="1"/>
  <c r="AJ33" i="112" s="1"/>
  <c r="AH54" i="133"/>
  <c r="AH57" i="133" s="1"/>
  <c r="AH63" i="133" s="1"/>
  <c r="AH64" i="133" s="1"/>
  <c r="AH66" i="133" s="1"/>
  <c r="AK33" i="112" s="1"/>
  <c r="P54" i="133"/>
  <c r="P57" i="133" s="1"/>
  <c r="P63" i="133" s="1"/>
  <c r="P64" i="133" s="1"/>
  <c r="P66" i="133" s="1"/>
  <c r="S33" i="112" s="1"/>
  <c r="AV54" i="133"/>
  <c r="AV57" i="133" s="1"/>
  <c r="AV63" i="133" s="1"/>
  <c r="BF54" i="133"/>
  <c r="BF57" i="133" s="1"/>
  <c r="BF63" i="133" s="1"/>
  <c r="BK54" i="133"/>
  <c r="R54" i="133"/>
  <c r="R57" i="133" s="1"/>
  <c r="R63" i="133" s="1"/>
  <c r="R64" i="133" s="1"/>
  <c r="R66" i="133" s="1"/>
  <c r="U33" i="112" s="1"/>
  <c r="BI54" i="133"/>
  <c r="AJ54" i="133"/>
  <c r="AJ57" i="133" s="1"/>
  <c r="AJ63" i="133" s="1"/>
  <c r="AJ64" i="133" s="1"/>
  <c r="AJ66" i="133" s="1"/>
  <c r="AM33" i="112" s="1"/>
  <c r="D54" i="120"/>
  <c r="D57" i="120" s="1"/>
  <c r="D63" i="120" s="1"/>
  <c r="D64" i="120" s="1"/>
  <c r="D66" i="120" s="1"/>
  <c r="BC54" i="134"/>
  <c r="BC57" i="134" s="1"/>
  <c r="BC63" i="134" s="1"/>
  <c r="BB53" i="136"/>
  <c r="BB56" i="136" s="1"/>
  <c r="BB62" i="136" s="1"/>
  <c r="B53" i="136"/>
  <c r="BG53" i="137"/>
  <c r="BG56" i="137" s="1"/>
  <c r="BG62" i="137" s="1"/>
  <c r="P53" i="137"/>
  <c r="P56" i="137" s="1"/>
  <c r="P62" i="137" s="1"/>
  <c r="P63" i="137" s="1"/>
  <c r="P65" i="137" s="1"/>
  <c r="S37" i="112" s="1"/>
  <c r="B54" i="129"/>
  <c r="B57" i="129" s="1"/>
  <c r="B63" i="129" s="1"/>
  <c r="F53" i="131"/>
  <c r="F56" i="131" s="1"/>
  <c r="F62" i="131" s="1"/>
  <c r="F63" i="131" s="1"/>
  <c r="F65" i="131" s="1"/>
  <c r="I31" i="112" s="1"/>
  <c r="E53" i="131"/>
  <c r="E56" i="131" s="1"/>
  <c r="E62" i="131" s="1"/>
  <c r="E63" i="131" s="1"/>
  <c r="E65" i="131" s="1"/>
  <c r="H31" i="112" s="1"/>
  <c r="C53" i="143"/>
  <c r="C56" i="143" s="1"/>
  <c r="C62" i="143" s="1"/>
  <c r="BI54" i="134"/>
  <c r="BJ54" i="134"/>
  <c r="F53" i="143"/>
  <c r="F56" i="143" s="1"/>
  <c r="F62" i="143" s="1"/>
  <c r="F63" i="143" s="1"/>
  <c r="F65" i="143" s="1"/>
  <c r="I43" i="112" s="1"/>
  <c r="F54" i="120"/>
  <c r="F57" i="120" s="1"/>
  <c r="F63" i="120" s="1"/>
  <c r="F64" i="120" s="1"/>
  <c r="F66" i="120" s="1"/>
  <c r="K54" i="120"/>
  <c r="K57" i="120" s="1"/>
  <c r="K63" i="120" s="1"/>
  <c r="K64" i="120" s="1"/>
  <c r="K66" i="120" s="1"/>
  <c r="Z53" i="143"/>
  <c r="Z56" i="143" s="1"/>
  <c r="Z62" i="143" s="1"/>
  <c r="Z63" i="143" s="1"/>
  <c r="Z65" i="143" s="1"/>
  <c r="AC43" i="112" s="1"/>
  <c r="R53" i="143"/>
  <c r="R56" i="143" s="1"/>
  <c r="R62" i="143" s="1"/>
  <c r="R63" i="143" s="1"/>
  <c r="R65" i="143" s="1"/>
  <c r="U43" i="112" s="1"/>
  <c r="AR53" i="143"/>
  <c r="AR56" i="143" s="1"/>
  <c r="AR62" i="143" s="1"/>
  <c r="AR63" i="143" s="1"/>
  <c r="AR65" i="143" s="1"/>
  <c r="AU43" i="112" s="1"/>
  <c r="Q53" i="137"/>
  <c r="Q56" i="137" s="1"/>
  <c r="Q62" i="137" s="1"/>
  <c r="Q63" i="137" s="1"/>
  <c r="Q65" i="137" s="1"/>
  <c r="T37" i="112" s="1"/>
  <c r="L53" i="143"/>
  <c r="L56" i="143" s="1"/>
  <c r="L62" i="143" s="1"/>
  <c r="L63" i="143" s="1"/>
  <c r="L65" i="143" s="1"/>
  <c r="O43" i="112" s="1"/>
  <c r="AG53" i="137"/>
  <c r="AG56" i="137" s="1"/>
  <c r="AG62" i="137" s="1"/>
  <c r="AG63" i="137" s="1"/>
  <c r="AG65" i="137" s="1"/>
  <c r="AJ37" i="112" s="1"/>
  <c r="T53" i="143"/>
  <c r="T56" i="143" s="1"/>
  <c r="T62" i="143" s="1"/>
  <c r="T63" i="143" s="1"/>
  <c r="T65" i="143" s="1"/>
  <c r="W43" i="112" s="1"/>
  <c r="BD53" i="145"/>
  <c r="BD56" i="145" s="1"/>
  <c r="BD62" i="145" s="1"/>
  <c r="AA53" i="143"/>
  <c r="AA56" i="143" s="1"/>
  <c r="AA62" i="143" s="1"/>
  <c r="AA63" i="143" s="1"/>
  <c r="AA65" i="143" s="1"/>
  <c r="AD43" i="112" s="1"/>
  <c r="E54" i="120"/>
  <c r="E57" i="120" s="1"/>
  <c r="E63" i="120" s="1"/>
  <c r="E64" i="120" s="1"/>
  <c r="E66" i="120" s="1"/>
  <c r="J54" i="120"/>
  <c r="J57" i="120" s="1"/>
  <c r="J63" i="120" s="1"/>
  <c r="J64" i="120" s="1"/>
  <c r="J66" i="120" s="1"/>
  <c r="BG53" i="145"/>
  <c r="BG56" i="145" s="1"/>
  <c r="BG62" i="145" s="1"/>
  <c r="AZ53" i="137"/>
  <c r="AZ56" i="137" s="1"/>
  <c r="AZ62" i="137" s="1"/>
  <c r="AL53" i="137"/>
  <c r="AL56" i="137" s="1"/>
  <c r="AL62" i="137" s="1"/>
  <c r="AL63" i="137" s="1"/>
  <c r="AL65" i="137" s="1"/>
  <c r="AO37" i="112" s="1"/>
  <c r="AO53" i="137"/>
  <c r="AO56" i="137" s="1"/>
  <c r="AO62" i="137" s="1"/>
  <c r="AO63" i="137" s="1"/>
  <c r="AO65" i="137" s="1"/>
  <c r="AR37" i="112" s="1"/>
  <c r="AB53" i="143"/>
  <c r="AB56" i="143" s="1"/>
  <c r="AB62" i="143" s="1"/>
  <c r="AB63" i="143" s="1"/>
  <c r="AB65" i="143" s="1"/>
  <c r="AE43" i="112" s="1"/>
  <c r="AT53" i="137"/>
  <c r="AT56" i="137" s="1"/>
  <c r="AT62" i="137" s="1"/>
  <c r="AT63" i="137" s="1"/>
  <c r="AT65" i="137" s="1"/>
  <c r="AW37" i="112" s="1"/>
  <c r="J53" i="146"/>
  <c r="J56" i="146" s="1"/>
  <c r="J62" i="146" s="1"/>
  <c r="J63" i="146" s="1"/>
  <c r="J65" i="146" s="1"/>
  <c r="W46" i="112" s="1"/>
  <c r="AS53" i="143"/>
  <c r="AS56" i="143" s="1"/>
  <c r="AS62" i="143" s="1"/>
  <c r="AS63" i="143" s="1"/>
  <c r="AS65" i="143" s="1"/>
  <c r="AV43" i="112" s="1"/>
  <c r="AH53" i="137"/>
  <c r="AH56" i="137" s="1"/>
  <c r="AH62" i="137" s="1"/>
  <c r="AH63" i="137" s="1"/>
  <c r="AH65" i="137" s="1"/>
  <c r="AK37" i="112" s="1"/>
  <c r="L54" i="120"/>
  <c r="L57" i="120" s="1"/>
  <c r="L63" i="120" s="1"/>
  <c r="L64" i="120" s="1"/>
  <c r="L66" i="120" s="1"/>
  <c r="AE54" i="125"/>
  <c r="AE57" i="125" s="1"/>
  <c r="AE63" i="125" s="1"/>
  <c r="AE64" i="125" s="1"/>
  <c r="AE66" i="125" s="1"/>
  <c r="AH24" i="112" s="1"/>
  <c r="AI53" i="137"/>
  <c r="AI56" i="137" s="1"/>
  <c r="AI62" i="137" s="1"/>
  <c r="AI63" i="137" s="1"/>
  <c r="AI65" i="137" s="1"/>
  <c r="AL37" i="112" s="1"/>
  <c r="X54" i="125"/>
  <c r="X57" i="125" s="1"/>
  <c r="X63" i="125" s="1"/>
  <c r="X64" i="125" s="1"/>
  <c r="X66" i="125" s="1"/>
  <c r="AA24" i="112" s="1"/>
  <c r="W53" i="146"/>
  <c r="W56" i="146" s="1"/>
  <c r="W62" i="146" s="1"/>
  <c r="W63" i="146" s="1"/>
  <c r="W65" i="146" s="1"/>
  <c r="AJ46" i="112" s="1"/>
  <c r="AT54" i="125"/>
  <c r="AT57" i="125" s="1"/>
  <c r="AT63" i="125" s="1"/>
  <c r="AT64" i="125" s="1"/>
  <c r="AT66" i="125" s="1"/>
  <c r="AW24" i="112" s="1"/>
  <c r="BH54" i="125"/>
  <c r="BH57" i="125" s="1"/>
  <c r="BH63" i="125" s="1"/>
  <c r="AV53" i="143"/>
  <c r="AV56" i="143" s="1"/>
  <c r="AV62" i="143" s="1"/>
  <c r="AV63" i="143" s="1"/>
  <c r="AV65" i="143" s="1"/>
  <c r="AY43" i="112" s="1"/>
  <c r="I53" i="137"/>
  <c r="I56" i="137" s="1"/>
  <c r="I62" i="137" s="1"/>
  <c r="I63" i="137" s="1"/>
  <c r="I65" i="137" s="1"/>
  <c r="L37" i="112" s="1"/>
  <c r="O54" i="125"/>
  <c r="O57" i="125" s="1"/>
  <c r="O63" i="125" s="1"/>
  <c r="O64" i="125" s="1"/>
  <c r="O66" i="125" s="1"/>
  <c r="R24" i="112" s="1"/>
  <c r="AV54" i="125"/>
  <c r="AV57" i="125" s="1"/>
  <c r="AV63" i="125" s="1"/>
  <c r="AV64" i="125" s="1"/>
  <c r="AV66" i="125" s="1"/>
  <c r="AY24" i="112" s="1"/>
  <c r="Z54" i="125"/>
  <c r="Z57" i="125" s="1"/>
  <c r="Z63" i="125" s="1"/>
  <c r="Z64" i="125" s="1"/>
  <c r="Z66" i="125" s="1"/>
  <c r="AC24" i="112" s="1"/>
  <c r="AM54" i="125"/>
  <c r="AM57" i="125" s="1"/>
  <c r="AM63" i="125" s="1"/>
  <c r="AM64" i="125" s="1"/>
  <c r="AM66" i="125" s="1"/>
  <c r="AP24" i="112" s="1"/>
  <c r="Q54" i="125"/>
  <c r="Q57" i="125" s="1"/>
  <c r="Q63" i="125" s="1"/>
  <c r="Q64" i="125" s="1"/>
  <c r="Q66" i="125" s="1"/>
  <c r="T24" i="112" s="1"/>
  <c r="AW54" i="125"/>
  <c r="AW57" i="125" s="1"/>
  <c r="AW63" i="125" s="1"/>
  <c r="AE53" i="143"/>
  <c r="AE56" i="143" s="1"/>
  <c r="AE62" i="143" s="1"/>
  <c r="AE63" i="143" s="1"/>
  <c r="AE65" i="143" s="1"/>
  <c r="AH43" i="112" s="1"/>
  <c r="W54" i="125"/>
  <c r="W57" i="125" s="1"/>
  <c r="W63" i="125" s="1"/>
  <c r="W64" i="125" s="1"/>
  <c r="W66" i="125" s="1"/>
  <c r="Z24" i="112" s="1"/>
  <c r="AO54" i="125"/>
  <c r="AO57" i="125" s="1"/>
  <c r="AO63" i="125" s="1"/>
  <c r="AO64" i="125" s="1"/>
  <c r="AO66" i="125" s="1"/>
  <c r="AR24" i="112" s="1"/>
  <c r="AY54" i="125"/>
  <c r="AY57" i="125" s="1"/>
  <c r="AY63" i="125" s="1"/>
  <c r="BD54" i="125"/>
  <c r="BD57" i="125" s="1"/>
  <c r="BD63" i="125" s="1"/>
  <c r="AH53" i="143"/>
  <c r="AH56" i="143" s="1"/>
  <c r="AH62" i="143" s="1"/>
  <c r="AH63" i="143" s="1"/>
  <c r="AH65" i="143" s="1"/>
  <c r="AK43" i="112" s="1"/>
  <c r="AQ53" i="143"/>
  <c r="AQ56" i="143" s="1"/>
  <c r="AQ62" i="143" s="1"/>
  <c r="AQ63" i="143" s="1"/>
  <c r="AQ65" i="143" s="1"/>
  <c r="AT43" i="112" s="1"/>
  <c r="Z53" i="146"/>
  <c r="Z56" i="146" s="1"/>
  <c r="Z62" i="146" s="1"/>
  <c r="Z63" i="146" s="1"/>
  <c r="Z65" i="146" s="1"/>
  <c r="AM46" i="112" s="1"/>
  <c r="G54" i="139"/>
  <c r="G57" i="139" s="1"/>
  <c r="G63" i="139" s="1"/>
  <c r="G64" i="139" s="1"/>
  <c r="G66" i="139" s="1"/>
  <c r="J39" i="112" s="1"/>
  <c r="AG53" i="146"/>
  <c r="AG56" i="146" s="1"/>
  <c r="AG62" i="146" s="1"/>
  <c r="AG63" i="146" s="1"/>
  <c r="AG65" i="146" s="1"/>
  <c r="AT46" i="112" s="1"/>
  <c r="N53" i="146"/>
  <c r="N56" i="146" s="1"/>
  <c r="N62" i="146" s="1"/>
  <c r="N63" i="146" s="1"/>
  <c r="N65" i="146" s="1"/>
  <c r="AA46" i="112" s="1"/>
  <c r="AS53" i="146"/>
  <c r="AS56" i="146" s="1"/>
  <c r="AS62" i="146" s="1"/>
  <c r="AS63" i="146" s="1"/>
  <c r="AS65" i="146" s="1"/>
  <c r="BF46" i="112" s="1"/>
  <c r="AQ53" i="146"/>
  <c r="AQ56" i="146" s="1"/>
  <c r="AQ62" i="146" s="1"/>
  <c r="AQ63" i="146" s="1"/>
  <c r="AQ65" i="146" s="1"/>
  <c r="BD46" i="112" s="1"/>
  <c r="AW53" i="146"/>
  <c r="AW56" i="146" s="1"/>
  <c r="AW62" i="146" s="1"/>
  <c r="BB53" i="146"/>
  <c r="BB56" i="146" s="1"/>
  <c r="BB62" i="146" s="1"/>
  <c r="AV53" i="146"/>
  <c r="AV56" i="146" s="1"/>
  <c r="AV62" i="146" s="1"/>
  <c r="AV63" i="146" s="1"/>
  <c r="AV65" i="146" s="1"/>
  <c r="BI46" i="112" s="1"/>
  <c r="Y54" i="129"/>
  <c r="Y57" i="129" s="1"/>
  <c r="Y63" i="129" s="1"/>
  <c r="Y64" i="129" s="1"/>
  <c r="Y66" i="129" s="1"/>
  <c r="AB28" i="112" s="1"/>
  <c r="AB54" i="129"/>
  <c r="AB57" i="129" s="1"/>
  <c r="AB63" i="129" s="1"/>
  <c r="AB64" i="129" s="1"/>
  <c r="AB66" i="129" s="1"/>
  <c r="AE28" i="112" s="1"/>
  <c r="AP53" i="140"/>
  <c r="AP56" i="140" s="1"/>
  <c r="AP62" i="140" s="1"/>
  <c r="AP63" i="140" s="1"/>
  <c r="AP65" i="140" s="1"/>
  <c r="AZ40" i="112" s="1"/>
  <c r="AP53" i="131"/>
  <c r="AP56" i="131" s="1"/>
  <c r="AP62" i="131" s="1"/>
  <c r="AP63" i="131" s="1"/>
  <c r="AP65" i="131" s="1"/>
  <c r="AS31" i="112" s="1"/>
  <c r="U54" i="128"/>
  <c r="U57" i="128" s="1"/>
  <c r="U63" i="128" s="1"/>
  <c r="U64" i="128" s="1"/>
  <c r="U66" i="128" s="1"/>
  <c r="X27" i="112" s="1"/>
  <c r="G54" i="126"/>
  <c r="G57" i="126" s="1"/>
  <c r="G63" i="126" s="1"/>
  <c r="G64" i="126" s="1"/>
  <c r="G66" i="126" s="1"/>
  <c r="J25" i="112" s="1"/>
  <c r="F53" i="145"/>
  <c r="F56" i="145" s="1"/>
  <c r="F62" i="145" s="1"/>
  <c r="F63" i="145" s="1"/>
  <c r="F65" i="145" s="1"/>
  <c r="I45" i="112" s="1"/>
  <c r="AL54" i="139"/>
  <c r="AL57" i="139" s="1"/>
  <c r="AL63" i="139" s="1"/>
  <c r="AL64" i="139" s="1"/>
  <c r="AL66" i="139" s="1"/>
  <c r="AO39" i="112" s="1"/>
  <c r="AK54" i="139"/>
  <c r="AK57" i="139" s="1"/>
  <c r="AK63" i="139" s="1"/>
  <c r="AK64" i="139" s="1"/>
  <c r="AK66" i="139" s="1"/>
  <c r="AN39" i="112" s="1"/>
  <c r="J54" i="142"/>
  <c r="J57" i="142" s="1"/>
  <c r="J63" i="142" s="1"/>
  <c r="J64" i="142" s="1"/>
  <c r="J66" i="142" s="1"/>
  <c r="M42" i="112" s="1"/>
  <c r="AF53" i="130"/>
  <c r="AF56" i="130" s="1"/>
  <c r="AF62" i="130" s="1"/>
  <c r="AF63" i="130" s="1"/>
  <c r="AF65" i="130" s="1"/>
  <c r="AI30" i="112" s="1"/>
  <c r="AT54" i="129"/>
  <c r="AT57" i="129" s="1"/>
  <c r="AT63" i="129" s="1"/>
  <c r="AT64" i="129" s="1"/>
  <c r="AT66" i="129" s="1"/>
  <c r="AW28" i="112" s="1"/>
  <c r="AJ54" i="129"/>
  <c r="AJ57" i="129" s="1"/>
  <c r="AJ63" i="129" s="1"/>
  <c r="AJ64" i="129" s="1"/>
  <c r="AJ66" i="129" s="1"/>
  <c r="AM28" i="112" s="1"/>
  <c r="AM54" i="129"/>
  <c r="AM57" i="129" s="1"/>
  <c r="AM63" i="129" s="1"/>
  <c r="AM64" i="129" s="1"/>
  <c r="AM66" i="129" s="1"/>
  <c r="AP28" i="112" s="1"/>
  <c r="AF54" i="129"/>
  <c r="AF57" i="129" s="1"/>
  <c r="AF63" i="129" s="1"/>
  <c r="AF64" i="129" s="1"/>
  <c r="AF66" i="129" s="1"/>
  <c r="AI28" i="112" s="1"/>
  <c r="T53" i="140"/>
  <c r="T56" i="140" s="1"/>
  <c r="T62" i="140" s="1"/>
  <c r="T63" i="140" s="1"/>
  <c r="T65" i="140" s="1"/>
  <c r="AD40" i="112" s="1"/>
  <c r="AV53" i="140"/>
  <c r="AV56" i="140" s="1"/>
  <c r="AV62" i="140" s="1"/>
  <c r="AV63" i="140" s="1"/>
  <c r="AV65" i="140" s="1"/>
  <c r="BF40" i="112" s="1"/>
  <c r="AS53" i="140"/>
  <c r="AS56" i="140" s="1"/>
  <c r="AS62" i="140" s="1"/>
  <c r="AS63" i="140" s="1"/>
  <c r="AS65" i="140" s="1"/>
  <c r="BC40" i="112" s="1"/>
  <c r="BF53" i="140"/>
  <c r="BF56" i="140" s="1"/>
  <c r="BF62" i="140" s="1"/>
  <c r="AY53" i="140"/>
  <c r="AY56" i="140" s="1"/>
  <c r="AY62" i="140" s="1"/>
  <c r="M53" i="140"/>
  <c r="M56" i="140" s="1"/>
  <c r="M62" i="140" s="1"/>
  <c r="M63" i="140" s="1"/>
  <c r="M65" i="140" s="1"/>
  <c r="W40" i="112" s="1"/>
  <c r="Y53" i="131"/>
  <c r="Y56" i="131" s="1"/>
  <c r="Y62" i="131" s="1"/>
  <c r="Y63" i="131" s="1"/>
  <c r="Y65" i="131" s="1"/>
  <c r="AB31" i="112" s="1"/>
  <c r="AR53" i="131"/>
  <c r="AR56" i="131" s="1"/>
  <c r="AR62" i="131" s="1"/>
  <c r="AR63" i="131" s="1"/>
  <c r="AR65" i="131" s="1"/>
  <c r="AU31" i="112" s="1"/>
  <c r="S53" i="131"/>
  <c r="S56" i="131" s="1"/>
  <c r="S62" i="131" s="1"/>
  <c r="S63" i="131" s="1"/>
  <c r="S65" i="131" s="1"/>
  <c r="V31" i="112" s="1"/>
  <c r="AH54" i="128"/>
  <c r="AH57" i="128" s="1"/>
  <c r="AH63" i="128" s="1"/>
  <c r="AH64" i="128" s="1"/>
  <c r="AH66" i="128" s="1"/>
  <c r="AK27" i="112" s="1"/>
  <c r="R54" i="128"/>
  <c r="R57" i="128" s="1"/>
  <c r="R63" i="128" s="1"/>
  <c r="R64" i="128" s="1"/>
  <c r="R66" i="128" s="1"/>
  <c r="U27" i="112" s="1"/>
  <c r="H54" i="126"/>
  <c r="H57" i="126" s="1"/>
  <c r="H63" i="126" s="1"/>
  <c r="H64" i="126" s="1"/>
  <c r="H66" i="126" s="1"/>
  <c r="K25" i="112" s="1"/>
  <c r="AC54" i="126"/>
  <c r="AC57" i="126" s="1"/>
  <c r="AC63" i="126" s="1"/>
  <c r="AC64" i="126" s="1"/>
  <c r="AC66" i="126" s="1"/>
  <c r="AF25" i="112" s="1"/>
  <c r="AH54" i="126"/>
  <c r="AH57" i="126" s="1"/>
  <c r="AH63" i="126" s="1"/>
  <c r="AH64" i="126" s="1"/>
  <c r="AH66" i="126" s="1"/>
  <c r="AK25" i="112" s="1"/>
  <c r="S54" i="126"/>
  <c r="S57" i="126" s="1"/>
  <c r="S63" i="126" s="1"/>
  <c r="S64" i="126" s="1"/>
  <c r="S66" i="126" s="1"/>
  <c r="V25" i="112" s="1"/>
  <c r="I54" i="139"/>
  <c r="I57" i="139" s="1"/>
  <c r="I63" i="139" s="1"/>
  <c r="I64" i="139" s="1"/>
  <c r="I66" i="139" s="1"/>
  <c r="L39" i="112" s="1"/>
  <c r="AR54" i="139"/>
  <c r="AR57" i="139" s="1"/>
  <c r="AR63" i="139" s="1"/>
  <c r="AR64" i="139" s="1"/>
  <c r="AR66" i="139" s="1"/>
  <c r="AU39" i="112" s="1"/>
  <c r="J54" i="139"/>
  <c r="J57" i="139" s="1"/>
  <c r="J63" i="139" s="1"/>
  <c r="J64" i="139" s="1"/>
  <c r="J66" i="139" s="1"/>
  <c r="M39" i="112" s="1"/>
  <c r="AE54" i="139"/>
  <c r="AE57" i="139" s="1"/>
  <c r="AE63" i="139" s="1"/>
  <c r="AE64" i="139" s="1"/>
  <c r="AE66" i="139" s="1"/>
  <c r="AH39" i="112" s="1"/>
  <c r="AE54" i="142"/>
  <c r="AE57" i="142" s="1"/>
  <c r="AE63" i="142" s="1"/>
  <c r="AE64" i="142" s="1"/>
  <c r="AE66" i="142" s="1"/>
  <c r="AH42" i="112" s="1"/>
  <c r="Q54" i="142"/>
  <c r="Q57" i="142" s="1"/>
  <c r="Q63" i="142" s="1"/>
  <c r="Q64" i="142" s="1"/>
  <c r="Q66" i="142" s="1"/>
  <c r="T42" i="112" s="1"/>
  <c r="I54" i="142"/>
  <c r="I57" i="142" s="1"/>
  <c r="I63" i="142" s="1"/>
  <c r="I64" i="142" s="1"/>
  <c r="I66" i="142" s="1"/>
  <c r="L42" i="112" s="1"/>
  <c r="F54" i="142"/>
  <c r="F57" i="142" s="1"/>
  <c r="F63" i="142" s="1"/>
  <c r="F64" i="142" s="1"/>
  <c r="F66" i="142" s="1"/>
  <c r="I42" i="112" s="1"/>
  <c r="X54" i="142"/>
  <c r="X57" i="142" s="1"/>
  <c r="X63" i="142" s="1"/>
  <c r="X64" i="142" s="1"/>
  <c r="X66" i="142" s="1"/>
  <c r="AA42" i="112" s="1"/>
  <c r="AW53" i="130"/>
  <c r="AW56" i="130" s="1"/>
  <c r="AW62" i="130" s="1"/>
  <c r="AX53" i="130"/>
  <c r="AX56" i="130" s="1"/>
  <c r="AX62" i="130" s="1"/>
  <c r="L53" i="130"/>
  <c r="L56" i="130" s="1"/>
  <c r="L62" i="130" s="1"/>
  <c r="L63" i="130" s="1"/>
  <c r="L65" i="130" s="1"/>
  <c r="O30" i="112" s="1"/>
  <c r="AD53" i="130"/>
  <c r="AD56" i="130" s="1"/>
  <c r="AD62" i="130" s="1"/>
  <c r="AD63" i="130" s="1"/>
  <c r="AD65" i="130" s="1"/>
  <c r="AG30" i="112" s="1"/>
  <c r="AJ53" i="130"/>
  <c r="AJ56" i="130" s="1"/>
  <c r="AJ62" i="130" s="1"/>
  <c r="AJ63" i="130" s="1"/>
  <c r="AJ65" i="130" s="1"/>
  <c r="AM30" i="112" s="1"/>
  <c r="AS53" i="130"/>
  <c r="AS56" i="130" s="1"/>
  <c r="AS62" i="130" s="1"/>
  <c r="AS63" i="130" s="1"/>
  <c r="AS65" i="130" s="1"/>
  <c r="AV30" i="112" s="1"/>
  <c r="V53" i="143"/>
  <c r="V56" i="143" s="1"/>
  <c r="V62" i="143" s="1"/>
  <c r="V63" i="143" s="1"/>
  <c r="V65" i="143" s="1"/>
  <c r="Y43" i="112" s="1"/>
  <c r="H53" i="146"/>
  <c r="H56" i="146" s="1"/>
  <c r="H62" i="146" s="1"/>
  <c r="H63" i="146" s="1"/>
  <c r="H65" i="146" s="1"/>
  <c r="U46" i="112" s="1"/>
  <c r="AA53" i="146"/>
  <c r="AA56" i="146" s="1"/>
  <c r="AA62" i="146" s="1"/>
  <c r="AA63" i="146" s="1"/>
  <c r="AA65" i="146" s="1"/>
  <c r="AN46" i="112" s="1"/>
  <c r="AE54" i="129"/>
  <c r="AE57" i="129" s="1"/>
  <c r="AE63" i="129" s="1"/>
  <c r="AE64" i="129" s="1"/>
  <c r="AE66" i="129" s="1"/>
  <c r="AH28" i="112" s="1"/>
  <c r="AI53" i="140"/>
  <c r="AI56" i="140" s="1"/>
  <c r="AI62" i="140" s="1"/>
  <c r="AI63" i="140" s="1"/>
  <c r="AI65" i="140" s="1"/>
  <c r="AS40" i="112" s="1"/>
  <c r="AB53" i="140"/>
  <c r="AB56" i="140" s="1"/>
  <c r="AB62" i="140" s="1"/>
  <c r="AB63" i="140" s="1"/>
  <c r="AB65" i="140" s="1"/>
  <c r="AL40" i="112" s="1"/>
  <c r="AZ53" i="140"/>
  <c r="AZ56" i="140" s="1"/>
  <c r="AZ62" i="140" s="1"/>
  <c r="AH53" i="140"/>
  <c r="AH56" i="140" s="1"/>
  <c r="AH62" i="140" s="1"/>
  <c r="AH63" i="140" s="1"/>
  <c r="AH65" i="140" s="1"/>
  <c r="AR40" i="112" s="1"/>
  <c r="BE53" i="140"/>
  <c r="BE56" i="140" s="1"/>
  <c r="BE62" i="140" s="1"/>
  <c r="V53" i="131"/>
  <c r="V56" i="131" s="1"/>
  <c r="V62" i="131" s="1"/>
  <c r="V63" i="131" s="1"/>
  <c r="V65" i="131" s="1"/>
  <c r="Y31" i="112" s="1"/>
  <c r="T53" i="131"/>
  <c r="T56" i="131" s="1"/>
  <c r="T62" i="131" s="1"/>
  <c r="T63" i="131" s="1"/>
  <c r="T65" i="131" s="1"/>
  <c r="W31" i="112" s="1"/>
  <c r="AE54" i="128"/>
  <c r="AE57" i="128" s="1"/>
  <c r="AE63" i="128" s="1"/>
  <c r="AE64" i="128" s="1"/>
  <c r="AE66" i="128" s="1"/>
  <c r="AH27" i="112" s="1"/>
  <c r="AN54" i="128"/>
  <c r="AN57" i="128" s="1"/>
  <c r="AN63" i="128" s="1"/>
  <c r="AN64" i="128" s="1"/>
  <c r="AN66" i="128" s="1"/>
  <c r="AQ27" i="112" s="1"/>
  <c r="W54" i="126"/>
  <c r="W57" i="126" s="1"/>
  <c r="W63" i="126" s="1"/>
  <c r="W64" i="126" s="1"/>
  <c r="W66" i="126" s="1"/>
  <c r="Z25" i="112" s="1"/>
  <c r="O54" i="126"/>
  <c r="O57" i="126" s="1"/>
  <c r="O63" i="126" s="1"/>
  <c r="O64" i="126" s="1"/>
  <c r="O66" i="126" s="1"/>
  <c r="R25" i="112" s="1"/>
  <c r="AI54" i="126"/>
  <c r="AI57" i="126" s="1"/>
  <c r="AI63" i="126" s="1"/>
  <c r="AI64" i="126" s="1"/>
  <c r="AI66" i="126" s="1"/>
  <c r="AL25" i="112" s="1"/>
  <c r="I53" i="145"/>
  <c r="I56" i="145" s="1"/>
  <c r="I62" i="145" s="1"/>
  <c r="I63" i="145" s="1"/>
  <c r="I65" i="145" s="1"/>
  <c r="L45" i="112" s="1"/>
  <c r="Z54" i="139"/>
  <c r="Z57" i="139" s="1"/>
  <c r="Z63" i="139" s="1"/>
  <c r="Z64" i="139" s="1"/>
  <c r="Z66" i="139" s="1"/>
  <c r="AC39" i="112" s="1"/>
  <c r="Q54" i="139"/>
  <c r="Q57" i="139" s="1"/>
  <c r="Q63" i="139" s="1"/>
  <c r="Q64" i="139" s="1"/>
  <c r="Q66" i="139" s="1"/>
  <c r="T39" i="112" s="1"/>
  <c r="K54" i="139"/>
  <c r="K57" i="139" s="1"/>
  <c r="K63" i="139" s="1"/>
  <c r="K64" i="139" s="1"/>
  <c r="K66" i="139" s="1"/>
  <c r="N39" i="112" s="1"/>
  <c r="AO54" i="139"/>
  <c r="AO57" i="139" s="1"/>
  <c r="AO63" i="139" s="1"/>
  <c r="AO64" i="139" s="1"/>
  <c r="AO66" i="139" s="1"/>
  <c r="AR39" i="112" s="1"/>
  <c r="AL54" i="142"/>
  <c r="AL57" i="142" s="1"/>
  <c r="AL63" i="142" s="1"/>
  <c r="AL64" i="142" s="1"/>
  <c r="AL66" i="142" s="1"/>
  <c r="AO42" i="112" s="1"/>
  <c r="AG54" i="142"/>
  <c r="AG57" i="142" s="1"/>
  <c r="AG63" i="142" s="1"/>
  <c r="AG64" i="142" s="1"/>
  <c r="AG66" i="142" s="1"/>
  <c r="AJ42" i="112" s="1"/>
  <c r="R53" i="130"/>
  <c r="R56" i="130" s="1"/>
  <c r="R62" i="130" s="1"/>
  <c r="R63" i="130" s="1"/>
  <c r="R65" i="130" s="1"/>
  <c r="U30" i="112" s="1"/>
  <c r="O53" i="130"/>
  <c r="O56" i="130" s="1"/>
  <c r="O62" i="130" s="1"/>
  <c r="O63" i="130" s="1"/>
  <c r="O65" i="130" s="1"/>
  <c r="R30" i="112" s="1"/>
  <c r="E53" i="130"/>
  <c r="E56" i="130" s="1"/>
  <c r="E62" i="130" s="1"/>
  <c r="E63" i="130" s="1"/>
  <c r="E65" i="130" s="1"/>
  <c r="H30" i="112" s="1"/>
  <c r="V54" i="129"/>
  <c r="V57" i="129" s="1"/>
  <c r="V63" i="129" s="1"/>
  <c r="V64" i="129" s="1"/>
  <c r="V66" i="129" s="1"/>
  <c r="Y28" i="112" s="1"/>
  <c r="AV54" i="129"/>
  <c r="AV57" i="129" s="1"/>
  <c r="AV63" i="129" s="1"/>
  <c r="AV64" i="129" s="1"/>
  <c r="AV66" i="129" s="1"/>
  <c r="AY28" i="112" s="1"/>
  <c r="BJ54" i="129"/>
  <c r="AR53" i="140"/>
  <c r="AR56" i="140" s="1"/>
  <c r="AR62" i="140" s="1"/>
  <c r="AR63" i="140" s="1"/>
  <c r="AR65" i="140" s="1"/>
  <c r="BB40" i="112" s="1"/>
  <c r="BI53" i="140"/>
  <c r="AO53" i="131"/>
  <c r="AO56" i="131" s="1"/>
  <c r="AO62" i="131" s="1"/>
  <c r="AO63" i="131" s="1"/>
  <c r="AO65" i="131" s="1"/>
  <c r="AR31" i="112" s="1"/>
  <c r="AO54" i="128"/>
  <c r="AO57" i="128" s="1"/>
  <c r="AO63" i="128" s="1"/>
  <c r="AO64" i="128" s="1"/>
  <c r="AO66" i="128" s="1"/>
  <c r="AR27" i="112" s="1"/>
  <c r="AA54" i="126"/>
  <c r="AA57" i="126" s="1"/>
  <c r="AA63" i="126" s="1"/>
  <c r="AA64" i="126" s="1"/>
  <c r="AA66" i="126" s="1"/>
  <c r="AD25" i="112" s="1"/>
  <c r="AH54" i="139"/>
  <c r="AH57" i="139" s="1"/>
  <c r="AH63" i="139" s="1"/>
  <c r="AH64" i="139" s="1"/>
  <c r="AH66" i="139" s="1"/>
  <c r="AK39" i="112" s="1"/>
  <c r="AC54" i="142"/>
  <c r="AC57" i="142" s="1"/>
  <c r="AC63" i="142" s="1"/>
  <c r="AC64" i="142" s="1"/>
  <c r="AC66" i="142" s="1"/>
  <c r="AF42" i="112" s="1"/>
  <c r="AG53" i="130"/>
  <c r="AG56" i="130" s="1"/>
  <c r="AG62" i="130" s="1"/>
  <c r="AG63" i="130" s="1"/>
  <c r="AG65" i="130" s="1"/>
  <c r="AJ30" i="112" s="1"/>
  <c r="AZ54" i="129"/>
  <c r="AZ57" i="129" s="1"/>
  <c r="AZ63" i="129" s="1"/>
  <c r="BG53" i="140"/>
  <c r="BG56" i="140" s="1"/>
  <c r="BG62" i="140" s="1"/>
  <c r="P53" i="140"/>
  <c r="P56" i="140" s="1"/>
  <c r="P62" i="140" s="1"/>
  <c r="P63" i="140" s="1"/>
  <c r="P65" i="140" s="1"/>
  <c r="Z40" i="112" s="1"/>
  <c r="Z53" i="140"/>
  <c r="Z56" i="140" s="1"/>
  <c r="Z62" i="140" s="1"/>
  <c r="Z63" i="140" s="1"/>
  <c r="Z65" i="140" s="1"/>
  <c r="AJ40" i="112" s="1"/>
  <c r="L53" i="131"/>
  <c r="L56" i="131" s="1"/>
  <c r="L62" i="131" s="1"/>
  <c r="L63" i="131" s="1"/>
  <c r="L65" i="131" s="1"/>
  <c r="O31" i="112" s="1"/>
  <c r="AY54" i="128"/>
  <c r="AY57" i="128" s="1"/>
  <c r="AY63" i="128" s="1"/>
  <c r="J53" i="145"/>
  <c r="J56" i="145" s="1"/>
  <c r="J62" i="145" s="1"/>
  <c r="J63" i="145" s="1"/>
  <c r="J65" i="145" s="1"/>
  <c r="M45" i="112" s="1"/>
  <c r="BB54" i="139"/>
  <c r="BB57" i="139" s="1"/>
  <c r="BB63" i="139" s="1"/>
  <c r="AA54" i="139"/>
  <c r="AA57" i="139" s="1"/>
  <c r="AA63" i="139" s="1"/>
  <c r="AA64" i="139" s="1"/>
  <c r="AA66" i="139" s="1"/>
  <c r="AD39" i="112" s="1"/>
  <c r="AV54" i="142"/>
  <c r="AV57" i="142" s="1"/>
  <c r="AV63" i="142" s="1"/>
  <c r="AV64" i="142" s="1"/>
  <c r="AV66" i="142" s="1"/>
  <c r="AY42" i="112" s="1"/>
  <c r="BB54" i="142"/>
  <c r="BB57" i="142" s="1"/>
  <c r="BB63" i="142" s="1"/>
  <c r="G54" i="142"/>
  <c r="G57" i="142" s="1"/>
  <c r="G63" i="142" s="1"/>
  <c r="G64" i="142" s="1"/>
  <c r="G66" i="142" s="1"/>
  <c r="J42" i="112" s="1"/>
  <c r="AW54" i="142"/>
  <c r="AW57" i="142" s="1"/>
  <c r="AW63" i="142" s="1"/>
  <c r="AW64" i="142" s="1"/>
  <c r="AW66" i="142" s="1"/>
  <c r="AZ42" i="112" s="1"/>
  <c r="BC53" i="146"/>
  <c r="BC56" i="146" s="1"/>
  <c r="BC62" i="146" s="1"/>
  <c r="BD53" i="146"/>
  <c r="BD56" i="146" s="1"/>
  <c r="BD62" i="146" s="1"/>
  <c r="AY53" i="130"/>
  <c r="AY56" i="130" s="1"/>
  <c r="AY62" i="130" s="1"/>
  <c r="E53" i="143"/>
  <c r="E56" i="143" s="1"/>
  <c r="E62" i="143" s="1"/>
  <c r="E63" i="143" s="1"/>
  <c r="E65" i="143" s="1"/>
  <c r="H43" i="112" s="1"/>
  <c r="Y54" i="125"/>
  <c r="Y57" i="125" s="1"/>
  <c r="Y63" i="125" s="1"/>
  <c r="Y64" i="125" s="1"/>
  <c r="Y66" i="125" s="1"/>
  <c r="AB24" i="112" s="1"/>
  <c r="B53" i="130"/>
  <c r="B56" i="130" s="1"/>
  <c r="B62" i="130" s="1"/>
  <c r="BH53" i="137"/>
  <c r="BH56" i="137" s="1"/>
  <c r="BH62" i="137" s="1"/>
  <c r="B53" i="145"/>
  <c r="B53" i="143"/>
  <c r="B53" i="131"/>
  <c r="B56" i="131" s="1"/>
  <c r="B62" i="131" s="1"/>
  <c r="D53" i="143"/>
  <c r="D56" i="143" s="1"/>
  <c r="D62" i="143" s="1"/>
  <c r="D63" i="143" s="1"/>
  <c r="D65" i="143" s="1"/>
  <c r="G43" i="112" s="1"/>
  <c r="B54" i="142"/>
  <c r="B57" i="142" s="1"/>
  <c r="B63" i="142" s="1"/>
  <c r="S53" i="143"/>
  <c r="S56" i="143" s="1"/>
  <c r="S62" i="143" s="1"/>
  <c r="S63" i="143" s="1"/>
  <c r="S65" i="143" s="1"/>
  <c r="V43" i="112" s="1"/>
  <c r="H53" i="143"/>
  <c r="H56" i="143" s="1"/>
  <c r="H62" i="143" s="1"/>
  <c r="H63" i="143" s="1"/>
  <c r="H65" i="143" s="1"/>
  <c r="K43" i="112" s="1"/>
  <c r="R53" i="137"/>
  <c r="R56" i="137" s="1"/>
  <c r="R62" i="137" s="1"/>
  <c r="R63" i="137" s="1"/>
  <c r="R65" i="137" s="1"/>
  <c r="U37" i="112" s="1"/>
  <c r="W53" i="143"/>
  <c r="W56" i="143" s="1"/>
  <c r="W62" i="143" s="1"/>
  <c r="W63" i="143" s="1"/>
  <c r="W65" i="143" s="1"/>
  <c r="Z43" i="112" s="1"/>
  <c r="BB53" i="143"/>
  <c r="BB56" i="143" s="1"/>
  <c r="BB62" i="143" s="1"/>
  <c r="Y53" i="143"/>
  <c r="Y56" i="143" s="1"/>
  <c r="Y62" i="143" s="1"/>
  <c r="Y63" i="143" s="1"/>
  <c r="Y65" i="143" s="1"/>
  <c r="AB43" i="112" s="1"/>
  <c r="X53" i="143"/>
  <c r="X56" i="143" s="1"/>
  <c r="X62" i="143" s="1"/>
  <c r="X63" i="143" s="1"/>
  <c r="X65" i="143" s="1"/>
  <c r="AA43" i="112" s="1"/>
  <c r="V53" i="137"/>
  <c r="V56" i="137" s="1"/>
  <c r="V62" i="137" s="1"/>
  <c r="V63" i="137" s="1"/>
  <c r="V65" i="137" s="1"/>
  <c r="Y37" i="112" s="1"/>
  <c r="O53" i="137"/>
  <c r="O56" i="137" s="1"/>
  <c r="O62" i="137" s="1"/>
  <c r="O63" i="137" s="1"/>
  <c r="O65" i="137" s="1"/>
  <c r="R37" i="112" s="1"/>
  <c r="AJ53" i="143"/>
  <c r="AJ56" i="143" s="1"/>
  <c r="AJ62" i="143" s="1"/>
  <c r="AJ63" i="143" s="1"/>
  <c r="AJ65" i="143" s="1"/>
  <c r="AM43" i="112" s="1"/>
  <c r="AM53" i="143"/>
  <c r="AM56" i="143" s="1"/>
  <c r="AM62" i="143" s="1"/>
  <c r="AM63" i="143" s="1"/>
  <c r="AM65" i="143" s="1"/>
  <c r="AP43" i="112" s="1"/>
  <c r="U53" i="137"/>
  <c r="U56" i="137" s="1"/>
  <c r="U62" i="137" s="1"/>
  <c r="U63" i="137" s="1"/>
  <c r="U65" i="137" s="1"/>
  <c r="X37" i="112" s="1"/>
  <c r="AD53" i="143"/>
  <c r="AD56" i="143" s="1"/>
  <c r="AD62" i="143" s="1"/>
  <c r="AD63" i="143" s="1"/>
  <c r="AD65" i="143" s="1"/>
  <c r="AG43" i="112" s="1"/>
  <c r="AW53" i="143"/>
  <c r="AW56" i="143" s="1"/>
  <c r="AW62" i="143" s="1"/>
  <c r="AV53" i="137"/>
  <c r="AV56" i="137" s="1"/>
  <c r="AV62" i="137" s="1"/>
  <c r="Z53" i="137"/>
  <c r="Z56" i="137" s="1"/>
  <c r="Z62" i="137" s="1"/>
  <c r="Z63" i="137" s="1"/>
  <c r="Z65" i="137" s="1"/>
  <c r="AC37" i="112" s="1"/>
  <c r="L53" i="137"/>
  <c r="L56" i="137" s="1"/>
  <c r="L62" i="137" s="1"/>
  <c r="L63" i="137" s="1"/>
  <c r="L65" i="137" s="1"/>
  <c r="O37" i="112" s="1"/>
  <c r="AX53" i="143"/>
  <c r="AX56" i="143" s="1"/>
  <c r="AX62" i="143" s="1"/>
  <c r="BB53" i="137"/>
  <c r="BB56" i="137" s="1"/>
  <c r="BB62" i="137" s="1"/>
  <c r="AI53" i="146"/>
  <c r="AI56" i="146" s="1"/>
  <c r="AI62" i="146" s="1"/>
  <c r="AI63" i="146" s="1"/>
  <c r="AI65" i="146" s="1"/>
  <c r="AV46" i="112" s="1"/>
  <c r="AK53" i="146"/>
  <c r="AK56" i="146" s="1"/>
  <c r="AK62" i="146" s="1"/>
  <c r="AK63" i="146" s="1"/>
  <c r="AK65" i="146" s="1"/>
  <c r="AX46" i="112" s="1"/>
  <c r="BB54" i="125"/>
  <c r="BB57" i="125" s="1"/>
  <c r="BB63" i="125" s="1"/>
  <c r="S53" i="137"/>
  <c r="S56" i="137" s="1"/>
  <c r="S62" i="137" s="1"/>
  <c r="S63" i="137" s="1"/>
  <c r="S65" i="137" s="1"/>
  <c r="V37" i="112" s="1"/>
  <c r="AC53" i="137"/>
  <c r="AC56" i="137" s="1"/>
  <c r="AC62" i="137" s="1"/>
  <c r="AC63" i="137" s="1"/>
  <c r="AC65" i="137" s="1"/>
  <c r="AF37" i="112" s="1"/>
  <c r="S54" i="125"/>
  <c r="S57" i="125" s="1"/>
  <c r="S63" i="125" s="1"/>
  <c r="S64" i="125" s="1"/>
  <c r="S66" i="125" s="1"/>
  <c r="V24" i="112" s="1"/>
  <c r="BI54" i="125"/>
  <c r="AS54" i="125"/>
  <c r="AS57" i="125" s="1"/>
  <c r="AS63" i="125" s="1"/>
  <c r="AS64" i="125" s="1"/>
  <c r="AS66" i="125" s="1"/>
  <c r="AV24" i="112" s="1"/>
  <c r="AF54" i="125"/>
  <c r="AF57" i="125" s="1"/>
  <c r="AF63" i="125" s="1"/>
  <c r="AF64" i="125" s="1"/>
  <c r="AF66" i="125" s="1"/>
  <c r="AI24" i="112" s="1"/>
  <c r="BC54" i="125"/>
  <c r="BC57" i="125" s="1"/>
  <c r="BC63" i="125" s="1"/>
  <c r="T54" i="125"/>
  <c r="T57" i="125" s="1"/>
  <c r="T63" i="125" s="1"/>
  <c r="T64" i="125" s="1"/>
  <c r="T66" i="125" s="1"/>
  <c r="W24" i="112" s="1"/>
  <c r="BK54" i="125"/>
  <c r="M53" i="137"/>
  <c r="M56" i="137" s="1"/>
  <c r="M62" i="137" s="1"/>
  <c r="M63" i="137" s="1"/>
  <c r="M65" i="137" s="1"/>
  <c r="P37" i="112" s="1"/>
  <c r="V54" i="125"/>
  <c r="V57" i="125" s="1"/>
  <c r="V63" i="125" s="1"/>
  <c r="V64" i="125" s="1"/>
  <c r="V66" i="125" s="1"/>
  <c r="Y24" i="112" s="1"/>
  <c r="AA54" i="125"/>
  <c r="AA57" i="125" s="1"/>
  <c r="AA63" i="125" s="1"/>
  <c r="AA64" i="125" s="1"/>
  <c r="AA66" i="125" s="1"/>
  <c r="AD24" i="112" s="1"/>
  <c r="AQ54" i="125"/>
  <c r="AQ57" i="125" s="1"/>
  <c r="AQ63" i="125" s="1"/>
  <c r="AQ64" i="125" s="1"/>
  <c r="AQ66" i="125" s="1"/>
  <c r="AT24" i="112" s="1"/>
  <c r="AP54" i="125"/>
  <c r="AP57" i="125" s="1"/>
  <c r="AP63" i="125" s="1"/>
  <c r="AP64" i="125" s="1"/>
  <c r="AP66" i="125" s="1"/>
  <c r="AS24" i="112" s="1"/>
  <c r="AI54" i="125"/>
  <c r="AI57" i="125" s="1"/>
  <c r="AI63" i="125" s="1"/>
  <c r="AI64" i="125" s="1"/>
  <c r="AI66" i="125" s="1"/>
  <c r="AL24" i="112" s="1"/>
  <c r="BA54" i="125"/>
  <c r="BA57" i="125" s="1"/>
  <c r="BA63" i="125" s="1"/>
  <c r="BF54" i="125"/>
  <c r="BF57" i="125" s="1"/>
  <c r="BF63" i="125" s="1"/>
  <c r="AG54" i="125"/>
  <c r="AG57" i="125" s="1"/>
  <c r="AG63" i="125" s="1"/>
  <c r="AG64" i="125" s="1"/>
  <c r="AG66" i="125" s="1"/>
  <c r="AJ24" i="112" s="1"/>
  <c r="N53" i="137"/>
  <c r="N56" i="137" s="1"/>
  <c r="N62" i="137" s="1"/>
  <c r="N63" i="137" s="1"/>
  <c r="N65" i="137" s="1"/>
  <c r="Q37" i="112" s="1"/>
  <c r="AE53" i="137"/>
  <c r="AE56" i="137" s="1"/>
  <c r="AE62" i="137" s="1"/>
  <c r="AE63" i="137" s="1"/>
  <c r="AE65" i="137" s="1"/>
  <c r="AH37" i="112" s="1"/>
  <c r="AF53" i="146"/>
  <c r="AF56" i="146" s="1"/>
  <c r="AF62" i="146" s="1"/>
  <c r="AF63" i="146" s="1"/>
  <c r="AF65" i="146" s="1"/>
  <c r="AS46" i="112" s="1"/>
  <c r="AG53" i="143"/>
  <c r="AG56" i="143" s="1"/>
  <c r="AG62" i="143" s="1"/>
  <c r="AG63" i="143" s="1"/>
  <c r="AG65" i="143" s="1"/>
  <c r="AJ43" i="112" s="1"/>
  <c r="G53" i="146"/>
  <c r="G56" i="146" s="1"/>
  <c r="G62" i="146" s="1"/>
  <c r="G63" i="146" s="1"/>
  <c r="G65" i="146" s="1"/>
  <c r="T46" i="112" s="1"/>
  <c r="F54" i="129"/>
  <c r="F57" i="129" s="1"/>
  <c r="F63" i="129" s="1"/>
  <c r="F64" i="129" s="1"/>
  <c r="F66" i="129" s="1"/>
  <c r="I28" i="112" s="1"/>
  <c r="AZ53" i="146"/>
  <c r="AZ56" i="146" s="1"/>
  <c r="AZ62" i="146" s="1"/>
  <c r="K53" i="146"/>
  <c r="K56" i="146" s="1"/>
  <c r="K62" i="146" s="1"/>
  <c r="K63" i="146" s="1"/>
  <c r="K65" i="146" s="1"/>
  <c r="X46" i="112" s="1"/>
  <c r="AC53" i="146"/>
  <c r="AC56" i="146" s="1"/>
  <c r="AC62" i="146" s="1"/>
  <c r="AC63" i="146" s="1"/>
  <c r="AC65" i="146" s="1"/>
  <c r="AP46" i="112" s="1"/>
  <c r="AE53" i="146"/>
  <c r="AE56" i="146" s="1"/>
  <c r="AE62" i="146" s="1"/>
  <c r="AE63" i="146" s="1"/>
  <c r="AE65" i="146" s="1"/>
  <c r="AR46" i="112" s="1"/>
  <c r="AY53" i="146"/>
  <c r="AY56" i="146" s="1"/>
  <c r="AY62" i="146" s="1"/>
  <c r="AM53" i="146"/>
  <c r="AM56" i="146" s="1"/>
  <c r="AM62" i="146" s="1"/>
  <c r="AM63" i="146" s="1"/>
  <c r="AM65" i="146" s="1"/>
  <c r="AZ46" i="112" s="1"/>
  <c r="AJ53" i="146"/>
  <c r="AJ56" i="146" s="1"/>
  <c r="AJ62" i="146" s="1"/>
  <c r="AJ63" i="146" s="1"/>
  <c r="AJ65" i="146" s="1"/>
  <c r="AW46" i="112" s="1"/>
  <c r="O54" i="129"/>
  <c r="O57" i="129" s="1"/>
  <c r="O63" i="129" s="1"/>
  <c r="O64" i="129" s="1"/>
  <c r="O66" i="129" s="1"/>
  <c r="R28" i="112" s="1"/>
  <c r="AZ53" i="131"/>
  <c r="AZ56" i="131" s="1"/>
  <c r="AZ62" i="131" s="1"/>
  <c r="N53" i="131"/>
  <c r="N56" i="131" s="1"/>
  <c r="N62" i="131" s="1"/>
  <c r="N63" i="131" s="1"/>
  <c r="N65" i="131" s="1"/>
  <c r="Q31" i="112" s="1"/>
  <c r="G54" i="128"/>
  <c r="G57" i="128" s="1"/>
  <c r="G63" i="128" s="1"/>
  <c r="G64" i="128" s="1"/>
  <c r="G66" i="128" s="1"/>
  <c r="J27" i="112" s="1"/>
  <c r="AJ54" i="128"/>
  <c r="AJ57" i="128" s="1"/>
  <c r="AJ63" i="128" s="1"/>
  <c r="AJ64" i="128" s="1"/>
  <c r="AJ66" i="128" s="1"/>
  <c r="AM27" i="112" s="1"/>
  <c r="K54" i="126"/>
  <c r="K57" i="126" s="1"/>
  <c r="K63" i="126" s="1"/>
  <c r="K64" i="126" s="1"/>
  <c r="K66" i="126" s="1"/>
  <c r="N25" i="112" s="1"/>
  <c r="AU54" i="126"/>
  <c r="AU57" i="126" s="1"/>
  <c r="AU63" i="126" s="1"/>
  <c r="AU64" i="126" s="1"/>
  <c r="AU66" i="126" s="1"/>
  <c r="AX25" i="112" s="1"/>
  <c r="AZ54" i="126"/>
  <c r="AZ57" i="126" s="1"/>
  <c r="AZ63" i="126" s="1"/>
  <c r="U54" i="142"/>
  <c r="U57" i="142" s="1"/>
  <c r="U63" i="142" s="1"/>
  <c r="U64" i="142" s="1"/>
  <c r="U66" i="142" s="1"/>
  <c r="X42" i="112" s="1"/>
  <c r="Z54" i="142"/>
  <c r="Z57" i="142" s="1"/>
  <c r="Z63" i="142" s="1"/>
  <c r="Z64" i="142" s="1"/>
  <c r="Z66" i="142" s="1"/>
  <c r="AC42" i="112" s="1"/>
  <c r="R54" i="142"/>
  <c r="R57" i="142" s="1"/>
  <c r="R63" i="142" s="1"/>
  <c r="R64" i="142" s="1"/>
  <c r="R66" i="142" s="1"/>
  <c r="U42" i="112" s="1"/>
  <c r="I53" i="130"/>
  <c r="I56" i="130" s="1"/>
  <c r="I62" i="130" s="1"/>
  <c r="I63" i="130" s="1"/>
  <c r="I65" i="130" s="1"/>
  <c r="L30" i="112" s="1"/>
  <c r="T53" i="130"/>
  <c r="T56" i="130" s="1"/>
  <c r="T62" i="130" s="1"/>
  <c r="T63" i="130" s="1"/>
  <c r="T65" i="130" s="1"/>
  <c r="W30" i="112" s="1"/>
  <c r="AM53" i="130"/>
  <c r="AM56" i="130" s="1"/>
  <c r="AM62" i="130" s="1"/>
  <c r="AM63" i="130" s="1"/>
  <c r="AM65" i="130" s="1"/>
  <c r="AP30" i="112" s="1"/>
  <c r="M53" i="130"/>
  <c r="M56" i="130" s="1"/>
  <c r="M62" i="130" s="1"/>
  <c r="M63" i="130" s="1"/>
  <c r="M65" i="130" s="1"/>
  <c r="P30" i="112" s="1"/>
  <c r="AO53" i="146"/>
  <c r="AO56" i="146" s="1"/>
  <c r="AO62" i="146" s="1"/>
  <c r="AO63" i="146" s="1"/>
  <c r="AO65" i="146" s="1"/>
  <c r="BB46" i="112" s="1"/>
  <c r="D54" i="134"/>
  <c r="AD54" i="129"/>
  <c r="AD57" i="129" s="1"/>
  <c r="AD63" i="129" s="1"/>
  <c r="AD64" i="129" s="1"/>
  <c r="AD66" i="129" s="1"/>
  <c r="AG28" i="112" s="1"/>
  <c r="AC54" i="129"/>
  <c r="AC57" i="129" s="1"/>
  <c r="AC63" i="129" s="1"/>
  <c r="AC64" i="129" s="1"/>
  <c r="AC66" i="129" s="1"/>
  <c r="AF28" i="112" s="1"/>
  <c r="AN53" i="140"/>
  <c r="AN56" i="140" s="1"/>
  <c r="AN62" i="140" s="1"/>
  <c r="AN63" i="140" s="1"/>
  <c r="AN65" i="140" s="1"/>
  <c r="AX40" i="112" s="1"/>
  <c r="AA53" i="131"/>
  <c r="AA56" i="131" s="1"/>
  <c r="AA62" i="131" s="1"/>
  <c r="AA63" i="131" s="1"/>
  <c r="AA65" i="131" s="1"/>
  <c r="AD31" i="112" s="1"/>
  <c r="AW53" i="131"/>
  <c r="AW56" i="131" s="1"/>
  <c r="AW62" i="131" s="1"/>
  <c r="AI53" i="131"/>
  <c r="AI56" i="131" s="1"/>
  <c r="AI62" i="131" s="1"/>
  <c r="AI63" i="131" s="1"/>
  <c r="AI65" i="131" s="1"/>
  <c r="AL31" i="112" s="1"/>
  <c r="AF53" i="131"/>
  <c r="AF56" i="131" s="1"/>
  <c r="AF62" i="131" s="1"/>
  <c r="AF63" i="131" s="1"/>
  <c r="AF65" i="131" s="1"/>
  <c r="AI31" i="112" s="1"/>
  <c r="AB54" i="128"/>
  <c r="AB57" i="128" s="1"/>
  <c r="AB63" i="128" s="1"/>
  <c r="AB64" i="128" s="1"/>
  <c r="AB66" i="128" s="1"/>
  <c r="AE27" i="112" s="1"/>
  <c r="AS54" i="128"/>
  <c r="AS57" i="128" s="1"/>
  <c r="AS63" i="128" s="1"/>
  <c r="AS64" i="128" s="1"/>
  <c r="AS66" i="128" s="1"/>
  <c r="AV27" i="112" s="1"/>
  <c r="AM54" i="128"/>
  <c r="AM57" i="128" s="1"/>
  <c r="AM63" i="128" s="1"/>
  <c r="AM64" i="128" s="1"/>
  <c r="AM66" i="128" s="1"/>
  <c r="AP27" i="112" s="1"/>
  <c r="AZ54" i="128"/>
  <c r="AZ57" i="128" s="1"/>
  <c r="AZ63" i="128" s="1"/>
  <c r="W54" i="128"/>
  <c r="W57" i="128" s="1"/>
  <c r="W63" i="128" s="1"/>
  <c r="W64" i="128" s="1"/>
  <c r="W66" i="128" s="1"/>
  <c r="Z27" i="112" s="1"/>
  <c r="X54" i="128"/>
  <c r="X57" i="128" s="1"/>
  <c r="X63" i="128" s="1"/>
  <c r="X64" i="128" s="1"/>
  <c r="X66" i="128" s="1"/>
  <c r="AA27" i="112" s="1"/>
  <c r="AW54" i="126"/>
  <c r="AW57" i="126" s="1"/>
  <c r="AW63" i="126" s="1"/>
  <c r="AM54" i="126"/>
  <c r="AM57" i="126" s="1"/>
  <c r="AM63" i="126" s="1"/>
  <c r="AM64" i="126" s="1"/>
  <c r="AM66" i="126" s="1"/>
  <c r="AP25" i="112" s="1"/>
  <c r="BA54" i="126"/>
  <c r="BA57" i="126" s="1"/>
  <c r="BA63" i="126" s="1"/>
  <c r="AV54" i="126"/>
  <c r="AV57" i="126" s="1"/>
  <c r="AV63" i="126" s="1"/>
  <c r="AV64" i="126" s="1"/>
  <c r="AV66" i="126" s="1"/>
  <c r="AY25" i="112" s="1"/>
  <c r="AG54" i="126"/>
  <c r="AG57" i="126" s="1"/>
  <c r="AG63" i="126" s="1"/>
  <c r="AG64" i="126" s="1"/>
  <c r="AG66" i="126" s="1"/>
  <c r="AJ25" i="112" s="1"/>
  <c r="AC54" i="139"/>
  <c r="AC57" i="139" s="1"/>
  <c r="AC63" i="139" s="1"/>
  <c r="AC64" i="139" s="1"/>
  <c r="AC66" i="139" s="1"/>
  <c r="AF39" i="112" s="1"/>
  <c r="AU54" i="142"/>
  <c r="AU57" i="142" s="1"/>
  <c r="AU63" i="142" s="1"/>
  <c r="AU64" i="142" s="1"/>
  <c r="AU66" i="142" s="1"/>
  <c r="AX42" i="112" s="1"/>
  <c r="BA54" i="142"/>
  <c r="BA57" i="142" s="1"/>
  <c r="BA63" i="142" s="1"/>
  <c r="AM54" i="142"/>
  <c r="AM57" i="142" s="1"/>
  <c r="AM63" i="142" s="1"/>
  <c r="AM64" i="142" s="1"/>
  <c r="AM66" i="142" s="1"/>
  <c r="AP42" i="112" s="1"/>
  <c r="AV53" i="130"/>
  <c r="AV56" i="130" s="1"/>
  <c r="AV62" i="130" s="1"/>
  <c r="H53" i="130"/>
  <c r="H56" i="130" s="1"/>
  <c r="H62" i="130" s="1"/>
  <c r="H63" i="130" s="1"/>
  <c r="H65" i="130" s="1"/>
  <c r="K30" i="112" s="1"/>
  <c r="AA53" i="130"/>
  <c r="AA56" i="130" s="1"/>
  <c r="AA62" i="130" s="1"/>
  <c r="AA63" i="130" s="1"/>
  <c r="AA65" i="130" s="1"/>
  <c r="AD30" i="112" s="1"/>
  <c r="V53" i="146"/>
  <c r="V56" i="146" s="1"/>
  <c r="V62" i="146" s="1"/>
  <c r="V63" i="146" s="1"/>
  <c r="V65" i="146" s="1"/>
  <c r="AI46" i="112" s="1"/>
  <c r="S54" i="129"/>
  <c r="S57" i="129" s="1"/>
  <c r="S63" i="129" s="1"/>
  <c r="S64" i="129" s="1"/>
  <c r="S66" i="129" s="1"/>
  <c r="V28" i="112" s="1"/>
  <c r="AH54" i="129"/>
  <c r="AH57" i="129" s="1"/>
  <c r="AH63" i="129" s="1"/>
  <c r="AH64" i="129" s="1"/>
  <c r="AH66" i="129" s="1"/>
  <c r="AK28" i="112" s="1"/>
  <c r="T54" i="129"/>
  <c r="T57" i="129" s="1"/>
  <c r="T63" i="129" s="1"/>
  <c r="T64" i="129" s="1"/>
  <c r="T66" i="129" s="1"/>
  <c r="W28" i="112" s="1"/>
  <c r="AA54" i="129"/>
  <c r="AA57" i="129" s="1"/>
  <c r="AA63" i="129" s="1"/>
  <c r="AA64" i="129" s="1"/>
  <c r="AA66" i="129" s="1"/>
  <c r="AD28" i="112" s="1"/>
  <c r="BD53" i="140"/>
  <c r="BD56" i="140" s="1"/>
  <c r="BD62" i="140" s="1"/>
  <c r="AQ53" i="131"/>
  <c r="AQ56" i="131" s="1"/>
  <c r="AQ62" i="131" s="1"/>
  <c r="AQ63" i="131" s="1"/>
  <c r="AQ65" i="131" s="1"/>
  <c r="AT31" i="112" s="1"/>
  <c r="K54" i="128"/>
  <c r="K57" i="128" s="1"/>
  <c r="K63" i="128" s="1"/>
  <c r="K64" i="128" s="1"/>
  <c r="K66" i="128" s="1"/>
  <c r="N27" i="112" s="1"/>
  <c r="BA54" i="128"/>
  <c r="BA57" i="128" s="1"/>
  <c r="BA63" i="128" s="1"/>
  <c r="AD54" i="126"/>
  <c r="AD57" i="126" s="1"/>
  <c r="AD63" i="126" s="1"/>
  <c r="AD64" i="126" s="1"/>
  <c r="AD66" i="126" s="1"/>
  <c r="AG25" i="112" s="1"/>
  <c r="Y54" i="126"/>
  <c r="Y57" i="126" s="1"/>
  <c r="Y63" i="126" s="1"/>
  <c r="Y64" i="126" s="1"/>
  <c r="Y66" i="126" s="1"/>
  <c r="AB25" i="112" s="1"/>
  <c r="U54" i="139"/>
  <c r="U57" i="139" s="1"/>
  <c r="U63" i="139" s="1"/>
  <c r="U64" i="139" s="1"/>
  <c r="U66" i="139" s="1"/>
  <c r="X39" i="112" s="1"/>
  <c r="AU54" i="139"/>
  <c r="AU57" i="139" s="1"/>
  <c r="AU63" i="139" s="1"/>
  <c r="AU64" i="139" s="1"/>
  <c r="AU66" i="139" s="1"/>
  <c r="AX39" i="112" s="1"/>
  <c r="AZ54" i="142"/>
  <c r="AZ57" i="142" s="1"/>
  <c r="AZ63" i="142" s="1"/>
  <c r="AO54" i="142"/>
  <c r="AO57" i="142" s="1"/>
  <c r="AO63" i="142" s="1"/>
  <c r="AO64" i="142" s="1"/>
  <c r="AO66" i="142" s="1"/>
  <c r="AR42" i="112" s="1"/>
  <c r="N54" i="142"/>
  <c r="N57" i="142" s="1"/>
  <c r="N63" i="142" s="1"/>
  <c r="N64" i="142" s="1"/>
  <c r="N66" i="142" s="1"/>
  <c r="Q42" i="112" s="1"/>
  <c r="S53" i="130"/>
  <c r="S56" i="130" s="1"/>
  <c r="S62" i="130" s="1"/>
  <c r="S63" i="130" s="1"/>
  <c r="S65" i="130" s="1"/>
  <c r="V30" i="112" s="1"/>
  <c r="AO53" i="130"/>
  <c r="AO56" i="130" s="1"/>
  <c r="AO62" i="130" s="1"/>
  <c r="AO63" i="130" s="1"/>
  <c r="AO65" i="130" s="1"/>
  <c r="AR30" i="112" s="1"/>
  <c r="AQ53" i="130"/>
  <c r="AQ56" i="130" s="1"/>
  <c r="AQ62" i="130" s="1"/>
  <c r="AQ63" i="130" s="1"/>
  <c r="AQ65" i="130" s="1"/>
  <c r="AT30" i="112" s="1"/>
  <c r="AS54" i="129"/>
  <c r="AS57" i="129" s="1"/>
  <c r="AS63" i="129" s="1"/>
  <c r="AS64" i="129" s="1"/>
  <c r="AS66" i="129" s="1"/>
  <c r="AV28" i="112" s="1"/>
  <c r="S53" i="140"/>
  <c r="S56" i="140" s="1"/>
  <c r="S62" i="140" s="1"/>
  <c r="S63" i="140" s="1"/>
  <c r="S65" i="140" s="1"/>
  <c r="AC40" i="112" s="1"/>
  <c r="AM53" i="131"/>
  <c r="AM56" i="131" s="1"/>
  <c r="AM62" i="131" s="1"/>
  <c r="AM63" i="131" s="1"/>
  <c r="AM65" i="131" s="1"/>
  <c r="AP31" i="112" s="1"/>
  <c r="AG53" i="131"/>
  <c r="AG56" i="131" s="1"/>
  <c r="AG62" i="131" s="1"/>
  <c r="AG63" i="131" s="1"/>
  <c r="AG65" i="131" s="1"/>
  <c r="AJ31" i="112" s="1"/>
  <c r="H54" i="128"/>
  <c r="H57" i="128" s="1"/>
  <c r="H63" i="128" s="1"/>
  <c r="H64" i="128" s="1"/>
  <c r="H66" i="128" s="1"/>
  <c r="K27" i="112" s="1"/>
  <c r="I54" i="126"/>
  <c r="I57" i="126" s="1"/>
  <c r="I63" i="126" s="1"/>
  <c r="I64" i="126" s="1"/>
  <c r="I66" i="126" s="1"/>
  <c r="L25" i="112" s="1"/>
  <c r="J54" i="126"/>
  <c r="J57" i="126" s="1"/>
  <c r="J63" i="126" s="1"/>
  <c r="J64" i="126" s="1"/>
  <c r="J66" i="126" s="1"/>
  <c r="M25" i="112" s="1"/>
  <c r="AF54" i="139"/>
  <c r="AF57" i="139" s="1"/>
  <c r="AF63" i="139" s="1"/>
  <c r="AF64" i="139" s="1"/>
  <c r="AF66" i="139" s="1"/>
  <c r="AI39" i="112" s="1"/>
  <c r="N54" i="139"/>
  <c r="N57" i="139" s="1"/>
  <c r="N63" i="139" s="1"/>
  <c r="N64" i="139" s="1"/>
  <c r="N66" i="139" s="1"/>
  <c r="Q39" i="112" s="1"/>
  <c r="AY54" i="139"/>
  <c r="AY57" i="139" s="1"/>
  <c r="AY63" i="139" s="1"/>
  <c r="BA54" i="139"/>
  <c r="BA57" i="139" s="1"/>
  <c r="BA63" i="139" s="1"/>
  <c r="Y54" i="142"/>
  <c r="Y57" i="142" s="1"/>
  <c r="Y63" i="142" s="1"/>
  <c r="Y64" i="142" s="1"/>
  <c r="Y66" i="142" s="1"/>
  <c r="AB42" i="112" s="1"/>
  <c r="AH54" i="142"/>
  <c r="AH57" i="142" s="1"/>
  <c r="AH63" i="142" s="1"/>
  <c r="AH64" i="142" s="1"/>
  <c r="AH66" i="142" s="1"/>
  <c r="AK42" i="112" s="1"/>
  <c r="H54" i="142"/>
  <c r="H57" i="142" s="1"/>
  <c r="H63" i="142" s="1"/>
  <c r="H64" i="142" s="1"/>
  <c r="H66" i="142" s="1"/>
  <c r="K42" i="112" s="1"/>
  <c r="P54" i="129"/>
  <c r="P57" i="129" s="1"/>
  <c r="P63" i="129" s="1"/>
  <c r="P64" i="129" s="1"/>
  <c r="P66" i="129" s="1"/>
  <c r="S28" i="112" s="1"/>
  <c r="AI54" i="129"/>
  <c r="AI57" i="129" s="1"/>
  <c r="AI63" i="129" s="1"/>
  <c r="AI64" i="129" s="1"/>
  <c r="AI66" i="129" s="1"/>
  <c r="AL28" i="112" s="1"/>
  <c r="X54" i="129"/>
  <c r="X57" i="129" s="1"/>
  <c r="X63" i="129" s="1"/>
  <c r="X64" i="129" s="1"/>
  <c r="X66" i="129" s="1"/>
  <c r="AA28" i="112" s="1"/>
  <c r="U54" i="129"/>
  <c r="U57" i="129" s="1"/>
  <c r="U63" i="129" s="1"/>
  <c r="U64" i="129" s="1"/>
  <c r="U66" i="129" s="1"/>
  <c r="X28" i="112" s="1"/>
  <c r="Q54" i="129"/>
  <c r="Q57" i="129" s="1"/>
  <c r="Q63" i="129" s="1"/>
  <c r="Q64" i="129" s="1"/>
  <c r="Q66" i="129" s="1"/>
  <c r="T28" i="112" s="1"/>
  <c r="BD54" i="129"/>
  <c r="BD57" i="129" s="1"/>
  <c r="BD63" i="129" s="1"/>
  <c r="AO54" i="129"/>
  <c r="AO57" i="129" s="1"/>
  <c r="AO63" i="129" s="1"/>
  <c r="AO64" i="129" s="1"/>
  <c r="AO66" i="129" s="1"/>
  <c r="AR28" i="112" s="1"/>
  <c r="AQ54" i="129"/>
  <c r="AQ57" i="129" s="1"/>
  <c r="AQ63" i="129" s="1"/>
  <c r="AQ64" i="129" s="1"/>
  <c r="AQ66" i="129" s="1"/>
  <c r="AT28" i="112" s="1"/>
  <c r="AL53" i="140"/>
  <c r="AL56" i="140" s="1"/>
  <c r="AL62" i="140" s="1"/>
  <c r="AL63" i="140" s="1"/>
  <c r="AL65" i="140" s="1"/>
  <c r="AV40" i="112" s="1"/>
  <c r="AM53" i="140"/>
  <c r="AM56" i="140" s="1"/>
  <c r="AM62" i="140" s="1"/>
  <c r="AM63" i="140" s="1"/>
  <c r="AM65" i="140" s="1"/>
  <c r="AW40" i="112" s="1"/>
  <c r="V53" i="140"/>
  <c r="V56" i="140" s="1"/>
  <c r="V62" i="140" s="1"/>
  <c r="V63" i="140" s="1"/>
  <c r="V65" i="140" s="1"/>
  <c r="AF40" i="112" s="1"/>
  <c r="Q53" i="140"/>
  <c r="Q56" i="140" s="1"/>
  <c r="Q62" i="140" s="1"/>
  <c r="Q63" i="140" s="1"/>
  <c r="Q65" i="140" s="1"/>
  <c r="AA40" i="112" s="1"/>
  <c r="BB53" i="131"/>
  <c r="BB56" i="131" s="1"/>
  <c r="BB62" i="131" s="1"/>
  <c r="BD53" i="131"/>
  <c r="BD56" i="131" s="1"/>
  <c r="BD62" i="131" s="1"/>
  <c r="U53" i="131"/>
  <c r="U56" i="131" s="1"/>
  <c r="U62" i="131" s="1"/>
  <c r="U63" i="131" s="1"/>
  <c r="U65" i="131" s="1"/>
  <c r="X31" i="112" s="1"/>
  <c r="AU53" i="131"/>
  <c r="AU56" i="131" s="1"/>
  <c r="AU62" i="131" s="1"/>
  <c r="AU63" i="131" s="1"/>
  <c r="AU65" i="131" s="1"/>
  <c r="AX31" i="112" s="1"/>
  <c r="AN53" i="131"/>
  <c r="AN56" i="131" s="1"/>
  <c r="AN62" i="131" s="1"/>
  <c r="AN63" i="131" s="1"/>
  <c r="AN65" i="131" s="1"/>
  <c r="AQ31" i="112" s="1"/>
  <c r="AK53" i="131"/>
  <c r="AK56" i="131" s="1"/>
  <c r="AK62" i="131" s="1"/>
  <c r="AK63" i="131" s="1"/>
  <c r="AK65" i="131" s="1"/>
  <c r="AN31" i="112" s="1"/>
  <c r="S54" i="128"/>
  <c r="S57" i="128" s="1"/>
  <c r="S63" i="128" s="1"/>
  <c r="S64" i="128" s="1"/>
  <c r="S66" i="128" s="1"/>
  <c r="V27" i="112" s="1"/>
  <c r="O54" i="128"/>
  <c r="O57" i="128" s="1"/>
  <c r="O63" i="128" s="1"/>
  <c r="O64" i="128" s="1"/>
  <c r="O66" i="128" s="1"/>
  <c r="R27" i="112" s="1"/>
  <c r="T54" i="128"/>
  <c r="T57" i="128" s="1"/>
  <c r="T63" i="128" s="1"/>
  <c r="T64" i="128" s="1"/>
  <c r="T66" i="128" s="1"/>
  <c r="W27" i="112" s="1"/>
  <c r="E54" i="128"/>
  <c r="E57" i="128" s="1"/>
  <c r="E63" i="128" s="1"/>
  <c r="E64" i="128" s="1"/>
  <c r="E66" i="128" s="1"/>
  <c r="H27" i="112" s="1"/>
  <c r="X54" i="126"/>
  <c r="X57" i="126" s="1"/>
  <c r="X63" i="126" s="1"/>
  <c r="X64" i="126" s="1"/>
  <c r="X66" i="126" s="1"/>
  <c r="AA25" i="112" s="1"/>
  <c r="AB54" i="126"/>
  <c r="AB57" i="126" s="1"/>
  <c r="AB63" i="126" s="1"/>
  <c r="AB64" i="126" s="1"/>
  <c r="AB66" i="126" s="1"/>
  <c r="AE25" i="112" s="1"/>
  <c r="P54" i="126"/>
  <c r="P57" i="126" s="1"/>
  <c r="P63" i="126" s="1"/>
  <c r="P64" i="126" s="1"/>
  <c r="P66" i="126" s="1"/>
  <c r="S25" i="112" s="1"/>
  <c r="AS54" i="126"/>
  <c r="AS57" i="126" s="1"/>
  <c r="AS63" i="126" s="1"/>
  <c r="AS64" i="126" s="1"/>
  <c r="AS66" i="126" s="1"/>
  <c r="AV25" i="112" s="1"/>
  <c r="AY54" i="126"/>
  <c r="AY57" i="126" s="1"/>
  <c r="AY63" i="126" s="1"/>
  <c r="N54" i="150"/>
  <c r="N57" i="150" s="1"/>
  <c r="N63" i="150" s="1"/>
  <c r="N64" i="150" s="1"/>
  <c r="N66" i="150" s="1"/>
  <c r="Q26" i="152" s="1"/>
  <c r="AB54" i="139"/>
  <c r="AB57" i="139" s="1"/>
  <c r="AB63" i="139" s="1"/>
  <c r="AB64" i="139" s="1"/>
  <c r="AB66" i="139" s="1"/>
  <c r="AE39" i="112" s="1"/>
  <c r="P54" i="139"/>
  <c r="P57" i="139" s="1"/>
  <c r="P63" i="139" s="1"/>
  <c r="P64" i="139" s="1"/>
  <c r="P66" i="139" s="1"/>
  <c r="S39" i="112" s="1"/>
  <c r="AI54" i="142"/>
  <c r="AI57" i="142" s="1"/>
  <c r="AI63" i="142" s="1"/>
  <c r="AI64" i="142" s="1"/>
  <c r="AI66" i="142" s="1"/>
  <c r="AL42" i="112" s="1"/>
  <c r="AP53" i="130"/>
  <c r="AP56" i="130" s="1"/>
  <c r="AP62" i="130" s="1"/>
  <c r="AP63" i="130" s="1"/>
  <c r="AP65" i="130" s="1"/>
  <c r="AS30" i="112" s="1"/>
  <c r="E53" i="146"/>
  <c r="E56" i="146" s="1"/>
  <c r="E62" i="146" s="1"/>
  <c r="E63" i="146" s="1"/>
  <c r="E65" i="146" s="1"/>
  <c r="R46" i="112" s="1"/>
  <c r="H54" i="120"/>
  <c r="H57" i="120" s="1"/>
  <c r="H63" i="120" s="1"/>
  <c r="H64" i="120" s="1"/>
  <c r="H66" i="120" s="1"/>
  <c r="B54" i="134"/>
  <c r="B57" i="134" s="1"/>
  <c r="B63" i="134" s="1"/>
  <c r="BF53" i="136"/>
  <c r="BF56" i="136" s="1"/>
  <c r="BF62" i="136" s="1"/>
  <c r="B54" i="133"/>
  <c r="BE53" i="137"/>
  <c r="BE56" i="137" s="1"/>
  <c r="BE62" i="137" s="1"/>
  <c r="BB54" i="134"/>
  <c r="BB57" i="134" s="1"/>
  <c r="BB63" i="134" s="1"/>
  <c r="BG54" i="134"/>
  <c r="BG57" i="134" s="1"/>
  <c r="BG63" i="134" s="1"/>
  <c r="BF53" i="137"/>
  <c r="BF56" i="137" s="1"/>
  <c r="BF62" i="137" s="1"/>
  <c r="D53" i="145"/>
  <c r="D56" i="145" s="1"/>
  <c r="D62" i="145" s="1"/>
  <c r="D63" i="145" s="1"/>
  <c r="D65" i="145" s="1"/>
  <c r="G45" i="112" s="1"/>
  <c r="BJ53" i="146"/>
  <c r="C53" i="146"/>
  <c r="C56" i="146" s="1"/>
  <c r="C62" i="146" s="1"/>
  <c r="BE53" i="136"/>
  <c r="BE56" i="136" s="1"/>
  <c r="BE62" i="136" s="1"/>
  <c r="B53" i="146"/>
  <c r="B53" i="137"/>
  <c r="G53" i="143"/>
  <c r="G56" i="143" s="1"/>
  <c r="G62" i="143" s="1"/>
  <c r="G63" i="143" s="1"/>
  <c r="G65" i="143" s="1"/>
  <c r="J43" i="112" s="1"/>
  <c r="I53" i="143"/>
  <c r="I56" i="143" s="1"/>
  <c r="I62" i="143" s="1"/>
  <c r="I63" i="143" s="1"/>
  <c r="I65" i="143" s="1"/>
  <c r="L43" i="112" s="1"/>
  <c r="BE53" i="145"/>
  <c r="BE56" i="145" s="1"/>
  <c r="BE62" i="145" s="1"/>
  <c r="K53" i="143"/>
  <c r="K56" i="143" s="1"/>
  <c r="K62" i="143" s="1"/>
  <c r="K63" i="143" s="1"/>
  <c r="K65" i="143" s="1"/>
  <c r="N43" i="112" s="1"/>
  <c r="AU53" i="143"/>
  <c r="AU56" i="143" s="1"/>
  <c r="AU62" i="143" s="1"/>
  <c r="AU63" i="143" s="1"/>
  <c r="AU65" i="143" s="1"/>
  <c r="AX43" i="112" s="1"/>
  <c r="AK53" i="143"/>
  <c r="AK56" i="143" s="1"/>
  <c r="AK62" i="143" s="1"/>
  <c r="AK63" i="143" s="1"/>
  <c r="AK65" i="143" s="1"/>
  <c r="AN43" i="112" s="1"/>
  <c r="AX53" i="137"/>
  <c r="AX56" i="137" s="1"/>
  <c r="AX62" i="137" s="1"/>
  <c r="M54" i="120"/>
  <c r="M57" i="120" s="1"/>
  <c r="M63" i="120" s="1"/>
  <c r="M64" i="120" s="1"/>
  <c r="M66" i="120" s="1"/>
  <c r="AR53" i="137"/>
  <c r="AR56" i="137" s="1"/>
  <c r="AR62" i="137" s="1"/>
  <c r="AR63" i="137" s="1"/>
  <c r="AR65" i="137" s="1"/>
  <c r="AU37" i="112" s="1"/>
  <c r="BC53" i="145"/>
  <c r="BC56" i="145" s="1"/>
  <c r="BC62" i="145" s="1"/>
  <c r="BI53" i="145"/>
  <c r="AF53" i="143"/>
  <c r="AF56" i="143" s="1"/>
  <c r="AF62" i="143" s="1"/>
  <c r="AF63" i="143" s="1"/>
  <c r="AF65" i="143" s="1"/>
  <c r="AI43" i="112" s="1"/>
  <c r="AP53" i="143"/>
  <c r="AP56" i="143" s="1"/>
  <c r="AP62" i="143" s="1"/>
  <c r="AP63" i="143" s="1"/>
  <c r="AP65" i="143" s="1"/>
  <c r="AS43" i="112" s="1"/>
  <c r="M53" i="143"/>
  <c r="M56" i="143" s="1"/>
  <c r="M62" i="143" s="1"/>
  <c r="M63" i="143" s="1"/>
  <c r="M65" i="143" s="1"/>
  <c r="P43" i="112" s="1"/>
  <c r="AN53" i="143"/>
  <c r="AN56" i="143" s="1"/>
  <c r="AN62" i="143" s="1"/>
  <c r="AN63" i="143" s="1"/>
  <c r="AN65" i="143" s="1"/>
  <c r="AQ43" i="112" s="1"/>
  <c r="T53" i="137"/>
  <c r="T56" i="137" s="1"/>
  <c r="T62" i="137" s="1"/>
  <c r="T63" i="137" s="1"/>
  <c r="T65" i="137" s="1"/>
  <c r="W37" i="112" s="1"/>
  <c r="K53" i="137"/>
  <c r="K56" i="137" s="1"/>
  <c r="K62" i="137" s="1"/>
  <c r="K63" i="137" s="1"/>
  <c r="K65" i="137" s="1"/>
  <c r="N37" i="112" s="1"/>
  <c r="BC53" i="137"/>
  <c r="BC56" i="137" s="1"/>
  <c r="BC62" i="137" s="1"/>
  <c r="AU53" i="137"/>
  <c r="AU56" i="137" s="1"/>
  <c r="AU62" i="137" s="1"/>
  <c r="AU63" i="137" s="1"/>
  <c r="AU65" i="137" s="1"/>
  <c r="AX37" i="112" s="1"/>
  <c r="AP53" i="137"/>
  <c r="AP56" i="137" s="1"/>
  <c r="AP62" i="137" s="1"/>
  <c r="AP63" i="137" s="1"/>
  <c r="AP65" i="137" s="1"/>
  <c r="AS37" i="112" s="1"/>
  <c r="AY53" i="143"/>
  <c r="AY56" i="143" s="1"/>
  <c r="AY62" i="143" s="1"/>
  <c r="Y53" i="137"/>
  <c r="Y56" i="137" s="1"/>
  <c r="Y62" i="137" s="1"/>
  <c r="Y63" i="137" s="1"/>
  <c r="Y65" i="137" s="1"/>
  <c r="AB37" i="112" s="1"/>
  <c r="AI53" i="143"/>
  <c r="AI56" i="143" s="1"/>
  <c r="AI62" i="143" s="1"/>
  <c r="AI63" i="143" s="1"/>
  <c r="AI65" i="143" s="1"/>
  <c r="AL43" i="112" s="1"/>
  <c r="BH53" i="145"/>
  <c r="BH56" i="145" s="1"/>
  <c r="BH62" i="145" s="1"/>
  <c r="AC54" i="125"/>
  <c r="AC57" i="125" s="1"/>
  <c r="AC63" i="125" s="1"/>
  <c r="AC64" i="125" s="1"/>
  <c r="AC66" i="125" s="1"/>
  <c r="AF24" i="112" s="1"/>
  <c r="AN53" i="137"/>
  <c r="AN56" i="137" s="1"/>
  <c r="AN62" i="137" s="1"/>
  <c r="AN63" i="137" s="1"/>
  <c r="AN65" i="137" s="1"/>
  <c r="AQ37" i="112" s="1"/>
  <c r="BA53" i="137"/>
  <c r="BA56" i="137" s="1"/>
  <c r="BA62" i="137" s="1"/>
  <c r="BJ54" i="125"/>
  <c r="AL54" i="125"/>
  <c r="AL57" i="125" s="1"/>
  <c r="AL63" i="125" s="1"/>
  <c r="AL64" i="125" s="1"/>
  <c r="AL66" i="125" s="1"/>
  <c r="AO24" i="112" s="1"/>
  <c r="AD54" i="125"/>
  <c r="AD57" i="125" s="1"/>
  <c r="AD63" i="125" s="1"/>
  <c r="AD64" i="125" s="1"/>
  <c r="AD66" i="125" s="1"/>
  <c r="AG24" i="112" s="1"/>
  <c r="AN54" i="125"/>
  <c r="AN57" i="125" s="1"/>
  <c r="AN63" i="125" s="1"/>
  <c r="AN64" i="125" s="1"/>
  <c r="AN66" i="125" s="1"/>
  <c r="AQ24" i="112" s="1"/>
  <c r="AS53" i="137"/>
  <c r="AS56" i="137" s="1"/>
  <c r="AS62" i="137" s="1"/>
  <c r="AS63" i="137" s="1"/>
  <c r="AS65" i="137" s="1"/>
  <c r="AV37" i="112" s="1"/>
  <c r="AJ53" i="137"/>
  <c r="AJ56" i="137" s="1"/>
  <c r="AJ62" i="137" s="1"/>
  <c r="AJ63" i="137" s="1"/>
  <c r="AJ65" i="137" s="1"/>
  <c r="AM37" i="112" s="1"/>
  <c r="BE54" i="125"/>
  <c r="BE57" i="125" s="1"/>
  <c r="BE63" i="125" s="1"/>
  <c r="U54" i="125"/>
  <c r="U57" i="125" s="1"/>
  <c r="U63" i="125" s="1"/>
  <c r="U64" i="125" s="1"/>
  <c r="U66" i="125" s="1"/>
  <c r="X24" i="112" s="1"/>
  <c r="T53" i="146"/>
  <c r="T56" i="146" s="1"/>
  <c r="T62" i="146" s="1"/>
  <c r="T63" i="146" s="1"/>
  <c r="T65" i="146" s="1"/>
  <c r="AG46" i="112" s="1"/>
  <c r="AH54" i="125"/>
  <c r="AH57" i="125" s="1"/>
  <c r="AH63" i="125" s="1"/>
  <c r="AH64" i="125" s="1"/>
  <c r="AH66" i="125" s="1"/>
  <c r="AK24" i="112" s="1"/>
  <c r="P53" i="143"/>
  <c r="P56" i="143" s="1"/>
  <c r="P62" i="143" s="1"/>
  <c r="P63" i="143" s="1"/>
  <c r="P65" i="143" s="1"/>
  <c r="S43" i="112" s="1"/>
  <c r="J53" i="137"/>
  <c r="J56" i="137" s="1"/>
  <c r="J62" i="137" s="1"/>
  <c r="J63" i="137" s="1"/>
  <c r="J65" i="137" s="1"/>
  <c r="M37" i="112" s="1"/>
  <c r="O53" i="143"/>
  <c r="O56" i="143" s="1"/>
  <c r="O62" i="143" s="1"/>
  <c r="O63" i="143" s="1"/>
  <c r="O65" i="143" s="1"/>
  <c r="R43" i="112" s="1"/>
  <c r="BD53" i="137"/>
  <c r="BD56" i="137" s="1"/>
  <c r="BD62" i="137" s="1"/>
  <c r="R54" i="125"/>
  <c r="R57" i="125" s="1"/>
  <c r="R63" i="125" s="1"/>
  <c r="R64" i="125" s="1"/>
  <c r="R66" i="125" s="1"/>
  <c r="U24" i="112" s="1"/>
  <c r="X53" i="146"/>
  <c r="X56" i="146" s="1"/>
  <c r="X62" i="146" s="1"/>
  <c r="X63" i="146" s="1"/>
  <c r="X65" i="146" s="1"/>
  <c r="AK46" i="112" s="1"/>
  <c r="U53" i="146"/>
  <c r="U56" i="146" s="1"/>
  <c r="U62" i="146" s="1"/>
  <c r="U63" i="146" s="1"/>
  <c r="U65" i="146" s="1"/>
  <c r="AH46" i="112" s="1"/>
  <c r="BA53" i="146"/>
  <c r="BA56" i="146" s="1"/>
  <c r="BA62" i="146" s="1"/>
  <c r="R53" i="146"/>
  <c r="R56" i="146" s="1"/>
  <c r="R62" i="146" s="1"/>
  <c r="R63" i="146" s="1"/>
  <c r="R65" i="146" s="1"/>
  <c r="AE46" i="112" s="1"/>
  <c r="Q53" i="146"/>
  <c r="Q56" i="146" s="1"/>
  <c r="Q62" i="146" s="1"/>
  <c r="Q63" i="146" s="1"/>
  <c r="Q65" i="146" s="1"/>
  <c r="AD46" i="112" s="1"/>
  <c r="AD53" i="146"/>
  <c r="AD56" i="146" s="1"/>
  <c r="AD62" i="146" s="1"/>
  <c r="AD63" i="146" s="1"/>
  <c r="AD65" i="146" s="1"/>
  <c r="AQ46" i="112" s="1"/>
  <c r="L53" i="146"/>
  <c r="L56" i="146" s="1"/>
  <c r="L62" i="146" s="1"/>
  <c r="L63" i="146" s="1"/>
  <c r="L65" i="146" s="1"/>
  <c r="Y46" i="112" s="1"/>
  <c r="W54" i="129"/>
  <c r="W57" i="129" s="1"/>
  <c r="W63" i="129" s="1"/>
  <c r="W64" i="129" s="1"/>
  <c r="W66" i="129" s="1"/>
  <c r="Z28" i="112" s="1"/>
  <c r="AN54" i="129"/>
  <c r="AN57" i="129" s="1"/>
  <c r="AN63" i="129" s="1"/>
  <c r="AN64" i="129" s="1"/>
  <c r="AN66" i="129" s="1"/>
  <c r="AQ28" i="112" s="1"/>
  <c r="AX53" i="131"/>
  <c r="AX56" i="131" s="1"/>
  <c r="AX62" i="131" s="1"/>
  <c r="AL53" i="131"/>
  <c r="AL56" i="131" s="1"/>
  <c r="AL62" i="131" s="1"/>
  <c r="AL63" i="131" s="1"/>
  <c r="AL65" i="131" s="1"/>
  <c r="AO31" i="112" s="1"/>
  <c r="Z54" i="128"/>
  <c r="Z57" i="128" s="1"/>
  <c r="Z63" i="128" s="1"/>
  <c r="Z64" i="128" s="1"/>
  <c r="Z66" i="128" s="1"/>
  <c r="AC27" i="112" s="1"/>
  <c r="K53" i="145"/>
  <c r="K56" i="145" s="1"/>
  <c r="K62" i="145" s="1"/>
  <c r="K63" i="145" s="1"/>
  <c r="K65" i="145" s="1"/>
  <c r="N45" i="112" s="1"/>
  <c r="AQ54" i="139"/>
  <c r="AQ57" i="139" s="1"/>
  <c r="AQ63" i="139" s="1"/>
  <c r="AQ64" i="139" s="1"/>
  <c r="AQ66" i="139" s="1"/>
  <c r="AT39" i="112" s="1"/>
  <c r="AV54" i="139"/>
  <c r="AV57" i="139" s="1"/>
  <c r="AV63" i="139" s="1"/>
  <c r="AV64" i="139" s="1"/>
  <c r="AV66" i="139" s="1"/>
  <c r="AY39" i="112" s="1"/>
  <c r="AJ54" i="142"/>
  <c r="AJ57" i="142" s="1"/>
  <c r="AJ63" i="142" s="1"/>
  <c r="AJ64" i="142" s="1"/>
  <c r="AJ66" i="142" s="1"/>
  <c r="AM42" i="112" s="1"/>
  <c r="AR54" i="142"/>
  <c r="AR57" i="142" s="1"/>
  <c r="AR63" i="142" s="1"/>
  <c r="AR64" i="142" s="1"/>
  <c r="AR66" i="142" s="1"/>
  <c r="AU42" i="112" s="1"/>
  <c r="AC53" i="130"/>
  <c r="AC56" i="130" s="1"/>
  <c r="AC62" i="130" s="1"/>
  <c r="AC63" i="130" s="1"/>
  <c r="AC65" i="130" s="1"/>
  <c r="AF30" i="112" s="1"/>
  <c r="AI53" i="130"/>
  <c r="AI56" i="130" s="1"/>
  <c r="AI62" i="130" s="1"/>
  <c r="AI63" i="130" s="1"/>
  <c r="AI65" i="130" s="1"/>
  <c r="AL30" i="112" s="1"/>
  <c r="U53" i="130"/>
  <c r="U56" i="130" s="1"/>
  <c r="U62" i="130" s="1"/>
  <c r="U63" i="130" s="1"/>
  <c r="U65" i="130" s="1"/>
  <c r="X30" i="112" s="1"/>
  <c r="K53" i="130"/>
  <c r="K56" i="130" s="1"/>
  <c r="K62" i="130" s="1"/>
  <c r="K63" i="130" s="1"/>
  <c r="K65" i="130" s="1"/>
  <c r="N30" i="112" s="1"/>
  <c r="N54" i="117"/>
  <c r="N57" i="117" s="1"/>
  <c r="N63" i="117" s="1"/>
  <c r="N64" i="117" s="1"/>
  <c r="N66" i="117" s="1"/>
  <c r="O53" i="146"/>
  <c r="O56" i="146" s="1"/>
  <c r="O62" i="146" s="1"/>
  <c r="O63" i="146" s="1"/>
  <c r="O65" i="146" s="1"/>
  <c r="AB46" i="112" s="1"/>
  <c r="M53" i="146"/>
  <c r="M56" i="146" s="1"/>
  <c r="M62" i="146" s="1"/>
  <c r="M63" i="146" s="1"/>
  <c r="M65" i="146" s="1"/>
  <c r="Z46" i="112" s="1"/>
  <c r="BK54" i="129"/>
  <c r="BH54" i="129"/>
  <c r="BH57" i="129" s="1"/>
  <c r="BH63" i="129" s="1"/>
  <c r="AL54" i="129"/>
  <c r="AL57" i="129" s="1"/>
  <c r="AL63" i="129" s="1"/>
  <c r="AL64" i="129" s="1"/>
  <c r="AL66" i="129" s="1"/>
  <c r="AO28" i="112" s="1"/>
  <c r="BI54" i="129"/>
  <c r="R53" i="140"/>
  <c r="R56" i="140" s="1"/>
  <c r="R62" i="140" s="1"/>
  <c r="R63" i="140" s="1"/>
  <c r="R65" i="140" s="1"/>
  <c r="AB40" i="112" s="1"/>
  <c r="BC53" i="140"/>
  <c r="BC56" i="140" s="1"/>
  <c r="BC62" i="140" s="1"/>
  <c r="W53" i="140"/>
  <c r="W56" i="140" s="1"/>
  <c r="W62" i="140" s="1"/>
  <c r="W63" i="140" s="1"/>
  <c r="W65" i="140" s="1"/>
  <c r="AG40" i="112" s="1"/>
  <c r="N53" i="140"/>
  <c r="N56" i="140" s="1"/>
  <c r="N62" i="140" s="1"/>
  <c r="N63" i="140" s="1"/>
  <c r="N65" i="140" s="1"/>
  <c r="X40" i="112" s="1"/>
  <c r="Q53" i="131"/>
  <c r="Q56" i="131" s="1"/>
  <c r="Q62" i="131" s="1"/>
  <c r="Q63" i="131" s="1"/>
  <c r="Q65" i="131" s="1"/>
  <c r="T31" i="112" s="1"/>
  <c r="AD53" i="131"/>
  <c r="AD56" i="131" s="1"/>
  <c r="AD62" i="131" s="1"/>
  <c r="AD63" i="131" s="1"/>
  <c r="AD65" i="131" s="1"/>
  <c r="AG31" i="112" s="1"/>
  <c r="AC54" i="128"/>
  <c r="AC57" i="128" s="1"/>
  <c r="AC63" i="128" s="1"/>
  <c r="AC64" i="128" s="1"/>
  <c r="AC66" i="128" s="1"/>
  <c r="AF27" i="112" s="1"/>
  <c r="N54" i="128"/>
  <c r="N57" i="128" s="1"/>
  <c r="N63" i="128" s="1"/>
  <c r="N64" i="128" s="1"/>
  <c r="N66" i="128" s="1"/>
  <c r="Q27" i="112" s="1"/>
  <c r="AQ54" i="128"/>
  <c r="AQ57" i="128" s="1"/>
  <c r="AQ63" i="128" s="1"/>
  <c r="AQ64" i="128" s="1"/>
  <c r="AQ66" i="128" s="1"/>
  <c r="AT27" i="112" s="1"/>
  <c r="AL54" i="128"/>
  <c r="AL57" i="128" s="1"/>
  <c r="AL63" i="128" s="1"/>
  <c r="AL64" i="128" s="1"/>
  <c r="AL66" i="128" s="1"/>
  <c r="AO27" i="112" s="1"/>
  <c r="L54" i="126"/>
  <c r="L57" i="126" s="1"/>
  <c r="L63" i="126" s="1"/>
  <c r="L64" i="126" s="1"/>
  <c r="L66" i="126" s="1"/>
  <c r="O25" i="112" s="1"/>
  <c r="N54" i="126"/>
  <c r="N57" i="126" s="1"/>
  <c r="N63" i="126" s="1"/>
  <c r="N64" i="126" s="1"/>
  <c r="N66" i="126" s="1"/>
  <c r="Q25" i="112" s="1"/>
  <c r="AT54" i="139"/>
  <c r="AT57" i="139" s="1"/>
  <c r="AT63" i="139" s="1"/>
  <c r="AT64" i="139" s="1"/>
  <c r="AT66" i="139" s="1"/>
  <c r="AW39" i="112" s="1"/>
  <c r="Y54" i="139"/>
  <c r="Y57" i="139" s="1"/>
  <c r="Y63" i="139" s="1"/>
  <c r="Y64" i="139" s="1"/>
  <c r="Y66" i="139" s="1"/>
  <c r="AB39" i="112" s="1"/>
  <c r="F54" i="139"/>
  <c r="F57" i="139" s="1"/>
  <c r="F63" i="139" s="1"/>
  <c r="F64" i="139" s="1"/>
  <c r="F66" i="139" s="1"/>
  <c r="I39" i="112" s="1"/>
  <c r="AY54" i="142"/>
  <c r="AY57" i="142" s="1"/>
  <c r="AY63" i="142" s="1"/>
  <c r="AB54" i="142"/>
  <c r="AB57" i="142" s="1"/>
  <c r="AB63" i="142" s="1"/>
  <c r="AB64" i="142" s="1"/>
  <c r="AB66" i="142" s="1"/>
  <c r="AE42" i="112" s="1"/>
  <c r="AR53" i="130"/>
  <c r="AR56" i="130" s="1"/>
  <c r="AR62" i="130" s="1"/>
  <c r="AR63" i="130" s="1"/>
  <c r="AR65" i="130" s="1"/>
  <c r="AU30" i="112" s="1"/>
  <c r="AT53" i="130"/>
  <c r="AT56" i="130" s="1"/>
  <c r="AT62" i="130" s="1"/>
  <c r="AT63" i="130" s="1"/>
  <c r="AT65" i="130" s="1"/>
  <c r="AW30" i="112" s="1"/>
  <c r="AK54" i="129"/>
  <c r="AK57" i="129" s="1"/>
  <c r="AK63" i="129" s="1"/>
  <c r="AK64" i="129" s="1"/>
  <c r="AK66" i="129" s="1"/>
  <c r="AN28" i="112" s="1"/>
  <c r="U53" i="140"/>
  <c r="U56" i="140" s="1"/>
  <c r="U62" i="140" s="1"/>
  <c r="U63" i="140" s="1"/>
  <c r="U65" i="140" s="1"/>
  <c r="AE40" i="112" s="1"/>
  <c r="AT53" i="140"/>
  <c r="AT56" i="140" s="1"/>
  <c r="AT62" i="140" s="1"/>
  <c r="AT63" i="140" s="1"/>
  <c r="AT65" i="140" s="1"/>
  <c r="BD40" i="112" s="1"/>
  <c r="AO53" i="140"/>
  <c r="AO56" i="140" s="1"/>
  <c r="AO62" i="140" s="1"/>
  <c r="AO63" i="140" s="1"/>
  <c r="AO65" i="140" s="1"/>
  <c r="AY40" i="112" s="1"/>
  <c r="AU53" i="140"/>
  <c r="AU56" i="140" s="1"/>
  <c r="AU62" i="140" s="1"/>
  <c r="AU63" i="140" s="1"/>
  <c r="AU65" i="140" s="1"/>
  <c r="BE40" i="112" s="1"/>
  <c r="AW53" i="140"/>
  <c r="AW56" i="140" s="1"/>
  <c r="AW62" i="140" s="1"/>
  <c r="AG53" i="140"/>
  <c r="AG56" i="140" s="1"/>
  <c r="AG62" i="140" s="1"/>
  <c r="AG63" i="140" s="1"/>
  <c r="AG65" i="140" s="1"/>
  <c r="AQ40" i="112" s="1"/>
  <c r="AA53" i="140"/>
  <c r="AA56" i="140" s="1"/>
  <c r="AA62" i="140" s="1"/>
  <c r="AA63" i="140" s="1"/>
  <c r="AA65" i="140" s="1"/>
  <c r="AK40" i="112" s="1"/>
  <c r="AS53" i="131"/>
  <c r="AS56" i="131" s="1"/>
  <c r="AS62" i="131" s="1"/>
  <c r="AS63" i="131" s="1"/>
  <c r="AS65" i="131" s="1"/>
  <c r="AV31" i="112" s="1"/>
  <c r="Z53" i="131"/>
  <c r="Z56" i="131" s="1"/>
  <c r="Z62" i="131" s="1"/>
  <c r="Z63" i="131" s="1"/>
  <c r="Z65" i="131" s="1"/>
  <c r="AC31" i="112" s="1"/>
  <c r="AJ53" i="131"/>
  <c r="AJ56" i="131" s="1"/>
  <c r="AJ62" i="131" s="1"/>
  <c r="AJ63" i="131" s="1"/>
  <c r="AJ65" i="131" s="1"/>
  <c r="AM31" i="112" s="1"/>
  <c r="AC53" i="131"/>
  <c r="AC56" i="131" s="1"/>
  <c r="AC62" i="131" s="1"/>
  <c r="AC63" i="131" s="1"/>
  <c r="AC65" i="131" s="1"/>
  <c r="AF31" i="112" s="1"/>
  <c r="AY53" i="131"/>
  <c r="AY56" i="131" s="1"/>
  <c r="AY62" i="131" s="1"/>
  <c r="AV53" i="131"/>
  <c r="AV56" i="131" s="1"/>
  <c r="AV62" i="131" s="1"/>
  <c r="AV63" i="131" s="1"/>
  <c r="AV65" i="131" s="1"/>
  <c r="AY31" i="112" s="1"/>
  <c r="P54" i="128"/>
  <c r="P57" i="128" s="1"/>
  <c r="P63" i="128" s="1"/>
  <c r="P64" i="128" s="1"/>
  <c r="P66" i="128" s="1"/>
  <c r="S27" i="112" s="1"/>
  <c r="V54" i="128"/>
  <c r="V57" i="128" s="1"/>
  <c r="V63" i="128" s="1"/>
  <c r="V64" i="128" s="1"/>
  <c r="V66" i="128" s="1"/>
  <c r="Y27" i="112" s="1"/>
  <c r="I54" i="128"/>
  <c r="I57" i="128" s="1"/>
  <c r="I63" i="128" s="1"/>
  <c r="I64" i="128" s="1"/>
  <c r="I66" i="128" s="1"/>
  <c r="L27" i="112" s="1"/>
  <c r="Y54" i="128"/>
  <c r="Y57" i="128" s="1"/>
  <c r="Y63" i="128" s="1"/>
  <c r="Y64" i="128" s="1"/>
  <c r="Y66" i="128" s="1"/>
  <c r="AB27" i="112" s="1"/>
  <c r="Q54" i="128"/>
  <c r="Q57" i="128" s="1"/>
  <c r="Q63" i="128" s="1"/>
  <c r="Q64" i="128" s="1"/>
  <c r="Q66" i="128" s="1"/>
  <c r="T27" i="112" s="1"/>
  <c r="F54" i="126"/>
  <c r="F57" i="126" s="1"/>
  <c r="F63" i="126" s="1"/>
  <c r="F64" i="126" s="1"/>
  <c r="F66" i="126" s="1"/>
  <c r="I25" i="112" s="1"/>
  <c r="T54" i="126"/>
  <c r="T57" i="126" s="1"/>
  <c r="T63" i="126" s="1"/>
  <c r="T64" i="126" s="1"/>
  <c r="T66" i="126" s="1"/>
  <c r="W25" i="112" s="1"/>
  <c r="W54" i="139"/>
  <c r="W57" i="139" s="1"/>
  <c r="W63" i="139" s="1"/>
  <c r="W64" i="139" s="1"/>
  <c r="W66" i="139" s="1"/>
  <c r="Z39" i="112" s="1"/>
  <c r="X54" i="139"/>
  <c r="X57" i="139" s="1"/>
  <c r="X63" i="139" s="1"/>
  <c r="X64" i="139" s="1"/>
  <c r="X66" i="139" s="1"/>
  <c r="AA39" i="112" s="1"/>
  <c r="AD54" i="139"/>
  <c r="AD57" i="139" s="1"/>
  <c r="AD63" i="139" s="1"/>
  <c r="AD64" i="139" s="1"/>
  <c r="AD66" i="139" s="1"/>
  <c r="AG39" i="112" s="1"/>
  <c r="AW54" i="139"/>
  <c r="AW57" i="139" s="1"/>
  <c r="AW63" i="139" s="1"/>
  <c r="W54" i="142"/>
  <c r="W57" i="142" s="1"/>
  <c r="W63" i="142" s="1"/>
  <c r="W64" i="142" s="1"/>
  <c r="W66" i="142" s="1"/>
  <c r="Z42" i="112" s="1"/>
  <c r="AP54" i="142"/>
  <c r="AP57" i="142" s="1"/>
  <c r="AP63" i="142" s="1"/>
  <c r="AP64" i="142" s="1"/>
  <c r="AP66" i="142" s="1"/>
  <c r="AS42" i="112" s="1"/>
  <c r="AA54" i="142"/>
  <c r="AA57" i="142" s="1"/>
  <c r="AA63" i="142" s="1"/>
  <c r="AA64" i="142" s="1"/>
  <c r="AA66" i="142" s="1"/>
  <c r="AD42" i="112" s="1"/>
  <c r="AN54" i="142"/>
  <c r="AN57" i="142" s="1"/>
  <c r="AN63" i="142" s="1"/>
  <c r="AN64" i="142" s="1"/>
  <c r="AN66" i="142" s="1"/>
  <c r="AQ42" i="112" s="1"/>
  <c r="Y53" i="130"/>
  <c r="Y56" i="130" s="1"/>
  <c r="Y62" i="130" s="1"/>
  <c r="Y63" i="130" s="1"/>
  <c r="Y65" i="130" s="1"/>
  <c r="AB30" i="112" s="1"/>
  <c r="G53" i="130"/>
  <c r="G56" i="130" s="1"/>
  <c r="G62" i="130" s="1"/>
  <c r="G63" i="130" s="1"/>
  <c r="G65" i="130" s="1"/>
  <c r="J30" i="112" s="1"/>
  <c r="X53" i="130"/>
  <c r="X56" i="130" s="1"/>
  <c r="X62" i="130" s="1"/>
  <c r="X63" i="130" s="1"/>
  <c r="X65" i="130" s="1"/>
  <c r="AA30" i="112" s="1"/>
  <c r="G53" i="137"/>
  <c r="G56" i="137" s="1"/>
  <c r="G62" i="137" s="1"/>
  <c r="G63" i="137" s="1"/>
  <c r="BG54" i="129"/>
  <c r="BG57" i="129" s="1"/>
  <c r="BG63" i="129" s="1"/>
  <c r="AK53" i="140"/>
  <c r="AK56" i="140" s="1"/>
  <c r="AK62" i="140" s="1"/>
  <c r="AK63" i="140" s="1"/>
  <c r="AK65" i="140" s="1"/>
  <c r="AU40" i="112" s="1"/>
  <c r="AE53" i="131"/>
  <c r="AE56" i="131" s="1"/>
  <c r="AE62" i="131" s="1"/>
  <c r="AE63" i="131" s="1"/>
  <c r="AE65" i="131" s="1"/>
  <c r="AH31" i="112" s="1"/>
  <c r="AW54" i="128"/>
  <c r="AW57" i="128" s="1"/>
  <c r="AW63" i="128" s="1"/>
  <c r="AJ54" i="139"/>
  <c r="AJ57" i="139" s="1"/>
  <c r="AJ63" i="139" s="1"/>
  <c r="AJ64" i="139" s="1"/>
  <c r="AJ66" i="139" s="1"/>
  <c r="AM39" i="112" s="1"/>
  <c r="M54" i="139"/>
  <c r="M57" i="139" s="1"/>
  <c r="M63" i="139" s="1"/>
  <c r="M64" i="139" s="1"/>
  <c r="M66" i="139" s="1"/>
  <c r="P39" i="112" s="1"/>
  <c r="AF54" i="142"/>
  <c r="AF57" i="142" s="1"/>
  <c r="AF63" i="142" s="1"/>
  <c r="AF64" i="142" s="1"/>
  <c r="AF66" i="142" s="1"/>
  <c r="AI42" i="112" s="1"/>
  <c r="AK54" i="142"/>
  <c r="AK57" i="142" s="1"/>
  <c r="AK63" i="142" s="1"/>
  <c r="AK64" i="142" s="1"/>
  <c r="AK66" i="142" s="1"/>
  <c r="AN42" i="112" s="1"/>
  <c r="AY54" i="129"/>
  <c r="AY57" i="129" s="1"/>
  <c r="AY63" i="129" s="1"/>
  <c r="Y53" i="140"/>
  <c r="Y56" i="140" s="1"/>
  <c r="Y62" i="140" s="1"/>
  <c r="Y63" i="140" s="1"/>
  <c r="Y65" i="140" s="1"/>
  <c r="AI40" i="112" s="1"/>
  <c r="BB53" i="140"/>
  <c r="BB56" i="140" s="1"/>
  <c r="BB62" i="140" s="1"/>
  <c r="BA53" i="140"/>
  <c r="BA56" i="140" s="1"/>
  <c r="BA62" i="140" s="1"/>
  <c r="BA53" i="131"/>
  <c r="BA56" i="131" s="1"/>
  <c r="BA62" i="131" s="1"/>
  <c r="J53" i="131"/>
  <c r="J56" i="131" s="1"/>
  <c r="J62" i="131" s="1"/>
  <c r="J63" i="131" s="1"/>
  <c r="J65" i="131" s="1"/>
  <c r="M31" i="112" s="1"/>
  <c r="BC53" i="131"/>
  <c r="BC56" i="131" s="1"/>
  <c r="BC62" i="131" s="1"/>
  <c r="AA54" i="128"/>
  <c r="AA57" i="128" s="1"/>
  <c r="AA63" i="128" s="1"/>
  <c r="AA64" i="128" s="1"/>
  <c r="AA66" i="128" s="1"/>
  <c r="AD27" i="112" s="1"/>
  <c r="AG54" i="128"/>
  <c r="AG57" i="128" s="1"/>
  <c r="AG63" i="128" s="1"/>
  <c r="AG64" i="128" s="1"/>
  <c r="AG66" i="128" s="1"/>
  <c r="AJ27" i="112" s="1"/>
  <c r="R54" i="126"/>
  <c r="R57" i="126" s="1"/>
  <c r="R63" i="126" s="1"/>
  <c r="R64" i="126" s="1"/>
  <c r="R66" i="126" s="1"/>
  <c r="U25" i="112" s="1"/>
  <c r="AX54" i="126"/>
  <c r="AX57" i="126" s="1"/>
  <c r="AX63" i="126" s="1"/>
  <c r="E54" i="126"/>
  <c r="E57" i="126" s="1"/>
  <c r="E63" i="126" s="1"/>
  <c r="E64" i="126" s="1"/>
  <c r="E66" i="126" s="1"/>
  <c r="H25" i="112" s="1"/>
  <c r="AE54" i="126"/>
  <c r="AE57" i="126" s="1"/>
  <c r="AE63" i="126" s="1"/>
  <c r="AE64" i="126" s="1"/>
  <c r="AE66" i="126" s="1"/>
  <c r="AH25" i="112" s="1"/>
  <c r="AP54" i="126"/>
  <c r="AP57" i="126" s="1"/>
  <c r="AP63" i="126" s="1"/>
  <c r="AP64" i="126" s="1"/>
  <c r="AP66" i="126" s="1"/>
  <c r="AS25" i="112" s="1"/>
  <c r="R54" i="139"/>
  <c r="R57" i="139" s="1"/>
  <c r="R63" i="139" s="1"/>
  <c r="R64" i="139" s="1"/>
  <c r="R66" i="139" s="1"/>
  <c r="U39" i="112" s="1"/>
  <c r="AI54" i="139"/>
  <c r="AI57" i="139" s="1"/>
  <c r="AI63" i="139" s="1"/>
  <c r="AI64" i="139" s="1"/>
  <c r="AI66" i="139" s="1"/>
  <c r="AL39" i="112" s="1"/>
  <c r="K54" i="142"/>
  <c r="K57" i="142" s="1"/>
  <c r="K63" i="142" s="1"/>
  <c r="K64" i="142" s="1"/>
  <c r="K66" i="142" s="1"/>
  <c r="N42" i="112" s="1"/>
  <c r="P54" i="142"/>
  <c r="P57" i="142" s="1"/>
  <c r="P63" i="142" s="1"/>
  <c r="P64" i="142" s="1"/>
  <c r="P66" i="142" s="1"/>
  <c r="S42" i="112" s="1"/>
  <c r="T54" i="142"/>
  <c r="T57" i="142" s="1"/>
  <c r="T63" i="142" s="1"/>
  <c r="T64" i="142" s="1"/>
  <c r="T66" i="142" s="1"/>
  <c r="W42" i="112" s="1"/>
  <c r="O54" i="142"/>
  <c r="O57" i="142" s="1"/>
  <c r="O63" i="142" s="1"/>
  <c r="O64" i="142" s="1"/>
  <c r="O66" i="142" s="1"/>
  <c r="R42" i="112" s="1"/>
  <c r="Q53" i="130"/>
  <c r="Q56" i="130" s="1"/>
  <c r="Q62" i="130" s="1"/>
  <c r="Q63" i="130" s="1"/>
  <c r="Q65" i="130" s="1"/>
  <c r="T30" i="112" s="1"/>
  <c r="AL53" i="130"/>
  <c r="AL56" i="130" s="1"/>
  <c r="AL62" i="130" s="1"/>
  <c r="AL63" i="130" s="1"/>
  <c r="AL65" i="130" s="1"/>
  <c r="AO30" i="112" s="1"/>
  <c r="J53" i="130"/>
  <c r="J56" i="130" s="1"/>
  <c r="J62" i="130" s="1"/>
  <c r="J63" i="130" s="1"/>
  <c r="J65" i="130" s="1"/>
  <c r="M30" i="112" s="1"/>
  <c r="AU53" i="130"/>
  <c r="AU56" i="130" s="1"/>
  <c r="AU62" i="130" s="1"/>
  <c r="AU63" i="130" s="1"/>
  <c r="AU65" i="130" s="1"/>
  <c r="AX30" i="112" s="1"/>
  <c r="AK53" i="130"/>
  <c r="AK56" i="130" s="1"/>
  <c r="AK62" i="130" s="1"/>
  <c r="AK63" i="130" s="1"/>
  <c r="AK65" i="130" s="1"/>
  <c r="AN30" i="112" s="1"/>
  <c r="AN53" i="130"/>
  <c r="AN56" i="130" s="1"/>
  <c r="AN62" i="130" s="1"/>
  <c r="AN63" i="130" s="1"/>
  <c r="AN65" i="130" s="1"/>
  <c r="AQ30" i="112" s="1"/>
  <c r="BH53" i="136"/>
  <c r="BH56" i="136" s="1"/>
  <c r="BH62" i="136" s="1"/>
  <c r="B54" i="128"/>
  <c r="B57" i="128" s="1"/>
  <c r="B63" i="128" s="1"/>
  <c r="C53" i="130"/>
  <c r="C56" i="130" s="1"/>
  <c r="C62" i="130" s="1"/>
  <c r="BH54" i="134"/>
  <c r="BH57" i="134" s="1"/>
  <c r="BH63" i="134" s="1"/>
  <c r="BE54" i="134"/>
  <c r="BE57" i="134" s="1"/>
  <c r="BE63" i="134" s="1"/>
  <c r="BC53" i="136"/>
  <c r="BC56" i="136" s="1"/>
  <c r="BC62" i="136" s="1"/>
  <c r="C53" i="131"/>
  <c r="C56" i="131" s="1"/>
  <c r="C62" i="131" s="1"/>
  <c r="BD54" i="134"/>
  <c r="BD57" i="134" s="1"/>
  <c r="BD63" i="134" s="1"/>
  <c r="BD53" i="136"/>
  <c r="BD56" i="136" s="1"/>
  <c r="BD62" i="136" s="1"/>
  <c r="AC53" i="143"/>
  <c r="AC56" i="143" s="1"/>
  <c r="AC62" i="143" s="1"/>
  <c r="AC63" i="143" s="1"/>
  <c r="AC65" i="143" s="1"/>
  <c r="AF43" i="112" s="1"/>
  <c r="I54" i="120"/>
  <c r="I57" i="120" s="1"/>
  <c r="I63" i="120" s="1"/>
  <c r="I64" i="120" s="1"/>
  <c r="I66" i="120" s="1"/>
  <c r="AW53" i="137"/>
  <c r="AW56" i="137" s="1"/>
  <c r="AW62" i="137" s="1"/>
  <c r="AA53" i="137"/>
  <c r="AA56" i="137" s="1"/>
  <c r="AA62" i="137" s="1"/>
  <c r="AA63" i="137" s="1"/>
  <c r="AA65" i="137" s="1"/>
  <c r="AD37" i="112" s="1"/>
  <c r="G54" i="120"/>
  <c r="G57" i="120" s="1"/>
  <c r="G63" i="120" s="1"/>
  <c r="G64" i="120" s="1"/>
  <c r="G66" i="120" s="1"/>
  <c r="AL53" i="143"/>
  <c r="AL56" i="143" s="1"/>
  <c r="AL62" i="143" s="1"/>
  <c r="AL63" i="143" s="1"/>
  <c r="AL65" i="143" s="1"/>
  <c r="AO43" i="112" s="1"/>
  <c r="AZ53" i="143"/>
  <c r="AZ56" i="143" s="1"/>
  <c r="AZ62" i="143" s="1"/>
  <c r="N53" i="143"/>
  <c r="N56" i="143" s="1"/>
  <c r="N62" i="143" s="1"/>
  <c r="N63" i="143" s="1"/>
  <c r="N65" i="143" s="1"/>
  <c r="Q43" i="112" s="1"/>
  <c r="AQ53" i="137"/>
  <c r="AQ56" i="137" s="1"/>
  <c r="AQ62" i="137" s="1"/>
  <c r="AQ63" i="137" s="1"/>
  <c r="AQ65" i="137" s="1"/>
  <c r="AT37" i="112" s="1"/>
  <c r="AF53" i="137"/>
  <c r="AF56" i="137" s="1"/>
  <c r="AF62" i="137" s="1"/>
  <c r="AF63" i="137" s="1"/>
  <c r="AF65" i="137" s="1"/>
  <c r="AI37" i="112" s="1"/>
  <c r="U53" i="143"/>
  <c r="U56" i="143" s="1"/>
  <c r="U62" i="143" s="1"/>
  <c r="U63" i="143" s="1"/>
  <c r="U65" i="143" s="1"/>
  <c r="X43" i="112" s="1"/>
  <c r="BF53" i="145"/>
  <c r="BF56" i="145" s="1"/>
  <c r="BF62" i="145" s="1"/>
  <c r="W53" i="137"/>
  <c r="W56" i="137" s="1"/>
  <c r="W62" i="137" s="1"/>
  <c r="W63" i="137" s="1"/>
  <c r="W65" i="137" s="1"/>
  <c r="Z37" i="112" s="1"/>
  <c r="X53" i="137"/>
  <c r="X56" i="137" s="1"/>
  <c r="X62" i="137" s="1"/>
  <c r="X63" i="137" s="1"/>
  <c r="X65" i="137" s="1"/>
  <c r="AA37" i="112" s="1"/>
  <c r="Q53" i="143"/>
  <c r="Q56" i="143" s="1"/>
  <c r="Q62" i="143" s="1"/>
  <c r="Q63" i="143" s="1"/>
  <c r="Q65" i="143" s="1"/>
  <c r="T43" i="112" s="1"/>
  <c r="AM53" i="137"/>
  <c r="AM56" i="137" s="1"/>
  <c r="AM62" i="137" s="1"/>
  <c r="AM63" i="137" s="1"/>
  <c r="AM65" i="137" s="1"/>
  <c r="AP37" i="112" s="1"/>
  <c r="AZ54" i="125"/>
  <c r="AZ57" i="125" s="1"/>
  <c r="AZ63" i="125" s="1"/>
  <c r="AK53" i="137"/>
  <c r="AK56" i="137" s="1"/>
  <c r="AK62" i="137" s="1"/>
  <c r="AK63" i="137" s="1"/>
  <c r="AK65" i="137" s="1"/>
  <c r="AN37" i="112" s="1"/>
  <c r="I53" i="146"/>
  <c r="I56" i="146" s="1"/>
  <c r="I62" i="146" s="1"/>
  <c r="I63" i="146" s="1"/>
  <c r="I65" i="146" s="1"/>
  <c r="V46" i="112" s="1"/>
  <c r="AD53" i="137"/>
  <c r="AD56" i="137" s="1"/>
  <c r="AD62" i="137" s="1"/>
  <c r="AD63" i="137" s="1"/>
  <c r="AD65" i="137" s="1"/>
  <c r="AG37" i="112" s="1"/>
  <c r="AT53" i="143"/>
  <c r="AT56" i="143" s="1"/>
  <c r="AT62" i="143" s="1"/>
  <c r="AT63" i="143" s="1"/>
  <c r="AT65" i="143" s="1"/>
  <c r="AW43" i="112" s="1"/>
  <c r="P53" i="146"/>
  <c r="P56" i="146" s="1"/>
  <c r="P62" i="146" s="1"/>
  <c r="P63" i="146" s="1"/>
  <c r="P65" i="146" s="1"/>
  <c r="AC46" i="112" s="1"/>
  <c r="H53" i="137"/>
  <c r="H56" i="137" s="1"/>
  <c r="H62" i="137" s="1"/>
  <c r="H63" i="137" s="1"/>
  <c r="H65" i="137" s="1"/>
  <c r="K37" i="112" s="1"/>
  <c r="BG54" i="125"/>
  <c r="BG57" i="125" s="1"/>
  <c r="BG63" i="125" s="1"/>
  <c r="AK54" i="125"/>
  <c r="AK57" i="125" s="1"/>
  <c r="AK63" i="125" s="1"/>
  <c r="AK64" i="125" s="1"/>
  <c r="AK66" i="125" s="1"/>
  <c r="AN24" i="112" s="1"/>
  <c r="AX54" i="125"/>
  <c r="AX57" i="125" s="1"/>
  <c r="AX63" i="125" s="1"/>
  <c r="P54" i="125"/>
  <c r="P57" i="125" s="1"/>
  <c r="P63" i="125" s="1"/>
  <c r="P64" i="125" s="1"/>
  <c r="P66" i="125" s="1"/>
  <c r="S24" i="112" s="1"/>
  <c r="AU54" i="125"/>
  <c r="AU57" i="125" s="1"/>
  <c r="AU63" i="125" s="1"/>
  <c r="AU64" i="125" s="1"/>
  <c r="AU66" i="125" s="1"/>
  <c r="AX24" i="112" s="1"/>
  <c r="AO53" i="143"/>
  <c r="AO56" i="143" s="1"/>
  <c r="AO62" i="143" s="1"/>
  <c r="AO63" i="143" s="1"/>
  <c r="AO65" i="143" s="1"/>
  <c r="AR43" i="112" s="1"/>
  <c r="Y53" i="146"/>
  <c r="Y56" i="146" s="1"/>
  <c r="Y62" i="146" s="1"/>
  <c r="Y63" i="146" s="1"/>
  <c r="Y65" i="146" s="1"/>
  <c r="AL46" i="112" s="1"/>
  <c r="AB53" i="137"/>
  <c r="AB56" i="137" s="1"/>
  <c r="AB62" i="137" s="1"/>
  <c r="AB63" i="137" s="1"/>
  <c r="AB65" i="137" s="1"/>
  <c r="AE37" i="112" s="1"/>
  <c r="AR54" i="125"/>
  <c r="AR57" i="125" s="1"/>
  <c r="AR63" i="125" s="1"/>
  <c r="AR64" i="125" s="1"/>
  <c r="AR66" i="125" s="1"/>
  <c r="AU24" i="112" s="1"/>
  <c r="AJ54" i="125"/>
  <c r="AJ57" i="125" s="1"/>
  <c r="AJ63" i="125" s="1"/>
  <c r="AJ64" i="125" s="1"/>
  <c r="AJ66" i="125" s="1"/>
  <c r="AM24" i="112" s="1"/>
  <c r="AB54" i="125"/>
  <c r="AB57" i="125" s="1"/>
  <c r="AB63" i="125" s="1"/>
  <c r="AB64" i="125" s="1"/>
  <c r="AB66" i="125" s="1"/>
  <c r="AE24" i="112" s="1"/>
  <c r="AY53" i="137"/>
  <c r="AY56" i="137" s="1"/>
  <c r="AY62" i="137" s="1"/>
  <c r="AT53" i="146"/>
  <c r="AT56" i="146" s="1"/>
  <c r="AT62" i="146" s="1"/>
  <c r="AT63" i="146" s="1"/>
  <c r="AT65" i="146" s="1"/>
  <c r="BG46" i="112" s="1"/>
  <c r="AR53" i="146"/>
  <c r="AR56" i="146" s="1"/>
  <c r="AR62" i="146" s="1"/>
  <c r="AR63" i="146" s="1"/>
  <c r="AR65" i="146" s="1"/>
  <c r="BE46" i="112" s="1"/>
  <c r="AU53" i="146"/>
  <c r="AU56" i="146" s="1"/>
  <c r="AU62" i="146" s="1"/>
  <c r="AU63" i="146" s="1"/>
  <c r="AU65" i="146" s="1"/>
  <c r="BH46" i="112" s="1"/>
  <c r="AL53" i="146"/>
  <c r="AL56" i="146" s="1"/>
  <c r="AL62" i="146" s="1"/>
  <c r="AL63" i="146" s="1"/>
  <c r="AL65" i="146" s="1"/>
  <c r="AY46" i="112" s="1"/>
  <c r="AH53" i="146"/>
  <c r="AH56" i="146" s="1"/>
  <c r="AH62" i="146" s="1"/>
  <c r="AH63" i="146" s="1"/>
  <c r="AH65" i="146" s="1"/>
  <c r="AU46" i="112" s="1"/>
  <c r="S53" i="146"/>
  <c r="S56" i="146" s="1"/>
  <c r="S62" i="146" s="1"/>
  <c r="S63" i="146" s="1"/>
  <c r="S65" i="146" s="1"/>
  <c r="AF46" i="112" s="1"/>
  <c r="AX53" i="146"/>
  <c r="AX56" i="146" s="1"/>
  <c r="AX62" i="146" s="1"/>
  <c r="AP54" i="129"/>
  <c r="AP57" i="129" s="1"/>
  <c r="AP63" i="129" s="1"/>
  <c r="AP64" i="129" s="1"/>
  <c r="AP66" i="129" s="1"/>
  <c r="AS28" i="112" s="1"/>
  <c r="AE53" i="140"/>
  <c r="AE56" i="140" s="1"/>
  <c r="AE62" i="140" s="1"/>
  <c r="AE63" i="140" s="1"/>
  <c r="AE65" i="140" s="1"/>
  <c r="AO40" i="112" s="1"/>
  <c r="AH53" i="131"/>
  <c r="AH56" i="131" s="1"/>
  <c r="AH62" i="131" s="1"/>
  <c r="AH63" i="131" s="1"/>
  <c r="AH65" i="131" s="1"/>
  <c r="AK31" i="112" s="1"/>
  <c r="M54" i="128"/>
  <c r="M57" i="128" s="1"/>
  <c r="M63" i="128" s="1"/>
  <c r="M64" i="128" s="1"/>
  <c r="M66" i="128" s="1"/>
  <c r="P27" i="112" s="1"/>
  <c r="L54" i="128"/>
  <c r="L57" i="128" s="1"/>
  <c r="L63" i="128" s="1"/>
  <c r="L64" i="128" s="1"/>
  <c r="L66" i="128" s="1"/>
  <c r="O27" i="112" s="1"/>
  <c r="AO54" i="126"/>
  <c r="AO57" i="126" s="1"/>
  <c r="AO63" i="126" s="1"/>
  <c r="AO64" i="126" s="1"/>
  <c r="AO66" i="126" s="1"/>
  <c r="AR25" i="112" s="1"/>
  <c r="Q54" i="126"/>
  <c r="Q57" i="126" s="1"/>
  <c r="Q63" i="126" s="1"/>
  <c r="Q64" i="126" s="1"/>
  <c r="Q66" i="126" s="1"/>
  <c r="T25" i="112" s="1"/>
  <c r="AK54" i="126"/>
  <c r="AK57" i="126" s="1"/>
  <c r="AK63" i="126" s="1"/>
  <c r="AK64" i="126" s="1"/>
  <c r="AK66" i="126" s="1"/>
  <c r="AN25" i="112" s="1"/>
  <c r="AP54" i="139"/>
  <c r="AP57" i="139" s="1"/>
  <c r="AP63" i="139" s="1"/>
  <c r="AP64" i="139" s="1"/>
  <c r="AP66" i="139" s="1"/>
  <c r="AS39" i="112" s="1"/>
  <c r="AM54" i="139"/>
  <c r="AM57" i="139" s="1"/>
  <c r="AM63" i="139" s="1"/>
  <c r="AM64" i="139" s="1"/>
  <c r="AM66" i="139" s="1"/>
  <c r="AP39" i="112" s="1"/>
  <c r="H54" i="139"/>
  <c r="H57" i="139" s="1"/>
  <c r="H63" i="139" s="1"/>
  <c r="H64" i="139" s="1"/>
  <c r="H66" i="139" s="1"/>
  <c r="K39" i="112" s="1"/>
  <c r="AX54" i="142"/>
  <c r="AX57" i="142" s="1"/>
  <c r="AX63" i="142" s="1"/>
  <c r="BA53" i="130"/>
  <c r="BA56" i="130" s="1"/>
  <c r="BA62" i="130" s="1"/>
  <c r="P53" i="130"/>
  <c r="P56" i="130" s="1"/>
  <c r="P62" i="130" s="1"/>
  <c r="P63" i="130" s="1"/>
  <c r="P65" i="130" s="1"/>
  <c r="S30" i="112" s="1"/>
  <c r="N53" i="130"/>
  <c r="N56" i="130" s="1"/>
  <c r="N62" i="130" s="1"/>
  <c r="N63" i="130" s="1"/>
  <c r="N65" i="130" s="1"/>
  <c r="Q30" i="112" s="1"/>
  <c r="AB53" i="146"/>
  <c r="AB56" i="146" s="1"/>
  <c r="AB62" i="146" s="1"/>
  <c r="AB63" i="146" s="1"/>
  <c r="AB65" i="146" s="1"/>
  <c r="AO46" i="112" s="1"/>
  <c r="AU54" i="129"/>
  <c r="AU57" i="129" s="1"/>
  <c r="AU63" i="129" s="1"/>
  <c r="AU64" i="129" s="1"/>
  <c r="AU66" i="129" s="1"/>
  <c r="AX28" i="112" s="1"/>
  <c r="BF54" i="129"/>
  <c r="BF57" i="129" s="1"/>
  <c r="BF63" i="129" s="1"/>
  <c r="AF53" i="140"/>
  <c r="AF56" i="140" s="1"/>
  <c r="AF62" i="140" s="1"/>
  <c r="AF63" i="140" s="1"/>
  <c r="AF65" i="140" s="1"/>
  <c r="AP40" i="112" s="1"/>
  <c r="BH53" i="140"/>
  <c r="BH56" i="140" s="1"/>
  <c r="BH62" i="140" s="1"/>
  <c r="K53" i="131"/>
  <c r="K56" i="131" s="1"/>
  <c r="K62" i="131" s="1"/>
  <c r="K63" i="131" s="1"/>
  <c r="K65" i="131" s="1"/>
  <c r="N31" i="112" s="1"/>
  <c r="H53" i="131"/>
  <c r="H56" i="131" s="1"/>
  <c r="H62" i="131" s="1"/>
  <c r="H63" i="131" s="1"/>
  <c r="H65" i="131" s="1"/>
  <c r="K31" i="112" s="1"/>
  <c r="AR54" i="128"/>
  <c r="AR57" i="128" s="1"/>
  <c r="AR63" i="128" s="1"/>
  <c r="AR64" i="128" s="1"/>
  <c r="AR66" i="128" s="1"/>
  <c r="AU27" i="112" s="1"/>
  <c r="AK54" i="128"/>
  <c r="AK57" i="128" s="1"/>
  <c r="AK63" i="128" s="1"/>
  <c r="AK64" i="128" s="1"/>
  <c r="AK66" i="128" s="1"/>
  <c r="AN27" i="112" s="1"/>
  <c r="U54" i="126"/>
  <c r="U57" i="126" s="1"/>
  <c r="U63" i="126" s="1"/>
  <c r="U64" i="126" s="1"/>
  <c r="U66" i="126" s="1"/>
  <c r="X25" i="112" s="1"/>
  <c r="AQ54" i="126"/>
  <c r="AQ57" i="126" s="1"/>
  <c r="AQ63" i="126" s="1"/>
  <c r="AQ64" i="126" s="1"/>
  <c r="AQ66" i="126" s="1"/>
  <c r="AT25" i="112" s="1"/>
  <c r="AN54" i="139"/>
  <c r="AN57" i="139" s="1"/>
  <c r="AN63" i="139" s="1"/>
  <c r="AN64" i="139" s="1"/>
  <c r="AN66" i="139" s="1"/>
  <c r="AQ39" i="112" s="1"/>
  <c r="T54" i="139"/>
  <c r="T57" i="139" s="1"/>
  <c r="T63" i="139" s="1"/>
  <c r="T64" i="139" s="1"/>
  <c r="T66" i="139" s="1"/>
  <c r="W39" i="112" s="1"/>
  <c r="L54" i="142"/>
  <c r="L57" i="142" s="1"/>
  <c r="L63" i="142" s="1"/>
  <c r="L64" i="142" s="1"/>
  <c r="L66" i="142" s="1"/>
  <c r="O42" i="112" s="1"/>
  <c r="S54" i="142"/>
  <c r="S57" i="142" s="1"/>
  <c r="S63" i="142" s="1"/>
  <c r="S64" i="142" s="1"/>
  <c r="S66" i="142" s="1"/>
  <c r="V42" i="112" s="1"/>
  <c r="Z53" i="130"/>
  <c r="Z56" i="130" s="1"/>
  <c r="Z62" i="130" s="1"/>
  <c r="Z63" i="130" s="1"/>
  <c r="Z65" i="130" s="1"/>
  <c r="AC30" i="112" s="1"/>
  <c r="BA53" i="143"/>
  <c r="BA56" i="143" s="1"/>
  <c r="BA62" i="143" s="1"/>
  <c r="AP53" i="146"/>
  <c r="AP56" i="146" s="1"/>
  <c r="AP62" i="146" s="1"/>
  <c r="AP63" i="146" s="1"/>
  <c r="AP65" i="146" s="1"/>
  <c r="BC46" i="112" s="1"/>
  <c r="AN53" i="146"/>
  <c r="AN56" i="146" s="1"/>
  <c r="AN62" i="146" s="1"/>
  <c r="AN63" i="146" s="1"/>
  <c r="AN65" i="146" s="1"/>
  <c r="BA46" i="112" s="1"/>
  <c r="AW54" i="129"/>
  <c r="AW57" i="129" s="1"/>
  <c r="AW63" i="129" s="1"/>
  <c r="BB54" i="129"/>
  <c r="BB57" i="129" s="1"/>
  <c r="BB63" i="129" s="1"/>
  <c r="AG54" i="129"/>
  <c r="AG57" i="129" s="1"/>
  <c r="AG63" i="129" s="1"/>
  <c r="AG64" i="129" s="1"/>
  <c r="AG66" i="129" s="1"/>
  <c r="AJ28" i="112" s="1"/>
  <c r="AR54" i="129"/>
  <c r="AR57" i="129" s="1"/>
  <c r="AR63" i="129" s="1"/>
  <c r="AR64" i="129" s="1"/>
  <c r="AR66" i="129" s="1"/>
  <c r="AU28" i="112" s="1"/>
  <c r="BE54" i="129"/>
  <c r="BE57" i="129" s="1"/>
  <c r="BE63" i="129" s="1"/>
  <c r="BC54" i="129"/>
  <c r="BC57" i="129" s="1"/>
  <c r="BC63" i="129" s="1"/>
  <c r="BA54" i="129"/>
  <c r="BA57" i="129" s="1"/>
  <c r="BA63" i="129" s="1"/>
  <c r="AB53" i="131"/>
  <c r="AB56" i="131" s="1"/>
  <c r="AB62" i="131" s="1"/>
  <c r="AB63" i="131" s="1"/>
  <c r="AB65" i="131" s="1"/>
  <c r="AE31" i="112" s="1"/>
  <c r="I53" i="131"/>
  <c r="I56" i="131" s="1"/>
  <c r="I62" i="131" s="1"/>
  <c r="I63" i="131" s="1"/>
  <c r="I65" i="131" s="1"/>
  <c r="L31" i="112" s="1"/>
  <c r="M53" i="131"/>
  <c r="M56" i="131" s="1"/>
  <c r="M62" i="131" s="1"/>
  <c r="M63" i="131" s="1"/>
  <c r="M65" i="131" s="1"/>
  <c r="P31" i="112" s="1"/>
  <c r="W53" i="131"/>
  <c r="W56" i="131" s="1"/>
  <c r="W62" i="131" s="1"/>
  <c r="W63" i="131" s="1"/>
  <c r="W65" i="131" s="1"/>
  <c r="Z31" i="112" s="1"/>
  <c r="AT53" i="131"/>
  <c r="AT56" i="131" s="1"/>
  <c r="AT62" i="131" s="1"/>
  <c r="AT63" i="131" s="1"/>
  <c r="AT65" i="131" s="1"/>
  <c r="AW31" i="112" s="1"/>
  <c r="AX54" i="128"/>
  <c r="AX57" i="128" s="1"/>
  <c r="AX63" i="128" s="1"/>
  <c r="AV54" i="128"/>
  <c r="AV57" i="128" s="1"/>
  <c r="AV63" i="128" s="1"/>
  <c r="J54" i="128"/>
  <c r="J57" i="128" s="1"/>
  <c r="J63" i="128" s="1"/>
  <c r="J64" i="128" s="1"/>
  <c r="J66" i="128" s="1"/>
  <c r="M27" i="112" s="1"/>
  <c r="AN54" i="126"/>
  <c r="AN57" i="126" s="1"/>
  <c r="AN63" i="126" s="1"/>
  <c r="AN64" i="126" s="1"/>
  <c r="AN66" i="126" s="1"/>
  <c r="AQ25" i="112" s="1"/>
  <c r="AL54" i="126"/>
  <c r="AL57" i="126" s="1"/>
  <c r="AL63" i="126" s="1"/>
  <c r="AL64" i="126" s="1"/>
  <c r="AL66" i="126" s="1"/>
  <c r="AO25" i="112" s="1"/>
  <c r="AT54" i="126"/>
  <c r="AT57" i="126" s="1"/>
  <c r="AT63" i="126" s="1"/>
  <c r="AT64" i="126" s="1"/>
  <c r="AT66" i="126" s="1"/>
  <c r="AW25" i="112" s="1"/>
  <c r="M54" i="126"/>
  <c r="M57" i="126" s="1"/>
  <c r="M63" i="126" s="1"/>
  <c r="M64" i="126" s="1"/>
  <c r="M66" i="126" s="1"/>
  <c r="P25" i="112" s="1"/>
  <c r="AS54" i="139"/>
  <c r="AS57" i="139" s="1"/>
  <c r="AS63" i="139" s="1"/>
  <c r="AS64" i="139" s="1"/>
  <c r="AS66" i="139" s="1"/>
  <c r="AV39" i="112" s="1"/>
  <c r="V54" i="139"/>
  <c r="V57" i="139" s="1"/>
  <c r="V63" i="139" s="1"/>
  <c r="V64" i="139" s="1"/>
  <c r="V66" i="139" s="1"/>
  <c r="Y39" i="112" s="1"/>
  <c r="AZ54" i="139"/>
  <c r="AZ57" i="139" s="1"/>
  <c r="AZ63" i="139" s="1"/>
  <c r="AX54" i="139"/>
  <c r="AX57" i="139" s="1"/>
  <c r="AX63" i="139" s="1"/>
  <c r="AS54" i="142"/>
  <c r="AS57" i="142" s="1"/>
  <c r="AS63" i="142" s="1"/>
  <c r="AS64" i="142" s="1"/>
  <c r="AS66" i="142" s="1"/>
  <c r="AV42" i="112" s="1"/>
  <c r="V54" i="142"/>
  <c r="V57" i="142" s="1"/>
  <c r="V63" i="142" s="1"/>
  <c r="V64" i="142" s="1"/>
  <c r="V66" i="142" s="1"/>
  <c r="Y42" i="112" s="1"/>
  <c r="AT54" i="142"/>
  <c r="AT57" i="142" s="1"/>
  <c r="AT63" i="142" s="1"/>
  <c r="AT64" i="142" s="1"/>
  <c r="AT66" i="142" s="1"/>
  <c r="AW42" i="112" s="1"/>
  <c r="F53" i="130"/>
  <c r="F56" i="130" s="1"/>
  <c r="F62" i="130" s="1"/>
  <c r="F63" i="130" s="1"/>
  <c r="F65" i="130" s="1"/>
  <c r="I30" i="112" s="1"/>
  <c r="AZ53" i="130"/>
  <c r="AZ56" i="130" s="1"/>
  <c r="AZ62" i="130" s="1"/>
  <c r="V53" i="130"/>
  <c r="V56" i="130" s="1"/>
  <c r="V62" i="130" s="1"/>
  <c r="V63" i="130" s="1"/>
  <c r="V65" i="130" s="1"/>
  <c r="Y30" i="112" s="1"/>
  <c r="AX54" i="129"/>
  <c r="AX57" i="129" s="1"/>
  <c r="AX63" i="129" s="1"/>
  <c r="AC53" i="140"/>
  <c r="AC56" i="140" s="1"/>
  <c r="AC62" i="140" s="1"/>
  <c r="AC63" i="140" s="1"/>
  <c r="AC65" i="140" s="1"/>
  <c r="AM40" i="112" s="1"/>
  <c r="AX53" i="140"/>
  <c r="AX56" i="140" s="1"/>
  <c r="AX62" i="140" s="1"/>
  <c r="AJ53" i="140"/>
  <c r="AJ56" i="140" s="1"/>
  <c r="AJ62" i="140" s="1"/>
  <c r="AJ63" i="140" s="1"/>
  <c r="AJ65" i="140" s="1"/>
  <c r="AT40" i="112" s="1"/>
  <c r="X53" i="140"/>
  <c r="X56" i="140" s="1"/>
  <c r="X62" i="140" s="1"/>
  <c r="X63" i="140" s="1"/>
  <c r="X65" i="140" s="1"/>
  <c r="AH40" i="112" s="1"/>
  <c r="O53" i="131"/>
  <c r="O56" i="131" s="1"/>
  <c r="O62" i="131" s="1"/>
  <c r="O63" i="131" s="1"/>
  <c r="O65" i="131" s="1"/>
  <c r="R31" i="112" s="1"/>
  <c r="P53" i="131"/>
  <c r="P56" i="131" s="1"/>
  <c r="P62" i="131" s="1"/>
  <c r="P63" i="131" s="1"/>
  <c r="P65" i="131" s="1"/>
  <c r="S31" i="112" s="1"/>
  <c r="AU54" i="128"/>
  <c r="AU57" i="128" s="1"/>
  <c r="AU63" i="128" s="1"/>
  <c r="AU64" i="128" s="1"/>
  <c r="AU66" i="128" s="1"/>
  <c r="AX27" i="112" s="1"/>
  <c r="Z54" i="126"/>
  <c r="Z57" i="126" s="1"/>
  <c r="Z63" i="126" s="1"/>
  <c r="Z64" i="126" s="1"/>
  <c r="Z66" i="126" s="1"/>
  <c r="AC25" i="112" s="1"/>
  <c r="AF54" i="126"/>
  <c r="AF57" i="126" s="1"/>
  <c r="AF63" i="126" s="1"/>
  <c r="AF64" i="126" s="1"/>
  <c r="AF66" i="126" s="1"/>
  <c r="AI25" i="112" s="1"/>
  <c r="V54" i="126"/>
  <c r="V57" i="126" s="1"/>
  <c r="V63" i="126" s="1"/>
  <c r="V64" i="126" s="1"/>
  <c r="V66" i="126" s="1"/>
  <c r="Y25" i="112" s="1"/>
  <c r="H53" i="145"/>
  <c r="H56" i="145" s="1"/>
  <c r="H62" i="145" s="1"/>
  <c r="H63" i="145" s="1"/>
  <c r="H65" i="145" s="1"/>
  <c r="K45" i="112" s="1"/>
  <c r="L54" i="139"/>
  <c r="L57" i="139" s="1"/>
  <c r="L63" i="139" s="1"/>
  <c r="L64" i="139" s="1"/>
  <c r="L66" i="139" s="1"/>
  <c r="O39" i="112" s="1"/>
  <c r="O54" i="139"/>
  <c r="O57" i="139" s="1"/>
  <c r="O63" i="139" s="1"/>
  <c r="O64" i="139" s="1"/>
  <c r="O66" i="139" s="1"/>
  <c r="R39" i="112" s="1"/>
  <c r="Z54" i="129"/>
  <c r="Z57" i="129" s="1"/>
  <c r="Z63" i="129" s="1"/>
  <c r="Z64" i="129" s="1"/>
  <c r="Z66" i="129" s="1"/>
  <c r="AC28" i="112" s="1"/>
  <c r="R54" i="129"/>
  <c r="R57" i="129" s="1"/>
  <c r="R63" i="129" s="1"/>
  <c r="R64" i="129" s="1"/>
  <c r="R66" i="129" s="1"/>
  <c r="U28" i="112" s="1"/>
  <c r="O53" i="140"/>
  <c r="O56" i="140" s="1"/>
  <c r="O62" i="140" s="1"/>
  <c r="O63" i="140" s="1"/>
  <c r="O65" i="140" s="1"/>
  <c r="Y40" i="112" s="1"/>
  <c r="AD53" i="140"/>
  <c r="AD56" i="140" s="1"/>
  <c r="AD62" i="140" s="1"/>
  <c r="AD63" i="140" s="1"/>
  <c r="AD65" i="140" s="1"/>
  <c r="AN40" i="112" s="1"/>
  <c r="AQ53" i="140"/>
  <c r="AQ56" i="140" s="1"/>
  <c r="AQ62" i="140" s="1"/>
  <c r="AQ63" i="140" s="1"/>
  <c r="AQ65" i="140" s="1"/>
  <c r="BA40" i="112" s="1"/>
  <c r="X53" i="131"/>
  <c r="X56" i="131" s="1"/>
  <c r="X62" i="131" s="1"/>
  <c r="X63" i="131" s="1"/>
  <c r="X65" i="131" s="1"/>
  <c r="AA31" i="112" s="1"/>
  <c r="R53" i="131"/>
  <c r="R56" i="131" s="1"/>
  <c r="R62" i="131" s="1"/>
  <c r="R63" i="131" s="1"/>
  <c r="R65" i="131" s="1"/>
  <c r="U31" i="112" s="1"/>
  <c r="AI54" i="128"/>
  <c r="AI57" i="128" s="1"/>
  <c r="AI63" i="128" s="1"/>
  <c r="AI64" i="128" s="1"/>
  <c r="AI66" i="128" s="1"/>
  <c r="AL27" i="112" s="1"/>
  <c r="AF54" i="128"/>
  <c r="AF57" i="128" s="1"/>
  <c r="AF63" i="128" s="1"/>
  <c r="AF64" i="128" s="1"/>
  <c r="AF66" i="128" s="1"/>
  <c r="AI27" i="112" s="1"/>
  <c r="AT54" i="128"/>
  <c r="AT57" i="128" s="1"/>
  <c r="AT63" i="128" s="1"/>
  <c r="AT64" i="128" s="1"/>
  <c r="AT66" i="128" s="1"/>
  <c r="AW27" i="112" s="1"/>
  <c r="AD54" i="128"/>
  <c r="AD57" i="128" s="1"/>
  <c r="AD63" i="128" s="1"/>
  <c r="AD64" i="128" s="1"/>
  <c r="AD66" i="128" s="1"/>
  <c r="AG27" i="112" s="1"/>
  <c r="F54" i="128"/>
  <c r="F57" i="128" s="1"/>
  <c r="F63" i="128" s="1"/>
  <c r="F64" i="128" s="1"/>
  <c r="F66" i="128" s="1"/>
  <c r="I27" i="112" s="1"/>
  <c r="AP54" i="128"/>
  <c r="AP57" i="128" s="1"/>
  <c r="AP63" i="128" s="1"/>
  <c r="AP64" i="128" s="1"/>
  <c r="AP66" i="128" s="1"/>
  <c r="AS27" i="112" s="1"/>
  <c r="AR54" i="126"/>
  <c r="AR57" i="126" s="1"/>
  <c r="AR63" i="126" s="1"/>
  <c r="AR64" i="126" s="1"/>
  <c r="AR66" i="126" s="1"/>
  <c r="AU25" i="112" s="1"/>
  <c r="AJ54" i="126"/>
  <c r="AJ57" i="126" s="1"/>
  <c r="AJ63" i="126" s="1"/>
  <c r="AJ64" i="126" s="1"/>
  <c r="AJ66" i="126" s="1"/>
  <c r="AM25" i="112" s="1"/>
  <c r="G53" i="145"/>
  <c r="G56" i="145" s="1"/>
  <c r="G62" i="145" s="1"/>
  <c r="G63" i="145" s="1"/>
  <c r="G65" i="145" s="1"/>
  <c r="J45" i="112" s="1"/>
  <c r="S54" i="139"/>
  <c r="S57" i="139" s="1"/>
  <c r="S63" i="139" s="1"/>
  <c r="S64" i="139" s="1"/>
  <c r="S66" i="139" s="1"/>
  <c r="V39" i="112" s="1"/>
  <c r="AG54" i="139"/>
  <c r="AG57" i="139" s="1"/>
  <c r="AG63" i="139" s="1"/>
  <c r="AG64" i="139" s="1"/>
  <c r="AG66" i="139" s="1"/>
  <c r="AJ39" i="112" s="1"/>
  <c r="M54" i="142"/>
  <c r="M57" i="142" s="1"/>
  <c r="M63" i="142" s="1"/>
  <c r="M64" i="142" s="1"/>
  <c r="M66" i="142" s="1"/>
  <c r="P42" i="112" s="1"/>
  <c r="AD54" i="142"/>
  <c r="AD57" i="142" s="1"/>
  <c r="AD63" i="142" s="1"/>
  <c r="AD64" i="142" s="1"/>
  <c r="AD66" i="142" s="1"/>
  <c r="AG42" i="112" s="1"/>
  <c r="AQ54" i="142"/>
  <c r="AQ57" i="142" s="1"/>
  <c r="AQ63" i="142" s="1"/>
  <c r="AQ64" i="142" s="1"/>
  <c r="AQ66" i="142" s="1"/>
  <c r="AT42" i="112" s="1"/>
  <c r="AE53" i="130"/>
  <c r="AE56" i="130" s="1"/>
  <c r="AE62" i="130" s="1"/>
  <c r="AE63" i="130" s="1"/>
  <c r="AE65" i="130" s="1"/>
  <c r="AH30" i="112" s="1"/>
  <c r="AB53" i="130"/>
  <c r="AB56" i="130" s="1"/>
  <c r="AB62" i="130" s="1"/>
  <c r="AB63" i="130" s="1"/>
  <c r="AB65" i="130" s="1"/>
  <c r="AE30" i="112" s="1"/>
  <c r="W53" i="130"/>
  <c r="W56" i="130" s="1"/>
  <c r="W62" i="130" s="1"/>
  <c r="W63" i="130" s="1"/>
  <c r="W65" i="130" s="1"/>
  <c r="Z30" i="112" s="1"/>
  <c r="AH53" i="130"/>
  <c r="AH56" i="130" s="1"/>
  <c r="AH62" i="130" s="1"/>
  <c r="AH63" i="130" s="1"/>
  <c r="AH65" i="130" s="1"/>
  <c r="AK30" i="112" s="1"/>
  <c r="N54" i="133"/>
  <c r="N57" i="133" s="1"/>
  <c r="N63" i="133" s="1"/>
  <c r="N64" i="133" s="1"/>
  <c r="N66" i="133" s="1"/>
  <c r="Q33" i="112" s="1"/>
  <c r="V53" i="145"/>
  <c r="V56" i="145" s="1"/>
  <c r="V62" i="145" s="1"/>
  <c r="V63" i="145" s="1"/>
  <c r="V65" i="145" s="1"/>
  <c r="Y45" i="112" s="1"/>
  <c r="E54" i="117"/>
  <c r="E57" i="117" s="1"/>
  <c r="E63" i="117" s="1"/>
  <c r="E64" i="117" s="1"/>
  <c r="E66" i="117" s="1"/>
  <c r="H15" i="112" s="1"/>
  <c r="L53" i="145"/>
  <c r="L56" i="145" s="1"/>
  <c r="L62" i="145" s="1"/>
  <c r="L63" i="145" s="1"/>
  <c r="L65" i="145" s="1"/>
  <c r="O45" i="112" s="1"/>
  <c r="AZ53" i="145"/>
  <c r="AZ56" i="145" s="1"/>
  <c r="AZ62" i="145" s="1"/>
  <c r="AX53" i="145"/>
  <c r="AX56" i="145" s="1"/>
  <c r="AX62" i="145" s="1"/>
  <c r="O53" i="145"/>
  <c r="O56" i="145" s="1"/>
  <c r="O62" i="145" s="1"/>
  <c r="O63" i="145" s="1"/>
  <c r="O65" i="145" s="1"/>
  <c r="R45" i="112" s="1"/>
  <c r="AL53" i="145"/>
  <c r="AL56" i="145" s="1"/>
  <c r="AL62" i="145" s="1"/>
  <c r="AL63" i="145" s="1"/>
  <c r="AL65" i="145" s="1"/>
  <c r="AO45" i="112" s="1"/>
  <c r="M53" i="145"/>
  <c r="M56" i="145" s="1"/>
  <c r="M62" i="145" s="1"/>
  <c r="M63" i="145" s="1"/>
  <c r="M65" i="145" s="1"/>
  <c r="P45" i="112" s="1"/>
  <c r="X53" i="145"/>
  <c r="X56" i="145" s="1"/>
  <c r="X62" i="145" s="1"/>
  <c r="X63" i="145" s="1"/>
  <c r="X65" i="145" s="1"/>
  <c r="AA45" i="112" s="1"/>
  <c r="T53" i="145"/>
  <c r="T56" i="145" s="1"/>
  <c r="T62" i="145" s="1"/>
  <c r="T63" i="145" s="1"/>
  <c r="T65" i="145" s="1"/>
  <c r="W45" i="112" s="1"/>
  <c r="AQ53" i="145"/>
  <c r="AQ56" i="145" s="1"/>
  <c r="AQ62" i="145" s="1"/>
  <c r="AQ63" i="145" s="1"/>
  <c r="AQ65" i="145" s="1"/>
  <c r="AT45" i="112" s="1"/>
  <c r="P53" i="145"/>
  <c r="P56" i="145" s="1"/>
  <c r="P62" i="145" s="1"/>
  <c r="P63" i="145" s="1"/>
  <c r="P65" i="145" s="1"/>
  <c r="S45" i="112" s="1"/>
  <c r="AW53" i="145"/>
  <c r="AW56" i="145" s="1"/>
  <c r="AW62" i="145" s="1"/>
  <c r="H54" i="117"/>
  <c r="H57" i="117" s="1"/>
  <c r="H63" i="117" s="1"/>
  <c r="H64" i="117" s="1"/>
  <c r="H66" i="117" s="1"/>
  <c r="K15" i="112" s="1"/>
  <c r="AE53" i="145"/>
  <c r="AE56" i="145" s="1"/>
  <c r="AE62" i="145" s="1"/>
  <c r="AE63" i="145" s="1"/>
  <c r="AE65" i="145" s="1"/>
  <c r="AH45" i="112" s="1"/>
  <c r="H54" i="150"/>
  <c r="H57" i="150" s="1"/>
  <c r="H63" i="150" s="1"/>
  <c r="H64" i="150" s="1"/>
  <c r="H66" i="150" s="1"/>
  <c r="K26" i="152" s="1"/>
  <c r="E53" i="145"/>
  <c r="E56" i="145" s="1"/>
  <c r="E62" i="145" s="1"/>
  <c r="E63" i="145" s="1"/>
  <c r="E65" i="145" s="1"/>
  <c r="H45" i="112" s="1"/>
  <c r="L54" i="117"/>
  <c r="L57" i="117" s="1"/>
  <c r="L63" i="117" s="1"/>
  <c r="L64" i="117" s="1"/>
  <c r="L66" i="117" s="1"/>
  <c r="O15" i="112" s="1"/>
  <c r="D54" i="117"/>
  <c r="D57" i="117" s="1"/>
  <c r="D63" i="117" s="1"/>
  <c r="D64" i="117" s="1"/>
  <c r="D66" i="117" s="1"/>
  <c r="G15" i="112" s="1"/>
  <c r="D54" i="126"/>
  <c r="F54" i="150"/>
  <c r="F57" i="150" s="1"/>
  <c r="F63" i="150" s="1"/>
  <c r="F64" i="150" s="1"/>
  <c r="F66" i="150" s="1"/>
  <c r="I26" i="152" s="1"/>
  <c r="D54" i="128"/>
  <c r="D54" i="150"/>
  <c r="D57" i="150" s="1"/>
  <c r="D63" i="150" s="1"/>
  <c r="D64" i="150" s="1"/>
  <c r="D66" i="150" s="1"/>
  <c r="G26" i="152" s="1"/>
  <c r="Y53" i="145"/>
  <c r="Y56" i="145" s="1"/>
  <c r="Y62" i="145" s="1"/>
  <c r="Y63" i="145" s="1"/>
  <c r="Y65" i="145" s="1"/>
  <c r="AB45" i="112" s="1"/>
  <c r="N53" i="145"/>
  <c r="N56" i="145" s="1"/>
  <c r="N62" i="145" s="1"/>
  <c r="N63" i="145" s="1"/>
  <c r="N65" i="145" s="1"/>
  <c r="Q45" i="112" s="1"/>
  <c r="AM53" i="145"/>
  <c r="AM56" i="145" s="1"/>
  <c r="AM62" i="145" s="1"/>
  <c r="AM63" i="145" s="1"/>
  <c r="AM65" i="145" s="1"/>
  <c r="AP45" i="112" s="1"/>
  <c r="AT53" i="145"/>
  <c r="AT56" i="145" s="1"/>
  <c r="AT62" i="145" s="1"/>
  <c r="AT63" i="145" s="1"/>
  <c r="AT65" i="145" s="1"/>
  <c r="AW45" i="112" s="1"/>
  <c r="BB53" i="145"/>
  <c r="BB56" i="145" s="1"/>
  <c r="BB62" i="145" s="1"/>
  <c r="S53" i="145"/>
  <c r="S56" i="145" s="1"/>
  <c r="S62" i="145" s="1"/>
  <c r="S63" i="145" s="1"/>
  <c r="S65" i="145" s="1"/>
  <c r="V45" i="112" s="1"/>
  <c r="AN53" i="145"/>
  <c r="AN56" i="145" s="1"/>
  <c r="AN62" i="145" s="1"/>
  <c r="AN63" i="145" s="1"/>
  <c r="AN65" i="145" s="1"/>
  <c r="AQ45" i="112" s="1"/>
  <c r="AK53" i="145"/>
  <c r="AK56" i="145" s="1"/>
  <c r="AK62" i="145" s="1"/>
  <c r="AK63" i="145" s="1"/>
  <c r="AK65" i="145" s="1"/>
  <c r="AN45" i="112" s="1"/>
  <c r="AI53" i="145"/>
  <c r="AI56" i="145" s="1"/>
  <c r="AI62" i="145" s="1"/>
  <c r="AI63" i="145" s="1"/>
  <c r="AI65" i="145" s="1"/>
  <c r="AL45" i="112" s="1"/>
  <c r="AO53" i="145"/>
  <c r="AO56" i="145" s="1"/>
  <c r="AO62" i="145" s="1"/>
  <c r="AO63" i="145" s="1"/>
  <c r="AO65" i="145" s="1"/>
  <c r="AR45" i="112" s="1"/>
  <c r="F54" i="117"/>
  <c r="F57" i="117" s="1"/>
  <c r="F63" i="117" s="1"/>
  <c r="F64" i="117" s="1"/>
  <c r="F66" i="117" s="1"/>
  <c r="I15" i="112" s="1"/>
  <c r="E54" i="150"/>
  <c r="E57" i="150" s="1"/>
  <c r="E63" i="150" s="1"/>
  <c r="E64" i="150" s="1"/>
  <c r="E66" i="150" s="1"/>
  <c r="H26" i="152" s="1"/>
  <c r="G53" i="131"/>
  <c r="E54" i="142"/>
  <c r="J53" i="143"/>
  <c r="J56" i="143" s="1"/>
  <c r="J62" i="143" s="1"/>
  <c r="J63" i="143" s="1"/>
  <c r="J65" i="143" s="1"/>
  <c r="M43" i="112" s="1"/>
  <c r="AF53" i="145"/>
  <c r="AF56" i="145" s="1"/>
  <c r="AF62" i="145" s="1"/>
  <c r="AF63" i="145" s="1"/>
  <c r="AF65" i="145" s="1"/>
  <c r="AI45" i="112" s="1"/>
  <c r="AP53" i="145"/>
  <c r="AP56" i="145" s="1"/>
  <c r="AP62" i="145" s="1"/>
  <c r="AP63" i="145" s="1"/>
  <c r="AP65" i="145" s="1"/>
  <c r="AS45" i="112" s="1"/>
  <c r="Q53" i="145"/>
  <c r="Q56" i="145" s="1"/>
  <c r="Q62" i="145" s="1"/>
  <c r="Q63" i="145" s="1"/>
  <c r="Q65" i="145" s="1"/>
  <c r="T45" i="112" s="1"/>
  <c r="Z53" i="145"/>
  <c r="Z56" i="145" s="1"/>
  <c r="Z62" i="145" s="1"/>
  <c r="Z63" i="145" s="1"/>
  <c r="Z65" i="145" s="1"/>
  <c r="AC45" i="112" s="1"/>
  <c r="AC53" i="145"/>
  <c r="AC56" i="145" s="1"/>
  <c r="AC62" i="145" s="1"/>
  <c r="AC63" i="145" s="1"/>
  <c r="AC65" i="145" s="1"/>
  <c r="AF45" i="112" s="1"/>
  <c r="R53" i="145"/>
  <c r="R56" i="145" s="1"/>
  <c r="R62" i="145" s="1"/>
  <c r="R63" i="145" s="1"/>
  <c r="R65" i="145" s="1"/>
  <c r="U45" i="112" s="1"/>
  <c r="AA53" i="145"/>
  <c r="AA56" i="145" s="1"/>
  <c r="AA62" i="145" s="1"/>
  <c r="AA63" i="145" s="1"/>
  <c r="AA65" i="145" s="1"/>
  <c r="AD45" i="112" s="1"/>
  <c r="AR53" i="145"/>
  <c r="AR56" i="145" s="1"/>
  <c r="AR62" i="145" s="1"/>
  <c r="AR63" i="145" s="1"/>
  <c r="AR65" i="145" s="1"/>
  <c r="AU45" i="112" s="1"/>
  <c r="G54" i="150"/>
  <c r="G57" i="150" s="1"/>
  <c r="G63" i="150" s="1"/>
  <c r="G64" i="150" s="1"/>
  <c r="G66" i="150" s="1"/>
  <c r="J26" i="152" s="1"/>
  <c r="AH53" i="145"/>
  <c r="AH56" i="145" s="1"/>
  <c r="AH62" i="145" s="1"/>
  <c r="AH63" i="145" s="1"/>
  <c r="AH65" i="145" s="1"/>
  <c r="AK45" i="112" s="1"/>
  <c r="K54" i="150"/>
  <c r="K57" i="150" s="1"/>
  <c r="K63" i="150" s="1"/>
  <c r="K64" i="150" s="1"/>
  <c r="K66" i="150" s="1"/>
  <c r="N26" i="152" s="1"/>
  <c r="G54" i="117"/>
  <c r="G57" i="117" s="1"/>
  <c r="G63" i="117" s="1"/>
  <c r="G64" i="117" s="1"/>
  <c r="G66" i="117" s="1"/>
  <c r="J15" i="112" s="1"/>
  <c r="J54" i="117"/>
  <c r="J57" i="117" s="1"/>
  <c r="J63" i="117" s="1"/>
  <c r="J64" i="117" s="1"/>
  <c r="J66" i="117" s="1"/>
  <c r="M15" i="112" s="1"/>
  <c r="N54" i="129"/>
  <c r="L54" i="150"/>
  <c r="L57" i="150" s="1"/>
  <c r="L63" i="150" s="1"/>
  <c r="L64" i="150" s="1"/>
  <c r="L66" i="150" s="1"/>
  <c r="O26" i="152" s="1"/>
  <c r="M54" i="117"/>
  <c r="M57" i="117" s="1"/>
  <c r="M63" i="117" s="1"/>
  <c r="M64" i="117" s="1"/>
  <c r="M66" i="117" s="1"/>
  <c r="P15" i="112" s="1"/>
  <c r="E54" i="139"/>
  <c r="AS53" i="145"/>
  <c r="AS56" i="145" s="1"/>
  <c r="AS62" i="145" s="1"/>
  <c r="AS63" i="145" s="1"/>
  <c r="AS65" i="145" s="1"/>
  <c r="AV45" i="112" s="1"/>
  <c r="U53" i="145"/>
  <c r="U56" i="145" s="1"/>
  <c r="U62" i="145" s="1"/>
  <c r="U63" i="145" s="1"/>
  <c r="U65" i="145" s="1"/>
  <c r="X45" i="112" s="1"/>
  <c r="BA53" i="145"/>
  <c r="BA56" i="145" s="1"/>
  <c r="BA62" i="145" s="1"/>
  <c r="K54" i="117"/>
  <c r="K57" i="117" s="1"/>
  <c r="K63" i="117" s="1"/>
  <c r="K64" i="117" s="1"/>
  <c r="K66" i="117" s="1"/>
  <c r="N15" i="112" s="1"/>
  <c r="W53" i="145"/>
  <c r="W56" i="145" s="1"/>
  <c r="W62" i="145" s="1"/>
  <c r="W63" i="145" s="1"/>
  <c r="W65" i="145" s="1"/>
  <c r="Z45" i="112" s="1"/>
  <c r="I54" i="117"/>
  <c r="I57" i="117" s="1"/>
  <c r="I63" i="117" s="1"/>
  <c r="I64" i="117" s="1"/>
  <c r="I66" i="117" s="1"/>
  <c r="L15" i="112" s="1"/>
  <c r="AU53" i="145"/>
  <c r="AU56" i="145" s="1"/>
  <c r="AU62" i="145" s="1"/>
  <c r="AU63" i="145" s="1"/>
  <c r="AU65" i="145" s="1"/>
  <c r="AX45" i="112" s="1"/>
  <c r="AD53" i="145"/>
  <c r="AD56" i="145" s="1"/>
  <c r="AD62" i="145" s="1"/>
  <c r="AD63" i="145" s="1"/>
  <c r="AD65" i="145" s="1"/>
  <c r="AG45" i="112" s="1"/>
  <c r="AJ53" i="145"/>
  <c r="AJ56" i="145" s="1"/>
  <c r="AJ62" i="145" s="1"/>
  <c r="AJ63" i="145" s="1"/>
  <c r="AJ65" i="145" s="1"/>
  <c r="AM45" i="112" s="1"/>
  <c r="AV53" i="145"/>
  <c r="AV56" i="145" s="1"/>
  <c r="AV62" i="145" s="1"/>
  <c r="AV63" i="145" s="1"/>
  <c r="AV65" i="145" s="1"/>
  <c r="AY45" i="112" s="1"/>
  <c r="AG53" i="145"/>
  <c r="AG56" i="145" s="1"/>
  <c r="AG62" i="145" s="1"/>
  <c r="AG63" i="145" s="1"/>
  <c r="AG65" i="145" s="1"/>
  <c r="AJ45" i="112" s="1"/>
  <c r="AY53" i="145"/>
  <c r="AY56" i="145" s="1"/>
  <c r="AY62" i="145" s="1"/>
  <c r="AB53" i="145"/>
  <c r="AB56" i="145" s="1"/>
  <c r="AB62" i="145" s="1"/>
  <c r="AB63" i="145" s="1"/>
  <c r="AB65" i="145" s="1"/>
  <c r="AE45" i="112" s="1"/>
  <c r="N54" i="125"/>
  <c r="D53" i="130"/>
  <c r="I54" i="150"/>
  <c r="I57" i="150" s="1"/>
  <c r="I63" i="150" s="1"/>
  <c r="I64" i="150" s="1"/>
  <c r="I66" i="150" s="1"/>
  <c r="L26" i="152" s="1"/>
  <c r="M54" i="150"/>
  <c r="M57" i="150" s="1"/>
  <c r="M63" i="150" s="1"/>
  <c r="M64" i="150" s="1"/>
  <c r="M66" i="150" s="1"/>
  <c r="P26" i="152" s="1"/>
  <c r="J54" i="150"/>
  <c r="J57" i="150" s="1"/>
  <c r="J63" i="150" s="1"/>
  <c r="J64" i="150" s="1"/>
  <c r="J66" i="150" s="1"/>
  <c r="M26" i="152" s="1"/>
  <c r="L53" i="140"/>
  <c r="BI57" i="150"/>
  <c r="BI63" i="150" s="1"/>
  <c r="AW49" i="134"/>
  <c r="AW51" i="134" s="1"/>
  <c r="AW60" i="134" s="1"/>
  <c r="AW62" i="134" s="1"/>
  <c r="AV49" i="128"/>
  <c r="AV51" i="128" s="1"/>
  <c r="AV60" i="128" s="1"/>
  <c r="AV62" i="128" s="1"/>
  <c r="AX48" i="125"/>
  <c r="AY46" i="125" s="1"/>
  <c r="AX47" i="131"/>
  <c r="AY45" i="131" s="1"/>
  <c r="AV48" i="130"/>
  <c r="AV50" i="130" s="1"/>
  <c r="AV59" i="130" s="1"/>
  <c r="AV61" i="130" s="1"/>
  <c r="AW49" i="139"/>
  <c r="AW51" i="139" s="1"/>
  <c r="AW60" i="139" s="1"/>
  <c r="AW62" i="139" s="1"/>
  <c r="AV48" i="137"/>
  <c r="AV50" i="137" s="1"/>
  <c r="AV59" i="137" s="1"/>
  <c r="AV61" i="137" s="1"/>
  <c r="AX47" i="146"/>
  <c r="AY45" i="146" s="1"/>
  <c r="AV49" i="117"/>
  <c r="AX48" i="129"/>
  <c r="AY46" i="129" s="1"/>
  <c r="AW48" i="140"/>
  <c r="AW50" i="140" s="1"/>
  <c r="AW59" i="140" s="1"/>
  <c r="AW61" i="140" s="1"/>
  <c r="U42" i="122"/>
  <c r="B62" i="149"/>
  <c r="Q62" i="149" s="1"/>
  <c r="BJ21" i="150"/>
  <c r="BJ22" i="150" s="1"/>
  <c r="BI55" i="146"/>
  <c r="BJ19" i="146"/>
  <c r="BI55" i="145"/>
  <c r="BJ19" i="145"/>
  <c r="BI55" i="143"/>
  <c r="BJ19" i="143"/>
  <c r="BI22" i="143"/>
  <c r="BI56" i="142"/>
  <c r="BJ19" i="142"/>
  <c r="BI55" i="140"/>
  <c r="BJ19" i="140"/>
  <c r="BI22" i="140"/>
  <c r="BI56" i="139"/>
  <c r="BJ19" i="139"/>
  <c r="BI55" i="137"/>
  <c r="BI56" i="137" s="1"/>
  <c r="BI62" i="137" s="1"/>
  <c r="BJ19" i="137"/>
  <c r="BI55" i="136"/>
  <c r="BJ19" i="136"/>
  <c r="BI56" i="134"/>
  <c r="BJ19" i="134"/>
  <c r="BI56" i="133"/>
  <c r="BJ19" i="133"/>
  <c r="BI22" i="133"/>
  <c r="BI55" i="131"/>
  <c r="BJ19" i="131"/>
  <c r="BI55" i="130"/>
  <c r="BJ19" i="130"/>
  <c r="BI22" i="130"/>
  <c r="BI56" i="129"/>
  <c r="BJ19" i="129"/>
  <c r="BI56" i="128"/>
  <c r="BJ19" i="128"/>
  <c r="BI56" i="126"/>
  <c r="BJ19" i="126"/>
  <c r="BI56" i="125"/>
  <c r="BJ19" i="125"/>
  <c r="BJ55" i="123"/>
  <c r="BK19" i="123"/>
  <c r="BJ55" i="122"/>
  <c r="BK19" i="122"/>
  <c r="BJ22" i="122"/>
  <c r="BK21" i="120"/>
  <c r="BK22" i="120" s="1"/>
  <c r="AW48" i="116"/>
  <c r="AW50" i="116" s="1"/>
  <c r="AW59" i="116" s="1"/>
  <c r="AW61" i="116" s="1"/>
  <c r="M39" i="114"/>
  <c r="M62" i="114" s="1"/>
  <c r="D39" i="114"/>
  <c r="D62" i="114" s="1"/>
  <c r="D64" i="114" s="1"/>
  <c r="D66" i="114" s="1"/>
  <c r="D68" i="114" s="1"/>
  <c r="G11" i="152" s="1"/>
  <c r="I39" i="114"/>
  <c r="I62" i="114" s="1"/>
  <c r="E39" i="114"/>
  <c r="E62" i="114" s="1"/>
  <c r="E64" i="114" s="1"/>
  <c r="E66" i="114" s="1"/>
  <c r="E68" i="114" s="1"/>
  <c r="H11" i="152" s="1"/>
  <c r="J39" i="114"/>
  <c r="J62" i="114" s="1"/>
  <c r="B39" i="114"/>
  <c r="F39" i="114"/>
  <c r="F62" i="114" s="1"/>
  <c r="G39" i="114"/>
  <c r="G62" i="114" s="1"/>
  <c r="L39" i="114"/>
  <c r="L62" i="114" s="1"/>
  <c r="C39" i="114"/>
  <c r="C62" i="114" s="1"/>
  <c r="K39" i="114"/>
  <c r="K62" i="114" s="1"/>
  <c r="H39" i="114"/>
  <c r="H62" i="114" s="1"/>
  <c r="N39" i="114"/>
  <c r="N62" i="114" s="1"/>
  <c r="AX47" i="116"/>
  <c r="AY45" i="116" s="1"/>
  <c r="BL53" i="116"/>
  <c r="BL56" i="116" s="1"/>
  <c r="BL62" i="116" s="1"/>
  <c r="BK53" i="116"/>
  <c r="BK56" i="116" s="1"/>
  <c r="BK62" i="116" s="1"/>
  <c r="Y53" i="116"/>
  <c r="Y56" i="116" s="1"/>
  <c r="Y62" i="116" s="1"/>
  <c r="Y63" i="116" s="1"/>
  <c r="Y65" i="116" s="1"/>
  <c r="AB14" i="112" s="1"/>
  <c r="P53" i="116"/>
  <c r="P56" i="116" s="1"/>
  <c r="P62" i="116" s="1"/>
  <c r="P63" i="116" s="1"/>
  <c r="P65" i="116" s="1"/>
  <c r="S14" i="112" s="1"/>
  <c r="AM53" i="116"/>
  <c r="AM56" i="116" s="1"/>
  <c r="AM62" i="116" s="1"/>
  <c r="AM63" i="116" s="1"/>
  <c r="AM65" i="116" s="1"/>
  <c r="AP14" i="112" s="1"/>
  <c r="AO53" i="116"/>
  <c r="AO56" i="116" s="1"/>
  <c r="AO62" i="116" s="1"/>
  <c r="AO63" i="116" s="1"/>
  <c r="AO65" i="116" s="1"/>
  <c r="AR14" i="112" s="1"/>
  <c r="G53" i="116"/>
  <c r="G56" i="116" s="1"/>
  <c r="G62" i="116" s="1"/>
  <c r="G63" i="116" s="1"/>
  <c r="G65" i="116" s="1"/>
  <c r="J14" i="112" s="1"/>
  <c r="R53" i="116"/>
  <c r="R56" i="116" s="1"/>
  <c r="R62" i="116" s="1"/>
  <c r="R63" i="116" s="1"/>
  <c r="R65" i="116" s="1"/>
  <c r="U14" i="112" s="1"/>
  <c r="Z53" i="116"/>
  <c r="Z56" i="116" s="1"/>
  <c r="Z62" i="116" s="1"/>
  <c r="Z63" i="116" s="1"/>
  <c r="Z65" i="116" s="1"/>
  <c r="AC14" i="112" s="1"/>
  <c r="T53" i="116"/>
  <c r="T56" i="116" s="1"/>
  <c r="T62" i="116" s="1"/>
  <c r="T63" i="116" s="1"/>
  <c r="T65" i="116" s="1"/>
  <c r="W14" i="112" s="1"/>
  <c r="AQ53" i="116"/>
  <c r="AQ56" i="116" s="1"/>
  <c r="AQ62" i="116" s="1"/>
  <c r="AQ63" i="116" s="1"/>
  <c r="AQ65" i="116" s="1"/>
  <c r="AT14" i="112" s="1"/>
  <c r="BI53" i="116"/>
  <c r="BI56" i="116" s="1"/>
  <c r="BI62" i="116" s="1"/>
  <c r="AF53" i="116"/>
  <c r="AF56" i="116" s="1"/>
  <c r="AF62" i="116" s="1"/>
  <c r="AF63" i="116" s="1"/>
  <c r="AF65" i="116" s="1"/>
  <c r="AI14" i="112" s="1"/>
  <c r="J53" i="116"/>
  <c r="J56" i="116" s="1"/>
  <c r="J62" i="116" s="1"/>
  <c r="J63" i="116" s="1"/>
  <c r="J65" i="116" s="1"/>
  <c r="M14" i="112" s="1"/>
  <c r="AB53" i="116"/>
  <c r="AB56" i="116" s="1"/>
  <c r="AB62" i="116" s="1"/>
  <c r="AB63" i="116" s="1"/>
  <c r="AB65" i="116" s="1"/>
  <c r="AE14" i="112" s="1"/>
  <c r="AA53" i="116"/>
  <c r="AA56" i="116" s="1"/>
  <c r="AA62" i="116" s="1"/>
  <c r="AA63" i="116" s="1"/>
  <c r="AA65" i="116" s="1"/>
  <c r="AD14" i="112" s="1"/>
  <c r="AS53" i="116"/>
  <c r="AS56" i="116" s="1"/>
  <c r="AS62" i="116" s="1"/>
  <c r="AS63" i="116" s="1"/>
  <c r="AS65" i="116" s="1"/>
  <c r="AV14" i="112" s="1"/>
  <c r="B53" i="116"/>
  <c r="BJ53" i="116"/>
  <c r="BJ56" i="116" s="1"/>
  <c r="BJ62" i="116" s="1"/>
  <c r="E53" i="116"/>
  <c r="E56" i="116" s="1"/>
  <c r="E62" i="116" s="1"/>
  <c r="E63" i="116" s="1"/>
  <c r="E65" i="116" s="1"/>
  <c r="H14" i="112" s="1"/>
  <c r="BC53" i="116"/>
  <c r="BC56" i="116" s="1"/>
  <c r="BC62" i="116" s="1"/>
  <c r="BF53" i="116"/>
  <c r="BF56" i="116" s="1"/>
  <c r="BF62" i="116" s="1"/>
  <c r="V53" i="116"/>
  <c r="V56" i="116" s="1"/>
  <c r="V62" i="116" s="1"/>
  <c r="V63" i="116" s="1"/>
  <c r="V65" i="116" s="1"/>
  <c r="Y14" i="112" s="1"/>
  <c r="D53" i="116"/>
  <c r="D56" i="116" s="1"/>
  <c r="D62" i="116" s="1"/>
  <c r="D63" i="116" s="1"/>
  <c r="D65" i="116" s="1"/>
  <c r="G14" i="112" s="1"/>
  <c r="AI53" i="116"/>
  <c r="AI56" i="116" s="1"/>
  <c r="AI62" i="116" s="1"/>
  <c r="AI63" i="116" s="1"/>
  <c r="AI65" i="116" s="1"/>
  <c r="AL14" i="112" s="1"/>
  <c r="BA53" i="116"/>
  <c r="BA56" i="116" s="1"/>
  <c r="BA62" i="116" s="1"/>
  <c r="AP53" i="116"/>
  <c r="AP56" i="116" s="1"/>
  <c r="AP62" i="116" s="1"/>
  <c r="AP63" i="116" s="1"/>
  <c r="AP65" i="116" s="1"/>
  <c r="AS14" i="112" s="1"/>
  <c r="H53" i="116"/>
  <c r="H56" i="116" s="1"/>
  <c r="H62" i="116" s="1"/>
  <c r="H63" i="116" s="1"/>
  <c r="H65" i="116" s="1"/>
  <c r="K14" i="112" s="1"/>
  <c r="M53" i="116"/>
  <c r="M56" i="116" s="1"/>
  <c r="M62" i="116" s="1"/>
  <c r="M63" i="116" s="1"/>
  <c r="M65" i="116" s="1"/>
  <c r="P14" i="112" s="1"/>
  <c r="AD53" i="116"/>
  <c r="AD56" i="116" s="1"/>
  <c r="AD62" i="116" s="1"/>
  <c r="AD63" i="116" s="1"/>
  <c r="AD65" i="116" s="1"/>
  <c r="AG14" i="112" s="1"/>
  <c r="AJ53" i="116"/>
  <c r="AJ56" i="116" s="1"/>
  <c r="AJ62" i="116" s="1"/>
  <c r="AJ63" i="116" s="1"/>
  <c r="AJ65" i="116" s="1"/>
  <c r="AM14" i="112" s="1"/>
  <c r="AZ53" i="116"/>
  <c r="AZ56" i="116" s="1"/>
  <c r="AZ62" i="116" s="1"/>
  <c r="BE53" i="116"/>
  <c r="BE56" i="116" s="1"/>
  <c r="BE62" i="116" s="1"/>
  <c r="N53" i="116"/>
  <c r="N56" i="116" s="1"/>
  <c r="N62" i="116" s="1"/>
  <c r="N63" i="116" s="1"/>
  <c r="N65" i="116" s="1"/>
  <c r="Q14" i="112" s="1"/>
  <c r="AR53" i="116"/>
  <c r="AR56" i="116" s="1"/>
  <c r="AR62" i="116" s="1"/>
  <c r="AR63" i="116" s="1"/>
  <c r="AR65" i="116" s="1"/>
  <c r="AU14" i="112" s="1"/>
  <c r="W53" i="116"/>
  <c r="W56" i="116" s="1"/>
  <c r="W62" i="116" s="1"/>
  <c r="W63" i="116" s="1"/>
  <c r="W65" i="116" s="1"/>
  <c r="Z14" i="112" s="1"/>
  <c r="AH53" i="116"/>
  <c r="AH56" i="116" s="1"/>
  <c r="AH62" i="116" s="1"/>
  <c r="AH63" i="116" s="1"/>
  <c r="AH65" i="116" s="1"/>
  <c r="AK14" i="112" s="1"/>
  <c r="AU53" i="116"/>
  <c r="AU56" i="116" s="1"/>
  <c r="AU62" i="116" s="1"/>
  <c r="AU63" i="116" s="1"/>
  <c r="AU65" i="116" s="1"/>
  <c r="AX14" i="112" s="1"/>
  <c r="AG53" i="116"/>
  <c r="AG56" i="116" s="1"/>
  <c r="AG62" i="116" s="1"/>
  <c r="AG63" i="116" s="1"/>
  <c r="AG65" i="116" s="1"/>
  <c r="AJ14" i="112" s="1"/>
  <c r="BB53" i="116"/>
  <c r="BB56" i="116" s="1"/>
  <c r="BB62" i="116" s="1"/>
  <c r="BD53" i="116"/>
  <c r="BD56" i="116" s="1"/>
  <c r="BD62" i="116" s="1"/>
  <c r="AE53" i="116"/>
  <c r="AE56" i="116" s="1"/>
  <c r="AE62" i="116" s="1"/>
  <c r="AE63" i="116" s="1"/>
  <c r="AE65" i="116" s="1"/>
  <c r="AH14" i="112" s="1"/>
  <c r="Q53" i="116"/>
  <c r="Q56" i="116" s="1"/>
  <c r="Q62" i="116" s="1"/>
  <c r="Q63" i="116" s="1"/>
  <c r="Q65" i="116" s="1"/>
  <c r="T14" i="112" s="1"/>
  <c r="AL53" i="116"/>
  <c r="AL56" i="116" s="1"/>
  <c r="AL62" i="116" s="1"/>
  <c r="AL63" i="116" s="1"/>
  <c r="AL65" i="116" s="1"/>
  <c r="AO14" i="112" s="1"/>
  <c r="AY53" i="116"/>
  <c r="AY56" i="116" s="1"/>
  <c r="AY62" i="116" s="1"/>
  <c r="AV53" i="116"/>
  <c r="AV56" i="116" s="1"/>
  <c r="AV62" i="116" s="1"/>
  <c r="AV63" i="116" s="1"/>
  <c r="AV65" i="116" s="1"/>
  <c r="AY14" i="112" s="1"/>
  <c r="BH53" i="116"/>
  <c r="BH56" i="116" s="1"/>
  <c r="BH62" i="116" s="1"/>
  <c r="O53" i="116"/>
  <c r="O56" i="116" s="1"/>
  <c r="O62" i="116" s="1"/>
  <c r="O63" i="116" s="1"/>
  <c r="O65" i="116" s="1"/>
  <c r="R14" i="112" s="1"/>
  <c r="K53" i="116"/>
  <c r="K56" i="116" s="1"/>
  <c r="K62" i="116" s="1"/>
  <c r="K63" i="116" s="1"/>
  <c r="K65" i="116" s="1"/>
  <c r="N14" i="112" s="1"/>
  <c r="AC53" i="116"/>
  <c r="AC56" i="116" s="1"/>
  <c r="AC62" i="116" s="1"/>
  <c r="AC63" i="116" s="1"/>
  <c r="AC65" i="116" s="1"/>
  <c r="AF14" i="112" s="1"/>
  <c r="AT53" i="116"/>
  <c r="AT56" i="116" s="1"/>
  <c r="AT62" i="116" s="1"/>
  <c r="AT63" i="116" s="1"/>
  <c r="AT65" i="116" s="1"/>
  <c r="AW14" i="112" s="1"/>
  <c r="X53" i="116"/>
  <c r="X56" i="116" s="1"/>
  <c r="X62" i="116" s="1"/>
  <c r="X63" i="116" s="1"/>
  <c r="X65" i="116" s="1"/>
  <c r="AA14" i="112" s="1"/>
  <c r="AW53" i="116"/>
  <c r="AW56" i="116" s="1"/>
  <c r="AW62" i="116" s="1"/>
  <c r="BG53" i="116"/>
  <c r="BG56" i="116" s="1"/>
  <c r="BG62" i="116" s="1"/>
  <c r="F53" i="116"/>
  <c r="F56" i="116" s="1"/>
  <c r="F62" i="116" s="1"/>
  <c r="F63" i="116" s="1"/>
  <c r="F65" i="116" s="1"/>
  <c r="I14" i="112" s="1"/>
  <c r="L53" i="116"/>
  <c r="L56" i="116" s="1"/>
  <c r="L62" i="116" s="1"/>
  <c r="L63" i="116" s="1"/>
  <c r="L65" i="116" s="1"/>
  <c r="O14" i="112" s="1"/>
  <c r="S53" i="116"/>
  <c r="S56" i="116" s="1"/>
  <c r="S62" i="116" s="1"/>
  <c r="S63" i="116" s="1"/>
  <c r="S65" i="116" s="1"/>
  <c r="V14" i="112" s="1"/>
  <c r="AK53" i="116"/>
  <c r="AK56" i="116" s="1"/>
  <c r="AK62" i="116" s="1"/>
  <c r="AK63" i="116" s="1"/>
  <c r="AK65" i="116" s="1"/>
  <c r="AN14" i="112" s="1"/>
  <c r="AN53" i="116"/>
  <c r="AN56" i="116" s="1"/>
  <c r="AN62" i="116" s="1"/>
  <c r="AN63" i="116" s="1"/>
  <c r="AN65" i="116" s="1"/>
  <c r="AQ14" i="112" s="1"/>
  <c r="C53" i="116"/>
  <c r="C56" i="116" s="1"/>
  <c r="C62" i="116" s="1"/>
  <c r="U53" i="116"/>
  <c r="U56" i="116" s="1"/>
  <c r="U62" i="116" s="1"/>
  <c r="U63" i="116" s="1"/>
  <c r="U65" i="116" s="1"/>
  <c r="X14" i="112" s="1"/>
  <c r="I53" i="116"/>
  <c r="I56" i="116" s="1"/>
  <c r="I62" i="116" s="1"/>
  <c r="I63" i="116" s="1"/>
  <c r="I65" i="116" s="1"/>
  <c r="L14" i="112" s="1"/>
  <c r="AX53" i="116"/>
  <c r="AX56" i="116" s="1"/>
  <c r="AX62" i="116" s="1"/>
  <c r="B56" i="114"/>
  <c r="J11" i="3"/>
  <c r="B3" i="2"/>
  <c r="E12" i="8"/>
  <c r="E16" i="8" s="1"/>
  <c r="D12" i="8"/>
  <c r="D14" i="8" s="1"/>
  <c r="R22" i="2" l="1"/>
  <c r="S20" i="2" s="1"/>
  <c r="R23" i="2"/>
  <c r="O99" i="2"/>
  <c r="P99" i="2"/>
  <c r="M99" i="2"/>
  <c r="U99" i="2"/>
  <c r="N99" i="2"/>
  <c r="S99" i="2"/>
  <c r="T99" i="2"/>
  <c r="R99" i="2"/>
  <c r="Q99" i="2"/>
  <c r="V99" i="2"/>
  <c r="V127" i="2" s="1"/>
  <c r="V34" i="2" s="1"/>
  <c r="M97" i="2"/>
  <c r="T97" i="2"/>
  <c r="P97" i="2"/>
  <c r="S98" i="2"/>
  <c r="P98" i="2"/>
  <c r="S96" i="2"/>
  <c r="M96" i="2"/>
  <c r="R95" i="2"/>
  <c r="R97" i="2"/>
  <c r="O98" i="2"/>
  <c r="O96" i="2"/>
  <c r="R96" i="2"/>
  <c r="Q97" i="2"/>
  <c r="O97" i="2"/>
  <c r="N98" i="2"/>
  <c r="M98" i="2"/>
  <c r="T98" i="2"/>
  <c r="J96" i="2"/>
  <c r="Q96" i="2"/>
  <c r="K97" i="2"/>
  <c r="L98" i="2"/>
  <c r="K96" i="2"/>
  <c r="N97" i="2"/>
  <c r="S97" i="2"/>
  <c r="R98" i="2"/>
  <c r="U98" i="2"/>
  <c r="Q98" i="2"/>
  <c r="P96" i="2"/>
  <c r="N96" i="2"/>
  <c r="P93" i="2"/>
  <c r="M94" i="2"/>
  <c r="Q95" i="2"/>
  <c r="N95" i="2"/>
  <c r="O94" i="2"/>
  <c r="P94" i="2"/>
  <c r="M95" i="2"/>
  <c r="O95" i="2"/>
  <c r="N94" i="2"/>
  <c r="P95" i="2"/>
  <c r="Q94" i="2"/>
  <c r="O93" i="2"/>
  <c r="M93" i="2"/>
  <c r="G93" i="2"/>
  <c r="N93" i="2"/>
  <c r="G40" i="112"/>
  <c r="N40" i="112"/>
  <c r="H40" i="112"/>
  <c r="O40" i="112"/>
  <c r="BI57" i="142"/>
  <c r="BI63" i="142" s="1"/>
  <c r="O66" i="161"/>
  <c r="R30" i="152" s="1"/>
  <c r="C68" i="149"/>
  <c r="F23" i="152" s="1"/>
  <c r="AV51" i="117"/>
  <c r="AV60" i="117" s="1"/>
  <c r="AV62" i="117" s="1"/>
  <c r="AV64" i="117" s="1"/>
  <c r="AV66" i="117" s="1"/>
  <c r="AY15" i="112" s="1"/>
  <c r="AU64" i="117"/>
  <c r="AU66" i="117" s="1"/>
  <c r="AX15" i="112" s="1"/>
  <c r="C57" i="117"/>
  <c r="C63" i="117" s="1"/>
  <c r="Q15" i="112"/>
  <c r="BI56" i="136"/>
  <c r="BI62" i="136" s="1"/>
  <c r="AV64" i="161"/>
  <c r="AV66" i="161" s="1"/>
  <c r="AY30" i="152" s="1"/>
  <c r="C63" i="2"/>
  <c r="B63" i="159"/>
  <c r="C63" i="159" s="1"/>
  <c r="C64" i="159" s="1"/>
  <c r="C66" i="159" s="1"/>
  <c r="C68" i="159" s="1"/>
  <c r="C60" i="158"/>
  <c r="C61" i="158" s="1"/>
  <c r="C63" i="158" s="1"/>
  <c r="C65" i="158" s="1"/>
  <c r="F52" i="112" s="1"/>
  <c r="B60" i="158"/>
  <c r="B61" i="158" s="1"/>
  <c r="C60" i="156"/>
  <c r="C61" i="156" s="1"/>
  <c r="C63" i="156" s="1"/>
  <c r="C65" i="156" s="1"/>
  <c r="F49" i="112" s="1"/>
  <c r="B60" i="155"/>
  <c r="B61" i="155" s="1"/>
  <c r="C60" i="157"/>
  <c r="C61" i="157" s="1"/>
  <c r="C63" i="157" s="1"/>
  <c r="C65" i="157" s="1"/>
  <c r="F51" i="112" s="1"/>
  <c r="B60" i="156"/>
  <c r="B61" i="156" s="1"/>
  <c r="C60" i="155"/>
  <c r="C61" i="155" s="1"/>
  <c r="C63" i="155" s="1"/>
  <c r="C65" i="155" s="1"/>
  <c r="F48" i="112" s="1"/>
  <c r="B60" i="157"/>
  <c r="B61" i="157" s="1"/>
  <c r="C61" i="142"/>
  <c r="C62" i="142" s="1"/>
  <c r="C64" i="142" s="1"/>
  <c r="C66" i="142" s="1"/>
  <c r="F42" i="112" s="1"/>
  <c r="C61" i="146"/>
  <c r="C63" i="146" s="1"/>
  <c r="C65" i="146" s="1"/>
  <c r="F46" i="112" s="1"/>
  <c r="B61" i="142"/>
  <c r="B62" i="142" s="1"/>
  <c r="B64" i="142" s="1"/>
  <c r="B66" i="142" s="1"/>
  <c r="B61" i="146"/>
  <c r="C60" i="145"/>
  <c r="C61" i="145" s="1"/>
  <c r="C63" i="145" s="1"/>
  <c r="C65" i="145" s="1"/>
  <c r="F45" i="112" s="1"/>
  <c r="C60" i="143"/>
  <c r="C61" i="143" s="1"/>
  <c r="C63" i="143" s="1"/>
  <c r="C65" i="143" s="1"/>
  <c r="F43" i="112" s="1"/>
  <c r="B60" i="145"/>
  <c r="B61" i="145" s="1"/>
  <c r="C61" i="139"/>
  <c r="C62" i="139" s="1"/>
  <c r="C64" i="139" s="1"/>
  <c r="C66" i="139" s="1"/>
  <c r="F39" i="112" s="1"/>
  <c r="B60" i="137"/>
  <c r="B61" i="137" s="1"/>
  <c r="C60" i="136"/>
  <c r="C61" i="136" s="1"/>
  <c r="C63" i="136" s="1"/>
  <c r="C65" i="136" s="1"/>
  <c r="F36" i="112" s="1"/>
  <c r="B61" i="134"/>
  <c r="B62" i="134" s="1"/>
  <c r="B64" i="134" s="1"/>
  <c r="B66" i="134" s="1"/>
  <c r="E34" i="112" s="1"/>
  <c r="B60" i="131"/>
  <c r="B61" i="131" s="1"/>
  <c r="B63" i="131" s="1"/>
  <c r="B65" i="131" s="1"/>
  <c r="C60" i="130"/>
  <c r="C61" i="130" s="1"/>
  <c r="C63" i="130" s="1"/>
  <c r="C65" i="130" s="1"/>
  <c r="F30" i="112" s="1"/>
  <c r="B61" i="128"/>
  <c r="B62" i="128" s="1"/>
  <c r="B60" i="143"/>
  <c r="B61" i="143" s="1"/>
  <c r="C61" i="133"/>
  <c r="C62" i="133" s="1"/>
  <c r="C64" i="133" s="1"/>
  <c r="C66" i="133" s="1"/>
  <c r="F33" i="112" s="1"/>
  <c r="B61" i="129"/>
  <c r="B62" i="129" s="1"/>
  <c r="B64" i="129" s="1"/>
  <c r="B66" i="129" s="1"/>
  <c r="E28" i="112" s="1"/>
  <c r="C60" i="137"/>
  <c r="C61" i="137" s="1"/>
  <c r="C63" i="137" s="1"/>
  <c r="C65" i="137" s="1"/>
  <c r="F37" i="112" s="1"/>
  <c r="C61" i="134"/>
  <c r="C62" i="134" s="1"/>
  <c r="C64" i="134" s="1"/>
  <c r="C66" i="134" s="1"/>
  <c r="F34" i="112" s="1"/>
  <c r="B61" i="133"/>
  <c r="B62" i="133" s="1"/>
  <c r="C60" i="131"/>
  <c r="C61" i="131" s="1"/>
  <c r="C61" i="128"/>
  <c r="C62" i="128" s="1"/>
  <c r="B60" i="136"/>
  <c r="B61" i="136" s="1"/>
  <c r="C61" i="126"/>
  <c r="C62" i="126" s="1"/>
  <c r="C64" i="126" s="1"/>
  <c r="C66" i="126" s="1"/>
  <c r="F25" i="112" s="1"/>
  <c r="B61" i="125"/>
  <c r="B62" i="125" s="1"/>
  <c r="B64" i="125" s="1"/>
  <c r="B66" i="125" s="1"/>
  <c r="E24" i="112" s="1"/>
  <c r="B60" i="123"/>
  <c r="C61" i="117"/>
  <c r="C62" i="117" s="1"/>
  <c r="B63" i="114"/>
  <c r="C63" i="114" s="1"/>
  <c r="F63" i="114" s="1"/>
  <c r="G63" i="114" s="1"/>
  <c r="H63" i="114" s="1"/>
  <c r="I63" i="114" s="1"/>
  <c r="J63" i="114" s="1"/>
  <c r="K63" i="114" s="1"/>
  <c r="L63" i="114" s="1"/>
  <c r="M63" i="114" s="1"/>
  <c r="N63" i="114" s="1"/>
  <c r="N64" i="114" s="1"/>
  <c r="N66" i="114" s="1"/>
  <c r="N68" i="114" s="1"/>
  <c r="B63" i="2"/>
  <c r="B60" i="130"/>
  <c r="B61" i="130" s="1"/>
  <c r="B63" i="130" s="1"/>
  <c r="B65" i="130" s="1"/>
  <c r="E30" i="112" s="1"/>
  <c r="B61" i="126"/>
  <c r="B62" i="126" s="1"/>
  <c r="B64" i="126" s="1"/>
  <c r="B66" i="126" s="1"/>
  <c r="E25" i="112" s="1"/>
  <c r="C60" i="122"/>
  <c r="C61" i="120"/>
  <c r="C62" i="120" s="1"/>
  <c r="C60" i="119"/>
  <c r="C61" i="119" s="1"/>
  <c r="C63" i="119" s="1"/>
  <c r="C65" i="119" s="1"/>
  <c r="B61" i="117"/>
  <c r="B62" i="117" s="1"/>
  <c r="C60" i="116"/>
  <c r="C61" i="116" s="1"/>
  <c r="C63" i="116" s="1"/>
  <c r="C65" i="116" s="1"/>
  <c r="C61" i="129"/>
  <c r="C62" i="129" s="1"/>
  <c r="C64" i="129" s="1"/>
  <c r="C66" i="129" s="1"/>
  <c r="F28" i="112" s="1"/>
  <c r="B60" i="122"/>
  <c r="B61" i="120"/>
  <c r="B62" i="120" s="1"/>
  <c r="B60" i="119"/>
  <c r="B61" i="119" s="1"/>
  <c r="B60" i="116"/>
  <c r="B61" i="116" s="1"/>
  <c r="B61" i="139"/>
  <c r="B62" i="139" s="1"/>
  <c r="B64" i="139" s="1"/>
  <c r="B66" i="139" s="1"/>
  <c r="C61" i="125"/>
  <c r="C62" i="125" s="1"/>
  <c r="C64" i="125" s="1"/>
  <c r="C66" i="125" s="1"/>
  <c r="F24" i="112" s="1"/>
  <c r="C60" i="123"/>
  <c r="C63" i="131"/>
  <c r="C65" i="131" s="1"/>
  <c r="F31" i="112" s="1"/>
  <c r="F134" i="2"/>
  <c r="B130" i="2"/>
  <c r="B64" i="128"/>
  <c r="B66" i="128" s="1"/>
  <c r="E27" i="112" s="1"/>
  <c r="C64" i="128"/>
  <c r="C66" i="128" s="1"/>
  <c r="F27" i="112" s="1"/>
  <c r="G65" i="137"/>
  <c r="F40" i="112"/>
  <c r="C64" i="120"/>
  <c r="C63" i="161"/>
  <c r="C64" i="161" s="1"/>
  <c r="C66" i="161" s="1"/>
  <c r="E40" i="112"/>
  <c r="Q39" i="159"/>
  <c r="C62" i="160"/>
  <c r="Q39" i="160"/>
  <c r="C64" i="150"/>
  <c r="C66" i="150" s="1"/>
  <c r="F26" i="152" s="1"/>
  <c r="AW63" i="136"/>
  <c r="AW65" i="136" s="1"/>
  <c r="AZ36" i="112" s="1"/>
  <c r="BI56" i="130"/>
  <c r="BI62" i="130" s="1"/>
  <c r="BI57" i="129"/>
  <c r="BI63" i="129" s="1"/>
  <c r="BI56" i="131"/>
  <c r="BI62" i="131" s="1"/>
  <c r="AW49" i="161"/>
  <c r="AW51" i="161" s="1"/>
  <c r="AW60" i="161" s="1"/>
  <c r="AW62" i="161" s="1"/>
  <c r="AW64" i="161" s="1"/>
  <c r="AW66" i="161" s="1"/>
  <c r="AZ30" i="152" s="1"/>
  <c r="J18" i="152"/>
  <c r="J18" i="112"/>
  <c r="H18" i="112"/>
  <c r="H18" i="152"/>
  <c r="H40" i="152" s="1"/>
  <c r="I18" i="112"/>
  <c r="I18" i="152"/>
  <c r="I40" i="152" s="1"/>
  <c r="O18" i="152"/>
  <c r="O40" i="152" s="1"/>
  <c r="O18" i="112"/>
  <c r="P18" i="112"/>
  <c r="P18" i="152"/>
  <c r="P40" i="152" s="1"/>
  <c r="B59" i="159"/>
  <c r="B65" i="159" s="1"/>
  <c r="Q65" i="159" s="1"/>
  <c r="Q56" i="159"/>
  <c r="Q59" i="159" s="1"/>
  <c r="Q56" i="160"/>
  <c r="Q59" i="160" s="1"/>
  <c r="B59" i="160"/>
  <c r="B65" i="160" s="1"/>
  <c r="Q65" i="160" s="1"/>
  <c r="B62" i="160"/>
  <c r="G18" i="112"/>
  <c r="G18" i="152"/>
  <c r="G40" i="152" s="1"/>
  <c r="B62" i="159"/>
  <c r="K18" i="112"/>
  <c r="K18" i="152"/>
  <c r="K40" i="152" s="1"/>
  <c r="Q18" i="152"/>
  <c r="Q40" i="152" s="1"/>
  <c r="Q18" i="112"/>
  <c r="N18" i="112"/>
  <c r="N18" i="152"/>
  <c r="N40" i="152" s="1"/>
  <c r="L18" i="112"/>
  <c r="L18" i="152"/>
  <c r="L40" i="152" s="1"/>
  <c r="M18" i="112"/>
  <c r="M18" i="152"/>
  <c r="M40" i="152" s="1"/>
  <c r="B57" i="161"/>
  <c r="BN57" i="161" s="1"/>
  <c r="BN54" i="161"/>
  <c r="AX48" i="161"/>
  <c r="AY46" i="161" s="1"/>
  <c r="AV19" i="152"/>
  <c r="AV41" i="152" s="1"/>
  <c r="AV19" i="112"/>
  <c r="R19" i="152"/>
  <c r="R19" i="112"/>
  <c r="Z19" i="152"/>
  <c r="Z41" i="152" s="1"/>
  <c r="Z19" i="112"/>
  <c r="S19" i="152"/>
  <c r="S41" i="152" s="1"/>
  <c r="S19" i="112"/>
  <c r="Y19" i="152"/>
  <c r="Y41" i="152" s="1"/>
  <c r="Y19" i="112"/>
  <c r="AF19" i="152"/>
  <c r="AF41" i="152" s="1"/>
  <c r="AF19" i="112"/>
  <c r="W19" i="152"/>
  <c r="W41" i="152" s="1"/>
  <c r="W19" i="112"/>
  <c r="T19" i="152"/>
  <c r="T41" i="152" s="1"/>
  <c r="T19" i="112"/>
  <c r="AB19" i="152"/>
  <c r="AB41" i="152" s="1"/>
  <c r="AB19" i="112"/>
  <c r="AH19" i="152"/>
  <c r="AH41" i="152" s="1"/>
  <c r="AH19" i="112"/>
  <c r="AO19" i="152"/>
  <c r="AO41" i="152" s="1"/>
  <c r="AO19" i="112"/>
  <c r="AE19" i="152"/>
  <c r="AE41" i="152" s="1"/>
  <c r="AE19" i="112"/>
  <c r="AK19" i="152"/>
  <c r="AK41" i="152" s="1"/>
  <c r="AK19" i="112"/>
  <c r="AT19" i="152"/>
  <c r="AT41" i="152" s="1"/>
  <c r="AT19" i="112"/>
  <c r="V19" i="152"/>
  <c r="V41" i="152" s="1"/>
  <c r="V19" i="112"/>
  <c r="U19" i="152"/>
  <c r="U41" i="152" s="1"/>
  <c r="U19" i="112"/>
  <c r="AS19" i="152"/>
  <c r="AS41" i="152" s="1"/>
  <c r="AS19" i="112"/>
  <c r="AJ19" i="152"/>
  <c r="AJ41" i="152" s="1"/>
  <c r="AJ19" i="112"/>
  <c r="AM19" i="152"/>
  <c r="AM41" i="152" s="1"/>
  <c r="AM19" i="112"/>
  <c r="AC19" i="152"/>
  <c r="AC41" i="152" s="1"/>
  <c r="AC19" i="112"/>
  <c r="AD19" i="152"/>
  <c r="AD41" i="152" s="1"/>
  <c r="AD19" i="112"/>
  <c r="AY19" i="152"/>
  <c r="AY19" i="112"/>
  <c r="AP19" i="152"/>
  <c r="AP41" i="152" s="1"/>
  <c r="AP19" i="112"/>
  <c r="AN19" i="152"/>
  <c r="AN41" i="152" s="1"/>
  <c r="AN19" i="112"/>
  <c r="X19" i="152"/>
  <c r="X41" i="152" s="1"/>
  <c r="X19" i="112"/>
  <c r="AU19" i="152"/>
  <c r="AU41" i="152" s="1"/>
  <c r="AU19" i="112"/>
  <c r="AG19" i="152"/>
  <c r="AG41" i="152" s="1"/>
  <c r="AG19" i="112"/>
  <c r="AR19" i="152"/>
  <c r="AR41" i="152" s="1"/>
  <c r="AR19" i="112"/>
  <c r="AL19" i="152"/>
  <c r="AL41" i="152" s="1"/>
  <c r="AL19" i="112"/>
  <c r="AX19" i="152"/>
  <c r="AX41" i="152" s="1"/>
  <c r="AX19" i="112"/>
  <c r="AW19" i="152"/>
  <c r="AW41" i="152" s="1"/>
  <c r="AW19" i="112"/>
  <c r="AI19" i="152"/>
  <c r="AI41" i="152" s="1"/>
  <c r="AI19" i="112"/>
  <c r="AQ19" i="152"/>
  <c r="AQ41" i="152" s="1"/>
  <c r="AQ19" i="112"/>
  <c r="AA19" i="152"/>
  <c r="AA41" i="152" s="1"/>
  <c r="AA19" i="112"/>
  <c r="J19" i="112"/>
  <c r="J19" i="152"/>
  <c r="J41" i="152" s="1"/>
  <c r="M19" i="112"/>
  <c r="M19" i="152"/>
  <c r="M41" i="152" s="1"/>
  <c r="I19" i="112"/>
  <c r="I19" i="152"/>
  <c r="I41" i="152" s="1"/>
  <c r="H19" i="112"/>
  <c r="H19" i="152"/>
  <c r="H41" i="152" s="1"/>
  <c r="G19" i="112"/>
  <c r="G19" i="152"/>
  <c r="G41" i="152" s="1"/>
  <c r="P19" i="112"/>
  <c r="P19" i="152"/>
  <c r="P41" i="152" s="1"/>
  <c r="O19" i="112"/>
  <c r="O19" i="152"/>
  <c r="O41" i="152" s="1"/>
  <c r="Q19" i="112"/>
  <c r="Q19" i="152"/>
  <c r="Q41" i="152" s="1"/>
  <c r="L19" i="112"/>
  <c r="L19" i="152"/>
  <c r="L41" i="152" s="1"/>
  <c r="K19" i="112"/>
  <c r="K19" i="152"/>
  <c r="K41" i="152" s="1"/>
  <c r="N19" i="112"/>
  <c r="N19" i="152"/>
  <c r="N41" i="152" s="1"/>
  <c r="AW63" i="155"/>
  <c r="AW65" i="155" s="1"/>
  <c r="AZ48" i="112" s="1"/>
  <c r="BI56" i="140"/>
  <c r="BI62" i="140" s="1"/>
  <c r="BI57" i="125"/>
  <c r="BI63" i="125" s="1"/>
  <c r="BI57" i="126"/>
  <c r="BI63" i="126" s="1"/>
  <c r="BI57" i="133"/>
  <c r="BI63" i="133" s="1"/>
  <c r="BI57" i="134"/>
  <c r="BI63" i="134" s="1"/>
  <c r="BI57" i="139"/>
  <c r="BI63" i="139" s="1"/>
  <c r="BI56" i="143"/>
  <c r="BI62" i="143" s="1"/>
  <c r="BI56" i="145"/>
  <c r="BI62" i="145" s="1"/>
  <c r="BI56" i="146"/>
  <c r="BI62" i="146" s="1"/>
  <c r="AW63" i="140"/>
  <c r="AW65" i="140" s="1"/>
  <c r="BG40" i="112" s="1"/>
  <c r="AW63" i="119"/>
  <c r="AW65" i="119" s="1"/>
  <c r="AZ17" i="112" s="1"/>
  <c r="BN53" i="157"/>
  <c r="F56" i="157"/>
  <c r="F62" i="157" s="1"/>
  <c r="F63" i="157" s="1"/>
  <c r="F65" i="157" s="1"/>
  <c r="I51" i="112" s="1"/>
  <c r="AW63" i="157"/>
  <c r="AW65" i="157" s="1"/>
  <c r="AZ51" i="112" s="1"/>
  <c r="BN53" i="156"/>
  <c r="B56" i="156"/>
  <c r="B56" i="155"/>
  <c r="BN53" i="155"/>
  <c r="B62" i="158"/>
  <c r="B63" i="158" s="1"/>
  <c r="B65" i="158" s="1"/>
  <c r="E52" i="112" s="1"/>
  <c r="AY47" i="158"/>
  <c r="AZ45" i="158" s="1"/>
  <c r="AY47" i="157"/>
  <c r="AZ45" i="157" s="1"/>
  <c r="AY47" i="155"/>
  <c r="AZ45" i="155" s="1"/>
  <c r="AY47" i="156"/>
  <c r="AZ45" i="156" s="1"/>
  <c r="AW49" i="128"/>
  <c r="AW51" i="128" s="1"/>
  <c r="AW60" i="128" s="1"/>
  <c r="AW62" i="128" s="1"/>
  <c r="AW64" i="128" s="1"/>
  <c r="AW66" i="128" s="1"/>
  <c r="AZ27" i="112" s="1"/>
  <c r="BN53" i="158"/>
  <c r="F56" i="158"/>
  <c r="F62" i="158" s="1"/>
  <c r="F63" i="158" s="1"/>
  <c r="F65" i="158" s="1"/>
  <c r="I52" i="112" s="1"/>
  <c r="AW63" i="156"/>
  <c r="AW65" i="156" s="1"/>
  <c r="AZ49" i="112" s="1"/>
  <c r="B62" i="157"/>
  <c r="BN56" i="157"/>
  <c r="AX48" i="158"/>
  <c r="AX50" i="158" s="1"/>
  <c r="AX59" i="158" s="1"/>
  <c r="AX61" i="158" s="1"/>
  <c r="AX63" i="158" s="1"/>
  <c r="AX65" i="158" s="1"/>
  <c r="BA52" i="112" s="1"/>
  <c r="AX48" i="157"/>
  <c r="AX50" i="157" s="1"/>
  <c r="AX59" i="157" s="1"/>
  <c r="AX61" i="157" s="1"/>
  <c r="AX63" i="157" s="1"/>
  <c r="AX65" i="157" s="1"/>
  <c r="BA51" i="112" s="1"/>
  <c r="AX48" i="155"/>
  <c r="AX50" i="155" s="1"/>
  <c r="AX59" i="155" s="1"/>
  <c r="AX61" i="155" s="1"/>
  <c r="AX63" i="155" s="1"/>
  <c r="AX65" i="155" s="1"/>
  <c r="BA48" i="112" s="1"/>
  <c r="AX48" i="156"/>
  <c r="AX50" i="156" s="1"/>
  <c r="AX59" i="156" s="1"/>
  <c r="AX61" i="156" s="1"/>
  <c r="AX63" i="156" s="1"/>
  <c r="AX65" i="156" s="1"/>
  <c r="BA49" i="112" s="1"/>
  <c r="AW64" i="129"/>
  <c r="AW66" i="129" s="1"/>
  <c r="AZ28" i="112" s="1"/>
  <c r="AX48" i="140"/>
  <c r="AX50" i="140" s="1"/>
  <c r="AX59" i="140" s="1"/>
  <c r="AX61" i="140" s="1"/>
  <c r="AX63" i="140" s="1"/>
  <c r="AX65" i="140" s="1"/>
  <c r="BH40" i="112" s="1"/>
  <c r="AW63" i="131"/>
  <c r="AW65" i="131" s="1"/>
  <c r="AZ31" i="112" s="1"/>
  <c r="AW63" i="146"/>
  <c r="AW65" i="146" s="1"/>
  <c r="BJ46" i="112" s="1"/>
  <c r="BK21" i="117"/>
  <c r="BK22" i="117" s="1"/>
  <c r="V42" i="122"/>
  <c r="AW64" i="120"/>
  <c r="AW66" i="120" s="1"/>
  <c r="AZ19" i="112" s="1"/>
  <c r="AW64" i="125"/>
  <c r="AW66" i="125" s="1"/>
  <c r="AZ24" i="112" s="1"/>
  <c r="BI57" i="128"/>
  <c r="BI63" i="128" s="1"/>
  <c r="AX49" i="125"/>
  <c r="AX51" i="125" s="1"/>
  <c r="AX60" i="125" s="1"/>
  <c r="AX62" i="125" s="1"/>
  <c r="AX64" i="125" s="1"/>
  <c r="AX66" i="125" s="1"/>
  <c r="BA24" i="112" s="1"/>
  <c r="AX49" i="120"/>
  <c r="AX51" i="120" s="1"/>
  <c r="AX60" i="120" s="1"/>
  <c r="AX62" i="120" s="1"/>
  <c r="AX64" i="120" s="1"/>
  <c r="AX66" i="120" s="1"/>
  <c r="V42" i="123"/>
  <c r="V48" i="122"/>
  <c r="AW49" i="133"/>
  <c r="AW51" i="133" s="1"/>
  <c r="AW60" i="133" s="1"/>
  <c r="AW62" i="133" s="1"/>
  <c r="AW64" i="133" s="1"/>
  <c r="AW66" i="133" s="1"/>
  <c r="AZ33" i="112" s="1"/>
  <c r="AX48" i="119"/>
  <c r="AX50" i="119" s="1"/>
  <c r="AX59" i="119" s="1"/>
  <c r="AX61" i="119" s="1"/>
  <c r="AX63" i="119" s="1"/>
  <c r="AX65" i="119" s="1"/>
  <c r="B64" i="149"/>
  <c r="AX49" i="129"/>
  <c r="AX51" i="129" s="1"/>
  <c r="AX60" i="129" s="1"/>
  <c r="AX62" i="129" s="1"/>
  <c r="AX64" i="129" s="1"/>
  <c r="AX66" i="129" s="1"/>
  <c r="BA28" i="112" s="1"/>
  <c r="AY47" i="146"/>
  <c r="AZ45" i="146" s="1"/>
  <c r="AX48" i="131"/>
  <c r="AX50" i="131" s="1"/>
  <c r="AX59" i="131" s="1"/>
  <c r="AX61" i="131" s="1"/>
  <c r="AX63" i="131" s="1"/>
  <c r="AX65" i="131" s="1"/>
  <c r="BA31" i="112" s="1"/>
  <c r="BN54" i="125"/>
  <c r="N57" i="125"/>
  <c r="N63" i="125" s="1"/>
  <c r="N64" i="125" s="1"/>
  <c r="N66" i="125" s="1"/>
  <c r="Q24" i="112" s="1"/>
  <c r="BN54" i="139"/>
  <c r="E57" i="139"/>
  <c r="E63" i="139" s="1"/>
  <c r="E64" i="139" s="1"/>
  <c r="E66" i="139" s="1"/>
  <c r="H39" i="112" s="1"/>
  <c r="J15" i="152"/>
  <c r="J37" i="152" s="1"/>
  <c r="BN54" i="128"/>
  <c r="D57" i="128"/>
  <c r="D63" i="128" s="1"/>
  <c r="D64" i="128" s="1"/>
  <c r="D66" i="128" s="1"/>
  <c r="G27" i="112" s="1"/>
  <c r="O15" i="152"/>
  <c r="O37" i="152" s="1"/>
  <c r="K15" i="152"/>
  <c r="K37" i="152" s="1"/>
  <c r="H15" i="152"/>
  <c r="H37" i="152" s="1"/>
  <c r="AW64" i="139"/>
  <c r="AW66" i="139" s="1"/>
  <c r="AZ39" i="112" s="1"/>
  <c r="B57" i="133"/>
  <c r="B63" i="133" s="1"/>
  <c r="BN54" i="133"/>
  <c r="AV63" i="130"/>
  <c r="AV65" i="130" s="1"/>
  <c r="AY30" i="112" s="1"/>
  <c r="B56" i="143"/>
  <c r="B62" i="143" s="1"/>
  <c r="B63" i="143" s="1"/>
  <c r="B65" i="143" s="1"/>
  <c r="E43" i="112" s="1"/>
  <c r="BN53" i="143"/>
  <c r="AW64" i="134"/>
  <c r="AW66" i="134" s="1"/>
  <c r="AZ34" i="112" s="1"/>
  <c r="V15" i="152"/>
  <c r="V37" i="152" s="1"/>
  <c r="AD15" i="152"/>
  <c r="AD37" i="152" s="1"/>
  <c r="AB15" i="152"/>
  <c r="AB37" i="152" s="1"/>
  <c r="H17" i="112"/>
  <c r="H17" i="152"/>
  <c r="H39" i="152" s="1"/>
  <c r="AV40" i="152"/>
  <c r="R40" i="152"/>
  <c r="AC17" i="112"/>
  <c r="AC17" i="152"/>
  <c r="AC39" i="152" s="1"/>
  <c r="AC43" i="152" s="1"/>
  <c r="P17" i="112"/>
  <c r="P17" i="152"/>
  <c r="P39" i="152" s="1"/>
  <c r="BN53" i="119"/>
  <c r="B56" i="119"/>
  <c r="AB17" i="112"/>
  <c r="AB17" i="152"/>
  <c r="AB39" i="152" s="1"/>
  <c r="AB43" i="152" s="1"/>
  <c r="Z40" i="152"/>
  <c r="Y15" i="152"/>
  <c r="Y37" i="152" s="1"/>
  <c r="AV15" i="152"/>
  <c r="AV37" i="152" s="1"/>
  <c r="AG40" i="152"/>
  <c r="AR40" i="152"/>
  <c r="AW17" i="112"/>
  <c r="AW17" i="152"/>
  <c r="AW39" i="152" s="1"/>
  <c r="AW43" i="152" s="1"/>
  <c r="AK17" i="112"/>
  <c r="AK17" i="152"/>
  <c r="AK39" i="152" s="1"/>
  <c r="AK43" i="152" s="1"/>
  <c r="AJ17" i="112"/>
  <c r="AJ17" i="152"/>
  <c r="AJ39" i="152" s="1"/>
  <c r="AJ43" i="152" s="1"/>
  <c r="Q17" i="112"/>
  <c r="Q17" i="152"/>
  <c r="Q39" i="152" s="1"/>
  <c r="Y40" i="152"/>
  <c r="AF40" i="152"/>
  <c r="AL17" i="112"/>
  <c r="AL17" i="152"/>
  <c r="AL39" i="152" s="1"/>
  <c r="AL43" i="152" s="1"/>
  <c r="U40" i="152"/>
  <c r="AS40" i="152"/>
  <c r="AJ40" i="152"/>
  <c r="AV17" i="112"/>
  <c r="AV17" i="152"/>
  <c r="AV39" i="152" s="1"/>
  <c r="AV43" i="152" s="1"/>
  <c r="AQ40" i="152"/>
  <c r="AA40" i="152"/>
  <c r="W47" i="123"/>
  <c r="X45" i="123" s="1"/>
  <c r="AX48" i="126"/>
  <c r="AY46" i="126" s="1"/>
  <c r="AX48" i="150"/>
  <c r="AY46" i="150" s="1"/>
  <c r="AX47" i="137"/>
  <c r="AY45" i="137" s="1"/>
  <c r="AX47" i="130"/>
  <c r="AY45" i="130" s="1"/>
  <c r="AV64" i="150"/>
  <c r="AV66" i="150" s="1"/>
  <c r="AY26" i="152" s="1"/>
  <c r="AY48" i="129"/>
  <c r="AZ46" i="129" s="1"/>
  <c r="AY47" i="131"/>
  <c r="AZ45" i="131" s="1"/>
  <c r="L15" i="152"/>
  <c r="L37" i="152" s="1"/>
  <c r="BN54" i="129"/>
  <c r="N57" i="129"/>
  <c r="N63" i="129" s="1"/>
  <c r="N64" i="129" s="1"/>
  <c r="N66" i="129" s="1"/>
  <c r="Q28" i="112" s="1"/>
  <c r="BN54" i="142"/>
  <c r="E57" i="142"/>
  <c r="E63" i="142" s="1"/>
  <c r="E64" i="142" s="1"/>
  <c r="E66" i="142" s="1"/>
  <c r="B56" i="145"/>
  <c r="B62" i="145" s="1"/>
  <c r="B63" i="145" s="1"/>
  <c r="B65" i="145" s="1"/>
  <c r="E45" i="112" s="1"/>
  <c r="BN53" i="145"/>
  <c r="AN15" i="152"/>
  <c r="AN37" i="152" s="1"/>
  <c r="Z15" i="152"/>
  <c r="Z37" i="152" s="1"/>
  <c r="AT17" i="112"/>
  <c r="AT17" i="152"/>
  <c r="AT39" i="152" s="1"/>
  <c r="AT43" i="152" s="1"/>
  <c r="AE40" i="152"/>
  <c r="J17" i="112"/>
  <c r="J17" i="152"/>
  <c r="J39" i="152" s="1"/>
  <c r="AA17" i="112"/>
  <c r="AA17" i="152"/>
  <c r="AA39" i="152" s="1"/>
  <c r="AA43" i="152" s="1"/>
  <c r="AI17" i="112"/>
  <c r="AI17" i="152"/>
  <c r="AI39" i="152" s="1"/>
  <c r="AI43" i="152" s="1"/>
  <c r="S15" i="152"/>
  <c r="S37" i="152" s="1"/>
  <c r="AT15" i="152"/>
  <c r="AT37" i="152" s="1"/>
  <c r="S40" i="152"/>
  <c r="AM15" i="152"/>
  <c r="AM37" i="152" s="1"/>
  <c r="AA15" i="152"/>
  <c r="AA37" i="152" s="1"/>
  <c r="K17" i="112"/>
  <c r="K17" i="152"/>
  <c r="K39" i="152" s="1"/>
  <c r="Z17" i="112"/>
  <c r="Z17" i="152"/>
  <c r="Z39" i="152" s="1"/>
  <c r="Z43" i="152" s="1"/>
  <c r="AH17" i="112"/>
  <c r="AH17" i="152"/>
  <c r="AH39" i="152" s="1"/>
  <c r="AH43" i="152" s="1"/>
  <c r="B57" i="150"/>
  <c r="B63" i="150" s="1"/>
  <c r="B64" i="150" s="1"/>
  <c r="B66" i="150" s="1"/>
  <c r="E26" i="152" s="1"/>
  <c r="BN54" i="150"/>
  <c r="AP17" i="112"/>
  <c r="AP17" i="152"/>
  <c r="AP39" i="152" s="1"/>
  <c r="AP43" i="152" s="1"/>
  <c r="AT40" i="152"/>
  <c r="V40" i="152"/>
  <c r="G17" i="112"/>
  <c r="G17" i="152"/>
  <c r="G39" i="152" s="1"/>
  <c r="AP40" i="152"/>
  <c r="AS17" i="112"/>
  <c r="AS17" i="152"/>
  <c r="AS39" i="152" s="1"/>
  <c r="AS43" i="152" s="1"/>
  <c r="AQ17" i="112"/>
  <c r="AQ17" i="152"/>
  <c r="AQ39" i="152" s="1"/>
  <c r="AQ43" i="152" s="1"/>
  <c r="AH40" i="152"/>
  <c r="AO40" i="152"/>
  <c r="AW48" i="145"/>
  <c r="AW50" i="145" s="1"/>
  <c r="AW59" i="145" s="1"/>
  <c r="AW61" i="145" s="1"/>
  <c r="AW63" i="145" s="1"/>
  <c r="AW65" i="145" s="1"/>
  <c r="AZ45" i="112" s="1"/>
  <c r="AY48" i="120"/>
  <c r="AZ46" i="120" s="1"/>
  <c r="AY47" i="119"/>
  <c r="AZ45" i="119" s="1"/>
  <c r="AX49" i="142"/>
  <c r="AX51" i="142" s="1"/>
  <c r="AX60" i="142" s="1"/>
  <c r="AX62" i="142" s="1"/>
  <c r="AX64" i="142" s="1"/>
  <c r="AX66" i="142" s="1"/>
  <c r="BA42" i="112" s="1"/>
  <c r="AX48" i="143"/>
  <c r="AX50" i="143" s="1"/>
  <c r="AX59" i="143" s="1"/>
  <c r="AX61" i="143" s="1"/>
  <c r="AX63" i="143" s="1"/>
  <c r="AX65" i="143" s="1"/>
  <c r="BA43" i="112" s="1"/>
  <c r="AX48" i="136"/>
  <c r="AX50" i="136" s="1"/>
  <c r="AX59" i="136" s="1"/>
  <c r="AX61" i="136" s="1"/>
  <c r="AX63" i="136" s="1"/>
  <c r="AX65" i="136" s="1"/>
  <c r="BA36" i="112" s="1"/>
  <c r="AV64" i="133"/>
  <c r="AV66" i="133" s="1"/>
  <c r="AY33" i="112" s="1"/>
  <c r="W41" i="122"/>
  <c r="X39" i="122" s="1"/>
  <c r="AW49" i="117"/>
  <c r="AX49" i="139"/>
  <c r="AX51" i="139" s="1"/>
  <c r="AX60" i="139" s="1"/>
  <c r="AX62" i="139" s="1"/>
  <c r="AX64" i="139" s="1"/>
  <c r="AX66" i="139" s="1"/>
  <c r="BA39" i="112" s="1"/>
  <c r="AX49" i="134"/>
  <c r="AX51" i="134" s="1"/>
  <c r="AX60" i="134" s="1"/>
  <c r="AX62" i="134" s="1"/>
  <c r="AX64" i="134" s="1"/>
  <c r="AX66" i="134" s="1"/>
  <c r="BA34" i="112" s="1"/>
  <c r="P15" i="152"/>
  <c r="P37" i="152" s="1"/>
  <c r="M15" i="152"/>
  <c r="M37" i="152" s="1"/>
  <c r="BN53" i="131"/>
  <c r="G56" i="131"/>
  <c r="G62" i="131" s="1"/>
  <c r="G63" i="131" s="1"/>
  <c r="G65" i="131" s="1"/>
  <c r="J31" i="112" s="1"/>
  <c r="I15" i="152"/>
  <c r="I37" i="152" s="1"/>
  <c r="BN54" i="126"/>
  <c r="D57" i="126"/>
  <c r="D63" i="126" s="1"/>
  <c r="D64" i="126" s="1"/>
  <c r="AV64" i="128"/>
  <c r="AV66" i="128" s="1"/>
  <c r="AY27" i="112" s="1"/>
  <c r="Q15" i="152"/>
  <c r="Q37" i="152" s="1"/>
  <c r="B56" i="137"/>
  <c r="BN53" i="137"/>
  <c r="AV63" i="137"/>
  <c r="AV65" i="137" s="1"/>
  <c r="AY37" i="112" s="1"/>
  <c r="BN53" i="136"/>
  <c r="B56" i="136"/>
  <c r="B62" i="136" s="1"/>
  <c r="B63" i="136" s="1"/>
  <c r="B65" i="136" s="1"/>
  <c r="E36" i="112" s="1"/>
  <c r="AH15" i="152"/>
  <c r="AH37" i="152" s="1"/>
  <c r="AI15" i="152"/>
  <c r="AI37" i="152" s="1"/>
  <c r="AL15" i="152"/>
  <c r="AL37" i="152" s="1"/>
  <c r="AK15" i="152"/>
  <c r="AK37" i="152" s="1"/>
  <c r="AQ15" i="152"/>
  <c r="AQ37" i="152" s="1"/>
  <c r="AF17" i="112"/>
  <c r="AF17" i="152"/>
  <c r="AF39" i="152" s="1"/>
  <c r="AF43" i="152" s="1"/>
  <c r="AM40" i="152"/>
  <c r="AR15" i="152"/>
  <c r="AR37" i="152" s="1"/>
  <c r="L17" i="112"/>
  <c r="L17" i="152"/>
  <c r="L39" i="152" s="1"/>
  <c r="Y17" i="112"/>
  <c r="Y17" i="152"/>
  <c r="Y39" i="152" s="1"/>
  <c r="Y43" i="152" s="1"/>
  <c r="X17" i="112"/>
  <c r="X17" i="152"/>
  <c r="X39" i="152" s="1"/>
  <c r="X43" i="152" s="1"/>
  <c r="AM17" i="112"/>
  <c r="AM17" i="152"/>
  <c r="AM39" i="152" s="1"/>
  <c r="AM43" i="152" s="1"/>
  <c r="T15" i="152"/>
  <c r="T37" i="152" s="1"/>
  <c r="U15" i="152"/>
  <c r="U37" i="152" s="1"/>
  <c r="AU17" i="112"/>
  <c r="AU17" i="152"/>
  <c r="AU39" i="152" s="1"/>
  <c r="AU43" i="152" s="1"/>
  <c r="AK40" i="152"/>
  <c r="AE15" i="152"/>
  <c r="AE37" i="152" s="1"/>
  <c r="B57" i="117"/>
  <c r="BN54" i="117"/>
  <c r="AS15" i="152"/>
  <c r="AS37" i="152" s="1"/>
  <c r="N17" i="112"/>
  <c r="N17" i="152"/>
  <c r="N39" i="152" s="1"/>
  <c r="U17" i="112"/>
  <c r="U17" i="152"/>
  <c r="U39" i="152" s="1"/>
  <c r="U43" i="152" s="1"/>
  <c r="V17" i="112"/>
  <c r="V17" i="152"/>
  <c r="V39" i="152" s="1"/>
  <c r="V43" i="152" s="1"/>
  <c r="AN17" i="112"/>
  <c r="AN17" i="152"/>
  <c r="AN39" i="152" s="1"/>
  <c r="AN43" i="152" s="1"/>
  <c r="AY40" i="152"/>
  <c r="AY17" i="112"/>
  <c r="AY17" i="152"/>
  <c r="AY39" i="152" s="1"/>
  <c r="AY43" i="152" s="1"/>
  <c r="AX40" i="152"/>
  <c r="AW40" i="152"/>
  <c r="AI40" i="152"/>
  <c r="I17" i="112"/>
  <c r="I17" i="152"/>
  <c r="I39" i="152" s="1"/>
  <c r="AD17" i="112"/>
  <c r="AD17" i="152"/>
  <c r="AD39" i="152" s="1"/>
  <c r="AD43" i="152" s="1"/>
  <c r="O17" i="112"/>
  <c r="O17" i="152"/>
  <c r="O39" i="152" s="1"/>
  <c r="AZ40" i="152"/>
  <c r="AX47" i="145"/>
  <c r="AY45" i="145" s="1"/>
  <c r="AY48" i="142"/>
  <c r="AZ46" i="142" s="1"/>
  <c r="AY47" i="143"/>
  <c r="AZ45" i="143" s="1"/>
  <c r="AY47" i="136"/>
  <c r="AZ45" i="136" s="1"/>
  <c r="AX48" i="117"/>
  <c r="AY46" i="117" s="1"/>
  <c r="AY48" i="139"/>
  <c r="AZ46" i="139" s="1"/>
  <c r="AY48" i="134"/>
  <c r="AZ46" i="134" s="1"/>
  <c r="AX48" i="146"/>
  <c r="AX50" i="146" s="1"/>
  <c r="AX59" i="146" s="1"/>
  <c r="AX61" i="146" s="1"/>
  <c r="AX63" i="146" s="1"/>
  <c r="AX65" i="146" s="1"/>
  <c r="BK46" i="112" s="1"/>
  <c r="AY48" i="125"/>
  <c r="AZ46" i="125" s="1"/>
  <c r="BN53" i="140"/>
  <c r="L56" i="140"/>
  <c r="L62" i="140" s="1"/>
  <c r="L63" i="140" s="1"/>
  <c r="L65" i="140" s="1"/>
  <c r="V40" i="112" s="1"/>
  <c r="BN53" i="130"/>
  <c r="D56" i="130"/>
  <c r="D62" i="130" s="1"/>
  <c r="D63" i="130" s="1"/>
  <c r="D65" i="130" s="1"/>
  <c r="G30" i="112" s="1"/>
  <c r="N15" i="152"/>
  <c r="N37" i="152" s="1"/>
  <c r="G15" i="152"/>
  <c r="G37" i="152" s="1"/>
  <c r="B56" i="146"/>
  <c r="B62" i="146" s="1"/>
  <c r="BN53" i="146"/>
  <c r="BN54" i="134"/>
  <c r="D57" i="134"/>
  <c r="D63" i="134" s="1"/>
  <c r="D64" i="134" s="1"/>
  <c r="D66" i="134" s="1"/>
  <c r="G34" i="112" s="1"/>
  <c r="Q56" i="149"/>
  <c r="Q59" i="149" s="1"/>
  <c r="B59" i="149"/>
  <c r="B65" i="149" s="1"/>
  <c r="Q65" i="149" s="1"/>
  <c r="X15" i="152"/>
  <c r="X37" i="152" s="1"/>
  <c r="AJ15" i="152"/>
  <c r="AJ37" i="152" s="1"/>
  <c r="AF15" i="152"/>
  <c r="AF37" i="152" s="1"/>
  <c r="AW15" i="152"/>
  <c r="AW37" i="152" s="1"/>
  <c r="AO17" i="112"/>
  <c r="AO17" i="152"/>
  <c r="AO39" i="152" s="1"/>
  <c r="AO43" i="152" s="1"/>
  <c r="X40" i="152"/>
  <c r="AU15" i="152"/>
  <c r="AU37" i="152" s="1"/>
  <c r="AP15" i="152"/>
  <c r="AP37" i="152" s="1"/>
  <c r="R17" i="112"/>
  <c r="R17" i="152"/>
  <c r="R39" i="152" s="1"/>
  <c r="R43" i="152" s="1"/>
  <c r="AX17" i="112"/>
  <c r="AX17" i="152"/>
  <c r="AX39" i="152" s="1"/>
  <c r="AX43" i="152" s="1"/>
  <c r="AU40" i="152"/>
  <c r="AO15" i="152"/>
  <c r="AO37" i="152" s="1"/>
  <c r="AG15" i="152"/>
  <c r="AG37" i="152" s="1"/>
  <c r="AC15" i="152"/>
  <c r="AC37" i="152" s="1"/>
  <c r="T17" i="112"/>
  <c r="T17" i="152"/>
  <c r="T39" i="152" s="1"/>
  <c r="T43" i="152" s="1"/>
  <c r="AC40" i="152"/>
  <c r="AD40" i="152"/>
  <c r="W15" i="152"/>
  <c r="W37" i="152" s="1"/>
  <c r="R15" i="152"/>
  <c r="R37" i="152" s="1"/>
  <c r="S17" i="112"/>
  <c r="S17" i="152"/>
  <c r="S39" i="152" s="1"/>
  <c r="W17" i="112"/>
  <c r="W17" i="152"/>
  <c r="W39" i="152" s="1"/>
  <c r="W43" i="152" s="1"/>
  <c r="AL40" i="152"/>
  <c r="AE17" i="112"/>
  <c r="AE17" i="152"/>
  <c r="AE39" i="152" s="1"/>
  <c r="AE43" i="152" s="1"/>
  <c r="M17" i="112"/>
  <c r="M17" i="152"/>
  <c r="M39" i="152" s="1"/>
  <c r="AG17" i="112"/>
  <c r="AG17" i="152"/>
  <c r="AG39" i="152" s="1"/>
  <c r="AG43" i="152" s="1"/>
  <c r="W40" i="152"/>
  <c r="AB40" i="152"/>
  <c r="AR17" i="112"/>
  <c r="AR17" i="152"/>
  <c r="AR39" i="152" s="1"/>
  <c r="AR43" i="152" s="1"/>
  <c r="AN40" i="152"/>
  <c r="B57" i="120"/>
  <c r="BN54" i="120"/>
  <c r="V48" i="123"/>
  <c r="W47" i="122"/>
  <c r="X45" i="122" s="1"/>
  <c r="AX48" i="133"/>
  <c r="AY46" i="133" s="1"/>
  <c r="W41" i="123"/>
  <c r="X39" i="123" s="1"/>
  <c r="AW49" i="126"/>
  <c r="AW51" i="126" s="1"/>
  <c r="AW60" i="126" s="1"/>
  <c r="AW62" i="126" s="1"/>
  <c r="AW64" i="126" s="1"/>
  <c r="AW66" i="126" s="1"/>
  <c r="AZ25" i="112" s="1"/>
  <c r="AW49" i="150"/>
  <c r="AW51" i="150" s="1"/>
  <c r="AW60" i="150" s="1"/>
  <c r="AW62" i="150" s="1"/>
  <c r="AW64" i="150" s="1"/>
  <c r="AW66" i="150" s="1"/>
  <c r="AZ26" i="152" s="1"/>
  <c r="AY47" i="140"/>
  <c r="AZ45" i="140" s="1"/>
  <c r="AW48" i="137"/>
  <c r="AW50" i="137" s="1"/>
  <c r="AW59" i="137" s="1"/>
  <c r="AW61" i="137" s="1"/>
  <c r="AW63" i="137" s="1"/>
  <c r="AW65" i="137" s="1"/>
  <c r="AZ37" i="112" s="1"/>
  <c r="AW48" i="130"/>
  <c r="AW50" i="130" s="1"/>
  <c r="AW59" i="130" s="1"/>
  <c r="AW61" i="130" s="1"/>
  <c r="AW63" i="130" s="1"/>
  <c r="AW65" i="130" s="1"/>
  <c r="AZ30" i="112" s="1"/>
  <c r="AW63" i="143"/>
  <c r="AW65" i="143" s="1"/>
  <c r="AZ43" i="112" s="1"/>
  <c r="AX48" i="128"/>
  <c r="AY46" i="128" s="1"/>
  <c r="I14" i="152"/>
  <c r="I36" i="152" s="1"/>
  <c r="J14" i="152"/>
  <c r="J36" i="152" s="1"/>
  <c r="L14" i="152"/>
  <c r="L36" i="152" s="1"/>
  <c r="Q14" i="152"/>
  <c r="Q36" i="152" s="1"/>
  <c r="M14" i="152"/>
  <c r="M36" i="152" s="1"/>
  <c r="H33" i="152"/>
  <c r="H11" i="112"/>
  <c r="N14" i="152"/>
  <c r="N36" i="152" s="1"/>
  <c r="P14" i="152"/>
  <c r="P36" i="152" s="1"/>
  <c r="O14" i="152"/>
  <c r="O36" i="152" s="1"/>
  <c r="K14" i="152"/>
  <c r="K36" i="152" s="1"/>
  <c r="G14" i="152"/>
  <c r="G36" i="152" s="1"/>
  <c r="H14" i="152"/>
  <c r="H36" i="152" s="1"/>
  <c r="G33" i="152"/>
  <c r="G11" i="112"/>
  <c r="BJ56" i="150"/>
  <c r="BJ57" i="150" s="1"/>
  <c r="BJ63" i="150" s="1"/>
  <c r="BK19" i="150"/>
  <c r="BJ21" i="146"/>
  <c r="BJ22" i="146" s="1"/>
  <c r="BJ21" i="145"/>
  <c r="BJ22" i="145" s="1"/>
  <c r="BJ21" i="143"/>
  <c r="BJ22" i="143" s="1"/>
  <c r="BJ21" i="142"/>
  <c r="BJ22" i="142" s="1"/>
  <c r="BJ21" i="140"/>
  <c r="BJ22" i="140" s="1"/>
  <c r="BJ21" i="139"/>
  <c r="BJ21" i="137"/>
  <c r="BJ21" i="136"/>
  <c r="BJ22" i="136" s="1"/>
  <c r="BJ21" i="134"/>
  <c r="BJ22" i="134" s="1"/>
  <c r="BJ21" i="133"/>
  <c r="BJ22" i="133" s="1"/>
  <c r="BJ21" i="131"/>
  <c r="BJ22" i="131" s="1"/>
  <c r="BJ21" i="130"/>
  <c r="BJ22" i="130" s="1"/>
  <c r="BJ21" i="129"/>
  <c r="BJ21" i="128"/>
  <c r="BJ22" i="128" s="1"/>
  <c r="BJ21" i="126"/>
  <c r="BJ21" i="125"/>
  <c r="BJ22" i="125" s="1"/>
  <c r="BK21" i="123"/>
  <c r="AX48" i="116"/>
  <c r="AX50" i="116" s="1"/>
  <c r="AX59" i="116" s="1"/>
  <c r="AX61" i="116" s="1"/>
  <c r="AX63" i="116" s="1"/>
  <c r="AX65" i="116" s="1"/>
  <c r="BA14" i="112" s="1"/>
  <c r="BK21" i="122"/>
  <c r="BK56" i="120"/>
  <c r="BK57" i="120" s="1"/>
  <c r="BK63" i="120" s="1"/>
  <c r="BL19" i="120"/>
  <c r="AW63" i="116"/>
  <c r="AW65" i="116" s="1"/>
  <c r="AZ14" i="112" s="1"/>
  <c r="AY47" i="116"/>
  <c r="AZ45" i="116" s="1"/>
  <c r="B62" i="114"/>
  <c r="P39" i="114"/>
  <c r="P56" i="114"/>
  <c r="P59" i="114" s="1"/>
  <c r="B59" i="114"/>
  <c r="B65" i="114" s="1"/>
  <c r="P65" i="114" s="1"/>
  <c r="B56" i="116"/>
  <c r="BN53" i="116"/>
  <c r="K60" i="106"/>
  <c r="K61" i="106" s="1"/>
  <c r="K63" i="106" s="1"/>
  <c r="K65" i="106" s="1"/>
  <c r="I60" i="106"/>
  <c r="I61" i="106" s="1"/>
  <c r="I63" i="106" s="1"/>
  <c r="I65" i="106" s="1"/>
  <c r="G60" i="106"/>
  <c r="G61" i="106" s="1"/>
  <c r="G63" i="106" s="1"/>
  <c r="G65" i="106" s="1"/>
  <c r="E60" i="106"/>
  <c r="E61" i="106" s="1"/>
  <c r="E63" i="106" s="1"/>
  <c r="E65" i="106" s="1"/>
  <c r="C60" i="106"/>
  <c r="C61" i="106" s="1"/>
  <c r="C63" i="106" s="1"/>
  <c r="C65" i="106" s="1"/>
  <c r="L60" i="106"/>
  <c r="L61" i="106" s="1"/>
  <c r="L63" i="106" s="1"/>
  <c r="L65" i="106" s="1"/>
  <c r="J60" i="106"/>
  <c r="J61" i="106" s="1"/>
  <c r="J63" i="106" s="1"/>
  <c r="J65" i="106" s="1"/>
  <c r="H60" i="106"/>
  <c r="H61" i="106" s="1"/>
  <c r="H63" i="106" s="1"/>
  <c r="H65" i="106" s="1"/>
  <c r="F60" i="106"/>
  <c r="F61" i="106" s="1"/>
  <c r="F63" i="106" s="1"/>
  <c r="F65" i="106" s="1"/>
  <c r="D60" i="106"/>
  <c r="D61" i="106" s="1"/>
  <c r="D63" i="106" s="1"/>
  <c r="D65" i="106" s="1"/>
  <c r="B60" i="106"/>
  <c r="B61" i="106" s="1"/>
  <c r="B63" i="106" s="1"/>
  <c r="B65" i="106" s="1"/>
  <c r="J130" i="2"/>
  <c r="E130" i="2"/>
  <c r="D130" i="2"/>
  <c r="K130" i="2"/>
  <c r="F130" i="2"/>
  <c r="G130" i="2"/>
  <c r="C130" i="2"/>
  <c r="I130" i="2"/>
  <c r="H130" i="2"/>
  <c r="E131" i="2"/>
  <c r="K131" i="2"/>
  <c r="F131" i="2"/>
  <c r="L131" i="2"/>
  <c r="H131" i="2"/>
  <c r="C131" i="2"/>
  <c r="I131" i="2"/>
  <c r="D131" i="2"/>
  <c r="J131" i="2"/>
  <c r="G131" i="2"/>
  <c r="K132" i="2"/>
  <c r="I132" i="2"/>
  <c r="L132" i="2"/>
  <c r="G132" i="2"/>
  <c r="E132" i="2"/>
  <c r="H132" i="2"/>
  <c r="J132" i="2"/>
  <c r="D132" i="2"/>
  <c r="F132" i="2"/>
  <c r="G133" i="2"/>
  <c r="E133" i="2"/>
  <c r="L133" i="2"/>
  <c r="J133" i="2"/>
  <c r="H133" i="2"/>
  <c r="F133" i="2"/>
  <c r="K133" i="2"/>
  <c r="I133" i="2"/>
  <c r="I134" i="2"/>
  <c r="G134" i="2"/>
  <c r="H134" i="2"/>
  <c r="L134" i="2"/>
  <c r="J134" i="2"/>
  <c r="K134" i="2"/>
  <c r="J135" i="2"/>
  <c r="I135" i="2"/>
  <c r="K135" i="2"/>
  <c r="L135" i="2"/>
  <c r="G135" i="2"/>
  <c r="H135" i="2"/>
  <c r="J136" i="2"/>
  <c r="K136" i="2"/>
  <c r="I136" i="2"/>
  <c r="H136" i="2"/>
  <c r="L136" i="2"/>
  <c r="I137" i="2"/>
  <c r="K137" i="2"/>
  <c r="J137" i="2"/>
  <c r="L137" i="2"/>
  <c r="K138" i="2"/>
  <c r="L138" i="2"/>
  <c r="J138" i="2"/>
  <c r="L139" i="2"/>
  <c r="K139" i="2"/>
  <c r="L140" i="2"/>
  <c r="P127" i="2" l="1"/>
  <c r="S22" i="2"/>
  <c r="T20" i="2" s="1"/>
  <c r="S23" i="2"/>
  <c r="AC98" i="2"/>
  <c r="U127" i="2"/>
  <c r="U34" i="2" s="1"/>
  <c r="U57" i="2" s="1"/>
  <c r="U59" i="2" s="1"/>
  <c r="U65" i="2" s="1"/>
  <c r="T127" i="2"/>
  <c r="T34" i="2" s="1"/>
  <c r="T57" i="2" s="1"/>
  <c r="T59" i="2" s="1"/>
  <c r="T65" i="2" s="1"/>
  <c r="S127" i="2"/>
  <c r="S34" i="2" s="1"/>
  <c r="S57" i="2" s="1"/>
  <c r="S59" i="2" s="1"/>
  <c r="S65" i="2" s="1"/>
  <c r="R127" i="2"/>
  <c r="R34" i="2" s="1"/>
  <c r="R57" i="2" s="1"/>
  <c r="R59" i="2" s="1"/>
  <c r="R65" i="2" s="1"/>
  <c r="Q127" i="2"/>
  <c r="Q34" i="2" s="1"/>
  <c r="Q57" i="2" s="1"/>
  <c r="Q59" i="2" s="1"/>
  <c r="Q65" i="2" s="1"/>
  <c r="V57" i="2"/>
  <c r="V59" i="2" s="1"/>
  <c r="V65" i="2" s="1"/>
  <c r="AC99" i="2"/>
  <c r="P34" i="2"/>
  <c r="P57" i="2" s="1"/>
  <c r="P59" i="2" s="1"/>
  <c r="P65" i="2" s="1"/>
  <c r="B62" i="137"/>
  <c r="J37" i="112"/>
  <c r="B63" i="146"/>
  <c r="B65" i="146" s="1"/>
  <c r="E46" i="112" s="1"/>
  <c r="E39" i="112"/>
  <c r="M64" i="114"/>
  <c r="M66" i="114" s="1"/>
  <c r="M68" i="114" s="1"/>
  <c r="P11" i="152" s="1"/>
  <c r="P33" i="152" s="1"/>
  <c r="P43" i="152" s="1"/>
  <c r="F17" i="112"/>
  <c r="F17" i="152"/>
  <c r="F39" i="152" s="1"/>
  <c r="B66" i="149"/>
  <c r="B68" i="149" s="1"/>
  <c r="Q68" i="149" s="1"/>
  <c r="T23" i="152" s="1"/>
  <c r="B63" i="137"/>
  <c r="B65" i="137" s="1"/>
  <c r="E37" i="112" s="1"/>
  <c r="AY41" i="152"/>
  <c r="AX15" i="152"/>
  <c r="AX37" i="152" s="1"/>
  <c r="AX44" i="152" s="1"/>
  <c r="Q11" i="152"/>
  <c r="Q33" i="152" s="1"/>
  <c r="Q43" i="152" s="1"/>
  <c r="Q11" i="112"/>
  <c r="F18" i="112"/>
  <c r="F18" i="152"/>
  <c r="C66" i="120"/>
  <c r="F19" i="112" s="1"/>
  <c r="E31" i="112"/>
  <c r="B64" i="133"/>
  <c r="B66" i="133" s="1"/>
  <c r="E33" i="112" s="1"/>
  <c r="I64" i="114"/>
  <c r="I66" i="114" s="1"/>
  <c r="I68" i="114" s="1"/>
  <c r="J64" i="114"/>
  <c r="J66" i="114" s="1"/>
  <c r="J68" i="114" s="1"/>
  <c r="E42" i="112"/>
  <c r="R41" i="152"/>
  <c r="C64" i="114"/>
  <c r="C66" i="114" s="1"/>
  <c r="C68" i="114" s="1"/>
  <c r="F64" i="114"/>
  <c r="F66" i="114" s="1"/>
  <c r="F68" i="114" s="1"/>
  <c r="I11" i="152" s="1"/>
  <c r="I33" i="152" s="1"/>
  <c r="I43" i="152" s="1"/>
  <c r="G64" i="114"/>
  <c r="G66" i="114" s="1"/>
  <c r="G68" i="114" s="1"/>
  <c r="L64" i="114"/>
  <c r="L66" i="114" s="1"/>
  <c r="L68" i="114" s="1"/>
  <c r="O11" i="152" s="1"/>
  <c r="O33" i="152" s="1"/>
  <c r="O43" i="152" s="1"/>
  <c r="B63" i="120"/>
  <c r="B64" i="120" s="1"/>
  <c r="B66" i="120" s="1"/>
  <c r="K64" i="114"/>
  <c r="K66" i="114" s="1"/>
  <c r="K68" i="114" s="1"/>
  <c r="H64" i="114"/>
  <c r="H66" i="114" s="1"/>
  <c r="H68" i="114" s="1"/>
  <c r="K11" i="152" s="1"/>
  <c r="K33" i="152" s="1"/>
  <c r="K43" i="152" s="1"/>
  <c r="D66" i="126"/>
  <c r="G25" i="112" s="1"/>
  <c r="AW51" i="117"/>
  <c r="AW60" i="117" s="1"/>
  <c r="AW62" i="117" s="1"/>
  <c r="AW64" i="117" s="1"/>
  <c r="AW66" i="117" s="1"/>
  <c r="C64" i="117"/>
  <c r="C66" i="117" s="1"/>
  <c r="F14" i="112"/>
  <c r="F14" i="152"/>
  <c r="F36" i="152" s="1"/>
  <c r="AZ17" i="152"/>
  <c r="AZ39" i="152" s="1"/>
  <c r="AZ43" i="152" s="1"/>
  <c r="B63" i="157"/>
  <c r="B65" i="157" s="1"/>
  <c r="E51" i="112" s="1"/>
  <c r="J40" i="152"/>
  <c r="H42" i="112"/>
  <c r="F30" i="152"/>
  <c r="C64" i="160"/>
  <c r="C66" i="160" s="1"/>
  <c r="C68" i="160" s="1"/>
  <c r="Q62" i="160"/>
  <c r="AX49" i="161"/>
  <c r="AX51" i="161" s="1"/>
  <c r="AX60" i="161" s="1"/>
  <c r="AX62" i="161" s="1"/>
  <c r="AX64" i="161" s="1"/>
  <c r="AX66" i="161" s="1"/>
  <c r="BA30" i="152" s="1"/>
  <c r="AC130" i="2"/>
  <c r="F141" i="2"/>
  <c r="AM44" i="152"/>
  <c r="AT44" i="152"/>
  <c r="B64" i="160"/>
  <c r="B66" i="160" s="1"/>
  <c r="B68" i="160" s="1"/>
  <c r="B63" i="161"/>
  <c r="AY48" i="161"/>
  <c r="AZ46" i="161" s="1"/>
  <c r="Q62" i="159"/>
  <c r="B64" i="159"/>
  <c r="B66" i="159" s="1"/>
  <c r="B68" i="159" s="1"/>
  <c r="AN44" i="152"/>
  <c r="AI44" i="152"/>
  <c r="AL44" i="152"/>
  <c r="E19" i="152"/>
  <c r="AK44" i="152"/>
  <c r="BA19" i="152"/>
  <c r="BA19" i="112"/>
  <c r="AO44" i="152"/>
  <c r="AG44" i="152"/>
  <c r="AU44" i="152"/>
  <c r="AH44" i="152"/>
  <c r="AW44" i="152"/>
  <c r="AP44" i="152"/>
  <c r="AJ44" i="152"/>
  <c r="AQ44" i="152"/>
  <c r="AS44" i="152"/>
  <c r="AF44" i="152"/>
  <c r="AR44" i="152"/>
  <c r="AV44" i="152"/>
  <c r="AZ19" i="152"/>
  <c r="AZ41" i="152" s="1"/>
  <c r="BN56" i="158"/>
  <c r="AY49" i="125"/>
  <c r="AY51" i="125" s="1"/>
  <c r="AY60" i="125" s="1"/>
  <c r="AY62" i="125" s="1"/>
  <c r="AY64" i="125" s="1"/>
  <c r="AY66" i="125" s="1"/>
  <c r="BB24" i="112" s="1"/>
  <c r="AX48" i="145"/>
  <c r="AX50" i="145" s="1"/>
  <c r="AX59" i="145" s="1"/>
  <c r="AX61" i="145" s="1"/>
  <c r="AX63" i="145" s="1"/>
  <c r="AX65" i="145" s="1"/>
  <c r="BA45" i="112" s="1"/>
  <c r="BN62" i="157"/>
  <c r="AY48" i="156"/>
  <c r="AY50" i="156" s="1"/>
  <c r="AY59" i="156" s="1"/>
  <c r="AY61" i="156" s="1"/>
  <c r="AY63" i="156" s="1"/>
  <c r="AY65" i="156" s="1"/>
  <c r="BB49" i="112" s="1"/>
  <c r="AY48" i="155"/>
  <c r="AY50" i="155" s="1"/>
  <c r="AY59" i="155" s="1"/>
  <c r="AY61" i="155" s="1"/>
  <c r="AY63" i="155" s="1"/>
  <c r="AY65" i="155" s="1"/>
  <c r="BB48" i="112" s="1"/>
  <c r="AY48" i="157"/>
  <c r="AY50" i="157" s="1"/>
  <c r="AY59" i="157" s="1"/>
  <c r="AY61" i="157" s="1"/>
  <c r="AY63" i="157" s="1"/>
  <c r="AY65" i="157" s="1"/>
  <c r="BB51" i="112" s="1"/>
  <c r="AY48" i="158"/>
  <c r="AY50" i="158" s="1"/>
  <c r="AY59" i="158" s="1"/>
  <c r="AY61" i="158" s="1"/>
  <c r="AY63" i="158" s="1"/>
  <c r="AY65" i="158" s="1"/>
  <c r="BB52" i="112" s="1"/>
  <c r="BN62" i="158"/>
  <c r="B62" i="156"/>
  <c r="BN56" i="156"/>
  <c r="AZ47" i="156"/>
  <c r="BA45" i="156" s="1"/>
  <c r="AZ47" i="155"/>
  <c r="BA45" i="155" s="1"/>
  <c r="AZ47" i="157"/>
  <c r="BA45" i="157" s="1"/>
  <c r="AZ47" i="158"/>
  <c r="BA45" i="158" s="1"/>
  <c r="B62" i="155"/>
  <c r="BN56" i="155"/>
  <c r="BL19" i="117"/>
  <c r="BK56" i="117"/>
  <c r="BK57" i="117" s="1"/>
  <c r="BK63" i="117" s="1"/>
  <c r="AY49" i="120"/>
  <c r="AY51" i="120" s="1"/>
  <c r="AY60" i="120" s="1"/>
  <c r="AY62" i="120" s="1"/>
  <c r="AY64" i="120" s="1"/>
  <c r="AY66" i="120" s="1"/>
  <c r="BB19" i="112" s="1"/>
  <c r="W48" i="122"/>
  <c r="AX49" i="128"/>
  <c r="AX51" i="128" s="1"/>
  <c r="AX60" i="128" s="1"/>
  <c r="AX62" i="128" s="1"/>
  <c r="AX64" i="128" s="1"/>
  <c r="AX66" i="128" s="1"/>
  <c r="BA27" i="112" s="1"/>
  <c r="BA17" i="152"/>
  <c r="BA39" i="152" s="1"/>
  <c r="BA43" i="152" s="1"/>
  <c r="BA17" i="112"/>
  <c r="BA40" i="152"/>
  <c r="AX48" i="130"/>
  <c r="AX50" i="130" s="1"/>
  <c r="AX59" i="130" s="1"/>
  <c r="AX61" i="130" s="1"/>
  <c r="AX63" i="130" s="1"/>
  <c r="AX65" i="130" s="1"/>
  <c r="BA30" i="112" s="1"/>
  <c r="AY48" i="140"/>
  <c r="AY50" i="140" s="1"/>
  <c r="AY59" i="140" s="1"/>
  <c r="AY61" i="140" s="1"/>
  <c r="AY63" i="140" s="1"/>
  <c r="AY65" i="140" s="1"/>
  <c r="BI40" i="112" s="1"/>
  <c r="W42" i="123"/>
  <c r="W42" i="122"/>
  <c r="AY48" i="146"/>
  <c r="AY50" i="146" s="1"/>
  <c r="AY59" i="146" s="1"/>
  <c r="AY61" i="146" s="1"/>
  <c r="AY63" i="146" s="1"/>
  <c r="AY65" i="146" s="1"/>
  <c r="BL46" i="112" s="1"/>
  <c r="AX49" i="133"/>
  <c r="AX51" i="133" s="1"/>
  <c r="AX60" i="133" s="1"/>
  <c r="AX62" i="133" s="1"/>
  <c r="AX64" i="133" s="1"/>
  <c r="AX66" i="133" s="1"/>
  <c r="BA33" i="112" s="1"/>
  <c r="AZ48" i="139"/>
  <c r="BA46" i="139" s="1"/>
  <c r="AZ47" i="136"/>
  <c r="BA45" i="136" s="1"/>
  <c r="AZ48" i="142"/>
  <c r="BA46" i="142" s="1"/>
  <c r="AY48" i="119"/>
  <c r="AY50" i="119" s="1"/>
  <c r="AY59" i="119" s="1"/>
  <c r="AY61" i="119" s="1"/>
  <c r="AY63" i="119" s="1"/>
  <c r="AY65" i="119" s="1"/>
  <c r="AZ47" i="131"/>
  <c r="BA45" i="131" s="1"/>
  <c r="AX48" i="137"/>
  <c r="AX50" i="137" s="1"/>
  <c r="AX59" i="137" s="1"/>
  <c r="AX61" i="137" s="1"/>
  <c r="AX63" i="137" s="1"/>
  <c r="AX65" i="137" s="1"/>
  <c r="BA37" i="112" s="1"/>
  <c r="AY48" i="150"/>
  <c r="AZ46" i="150" s="1"/>
  <c r="W48" i="123"/>
  <c r="AY49" i="134"/>
  <c r="AY51" i="134" s="1"/>
  <c r="AY60" i="134" s="1"/>
  <c r="AY62" i="134" s="1"/>
  <c r="AY64" i="134" s="1"/>
  <c r="AY66" i="134" s="1"/>
  <c r="BB34" i="112" s="1"/>
  <c r="AX49" i="117"/>
  <c r="AY48" i="143"/>
  <c r="AY50" i="143" s="1"/>
  <c r="AY59" i="143" s="1"/>
  <c r="AY61" i="143" s="1"/>
  <c r="AY63" i="143" s="1"/>
  <c r="AY65" i="143" s="1"/>
  <c r="BB43" i="112" s="1"/>
  <c r="AZ47" i="119"/>
  <c r="BA45" i="119" s="1"/>
  <c r="AY49" i="129"/>
  <c r="AY51" i="129" s="1"/>
  <c r="AY60" i="129" s="1"/>
  <c r="AY62" i="129" s="1"/>
  <c r="AY64" i="129" s="1"/>
  <c r="AY66" i="129" s="1"/>
  <c r="BB28" i="112" s="1"/>
  <c r="AY47" i="137"/>
  <c r="AZ45" i="137" s="1"/>
  <c r="AX49" i="126"/>
  <c r="AX51" i="126" s="1"/>
  <c r="AX60" i="126" s="1"/>
  <c r="AX62" i="126" s="1"/>
  <c r="AX64" i="126" s="1"/>
  <c r="AX66" i="126" s="1"/>
  <c r="BA25" i="112" s="1"/>
  <c r="X47" i="123"/>
  <c r="Y45" i="123" s="1"/>
  <c r="B62" i="119"/>
  <c r="BN56" i="119"/>
  <c r="AY48" i="128"/>
  <c r="AZ46" i="128" s="1"/>
  <c r="BA87" i="122"/>
  <c r="M96" i="122"/>
  <c r="AB96" i="122"/>
  <c r="AR96" i="122"/>
  <c r="BH96" i="122"/>
  <c r="AB97" i="122"/>
  <c r="AR97" i="122"/>
  <c r="BH97" i="122"/>
  <c r="Z87" i="122"/>
  <c r="AP87" i="122"/>
  <c r="Q96" i="122"/>
  <c r="AG96" i="122"/>
  <c r="AW96" i="122"/>
  <c r="Q97" i="122"/>
  <c r="AG97" i="122"/>
  <c r="AW97" i="122"/>
  <c r="O87" i="122"/>
  <c r="AE87" i="122"/>
  <c r="AU87" i="122"/>
  <c r="V96" i="122"/>
  <c r="AL96" i="122"/>
  <c r="BB96" i="122"/>
  <c r="V97" i="122"/>
  <c r="AL97" i="122"/>
  <c r="BB97" i="122"/>
  <c r="T87" i="122"/>
  <c r="AJ87" i="122"/>
  <c r="AZ87" i="122"/>
  <c r="AA96" i="122"/>
  <c r="AQ96" i="122"/>
  <c r="BG96" i="122"/>
  <c r="AA97" i="122"/>
  <c r="AQ97" i="122"/>
  <c r="BG97" i="122"/>
  <c r="Y87" i="122"/>
  <c r="AO87" i="122"/>
  <c r="P96" i="122"/>
  <c r="AF96" i="122"/>
  <c r="AV96" i="122"/>
  <c r="P97" i="122"/>
  <c r="AF97" i="122"/>
  <c r="AV97" i="122"/>
  <c r="N87" i="122"/>
  <c r="AD87" i="122"/>
  <c r="AT87" i="122"/>
  <c r="U96" i="122"/>
  <c r="AK96" i="122"/>
  <c r="BA96" i="122"/>
  <c r="U97" i="122"/>
  <c r="AK97" i="122"/>
  <c r="BA97" i="122"/>
  <c r="S87" i="122"/>
  <c r="AI87" i="122"/>
  <c r="AY87" i="122"/>
  <c r="Z96" i="122"/>
  <c r="AP96" i="122"/>
  <c r="BF96" i="122"/>
  <c r="Z97" i="122"/>
  <c r="AP97" i="122"/>
  <c r="BF97" i="122"/>
  <c r="X87" i="122"/>
  <c r="AN87" i="122"/>
  <c r="O96" i="122"/>
  <c r="AE96" i="122"/>
  <c r="AU96" i="122"/>
  <c r="O97" i="122"/>
  <c r="AE97" i="122"/>
  <c r="AU97" i="122"/>
  <c r="BK97" i="122"/>
  <c r="BK98" i="122" s="1"/>
  <c r="BK33" i="122" s="1"/>
  <c r="AC87" i="122"/>
  <c r="AS87" i="122"/>
  <c r="T96" i="122"/>
  <c r="AJ96" i="122"/>
  <c r="AZ96" i="122"/>
  <c r="T97" i="122"/>
  <c r="AJ97" i="122"/>
  <c r="AZ97" i="122"/>
  <c r="R87" i="122"/>
  <c r="AH87" i="122"/>
  <c r="AX87" i="122"/>
  <c r="Y96" i="122"/>
  <c r="AO96" i="122"/>
  <c r="BE96" i="122"/>
  <c r="Y97" i="122"/>
  <c r="AO97" i="122"/>
  <c r="BE97" i="122"/>
  <c r="W87" i="122"/>
  <c r="AM87" i="122"/>
  <c r="N96" i="122"/>
  <c r="AD96" i="122"/>
  <c r="AT96" i="122"/>
  <c r="BJ96" i="122"/>
  <c r="AD97" i="122"/>
  <c r="AT97" i="122"/>
  <c r="BJ97" i="122"/>
  <c r="AB87" i="122"/>
  <c r="AR87" i="122"/>
  <c r="S96" i="122"/>
  <c r="AI96" i="122"/>
  <c r="AY96" i="122"/>
  <c r="S97" i="122"/>
  <c r="AI97" i="122"/>
  <c r="AY97" i="122"/>
  <c r="Q87" i="122"/>
  <c r="AG87" i="122"/>
  <c r="AW87" i="122"/>
  <c r="X96" i="122"/>
  <c r="AN96" i="122"/>
  <c r="BD96" i="122"/>
  <c r="X97" i="122"/>
  <c r="AN97" i="122"/>
  <c r="BD97" i="122"/>
  <c r="V87" i="122"/>
  <c r="AL87" i="122"/>
  <c r="N97" i="122"/>
  <c r="AC96" i="122"/>
  <c r="AS96" i="122"/>
  <c r="BI96" i="122"/>
  <c r="AC97" i="122"/>
  <c r="AS97" i="122"/>
  <c r="BI97" i="122"/>
  <c r="AA87" i="122"/>
  <c r="AQ87" i="122"/>
  <c r="R96" i="122"/>
  <c r="AH96" i="122"/>
  <c r="AX96" i="122"/>
  <c r="R97" i="122"/>
  <c r="AH97" i="122"/>
  <c r="AX97" i="122"/>
  <c r="P87" i="122"/>
  <c r="AF87" i="122"/>
  <c r="AV87" i="122"/>
  <c r="W96" i="122"/>
  <c r="AM96" i="122"/>
  <c r="BC96" i="122"/>
  <c r="W97" i="122"/>
  <c r="AM97" i="122"/>
  <c r="BC97" i="122"/>
  <c r="U87" i="122"/>
  <c r="AK87" i="122"/>
  <c r="AO86" i="122"/>
  <c r="Y86" i="122"/>
  <c r="I86" i="122"/>
  <c r="AP86" i="122"/>
  <c r="T86" i="122"/>
  <c r="AY86" i="122"/>
  <c r="AD86" i="122"/>
  <c r="H86" i="122"/>
  <c r="AL86" i="122"/>
  <c r="P86" i="122"/>
  <c r="W86" i="122"/>
  <c r="AB86" i="122"/>
  <c r="AP90" i="122"/>
  <c r="Z90" i="122"/>
  <c r="J90" i="122"/>
  <c r="AJ90" i="122"/>
  <c r="O90" i="122"/>
  <c r="AS90" i="122"/>
  <c r="X90" i="122"/>
  <c r="BC90" i="122"/>
  <c r="AG90" i="122"/>
  <c r="BA90" i="122"/>
  <c r="AF90" i="122"/>
  <c r="K90" i="122"/>
  <c r="BA94" i="122"/>
  <c r="AK94" i="122"/>
  <c r="U94" i="122"/>
  <c r="BB94" i="122"/>
  <c r="AF94" i="122"/>
  <c r="K94" i="122"/>
  <c r="AP94" i="122"/>
  <c r="T94" i="122"/>
  <c r="AX94" i="122"/>
  <c r="AB94" i="122"/>
  <c r="AY94" i="122"/>
  <c r="AN94" i="122"/>
  <c r="N94" i="122"/>
  <c r="AY91" i="122"/>
  <c r="AI91" i="122"/>
  <c r="S91" i="122"/>
  <c r="AW91" i="122"/>
  <c r="AB91" i="122"/>
  <c r="BA91" i="122"/>
  <c r="AF91" i="122"/>
  <c r="J91" i="122"/>
  <c r="AO91" i="122"/>
  <c r="T91" i="122"/>
  <c r="AX91" i="122"/>
  <c r="AC91" i="122"/>
  <c r="H91" i="122"/>
  <c r="BA95" i="122"/>
  <c r="AK95" i="122"/>
  <c r="U95" i="122"/>
  <c r="BC95" i="122"/>
  <c r="AH95" i="122"/>
  <c r="L95" i="122"/>
  <c r="AQ95" i="122"/>
  <c r="V95" i="122"/>
  <c r="AT95" i="122"/>
  <c r="X95" i="122"/>
  <c r="T95" i="122"/>
  <c r="AZ95" i="122"/>
  <c r="AQ92" i="122"/>
  <c r="AA92" i="122"/>
  <c r="K92" i="122"/>
  <c r="AR92" i="122"/>
  <c r="AB92" i="122"/>
  <c r="L92" i="122"/>
  <c r="AC92" i="122"/>
  <c r="AP92" i="122"/>
  <c r="J92" i="122"/>
  <c r="AG92" i="122"/>
  <c r="BB92" i="122"/>
  <c r="V92" i="122"/>
  <c r="AX85" i="122"/>
  <c r="AS86" i="122"/>
  <c r="AC86" i="122"/>
  <c r="U86" i="122"/>
  <c r="AZ86" i="122"/>
  <c r="Z86" i="122"/>
  <c r="AT86" i="122"/>
  <c r="S86" i="122"/>
  <c r="AQ86" i="122"/>
  <c r="K86" i="122"/>
  <c r="AM86" i="122"/>
  <c r="L86" i="122"/>
  <c r="AT90" i="122"/>
  <c r="V90" i="122"/>
  <c r="AU90" i="122"/>
  <c r="T90" i="122"/>
  <c r="AN90" i="122"/>
  <c r="M90" i="122"/>
  <c r="AM90" i="122"/>
  <c r="AV90" i="122"/>
  <c r="U90" i="122"/>
  <c r="G90" i="122"/>
  <c r="BE94" i="122"/>
  <c r="AG94" i="122"/>
  <c r="M94" i="122"/>
  <c r="AL94" i="122"/>
  <c r="BF94" i="122"/>
  <c r="AE94" i="122"/>
  <c r="BC94" i="122"/>
  <c r="W94" i="122"/>
  <c r="AT94" i="122"/>
  <c r="AI94" i="122"/>
  <c r="AU91" i="122"/>
  <c r="AA91" i="122"/>
  <c r="BB91" i="122"/>
  <c r="V91" i="122"/>
  <c r="AP91" i="122"/>
  <c r="P91" i="122"/>
  <c r="AJ91" i="122"/>
  <c r="I91" i="122"/>
  <c r="AH91" i="122"/>
  <c r="AS95" i="122"/>
  <c r="Y95" i="122"/>
  <c r="AX95" i="122"/>
  <c r="W95" i="122"/>
  <c r="AV95" i="122"/>
  <c r="P95" i="122"/>
  <c r="AI95" i="122"/>
  <c r="AP95" i="122"/>
  <c r="AE95" i="122"/>
  <c r="BC92" i="122"/>
  <c r="AI92" i="122"/>
  <c r="O92" i="122"/>
  <c r="BD92" i="122"/>
  <c r="AJ92" i="122"/>
  <c r="P92" i="122"/>
  <c r="U92" i="122"/>
  <c r="Z92" i="122"/>
  <c r="AO92" i="122"/>
  <c r="AT92" i="122"/>
  <c r="AL85" i="122"/>
  <c r="V85" i="122"/>
  <c r="F85" i="122"/>
  <c r="AM85" i="122"/>
  <c r="Q85" i="122"/>
  <c r="AQ85" i="122"/>
  <c r="U85" i="122"/>
  <c r="AY85" i="122"/>
  <c r="AC85" i="122"/>
  <c r="H85" i="122"/>
  <c r="AJ85" i="122"/>
  <c r="I85" i="122"/>
  <c r="D85" i="122"/>
  <c r="AY89" i="122"/>
  <c r="AI89" i="122"/>
  <c r="S89" i="122"/>
  <c r="AX89" i="122"/>
  <c r="AC89" i="122"/>
  <c r="H89" i="122"/>
  <c r="AL89" i="122"/>
  <c r="Q89" i="122"/>
  <c r="AT89" i="122"/>
  <c r="Y89" i="122"/>
  <c r="AV89" i="122"/>
  <c r="AF89" i="122"/>
  <c r="BA93" i="122"/>
  <c r="AK93" i="122"/>
  <c r="U93" i="122"/>
  <c r="AZ93" i="122"/>
  <c r="AJ93" i="122"/>
  <c r="T93" i="122"/>
  <c r="AX93" i="122"/>
  <c r="AH93" i="122"/>
  <c r="R93" i="122"/>
  <c r="AA93" i="122"/>
  <c r="W93" i="122"/>
  <c r="AU93" i="122"/>
  <c r="AW86" i="122"/>
  <c r="Q86" i="122"/>
  <c r="AU86" i="122"/>
  <c r="O86" i="122"/>
  <c r="AN86" i="122"/>
  <c r="N86" i="122"/>
  <c r="AF86" i="122"/>
  <c r="F86" i="122"/>
  <c r="R86" i="122"/>
  <c r="AX86" i="122"/>
  <c r="AL90" i="122"/>
  <c r="R90" i="122"/>
  <c r="AO90" i="122"/>
  <c r="I90" i="122"/>
  <c r="AI90" i="122"/>
  <c r="H90" i="122"/>
  <c r="AB90" i="122"/>
  <c r="AQ90" i="122"/>
  <c r="P90" i="122"/>
  <c r="AW94" i="122"/>
  <c r="AC94" i="122"/>
  <c r="BG94" i="122"/>
  <c r="AA94" i="122"/>
  <c r="AZ94" i="122"/>
  <c r="Z94" i="122"/>
  <c r="AR94" i="122"/>
  <c r="R94" i="122"/>
  <c r="X94" i="122"/>
  <c r="AQ91" i="122"/>
  <c r="W91" i="122"/>
  <c r="AR91" i="122"/>
  <c r="Q91" i="122"/>
  <c r="AK91" i="122"/>
  <c r="BE91" i="122"/>
  <c r="AD91" i="122"/>
  <c r="BD91" i="122"/>
  <c r="X91" i="122"/>
  <c r="BI95" i="122"/>
  <c r="AO95" i="122"/>
  <c r="Q95" i="122"/>
  <c r="AR95" i="122"/>
  <c r="R95" i="122"/>
  <c r="AL95" i="122"/>
  <c r="BD95" i="122"/>
  <c r="AD95" i="122"/>
  <c r="BF95" i="122"/>
  <c r="AU95" i="122"/>
  <c r="AY92" i="122"/>
  <c r="AE92" i="122"/>
  <c r="AZ92" i="122"/>
  <c r="AF92" i="122"/>
  <c r="BA92" i="122"/>
  <c r="M92" i="122"/>
  <c r="R92" i="122"/>
  <c r="Y92" i="122"/>
  <c r="AL92" i="122"/>
  <c r="AH85" i="122"/>
  <c r="R85" i="122"/>
  <c r="B85" i="122"/>
  <c r="AG85" i="122"/>
  <c r="L85" i="122"/>
  <c r="AK85" i="122"/>
  <c r="P85" i="122"/>
  <c r="AS85" i="122"/>
  <c r="X85" i="122"/>
  <c r="C85" i="122"/>
  <c r="O85" i="122"/>
  <c r="AU89" i="122"/>
  <c r="AE89" i="122"/>
  <c r="O89" i="122"/>
  <c r="AS89" i="122"/>
  <c r="X89" i="122"/>
  <c r="BB89" i="122"/>
  <c r="AG89" i="122"/>
  <c r="L89" i="122"/>
  <c r="AO89" i="122"/>
  <c r="T89" i="122"/>
  <c r="Z89" i="122"/>
  <c r="AK89" i="122"/>
  <c r="J89" i="122"/>
  <c r="BF93" i="122"/>
  <c r="AW93" i="122"/>
  <c r="AG93" i="122"/>
  <c r="Q93" i="122"/>
  <c r="AV93" i="122"/>
  <c r="AF93" i="122"/>
  <c r="P93" i="122"/>
  <c r="AT93" i="122"/>
  <c r="AD93" i="122"/>
  <c r="N93" i="122"/>
  <c r="K93" i="122"/>
  <c r="AY93" i="122"/>
  <c r="AE93" i="122"/>
  <c r="AK86" i="122"/>
  <c r="M86" i="122"/>
  <c r="AJ86" i="122"/>
  <c r="J86" i="122"/>
  <c r="AI86" i="122"/>
  <c r="C86" i="122"/>
  <c r="AA86" i="122"/>
  <c r="AR86" i="122"/>
  <c r="G86" i="122"/>
  <c r="BB90" i="122"/>
  <c r="AH90" i="122"/>
  <c r="N90" i="122"/>
  <c r="AE90" i="122"/>
  <c r="BD90" i="122"/>
  <c r="AC90" i="122"/>
  <c r="AW90" i="122"/>
  <c r="W90" i="122"/>
  <c r="AK90" i="122"/>
  <c r="L90" i="122"/>
  <c r="AS94" i="122"/>
  <c r="Y94" i="122"/>
  <c r="AV94" i="122"/>
  <c r="V94" i="122"/>
  <c r="AU94" i="122"/>
  <c r="O94" i="122"/>
  <c r="AM94" i="122"/>
  <c r="L94" i="122"/>
  <c r="S94" i="122"/>
  <c r="AM91" i="122"/>
  <c r="O91" i="122"/>
  <c r="AL91" i="122"/>
  <c r="L91" i="122"/>
  <c r="Z91" i="122"/>
  <c r="AZ91" i="122"/>
  <c r="Y91" i="122"/>
  <c r="AS91" i="122"/>
  <c r="R91" i="122"/>
  <c r="BE95" i="122"/>
  <c r="AG95" i="122"/>
  <c r="M95" i="122"/>
  <c r="AM95" i="122"/>
  <c r="BG95" i="122"/>
  <c r="AF95" i="122"/>
  <c r="AY95" i="122"/>
  <c r="S95" i="122"/>
  <c r="AJ95" i="122"/>
  <c r="Z95" i="122"/>
  <c r="AU92" i="122"/>
  <c r="W92" i="122"/>
  <c r="BF92" i="122"/>
  <c r="AV92" i="122"/>
  <c r="X92" i="122"/>
  <c r="AS92" i="122"/>
  <c r="AX92" i="122"/>
  <c r="BE92" i="122"/>
  <c r="Q92" i="122"/>
  <c r="AD92" i="122"/>
  <c r="AT85" i="122"/>
  <c r="AD85" i="122"/>
  <c r="N85" i="122"/>
  <c r="AW85" i="122"/>
  <c r="AB85" i="122"/>
  <c r="G85" i="122"/>
  <c r="AF85" i="122"/>
  <c r="K85" i="122"/>
  <c r="AN85" i="122"/>
  <c r="S85" i="122"/>
  <c r="AO85" i="122"/>
  <c r="AU85" i="122"/>
  <c r="AQ89" i="122"/>
  <c r="AA89" i="122"/>
  <c r="K89" i="122"/>
  <c r="AN89" i="122"/>
  <c r="R89" i="122"/>
  <c r="AW89" i="122"/>
  <c r="AB89" i="122"/>
  <c r="F89" i="122"/>
  <c r="AJ89" i="122"/>
  <c r="N89" i="122"/>
  <c r="AP89" i="122"/>
  <c r="P89" i="122"/>
  <c r="BB93" i="122"/>
  <c r="AS93" i="122"/>
  <c r="AC93" i="122"/>
  <c r="M93" i="122"/>
  <c r="AR93" i="122"/>
  <c r="AB93" i="122"/>
  <c r="L93" i="122"/>
  <c r="AP93" i="122"/>
  <c r="Z93" i="122"/>
  <c r="J93" i="122"/>
  <c r="BD93" i="122"/>
  <c r="AI93" i="122"/>
  <c r="O93" i="122"/>
  <c r="AG86" i="122"/>
  <c r="E86" i="122"/>
  <c r="AE86" i="122"/>
  <c r="D86" i="122"/>
  <c r="X86" i="122"/>
  <c r="AV86" i="122"/>
  <c r="V86" i="122"/>
  <c r="AH86" i="122"/>
  <c r="AX90" i="122"/>
  <c r="AD90" i="122"/>
  <c r="AZ90" i="122"/>
  <c r="Y90" i="122"/>
  <c r="AY90" i="122"/>
  <c r="S90" i="122"/>
  <c r="AR90" i="122"/>
  <c r="Q90" i="122"/>
  <c r="AA90" i="122"/>
  <c r="AO94" i="122"/>
  <c r="Q94" i="122"/>
  <c r="AQ94" i="122"/>
  <c r="P94" i="122"/>
  <c r="AJ94" i="122"/>
  <c r="BH94" i="122"/>
  <c r="AH94" i="122"/>
  <c r="AD94" i="122"/>
  <c r="BD94" i="122"/>
  <c r="BC91" i="122"/>
  <c r="AE91" i="122"/>
  <c r="K91" i="122"/>
  <c r="AG91" i="122"/>
  <c r="AV91" i="122"/>
  <c r="U91" i="122"/>
  <c r="AT91" i="122"/>
  <c r="N91" i="122"/>
  <c r="AN91" i="122"/>
  <c r="M91" i="122"/>
  <c r="AW95" i="122"/>
  <c r="AC95" i="122"/>
  <c r="BH95" i="122"/>
  <c r="AB95" i="122"/>
  <c r="BB95" i="122"/>
  <c r="AA95" i="122"/>
  <c r="AN95" i="122"/>
  <c r="N95" i="122"/>
  <c r="O95" i="122"/>
  <c r="AM92" i="122"/>
  <c r="S92" i="122"/>
  <c r="AN92" i="122"/>
  <c r="T92" i="122"/>
  <c r="AK92" i="122"/>
  <c r="AH92" i="122"/>
  <c r="AW92" i="122"/>
  <c r="I92" i="122"/>
  <c r="N92" i="122"/>
  <c r="AP85" i="122"/>
  <c r="Z85" i="122"/>
  <c r="J85" i="122"/>
  <c r="AR85" i="122"/>
  <c r="W85" i="122"/>
  <c r="AV85" i="122"/>
  <c r="AA85" i="122"/>
  <c r="E85" i="122"/>
  <c r="AI85" i="122"/>
  <c r="M85" i="122"/>
  <c r="T85" i="122"/>
  <c r="AE85" i="122"/>
  <c r="Y85" i="122"/>
  <c r="BC89" i="122"/>
  <c r="AM89" i="122"/>
  <c r="W89" i="122"/>
  <c r="G89" i="122"/>
  <c r="AH89" i="122"/>
  <c r="M89" i="122"/>
  <c r="AR89" i="122"/>
  <c r="V89" i="122"/>
  <c r="AZ89" i="122"/>
  <c r="AD89" i="122"/>
  <c r="I89" i="122"/>
  <c r="U89" i="122"/>
  <c r="BA89" i="122"/>
  <c r="BG93" i="122"/>
  <c r="AO93" i="122"/>
  <c r="Y93" i="122"/>
  <c r="BE93" i="122"/>
  <c r="AN93" i="122"/>
  <c r="X93" i="122"/>
  <c r="BC93" i="122"/>
  <c r="AL93" i="122"/>
  <c r="V93" i="122"/>
  <c r="AQ93" i="122"/>
  <c r="AM93" i="122"/>
  <c r="S93" i="122"/>
  <c r="I87" i="122"/>
  <c r="G87" i="122"/>
  <c r="F87" i="122"/>
  <c r="E87" i="122"/>
  <c r="J87" i="122"/>
  <c r="K87" i="122"/>
  <c r="H87" i="122"/>
  <c r="D87" i="122"/>
  <c r="M87" i="122"/>
  <c r="L87" i="122"/>
  <c r="AJ88" i="122"/>
  <c r="AO88" i="122"/>
  <c r="AK88" i="122"/>
  <c r="Z88" i="122"/>
  <c r="BB88" i="122"/>
  <c r="V88" i="122"/>
  <c r="U88" i="122"/>
  <c r="AG88" i="122"/>
  <c r="AD88" i="122"/>
  <c r="AW88" i="122"/>
  <c r="AT88" i="122"/>
  <c r="R88" i="122"/>
  <c r="AQ88" i="122"/>
  <c r="AM88" i="122"/>
  <c r="L88" i="122"/>
  <c r="G88" i="122"/>
  <c r="AR88" i="122"/>
  <c r="AV88" i="122"/>
  <c r="AX88" i="122"/>
  <c r="AH88" i="122"/>
  <c r="S88" i="122"/>
  <c r="AA88" i="122"/>
  <c r="AB88" i="122"/>
  <c r="K88" i="122"/>
  <c r="E88" i="122"/>
  <c r="M88" i="122"/>
  <c r="H88" i="122"/>
  <c r="X88" i="122"/>
  <c r="AP88" i="122"/>
  <c r="AE88" i="122"/>
  <c r="AC88" i="122"/>
  <c r="BA88" i="122"/>
  <c r="AF88" i="122"/>
  <c r="Q88" i="122"/>
  <c r="AZ88" i="122"/>
  <c r="I88" i="122"/>
  <c r="Y88" i="122"/>
  <c r="P88" i="122"/>
  <c r="W88" i="122"/>
  <c r="AN88" i="122"/>
  <c r="AY88" i="122"/>
  <c r="T88" i="122"/>
  <c r="AL88" i="122"/>
  <c r="AI88" i="122"/>
  <c r="AU88" i="122"/>
  <c r="AS88" i="122"/>
  <c r="O88" i="122"/>
  <c r="J88" i="122"/>
  <c r="N88" i="122"/>
  <c r="F88" i="122"/>
  <c r="AZ48" i="134"/>
  <c r="BA46" i="134" s="1"/>
  <c r="AY48" i="117"/>
  <c r="AZ46" i="117" s="1"/>
  <c r="AZ47" i="143"/>
  <c r="BA45" i="143" s="1"/>
  <c r="B63" i="117"/>
  <c r="AZ48" i="129"/>
  <c r="BA46" i="129" s="1"/>
  <c r="AY48" i="126"/>
  <c r="AZ46" i="126" s="1"/>
  <c r="AY15" i="152"/>
  <c r="AY37" i="152" s="1"/>
  <c r="AY48" i="133"/>
  <c r="AZ46" i="133" s="1"/>
  <c r="AZ47" i="140"/>
  <c r="BA45" i="140" s="1"/>
  <c r="X41" i="123"/>
  <c r="Y39" i="123" s="1"/>
  <c r="X47" i="122"/>
  <c r="Y45" i="122" s="1"/>
  <c r="AZ48" i="125"/>
  <c r="BA46" i="125" s="1"/>
  <c r="AT85" i="123"/>
  <c r="AD85" i="123"/>
  <c r="N85" i="123"/>
  <c r="AU85" i="123"/>
  <c r="Y85" i="123"/>
  <c r="D85" i="123"/>
  <c r="AI85" i="123"/>
  <c r="M85" i="123"/>
  <c r="AR85" i="123"/>
  <c r="W85" i="123"/>
  <c r="AV85" i="123"/>
  <c r="AA85" i="123"/>
  <c r="E85" i="123"/>
  <c r="BB89" i="123"/>
  <c r="AL89" i="123"/>
  <c r="V89" i="123"/>
  <c r="F89" i="123"/>
  <c r="AR89" i="123"/>
  <c r="W89" i="123"/>
  <c r="AY89" i="123"/>
  <c r="U89" i="123"/>
  <c r="AO89" i="123"/>
  <c r="M89" i="123"/>
  <c r="AN89" i="123"/>
  <c r="K89" i="123"/>
  <c r="AE89" i="123"/>
  <c r="BA93" i="123"/>
  <c r="AK93" i="123"/>
  <c r="U93" i="123"/>
  <c r="AX93" i="123"/>
  <c r="AB93" i="123"/>
  <c r="AU93" i="123"/>
  <c r="Z93" i="123"/>
  <c r="BD93" i="123"/>
  <c r="AI93" i="123"/>
  <c r="N93" i="123"/>
  <c r="AV93" i="123"/>
  <c r="AQ93" i="123"/>
  <c r="AL93" i="123"/>
  <c r="AL86" i="123"/>
  <c r="V86" i="123"/>
  <c r="AU86" i="123"/>
  <c r="Y86" i="123"/>
  <c r="H86" i="123"/>
  <c r="AF86" i="123"/>
  <c r="G86" i="123"/>
  <c r="AC86" i="123"/>
  <c r="F86" i="123"/>
  <c r="AB86" i="123"/>
  <c r="E86" i="123"/>
  <c r="AA86" i="123"/>
  <c r="C86" i="123"/>
  <c r="AV90" i="123"/>
  <c r="AF90" i="123"/>
  <c r="P90" i="123"/>
  <c r="AU90" i="123"/>
  <c r="Z90" i="123"/>
  <c r="AX90" i="123"/>
  <c r="V90" i="123"/>
  <c r="AW90" i="123"/>
  <c r="S90" i="123"/>
  <c r="AM90" i="123"/>
  <c r="K90" i="123"/>
  <c r="AD90" i="123"/>
  <c r="BG94" i="123"/>
  <c r="AQ94" i="123"/>
  <c r="AA94" i="123"/>
  <c r="K94" i="123"/>
  <c r="AP94" i="123"/>
  <c r="U94" i="123"/>
  <c r="AS94" i="123"/>
  <c r="X94" i="123"/>
  <c r="BB94" i="123"/>
  <c r="AG94" i="123"/>
  <c r="L94" i="123"/>
  <c r="T94" i="123"/>
  <c r="AZ94" i="123"/>
  <c r="AV87" i="123"/>
  <c r="AF87" i="123"/>
  <c r="P87" i="123"/>
  <c r="AH87" i="123"/>
  <c r="M87" i="123"/>
  <c r="AL87" i="123"/>
  <c r="J87" i="123"/>
  <c r="AD87" i="123"/>
  <c r="AW87" i="123"/>
  <c r="U87" i="123"/>
  <c r="AO87" i="123"/>
  <c r="K87" i="123"/>
  <c r="AW91" i="123"/>
  <c r="AG91" i="123"/>
  <c r="Q91" i="123"/>
  <c r="AY91" i="123"/>
  <c r="AR91" i="123"/>
  <c r="W91" i="123"/>
  <c r="AP91" i="123"/>
  <c r="N91" i="123"/>
  <c r="Z91" i="123"/>
  <c r="AL91" i="123"/>
  <c r="J91" i="123"/>
  <c r="AD91" i="123"/>
  <c r="AU92" i="123"/>
  <c r="AE92" i="123"/>
  <c r="O92" i="123"/>
  <c r="AR92" i="123"/>
  <c r="V92" i="123"/>
  <c r="BA92" i="123"/>
  <c r="AF92" i="123"/>
  <c r="J92" i="123"/>
  <c r="X92" i="123"/>
  <c r="AD92" i="123"/>
  <c r="AN92" i="123"/>
  <c r="AT92" i="123"/>
  <c r="AP85" i="123"/>
  <c r="Z85" i="123"/>
  <c r="J85" i="123"/>
  <c r="AO85" i="123"/>
  <c r="T85" i="123"/>
  <c r="AY85" i="123"/>
  <c r="AC85" i="123"/>
  <c r="H85" i="123"/>
  <c r="AM85" i="123"/>
  <c r="Q85" i="123"/>
  <c r="AQ85" i="123"/>
  <c r="U85" i="123"/>
  <c r="AX89" i="123"/>
  <c r="AH89" i="123"/>
  <c r="R89" i="123"/>
  <c r="AM89" i="123"/>
  <c r="Q89" i="123"/>
  <c r="AQ89" i="123"/>
  <c r="O89" i="123"/>
  <c r="AI89" i="123"/>
  <c r="AF89" i="123"/>
  <c r="AZ89" i="123"/>
  <c r="X89" i="123"/>
  <c r="AW93" i="123"/>
  <c r="AG93" i="123"/>
  <c r="Q93" i="123"/>
  <c r="AR93" i="123"/>
  <c r="W93" i="123"/>
  <c r="AP93" i="123"/>
  <c r="T93" i="123"/>
  <c r="AY93" i="123"/>
  <c r="AD93" i="123"/>
  <c r="BB93" i="123"/>
  <c r="AA93" i="123"/>
  <c r="V93" i="123"/>
  <c r="R93" i="123"/>
  <c r="AX86" i="123"/>
  <c r="AH86" i="123"/>
  <c r="AO86" i="123"/>
  <c r="T86" i="123"/>
  <c r="D86" i="123"/>
  <c r="X86" i="123"/>
  <c r="AY86" i="123"/>
  <c r="W86" i="123"/>
  <c r="AW86" i="123"/>
  <c r="U86" i="123"/>
  <c r="AV86" i="123"/>
  <c r="S86" i="123"/>
  <c r="AR90" i="123"/>
  <c r="AB90" i="123"/>
  <c r="L90" i="123"/>
  <c r="AP90" i="123"/>
  <c r="U90" i="123"/>
  <c r="AQ90" i="123"/>
  <c r="N90" i="123"/>
  <c r="AO90" i="123"/>
  <c r="M90" i="123"/>
  <c r="AG90" i="123"/>
  <c r="AY90" i="123"/>
  <c r="W90" i="123"/>
  <c r="BC94" i="123"/>
  <c r="AM94" i="123"/>
  <c r="W94" i="123"/>
  <c r="BF94" i="123"/>
  <c r="AK94" i="123"/>
  <c r="P94" i="123"/>
  <c r="AN94" i="123"/>
  <c r="R94" i="123"/>
  <c r="AW94" i="123"/>
  <c r="AB94" i="123"/>
  <c r="AT94" i="123"/>
  <c r="BE94" i="123"/>
  <c r="AD94" i="123"/>
  <c r="AR87" i="123"/>
  <c r="AB87" i="123"/>
  <c r="L87" i="123"/>
  <c r="AX87" i="123"/>
  <c r="AC87" i="123"/>
  <c r="G87" i="123"/>
  <c r="AE87" i="123"/>
  <c r="AY87" i="123"/>
  <c r="V87" i="123"/>
  <c r="AP87" i="123"/>
  <c r="N87" i="123"/>
  <c r="AG87" i="123"/>
  <c r="E87" i="123"/>
  <c r="AS91" i="123"/>
  <c r="AC91" i="123"/>
  <c r="M91" i="123"/>
  <c r="AT91" i="123"/>
  <c r="AM91" i="123"/>
  <c r="R91" i="123"/>
  <c r="AI91" i="123"/>
  <c r="AV91" i="123"/>
  <c r="S91" i="123"/>
  <c r="AE91" i="123"/>
  <c r="BB91" i="123"/>
  <c r="V91" i="123"/>
  <c r="AL85" i="123"/>
  <c r="V85" i="123"/>
  <c r="F85" i="123"/>
  <c r="AJ85" i="123"/>
  <c r="O85" i="123"/>
  <c r="AS85" i="123"/>
  <c r="X85" i="123"/>
  <c r="C85" i="123"/>
  <c r="AG85" i="123"/>
  <c r="L85" i="123"/>
  <c r="AK85" i="123"/>
  <c r="P85" i="123"/>
  <c r="AT89" i="123"/>
  <c r="AD89" i="123"/>
  <c r="N89" i="123"/>
  <c r="BC89" i="123"/>
  <c r="AG89" i="123"/>
  <c r="L89" i="123"/>
  <c r="AJ89" i="123"/>
  <c r="H89" i="123"/>
  <c r="AA89" i="123"/>
  <c r="BA89" i="123"/>
  <c r="Y89" i="123"/>
  <c r="AS89" i="123"/>
  <c r="P89" i="123"/>
  <c r="AS93" i="123"/>
  <c r="AC93" i="123"/>
  <c r="M93" i="123"/>
  <c r="AM93" i="123"/>
  <c r="BF93" i="123"/>
  <c r="AJ93" i="123"/>
  <c r="O93" i="123"/>
  <c r="AT93" i="123"/>
  <c r="X93" i="123"/>
  <c r="AF93" i="123"/>
  <c r="L93" i="123"/>
  <c r="K93" i="123"/>
  <c r="AT86" i="123"/>
  <c r="AD86" i="123"/>
  <c r="AJ86" i="123"/>
  <c r="P86" i="123"/>
  <c r="AS86" i="123"/>
  <c r="R86" i="123"/>
  <c r="AR86" i="123"/>
  <c r="Q86" i="123"/>
  <c r="AQ86" i="123"/>
  <c r="O86" i="123"/>
  <c r="AN86" i="123"/>
  <c r="N86" i="123"/>
  <c r="BD90" i="123"/>
  <c r="AN90" i="123"/>
  <c r="X90" i="123"/>
  <c r="H90" i="123"/>
  <c r="AK90" i="123"/>
  <c r="O90" i="123"/>
  <c r="AI90" i="123"/>
  <c r="G90" i="123"/>
  <c r="AH90" i="123"/>
  <c r="BB90" i="123"/>
  <c r="Y90" i="123"/>
  <c r="AS90" i="123"/>
  <c r="Q90" i="123"/>
  <c r="AY94" i="123"/>
  <c r="AI94" i="123"/>
  <c r="S94" i="123"/>
  <c r="BA94" i="123"/>
  <c r="AF94" i="123"/>
  <c r="BD94" i="123"/>
  <c r="AH94" i="123"/>
  <c r="M94" i="123"/>
  <c r="AR94" i="123"/>
  <c r="V94" i="123"/>
  <c r="Y94" i="123"/>
  <c r="AJ94" i="123"/>
  <c r="AN87" i="123"/>
  <c r="X87" i="123"/>
  <c r="H87" i="123"/>
  <c r="AX85" i="123"/>
  <c r="AH85" i="123"/>
  <c r="R85" i="123"/>
  <c r="B85" i="123"/>
  <c r="AE85" i="123"/>
  <c r="I85" i="123"/>
  <c r="AN85" i="123"/>
  <c r="S85" i="123"/>
  <c r="AW85" i="123"/>
  <c r="AB85" i="123"/>
  <c r="G85" i="123"/>
  <c r="AF85" i="123"/>
  <c r="K85" i="123"/>
  <c r="AP89" i="123"/>
  <c r="Z89" i="123"/>
  <c r="J89" i="123"/>
  <c r="AW89" i="123"/>
  <c r="AB89" i="123"/>
  <c r="G89" i="123"/>
  <c r="AC89" i="123"/>
  <c r="AV89" i="123"/>
  <c r="T89" i="123"/>
  <c r="AU89" i="123"/>
  <c r="S89" i="123"/>
  <c r="AK89" i="123"/>
  <c r="I89" i="123"/>
  <c r="BE93" i="123"/>
  <c r="AO93" i="123"/>
  <c r="Y93" i="123"/>
  <c r="BC93" i="123"/>
  <c r="AH93" i="123"/>
  <c r="AZ93" i="123"/>
  <c r="AE93" i="123"/>
  <c r="J93" i="123"/>
  <c r="AN93" i="123"/>
  <c r="S93" i="123"/>
  <c r="P93" i="123"/>
  <c r="BG93" i="123"/>
  <c r="AP86" i="123"/>
  <c r="Z86" i="123"/>
  <c r="AZ86" i="123"/>
  <c r="AE86" i="123"/>
  <c r="L86" i="123"/>
  <c r="AM86" i="123"/>
  <c r="M86" i="123"/>
  <c r="AK86" i="123"/>
  <c r="K86" i="123"/>
  <c r="AI86" i="123"/>
  <c r="J86" i="123"/>
  <c r="AG86" i="123"/>
  <c r="I86" i="123"/>
  <c r="AZ90" i="123"/>
  <c r="AJ90" i="123"/>
  <c r="T90" i="123"/>
  <c r="BA90" i="123"/>
  <c r="AE90" i="123"/>
  <c r="J90" i="123"/>
  <c r="AC90" i="123"/>
  <c r="BC90" i="123"/>
  <c r="AA90" i="123"/>
  <c r="AT90" i="123"/>
  <c r="R90" i="123"/>
  <c r="AL90" i="123"/>
  <c r="I90" i="123"/>
  <c r="AU94" i="123"/>
  <c r="AE94" i="123"/>
  <c r="O94" i="123"/>
  <c r="AV94" i="123"/>
  <c r="Z94" i="123"/>
  <c r="AX94" i="123"/>
  <c r="AC94" i="123"/>
  <c r="BH94" i="123"/>
  <c r="AL94" i="123"/>
  <c r="Q94" i="123"/>
  <c r="AO94" i="123"/>
  <c r="N94" i="123"/>
  <c r="AZ87" i="123"/>
  <c r="AJ87" i="123"/>
  <c r="T87" i="123"/>
  <c r="D87" i="123"/>
  <c r="AM87" i="123"/>
  <c r="R87" i="123"/>
  <c r="AT87" i="123"/>
  <c r="Q87" i="123"/>
  <c r="AK87" i="123"/>
  <c r="I87" i="123"/>
  <c r="AA87" i="123"/>
  <c r="AU87" i="123"/>
  <c r="S87" i="123"/>
  <c r="BA91" i="123"/>
  <c r="AK91" i="123"/>
  <c r="U91" i="123"/>
  <c r="BD91" i="123"/>
  <c r="AX91" i="123"/>
  <c r="AB91" i="123"/>
  <c r="AZ91" i="123"/>
  <c r="T91" i="123"/>
  <c r="AF91" i="123"/>
  <c r="AU91" i="123"/>
  <c r="P91" i="123"/>
  <c r="AJ91" i="123"/>
  <c r="H91" i="123"/>
  <c r="AY92" i="123"/>
  <c r="AI92" i="123"/>
  <c r="S92" i="123"/>
  <c r="AW92" i="123"/>
  <c r="AB92" i="123"/>
  <c r="BF92" i="123"/>
  <c r="AK92" i="123"/>
  <c r="P92" i="123"/>
  <c r="AH92" i="123"/>
  <c r="AO92" i="123"/>
  <c r="AX92" i="123"/>
  <c r="BE92" i="123"/>
  <c r="N92" i="123"/>
  <c r="Y87" i="123"/>
  <c r="F87" i="123"/>
  <c r="BE91" i="123"/>
  <c r="BC91" i="123"/>
  <c r="AN91" i="123"/>
  <c r="O91" i="123"/>
  <c r="AA92" i="123"/>
  <c r="AL92" i="123"/>
  <c r="AV92" i="123"/>
  <c r="BD92" i="123"/>
  <c r="T92" i="123"/>
  <c r="AJ92" i="123"/>
  <c r="AS87" i="123"/>
  <c r="AQ87" i="123"/>
  <c r="Z87" i="123"/>
  <c r="AO91" i="123"/>
  <c r="AH91" i="123"/>
  <c r="K91" i="123"/>
  <c r="BC92" i="123"/>
  <c r="W92" i="123"/>
  <c r="AG92" i="123"/>
  <c r="AP92" i="123"/>
  <c r="AS92" i="123"/>
  <c r="I92" i="123"/>
  <c r="Y92" i="123"/>
  <c r="W87" i="123"/>
  <c r="O87" i="123"/>
  <c r="Y91" i="123"/>
  <c r="L91" i="123"/>
  <c r="X91" i="123"/>
  <c r="AQ92" i="123"/>
  <c r="K92" i="123"/>
  <c r="Q92" i="123"/>
  <c r="Z92" i="123"/>
  <c r="M92" i="123"/>
  <c r="AC92" i="123"/>
  <c r="BA87" i="123"/>
  <c r="AI87" i="123"/>
  <c r="I91" i="123"/>
  <c r="AA91" i="123"/>
  <c r="AQ91" i="123"/>
  <c r="AM92" i="123"/>
  <c r="BB92" i="123"/>
  <c r="L92" i="123"/>
  <c r="U92" i="123"/>
  <c r="AZ92" i="123"/>
  <c r="R92" i="123"/>
  <c r="BJ96" i="123"/>
  <c r="AT96" i="123"/>
  <c r="AD96" i="123"/>
  <c r="N96" i="123"/>
  <c r="AQ96" i="123"/>
  <c r="U96" i="123"/>
  <c r="AU96" i="123"/>
  <c r="Y96" i="123"/>
  <c r="BD96" i="123"/>
  <c r="AI96" i="123"/>
  <c r="M96" i="123"/>
  <c r="AR96" i="123"/>
  <c r="W96" i="123"/>
  <c r="BF96" i="123"/>
  <c r="AP96" i="123"/>
  <c r="Z96" i="123"/>
  <c r="BG96" i="123"/>
  <c r="AK96" i="123"/>
  <c r="P96" i="123"/>
  <c r="AO96" i="123"/>
  <c r="T96" i="123"/>
  <c r="AY96" i="123"/>
  <c r="AC96" i="123"/>
  <c r="BH96" i="123"/>
  <c r="AM96" i="123"/>
  <c r="Q96" i="123"/>
  <c r="BB96" i="123"/>
  <c r="AL96" i="123"/>
  <c r="V96" i="123"/>
  <c r="BA96" i="123"/>
  <c r="AF96" i="123"/>
  <c r="BE96" i="123"/>
  <c r="AJ96" i="123"/>
  <c r="O96" i="123"/>
  <c r="AS96" i="123"/>
  <c r="X96" i="123"/>
  <c r="BC96" i="123"/>
  <c r="AG96" i="123"/>
  <c r="AX96" i="123"/>
  <c r="AH96" i="123"/>
  <c r="R96" i="123"/>
  <c r="AV96" i="123"/>
  <c r="AA96" i="123"/>
  <c r="AZ96" i="123"/>
  <c r="AE96" i="123"/>
  <c r="BI96" i="123"/>
  <c r="AN96" i="123"/>
  <c r="S96" i="123"/>
  <c r="AW96" i="123"/>
  <c r="AB96" i="123"/>
  <c r="AF97" i="123"/>
  <c r="BC97" i="123"/>
  <c r="Q97" i="123"/>
  <c r="AR97" i="123"/>
  <c r="S97" i="123"/>
  <c r="AG97" i="123"/>
  <c r="AZ97" i="123"/>
  <c r="AD97" i="123"/>
  <c r="AQ97" i="123"/>
  <c r="AS97" i="123"/>
  <c r="AI97" i="123"/>
  <c r="P97" i="123"/>
  <c r="AH97" i="123"/>
  <c r="AP97" i="123"/>
  <c r="AB97" i="123"/>
  <c r="AX97" i="123"/>
  <c r="BF97" i="123"/>
  <c r="AJ97" i="123"/>
  <c r="BJ97" i="123"/>
  <c r="BJ98" i="123" s="1"/>
  <c r="BJ33" i="123" s="1"/>
  <c r="V97" i="123"/>
  <c r="AN97" i="123"/>
  <c r="BA97" i="123"/>
  <c r="BE97" i="123"/>
  <c r="AW97" i="123"/>
  <c r="Q95" i="123"/>
  <c r="AV95" i="123"/>
  <c r="AM95" i="123"/>
  <c r="AL95" i="123"/>
  <c r="BH95" i="123"/>
  <c r="BI95" i="123"/>
  <c r="AN95" i="123"/>
  <c r="V95" i="123"/>
  <c r="AR95" i="123"/>
  <c r="BG95" i="123"/>
  <c r="AD95" i="123"/>
  <c r="AO88" i="123"/>
  <c r="Y88" i="123"/>
  <c r="I88" i="123"/>
  <c r="AU88" i="123"/>
  <c r="Z88" i="123"/>
  <c r="AY88" i="123"/>
  <c r="W88" i="123"/>
  <c r="AQ88" i="123"/>
  <c r="N88" i="123"/>
  <c r="AH88" i="123"/>
  <c r="F88" i="123"/>
  <c r="AF88" i="123"/>
  <c r="BH97" i="123"/>
  <c r="AT97" i="123"/>
  <c r="BG97" i="123"/>
  <c r="U97" i="123"/>
  <c r="BK97" i="123"/>
  <c r="BK98" i="123" s="1"/>
  <c r="BK33" i="123" s="1"/>
  <c r="AC97" i="123"/>
  <c r="AK97" i="123"/>
  <c r="T97" i="123"/>
  <c r="AM97" i="123"/>
  <c r="AU97" i="123"/>
  <c r="N97" i="123"/>
  <c r="W97" i="123"/>
  <c r="AT95" i="123"/>
  <c r="AA95" i="123"/>
  <c r="AB95" i="123"/>
  <c r="AO95" i="123"/>
  <c r="AP95" i="123"/>
  <c r="AF95" i="123"/>
  <c r="AS95" i="123"/>
  <c r="S95" i="123"/>
  <c r="AU95" i="123"/>
  <c r="BE95" i="123"/>
  <c r="P95" i="123"/>
  <c r="BB95" i="123"/>
  <c r="BA88" i="123"/>
  <c r="AK88" i="123"/>
  <c r="U88" i="123"/>
  <c r="E88" i="123"/>
  <c r="AP88" i="123"/>
  <c r="T88" i="123"/>
  <c r="AR88" i="123"/>
  <c r="P88" i="123"/>
  <c r="AI88" i="123"/>
  <c r="G88" i="123"/>
  <c r="AA88" i="123"/>
  <c r="BB88" i="123"/>
  <c r="X88" i="123"/>
  <c r="AV97" i="123"/>
  <c r="Y97" i="123"/>
  <c r="AL97" i="123"/>
  <c r="BI97" i="123"/>
  <c r="AO97" i="123"/>
  <c r="BB97" i="123"/>
  <c r="O97" i="123"/>
  <c r="AY97" i="123"/>
  <c r="R97" i="123"/>
  <c r="Z97" i="123"/>
  <c r="AA97" i="123"/>
  <c r="X97" i="123"/>
  <c r="AE97" i="123"/>
  <c r="BD97" i="123"/>
  <c r="AW95" i="123"/>
  <c r="X95" i="123"/>
  <c r="AZ95" i="123"/>
  <c r="BD95" i="123"/>
  <c r="AH95" i="123"/>
  <c r="AK95" i="123"/>
  <c r="AJ95" i="123"/>
  <c r="AC95" i="123"/>
  <c r="AX95" i="123"/>
  <c r="Z95" i="123"/>
  <c r="Y95" i="123"/>
  <c r="T95" i="123"/>
  <c r="BA95" i="123"/>
  <c r="BF95" i="123"/>
  <c r="AW88" i="123"/>
  <c r="AG88" i="123"/>
  <c r="Q88" i="123"/>
  <c r="AJ88" i="123"/>
  <c r="O88" i="123"/>
  <c r="AL88" i="123"/>
  <c r="H88" i="123"/>
  <c r="AB88" i="123"/>
  <c r="AV88" i="123"/>
  <c r="S88" i="123"/>
  <c r="AT88" i="123"/>
  <c r="R88" i="123"/>
  <c r="BC95" i="123"/>
  <c r="AY95" i="123"/>
  <c r="AI95" i="123"/>
  <c r="O95" i="123"/>
  <c r="J88" i="123"/>
  <c r="AN88" i="123"/>
  <c r="AE95" i="123"/>
  <c r="N95" i="123"/>
  <c r="L95" i="123"/>
  <c r="M95" i="123"/>
  <c r="W95" i="123"/>
  <c r="AS88" i="123"/>
  <c r="AD88" i="123"/>
  <c r="L88" i="123"/>
  <c r="AQ95" i="123"/>
  <c r="AC88" i="123"/>
  <c r="AZ88" i="123"/>
  <c r="AX88" i="123"/>
  <c r="AM88" i="123"/>
  <c r="AG95" i="123"/>
  <c r="R95" i="123"/>
  <c r="U95" i="123"/>
  <c r="M88" i="123"/>
  <c r="AE88" i="123"/>
  <c r="V88" i="123"/>
  <c r="K88" i="123"/>
  <c r="AY49" i="139"/>
  <c r="AY51" i="139" s="1"/>
  <c r="AY60" i="139" s="1"/>
  <c r="AY62" i="139" s="1"/>
  <c r="AY64" i="139" s="1"/>
  <c r="AY66" i="139" s="1"/>
  <c r="BB39" i="112" s="1"/>
  <c r="AY48" i="136"/>
  <c r="AY50" i="136" s="1"/>
  <c r="AY59" i="136" s="1"/>
  <c r="AY61" i="136" s="1"/>
  <c r="AY63" i="136" s="1"/>
  <c r="AY65" i="136" s="1"/>
  <c r="BB36" i="112" s="1"/>
  <c r="AY49" i="142"/>
  <c r="AY51" i="142" s="1"/>
  <c r="AY60" i="142" s="1"/>
  <c r="AY62" i="142" s="1"/>
  <c r="AY64" i="142" s="1"/>
  <c r="AY66" i="142" s="1"/>
  <c r="BB42" i="112" s="1"/>
  <c r="AY47" i="145"/>
  <c r="AZ45" i="145" s="1"/>
  <c r="X41" i="122"/>
  <c r="Y39" i="122" s="1"/>
  <c r="AZ48" i="120"/>
  <c r="BA46" i="120" s="1"/>
  <c r="AY48" i="131"/>
  <c r="AY50" i="131" s="1"/>
  <c r="AY59" i="131" s="1"/>
  <c r="AY61" i="131" s="1"/>
  <c r="AY63" i="131" s="1"/>
  <c r="AY65" i="131" s="1"/>
  <c r="BB31" i="112" s="1"/>
  <c r="AY47" i="130"/>
  <c r="AZ45" i="130" s="1"/>
  <c r="AX49" i="150"/>
  <c r="AX51" i="150" s="1"/>
  <c r="AX60" i="150" s="1"/>
  <c r="AX62" i="150" s="1"/>
  <c r="AX64" i="150" s="1"/>
  <c r="AX66" i="150" s="1"/>
  <c r="BA26" i="152" s="1"/>
  <c r="AZ47" i="146"/>
  <c r="BA45" i="146" s="1"/>
  <c r="G43" i="152"/>
  <c r="H43" i="152"/>
  <c r="BK21" i="150"/>
  <c r="BK22" i="150" s="1"/>
  <c r="BJ55" i="146"/>
  <c r="BJ56" i="146" s="1"/>
  <c r="BJ62" i="146" s="1"/>
  <c r="BK19" i="146"/>
  <c r="BJ55" i="145"/>
  <c r="BJ56" i="145" s="1"/>
  <c r="BJ62" i="145" s="1"/>
  <c r="BK19" i="145"/>
  <c r="BJ55" i="143"/>
  <c r="BJ56" i="143" s="1"/>
  <c r="BJ62" i="143" s="1"/>
  <c r="BK19" i="143"/>
  <c r="BJ56" i="142"/>
  <c r="BJ57" i="142" s="1"/>
  <c r="BJ63" i="142" s="1"/>
  <c r="BK19" i="142"/>
  <c r="BJ55" i="140"/>
  <c r="BJ56" i="140" s="1"/>
  <c r="BJ62" i="140" s="1"/>
  <c r="BK19" i="140"/>
  <c r="BK19" i="139"/>
  <c r="BJ56" i="139"/>
  <c r="BJ57" i="139" s="1"/>
  <c r="BJ63" i="139" s="1"/>
  <c r="BJ22" i="139"/>
  <c r="BJ55" i="137"/>
  <c r="BJ56" i="137" s="1"/>
  <c r="BJ62" i="137" s="1"/>
  <c r="BK19" i="137"/>
  <c r="BJ22" i="137"/>
  <c r="BJ55" i="136"/>
  <c r="BJ56" i="136" s="1"/>
  <c r="BJ62" i="136" s="1"/>
  <c r="BK19" i="136"/>
  <c r="BJ56" i="134"/>
  <c r="BJ57" i="134" s="1"/>
  <c r="BJ63" i="134" s="1"/>
  <c r="BK19" i="134"/>
  <c r="BJ56" i="133"/>
  <c r="BJ57" i="133" s="1"/>
  <c r="BJ63" i="133" s="1"/>
  <c r="BK19" i="133"/>
  <c r="BJ55" i="131"/>
  <c r="BJ56" i="131" s="1"/>
  <c r="BJ62" i="131" s="1"/>
  <c r="BK19" i="131"/>
  <c r="BJ55" i="130"/>
  <c r="BJ56" i="130" s="1"/>
  <c r="BJ62" i="130" s="1"/>
  <c r="BK19" i="130"/>
  <c r="BJ56" i="129"/>
  <c r="BJ57" i="129" s="1"/>
  <c r="BJ63" i="129" s="1"/>
  <c r="BK19" i="129"/>
  <c r="BJ22" i="129"/>
  <c r="BJ56" i="128"/>
  <c r="BJ57" i="128" s="1"/>
  <c r="BJ63" i="128" s="1"/>
  <c r="BK19" i="128"/>
  <c r="BJ56" i="126"/>
  <c r="BJ57" i="126" s="1"/>
  <c r="BJ63" i="126" s="1"/>
  <c r="BK19" i="126"/>
  <c r="BJ22" i="126"/>
  <c r="BJ56" i="125"/>
  <c r="BJ57" i="125" s="1"/>
  <c r="BJ63" i="125" s="1"/>
  <c r="BK19" i="125"/>
  <c r="BK55" i="123"/>
  <c r="BL19" i="123"/>
  <c r="BK22" i="123"/>
  <c r="AY48" i="116"/>
  <c r="AY50" i="116" s="1"/>
  <c r="AY59" i="116" s="1"/>
  <c r="AY61" i="116" s="1"/>
  <c r="AY63" i="116" s="1"/>
  <c r="AY65" i="116" s="1"/>
  <c r="BB14" i="112" s="1"/>
  <c r="BK55" i="122"/>
  <c r="BL19" i="122"/>
  <c r="BK22" i="122"/>
  <c r="BL21" i="120"/>
  <c r="BL56" i="120" s="1"/>
  <c r="BN56" i="120" s="1"/>
  <c r="P62" i="114"/>
  <c r="B64" i="114"/>
  <c r="B66" i="114" s="1"/>
  <c r="B68" i="114" s="1"/>
  <c r="E11" i="152" s="1"/>
  <c r="AZ47" i="116"/>
  <c r="BA45" i="116" s="1"/>
  <c r="BN56" i="116"/>
  <c r="B62" i="116"/>
  <c r="N65" i="106"/>
  <c r="T22" i="2" l="1"/>
  <c r="U20" i="2" s="1"/>
  <c r="T23" i="2"/>
  <c r="K11" i="112"/>
  <c r="AY44" i="152"/>
  <c r="P11" i="112"/>
  <c r="O11" i="112"/>
  <c r="F11" i="152"/>
  <c r="F33" i="152" s="1"/>
  <c r="F43" i="152" s="1"/>
  <c r="F11" i="112"/>
  <c r="M11" i="152"/>
  <c r="M33" i="152" s="1"/>
  <c r="M43" i="152" s="1"/>
  <c r="M11" i="112"/>
  <c r="E19" i="112"/>
  <c r="N11" i="152"/>
  <c r="N33" i="152" s="1"/>
  <c r="N43" i="152" s="1"/>
  <c r="N11" i="112"/>
  <c r="L11" i="152"/>
  <c r="L33" i="152" s="1"/>
  <c r="L43" i="152" s="1"/>
  <c r="L11" i="112"/>
  <c r="BN88" i="122"/>
  <c r="BB34" i="122" s="1"/>
  <c r="I11" i="112"/>
  <c r="J11" i="152"/>
  <c r="J33" i="152" s="1"/>
  <c r="J43" i="152" s="1"/>
  <c r="J11" i="112"/>
  <c r="F19" i="152"/>
  <c r="F41" i="152" s="1"/>
  <c r="AZ15" i="112"/>
  <c r="AZ15" i="152"/>
  <c r="AZ37" i="152" s="1"/>
  <c r="AZ44" i="152" s="1"/>
  <c r="AX51" i="117"/>
  <c r="AX60" i="117" s="1"/>
  <c r="AX62" i="117" s="1"/>
  <c r="AX64" i="117" s="1"/>
  <c r="AX66" i="117" s="1"/>
  <c r="F15" i="152"/>
  <c r="F37" i="152" s="1"/>
  <c r="F15" i="112"/>
  <c r="Q68" i="160"/>
  <c r="T29" i="152" s="1"/>
  <c r="T40" i="152" s="1"/>
  <c r="F29" i="152"/>
  <c r="F40" i="152" s="1"/>
  <c r="BA41" i="152"/>
  <c r="AY49" i="161"/>
  <c r="AY51" i="161" s="1"/>
  <c r="AY60" i="161" s="1"/>
  <c r="AY62" i="161" s="1"/>
  <c r="AY64" i="161" s="1"/>
  <c r="AY66" i="161" s="1"/>
  <c r="BB30" i="152" s="1"/>
  <c r="E18" i="152"/>
  <c r="BQ18" i="152" s="1"/>
  <c r="Q68" i="159"/>
  <c r="E18" i="112"/>
  <c r="B64" i="161"/>
  <c r="B66" i="161" s="1"/>
  <c r="BN63" i="161"/>
  <c r="AZ48" i="161"/>
  <c r="BA46" i="161" s="1"/>
  <c r="E29" i="152"/>
  <c r="BB40" i="152"/>
  <c r="BB19" i="152"/>
  <c r="J98" i="123"/>
  <c r="J33" i="123" s="1"/>
  <c r="J53" i="123" s="1"/>
  <c r="G98" i="123"/>
  <c r="G33" i="123" s="1"/>
  <c r="G54" i="123" s="1"/>
  <c r="F98" i="122"/>
  <c r="F33" i="122" s="1"/>
  <c r="F54" i="122" s="1"/>
  <c r="AS98" i="122"/>
  <c r="AS33" i="122" s="1"/>
  <c r="AS53" i="122" s="1"/>
  <c r="T98" i="122"/>
  <c r="T33" i="122" s="1"/>
  <c r="T53" i="122" s="1"/>
  <c r="P98" i="122"/>
  <c r="P33" i="122" s="1"/>
  <c r="P54" i="122" s="1"/>
  <c r="Q98" i="122"/>
  <c r="Q33" i="122" s="1"/>
  <c r="Q53" i="122" s="1"/>
  <c r="AE98" i="122"/>
  <c r="AE33" i="122" s="1"/>
  <c r="AE54" i="122" s="1"/>
  <c r="X98" i="122"/>
  <c r="X33" i="122" s="1"/>
  <c r="X54" i="122" s="1"/>
  <c r="M98" i="122"/>
  <c r="M33" i="122" s="1"/>
  <c r="M53" i="122" s="1"/>
  <c r="AA98" i="122"/>
  <c r="AA33" i="122" s="1"/>
  <c r="AA53" i="122" s="1"/>
  <c r="AV98" i="122"/>
  <c r="AV33" i="122" s="1"/>
  <c r="AV54" i="122" s="1"/>
  <c r="AW98" i="122"/>
  <c r="AW33" i="122" s="1"/>
  <c r="AW53" i="122" s="1"/>
  <c r="AG98" i="122"/>
  <c r="AG33" i="122" s="1"/>
  <c r="AG54" i="122" s="1"/>
  <c r="BF98" i="122"/>
  <c r="BF33" i="122" s="1"/>
  <c r="BF53" i="122" s="1"/>
  <c r="K98" i="123"/>
  <c r="K33" i="123" s="1"/>
  <c r="K54" i="123" s="1"/>
  <c r="BF98" i="123"/>
  <c r="BF33" i="123" s="1"/>
  <c r="BF53" i="123" s="1"/>
  <c r="BD98" i="123"/>
  <c r="BD33" i="123" s="1"/>
  <c r="BD53" i="123" s="1"/>
  <c r="O98" i="122"/>
  <c r="O33" i="122" s="1"/>
  <c r="O53" i="122" s="1"/>
  <c r="AU98" i="122"/>
  <c r="AU33" i="122" s="1"/>
  <c r="AU53" i="122" s="1"/>
  <c r="AL98" i="122"/>
  <c r="AL33" i="122" s="1"/>
  <c r="AL53" i="122" s="1"/>
  <c r="W98" i="122"/>
  <c r="W33" i="122" s="1"/>
  <c r="W53" i="122" s="1"/>
  <c r="AZ98" i="122"/>
  <c r="AZ33" i="122" s="1"/>
  <c r="AZ53" i="122" s="1"/>
  <c r="AF98" i="122"/>
  <c r="AF33" i="122" s="1"/>
  <c r="AF53" i="122" s="1"/>
  <c r="AC98" i="122"/>
  <c r="AC33" i="122" s="1"/>
  <c r="AC54" i="122" s="1"/>
  <c r="AP98" i="122"/>
  <c r="AP33" i="122" s="1"/>
  <c r="AP53" i="122" s="1"/>
  <c r="AB98" i="122"/>
  <c r="AB33" i="122" s="1"/>
  <c r="AB53" i="122" s="1"/>
  <c r="AX98" i="122"/>
  <c r="AX33" i="122" s="1"/>
  <c r="AX53" i="122" s="1"/>
  <c r="L98" i="122"/>
  <c r="L33" i="122" s="1"/>
  <c r="L54" i="122" s="1"/>
  <c r="AT98" i="122"/>
  <c r="AT33" i="122" s="1"/>
  <c r="AT53" i="122" s="1"/>
  <c r="AK98" i="122"/>
  <c r="AK33" i="122" s="1"/>
  <c r="AK53" i="122" s="1"/>
  <c r="BG98" i="122"/>
  <c r="BG33" i="122" s="1"/>
  <c r="BG53" i="122" s="1"/>
  <c r="BI98" i="122"/>
  <c r="BI33" i="122" s="1"/>
  <c r="BI54" i="122" s="1"/>
  <c r="AZ48" i="158"/>
  <c r="AZ50" i="158" s="1"/>
  <c r="AZ59" i="158" s="1"/>
  <c r="AZ61" i="158" s="1"/>
  <c r="AZ63" i="158" s="1"/>
  <c r="AZ65" i="158" s="1"/>
  <c r="BC52" i="112" s="1"/>
  <c r="AZ48" i="157"/>
  <c r="AZ50" i="157" s="1"/>
  <c r="AZ59" i="157" s="1"/>
  <c r="AZ61" i="157" s="1"/>
  <c r="AZ63" i="157" s="1"/>
  <c r="AZ65" i="157" s="1"/>
  <c r="BC51" i="112" s="1"/>
  <c r="AZ48" i="155"/>
  <c r="AZ50" i="155" s="1"/>
  <c r="AZ59" i="155" s="1"/>
  <c r="AZ61" i="155" s="1"/>
  <c r="AZ63" i="155" s="1"/>
  <c r="AZ65" i="155" s="1"/>
  <c r="BC48" i="112" s="1"/>
  <c r="AZ48" i="156"/>
  <c r="AZ50" i="156" s="1"/>
  <c r="AZ59" i="156" s="1"/>
  <c r="AZ61" i="156" s="1"/>
  <c r="AZ63" i="156" s="1"/>
  <c r="AZ65" i="156" s="1"/>
  <c r="BC49" i="112" s="1"/>
  <c r="B63" i="155"/>
  <c r="B65" i="155" s="1"/>
  <c r="E48" i="112" s="1"/>
  <c r="BN62" i="155"/>
  <c r="BA47" i="158"/>
  <c r="BB45" i="158" s="1"/>
  <c r="BA47" i="157"/>
  <c r="BB45" i="157" s="1"/>
  <c r="BA47" i="155"/>
  <c r="BB45" i="155" s="1"/>
  <c r="BA47" i="156"/>
  <c r="BB45" i="156" s="1"/>
  <c r="B63" i="156"/>
  <c r="B65" i="156" s="1"/>
  <c r="E49" i="112" s="1"/>
  <c r="BN62" i="156"/>
  <c r="BC98" i="123"/>
  <c r="BC33" i="123" s="1"/>
  <c r="BC54" i="123" s="1"/>
  <c r="BL21" i="117"/>
  <c r="BL56" i="117" s="1"/>
  <c r="BN56" i="117" s="1"/>
  <c r="I88" i="2"/>
  <c r="J88" i="2"/>
  <c r="H88" i="2"/>
  <c r="K88" i="2"/>
  <c r="G88" i="2"/>
  <c r="AZ49" i="139"/>
  <c r="AZ51" i="139" s="1"/>
  <c r="AZ60" i="139" s="1"/>
  <c r="AZ62" i="139" s="1"/>
  <c r="AZ64" i="139" s="1"/>
  <c r="AZ66" i="139" s="1"/>
  <c r="BC39" i="112" s="1"/>
  <c r="X42" i="122"/>
  <c r="AZ49" i="142"/>
  <c r="AZ51" i="142" s="1"/>
  <c r="AZ60" i="142" s="1"/>
  <c r="AZ62" i="142" s="1"/>
  <c r="AZ64" i="142" s="1"/>
  <c r="AZ66" i="142" s="1"/>
  <c r="BC42" i="112" s="1"/>
  <c r="AM98" i="122"/>
  <c r="AM33" i="122" s="1"/>
  <c r="AM54" i="122" s="1"/>
  <c r="AO98" i="122"/>
  <c r="AO33" i="122" s="1"/>
  <c r="AO53" i="122" s="1"/>
  <c r="AZ49" i="125"/>
  <c r="AZ51" i="125" s="1"/>
  <c r="AZ60" i="125" s="1"/>
  <c r="AZ62" i="125" s="1"/>
  <c r="AZ64" i="125" s="1"/>
  <c r="AZ66" i="125" s="1"/>
  <c r="BC24" i="112" s="1"/>
  <c r="BE98" i="123"/>
  <c r="BE33" i="123" s="1"/>
  <c r="BE53" i="123" s="1"/>
  <c r="BH98" i="123"/>
  <c r="BH33" i="123" s="1"/>
  <c r="BH53" i="123" s="1"/>
  <c r="AY49" i="126"/>
  <c r="AY51" i="126" s="1"/>
  <c r="AY60" i="126" s="1"/>
  <c r="AY62" i="126" s="1"/>
  <c r="AY64" i="126" s="1"/>
  <c r="AY66" i="126" s="1"/>
  <c r="BB25" i="112" s="1"/>
  <c r="AY48" i="130"/>
  <c r="AY50" i="130" s="1"/>
  <c r="AY59" i="130" s="1"/>
  <c r="AY61" i="130" s="1"/>
  <c r="AY63" i="130" s="1"/>
  <c r="AY65" i="130" s="1"/>
  <c r="BB30" i="112" s="1"/>
  <c r="AY48" i="137"/>
  <c r="AY50" i="137" s="1"/>
  <c r="AY59" i="137" s="1"/>
  <c r="AY61" i="137" s="1"/>
  <c r="AY63" i="137" s="1"/>
  <c r="AY65" i="137" s="1"/>
  <c r="BB37" i="112" s="1"/>
  <c r="AZ48" i="119"/>
  <c r="AZ50" i="119" s="1"/>
  <c r="AZ59" i="119" s="1"/>
  <c r="AZ61" i="119" s="1"/>
  <c r="AZ63" i="119" s="1"/>
  <c r="AZ65" i="119" s="1"/>
  <c r="BC17" i="112" s="1"/>
  <c r="V98" i="122"/>
  <c r="V33" i="122" s="1"/>
  <c r="V53" i="122" s="1"/>
  <c r="BD98" i="122"/>
  <c r="BD33" i="122" s="1"/>
  <c r="BD54" i="122" s="1"/>
  <c r="AZ48" i="146"/>
  <c r="AZ50" i="146" s="1"/>
  <c r="AZ59" i="146" s="1"/>
  <c r="AZ61" i="146" s="1"/>
  <c r="AZ63" i="146" s="1"/>
  <c r="AZ65" i="146" s="1"/>
  <c r="BM46" i="112" s="1"/>
  <c r="X42" i="123"/>
  <c r="AY49" i="117"/>
  <c r="N98" i="122"/>
  <c r="N33" i="122" s="1"/>
  <c r="N54" i="122" s="1"/>
  <c r="AY98" i="122"/>
  <c r="AY33" i="122" s="1"/>
  <c r="AY53" i="122" s="1"/>
  <c r="Y98" i="122"/>
  <c r="Y33" i="122" s="1"/>
  <c r="Y54" i="122" s="1"/>
  <c r="S98" i="122"/>
  <c r="S33" i="122" s="1"/>
  <c r="S54" i="122" s="1"/>
  <c r="AR98" i="122"/>
  <c r="AR33" i="122" s="1"/>
  <c r="AR53" i="122" s="1"/>
  <c r="AQ98" i="122"/>
  <c r="AQ33" i="122" s="1"/>
  <c r="AQ54" i="122" s="1"/>
  <c r="AD98" i="122"/>
  <c r="AD33" i="122" s="1"/>
  <c r="AD54" i="122" s="1"/>
  <c r="BB98" i="122"/>
  <c r="BB33" i="122" s="1"/>
  <c r="BB53" i="122" s="1"/>
  <c r="AJ98" i="122"/>
  <c r="AJ33" i="122" s="1"/>
  <c r="AJ53" i="122" s="1"/>
  <c r="C98" i="122"/>
  <c r="C33" i="122" s="1"/>
  <c r="C54" i="122" s="1"/>
  <c r="BA48" i="120"/>
  <c r="BB46" i="120" s="1"/>
  <c r="AZ47" i="145"/>
  <c r="BA45" i="145" s="1"/>
  <c r="BN97" i="123"/>
  <c r="BK34" i="123" s="1"/>
  <c r="F98" i="123"/>
  <c r="F33" i="123" s="1"/>
  <c r="I98" i="123"/>
  <c r="I33" i="123" s="1"/>
  <c r="BG98" i="123"/>
  <c r="BG33" i="123" s="1"/>
  <c r="BI98" i="123"/>
  <c r="BI33" i="123" s="1"/>
  <c r="BN91" i="123"/>
  <c r="BE34" i="123" s="1"/>
  <c r="BN93" i="123"/>
  <c r="BG34" i="123" s="1"/>
  <c r="AB98" i="123"/>
  <c r="AB33" i="123" s="1"/>
  <c r="AH98" i="123"/>
  <c r="AH33" i="123" s="1"/>
  <c r="AK98" i="123"/>
  <c r="AK33" i="123" s="1"/>
  <c r="X98" i="123"/>
  <c r="X33" i="123" s="1"/>
  <c r="AM98" i="123"/>
  <c r="AM33" i="123" s="1"/>
  <c r="T98" i="123"/>
  <c r="T33" i="123" s="1"/>
  <c r="AP98" i="123"/>
  <c r="AP33" i="123" s="1"/>
  <c r="W98" i="123"/>
  <c r="W33" i="123" s="1"/>
  <c r="D98" i="123"/>
  <c r="D33" i="123" s="1"/>
  <c r="AD98" i="123"/>
  <c r="AD33" i="123" s="1"/>
  <c r="Y47" i="122"/>
  <c r="Z45" i="122" s="1"/>
  <c r="BA47" i="140"/>
  <c r="BB45" i="140" s="1"/>
  <c r="AZ48" i="133"/>
  <c r="BA46" i="133" s="1"/>
  <c r="AZ49" i="129"/>
  <c r="AZ51" i="129" s="1"/>
  <c r="AZ60" i="129" s="1"/>
  <c r="AZ62" i="129" s="1"/>
  <c r="AZ64" i="129" s="1"/>
  <c r="AZ66" i="129" s="1"/>
  <c r="BC28" i="112" s="1"/>
  <c r="BA47" i="143"/>
  <c r="BB45" i="143" s="1"/>
  <c r="BA48" i="134"/>
  <c r="BB46" i="134" s="1"/>
  <c r="H98" i="122"/>
  <c r="H33" i="122" s="1"/>
  <c r="U98" i="122"/>
  <c r="U33" i="122" s="1"/>
  <c r="BN92" i="122"/>
  <c r="BF34" i="122" s="1"/>
  <c r="BN93" i="122"/>
  <c r="BG34" i="122" s="1"/>
  <c r="D98" i="122"/>
  <c r="D33" i="122" s="1"/>
  <c r="BN97" i="122"/>
  <c r="BK34" i="122" s="1"/>
  <c r="AY49" i="128"/>
  <c r="AY51" i="128" s="1"/>
  <c r="AY60" i="128" s="1"/>
  <c r="AY62" i="128" s="1"/>
  <c r="AY64" i="128" s="1"/>
  <c r="AY66" i="128" s="1"/>
  <c r="BB27" i="112" s="1"/>
  <c r="E23" i="152"/>
  <c r="B63" i="119"/>
  <c r="B65" i="119" s="1"/>
  <c r="BN62" i="119"/>
  <c r="Y47" i="123"/>
  <c r="Z45" i="123" s="1"/>
  <c r="AZ48" i="131"/>
  <c r="AZ50" i="131" s="1"/>
  <c r="AZ59" i="131" s="1"/>
  <c r="AZ61" i="131" s="1"/>
  <c r="AZ63" i="131" s="1"/>
  <c r="AZ65" i="131" s="1"/>
  <c r="BC31" i="112" s="1"/>
  <c r="AZ48" i="136"/>
  <c r="AZ50" i="136" s="1"/>
  <c r="AZ59" i="136" s="1"/>
  <c r="AZ61" i="136" s="1"/>
  <c r="AZ63" i="136" s="1"/>
  <c r="AZ65" i="136" s="1"/>
  <c r="BC36" i="112" s="1"/>
  <c r="BN95" i="123"/>
  <c r="BI34" i="123" s="1"/>
  <c r="BN96" i="123"/>
  <c r="BJ34" i="123" s="1"/>
  <c r="AZ98" i="123"/>
  <c r="AZ33" i="123" s="1"/>
  <c r="AW98" i="123"/>
  <c r="AW33" i="123" s="1"/>
  <c r="AE98" i="123"/>
  <c r="AE33" i="123" s="1"/>
  <c r="AX98" i="123"/>
  <c r="AX33" i="123" s="1"/>
  <c r="L98" i="123"/>
  <c r="L33" i="123" s="1"/>
  <c r="AS98" i="123"/>
  <c r="AS33" i="123" s="1"/>
  <c r="V98" i="123"/>
  <c r="V33" i="123" s="1"/>
  <c r="U98" i="123"/>
  <c r="U33" i="123" s="1"/>
  <c r="AO98" i="123"/>
  <c r="AO33" i="123" s="1"/>
  <c r="BN89" i="123"/>
  <c r="BC34" i="123" s="1"/>
  <c r="E98" i="123"/>
  <c r="E33" i="123" s="1"/>
  <c r="AR98" i="123"/>
  <c r="AR33" i="123" s="1"/>
  <c r="Y98" i="123"/>
  <c r="Y33" i="123" s="1"/>
  <c r="AT98" i="123"/>
  <c r="AT33" i="123" s="1"/>
  <c r="BA48" i="129"/>
  <c r="BB46" i="129" s="1"/>
  <c r="BN87" i="122"/>
  <c r="BA34" i="122" s="1"/>
  <c r="BC98" i="122"/>
  <c r="BC33" i="122" s="1"/>
  <c r="BN86" i="122"/>
  <c r="AZ34" i="122" s="1"/>
  <c r="B98" i="122"/>
  <c r="B33" i="122" s="1"/>
  <c r="BN85" i="122"/>
  <c r="BN91" i="122"/>
  <c r="BE34" i="122" s="1"/>
  <c r="BN94" i="122"/>
  <c r="BH34" i="122" s="1"/>
  <c r="BN96" i="122"/>
  <c r="BJ34" i="122" s="1"/>
  <c r="AZ48" i="128"/>
  <c r="BA46" i="128" s="1"/>
  <c r="AY49" i="150"/>
  <c r="AY51" i="150" s="1"/>
  <c r="AY60" i="150" s="1"/>
  <c r="AY62" i="150" s="1"/>
  <c r="AY64" i="150" s="1"/>
  <c r="AY66" i="150" s="1"/>
  <c r="BB26" i="152" s="1"/>
  <c r="BA47" i="131"/>
  <c r="BB45" i="131" s="1"/>
  <c r="BB17" i="112"/>
  <c r="BB17" i="152"/>
  <c r="BB39" i="152" s="1"/>
  <c r="BB43" i="152" s="1"/>
  <c r="BA47" i="136"/>
  <c r="BB45" i="136" s="1"/>
  <c r="BK53" i="123"/>
  <c r="BK54" i="123"/>
  <c r="BA98" i="123"/>
  <c r="BA33" i="123" s="1"/>
  <c r="BN87" i="123"/>
  <c r="BA34" i="123" s="1"/>
  <c r="AF98" i="123"/>
  <c r="AF33" i="123" s="1"/>
  <c r="S98" i="123"/>
  <c r="S33" i="123" s="1"/>
  <c r="BN85" i="123"/>
  <c r="B98" i="123"/>
  <c r="B33" i="123" s="1"/>
  <c r="BN90" i="123"/>
  <c r="BD34" i="123" s="1"/>
  <c r="AG98" i="123"/>
  <c r="AG33" i="123" s="1"/>
  <c r="O98" i="123"/>
  <c r="O33" i="123" s="1"/>
  <c r="AL98" i="123"/>
  <c r="AL33" i="123" s="1"/>
  <c r="AQ98" i="123"/>
  <c r="AQ33" i="123" s="1"/>
  <c r="AC98" i="123"/>
  <c r="AC33" i="123" s="1"/>
  <c r="BN94" i="123"/>
  <c r="BH34" i="123" s="1"/>
  <c r="BN86" i="123"/>
  <c r="AZ34" i="123" s="1"/>
  <c r="AA98" i="123"/>
  <c r="AA33" i="123" s="1"/>
  <c r="M98" i="123"/>
  <c r="M33" i="123" s="1"/>
  <c r="AU98" i="123"/>
  <c r="AU33" i="123" s="1"/>
  <c r="Y41" i="123"/>
  <c r="Z39" i="123" s="1"/>
  <c r="B64" i="117"/>
  <c r="B66" i="117" s="1"/>
  <c r="AZ48" i="117"/>
  <c r="BA46" i="117" s="1"/>
  <c r="BH98" i="122"/>
  <c r="BH33" i="122" s="1"/>
  <c r="BN89" i="122"/>
  <c r="BC34" i="122" s="1"/>
  <c r="BE98" i="122"/>
  <c r="BE33" i="122" s="1"/>
  <c r="BK53" i="122"/>
  <c r="BK54" i="122"/>
  <c r="AZ48" i="150"/>
  <c r="BA46" i="150" s="1"/>
  <c r="AZ47" i="130"/>
  <c r="BA45" i="130" s="1"/>
  <c r="Y41" i="122"/>
  <c r="Z39" i="122" s="1"/>
  <c r="BA47" i="146"/>
  <c r="BB45" i="146" s="1"/>
  <c r="AZ49" i="120"/>
  <c r="AZ51" i="120" s="1"/>
  <c r="AZ60" i="120" s="1"/>
  <c r="AZ62" i="120" s="1"/>
  <c r="AZ64" i="120" s="1"/>
  <c r="AZ66" i="120" s="1"/>
  <c r="AY48" i="145"/>
  <c r="AY50" i="145" s="1"/>
  <c r="AY59" i="145" s="1"/>
  <c r="AY61" i="145" s="1"/>
  <c r="AY63" i="145" s="1"/>
  <c r="AY65" i="145" s="1"/>
  <c r="BB45" i="112" s="1"/>
  <c r="H98" i="123"/>
  <c r="H33" i="123" s="1"/>
  <c r="BB98" i="123"/>
  <c r="BB33" i="123" s="1"/>
  <c r="BN88" i="123"/>
  <c r="BB34" i="123" s="1"/>
  <c r="BJ54" i="123"/>
  <c r="BJ53" i="123"/>
  <c r="BN92" i="123"/>
  <c r="BF34" i="123" s="1"/>
  <c r="AN98" i="123"/>
  <c r="AN33" i="123" s="1"/>
  <c r="R98" i="123"/>
  <c r="R33" i="123" s="1"/>
  <c r="P98" i="123"/>
  <c r="P33" i="123" s="1"/>
  <c r="C98" i="123"/>
  <c r="C33" i="123" s="1"/>
  <c r="AJ98" i="123"/>
  <c r="AJ33" i="123" s="1"/>
  <c r="Q98" i="123"/>
  <c r="Q33" i="123" s="1"/>
  <c r="AY98" i="123"/>
  <c r="AY33" i="123" s="1"/>
  <c r="Z98" i="123"/>
  <c r="Z33" i="123" s="1"/>
  <c r="AV98" i="123"/>
  <c r="AV33" i="123" s="1"/>
  <c r="AI98" i="123"/>
  <c r="AI33" i="123" s="1"/>
  <c r="N98" i="123"/>
  <c r="N33" i="123" s="1"/>
  <c r="BA48" i="125"/>
  <c r="BB46" i="125" s="1"/>
  <c r="X48" i="122"/>
  <c r="AZ48" i="140"/>
  <c r="AZ50" i="140" s="1"/>
  <c r="AZ59" i="140" s="1"/>
  <c r="AZ61" i="140" s="1"/>
  <c r="AZ63" i="140" s="1"/>
  <c r="AZ65" i="140" s="1"/>
  <c r="BJ40" i="112" s="1"/>
  <c r="AY49" i="133"/>
  <c r="AY51" i="133" s="1"/>
  <c r="AY60" i="133" s="1"/>
  <c r="AY62" i="133" s="1"/>
  <c r="AY64" i="133" s="1"/>
  <c r="AY66" i="133" s="1"/>
  <c r="BB33" i="112" s="1"/>
  <c r="AZ48" i="126"/>
  <c r="BA46" i="126" s="1"/>
  <c r="AZ48" i="143"/>
  <c r="AZ50" i="143" s="1"/>
  <c r="AZ59" i="143" s="1"/>
  <c r="AZ61" i="143" s="1"/>
  <c r="AZ63" i="143" s="1"/>
  <c r="AZ65" i="143" s="1"/>
  <c r="BC43" i="112" s="1"/>
  <c r="AZ49" i="134"/>
  <c r="AZ51" i="134" s="1"/>
  <c r="AZ60" i="134" s="1"/>
  <c r="AZ62" i="134" s="1"/>
  <c r="AZ64" i="134" s="1"/>
  <c r="AZ66" i="134" s="1"/>
  <c r="BC34" i="112" s="1"/>
  <c r="J98" i="122"/>
  <c r="J33" i="122" s="1"/>
  <c r="AI98" i="122"/>
  <c r="AI33" i="122" s="1"/>
  <c r="AN98" i="122"/>
  <c r="AN33" i="122" s="1"/>
  <c r="I98" i="122"/>
  <c r="I33" i="122" s="1"/>
  <c r="BA98" i="122"/>
  <c r="BA33" i="122" s="1"/>
  <c r="K98" i="122"/>
  <c r="K33" i="122" s="1"/>
  <c r="AH98" i="122"/>
  <c r="AH33" i="122" s="1"/>
  <c r="G98" i="122"/>
  <c r="G33" i="122" s="1"/>
  <c r="R98" i="122"/>
  <c r="R33" i="122" s="1"/>
  <c r="Z98" i="122"/>
  <c r="Z33" i="122" s="1"/>
  <c r="E98" i="122"/>
  <c r="E33" i="122" s="1"/>
  <c r="BN90" i="122"/>
  <c r="BD34" i="122" s="1"/>
  <c r="BN95" i="122"/>
  <c r="BI34" i="122" s="1"/>
  <c r="BJ98" i="122"/>
  <c r="BJ33" i="122" s="1"/>
  <c r="X48" i="123"/>
  <c r="AZ47" i="137"/>
  <c r="BA45" i="137" s="1"/>
  <c r="BA47" i="119"/>
  <c r="BB45" i="119" s="1"/>
  <c r="BA48" i="142"/>
  <c r="BB46" i="142" s="1"/>
  <c r="BA48" i="139"/>
  <c r="BB46" i="139" s="1"/>
  <c r="L92" i="2"/>
  <c r="N92" i="2"/>
  <c r="O92" i="2"/>
  <c r="O127" i="2" s="1"/>
  <c r="M92" i="2"/>
  <c r="K92" i="2"/>
  <c r="B88" i="2"/>
  <c r="K91" i="2"/>
  <c r="L91" i="2"/>
  <c r="I90" i="2"/>
  <c r="I89" i="2"/>
  <c r="N91" i="2"/>
  <c r="N127" i="2" s="1"/>
  <c r="K90" i="2"/>
  <c r="L90" i="2"/>
  <c r="L89" i="2"/>
  <c r="J91" i="2"/>
  <c r="J90" i="2"/>
  <c r="K89" i="2"/>
  <c r="H89" i="2"/>
  <c r="M91" i="2"/>
  <c r="M90" i="2"/>
  <c r="M127" i="2" s="1"/>
  <c r="J89" i="2"/>
  <c r="P68" i="114"/>
  <c r="E11" i="112"/>
  <c r="BK56" i="150"/>
  <c r="BK57" i="150" s="1"/>
  <c r="BK63" i="150" s="1"/>
  <c r="BL19" i="150"/>
  <c r="BK21" i="146"/>
  <c r="BK22" i="146" s="1"/>
  <c r="BK21" i="145"/>
  <c r="BK21" i="143"/>
  <c r="BK22" i="143" s="1"/>
  <c r="BK21" i="142"/>
  <c r="BK21" i="140"/>
  <c r="BK22" i="140" s="1"/>
  <c r="BK21" i="139"/>
  <c r="BK21" i="137"/>
  <c r="BK22" i="137" s="1"/>
  <c r="BK21" i="136"/>
  <c r="BK21" i="134"/>
  <c r="BK22" i="134" s="1"/>
  <c r="BK21" i="133"/>
  <c r="BK22" i="133" s="1"/>
  <c r="BK21" i="131"/>
  <c r="BK21" i="130"/>
  <c r="BK22" i="130" s="1"/>
  <c r="BK21" i="129"/>
  <c r="BK22" i="129" s="1"/>
  <c r="BK21" i="128"/>
  <c r="BK21" i="126"/>
  <c r="BK22" i="126" s="1"/>
  <c r="BK21" i="125"/>
  <c r="BL21" i="123"/>
  <c r="BL55" i="123" s="1"/>
  <c r="AZ48" i="116"/>
  <c r="AZ50" i="116" s="1"/>
  <c r="AZ59" i="116" s="1"/>
  <c r="AZ61" i="116" s="1"/>
  <c r="AZ63" i="116" s="1"/>
  <c r="AZ65" i="116" s="1"/>
  <c r="BC14" i="112" s="1"/>
  <c r="BL21" i="122"/>
  <c r="BL55" i="122" s="1"/>
  <c r="BL57" i="120"/>
  <c r="BN57" i="120" s="1"/>
  <c r="BL22" i="120"/>
  <c r="BN62" i="116"/>
  <c r="B63" i="116"/>
  <c r="B65" i="116" s="1"/>
  <c r="E14" i="152" s="1"/>
  <c r="BA47" i="116"/>
  <c r="BB45" i="116" s="1"/>
  <c r="H90" i="2"/>
  <c r="E91" i="2"/>
  <c r="L95" i="2"/>
  <c r="J95" i="2"/>
  <c r="C89" i="2"/>
  <c r="E89" i="2"/>
  <c r="I91" i="2"/>
  <c r="I93" i="2"/>
  <c r="I92" i="2"/>
  <c r="G92" i="2"/>
  <c r="L96" i="2"/>
  <c r="AC96" i="2" s="1"/>
  <c r="G89" i="2"/>
  <c r="I94" i="2"/>
  <c r="D88" i="2"/>
  <c r="D127" i="2" s="1"/>
  <c r="F91" i="2"/>
  <c r="J94" i="2"/>
  <c r="E88" i="2"/>
  <c r="E90" i="2"/>
  <c r="H94" i="2"/>
  <c r="L94" i="2"/>
  <c r="G90" i="2"/>
  <c r="J92" i="2"/>
  <c r="K94" i="2"/>
  <c r="F88" i="2"/>
  <c r="H92" i="2"/>
  <c r="I95" i="2"/>
  <c r="F90" i="2"/>
  <c r="K95" i="2"/>
  <c r="D90" i="2"/>
  <c r="F89" i="2"/>
  <c r="F92" i="2"/>
  <c r="AC92" i="2" s="1"/>
  <c r="G91" i="2"/>
  <c r="L93" i="2"/>
  <c r="L97" i="2"/>
  <c r="AC97" i="2" s="1"/>
  <c r="J93" i="2"/>
  <c r="C88" i="2"/>
  <c r="D89" i="2"/>
  <c r="K93" i="2"/>
  <c r="H93" i="2"/>
  <c r="H91" i="2"/>
  <c r="AC93" i="2" l="1"/>
  <c r="AC94" i="2"/>
  <c r="U22" i="2"/>
  <c r="V20" i="2" s="1"/>
  <c r="U23" i="2"/>
  <c r="AC95" i="2"/>
  <c r="AC91" i="2"/>
  <c r="L127" i="2"/>
  <c r="AC90" i="2"/>
  <c r="G127" i="2"/>
  <c r="I127" i="2"/>
  <c r="K127" i="2"/>
  <c r="E127" i="2"/>
  <c r="H127" i="2"/>
  <c r="AC89" i="2"/>
  <c r="C127" i="2"/>
  <c r="C34" i="2" s="1"/>
  <c r="F127" i="2"/>
  <c r="J127" i="2"/>
  <c r="AC88" i="2"/>
  <c r="B127" i="2"/>
  <c r="B34" i="2" s="1"/>
  <c r="B35" i="2"/>
  <c r="S11" i="152"/>
  <c r="S33" i="152" s="1"/>
  <c r="S43" i="152" s="1"/>
  <c r="S11" i="112"/>
  <c r="BR11" i="112" s="1"/>
  <c r="BR18" i="112"/>
  <c r="E15" i="154" s="1"/>
  <c r="BP18" i="112"/>
  <c r="E15" i="112"/>
  <c r="BN66" i="117"/>
  <c r="BC17" i="152"/>
  <c r="BC39" i="152" s="1"/>
  <c r="BC43" i="152" s="1"/>
  <c r="BF54" i="122"/>
  <c r="X53" i="122"/>
  <c r="X56" i="122" s="1"/>
  <c r="X62" i="122" s="1"/>
  <c r="BF54" i="123"/>
  <c r="BF56" i="123" s="1"/>
  <c r="BF62" i="123" s="1"/>
  <c r="AW54" i="122"/>
  <c r="AW56" i="122" s="1"/>
  <c r="AW62" i="122" s="1"/>
  <c r="E30" i="152"/>
  <c r="L53" i="122"/>
  <c r="L56" i="122" s="1"/>
  <c r="L62" i="122" s="1"/>
  <c r="BK22" i="131"/>
  <c r="BL19" i="131"/>
  <c r="T54" i="122"/>
  <c r="AL54" i="122"/>
  <c r="AL56" i="122" s="1"/>
  <c r="AL62" i="122" s="1"/>
  <c r="K53" i="123"/>
  <c r="K56" i="123" s="1"/>
  <c r="K62" i="123" s="1"/>
  <c r="BA15" i="112"/>
  <c r="BA15" i="152"/>
  <c r="BA37" i="152" s="1"/>
  <c r="BA44" i="152" s="1"/>
  <c r="AY51" i="117"/>
  <c r="AY60" i="117" s="1"/>
  <c r="AY62" i="117" s="1"/>
  <c r="AY64" i="117" s="1"/>
  <c r="AY66" i="117" s="1"/>
  <c r="BI53" i="122"/>
  <c r="G53" i="123"/>
  <c r="G56" i="123" s="1"/>
  <c r="G62" i="123" s="1"/>
  <c r="J54" i="123"/>
  <c r="J56" i="123" s="1"/>
  <c r="J62" i="123" s="1"/>
  <c r="AC53" i="122"/>
  <c r="AC56" i="122" s="1"/>
  <c r="AC62" i="122" s="1"/>
  <c r="BQ23" i="152"/>
  <c r="BB41" i="152"/>
  <c r="AP54" i="122"/>
  <c r="AP56" i="122" s="1"/>
  <c r="AP62" i="122" s="1"/>
  <c r="D34" i="2"/>
  <c r="E34" i="2"/>
  <c r="O34" i="2"/>
  <c r="O57" i="2" s="1"/>
  <c r="O59" i="2" s="1"/>
  <c r="O65" i="2" s="1"/>
  <c r="AX54" i="122"/>
  <c r="AX56" i="122" s="1"/>
  <c r="AX62" i="122" s="1"/>
  <c r="Q54" i="122"/>
  <c r="Q56" i="122" s="1"/>
  <c r="Q62" i="122" s="1"/>
  <c r="AJ54" i="122"/>
  <c r="AJ56" i="122" s="1"/>
  <c r="AJ62" i="122" s="1"/>
  <c r="N53" i="122"/>
  <c r="N56" i="122" s="1"/>
  <c r="N62" i="122" s="1"/>
  <c r="AA54" i="122"/>
  <c r="AA56" i="122" s="1"/>
  <c r="AA62" i="122" s="1"/>
  <c r="F53" i="122"/>
  <c r="F56" i="122" s="1"/>
  <c r="F62" i="122" s="1"/>
  <c r="AB54" i="122"/>
  <c r="AB56" i="122" s="1"/>
  <c r="AB62" i="122" s="1"/>
  <c r="AR54" i="122"/>
  <c r="AR56" i="122" s="1"/>
  <c r="AR62" i="122" s="1"/>
  <c r="M54" i="122"/>
  <c r="M56" i="122" s="1"/>
  <c r="M62" i="122" s="1"/>
  <c r="AT54" i="122"/>
  <c r="AT56" i="122" s="1"/>
  <c r="AT62" i="122" s="1"/>
  <c r="AZ49" i="161"/>
  <c r="AZ51" i="161" s="1"/>
  <c r="AZ60" i="161" s="1"/>
  <c r="AZ62" i="161" s="1"/>
  <c r="AZ64" i="161" s="1"/>
  <c r="AZ66" i="161" s="1"/>
  <c r="BC30" i="152" s="1"/>
  <c r="C53" i="122"/>
  <c r="C56" i="122" s="1"/>
  <c r="C62" i="122" s="1"/>
  <c r="BE54" i="123"/>
  <c r="BE56" i="123" s="1"/>
  <c r="BE62" i="123" s="1"/>
  <c r="AK54" i="122"/>
  <c r="AK56" i="122" s="1"/>
  <c r="AK62" i="122" s="1"/>
  <c r="AZ54" i="122"/>
  <c r="AZ56" i="122" s="1"/>
  <c r="AZ62" i="122" s="1"/>
  <c r="O54" i="122"/>
  <c r="O56" i="122" s="1"/>
  <c r="O62" i="122" s="1"/>
  <c r="BA48" i="161"/>
  <c r="BB46" i="161" s="1"/>
  <c r="E41" i="152"/>
  <c r="BQ29" i="152"/>
  <c r="E40" i="152"/>
  <c r="AY54" i="122"/>
  <c r="AY56" i="122" s="1"/>
  <c r="AY62" i="122" s="1"/>
  <c r="AQ53" i="122"/>
  <c r="AQ56" i="122" s="1"/>
  <c r="AQ62" i="122" s="1"/>
  <c r="AV53" i="122"/>
  <c r="AV56" i="122" s="1"/>
  <c r="AV62" i="122" s="1"/>
  <c r="BC19" i="152"/>
  <c r="BC19" i="112"/>
  <c r="AG53" i="122"/>
  <c r="AG56" i="122" s="1"/>
  <c r="AG62" i="122" s="1"/>
  <c r="AF54" i="122"/>
  <c r="AF56" i="122" s="1"/>
  <c r="AF62" i="122" s="1"/>
  <c r="AU54" i="122"/>
  <c r="AU56" i="122" s="1"/>
  <c r="AU62" i="122" s="1"/>
  <c r="BD53" i="122"/>
  <c r="BD56" i="122" s="1"/>
  <c r="BD62" i="122" s="1"/>
  <c r="AE53" i="122"/>
  <c r="AE56" i="122" s="1"/>
  <c r="AE62" i="122" s="1"/>
  <c r="P53" i="122"/>
  <c r="P56" i="122" s="1"/>
  <c r="P62" i="122" s="1"/>
  <c r="AS54" i="122"/>
  <c r="AS56" i="122" s="1"/>
  <c r="AS62" i="122" s="1"/>
  <c r="BC53" i="123"/>
  <c r="BC56" i="123" s="1"/>
  <c r="BC62" i="123" s="1"/>
  <c r="BG54" i="122"/>
  <c r="BG56" i="122" s="1"/>
  <c r="BG62" i="122" s="1"/>
  <c r="W54" i="122"/>
  <c r="W56" i="122" s="1"/>
  <c r="W62" i="122" s="1"/>
  <c r="BD54" i="123"/>
  <c r="BD56" i="123" s="1"/>
  <c r="BD62" i="123" s="1"/>
  <c r="S53" i="122"/>
  <c r="S56" i="122" s="1"/>
  <c r="S62" i="122" s="1"/>
  <c r="V54" i="122"/>
  <c r="V56" i="122" s="1"/>
  <c r="V62" i="122" s="1"/>
  <c r="AM53" i="122"/>
  <c r="AM56" i="122" s="1"/>
  <c r="AM62" i="122" s="1"/>
  <c r="BA48" i="156"/>
  <c r="BA50" i="156" s="1"/>
  <c r="BA59" i="156" s="1"/>
  <c r="BA61" i="156" s="1"/>
  <c r="BA63" i="156" s="1"/>
  <c r="BA65" i="156" s="1"/>
  <c r="BD49" i="112" s="1"/>
  <c r="BA48" i="155"/>
  <c r="BA50" i="155" s="1"/>
  <c r="BA59" i="155" s="1"/>
  <c r="BA61" i="155" s="1"/>
  <c r="BA63" i="155" s="1"/>
  <c r="BA65" i="155" s="1"/>
  <c r="BD48" i="112" s="1"/>
  <c r="BA48" i="157"/>
  <c r="BA50" i="157" s="1"/>
  <c r="BA59" i="157" s="1"/>
  <c r="BA61" i="157" s="1"/>
  <c r="BA63" i="157" s="1"/>
  <c r="BA65" i="157" s="1"/>
  <c r="BD51" i="112" s="1"/>
  <c r="BA48" i="158"/>
  <c r="BA50" i="158" s="1"/>
  <c r="BA59" i="158" s="1"/>
  <c r="BA61" i="158" s="1"/>
  <c r="BA63" i="158" s="1"/>
  <c r="BA65" i="158" s="1"/>
  <c r="BD52" i="112" s="1"/>
  <c r="BL22" i="117"/>
  <c r="BB47" i="156"/>
  <c r="BC45" i="156" s="1"/>
  <c r="BB47" i="155"/>
  <c r="BC45" i="155" s="1"/>
  <c r="BB47" i="157"/>
  <c r="BC45" i="157" s="1"/>
  <c r="BB47" i="158"/>
  <c r="BC45" i="158" s="1"/>
  <c r="AZ48" i="145"/>
  <c r="AZ50" i="145" s="1"/>
  <c r="AZ59" i="145" s="1"/>
  <c r="AZ61" i="145" s="1"/>
  <c r="AZ63" i="145" s="1"/>
  <c r="AZ65" i="145" s="1"/>
  <c r="BC45" i="112" s="1"/>
  <c r="BL57" i="117"/>
  <c r="BB54" i="122"/>
  <c r="BB56" i="122" s="1"/>
  <c r="BB62" i="122" s="1"/>
  <c r="AO54" i="122"/>
  <c r="AO56" i="122" s="1"/>
  <c r="AO62" i="122" s="1"/>
  <c r="AD53" i="122"/>
  <c r="AD56" i="122" s="1"/>
  <c r="AD62" i="122" s="1"/>
  <c r="Y53" i="122"/>
  <c r="Y56" i="122" s="1"/>
  <c r="Y62" i="122" s="1"/>
  <c r="BH54" i="123"/>
  <c r="BH56" i="123" s="1"/>
  <c r="BH62" i="123" s="1"/>
  <c r="BK56" i="123"/>
  <c r="BK62" i="123" s="1"/>
  <c r="BA49" i="120"/>
  <c r="BA51" i="120" s="1"/>
  <c r="BA60" i="120" s="1"/>
  <c r="BA62" i="120" s="1"/>
  <c r="BA64" i="120" s="1"/>
  <c r="BA66" i="120" s="1"/>
  <c r="BD19" i="112" s="1"/>
  <c r="BA48" i="146"/>
  <c r="BA50" i="146" s="1"/>
  <c r="BA59" i="146" s="1"/>
  <c r="BA61" i="146" s="1"/>
  <c r="BA63" i="146" s="1"/>
  <c r="BA65" i="146" s="1"/>
  <c r="BN46" i="112" s="1"/>
  <c r="BF56" i="122"/>
  <c r="BF62" i="122" s="1"/>
  <c r="BA49" i="129"/>
  <c r="BA51" i="129" s="1"/>
  <c r="BA60" i="129" s="1"/>
  <c r="BA62" i="129" s="1"/>
  <c r="BA64" i="129" s="1"/>
  <c r="BA66" i="129" s="1"/>
  <c r="BD28" i="112" s="1"/>
  <c r="AZ48" i="137"/>
  <c r="AZ50" i="137" s="1"/>
  <c r="AZ59" i="137" s="1"/>
  <c r="AZ61" i="137" s="1"/>
  <c r="AZ63" i="137" s="1"/>
  <c r="AZ65" i="137" s="1"/>
  <c r="BC37" i="112" s="1"/>
  <c r="BA48" i="136"/>
  <c r="BA50" i="136" s="1"/>
  <c r="BA59" i="136" s="1"/>
  <c r="BA61" i="136" s="1"/>
  <c r="BA63" i="136" s="1"/>
  <c r="BA65" i="136" s="1"/>
  <c r="BD36" i="112" s="1"/>
  <c r="BA48" i="131"/>
  <c r="BA50" i="131" s="1"/>
  <c r="BA59" i="131" s="1"/>
  <c r="BA61" i="131" s="1"/>
  <c r="BA63" i="131" s="1"/>
  <c r="BA65" i="131" s="1"/>
  <c r="BK56" i="122"/>
  <c r="BK62" i="122" s="1"/>
  <c r="BA49" i="142"/>
  <c r="BA51" i="142" s="1"/>
  <c r="BA60" i="142" s="1"/>
  <c r="BA62" i="142" s="1"/>
  <c r="BA64" i="142" s="1"/>
  <c r="BA66" i="142" s="1"/>
  <c r="BA49" i="134"/>
  <c r="BA51" i="134" s="1"/>
  <c r="BA60" i="134" s="1"/>
  <c r="BA62" i="134" s="1"/>
  <c r="BA64" i="134" s="1"/>
  <c r="BA66" i="134" s="1"/>
  <c r="BD34" i="112" s="1"/>
  <c r="BA49" i="125"/>
  <c r="BA51" i="125" s="1"/>
  <c r="BA60" i="125" s="1"/>
  <c r="BA62" i="125" s="1"/>
  <c r="BA64" i="125" s="1"/>
  <c r="BA66" i="125" s="1"/>
  <c r="BD24" i="112" s="1"/>
  <c r="AZ48" i="130"/>
  <c r="AZ50" i="130" s="1"/>
  <c r="AZ59" i="130" s="1"/>
  <c r="AZ61" i="130" s="1"/>
  <c r="AZ63" i="130" s="1"/>
  <c r="AZ65" i="130" s="1"/>
  <c r="BC30" i="112" s="1"/>
  <c r="BI56" i="122"/>
  <c r="BI62" i="122" s="1"/>
  <c r="BA48" i="143"/>
  <c r="BA50" i="143" s="1"/>
  <c r="BA59" i="143" s="1"/>
  <c r="BA61" i="143" s="1"/>
  <c r="BA63" i="143" s="1"/>
  <c r="BA65" i="143" s="1"/>
  <c r="BD43" i="112" s="1"/>
  <c r="BB48" i="139"/>
  <c r="BC46" i="139" s="1"/>
  <c r="BB47" i="119"/>
  <c r="BC45" i="119" s="1"/>
  <c r="BJ54" i="122"/>
  <c r="BJ53" i="122"/>
  <c r="Z54" i="122"/>
  <c r="Z53" i="122"/>
  <c r="G54" i="122"/>
  <c r="G53" i="122"/>
  <c r="AI53" i="122"/>
  <c r="AI54" i="122"/>
  <c r="AZ49" i="126"/>
  <c r="AZ51" i="126" s="1"/>
  <c r="AZ60" i="126" s="1"/>
  <c r="AZ62" i="126" s="1"/>
  <c r="AZ64" i="126" s="1"/>
  <c r="AZ66" i="126" s="1"/>
  <c r="BC25" i="112" s="1"/>
  <c r="AI54" i="123"/>
  <c r="AI53" i="123"/>
  <c r="Q54" i="123"/>
  <c r="Q53" i="123"/>
  <c r="R54" i="123"/>
  <c r="R53" i="123"/>
  <c r="Z41" i="122"/>
  <c r="AA39" i="122" s="1"/>
  <c r="BA48" i="150"/>
  <c r="BB46" i="150" s="1"/>
  <c r="BA48" i="117"/>
  <c r="BB46" i="117" s="1"/>
  <c r="Z41" i="123"/>
  <c r="AA39" i="123" s="1"/>
  <c r="AL54" i="123"/>
  <c r="AL53" i="123"/>
  <c r="B35" i="123"/>
  <c r="B54" i="123"/>
  <c r="B53" i="123"/>
  <c r="BN33" i="123"/>
  <c r="BA48" i="128"/>
  <c r="BB46" i="128" s="1"/>
  <c r="AY34" i="122"/>
  <c r="BN34" i="122" s="1"/>
  <c r="BN98" i="122"/>
  <c r="AT54" i="123"/>
  <c r="AT53" i="123"/>
  <c r="AS54" i="123"/>
  <c r="AS53" i="123"/>
  <c r="AW54" i="123"/>
  <c r="AW53" i="123"/>
  <c r="Z47" i="123"/>
  <c r="AA45" i="123" s="1"/>
  <c r="BA48" i="133"/>
  <c r="BB46" i="133" s="1"/>
  <c r="Z47" i="122"/>
  <c r="AA45" i="122" s="1"/>
  <c r="AP54" i="123"/>
  <c r="AP53" i="123"/>
  <c r="AK54" i="123"/>
  <c r="AK53" i="123"/>
  <c r="F53" i="123"/>
  <c r="F54" i="123"/>
  <c r="AH54" i="122"/>
  <c r="AH53" i="122"/>
  <c r="BA54" i="122"/>
  <c r="BA53" i="122"/>
  <c r="J54" i="122"/>
  <c r="J53" i="122"/>
  <c r="BA48" i="126"/>
  <c r="BB46" i="126" s="1"/>
  <c r="AV54" i="123"/>
  <c r="AV53" i="123"/>
  <c r="AJ54" i="123"/>
  <c r="AJ53" i="123"/>
  <c r="AN54" i="123"/>
  <c r="AN53" i="123"/>
  <c r="BC40" i="152"/>
  <c r="BH54" i="122"/>
  <c r="BH53" i="122"/>
  <c r="AU54" i="123"/>
  <c r="AU53" i="123"/>
  <c r="O54" i="123"/>
  <c r="O53" i="123"/>
  <c r="AY34" i="123"/>
  <c r="BN34" i="123" s="1"/>
  <c r="BN98" i="123"/>
  <c r="BA53" i="123"/>
  <c r="BA54" i="123"/>
  <c r="B53" i="122"/>
  <c r="B35" i="122"/>
  <c r="B54" i="122"/>
  <c r="BN33" i="122"/>
  <c r="Y53" i="123"/>
  <c r="Y54" i="123"/>
  <c r="AO54" i="123"/>
  <c r="AO53" i="123"/>
  <c r="L54" i="123"/>
  <c r="L53" i="123"/>
  <c r="AZ54" i="123"/>
  <c r="AZ53" i="123"/>
  <c r="BB47" i="143"/>
  <c r="BC45" i="143" s="1"/>
  <c r="BA48" i="140"/>
  <c r="BA50" i="140" s="1"/>
  <c r="BA59" i="140" s="1"/>
  <c r="BA61" i="140" s="1"/>
  <c r="BA63" i="140" s="1"/>
  <c r="BA65" i="140" s="1"/>
  <c r="BK40" i="112" s="1"/>
  <c r="AD54" i="123"/>
  <c r="AD53" i="123"/>
  <c r="T54" i="123"/>
  <c r="T53" i="123"/>
  <c r="AH54" i="123"/>
  <c r="AH53" i="123"/>
  <c r="BI54" i="123"/>
  <c r="BI53" i="123"/>
  <c r="BB48" i="120"/>
  <c r="BC46" i="120" s="1"/>
  <c r="BB48" i="142"/>
  <c r="BC46" i="142" s="1"/>
  <c r="BA47" i="137"/>
  <c r="BB45" i="137" s="1"/>
  <c r="K54" i="122"/>
  <c r="K53" i="122"/>
  <c r="I54" i="122"/>
  <c r="I53" i="122"/>
  <c r="BB48" i="125"/>
  <c r="BC46" i="125" s="1"/>
  <c r="Z54" i="123"/>
  <c r="Z53" i="123"/>
  <c r="C54" i="123"/>
  <c r="C53" i="123"/>
  <c r="BB54" i="123"/>
  <c r="BB53" i="123"/>
  <c r="BA47" i="130"/>
  <c r="BB45" i="130" s="1"/>
  <c r="E15" i="152"/>
  <c r="M54" i="123"/>
  <c r="M53" i="123"/>
  <c r="AC54" i="123"/>
  <c r="AC53" i="123"/>
  <c r="AG54" i="123"/>
  <c r="AG53" i="123"/>
  <c r="S54" i="123"/>
  <c r="S53" i="123"/>
  <c r="T56" i="122"/>
  <c r="T62" i="122" s="1"/>
  <c r="BB48" i="129"/>
  <c r="BC46" i="129" s="1"/>
  <c r="AR54" i="123"/>
  <c r="AR53" i="123"/>
  <c r="U53" i="123"/>
  <c r="U54" i="123"/>
  <c r="AX54" i="123"/>
  <c r="AX53" i="123"/>
  <c r="E17" i="112"/>
  <c r="E17" i="152"/>
  <c r="U54" i="122"/>
  <c r="U53" i="122"/>
  <c r="BB47" i="140"/>
  <c r="BC45" i="140" s="1"/>
  <c r="D54" i="123"/>
  <c r="D53" i="123"/>
  <c r="AM54" i="123"/>
  <c r="AM53" i="123"/>
  <c r="AB54" i="123"/>
  <c r="AB53" i="123"/>
  <c r="BG54" i="123"/>
  <c r="BG53" i="123"/>
  <c r="N34" i="2"/>
  <c r="N57" i="2" s="1"/>
  <c r="N59" i="2" s="1"/>
  <c r="N65" i="2" s="1"/>
  <c r="BA49" i="139"/>
  <c r="BA51" i="139" s="1"/>
  <c r="BA60" i="139" s="1"/>
  <c r="BA62" i="139" s="1"/>
  <c r="BA64" i="139" s="1"/>
  <c r="BA66" i="139" s="1"/>
  <c r="BA48" i="119"/>
  <c r="BA50" i="119" s="1"/>
  <c r="BA59" i="119" s="1"/>
  <c r="BA61" i="119" s="1"/>
  <c r="BA63" i="119" s="1"/>
  <c r="BA65" i="119" s="1"/>
  <c r="E53" i="122"/>
  <c r="E54" i="122"/>
  <c r="R54" i="122"/>
  <c r="R53" i="122"/>
  <c r="AN54" i="122"/>
  <c r="AN53" i="122"/>
  <c r="N54" i="123"/>
  <c r="N53" i="123"/>
  <c r="AY54" i="123"/>
  <c r="AY53" i="123"/>
  <c r="P54" i="123"/>
  <c r="P53" i="123"/>
  <c r="BJ56" i="123"/>
  <c r="BJ62" i="123" s="1"/>
  <c r="H53" i="123"/>
  <c r="H54" i="123"/>
  <c r="BB47" i="146"/>
  <c r="BC45" i="146" s="1"/>
  <c r="Y42" i="122"/>
  <c r="AZ49" i="150"/>
  <c r="AZ51" i="150" s="1"/>
  <c r="AZ60" i="150" s="1"/>
  <c r="AZ62" i="150" s="1"/>
  <c r="AZ64" i="150" s="1"/>
  <c r="AZ66" i="150" s="1"/>
  <c r="BC26" i="152" s="1"/>
  <c r="BE54" i="122"/>
  <c r="BE53" i="122"/>
  <c r="AZ49" i="117"/>
  <c r="Y42" i="123"/>
  <c r="AA53" i="123"/>
  <c r="AA54" i="123"/>
  <c r="AQ53" i="123"/>
  <c r="AQ54" i="123"/>
  <c r="AF54" i="123"/>
  <c r="AF53" i="123"/>
  <c r="BB47" i="136"/>
  <c r="BC45" i="136" s="1"/>
  <c r="BB47" i="131"/>
  <c r="BC45" i="131" s="1"/>
  <c r="AZ49" i="128"/>
  <c r="AZ51" i="128" s="1"/>
  <c r="AZ60" i="128" s="1"/>
  <c r="AZ62" i="128" s="1"/>
  <c r="AZ64" i="128" s="1"/>
  <c r="AZ66" i="128" s="1"/>
  <c r="BC27" i="112" s="1"/>
  <c r="BC54" i="122"/>
  <c r="BC53" i="122"/>
  <c r="E54" i="123"/>
  <c r="E53" i="123"/>
  <c r="V54" i="123"/>
  <c r="V53" i="123"/>
  <c r="AE53" i="123"/>
  <c r="AE54" i="123"/>
  <c r="Y48" i="123"/>
  <c r="D54" i="122"/>
  <c r="D53" i="122"/>
  <c r="H54" i="122"/>
  <c r="H53" i="122"/>
  <c r="BB48" i="134"/>
  <c r="BC46" i="134" s="1"/>
  <c r="AZ49" i="133"/>
  <c r="AZ51" i="133" s="1"/>
  <c r="AZ60" i="133" s="1"/>
  <c r="AZ62" i="133" s="1"/>
  <c r="AZ64" i="133" s="1"/>
  <c r="AZ66" i="133" s="1"/>
  <c r="BC33" i="112" s="1"/>
  <c r="Y48" i="122"/>
  <c r="W54" i="123"/>
  <c r="W53" i="123"/>
  <c r="X54" i="123"/>
  <c r="X53" i="123"/>
  <c r="I53" i="123"/>
  <c r="I54" i="123"/>
  <c r="BA47" i="145"/>
  <c r="BB45" i="145" s="1"/>
  <c r="M34" i="2"/>
  <c r="M57" i="2" s="1"/>
  <c r="M59" i="2" s="1"/>
  <c r="M65" i="2" s="1"/>
  <c r="BL22" i="123"/>
  <c r="E33" i="152"/>
  <c r="E36" i="152"/>
  <c r="BQ14" i="152"/>
  <c r="BL21" i="150"/>
  <c r="BL56" i="150" s="1"/>
  <c r="E14" i="112"/>
  <c r="BK55" i="146"/>
  <c r="BK56" i="146" s="1"/>
  <c r="BK62" i="146" s="1"/>
  <c r="BL19" i="146"/>
  <c r="BK55" i="145"/>
  <c r="BK56" i="145" s="1"/>
  <c r="BK62" i="145" s="1"/>
  <c r="BL19" i="145"/>
  <c r="BK22" i="145"/>
  <c r="BK55" i="143"/>
  <c r="BK56" i="143" s="1"/>
  <c r="BK62" i="143" s="1"/>
  <c r="BL19" i="143"/>
  <c r="BK56" i="142"/>
  <c r="BK57" i="142" s="1"/>
  <c r="BK63" i="142" s="1"/>
  <c r="BL19" i="142"/>
  <c r="BK22" i="142"/>
  <c r="BK55" i="140"/>
  <c r="BK56" i="140" s="1"/>
  <c r="BK62" i="140" s="1"/>
  <c r="BL19" i="140"/>
  <c r="BK56" i="139"/>
  <c r="BK57" i="139" s="1"/>
  <c r="BK63" i="139" s="1"/>
  <c r="BL19" i="139"/>
  <c r="BK22" i="139"/>
  <c r="BK55" i="137"/>
  <c r="BK56" i="137" s="1"/>
  <c r="BL19" i="137"/>
  <c r="BK55" i="136"/>
  <c r="BK56" i="136" s="1"/>
  <c r="BK62" i="136" s="1"/>
  <c r="BL19" i="136"/>
  <c r="BK22" i="136"/>
  <c r="BK56" i="134"/>
  <c r="BK57" i="134" s="1"/>
  <c r="BK63" i="134" s="1"/>
  <c r="BL19" i="134"/>
  <c r="BK56" i="133"/>
  <c r="BK57" i="133" s="1"/>
  <c r="BK63" i="133" s="1"/>
  <c r="BL19" i="133"/>
  <c r="BK55" i="131"/>
  <c r="BK56" i="131" s="1"/>
  <c r="BK62" i="131" s="1"/>
  <c r="BK55" i="130"/>
  <c r="BK56" i="130" s="1"/>
  <c r="BK62" i="130" s="1"/>
  <c r="BL19" i="130"/>
  <c r="BK56" i="129"/>
  <c r="BK57" i="129" s="1"/>
  <c r="BK63" i="129" s="1"/>
  <c r="BL19" i="129"/>
  <c r="BK56" i="128"/>
  <c r="BK57" i="128" s="1"/>
  <c r="BK63" i="128" s="1"/>
  <c r="BL19" i="128"/>
  <c r="BK22" i="128"/>
  <c r="BK56" i="126"/>
  <c r="BK57" i="126" s="1"/>
  <c r="BK63" i="126" s="1"/>
  <c r="BL19" i="126"/>
  <c r="BK56" i="125"/>
  <c r="BK57" i="125" s="1"/>
  <c r="BK63" i="125" s="1"/>
  <c r="BL19" i="125"/>
  <c r="BK22" i="125"/>
  <c r="BL56" i="123"/>
  <c r="BN55" i="123"/>
  <c r="BL56" i="122"/>
  <c r="BN55" i="122"/>
  <c r="BL22" i="122"/>
  <c r="BL63" i="120"/>
  <c r="BN63" i="120" s="1"/>
  <c r="BA48" i="116"/>
  <c r="BA50" i="116" s="1"/>
  <c r="BA59" i="116" s="1"/>
  <c r="BA61" i="116" s="1"/>
  <c r="BA63" i="116" s="1"/>
  <c r="BA65" i="116" s="1"/>
  <c r="BD14" i="112" s="1"/>
  <c r="BB47" i="116"/>
  <c r="BC45" i="116" s="1"/>
  <c r="V22" i="2" l="1"/>
  <c r="W20" i="2" s="1"/>
  <c r="W22" i="2" s="1"/>
  <c r="V23" i="2"/>
  <c r="AC127" i="2"/>
  <c r="BP11" i="112"/>
  <c r="C37" i="2"/>
  <c r="B57" i="2"/>
  <c r="BQ11" i="152"/>
  <c r="BK62" i="137"/>
  <c r="BD39" i="112"/>
  <c r="BD31" i="112"/>
  <c r="BD42" i="112"/>
  <c r="BB15" i="112"/>
  <c r="BB15" i="152"/>
  <c r="BB37" i="152" s="1"/>
  <c r="BB44" i="152" s="1"/>
  <c r="AZ51" i="117"/>
  <c r="AZ60" i="117" s="1"/>
  <c r="AZ62" i="117" s="1"/>
  <c r="AZ64" i="117" s="1"/>
  <c r="AZ66" i="117" s="1"/>
  <c r="BC41" i="152"/>
  <c r="BA49" i="161"/>
  <c r="BA51" i="161" s="1"/>
  <c r="BA60" i="161" s="1"/>
  <c r="BA62" i="161" s="1"/>
  <c r="BA64" i="161" s="1"/>
  <c r="BA66" i="161" s="1"/>
  <c r="BD30" i="152" s="1"/>
  <c r="BB48" i="161"/>
  <c r="BC46" i="161" s="1"/>
  <c r="BD40" i="152"/>
  <c r="BD19" i="152"/>
  <c r="BE56" i="122"/>
  <c r="BE62" i="122" s="1"/>
  <c r="BB48" i="146"/>
  <c r="BB50" i="146" s="1"/>
  <c r="BB59" i="146" s="1"/>
  <c r="BB61" i="146" s="1"/>
  <c r="BB63" i="146" s="1"/>
  <c r="BB65" i="146" s="1"/>
  <c r="BO46" i="112" s="1"/>
  <c r="BR46" i="112" s="1"/>
  <c r="BI56" i="123"/>
  <c r="BI62" i="123" s="1"/>
  <c r="AH56" i="123"/>
  <c r="AH62" i="123" s="1"/>
  <c r="AD56" i="123"/>
  <c r="AD62" i="123" s="1"/>
  <c r="AF56" i="123"/>
  <c r="AF62" i="123" s="1"/>
  <c r="BJ56" i="122"/>
  <c r="BJ62" i="122" s="1"/>
  <c r="BB48" i="119"/>
  <c r="BB50" i="119" s="1"/>
  <c r="BB59" i="119" s="1"/>
  <c r="BB61" i="119" s="1"/>
  <c r="BB63" i="119" s="1"/>
  <c r="BB65" i="119" s="1"/>
  <c r="BE17" i="152" s="1"/>
  <c r="BE39" i="152" s="1"/>
  <c r="BE43" i="152" s="1"/>
  <c r="BB48" i="158"/>
  <c r="BB50" i="158" s="1"/>
  <c r="BB59" i="158" s="1"/>
  <c r="BB61" i="158" s="1"/>
  <c r="BB63" i="158" s="1"/>
  <c r="BB65" i="158" s="1"/>
  <c r="BE52" i="112" s="1"/>
  <c r="BB48" i="157"/>
  <c r="BB50" i="157" s="1"/>
  <c r="BB59" i="157" s="1"/>
  <c r="BB61" i="157" s="1"/>
  <c r="BB63" i="157" s="1"/>
  <c r="BB65" i="157" s="1"/>
  <c r="BE51" i="112" s="1"/>
  <c r="BB48" i="155"/>
  <c r="BB50" i="155" s="1"/>
  <c r="BB59" i="155" s="1"/>
  <c r="BB61" i="155" s="1"/>
  <c r="BB63" i="155" s="1"/>
  <c r="BB65" i="155" s="1"/>
  <c r="BE48" i="112" s="1"/>
  <c r="BB48" i="156"/>
  <c r="BB50" i="156" s="1"/>
  <c r="BB59" i="156" s="1"/>
  <c r="BB61" i="156" s="1"/>
  <c r="BB63" i="156" s="1"/>
  <c r="BB65" i="156" s="1"/>
  <c r="BE49" i="112" s="1"/>
  <c r="BC47" i="158"/>
  <c r="BD45" i="158" s="1"/>
  <c r="BC47" i="157"/>
  <c r="BD45" i="157" s="1"/>
  <c r="BC47" i="155"/>
  <c r="BD45" i="155" s="1"/>
  <c r="BC47" i="156"/>
  <c r="BD45" i="156" s="1"/>
  <c r="R56" i="122"/>
  <c r="R62" i="122" s="1"/>
  <c r="BL63" i="117"/>
  <c r="BN63" i="117" s="1"/>
  <c r="BN57" i="117"/>
  <c r="G56" i="122"/>
  <c r="G62" i="122" s="1"/>
  <c r="Z48" i="123"/>
  <c r="O56" i="123"/>
  <c r="O62" i="123" s="1"/>
  <c r="T56" i="123"/>
  <c r="T62" i="123" s="1"/>
  <c r="Z56" i="122"/>
  <c r="Z62" i="122" s="1"/>
  <c r="AU56" i="123"/>
  <c r="AU62" i="123" s="1"/>
  <c r="BA49" i="133"/>
  <c r="BA51" i="133" s="1"/>
  <c r="BA60" i="133" s="1"/>
  <c r="BA62" i="133" s="1"/>
  <c r="BA64" i="133" s="1"/>
  <c r="BA66" i="133" s="1"/>
  <c r="BD33" i="112" s="1"/>
  <c r="BA49" i="128"/>
  <c r="BA51" i="128" s="1"/>
  <c r="BA60" i="128" s="1"/>
  <c r="BA62" i="128" s="1"/>
  <c r="BA64" i="128" s="1"/>
  <c r="BA66" i="128" s="1"/>
  <c r="BD27" i="112" s="1"/>
  <c r="BB49" i="139"/>
  <c r="BB51" i="139" s="1"/>
  <c r="BB60" i="139" s="1"/>
  <c r="BB62" i="139" s="1"/>
  <c r="BB64" i="139" s="1"/>
  <c r="BB66" i="139" s="1"/>
  <c r="BE39" i="112" s="1"/>
  <c r="AE56" i="123"/>
  <c r="AE62" i="123" s="1"/>
  <c r="W56" i="123"/>
  <c r="W62" i="123" s="1"/>
  <c r="BB49" i="134"/>
  <c r="BB51" i="134" s="1"/>
  <c r="BB60" i="134" s="1"/>
  <c r="BB62" i="134" s="1"/>
  <c r="BB64" i="134" s="1"/>
  <c r="BB66" i="134" s="1"/>
  <c r="BE34" i="112" s="1"/>
  <c r="D56" i="122"/>
  <c r="D62" i="122" s="1"/>
  <c r="BC56" i="122"/>
  <c r="BC62" i="122" s="1"/>
  <c r="BB48" i="131"/>
  <c r="BB50" i="131" s="1"/>
  <c r="BB59" i="131" s="1"/>
  <c r="BB61" i="131" s="1"/>
  <c r="BB63" i="131" s="1"/>
  <c r="BB65" i="131" s="1"/>
  <c r="BE31" i="112" s="1"/>
  <c r="BA48" i="145"/>
  <c r="BA50" i="145" s="1"/>
  <c r="BA59" i="145" s="1"/>
  <c r="BA61" i="145" s="1"/>
  <c r="BA63" i="145" s="1"/>
  <c r="BA65" i="145" s="1"/>
  <c r="BD45" i="112" s="1"/>
  <c r="X56" i="123"/>
  <c r="X62" i="123" s="1"/>
  <c r="BB48" i="136"/>
  <c r="BB50" i="136" s="1"/>
  <c r="BB59" i="136" s="1"/>
  <c r="BB61" i="136" s="1"/>
  <c r="BB63" i="136" s="1"/>
  <c r="BB65" i="136" s="1"/>
  <c r="BE36" i="112" s="1"/>
  <c r="AX56" i="123"/>
  <c r="AX62" i="123" s="1"/>
  <c r="AR56" i="123"/>
  <c r="AR62" i="123" s="1"/>
  <c r="AG56" i="123"/>
  <c r="AG62" i="123" s="1"/>
  <c r="M56" i="123"/>
  <c r="M62" i="123" s="1"/>
  <c r="BB56" i="123"/>
  <c r="BB62" i="123" s="1"/>
  <c r="Z56" i="123"/>
  <c r="Z62" i="123" s="1"/>
  <c r="I56" i="122"/>
  <c r="I62" i="122" s="1"/>
  <c r="AK56" i="123"/>
  <c r="AK62" i="123" s="1"/>
  <c r="BB49" i="129"/>
  <c r="BB51" i="129" s="1"/>
  <c r="BB60" i="129" s="1"/>
  <c r="BB62" i="129" s="1"/>
  <c r="BB64" i="129" s="1"/>
  <c r="BB66" i="129" s="1"/>
  <c r="BE28" i="112" s="1"/>
  <c r="S56" i="123"/>
  <c r="S62" i="123" s="1"/>
  <c r="AC56" i="123"/>
  <c r="AC62" i="123" s="1"/>
  <c r="BA48" i="130"/>
  <c r="BA50" i="130" s="1"/>
  <c r="BA59" i="130" s="1"/>
  <c r="BA61" i="130" s="1"/>
  <c r="BA63" i="130" s="1"/>
  <c r="BA65" i="130" s="1"/>
  <c r="BD30" i="112" s="1"/>
  <c r="C56" i="123"/>
  <c r="C62" i="123" s="1"/>
  <c r="BB49" i="125"/>
  <c r="BB51" i="125" s="1"/>
  <c r="BB60" i="125" s="1"/>
  <c r="BB62" i="125" s="1"/>
  <c r="BB64" i="125" s="1"/>
  <c r="BB66" i="125" s="1"/>
  <c r="BE24" i="112" s="1"/>
  <c r="K56" i="122"/>
  <c r="K62" i="122" s="1"/>
  <c r="Y56" i="123"/>
  <c r="Y62" i="123" s="1"/>
  <c r="AP56" i="123"/>
  <c r="AP62" i="123" s="1"/>
  <c r="BN54" i="122"/>
  <c r="BC48" i="142"/>
  <c r="BD46" i="142" s="1"/>
  <c r="BC48" i="120"/>
  <c r="BD46" i="120" s="1"/>
  <c r="BC47" i="143"/>
  <c r="BD45" i="143" s="1"/>
  <c r="B56" i="122"/>
  <c r="B62" i="122" s="1"/>
  <c r="BH56" i="122"/>
  <c r="BH62" i="122" s="1"/>
  <c r="BB48" i="126"/>
  <c r="BC46" i="126" s="1"/>
  <c r="Z48" i="122"/>
  <c r="B36" i="123"/>
  <c r="B50" i="123" s="1"/>
  <c r="B59" i="123" s="1"/>
  <c r="B61" i="123" s="1"/>
  <c r="C32" i="123"/>
  <c r="AA41" i="123"/>
  <c r="AB39" i="123" s="1"/>
  <c r="AA41" i="122"/>
  <c r="AB39" i="122" s="1"/>
  <c r="I56" i="123"/>
  <c r="I62" i="123" s="1"/>
  <c r="BC48" i="134"/>
  <c r="BD46" i="134" s="1"/>
  <c r="E56" i="123"/>
  <c r="E62" i="123" s="1"/>
  <c r="BC47" i="131"/>
  <c r="BD45" i="131" s="1"/>
  <c r="AA56" i="123"/>
  <c r="AA62" i="123" s="1"/>
  <c r="BC47" i="146"/>
  <c r="BD45" i="146" s="1"/>
  <c r="P56" i="123"/>
  <c r="P62" i="123" s="1"/>
  <c r="N56" i="123"/>
  <c r="N62" i="123" s="1"/>
  <c r="BN53" i="122"/>
  <c r="E56" i="122"/>
  <c r="E62" i="122" s="1"/>
  <c r="BG56" i="123"/>
  <c r="BG62" i="123" s="1"/>
  <c r="AM56" i="123"/>
  <c r="AM62" i="123" s="1"/>
  <c r="BB48" i="140"/>
  <c r="BB50" i="140" s="1"/>
  <c r="BB59" i="140" s="1"/>
  <c r="BB61" i="140" s="1"/>
  <c r="BB63" i="140" s="1"/>
  <c r="BB65" i="140" s="1"/>
  <c r="BL40" i="112" s="1"/>
  <c r="BA48" i="137"/>
  <c r="BA50" i="137" s="1"/>
  <c r="BA59" i="137" s="1"/>
  <c r="BA61" i="137" s="1"/>
  <c r="BA63" i="137" s="1"/>
  <c r="BA65" i="137" s="1"/>
  <c r="BD37" i="112" s="1"/>
  <c r="L56" i="123"/>
  <c r="L62" i="123" s="1"/>
  <c r="AN56" i="123"/>
  <c r="AN62" i="123" s="1"/>
  <c r="AV56" i="123"/>
  <c r="AV62" i="123" s="1"/>
  <c r="J56" i="122"/>
  <c r="J62" i="122" s="1"/>
  <c r="AH56" i="122"/>
  <c r="AH62" i="122" s="1"/>
  <c r="AA47" i="122"/>
  <c r="AB45" i="122" s="1"/>
  <c r="AW56" i="123"/>
  <c r="AW62" i="123" s="1"/>
  <c r="AT56" i="123"/>
  <c r="AT62" i="123" s="1"/>
  <c r="AL56" i="123"/>
  <c r="AL62" i="123" s="1"/>
  <c r="BA49" i="117"/>
  <c r="BA49" i="150"/>
  <c r="BA51" i="150" s="1"/>
  <c r="BA60" i="150" s="1"/>
  <c r="BA62" i="150" s="1"/>
  <c r="BA64" i="150" s="1"/>
  <c r="BA66" i="150" s="1"/>
  <c r="BD26" i="152" s="1"/>
  <c r="R56" i="123"/>
  <c r="R62" i="123" s="1"/>
  <c r="AI56" i="123"/>
  <c r="AI62" i="123" s="1"/>
  <c r="AI56" i="122"/>
  <c r="AI62" i="122" s="1"/>
  <c r="BC47" i="119"/>
  <c r="BD45" i="119" s="1"/>
  <c r="BD17" i="112"/>
  <c r="BD17" i="152"/>
  <c r="BD39" i="152" s="1"/>
  <c r="BD43" i="152" s="1"/>
  <c r="BC47" i="140"/>
  <c r="BD45" i="140" s="1"/>
  <c r="E39" i="152"/>
  <c r="E43" i="152" s="1"/>
  <c r="BB47" i="137"/>
  <c r="BC45" i="137" s="1"/>
  <c r="B56" i="123"/>
  <c r="B62" i="123" s="1"/>
  <c r="BN53" i="123"/>
  <c r="BB48" i="117"/>
  <c r="BC46" i="117" s="1"/>
  <c r="BB48" i="150"/>
  <c r="BC46" i="150" s="1"/>
  <c r="BB47" i="145"/>
  <c r="BC45" i="145" s="1"/>
  <c r="H56" i="122"/>
  <c r="H62" i="122" s="1"/>
  <c r="V56" i="123"/>
  <c r="V62" i="123" s="1"/>
  <c r="BC47" i="136"/>
  <c r="BD45" i="136" s="1"/>
  <c r="AQ56" i="123"/>
  <c r="AQ62" i="123" s="1"/>
  <c r="H56" i="123"/>
  <c r="H62" i="123" s="1"/>
  <c r="AY56" i="123"/>
  <c r="AY62" i="123" s="1"/>
  <c r="AN56" i="122"/>
  <c r="AN62" i="122" s="1"/>
  <c r="AB56" i="123"/>
  <c r="AB62" i="123" s="1"/>
  <c r="D56" i="123"/>
  <c r="D62" i="123" s="1"/>
  <c r="U56" i="122"/>
  <c r="U62" i="122" s="1"/>
  <c r="U56" i="123"/>
  <c r="U62" i="123" s="1"/>
  <c r="BC48" i="129"/>
  <c r="BD46" i="129" s="1"/>
  <c r="E37" i="152"/>
  <c r="BB47" i="130"/>
  <c r="BC45" i="130" s="1"/>
  <c r="BC48" i="125"/>
  <c r="BD46" i="125" s="1"/>
  <c r="BB49" i="142"/>
  <c r="BB51" i="142" s="1"/>
  <c r="BB60" i="142" s="1"/>
  <c r="BB62" i="142" s="1"/>
  <c r="BB64" i="142" s="1"/>
  <c r="BB66" i="142" s="1"/>
  <c r="BE42" i="112" s="1"/>
  <c r="BB49" i="120"/>
  <c r="BB51" i="120" s="1"/>
  <c r="BB60" i="120" s="1"/>
  <c r="BB48" i="143"/>
  <c r="BB50" i="143" s="1"/>
  <c r="BB59" i="143" s="1"/>
  <c r="BB61" i="143" s="1"/>
  <c r="BB63" i="143" s="1"/>
  <c r="BB65" i="143" s="1"/>
  <c r="BE43" i="112" s="1"/>
  <c r="AZ56" i="123"/>
  <c r="AZ62" i="123" s="1"/>
  <c r="AO56" i="123"/>
  <c r="AO62" i="123" s="1"/>
  <c r="B36" i="122"/>
  <c r="B50" i="122" s="1"/>
  <c r="B59" i="122" s="1"/>
  <c r="B61" i="122" s="1"/>
  <c r="C32" i="122"/>
  <c r="BA56" i="123"/>
  <c r="BA62" i="123" s="1"/>
  <c r="AJ56" i="123"/>
  <c r="AJ62" i="123" s="1"/>
  <c r="BA49" i="126"/>
  <c r="BA51" i="126" s="1"/>
  <c r="BA60" i="126" s="1"/>
  <c r="BA62" i="126" s="1"/>
  <c r="BA64" i="126" s="1"/>
  <c r="BA66" i="126" s="1"/>
  <c r="BD25" i="112" s="1"/>
  <c r="BA56" i="122"/>
  <c r="BA62" i="122" s="1"/>
  <c r="F56" i="123"/>
  <c r="F62" i="123" s="1"/>
  <c r="BB48" i="133"/>
  <c r="BC46" i="133" s="1"/>
  <c r="AA47" i="123"/>
  <c r="AB45" i="123" s="1"/>
  <c r="AS56" i="123"/>
  <c r="AS62" i="123" s="1"/>
  <c r="BB48" i="128"/>
  <c r="BC46" i="128" s="1"/>
  <c r="BN54" i="123"/>
  <c r="Z42" i="123"/>
  <c r="Z42" i="122"/>
  <c r="Q56" i="123"/>
  <c r="Q62" i="123" s="1"/>
  <c r="BC48" i="139"/>
  <c r="BD46" i="139" s="1"/>
  <c r="E8" i="154"/>
  <c r="BL22" i="150"/>
  <c r="BQ36" i="152"/>
  <c r="BQ33" i="152"/>
  <c r="BL57" i="150"/>
  <c r="BN56" i="150"/>
  <c r="BL21" i="146"/>
  <c r="BL55" i="146" s="1"/>
  <c r="BL21" i="145"/>
  <c r="BL55" i="145" s="1"/>
  <c r="BL21" i="143"/>
  <c r="BL55" i="143" s="1"/>
  <c r="BL21" i="142"/>
  <c r="BL56" i="142" s="1"/>
  <c r="BL21" i="140"/>
  <c r="BL55" i="140" s="1"/>
  <c r="BL21" i="139"/>
  <c r="BL56" i="139" s="1"/>
  <c r="BL21" i="137"/>
  <c r="BL55" i="137" s="1"/>
  <c r="BL21" i="136"/>
  <c r="BL55" i="136" s="1"/>
  <c r="BL21" i="134"/>
  <c r="BL56" i="134" s="1"/>
  <c r="BL21" i="133"/>
  <c r="BL56" i="133" s="1"/>
  <c r="BL21" i="131"/>
  <c r="BL55" i="131" s="1"/>
  <c r="BL21" i="130"/>
  <c r="BL55" i="130" s="1"/>
  <c r="BL21" i="129"/>
  <c r="BL56" i="129" s="1"/>
  <c r="BL21" i="128"/>
  <c r="BL56" i="128" s="1"/>
  <c r="BL21" i="126"/>
  <c r="BL56" i="126" s="1"/>
  <c r="BL21" i="125"/>
  <c r="BL56" i="125" s="1"/>
  <c r="BL62" i="123"/>
  <c r="BL62" i="122"/>
  <c r="BB48" i="116"/>
  <c r="BB50" i="116" s="1"/>
  <c r="BB59" i="116" s="1"/>
  <c r="BB61" i="116" s="1"/>
  <c r="BB63" i="116" s="1"/>
  <c r="BB65" i="116" s="1"/>
  <c r="BE14" i="112" s="1"/>
  <c r="BC47" i="116"/>
  <c r="BD45" i="116" s="1"/>
  <c r="W23" i="2" l="1"/>
  <c r="X20" i="2"/>
  <c r="B63" i="122"/>
  <c r="B65" i="122" s="1"/>
  <c r="BC15" i="112"/>
  <c r="BC15" i="152"/>
  <c r="BC37" i="152" s="1"/>
  <c r="BC44" i="152" s="1"/>
  <c r="BA51" i="117"/>
  <c r="BA60" i="117" s="1"/>
  <c r="BA62" i="117" s="1"/>
  <c r="BA64" i="117" s="1"/>
  <c r="BA66" i="117" s="1"/>
  <c r="BD41" i="152"/>
  <c r="BC48" i="161"/>
  <c r="BD46" i="161" s="1"/>
  <c r="BB49" i="161"/>
  <c r="BB51" i="161" s="1"/>
  <c r="BB60" i="161" s="1"/>
  <c r="BB62" i="161" s="1"/>
  <c r="BB64" i="161" s="1"/>
  <c r="BB66" i="161" s="1"/>
  <c r="BE30" i="152" s="1"/>
  <c r="BE17" i="112"/>
  <c r="BC49" i="120"/>
  <c r="BC51" i="120" s="1"/>
  <c r="BC60" i="120" s="1"/>
  <c r="BC62" i="120" s="1"/>
  <c r="BC64" i="120" s="1"/>
  <c r="BC66" i="120" s="1"/>
  <c r="BC48" i="156"/>
  <c r="BC50" i="156" s="1"/>
  <c r="BC59" i="156" s="1"/>
  <c r="BC61" i="156" s="1"/>
  <c r="BC63" i="156" s="1"/>
  <c r="BC65" i="156" s="1"/>
  <c r="BF49" i="112" s="1"/>
  <c r="BC48" i="155"/>
  <c r="BC50" i="155" s="1"/>
  <c r="BC59" i="155" s="1"/>
  <c r="BC61" i="155" s="1"/>
  <c r="BC63" i="155" s="1"/>
  <c r="BC65" i="155" s="1"/>
  <c r="BF48" i="112" s="1"/>
  <c r="BC48" i="157"/>
  <c r="BC50" i="157" s="1"/>
  <c r="BC59" i="157" s="1"/>
  <c r="BC61" i="157" s="1"/>
  <c r="BC63" i="157" s="1"/>
  <c r="BC65" i="157" s="1"/>
  <c r="BF51" i="112" s="1"/>
  <c r="BC48" i="158"/>
  <c r="BC50" i="158" s="1"/>
  <c r="BC59" i="158" s="1"/>
  <c r="BC61" i="158" s="1"/>
  <c r="BC63" i="158" s="1"/>
  <c r="BC65" i="158" s="1"/>
  <c r="BF52" i="112" s="1"/>
  <c r="BD47" i="156"/>
  <c r="BE45" i="156" s="1"/>
  <c r="BD47" i="155"/>
  <c r="BE45" i="155" s="1"/>
  <c r="BD47" i="157"/>
  <c r="BE45" i="157" s="1"/>
  <c r="BD47" i="158"/>
  <c r="BE45" i="158" s="1"/>
  <c r="BC48" i="136"/>
  <c r="BC50" i="136" s="1"/>
  <c r="BC59" i="136" s="1"/>
  <c r="BC61" i="136" s="1"/>
  <c r="BC63" i="136" s="1"/>
  <c r="BC65" i="136" s="1"/>
  <c r="BF36" i="112" s="1"/>
  <c r="BN62" i="123"/>
  <c r="BB49" i="128"/>
  <c r="BB51" i="128" s="1"/>
  <c r="BB60" i="128" s="1"/>
  <c r="BB62" i="128" s="1"/>
  <c r="BB64" i="128" s="1"/>
  <c r="BB66" i="128" s="1"/>
  <c r="BE27" i="112" s="1"/>
  <c r="BC49" i="134"/>
  <c r="BC51" i="134" s="1"/>
  <c r="BC60" i="134" s="1"/>
  <c r="BC62" i="134" s="1"/>
  <c r="BC64" i="134" s="1"/>
  <c r="BC66" i="134" s="1"/>
  <c r="BF34" i="112" s="1"/>
  <c r="BC48" i="116"/>
  <c r="BC50" i="116" s="1"/>
  <c r="BC59" i="116" s="1"/>
  <c r="BC61" i="116" s="1"/>
  <c r="BC63" i="116" s="1"/>
  <c r="BC65" i="116" s="1"/>
  <c r="BF14" i="112" s="1"/>
  <c r="BC48" i="146"/>
  <c r="BC50" i="146" s="1"/>
  <c r="BC59" i="146" s="1"/>
  <c r="BC61" i="146" s="1"/>
  <c r="BC63" i="146" s="1"/>
  <c r="BC65" i="146" s="1"/>
  <c r="BN56" i="122"/>
  <c r="BB49" i="117"/>
  <c r="BC48" i="131"/>
  <c r="BC50" i="131" s="1"/>
  <c r="BC59" i="131" s="1"/>
  <c r="BC61" i="131" s="1"/>
  <c r="BC63" i="131" s="1"/>
  <c r="BC65" i="131" s="1"/>
  <c r="BF31" i="112" s="1"/>
  <c r="AA42" i="122"/>
  <c r="AA48" i="122"/>
  <c r="BN62" i="122"/>
  <c r="BN56" i="123"/>
  <c r="BC49" i="125"/>
  <c r="BC51" i="125" s="1"/>
  <c r="BC60" i="125" s="1"/>
  <c r="BC62" i="125" s="1"/>
  <c r="BC64" i="125" s="1"/>
  <c r="BC66" i="125" s="1"/>
  <c r="BF24" i="112" s="1"/>
  <c r="AA42" i="123"/>
  <c r="BC48" i="143"/>
  <c r="BC50" i="143" s="1"/>
  <c r="BC59" i="143" s="1"/>
  <c r="BC61" i="143" s="1"/>
  <c r="BC63" i="143" s="1"/>
  <c r="BC65" i="143" s="1"/>
  <c r="BF43" i="112" s="1"/>
  <c r="BD48" i="139"/>
  <c r="BE46" i="139" s="1"/>
  <c r="BC48" i="133"/>
  <c r="BD46" i="133" s="1"/>
  <c r="BB62" i="120"/>
  <c r="BB64" i="120" s="1"/>
  <c r="BB66" i="120" s="1"/>
  <c r="BB48" i="130"/>
  <c r="BB50" i="130" s="1"/>
  <c r="BB59" i="130" s="1"/>
  <c r="BB61" i="130" s="1"/>
  <c r="BB63" i="130" s="1"/>
  <c r="BB65" i="130" s="1"/>
  <c r="BE30" i="112" s="1"/>
  <c r="BC49" i="129"/>
  <c r="BC51" i="129" s="1"/>
  <c r="BC60" i="129" s="1"/>
  <c r="BC62" i="129" s="1"/>
  <c r="BC64" i="129" s="1"/>
  <c r="BC66" i="129" s="1"/>
  <c r="BF28" i="112" s="1"/>
  <c r="BB48" i="145"/>
  <c r="BB50" i="145" s="1"/>
  <c r="BB59" i="145" s="1"/>
  <c r="BB61" i="145" s="1"/>
  <c r="BB63" i="145" s="1"/>
  <c r="BB65" i="145" s="1"/>
  <c r="BE45" i="112" s="1"/>
  <c r="BB49" i="150"/>
  <c r="BB51" i="150" s="1"/>
  <c r="BB60" i="150" s="1"/>
  <c r="BB62" i="150" s="1"/>
  <c r="BB64" i="150" s="1"/>
  <c r="BB66" i="150" s="1"/>
  <c r="BE26" i="152" s="1"/>
  <c r="BC47" i="137"/>
  <c r="BD45" i="137" s="1"/>
  <c r="BD47" i="140"/>
  <c r="BE45" i="140" s="1"/>
  <c r="BC48" i="119"/>
  <c r="BC50" i="119" s="1"/>
  <c r="BC59" i="119" s="1"/>
  <c r="BC61" i="119" s="1"/>
  <c r="BC63" i="119" s="1"/>
  <c r="BC65" i="119" s="1"/>
  <c r="B63" i="123"/>
  <c r="B65" i="123" s="1"/>
  <c r="E22" i="112" s="1"/>
  <c r="BB49" i="126"/>
  <c r="BB51" i="126" s="1"/>
  <c r="BB60" i="126" s="1"/>
  <c r="BB62" i="126" s="1"/>
  <c r="BB64" i="126" s="1"/>
  <c r="BB66" i="126" s="1"/>
  <c r="BE25" i="112" s="1"/>
  <c r="BD48" i="142"/>
  <c r="BE46" i="142" s="1"/>
  <c r="AA48" i="123"/>
  <c r="BC47" i="130"/>
  <c r="BD45" i="130" s="1"/>
  <c r="BD48" i="129"/>
  <c r="BE46" i="129" s="1"/>
  <c r="BC47" i="145"/>
  <c r="BD45" i="145" s="1"/>
  <c r="BC48" i="150"/>
  <c r="BD46" i="150" s="1"/>
  <c r="BD47" i="119"/>
  <c r="BE45" i="119" s="1"/>
  <c r="BC48" i="126"/>
  <c r="BD46" i="126" s="1"/>
  <c r="AB47" i="123"/>
  <c r="AC45" i="123" s="1"/>
  <c r="AB41" i="123"/>
  <c r="AC39" i="123" s="1"/>
  <c r="BD47" i="143"/>
  <c r="BE45" i="143" s="1"/>
  <c r="BD48" i="120"/>
  <c r="BE46" i="120" s="1"/>
  <c r="C35" i="122"/>
  <c r="D32" i="122" s="1"/>
  <c r="BC49" i="139"/>
  <c r="BC51" i="139" s="1"/>
  <c r="BC60" i="139" s="1"/>
  <c r="BC62" i="139" s="1"/>
  <c r="BC64" i="139" s="1"/>
  <c r="BC66" i="139" s="1"/>
  <c r="BF39" i="112" s="1"/>
  <c r="BC48" i="128"/>
  <c r="BD46" i="128" s="1"/>
  <c r="BB49" i="133"/>
  <c r="BB51" i="133" s="1"/>
  <c r="BB60" i="133" s="1"/>
  <c r="BB62" i="133" s="1"/>
  <c r="BB64" i="133" s="1"/>
  <c r="BB66" i="133" s="1"/>
  <c r="BE33" i="112" s="1"/>
  <c r="BD48" i="125"/>
  <c r="BE46" i="125" s="1"/>
  <c r="BD47" i="136"/>
  <c r="BE45" i="136" s="1"/>
  <c r="BC48" i="117"/>
  <c r="BD46" i="117" s="1"/>
  <c r="BB48" i="137"/>
  <c r="BB50" i="137" s="1"/>
  <c r="BB59" i="137" s="1"/>
  <c r="BB61" i="137" s="1"/>
  <c r="BB63" i="137" s="1"/>
  <c r="BB65" i="137" s="1"/>
  <c r="BE37" i="112" s="1"/>
  <c r="BC48" i="140"/>
  <c r="BC50" i="140" s="1"/>
  <c r="BC59" i="140" s="1"/>
  <c r="BC61" i="140" s="1"/>
  <c r="BC63" i="140" s="1"/>
  <c r="BC65" i="140" s="1"/>
  <c r="BM40" i="112" s="1"/>
  <c r="AB47" i="122"/>
  <c r="AC45" i="122" s="1"/>
  <c r="BD47" i="146"/>
  <c r="BE45" i="146" s="1"/>
  <c r="BD47" i="131"/>
  <c r="BE45" i="131" s="1"/>
  <c r="BD48" i="134"/>
  <c r="BE46" i="134" s="1"/>
  <c r="AB41" i="122"/>
  <c r="AC39" i="122" s="1"/>
  <c r="C35" i="123"/>
  <c r="D32" i="123" s="1"/>
  <c r="BC49" i="142"/>
  <c r="BC51" i="142" s="1"/>
  <c r="BC60" i="142" s="1"/>
  <c r="BC62" i="142" s="1"/>
  <c r="BC64" i="142" s="1"/>
  <c r="BC66" i="142" s="1"/>
  <c r="BF42" i="112" s="1"/>
  <c r="BL22" i="130"/>
  <c r="BL22" i="146"/>
  <c r="BL22" i="126"/>
  <c r="BL22" i="136"/>
  <c r="BL22" i="128"/>
  <c r="BL22" i="137"/>
  <c r="BL22" i="139"/>
  <c r="BL22" i="143"/>
  <c r="BL22" i="125"/>
  <c r="BL22" i="129"/>
  <c r="BL22" i="145"/>
  <c r="BL63" i="150"/>
  <c r="BN63" i="150" s="1"/>
  <c r="BN57" i="150"/>
  <c r="BL56" i="146"/>
  <c r="BN55" i="146"/>
  <c r="BL56" i="145"/>
  <c r="BN55" i="145"/>
  <c r="BL56" i="143"/>
  <c r="BN55" i="143"/>
  <c r="BL57" i="142"/>
  <c r="BN56" i="142"/>
  <c r="BL22" i="142"/>
  <c r="BL56" i="140"/>
  <c r="BN55" i="140"/>
  <c r="BL22" i="140"/>
  <c r="BL57" i="139"/>
  <c r="BN56" i="139"/>
  <c r="BL56" i="137"/>
  <c r="BN56" i="137" s="1"/>
  <c r="BN55" i="137"/>
  <c r="BL56" i="136"/>
  <c r="BN55" i="136"/>
  <c r="BL57" i="134"/>
  <c r="BN56" i="134"/>
  <c r="BL22" i="134"/>
  <c r="BL57" i="133"/>
  <c r="BN56" i="133"/>
  <c r="BL22" i="133"/>
  <c r="BL56" i="131"/>
  <c r="BN55" i="131"/>
  <c r="BL22" i="131"/>
  <c r="BL56" i="130"/>
  <c r="BN55" i="130"/>
  <c r="BL57" i="129"/>
  <c r="BN56" i="129"/>
  <c r="BL57" i="128"/>
  <c r="BN56" i="128"/>
  <c r="BL57" i="126"/>
  <c r="BN56" i="126"/>
  <c r="BL57" i="125"/>
  <c r="BN56" i="125"/>
  <c r="BD47" i="116"/>
  <c r="BE45" i="116" s="1"/>
  <c r="X22" i="2" l="1"/>
  <c r="Y20" i="2" s="1"/>
  <c r="X23" i="2"/>
  <c r="BF19" i="152"/>
  <c r="BF19" i="112"/>
  <c r="E21" i="112"/>
  <c r="BD15" i="112"/>
  <c r="BD15" i="152"/>
  <c r="BD37" i="152" s="1"/>
  <c r="BD44" i="152" s="1"/>
  <c r="BB51" i="117"/>
  <c r="BB60" i="117" s="1"/>
  <c r="BB62" i="117" s="1"/>
  <c r="BB64" i="117" s="1"/>
  <c r="BB66" i="117" s="1"/>
  <c r="BC49" i="161"/>
  <c r="BC51" i="161" s="1"/>
  <c r="BC60" i="161" s="1"/>
  <c r="BC62" i="161" s="1"/>
  <c r="BC64" i="161" s="1"/>
  <c r="BC66" i="161" s="1"/>
  <c r="BF30" i="152" s="1"/>
  <c r="BF41" i="152" s="1"/>
  <c r="BD48" i="161"/>
  <c r="BE46" i="161" s="1"/>
  <c r="BE19" i="152"/>
  <c r="BE41" i="152" s="1"/>
  <c r="BE19" i="112"/>
  <c r="BF40" i="152"/>
  <c r="BD48" i="158"/>
  <c r="BD50" i="158" s="1"/>
  <c r="BD59" i="158" s="1"/>
  <c r="BD61" i="158" s="1"/>
  <c r="BD63" i="158" s="1"/>
  <c r="BD65" i="158" s="1"/>
  <c r="BG52" i="112" s="1"/>
  <c r="BD48" i="157"/>
  <c r="BD50" i="157" s="1"/>
  <c r="BD59" i="157" s="1"/>
  <c r="BD61" i="157" s="1"/>
  <c r="BD63" i="157" s="1"/>
  <c r="BD65" i="157" s="1"/>
  <c r="BG51" i="112" s="1"/>
  <c r="BD48" i="155"/>
  <c r="BD50" i="155" s="1"/>
  <c r="BD59" i="155" s="1"/>
  <c r="BD61" i="155" s="1"/>
  <c r="BD63" i="155" s="1"/>
  <c r="BD65" i="155" s="1"/>
  <c r="BG48" i="112" s="1"/>
  <c r="BD48" i="156"/>
  <c r="BD50" i="156" s="1"/>
  <c r="BD59" i="156" s="1"/>
  <c r="BD61" i="156" s="1"/>
  <c r="BD63" i="156" s="1"/>
  <c r="BD65" i="156" s="1"/>
  <c r="BG49" i="112" s="1"/>
  <c r="BE47" i="158"/>
  <c r="BF45" i="158" s="1"/>
  <c r="BE47" i="157"/>
  <c r="BF45" i="157" s="1"/>
  <c r="BE47" i="155"/>
  <c r="BF45" i="155" s="1"/>
  <c r="BE47" i="156"/>
  <c r="BF45" i="156" s="1"/>
  <c r="BC49" i="133"/>
  <c r="BC51" i="133" s="1"/>
  <c r="BC60" i="133" s="1"/>
  <c r="BC62" i="133" s="1"/>
  <c r="BC64" i="133" s="1"/>
  <c r="BC66" i="133" s="1"/>
  <c r="BF33" i="112" s="1"/>
  <c r="BD49" i="139"/>
  <c r="BD51" i="139" s="1"/>
  <c r="BD60" i="139" s="1"/>
  <c r="BD62" i="139" s="1"/>
  <c r="BD64" i="139" s="1"/>
  <c r="BD66" i="139" s="1"/>
  <c r="BG39" i="112" s="1"/>
  <c r="BC48" i="145"/>
  <c r="BC50" i="145" s="1"/>
  <c r="BC59" i="145" s="1"/>
  <c r="BC61" i="145" s="1"/>
  <c r="BC63" i="145" s="1"/>
  <c r="BC65" i="145" s="1"/>
  <c r="BF45" i="112" s="1"/>
  <c r="BD49" i="129"/>
  <c r="BD51" i="129" s="1"/>
  <c r="BD60" i="129" s="1"/>
  <c r="BD62" i="129" s="1"/>
  <c r="BD64" i="129" s="1"/>
  <c r="BD66" i="129" s="1"/>
  <c r="BG28" i="112" s="1"/>
  <c r="BD49" i="142"/>
  <c r="BD51" i="142" s="1"/>
  <c r="BD60" i="142" s="1"/>
  <c r="BD62" i="142" s="1"/>
  <c r="BD64" i="142" s="1"/>
  <c r="BD66" i="142" s="1"/>
  <c r="BG42" i="112" s="1"/>
  <c r="AB48" i="122"/>
  <c r="BD49" i="125"/>
  <c r="BD51" i="125" s="1"/>
  <c r="BD60" i="125" s="1"/>
  <c r="BD62" i="125" s="1"/>
  <c r="BD64" i="125" s="1"/>
  <c r="BD66" i="125" s="1"/>
  <c r="BG24" i="112" s="1"/>
  <c r="BC49" i="126"/>
  <c r="BC51" i="126" s="1"/>
  <c r="BC60" i="126" s="1"/>
  <c r="BC62" i="126" s="1"/>
  <c r="BC64" i="126" s="1"/>
  <c r="BC66" i="126" s="1"/>
  <c r="BF25" i="112" s="1"/>
  <c r="BD48" i="119"/>
  <c r="BD50" i="119" s="1"/>
  <c r="BD59" i="119" s="1"/>
  <c r="BD61" i="119" s="1"/>
  <c r="BD63" i="119" s="1"/>
  <c r="BD65" i="119" s="1"/>
  <c r="BG17" i="152" s="1"/>
  <c r="BG39" i="152" s="1"/>
  <c r="BG43" i="152" s="1"/>
  <c r="BC48" i="137"/>
  <c r="BC50" i="137" s="1"/>
  <c r="BC59" i="137" s="1"/>
  <c r="BC61" i="137" s="1"/>
  <c r="BC63" i="137" s="1"/>
  <c r="BC65" i="137" s="1"/>
  <c r="BF37" i="112" s="1"/>
  <c r="C36" i="123"/>
  <c r="C50" i="123" s="1"/>
  <c r="C59" i="123" s="1"/>
  <c r="BD49" i="134"/>
  <c r="BD51" i="134" s="1"/>
  <c r="BD60" i="134" s="1"/>
  <c r="BD62" i="134" s="1"/>
  <c r="BD64" i="134" s="1"/>
  <c r="BD66" i="134" s="1"/>
  <c r="BG34" i="112" s="1"/>
  <c r="BD48" i="146"/>
  <c r="BD50" i="146" s="1"/>
  <c r="BD59" i="146" s="1"/>
  <c r="BD61" i="146" s="1"/>
  <c r="BD63" i="146" s="1"/>
  <c r="BD65" i="146" s="1"/>
  <c r="AC47" i="122"/>
  <c r="AD45" i="122" s="1"/>
  <c r="BC49" i="117"/>
  <c r="BC49" i="128"/>
  <c r="BC51" i="128" s="1"/>
  <c r="BC60" i="128" s="1"/>
  <c r="BC62" i="128" s="1"/>
  <c r="BC64" i="128" s="1"/>
  <c r="BC66" i="128" s="1"/>
  <c r="BF27" i="112" s="1"/>
  <c r="C36" i="122"/>
  <c r="C50" i="122" s="1"/>
  <c r="C59" i="122" s="1"/>
  <c r="BD48" i="143"/>
  <c r="BD50" i="143" s="1"/>
  <c r="BD59" i="143" s="1"/>
  <c r="BD61" i="143" s="1"/>
  <c r="BD63" i="143" s="1"/>
  <c r="BD65" i="143" s="1"/>
  <c r="BG43" i="112" s="1"/>
  <c r="AC41" i="123"/>
  <c r="AD39" i="123" s="1"/>
  <c r="AB48" i="123"/>
  <c r="BD48" i="150"/>
  <c r="BE46" i="150" s="1"/>
  <c r="D35" i="123"/>
  <c r="E32" i="123" s="1"/>
  <c r="BE48" i="134"/>
  <c r="BF46" i="134" s="1"/>
  <c r="BE47" i="146"/>
  <c r="BF45" i="146" s="1"/>
  <c r="BD48" i="117"/>
  <c r="BE46" i="117" s="1"/>
  <c r="BD48" i="128"/>
  <c r="BE46" i="128" s="1"/>
  <c r="D35" i="122"/>
  <c r="E32" i="122" s="1"/>
  <c r="BE47" i="143"/>
  <c r="BF45" i="143" s="1"/>
  <c r="AC47" i="123"/>
  <c r="AD45" i="123" s="1"/>
  <c r="BE48" i="129"/>
  <c r="BF46" i="129" s="1"/>
  <c r="BE48" i="142"/>
  <c r="BF46" i="142" s="1"/>
  <c r="BF17" i="112"/>
  <c r="BF17" i="152"/>
  <c r="BD47" i="137"/>
  <c r="BE45" i="137" s="1"/>
  <c r="BE48" i="139"/>
  <c r="BF46" i="139" s="1"/>
  <c r="AB42" i="122"/>
  <c r="BD48" i="131"/>
  <c r="BD50" i="131" s="1"/>
  <c r="BD59" i="131" s="1"/>
  <c r="BD61" i="131" s="1"/>
  <c r="BD63" i="131" s="1"/>
  <c r="BD65" i="131" s="1"/>
  <c r="BG31" i="112" s="1"/>
  <c r="BD48" i="136"/>
  <c r="BD50" i="136" s="1"/>
  <c r="BD59" i="136" s="1"/>
  <c r="BD61" i="136" s="1"/>
  <c r="BD63" i="136" s="1"/>
  <c r="BD65" i="136" s="1"/>
  <c r="BG36" i="112" s="1"/>
  <c r="BE48" i="125"/>
  <c r="BF46" i="125" s="1"/>
  <c r="BD49" i="120"/>
  <c r="BD51" i="120" s="1"/>
  <c r="BD60" i="120" s="1"/>
  <c r="BD48" i="126"/>
  <c r="BE46" i="126" s="1"/>
  <c r="BE47" i="119"/>
  <c r="BF45" i="119" s="1"/>
  <c r="BD47" i="145"/>
  <c r="BE45" i="145" s="1"/>
  <c r="BC48" i="130"/>
  <c r="BC50" i="130" s="1"/>
  <c r="BC59" i="130" s="1"/>
  <c r="BD48" i="140"/>
  <c r="BD50" i="140" s="1"/>
  <c r="BD59" i="140" s="1"/>
  <c r="BD61" i="140" s="1"/>
  <c r="BD63" i="140" s="1"/>
  <c r="BD65" i="140" s="1"/>
  <c r="BN40" i="112" s="1"/>
  <c r="BE40" i="152"/>
  <c r="BD48" i="133"/>
  <c r="BE46" i="133" s="1"/>
  <c r="AC41" i="122"/>
  <c r="AD39" i="122" s="1"/>
  <c r="BE47" i="131"/>
  <c r="BF45" i="131" s="1"/>
  <c r="BE47" i="136"/>
  <c r="BF45" i="136" s="1"/>
  <c r="BE48" i="120"/>
  <c r="BF46" i="120" s="1"/>
  <c r="AB42" i="123"/>
  <c r="BC49" i="150"/>
  <c r="BC51" i="150" s="1"/>
  <c r="BC60" i="150" s="1"/>
  <c r="BD47" i="130"/>
  <c r="BE45" i="130" s="1"/>
  <c r="BE47" i="140"/>
  <c r="BF45" i="140" s="1"/>
  <c r="BL62" i="146"/>
  <c r="BN62" i="146" s="1"/>
  <c r="BN56" i="146"/>
  <c r="BL62" i="145"/>
  <c r="BN62" i="145" s="1"/>
  <c r="BN56" i="145"/>
  <c r="BL62" i="143"/>
  <c r="BN62" i="143" s="1"/>
  <c r="BN56" i="143"/>
  <c r="BL63" i="142"/>
  <c r="BN63" i="142" s="1"/>
  <c r="BN57" i="142"/>
  <c r="BL62" i="140"/>
  <c r="BN62" i="140" s="1"/>
  <c r="BN56" i="140"/>
  <c r="BL63" i="139"/>
  <c r="BN63" i="139" s="1"/>
  <c r="BN57" i="139"/>
  <c r="BL62" i="137"/>
  <c r="BN62" i="137" s="1"/>
  <c r="BL62" i="136"/>
  <c r="BN62" i="136" s="1"/>
  <c r="BN56" i="136"/>
  <c r="BL63" i="134"/>
  <c r="BN63" i="134" s="1"/>
  <c r="BN57" i="134"/>
  <c r="BL63" i="133"/>
  <c r="BN63" i="133" s="1"/>
  <c r="BN57" i="133"/>
  <c r="BL62" i="131"/>
  <c r="BN62" i="131" s="1"/>
  <c r="BN56" i="131"/>
  <c r="BL62" i="130"/>
  <c r="BN62" i="130" s="1"/>
  <c r="BN56" i="130"/>
  <c r="BL63" i="129"/>
  <c r="BN63" i="129" s="1"/>
  <c r="BN57" i="129"/>
  <c r="BL63" i="128"/>
  <c r="BN63" i="128" s="1"/>
  <c r="BN57" i="128"/>
  <c r="BL63" i="126"/>
  <c r="BN63" i="126" s="1"/>
  <c r="BN57" i="126"/>
  <c r="BL63" i="125"/>
  <c r="BN63" i="125" s="1"/>
  <c r="BN57" i="125"/>
  <c r="BD48" i="116"/>
  <c r="BD50" i="116" s="1"/>
  <c r="BD59" i="116" s="1"/>
  <c r="BD61" i="116" s="1"/>
  <c r="BD63" i="116" s="1"/>
  <c r="BD65" i="116" s="1"/>
  <c r="BG14" i="112" s="1"/>
  <c r="BE47" i="116"/>
  <c r="BF45" i="116" s="1"/>
  <c r="Y22" i="2" l="1"/>
  <c r="Z20" i="2" s="1"/>
  <c r="E54" i="112"/>
  <c r="BE15" i="112"/>
  <c r="BE15" i="152"/>
  <c r="BE37" i="152" s="1"/>
  <c r="BE44" i="152" s="1"/>
  <c r="BC51" i="117"/>
  <c r="BC60" i="117" s="1"/>
  <c r="BC62" i="117" s="1"/>
  <c r="BC64" i="117" s="1"/>
  <c r="BC66" i="117" s="1"/>
  <c r="BD49" i="161"/>
  <c r="BD51" i="161" s="1"/>
  <c r="BD60" i="161" s="1"/>
  <c r="BD62" i="161" s="1"/>
  <c r="BD64" i="161" s="1"/>
  <c r="BD66" i="161" s="1"/>
  <c r="BG30" i="152" s="1"/>
  <c r="BG17" i="112"/>
  <c r="BE48" i="161"/>
  <c r="BF46" i="161" s="1"/>
  <c r="BE48" i="156"/>
  <c r="BE50" i="156" s="1"/>
  <c r="BE59" i="156" s="1"/>
  <c r="BE61" i="156" s="1"/>
  <c r="BE63" i="156" s="1"/>
  <c r="BE65" i="156" s="1"/>
  <c r="BH49" i="112" s="1"/>
  <c r="BE48" i="155"/>
  <c r="BE50" i="155" s="1"/>
  <c r="BE59" i="155" s="1"/>
  <c r="BE61" i="155" s="1"/>
  <c r="BE63" i="155" s="1"/>
  <c r="BE65" i="155" s="1"/>
  <c r="BH48" i="112" s="1"/>
  <c r="BE48" i="157"/>
  <c r="BE50" i="157" s="1"/>
  <c r="BE59" i="157" s="1"/>
  <c r="BE61" i="157" s="1"/>
  <c r="BE63" i="157" s="1"/>
  <c r="BE65" i="157" s="1"/>
  <c r="BH51" i="112" s="1"/>
  <c r="BE48" i="158"/>
  <c r="BE50" i="158" s="1"/>
  <c r="BE59" i="158" s="1"/>
  <c r="BE61" i="158" s="1"/>
  <c r="BE63" i="158" s="1"/>
  <c r="BE65" i="158" s="1"/>
  <c r="BH52" i="112" s="1"/>
  <c r="BF47" i="156"/>
  <c r="BG45" i="156" s="1"/>
  <c r="BF47" i="155"/>
  <c r="BG45" i="155" s="1"/>
  <c r="BF47" i="157"/>
  <c r="BG45" i="157" s="1"/>
  <c r="BF47" i="158"/>
  <c r="BG45" i="158" s="1"/>
  <c r="BE49" i="142"/>
  <c r="BE51" i="142" s="1"/>
  <c r="BE60" i="142" s="1"/>
  <c r="BE62" i="142" s="1"/>
  <c r="BE64" i="142" s="1"/>
  <c r="BE66" i="142" s="1"/>
  <c r="BH42" i="112" s="1"/>
  <c r="BE48" i="131"/>
  <c r="BE50" i="131" s="1"/>
  <c r="BE59" i="131" s="1"/>
  <c r="BE61" i="131" s="1"/>
  <c r="BE63" i="131" s="1"/>
  <c r="BE65" i="131" s="1"/>
  <c r="BH31" i="112" s="1"/>
  <c r="BD48" i="145"/>
  <c r="BD50" i="145" s="1"/>
  <c r="BD59" i="145" s="1"/>
  <c r="BD61" i="145" s="1"/>
  <c r="BD63" i="145" s="1"/>
  <c r="BD65" i="145" s="1"/>
  <c r="BG45" i="112" s="1"/>
  <c r="BE48" i="140"/>
  <c r="BE50" i="140" s="1"/>
  <c r="BE59" i="140" s="1"/>
  <c r="BE61" i="140" s="1"/>
  <c r="BE63" i="140" s="1"/>
  <c r="BE65" i="140" s="1"/>
  <c r="BO40" i="112" s="1"/>
  <c r="BD49" i="117"/>
  <c r="BE49" i="120"/>
  <c r="BE51" i="120" s="1"/>
  <c r="BE60" i="120" s="1"/>
  <c r="BE62" i="120" s="1"/>
  <c r="BE64" i="120" s="1"/>
  <c r="BE66" i="120" s="1"/>
  <c r="BE49" i="134"/>
  <c r="BE51" i="134" s="1"/>
  <c r="BE60" i="134" s="1"/>
  <c r="BE62" i="134" s="1"/>
  <c r="BE64" i="134" s="1"/>
  <c r="BE66" i="134" s="1"/>
  <c r="BH34" i="112" s="1"/>
  <c r="AC48" i="122"/>
  <c r="BE49" i="139"/>
  <c r="BE51" i="139" s="1"/>
  <c r="BE60" i="139" s="1"/>
  <c r="BE62" i="139" s="1"/>
  <c r="BE64" i="139" s="1"/>
  <c r="BE66" i="139" s="1"/>
  <c r="BH39" i="112" s="1"/>
  <c r="D36" i="122"/>
  <c r="D50" i="122" s="1"/>
  <c r="D59" i="122" s="1"/>
  <c r="D61" i="122" s="1"/>
  <c r="D63" i="122" s="1"/>
  <c r="D65" i="122" s="1"/>
  <c r="G21" i="112" s="1"/>
  <c r="G54" i="112" s="1"/>
  <c r="AC42" i="123"/>
  <c r="BE48" i="136"/>
  <c r="BE50" i="136" s="1"/>
  <c r="BE59" i="136" s="1"/>
  <c r="AC42" i="122"/>
  <c r="BD49" i="133"/>
  <c r="BD51" i="133" s="1"/>
  <c r="BD60" i="133" s="1"/>
  <c r="BE48" i="119"/>
  <c r="BE50" i="119" s="1"/>
  <c r="BE59" i="119" s="1"/>
  <c r="BE61" i="119" s="1"/>
  <c r="BE63" i="119" s="1"/>
  <c r="BE65" i="119" s="1"/>
  <c r="BD49" i="126"/>
  <c r="BD51" i="126" s="1"/>
  <c r="BD60" i="126" s="1"/>
  <c r="BE49" i="125"/>
  <c r="BE51" i="125" s="1"/>
  <c r="BE60" i="125" s="1"/>
  <c r="BD48" i="137"/>
  <c r="BD50" i="137" s="1"/>
  <c r="BD59" i="137" s="1"/>
  <c r="BF48" i="129"/>
  <c r="BG46" i="129" s="1"/>
  <c r="AD47" i="123"/>
  <c r="AE45" i="123" s="1"/>
  <c r="BF47" i="143"/>
  <c r="BG45" i="143" s="1"/>
  <c r="BE48" i="128"/>
  <c r="BF46" i="128" s="1"/>
  <c r="BF47" i="146"/>
  <c r="BG45" i="146" s="1"/>
  <c r="E35" i="123"/>
  <c r="F32" i="123" s="1"/>
  <c r="BE48" i="150"/>
  <c r="BF46" i="150" s="1"/>
  <c r="BD48" i="130"/>
  <c r="BD50" i="130" s="1"/>
  <c r="BD59" i="130" s="1"/>
  <c r="BD61" i="130" s="1"/>
  <c r="BD63" i="130" s="1"/>
  <c r="BD65" i="130" s="1"/>
  <c r="BG30" i="112" s="1"/>
  <c r="BF47" i="136"/>
  <c r="BG45" i="136" s="1"/>
  <c r="AD41" i="122"/>
  <c r="AE39" i="122" s="1"/>
  <c r="BE48" i="133"/>
  <c r="BF46" i="133" s="1"/>
  <c r="BC61" i="130"/>
  <c r="BC63" i="130" s="1"/>
  <c r="BC65" i="130" s="1"/>
  <c r="BF30" i="112" s="1"/>
  <c r="BF47" i="119"/>
  <c r="BG45" i="119" s="1"/>
  <c r="BE48" i="126"/>
  <c r="BF46" i="126" s="1"/>
  <c r="BF48" i="125"/>
  <c r="BG46" i="125" s="1"/>
  <c r="BE47" i="137"/>
  <c r="BF45" i="137" s="1"/>
  <c r="AD41" i="123"/>
  <c r="AE39" i="123" s="1"/>
  <c r="BE47" i="130"/>
  <c r="BF45" i="130" s="1"/>
  <c r="BF48" i="142"/>
  <c r="BG46" i="142" s="1"/>
  <c r="E35" i="122"/>
  <c r="F32" i="122" s="1"/>
  <c r="BE48" i="117"/>
  <c r="BF46" i="117" s="1"/>
  <c r="BF48" i="134"/>
  <c r="BG46" i="134" s="1"/>
  <c r="C61" i="123"/>
  <c r="C63" i="123" s="1"/>
  <c r="C65" i="123" s="1"/>
  <c r="BF47" i="140"/>
  <c r="BG45" i="140" s="1"/>
  <c r="BC62" i="150"/>
  <c r="BC64" i="150" s="1"/>
  <c r="BC66" i="150" s="1"/>
  <c r="BF26" i="152" s="1"/>
  <c r="BF48" i="120"/>
  <c r="BG46" i="120" s="1"/>
  <c r="BF47" i="131"/>
  <c r="BG45" i="131" s="1"/>
  <c r="BE47" i="145"/>
  <c r="BF45" i="145" s="1"/>
  <c r="BD62" i="120"/>
  <c r="BD64" i="120" s="1"/>
  <c r="BD66" i="120" s="1"/>
  <c r="BF48" i="139"/>
  <c r="BG46" i="139" s="1"/>
  <c r="BF39" i="152"/>
  <c r="BE49" i="129"/>
  <c r="BE51" i="129" s="1"/>
  <c r="BE60" i="129" s="1"/>
  <c r="AC48" i="123"/>
  <c r="BE48" i="143"/>
  <c r="BE50" i="143" s="1"/>
  <c r="BE59" i="143" s="1"/>
  <c r="BD49" i="128"/>
  <c r="BD51" i="128" s="1"/>
  <c r="BD60" i="128" s="1"/>
  <c r="BE48" i="146"/>
  <c r="BE50" i="146" s="1"/>
  <c r="BE59" i="146" s="1"/>
  <c r="D36" i="123"/>
  <c r="D50" i="123" s="1"/>
  <c r="D59" i="123" s="1"/>
  <c r="D61" i="123" s="1"/>
  <c r="D63" i="123" s="1"/>
  <c r="D65" i="123" s="1"/>
  <c r="G22" i="112" s="1"/>
  <c r="BD49" i="150"/>
  <c r="BD51" i="150" s="1"/>
  <c r="BD60" i="150" s="1"/>
  <c r="BD62" i="150" s="1"/>
  <c r="BD64" i="150" s="1"/>
  <c r="BD66" i="150" s="1"/>
  <c r="BG26" i="152" s="1"/>
  <c r="C61" i="122"/>
  <c r="C63" i="122" s="1"/>
  <c r="C65" i="122" s="1"/>
  <c r="AD47" i="122"/>
  <c r="AE45" i="122" s="1"/>
  <c r="BE48" i="116"/>
  <c r="BE50" i="116" s="1"/>
  <c r="BE59" i="116" s="1"/>
  <c r="BE61" i="116" s="1"/>
  <c r="BE63" i="116" s="1"/>
  <c r="BE65" i="116" s="1"/>
  <c r="BH14" i="112" s="1"/>
  <c r="BF47" i="116"/>
  <c r="BG45" i="116" s="1"/>
  <c r="Z22" i="2" l="1"/>
  <c r="AA20" i="2" s="1"/>
  <c r="Z23" i="2"/>
  <c r="Y23" i="2"/>
  <c r="BH19" i="112"/>
  <c r="BH19" i="152"/>
  <c r="BG19" i="112"/>
  <c r="BG19" i="152"/>
  <c r="BF15" i="112"/>
  <c r="BF15" i="152"/>
  <c r="BD51" i="117"/>
  <c r="BD60" i="117" s="1"/>
  <c r="BD62" i="117" s="1"/>
  <c r="BD64" i="117" s="1"/>
  <c r="BD66" i="117" s="1"/>
  <c r="BE49" i="161"/>
  <c r="BE51" i="161" s="1"/>
  <c r="BE60" i="161" s="1"/>
  <c r="BE62" i="161" s="1"/>
  <c r="BE64" i="161" s="1"/>
  <c r="BE66" i="161" s="1"/>
  <c r="BH30" i="152" s="1"/>
  <c r="BH41" i="152" s="1"/>
  <c r="BF48" i="161"/>
  <c r="BG46" i="161" s="1"/>
  <c r="AD48" i="123"/>
  <c r="BF48" i="158"/>
  <c r="BF50" i="158" s="1"/>
  <c r="BF59" i="158" s="1"/>
  <c r="BF61" i="158" s="1"/>
  <c r="BF63" i="158" s="1"/>
  <c r="BF65" i="158" s="1"/>
  <c r="BI52" i="112" s="1"/>
  <c r="BF48" i="157"/>
  <c r="BF50" i="157" s="1"/>
  <c r="BF59" i="157" s="1"/>
  <c r="BF61" i="157" s="1"/>
  <c r="BF63" i="157" s="1"/>
  <c r="BF65" i="157" s="1"/>
  <c r="BI51" i="112" s="1"/>
  <c r="BF48" i="155"/>
  <c r="BF50" i="155" s="1"/>
  <c r="BF59" i="155" s="1"/>
  <c r="BF61" i="155" s="1"/>
  <c r="BF63" i="155" s="1"/>
  <c r="BF65" i="155" s="1"/>
  <c r="BI48" i="112" s="1"/>
  <c r="BF48" i="156"/>
  <c r="BF50" i="156" s="1"/>
  <c r="BF59" i="156" s="1"/>
  <c r="BF61" i="156" s="1"/>
  <c r="BF63" i="156" s="1"/>
  <c r="BF65" i="156" s="1"/>
  <c r="BI49" i="112" s="1"/>
  <c r="BG47" i="158"/>
  <c r="BH45" i="158" s="1"/>
  <c r="BG47" i="157"/>
  <c r="BH45" i="157" s="1"/>
  <c r="BG47" i="155"/>
  <c r="BH45" i="155" s="1"/>
  <c r="BG47" i="156"/>
  <c r="BH45" i="156" s="1"/>
  <c r="BH40" i="152"/>
  <c r="E36" i="122"/>
  <c r="BE49" i="128"/>
  <c r="BE51" i="128" s="1"/>
  <c r="BE60" i="128" s="1"/>
  <c r="BE62" i="128" s="1"/>
  <c r="BE64" i="128" s="1"/>
  <c r="BE66" i="128" s="1"/>
  <c r="BH27" i="112" s="1"/>
  <c r="BF49" i="134"/>
  <c r="BF51" i="134" s="1"/>
  <c r="BF60" i="134" s="1"/>
  <c r="BF62" i="134" s="1"/>
  <c r="BF64" i="134" s="1"/>
  <c r="BF66" i="134" s="1"/>
  <c r="BI34" i="112" s="1"/>
  <c r="E36" i="123"/>
  <c r="E50" i="123" s="1"/>
  <c r="E59" i="123" s="1"/>
  <c r="E61" i="123" s="1"/>
  <c r="E63" i="123" s="1"/>
  <c r="E65" i="123" s="1"/>
  <c r="H22" i="112" s="1"/>
  <c r="BE49" i="117"/>
  <c r="BF49" i="142"/>
  <c r="BF51" i="142" s="1"/>
  <c r="BF60" i="142" s="1"/>
  <c r="BF62" i="142" s="1"/>
  <c r="BF64" i="142" s="1"/>
  <c r="BF66" i="142" s="1"/>
  <c r="BI42" i="112" s="1"/>
  <c r="BE48" i="130"/>
  <c r="BE50" i="130" s="1"/>
  <c r="BE59" i="130" s="1"/>
  <c r="BE61" i="130" s="1"/>
  <c r="BE63" i="130" s="1"/>
  <c r="BE65" i="130" s="1"/>
  <c r="BH30" i="112" s="1"/>
  <c r="BE49" i="150"/>
  <c r="BE51" i="150" s="1"/>
  <c r="BE60" i="150" s="1"/>
  <c r="BE62" i="150" s="1"/>
  <c r="BE64" i="150" s="1"/>
  <c r="BE66" i="150" s="1"/>
  <c r="BH26" i="152" s="1"/>
  <c r="BF48" i="146"/>
  <c r="BF50" i="146" s="1"/>
  <c r="BF59" i="146" s="1"/>
  <c r="BF61" i="146" s="1"/>
  <c r="BF63" i="146" s="1"/>
  <c r="BF65" i="146" s="1"/>
  <c r="BF48" i="143"/>
  <c r="BF50" i="143" s="1"/>
  <c r="BF59" i="143" s="1"/>
  <c r="BF61" i="143" s="1"/>
  <c r="BF63" i="143" s="1"/>
  <c r="BF65" i="143" s="1"/>
  <c r="BI43" i="112" s="1"/>
  <c r="BF49" i="129"/>
  <c r="BF51" i="129" s="1"/>
  <c r="BF60" i="129" s="1"/>
  <c r="BF62" i="129" s="1"/>
  <c r="BF64" i="129" s="1"/>
  <c r="BF66" i="129" s="1"/>
  <c r="BI28" i="112" s="1"/>
  <c r="BF48" i="131"/>
  <c r="BF50" i="131" s="1"/>
  <c r="BF59" i="131" s="1"/>
  <c r="BF61" i="131" s="1"/>
  <c r="BF63" i="131" s="1"/>
  <c r="BF65" i="131" s="1"/>
  <c r="BI31" i="112" s="1"/>
  <c r="BE48" i="145"/>
  <c r="BE50" i="145" s="1"/>
  <c r="BE59" i="145" s="1"/>
  <c r="BE61" i="145" s="1"/>
  <c r="BE63" i="145" s="1"/>
  <c r="BE65" i="145" s="1"/>
  <c r="BH45" i="112" s="1"/>
  <c r="BF49" i="120"/>
  <c r="BF51" i="120" s="1"/>
  <c r="BF60" i="120" s="1"/>
  <c r="BF62" i="120" s="1"/>
  <c r="BF64" i="120" s="1"/>
  <c r="BF66" i="120" s="1"/>
  <c r="BF49" i="139"/>
  <c r="BF51" i="139" s="1"/>
  <c r="BF60" i="139" s="1"/>
  <c r="BF62" i="139" s="1"/>
  <c r="BF64" i="139" s="1"/>
  <c r="BF66" i="139" s="1"/>
  <c r="BI39" i="112" s="1"/>
  <c r="BF48" i="140"/>
  <c r="BF50" i="140" s="1"/>
  <c r="BF59" i="140" s="1"/>
  <c r="BF61" i="140" s="1"/>
  <c r="BF63" i="140" s="1"/>
  <c r="BF65" i="140" s="1"/>
  <c r="F21" i="112"/>
  <c r="AD48" i="122"/>
  <c r="BE61" i="146"/>
  <c r="BE63" i="146" s="1"/>
  <c r="BE65" i="146" s="1"/>
  <c r="BE62" i="129"/>
  <c r="BE64" i="129" s="1"/>
  <c r="BE66" i="129" s="1"/>
  <c r="BH28" i="112" s="1"/>
  <c r="BG48" i="139"/>
  <c r="BH46" i="139" s="1"/>
  <c r="BG48" i="120"/>
  <c r="BH46" i="120" s="1"/>
  <c r="BG47" i="140"/>
  <c r="BH45" i="140" s="1"/>
  <c r="BG48" i="134"/>
  <c r="BH46" i="134" s="1"/>
  <c r="F35" i="122"/>
  <c r="G32" i="122" s="1"/>
  <c r="AD42" i="123"/>
  <c r="BE48" i="137"/>
  <c r="BE50" i="137" s="1"/>
  <c r="BE59" i="137" s="1"/>
  <c r="BE61" i="137" s="1"/>
  <c r="BE63" i="137" s="1"/>
  <c r="BE65" i="137" s="1"/>
  <c r="BH37" i="112" s="1"/>
  <c r="BE49" i="126"/>
  <c r="BE51" i="126" s="1"/>
  <c r="BE60" i="126" s="1"/>
  <c r="BE62" i="126" s="1"/>
  <c r="BE64" i="126" s="1"/>
  <c r="BE66" i="126" s="1"/>
  <c r="BH25" i="112" s="1"/>
  <c r="AD42" i="122"/>
  <c r="F35" i="123"/>
  <c r="G32" i="123" s="1"/>
  <c r="BF48" i="128"/>
  <c r="BG46" i="128" s="1"/>
  <c r="AE47" i="123"/>
  <c r="AF45" i="123" s="1"/>
  <c r="BH17" i="112"/>
  <c r="BH17" i="152"/>
  <c r="AE41" i="123"/>
  <c r="AF39" i="123" s="1"/>
  <c r="BF47" i="137"/>
  <c r="BG45" i="137" s="1"/>
  <c r="BF48" i="126"/>
  <c r="BG46" i="126" s="1"/>
  <c r="AE41" i="122"/>
  <c r="AF39" i="122" s="1"/>
  <c r="BD61" i="137"/>
  <c r="BD63" i="137" s="1"/>
  <c r="BD65" i="137" s="1"/>
  <c r="BG37" i="112" s="1"/>
  <c r="BD62" i="133"/>
  <c r="BD64" i="133" s="1"/>
  <c r="BD66" i="133" s="1"/>
  <c r="BG33" i="112" s="1"/>
  <c r="AE47" i="122"/>
  <c r="AF45" i="122" s="1"/>
  <c r="BD62" i="128"/>
  <c r="BD64" i="128" s="1"/>
  <c r="BD66" i="128" s="1"/>
  <c r="BG27" i="112" s="1"/>
  <c r="BE61" i="143"/>
  <c r="BE63" i="143" s="1"/>
  <c r="BE65" i="143" s="1"/>
  <c r="BH43" i="112" s="1"/>
  <c r="BF43" i="152"/>
  <c r="BF47" i="145"/>
  <c r="BG45" i="145" s="1"/>
  <c r="BG47" i="131"/>
  <c r="BH45" i="131" s="1"/>
  <c r="F22" i="112"/>
  <c r="BF48" i="117"/>
  <c r="BG46" i="117" s="1"/>
  <c r="BG48" i="142"/>
  <c r="BH46" i="142" s="1"/>
  <c r="BF47" i="130"/>
  <c r="BG45" i="130" s="1"/>
  <c r="BF37" i="152"/>
  <c r="BF44" i="152" s="1"/>
  <c r="BF49" i="125"/>
  <c r="BF51" i="125" s="1"/>
  <c r="BF60" i="125" s="1"/>
  <c r="BF62" i="125" s="1"/>
  <c r="BF64" i="125" s="1"/>
  <c r="BF66" i="125" s="1"/>
  <c r="BI24" i="112" s="1"/>
  <c r="BF48" i="119"/>
  <c r="BF50" i="119" s="1"/>
  <c r="BF59" i="119" s="1"/>
  <c r="BF61" i="119" s="1"/>
  <c r="BF63" i="119" s="1"/>
  <c r="BF65" i="119" s="1"/>
  <c r="BE49" i="133"/>
  <c r="BE51" i="133" s="1"/>
  <c r="BE60" i="133" s="1"/>
  <c r="BE62" i="133" s="1"/>
  <c r="BE64" i="133" s="1"/>
  <c r="BE66" i="133" s="1"/>
  <c r="BH33" i="112" s="1"/>
  <c r="BF48" i="136"/>
  <c r="BF50" i="136" s="1"/>
  <c r="BF59" i="136" s="1"/>
  <c r="BF61" i="136" s="1"/>
  <c r="BF63" i="136" s="1"/>
  <c r="BF65" i="136" s="1"/>
  <c r="BI36" i="112" s="1"/>
  <c r="BF48" i="150"/>
  <c r="BG46" i="150" s="1"/>
  <c r="BG47" i="146"/>
  <c r="BH45" i="146" s="1"/>
  <c r="BG47" i="143"/>
  <c r="BH45" i="143" s="1"/>
  <c r="BG48" i="129"/>
  <c r="BH46" i="129" s="1"/>
  <c r="BE62" i="125"/>
  <c r="BE64" i="125" s="1"/>
  <c r="BE66" i="125" s="1"/>
  <c r="BH24" i="112" s="1"/>
  <c r="BG48" i="125"/>
  <c r="BH46" i="125" s="1"/>
  <c r="BG47" i="119"/>
  <c r="BH45" i="119" s="1"/>
  <c r="BF48" i="133"/>
  <c r="BG46" i="133" s="1"/>
  <c r="BG47" i="136"/>
  <c r="BH45" i="136" s="1"/>
  <c r="BD62" i="126"/>
  <c r="BD64" i="126" s="1"/>
  <c r="BD66" i="126" s="1"/>
  <c r="BG25" i="112" s="1"/>
  <c r="BE61" i="136"/>
  <c r="BE63" i="136" s="1"/>
  <c r="BE65" i="136" s="1"/>
  <c r="BH36" i="112" s="1"/>
  <c r="BF48" i="116"/>
  <c r="BF50" i="116" s="1"/>
  <c r="BF59" i="116" s="1"/>
  <c r="BF61" i="116" s="1"/>
  <c r="BF63" i="116" s="1"/>
  <c r="BF65" i="116" s="1"/>
  <c r="BI14" i="112" s="1"/>
  <c r="BG47" i="116"/>
  <c r="BH45" i="116" s="1"/>
  <c r="AA22" i="2" l="1"/>
  <c r="AB20" i="2" s="1"/>
  <c r="AB22" i="2" s="1"/>
  <c r="AB23" i="2" s="1"/>
  <c r="AA23" i="2"/>
  <c r="BI19" i="152"/>
  <c r="BI19" i="112"/>
  <c r="BG41" i="152"/>
  <c r="E50" i="122"/>
  <c r="E59" i="122" s="1"/>
  <c r="E61" i="122" s="1"/>
  <c r="E63" i="122" s="1"/>
  <c r="E65" i="122" s="1"/>
  <c r="BG15" i="152"/>
  <c r="BG37" i="152" s="1"/>
  <c r="BG15" i="112"/>
  <c r="BE51" i="117"/>
  <c r="BE60" i="117" s="1"/>
  <c r="BE62" i="117" s="1"/>
  <c r="BE64" i="117" s="1"/>
  <c r="BE66" i="117" s="1"/>
  <c r="BF49" i="161"/>
  <c r="BF51" i="161" s="1"/>
  <c r="BF60" i="161" s="1"/>
  <c r="BF62" i="161" s="1"/>
  <c r="BF64" i="161" s="1"/>
  <c r="BF66" i="161" s="1"/>
  <c r="BI30" i="152" s="1"/>
  <c r="BI41" i="152" s="1"/>
  <c r="BG48" i="161"/>
  <c r="BH46" i="161" s="1"/>
  <c r="BG48" i="155"/>
  <c r="BG50" i="155" s="1"/>
  <c r="BG59" i="155" s="1"/>
  <c r="BG61" i="155" s="1"/>
  <c r="BG63" i="155" s="1"/>
  <c r="BG65" i="155" s="1"/>
  <c r="BJ48" i="112" s="1"/>
  <c r="BG48" i="158"/>
  <c r="BG50" i="158" s="1"/>
  <c r="BG59" i="158" s="1"/>
  <c r="BG61" i="158" s="1"/>
  <c r="BG63" i="158" s="1"/>
  <c r="BG65" i="158" s="1"/>
  <c r="BJ52" i="112" s="1"/>
  <c r="BG48" i="156"/>
  <c r="BG50" i="156" s="1"/>
  <c r="BG59" i="156" s="1"/>
  <c r="BG61" i="156" s="1"/>
  <c r="BG63" i="156" s="1"/>
  <c r="BG65" i="156" s="1"/>
  <c r="BJ49" i="112" s="1"/>
  <c r="BG48" i="157"/>
  <c r="BG50" i="157" s="1"/>
  <c r="BG59" i="157" s="1"/>
  <c r="BG61" i="157" s="1"/>
  <c r="BG63" i="157" s="1"/>
  <c r="BG65" i="157" s="1"/>
  <c r="BJ51" i="112" s="1"/>
  <c r="F36" i="123"/>
  <c r="F50" i="123" s="1"/>
  <c r="F59" i="123" s="1"/>
  <c r="F61" i="123" s="1"/>
  <c r="F63" i="123" s="1"/>
  <c r="F65" i="123" s="1"/>
  <c r="I22" i="112" s="1"/>
  <c r="BH47" i="156"/>
  <c r="BI45" i="156" s="1"/>
  <c r="BH47" i="155"/>
  <c r="BI45" i="155" s="1"/>
  <c r="BH47" i="157"/>
  <c r="BI45" i="157" s="1"/>
  <c r="BH47" i="158"/>
  <c r="BI45" i="158" s="1"/>
  <c r="AE48" i="123"/>
  <c r="BI40" i="152"/>
  <c r="BG49" i="142"/>
  <c r="BG51" i="142" s="1"/>
  <c r="BG60" i="142" s="1"/>
  <c r="BG62" i="142" s="1"/>
  <c r="BG64" i="142" s="1"/>
  <c r="BG66" i="142" s="1"/>
  <c r="BJ42" i="112" s="1"/>
  <c r="BG48" i="136"/>
  <c r="BG50" i="136" s="1"/>
  <c r="BG59" i="136" s="1"/>
  <c r="BG61" i="136" s="1"/>
  <c r="BG63" i="136" s="1"/>
  <c r="BG65" i="136" s="1"/>
  <c r="BJ36" i="112" s="1"/>
  <c r="BG49" i="129"/>
  <c r="BG51" i="129" s="1"/>
  <c r="BG60" i="129" s="1"/>
  <c r="BG62" i="129" s="1"/>
  <c r="BG64" i="129" s="1"/>
  <c r="BG66" i="129" s="1"/>
  <c r="BJ28" i="112" s="1"/>
  <c r="BG48" i="119"/>
  <c r="BG50" i="119" s="1"/>
  <c r="BG59" i="119" s="1"/>
  <c r="BG61" i="119" s="1"/>
  <c r="BG63" i="119" s="1"/>
  <c r="BG65" i="119" s="1"/>
  <c r="BJ17" i="152" s="1"/>
  <c r="BJ39" i="152" s="1"/>
  <c r="BJ43" i="152" s="1"/>
  <c r="BF48" i="137"/>
  <c r="BF50" i="137" s="1"/>
  <c r="BF59" i="137" s="1"/>
  <c r="BF61" i="137" s="1"/>
  <c r="BF63" i="137" s="1"/>
  <c r="BF65" i="137" s="1"/>
  <c r="BI37" i="112" s="1"/>
  <c r="BF49" i="128"/>
  <c r="BF51" i="128" s="1"/>
  <c r="BF60" i="128" s="1"/>
  <c r="BF62" i="128" s="1"/>
  <c r="BF64" i="128" s="1"/>
  <c r="BF66" i="128" s="1"/>
  <c r="BI27" i="112" s="1"/>
  <c r="BG48" i="146"/>
  <c r="BG50" i="146" s="1"/>
  <c r="BG59" i="146" s="1"/>
  <c r="BG61" i="146" s="1"/>
  <c r="BG63" i="146" s="1"/>
  <c r="BG65" i="146" s="1"/>
  <c r="AE42" i="122"/>
  <c r="BF48" i="145"/>
  <c r="BF50" i="145" s="1"/>
  <c r="BF59" i="145" s="1"/>
  <c r="BF61" i="145" s="1"/>
  <c r="BF63" i="145" s="1"/>
  <c r="BF65" i="145" s="1"/>
  <c r="BI45" i="112" s="1"/>
  <c r="BF49" i="133"/>
  <c r="BF51" i="133" s="1"/>
  <c r="BF60" i="133" s="1"/>
  <c r="BF62" i="133" s="1"/>
  <c r="BF64" i="133" s="1"/>
  <c r="BF66" i="133" s="1"/>
  <c r="BI33" i="112" s="1"/>
  <c r="BG49" i="125"/>
  <c r="BG51" i="125" s="1"/>
  <c r="BG60" i="125" s="1"/>
  <c r="BG62" i="125" s="1"/>
  <c r="BG64" i="125" s="1"/>
  <c r="BG66" i="125" s="1"/>
  <c r="BJ24" i="112" s="1"/>
  <c r="BH47" i="143"/>
  <c r="BI45" i="143" s="1"/>
  <c r="BG48" i="150"/>
  <c r="BH46" i="150" s="1"/>
  <c r="BG47" i="130"/>
  <c r="BH45" i="130" s="1"/>
  <c r="BG48" i="117"/>
  <c r="BH46" i="117" s="1"/>
  <c r="BH47" i="131"/>
  <c r="BI45" i="131" s="1"/>
  <c r="BG40" i="152"/>
  <c r="AF47" i="122"/>
  <c r="AG45" i="122" s="1"/>
  <c r="BG48" i="126"/>
  <c r="BH46" i="126" s="1"/>
  <c r="AF41" i="123"/>
  <c r="AG39" i="123" s="1"/>
  <c r="G35" i="122"/>
  <c r="H32" i="122" s="1"/>
  <c r="BH47" i="140"/>
  <c r="BI45" i="140" s="1"/>
  <c r="BG48" i="133"/>
  <c r="BH46" i="133" s="1"/>
  <c r="BH48" i="125"/>
  <c r="BI46" i="125" s="1"/>
  <c r="AF47" i="123"/>
  <c r="AG45" i="123" s="1"/>
  <c r="G35" i="123"/>
  <c r="H32" i="123" s="1"/>
  <c r="BG49" i="134"/>
  <c r="BG51" i="134" s="1"/>
  <c r="BG60" i="134" s="1"/>
  <c r="BG49" i="120"/>
  <c r="BG51" i="120" s="1"/>
  <c r="BG60" i="120" s="1"/>
  <c r="BG49" i="139"/>
  <c r="BG51" i="139" s="1"/>
  <c r="BG60" i="139" s="1"/>
  <c r="BG62" i="139" s="1"/>
  <c r="BG64" i="139" s="1"/>
  <c r="BG66" i="139" s="1"/>
  <c r="BJ39" i="112" s="1"/>
  <c r="F54" i="112"/>
  <c r="BH48" i="129"/>
  <c r="BI46" i="129" s="1"/>
  <c r="BH47" i="146"/>
  <c r="BI45" i="146" s="1"/>
  <c r="BH48" i="142"/>
  <c r="BI46" i="142" s="1"/>
  <c r="BG47" i="145"/>
  <c r="BH45" i="145" s="1"/>
  <c r="AF41" i="122"/>
  <c r="AG39" i="122" s="1"/>
  <c r="BG47" i="137"/>
  <c r="BH45" i="137" s="1"/>
  <c r="BH39" i="152"/>
  <c r="BH48" i="134"/>
  <c r="BI46" i="134" s="1"/>
  <c r="BH48" i="120"/>
  <c r="BI46" i="120" s="1"/>
  <c r="BH48" i="139"/>
  <c r="BI46" i="139" s="1"/>
  <c r="BH47" i="136"/>
  <c r="BI45" i="136" s="1"/>
  <c r="BH47" i="119"/>
  <c r="BI45" i="119" s="1"/>
  <c r="BG48" i="143"/>
  <c r="BG50" i="143" s="1"/>
  <c r="BG59" i="143" s="1"/>
  <c r="BF49" i="150"/>
  <c r="BF51" i="150" s="1"/>
  <c r="BF60" i="150" s="1"/>
  <c r="BI17" i="112"/>
  <c r="BI17" i="152"/>
  <c r="BI39" i="152" s="1"/>
  <c r="BI43" i="152" s="1"/>
  <c r="BF48" i="130"/>
  <c r="BF50" i="130" s="1"/>
  <c r="BF59" i="130" s="1"/>
  <c r="BF49" i="117"/>
  <c r="BG48" i="131"/>
  <c r="BG50" i="131" s="1"/>
  <c r="BG59" i="131" s="1"/>
  <c r="AE48" i="122"/>
  <c r="BF49" i="126"/>
  <c r="BF51" i="126" s="1"/>
  <c r="BF60" i="126" s="1"/>
  <c r="AE42" i="123"/>
  <c r="BG48" i="128"/>
  <c r="BH46" i="128" s="1"/>
  <c r="F36" i="122"/>
  <c r="BG48" i="140"/>
  <c r="BG50" i="140" s="1"/>
  <c r="BG59" i="140" s="1"/>
  <c r="BG48" i="116"/>
  <c r="BG50" i="116" s="1"/>
  <c r="BG59" i="116" s="1"/>
  <c r="BG61" i="116" s="1"/>
  <c r="BG63" i="116" s="1"/>
  <c r="BG65" i="116" s="1"/>
  <c r="BJ14" i="112" s="1"/>
  <c r="BH47" i="116"/>
  <c r="BI45" i="116" s="1"/>
  <c r="H21" i="112" l="1"/>
  <c r="F50" i="122"/>
  <c r="F59" i="122" s="1"/>
  <c r="F61" i="122" s="1"/>
  <c r="F63" i="122" s="1"/>
  <c r="F65" i="122" s="1"/>
  <c r="BG44" i="152"/>
  <c r="BH15" i="112"/>
  <c r="BH15" i="152"/>
  <c r="BH37" i="152" s="1"/>
  <c r="BH44" i="152" s="1"/>
  <c r="BF51" i="117"/>
  <c r="BF60" i="117" s="1"/>
  <c r="BF62" i="117" s="1"/>
  <c r="BF64" i="117" s="1"/>
  <c r="BF66" i="117" s="1"/>
  <c r="BG49" i="161"/>
  <c r="BG51" i="161" s="1"/>
  <c r="BG60" i="161" s="1"/>
  <c r="BG62" i="161" s="1"/>
  <c r="BG64" i="161" s="1"/>
  <c r="BG66" i="161" s="1"/>
  <c r="BJ30" i="152" s="1"/>
  <c r="BJ17" i="112"/>
  <c r="BH48" i="161"/>
  <c r="BI46" i="161" s="1"/>
  <c r="BH48" i="156"/>
  <c r="BH50" i="156" s="1"/>
  <c r="BH59" i="156" s="1"/>
  <c r="BH61" i="156" s="1"/>
  <c r="BH63" i="156" s="1"/>
  <c r="BH65" i="156" s="1"/>
  <c r="BK49" i="112" s="1"/>
  <c r="BH48" i="158"/>
  <c r="BH50" i="158" s="1"/>
  <c r="BH59" i="158" s="1"/>
  <c r="BH61" i="158" s="1"/>
  <c r="BH63" i="158" s="1"/>
  <c r="BH65" i="158" s="1"/>
  <c r="BK52" i="112" s="1"/>
  <c r="BH48" i="157"/>
  <c r="BH50" i="157" s="1"/>
  <c r="BH59" i="157" s="1"/>
  <c r="BH61" i="157" s="1"/>
  <c r="BH63" i="157" s="1"/>
  <c r="BH65" i="157" s="1"/>
  <c r="BK51" i="112" s="1"/>
  <c r="BH48" i="155"/>
  <c r="BH50" i="155" s="1"/>
  <c r="BH59" i="155" s="1"/>
  <c r="BH61" i="155" s="1"/>
  <c r="BH63" i="155" s="1"/>
  <c r="BH65" i="155" s="1"/>
  <c r="BK48" i="112" s="1"/>
  <c r="BI47" i="156"/>
  <c r="BJ45" i="156" s="1"/>
  <c r="BI47" i="158"/>
  <c r="BJ45" i="158" s="1"/>
  <c r="BI47" i="157"/>
  <c r="BJ45" i="157" s="1"/>
  <c r="BI47" i="155"/>
  <c r="BJ45" i="155" s="1"/>
  <c r="BG49" i="150"/>
  <c r="BG51" i="150" s="1"/>
  <c r="BG60" i="150" s="1"/>
  <c r="BG62" i="150" s="1"/>
  <c r="BG64" i="150" s="1"/>
  <c r="BG66" i="150" s="1"/>
  <c r="BJ26" i="152" s="1"/>
  <c r="BG49" i="117"/>
  <c r="BH48" i="131"/>
  <c r="BH50" i="131" s="1"/>
  <c r="BH59" i="131" s="1"/>
  <c r="BH61" i="131" s="1"/>
  <c r="BH63" i="131" s="1"/>
  <c r="BH65" i="131" s="1"/>
  <c r="BK31" i="112" s="1"/>
  <c r="BG48" i="130"/>
  <c r="BG50" i="130" s="1"/>
  <c r="BG59" i="130" s="1"/>
  <c r="BG61" i="130" s="1"/>
  <c r="BG63" i="130" s="1"/>
  <c r="BG65" i="130" s="1"/>
  <c r="BJ30" i="112" s="1"/>
  <c r="BH48" i="143"/>
  <c r="BH50" i="143" s="1"/>
  <c r="BH59" i="143" s="1"/>
  <c r="BH61" i="143" s="1"/>
  <c r="BH63" i="143" s="1"/>
  <c r="BH65" i="143" s="1"/>
  <c r="BK43" i="112" s="1"/>
  <c r="BG48" i="137"/>
  <c r="BG50" i="137" s="1"/>
  <c r="BG59" i="137" s="1"/>
  <c r="BG61" i="137" s="1"/>
  <c r="BG63" i="137" s="1"/>
  <c r="BG65" i="137" s="1"/>
  <c r="BJ37" i="112" s="1"/>
  <c r="BG48" i="145"/>
  <c r="BG50" i="145" s="1"/>
  <c r="BG59" i="145" s="1"/>
  <c r="BG61" i="145" s="1"/>
  <c r="BG63" i="145" s="1"/>
  <c r="BG65" i="145" s="1"/>
  <c r="BJ45" i="112" s="1"/>
  <c r="BH48" i="140"/>
  <c r="BH50" i="140" s="1"/>
  <c r="BH59" i="140" s="1"/>
  <c r="BH61" i="140" s="1"/>
  <c r="BH63" i="140" s="1"/>
  <c r="BH65" i="140" s="1"/>
  <c r="AF42" i="123"/>
  <c r="AF42" i="122"/>
  <c r="BH49" i="142"/>
  <c r="BH51" i="142" s="1"/>
  <c r="BH60" i="142" s="1"/>
  <c r="BH62" i="142" s="1"/>
  <c r="BH64" i="142" s="1"/>
  <c r="BH66" i="142" s="1"/>
  <c r="BK42" i="112" s="1"/>
  <c r="G36" i="122"/>
  <c r="G50" i="122" s="1"/>
  <c r="G59" i="122" s="1"/>
  <c r="G61" i="122" s="1"/>
  <c r="G63" i="122" s="1"/>
  <c r="G65" i="122" s="1"/>
  <c r="J21" i="112" s="1"/>
  <c r="J54" i="112" s="1"/>
  <c r="BG49" i="126"/>
  <c r="BG51" i="126" s="1"/>
  <c r="BG60" i="126" s="1"/>
  <c r="BG62" i="126" s="1"/>
  <c r="BG64" i="126" s="1"/>
  <c r="BG66" i="126" s="1"/>
  <c r="BJ25" i="112" s="1"/>
  <c r="BG49" i="128"/>
  <c r="BG51" i="128" s="1"/>
  <c r="BG60" i="128" s="1"/>
  <c r="BG62" i="128" s="1"/>
  <c r="BG64" i="128" s="1"/>
  <c r="BG66" i="128" s="1"/>
  <c r="BJ27" i="112" s="1"/>
  <c r="BH48" i="119"/>
  <c r="BH50" i="119" s="1"/>
  <c r="BH59" i="119" s="1"/>
  <c r="BH61" i="119" s="1"/>
  <c r="BH63" i="119" s="1"/>
  <c r="BH65" i="119" s="1"/>
  <c r="BK17" i="112" s="1"/>
  <c r="BH49" i="139"/>
  <c r="BH51" i="139" s="1"/>
  <c r="BH60" i="139" s="1"/>
  <c r="BH62" i="139" s="1"/>
  <c r="BH64" i="139" s="1"/>
  <c r="BH66" i="139" s="1"/>
  <c r="BK39" i="112" s="1"/>
  <c r="BH49" i="134"/>
  <c r="BH51" i="134" s="1"/>
  <c r="BH60" i="134" s="1"/>
  <c r="BH62" i="134" s="1"/>
  <c r="BH64" i="134" s="1"/>
  <c r="BH66" i="134" s="1"/>
  <c r="BK34" i="112" s="1"/>
  <c r="BH48" i="146"/>
  <c r="BH50" i="146" s="1"/>
  <c r="BH59" i="146" s="1"/>
  <c r="BH61" i="146" s="1"/>
  <c r="BH63" i="146" s="1"/>
  <c r="BH65" i="146" s="1"/>
  <c r="AF48" i="123"/>
  <c r="BG49" i="133"/>
  <c r="BG51" i="133" s="1"/>
  <c r="BG60" i="133" s="1"/>
  <c r="BG62" i="133" s="1"/>
  <c r="BG64" i="133" s="1"/>
  <c r="BG66" i="133" s="1"/>
  <c r="BJ33" i="112" s="1"/>
  <c r="BH48" i="136"/>
  <c r="BH50" i="136" s="1"/>
  <c r="BH59" i="136" s="1"/>
  <c r="BH61" i="136" s="1"/>
  <c r="BH63" i="136" s="1"/>
  <c r="BH65" i="136" s="1"/>
  <c r="BK36" i="112" s="1"/>
  <c r="BH49" i="120"/>
  <c r="BH51" i="120" s="1"/>
  <c r="BH60" i="120" s="1"/>
  <c r="BH62" i="120" s="1"/>
  <c r="BH64" i="120" s="1"/>
  <c r="BH66" i="120" s="1"/>
  <c r="BH49" i="129"/>
  <c r="BH51" i="129" s="1"/>
  <c r="BH60" i="129" s="1"/>
  <c r="BH62" i="129" s="1"/>
  <c r="BH64" i="129" s="1"/>
  <c r="BH66" i="129" s="1"/>
  <c r="BK28" i="112" s="1"/>
  <c r="G36" i="123"/>
  <c r="G50" i="123" s="1"/>
  <c r="G59" i="123" s="1"/>
  <c r="G61" i="123" s="1"/>
  <c r="G63" i="123" s="1"/>
  <c r="G65" i="123" s="1"/>
  <c r="BH49" i="125"/>
  <c r="BH51" i="125" s="1"/>
  <c r="BH60" i="125" s="1"/>
  <c r="BH62" i="125" s="1"/>
  <c r="BH64" i="125" s="1"/>
  <c r="BH66" i="125" s="1"/>
  <c r="BK24" i="112" s="1"/>
  <c r="AF48" i="122"/>
  <c r="BF61" i="130"/>
  <c r="BF63" i="130" s="1"/>
  <c r="BF65" i="130" s="1"/>
  <c r="BI30" i="112" s="1"/>
  <c r="BG61" i="143"/>
  <c r="BG63" i="143" s="1"/>
  <c r="BG65" i="143" s="1"/>
  <c r="BJ43" i="112" s="1"/>
  <c r="BG62" i="120"/>
  <c r="BG64" i="120" s="1"/>
  <c r="BG66" i="120" s="1"/>
  <c r="BH48" i="128"/>
  <c r="BI46" i="128" s="1"/>
  <c r="BF62" i="126"/>
  <c r="BF64" i="126" s="1"/>
  <c r="BF66" i="126" s="1"/>
  <c r="BI25" i="112" s="1"/>
  <c r="BI47" i="136"/>
  <c r="BJ45" i="136" s="1"/>
  <c r="BI48" i="120"/>
  <c r="BJ46" i="120" s="1"/>
  <c r="BH43" i="152"/>
  <c r="AG41" i="122"/>
  <c r="AH39" i="122" s="1"/>
  <c r="BH47" i="145"/>
  <c r="BI45" i="145" s="1"/>
  <c r="BI48" i="142"/>
  <c r="BJ46" i="142" s="1"/>
  <c r="BI47" i="146"/>
  <c r="BJ45" i="146" s="1"/>
  <c r="BG62" i="134"/>
  <c r="BG64" i="134" s="1"/>
  <c r="BG66" i="134" s="1"/>
  <c r="BJ34" i="112" s="1"/>
  <c r="AG47" i="123"/>
  <c r="AH45" i="123" s="1"/>
  <c r="BH48" i="133"/>
  <c r="BI46" i="133" s="1"/>
  <c r="H35" i="122"/>
  <c r="I32" i="122" s="1"/>
  <c r="BH48" i="126"/>
  <c r="BI46" i="126" s="1"/>
  <c r="AG47" i="122"/>
  <c r="AH45" i="122" s="1"/>
  <c r="BI47" i="131"/>
  <c r="BJ45" i="131" s="1"/>
  <c r="BH47" i="130"/>
  <c r="BI45" i="130" s="1"/>
  <c r="BI47" i="143"/>
  <c r="BJ45" i="143" s="1"/>
  <c r="BG61" i="131"/>
  <c r="BG63" i="131" s="1"/>
  <c r="BG65" i="131" s="1"/>
  <c r="BJ31" i="112" s="1"/>
  <c r="BG61" i="140"/>
  <c r="BG63" i="140" s="1"/>
  <c r="BG65" i="140" s="1"/>
  <c r="BF62" i="150"/>
  <c r="BF64" i="150" s="1"/>
  <c r="BF66" i="150" s="1"/>
  <c r="BI26" i="152" s="1"/>
  <c r="BI47" i="119"/>
  <c r="BJ45" i="119" s="1"/>
  <c r="BI48" i="139"/>
  <c r="BJ46" i="139" s="1"/>
  <c r="BI48" i="134"/>
  <c r="BJ46" i="134" s="1"/>
  <c r="BH47" i="137"/>
  <c r="BI45" i="137" s="1"/>
  <c r="BI48" i="129"/>
  <c r="BJ46" i="129" s="1"/>
  <c r="H35" i="123"/>
  <c r="I32" i="123" s="1"/>
  <c r="BI48" i="125"/>
  <c r="BJ46" i="125" s="1"/>
  <c r="BI47" i="140"/>
  <c r="BJ45" i="140" s="1"/>
  <c r="AG41" i="123"/>
  <c r="AH39" i="123" s="1"/>
  <c r="BH48" i="117"/>
  <c r="BI46" i="117" s="1"/>
  <c r="BH48" i="150"/>
  <c r="BI46" i="150" s="1"/>
  <c r="BH48" i="116"/>
  <c r="BH50" i="116" s="1"/>
  <c r="BH59" i="116" s="1"/>
  <c r="BH61" i="116" s="1"/>
  <c r="BH63" i="116" s="1"/>
  <c r="BH65" i="116" s="1"/>
  <c r="BK14" i="112" s="1"/>
  <c r="BI47" i="116"/>
  <c r="BJ45" i="116" s="1"/>
  <c r="BJ19" i="152" l="1"/>
  <c r="BJ41" i="152" s="1"/>
  <c r="BJ19" i="112"/>
  <c r="BK40" i="152"/>
  <c r="BK19" i="152"/>
  <c r="BK19" i="112"/>
  <c r="H54" i="112"/>
  <c r="BI15" i="112"/>
  <c r="BI15" i="152"/>
  <c r="BI37" i="152" s="1"/>
  <c r="BI44" i="152" s="1"/>
  <c r="BG51" i="117"/>
  <c r="BG60" i="117" s="1"/>
  <c r="BG62" i="117" s="1"/>
  <c r="BG64" i="117" s="1"/>
  <c r="BG66" i="117" s="1"/>
  <c r="BH49" i="161"/>
  <c r="BH51" i="161" s="1"/>
  <c r="BH60" i="161" s="1"/>
  <c r="BH62" i="161" s="1"/>
  <c r="BH64" i="161" s="1"/>
  <c r="BH66" i="161" s="1"/>
  <c r="BK30" i="152" s="1"/>
  <c r="BK41" i="152" s="1"/>
  <c r="BI48" i="161"/>
  <c r="BJ46" i="161" s="1"/>
  <c r="BK17" i="152"/>
  <c r="BK39" i="152" s="1"/>
  <c r="BI48" i="155"/>
  <c r="BI50" i="155" s="1"/>
  <c r="BI59" i="155" s="1"/>
  <c r="BI61" i="155" s="1"/>
  <c r="BI63" i="155" s="1"/>
  <c r="BI65" i="155" s="1"/>
  <c r="BL48" i="112" s="1"/>
  <c r="BI48" i="157"/>
  <c r="BI50" i="157" s="1"/>
  <c r="BI59" i="157" s="1"/>
  <c r="BI61" i="157" s="1"/>
  <c r="BI63" i="157" s="1"/>
  <c r="BI65" i="157" s="1"/>
  <c r="BL51" i="112" s="1"/>
  <c r="BI48" i="158"/>
  <c r="BI50" i="158" s="1"/>
  <c r="BI59" i="158" s="1"/>
  <c r="BI61" i="158" s="1"/>
  <c r="BI63" i="158" s="1"/>
  <c r="BI65" i="158" s="1"/>
  <c r="BL52" i="112" s="1"/>
  <c r="BI48" i="156"/>
  <c r="BI50" i="156" s="1"/>
  <c r="BI59" i="156" s="1"/>
  <c r="BI61" i="156" s="1"/>
  <c r="BI63" i="156" s="1"/>
  <c r="BI65" i="156" s="1"/>
  <c r="BL49" i="112" s="1"/>
  <c r="BJ47" i="155"/>
  <c r="BK45" i="155" s="1"/>
  <c r="BJ47" i="157"/>
  <c r="BK45" i="157" s="1"/>
  <c r="BJ47" i="158"/>
  <c r="BK45" i="158" s="1"/>
  <c r="BJ47" i="156"/>
  <c r="BK45" i="156" s="1"/>
  <c r="BH49" i="128"/>
  <c r="BH51" i="128" s="1"/>
  <c r="BH60" i="128" s="1"/>
  <c r="BH62" i="128" s="1"/>
  <c r="BH64" i="128" s="1"/>
  <c r="BH66" i="128" s="1"/>
  <c r="BK27" i="112" s="1"/>
  <c r="BH48" i="145"/>
  <c r="BH50" i="145" s="1"/>
  <c r="BH59" i="145" s="1"/>
  <c r="BH61" i="145" s="1"/>
  <c r="BH63" i="145" s="1"/>
  <c r="BH65" i="145" s="1"/>
  <c r="BK45" i="112" s="1"/>
  <c r="BI48" i="146"/>
  <c r="BI50" i="146" s="1"/>
  <c r="BI59" i="146" s="1"/>
  <c r="BI61" i="146" s="1"/>
  <c r="BI63" i="146" s="1"/>
  <c r="BI65" i="146" s="1"/>
  <c r="BI49" i="129"/>
  <c r="BI51" i="129" s="1"/>
  <c r="BI60" i="129" s="1"/>
  <c r="BI62" i="129" s="1"/>
  <c r="BI64" i="129" s="1"/>
  <c r="BI66" i="129" s="1"/>
  <c r="BL28" i="112" s="1"/>
  <c r="BI49" i="134"/>
  <c r="BI51" i="134" s="1"/>
  <c r="BI60" i="134" s="1"/>
  <c r="BI62" i="134" s="1"/>
  <c r="BI64" i="134" s="1"/>
  <c r="BI66" i="134" s="1"/>
  <c r="BL34" i="112" s="1"/>
  <c r="BI48" i="119"/>
  <c r="BI50" i="119" s="1"/>
  <c r="BI59" i="119" s="1"/>
  <c r="BI61" i="119" s="1"/>
  <c r="BI63" i="119" s="1"/>
  <c r="BI65" i="119" s="1"/>
  <c r="BL17" i="152" s="1"/>
  <c r="BL39" i="152" s="1"/>
  <c r="BL43" i="152" s="1"/>
  <c r="BH48" i="137"/>
  <c r="BH50" i="137" s="1"/>
  <c r="BH59" i="137" s="1"/>
  <c r="BH61" i="137" s="1"/>
  <c r="BH63" i="137" s="1"/>
  <c r="BH65" i="137" s="1"/>
  <c r="BK37" i="112" s="1"/>
  <c r="BI49" i="139"/>
  <c r="BI51" i="139" s="1"/>
  <c r="BI60" i="139" s="1"/>
  <c r="BI62" i="139" s="1"/>
  <c r="BI64" i="139" s="1"/>
  <c r="BI66" i="139" s="1"/>
  <c r="BL39" i="112" s="1"/>
  <c r="BI49" i="142"/>
  <c r="BI51" i="142" s="1"/>
  <c r="BI60" i="142" s="1"/>
  <c r="BI62" i="142" s="1"/>
  <c r="BI64" i="142" s="1"/>
  <c r="BI66" i="142" s="1"/>
  <c r="BL42" i="112" s="1"/>
  <c r="AG42" i="122"/>
  <c r="AG42" i="123"/>
  <c r="BI49" i="125"/>
  <c r="BI51" i="125" s="1"/>
  <c r="BI60" i="125" s="1"/>
  <c r="BI62" i="125" s="1"/>
  <c r="BI64" i="125" s="1"/>
  <c r="BI66" i="125" s="1"/>
  <c r="BL24" i="112" s="1"/>
  <c r="BI48" i="143"/>
  <c r="BI50" i="143" s="1"/>
  <c r="BI59" i="143" s="1"/>
  <c r="BI61" i="143" s="1"/>
  <c r="BI63" i="143" s="1"/>
  <c r="BI65" i="143" s="1"/>
  <c r="BL43" i="112" s="1"/>
  <c r="BI48" i="131"/>
  <c r="BI50" i="131" s="1"/>
  <c r="BI59" i="131" s="1"/>
  <c r="BI61" i="131" s="1"/>
  <c r="BI63" i="131" s="1"/>
  <c r="BI65" i="131" s="1"/>
  <c r="BL31" i="112" s="1"/>
  <c r="BH49" i="126"/>
  <c r="BH51" i="126" s="1"/>
  <c r="BH60" i="126" s="1"/>
  <c r="BH62" i="126" s="1"/>
  <c r="BH64" i="126" s="1"/>
  <c r="BH66" i="126" s="1"/>
  <c r="BK25" i="112" s="1"/>
  <c r="AG48" i="123"/>
  <c r="BI49" i="120"/>
  <c r="BI51" i="120" s="1"/>
  <c r="BI60" i="120" s="1"/>
  <c r="BI62" i="120" s="1"/>
  <c r="BI64" i="120" s="1"/>
  <c r="BI66" i="120" s="1"/>
  <c r="BI48" i="140"/>
  <c r="BI50" i="140" s="1"/>
  <c r="BI59" i="140" s="1"/>
  <c r="BI61" i="140" s="1"/>
  <c r="BI63" i="140" s="1"/>
  <c r="BI65" i="140" s="1"/>
  <c r="H36" i="123"/>
  <c r="H50" i="123" s="1"/>
  <c r="H59" i="123" s="1"/>
  <c r="H61" i="123" s="1"/>
  <c r="H63" i="123" s="1"/>
  <c r="H65" i="123" s="1"/>
  <c r="K22" i="112" s="1"/>
  <c r="BH48" i="130"/>
  <c r="BH50" i="130" s="1"/>
  <c r="BH59" i="130" s="1"/>
  <c r="BH61" i="130" s="1"/>
  <c r="BH63" i="130" s="1"/>
  <c r="BH65" i="130" s="1"/>
  <c r="BK30" i="112" s="1"/>
  <c r="AG48" i="122"/>
  <c r="H36" i="122"/>
  <c r="H50" i="122" s="1"/>
  <c r="H59" i="122" s="1"/>
  <c r="H61" i="122" s="1"/>
  <c r="H63" i="122" s="1"/>
  <c r="H65" i="122" s="1"/>
  <c r="K21" i="112" s="1"/>
  <c r="K54" i="112" s="1"/>
  <c r="BH49" i="133"/>
  <c r="BH51" i="133" s="1"/>
  <c r="BH60" i="133" s="1"/>
  <c r="BH62" i="133" s="1"/>
  <c r="BH64" i="133" s="1"/>
  <c r="BH66" i="133" s="1"/>
  <c r="BK33" i="112" s="1"/>
  <c r="BI48" i="136"/>
  <c r="BI50" i="136" s="1"/>
  <c r="BI59" i="136" s="1"/>
  <c r="BI61" i="136" s="1"/>
  <c r="BI63" i="136" s="1"/>
  <c r="BI65" i="136" s="1"/>
  <c r="BL36" i="112" s="1"/>
  <c r="BI48" i="150"/>
  <c r="BJ46" i="150" s="1"/>
  <c r="BH49" i="117"/>
  <c r="BJ47" i="140"/>
  <c r="BK45" i="140" s="1"/>
  <c r="BJ48" i="125"/>
  <c r="BK46" i="125" s="1"/>
  <c r="BI47" i="137"/>
  <c r="BJ45" i="137" s="1"/>
  <c r="BJ48" i="139"/>
  <c r="BK46" i="139" s="1"/>
  <c r="J22" i="112"/>
  <c r="BI47" i="130"/>
  <c r="BJ45" i="130" s="1"/>
  <c r="AH47" i="122"/>
  <c r="AI45" i="122" s="1"/>
  <c r="I35" i="122"/>
  <c r="J32" i="122" s="1"/>
  <c r="BI48" i="133"/>
  <c r="BJ46" i="133" s="1"/>
  <c r="BJ48" i="142"/>
  <c r="BK46" i="142" s="1"/>
  <c r="AH41" i="122"/>
  <c r="AI39" i="122" s="1"/>
  <c r="BJ48" i="120"/>
  <c r="BK46" i="120" s="1"/>
  <c r="BI48" i="117"/>
  <c r="BJ46" i="117" s="1"/>
  <c r="I21" i="112"/>
  <c r="BH49" i="150"/>
  <c r="BH51" i="150" s="1"/>
  <c r="BH60" i="150" s="1"/>
  <c r="AH41" i="123"/>
  <c r="AI39" i="123" s="1"/>
  <c r="I35" i="123"/>
  <c r="J32" i="123" s="1"/>
  <c r="BJ48" i="129"/>
  <c r="BK46" i="129" s="1"/>
  <c r="BJ48" i="134"/>
  <c r="BK46" i="134" s="1"/>
  <c r="BJ47" i="119"/>
  <c r="BK45" i="119" s="1"/>
  <c r="BJ47" i="143"/>
  <c r="BK45" i="143" s="1"/>
  <c r="BJ47" i="131"/>
  <c r="BK45" i="131" s="1"/>
  <c r="BI48" i="126"/>
  <c r="BJ46" i="126" s="1"/>
  <c r="AH47" i="123"/>
  <c r="AI45" i="123" s="1"/>
  <c r="BJ47" i="146"/>
  <c r="BK45" i="146" s="1"/>
  <c r="BI47" i="145"/>
  <c r="BJ45" i="145" s="1"/>
  <c r="BJ47" i="136"/>
  <c r="BK45" i="136" s="1"/>
  <c r="BI48" i="128"/>
  <c r="BJ46" i="128" s="1"/>
  <c r="BI48" i="116"/>
  <c r="BI50" i="116" s="1"/>
  <c r="BI59" i="116" s="1"/>
  <c r="BI61" i="116" s="1"/>
  <c r="BI63" i="116" s="1"/>
  <c r="BI65" i="116" s="1"/>
  <c r="BL14" i="112" s="1"/>
  <c r="BJ47" i="116"/>
  <c r="BK45" i="116" s="1"/>
  <c r="BL19" i="112" l="1"/>
  <c r="BL19" i="152"/>
  <c r="BJ15" i="112"/>
  <c r="BJ15" i="152"/>
  <c r="BJ37" i="152" s="1"/>
  <c r="BH51" i="117"/>
  <c r="BH60" i="117" s="1"/>
  <c r="BH62" i="117" s="1"/>
  <c r="BH64" i="117" s="1"/>
  <c r="BH66" i="117" s="1"/>
  <c r="BL17" i="112"/>
  <c r="BI49" i="161"/>
  <c r="BI51" i="161" s="1"/>
  <c r="BI60" i="161" s="1"/>
  <c r="BI62" i="161" s="1"/>
  <c r="BI64" i="161" s="1"/>
  <c r="BI66" i="161" s="1"/>
  <c r="BL30" i="152" s="1"/>
  <c r="BJ48" i="161"/>
  <c r="BK46" i="161" s="1"/>
  <c r="BJ48" i="156"/>
  <c r="BJ50" i="156" s="1"/>
  <c r="BJ59" i="156" s="1"/>
  <c r="BJ61" i="156" s="1"/>
  <c r="BJ63" i="156" s="1"/>
  <c r="BJ65" i="156" s="1"/>
  <c r="BM49" i="112" s="1"/>
  <c r="BJ48" i="158"/>
  <c r="BJ50" i="158" s="1"/>
  <c r="BJ59" i="158" s="1"/>
  <c r="BJ61" i="158" s="1"/>
  <c r="BJ63" i="158" s="1"/>
  <c r="BJ65" i="158" s="1"/>
  <c r="BM52" i="112" s="1"/>
  <c r="BJ48" i="157"/>
  <c r="BJ50" i="157" s="1"/>
  <c r="BJ59" i="157" s="1"/>
  <c r="BJ61" i="157" s="1"/>
  <c r="BJ63" i="157" s="1"/>
  <c r="BJ65" i="157" s="1"/>
  <c r="BM51" i="112" s="1"/>
  <c r="BJ48" i="155"/>
  <c r="BJ50" i="155" s="1"/>
  <c r="BJ59" i="155" s="1"/>
  <c r="BJ61" i="155" s="1"/>
  <c r="BJ63" i="155" s="1"/>
  <c r="BJ65" i="155" s="1"/>
  <c r="BM48" i="112" s="1"/>
  <c r="BK47" i="156"/>
  <c r="BL45" i="156" s="1"/>
  <c r="BL47" i="156" s="1"/>
  <c r="BL48" i="156" s="1"/>
  <c r="BL50" i="156" s="1"/>
  <c r="BL59" i="156" s="1"/>
  <c r="BK47" i="158"/>
  <c r="BL45" i="158" s="1"/>
  <c r="BL47" i="158" s="1"/>
  <c r="BL48" i="158" s="1"/>
  <c r="BL50" i="158" s="1"/>
  <c r="BL59" i="158" s="1"/>
  <c r="BK47" i="157"/>
  <c r="BL45" i="157" s="1"/>
  <c r="BL47" i="157" s="1"/>
  <c r="BL48" i="157" s="1"/>
  <c r="BL50" i="157" s="1"/>
  <c r="BL59" i="157" s="1"/>
  <c r="BK47" i="155"/>
  <c r="BL45" i="155" s="1"/>
  <c r="BL47" i="155" s="1"/>
  <c r="BL48" i="155" s="1"/>
  <c r="BL50" i="155" s="1"/>
  <c r="BL59" i="155" s="1"/>
  <c r="BJ48" i="140"/>
  <c r="BJ50" i="140" s="1"/>
  <c r="BJ59" i="140" s="1"/>
  <c r="BJ61" i="140" s="1"/>
  <c r="BJ63" i="140" s="1"/>
  <c r="BJ65" i="140" s="1"/>
  <c r="BJ48" i="146"/>
  <c r="BJ50" i="146" s="1"/>
  <c r="BJ59" i="146" s="1"/>
  <c r="BJ61" i="146" s="1"/>
  <c r="BJ63" i="146" s="1"/>
  <c r="BJ65" i="146" s="1"/>
  <c r="BL40" i="152"/>
  <c r="BI49" i="150"/>
  <c r="BI51" i="150" s="1"/>
  <c r="BI60" i="150" s="1"/>
  <c r="BI62" i="150" s="1"/>
  <c r="BI64" i="150" s="1"/>
  <c r="BI66" i="150" s="1"/>
  <c r="BL26" i="152" s="1"/>
  <c r="BJ49" i="142"/>
  <c r="BJ51" i="142" s="1"/>
  <c r="BJ60" i="142" s="1"/>
  <c r="BJ62" i="142" s="1"/>
  <c r="BJ64" i="142" s="1"/>
  <c r="BJ66" i="142" s="1"/>
  <c r="BM42" i="112" s="1"/>
  <c r="BI49" i="117"/>
  <c r="AH48" i="122"/>
  <c r="BJ48" i="131"/>
  <c r="BJ50" i="131" s="1"/>
  <c r="BJ59" i="131" s="1"/>
  <c r="BJ61" i="131" s="1"/>
  <c r="BJ63" i="131" s="1"/>
  <c r="BJ65" i="131" s="1"/>
  <c r="BM31" i="112" s="1"/>
  <c r="BJ49" i="120"/>
  <c r="BJ51" i="120" s="1"/>
  <c r="BJ60" i="120" s="1"/>
  <c r="BJ62" i="120" s="1"/>
  <c r="BJ64" i="120" s="1"/>
  <c r="BJ66" i="120" s="1"/>
  <c r="BI48" i="137"/>
  <c r="BI50" i="137" s="1"/>
  <c r="BI59" i="137" s="1"/>
  <c r="BI61" i="137" s="1"/>
  <c r="BI63" i="137" s="1"/>
  <c r="BI65" i="137" s="1"/>
  <c r="BL37" i="112" s="1"/>
  <c r="BI49" i="133"/>
  <c r="BI51" i="133" s="1"/>
  <c r="BI60" i="133" s="1"/>
  <c r="BI62" i="133" s="1"/>
  <c r="BI64" i="133" s="1"/>
  <c r="BI66" i="133" s="1"/>
  <c r="BL33" i="112" s="1"/>
  <c r="I36" i="122"/>
  <c r="I50" i="122" s="1"/>
  <c r="I59" i="122" s="1"/>
  <c r="I61" i="122" s="1"/>
  <c r="I63" i="122" s="1"/>
  <c r="I65" i="122" s="1"/>
  <c r="L21" i="112" s="1"/>
  <c r="L54" i="112" s="1"/>
  <c r="BI48" i="130"/>
  <c r="BI50" i="130" s="1"/>
  <c r="BI59" i="130" s="1"/>
  <c r="BI61" i="130" s="1"/>
  <c r="BI63" i="130" s="1"/>
  <c r="BI65" i="130" s="1"/>
  <c r="BL30" i="112" s="1"/>
  <c r="BI48" i="145"/>
  <c r="BI50" i="145" s="1"/>
  <c r="BI59" i="145" s="1"/>
  <c r="BI61" i="145" s="1"/>
  <c r="BI63" i="145" s="1"/>
  <c r="BI65" i="145" s="1"/>
  <c r="BL45" i="112" s="1"/>
  <c r="AH48" i="123"/>
  <c r="BI49" i="126"/>
  <c r="BI51" i="126" s="1"/>
  <c r="BI60" i="126" s="1"/>
  <c r="BI62" i="126" s="1"/>
  <c r="BI64" i="126" s="1"/>
  <c r="BI66" i="126" s="1"/>
  <c r="BL25" i="112" s="1"/>
  <c r="BJ48" i="143"/>
  <c r="BJ50" i="143" s="1"/>
  <c r="BJ59" i="143" s="1"/>
  <c r="BJ61" i="143" s="1"/>
  <c r="BJ63" i="143" s="1"/>
  <c r="BJ65" i="143" s="1"/>
  <c r="BM43" i="112" s="1"/>
  <c r="AH42" i="122"/>
  <c r="BJ49" i="139"/>
  <c r="BJ51" i="139" s="1"/>
  <c r="BJ60" i="139" s="1"/>
  <c r="BJ62" i="139" s="1"/>
  <c r="BJ64" i="139" s="1"/>
  <c r="BJ66" i="139" s="1"/>
  <c r="BM39" i="112" s="1"/>
  <c r="BJ49" i="125"/>
  <c r="BJ51" i="125" s="1"/>
  <c r="BJ60" i="125" s="1"/>
  <c r="BJ62" i="125" s="1"/>
  <c r="BJ64" i="125" s="1"/>
  <c r="BJ66" i="125" s="1"/>
  <c r="BM24" i="112" s="1"/>
  <c r="BJ48" i="128"/>
  <c r="BK46" i="128" s="1"/>
  <c r="BK48" i="134"/>
  <c r="BL46" i="134" s="1"/>
  <c r="BL48" i="134" s="1"/>
  <c r="BL49" i="134" s="1"/>
  <c r="BL51" i="134" s="1"/>
  <c r="BL60" i="134" s="1"/>
  <c r="BL62" i="134" s="1"/>
  <c r="BL64" i="134" s="1"/>
  <c r="BL66" i="134" s="1"/>
  <c r="BO34" i="112" s="1"/>
  <c r="J35" i="123"/>
  <c r="K32" i="123" s="1"/>
  <c r="BJ40" i="152"/>
  <c r="BJ48" i="136"/>
  <c r="BJ50" i="136" s="1"/>
  <c r="BJ59" i="136" s="1"/>
  <c r="BJ47" i="145"/>
  <c r="BK45" i="145" s="1"/>
  <c r="AI47" i="123"/>
  <c r="AJ45" i="123" s="1"/>
  <c r="BJ48" i="126"/>
  <c r="BK46" i="126" s="1"/>
  <c r="BK47" i="143"/>
  <c r="BL45" i="143" s="1"/>
  <c r="BL47" i="143" s="1"/>
  <c r="BL48" i="143" s="1"/>
  <c r="BL50" i="143" s="1"/>
  <c r="BL59" i="143" s="1"/>
  <c r="BL61" i="143" s="1"/>
  <c r="BL63" i="143" s="1"/>
  <c r="BL65" i="143" s="1"/>
  <c r="BO43" i="112" s="1"/>
  <c r="BJ48" i="119"/>
  <c r="BJ50" i="119" s="1"/>
  <c r="BJ59" i="119" s="1"/>
  <c r="BJ61" i="119" s="1"/>
  <c r="BJ63" i="119" s="1"/>
  <c r="BJ65" i="119" s="1"/>
  <c r="BJ49" i="129"/>
  <c r="BJ51" i="129" s="1"/>
  <c r="BJ60" i="129" s="1"/>
  <c r="AH42" i="123"/>
  <c r="I54" i="112"/>
  <c r="AI41" i="122"/>
  <c r="AJ39" i="122" s="1"/>
  <c r="J35" i="122"/>
  <c r="K32" i="122" s="1"/>
  <c r="BJ47" i="130"/>
  <c r="BK45" i="130" s="1"/>
  <c r="BK48" i="139"/>
  <c r="BL46" i="139" s="1"/>
  <c r="BL48" i="139" s="1"/>
  <c r="BL49" i="139" s="1"/>
  <c r="BL51" i="139" s="1"/>
  <c r="BL60" i="139" s="1"/>
  <c r="BK47" i="140"/>
  <c r="BL45" i="140" s="1"/>
  <c r="BL47" i="140" s="1"/>
  <c r="BL48" i="140" s="1"/>
  <c r="BL50" i="140" s="1"/>
  <c r="BL59" i="140" s="1"/>
  <c r="BL61" i="140" s="1"/>
  <c r="BL63" i="140" s="1"/>
  <c r="BL65" i="140" s="1"/>
  <c r="BK47" i="119"/>
  <c r="BL45" i="119" s="1"/>
  <c r="BL47" i="119" s="1"/>
  <c r="BL48" i="119" s="1"/>
  <c r="BL50" i="119" s="1"/>
  <c r="BL59" i="119" s="1"/>
  <c r="BK48" i="129"/>
  <c r="BL46" i="129" s="1"/>
  <c r="BL48" i="129" s="1"/>
  <c r="BL49" i="129" s="1"/>
  <c r="BL51" i="129" s="1"/>
  <c r="BL60" i="129" s="1"/>
  <c r="BL62" i="129" s="1"/>
  <c r="BL64" i="129" s="1"/>
  <c r="BL66" i="129" s="1"/>
  <c r="BO28" i="112" s="1"/>
  <c r="AI41" i="123"/>
  <c r="AJ39" i="123" s="1"/>
  <c r="BK43" i="152"/>
  <c r="BK47" i="136"/>
  <c r="BL45" i="136" s="1"/>
  <c r="BL47" i="136" s="1"/>
  <c r="BL48" i="136" s="1"/>
  <c r="BL50" i="136" s="1"/>
  <c r="BL59" i="136" s="1"/>
  <c r="BL61" i="136" s="1"/>
  <c r="BL63" i="136" s="1"/>
  <c r="BL65" i="136" s="1"/>
  <c r="BO36" i="112" s="1"/>
  <c r="BI49" i="128"/>
  <c r="BI51" i="128" s="1"/>
  <c r="BI60" i="128" s="1"/>
  <c r="BK47" i="146"/>
  <c r="BL45" i="146" s="1"/>
  <c r="BL47" i="146" s="1"/>
  <c r="BL48" i="146" s="1"/>
  <c r="BL50" i="146" s="1"/>
  <c r="BL59" i="146" s="1"/>
  <c r="BL61" i="146" s="1"/>
  <c r="BL63" i="146" s="1"/>
  <c r="BL65" i="146" s="1"/>
  <c r="BK47" i="131"/>
  <c r="BL45" i="131" s="1"/>
  <c r="BL47" i="131" s="1"/>
  <c r="BL48" i="131" s="1"/>
  <c r="BL50" i="131" s="1"/>
  <c r="BL59" i="131" s="1"/>
  <c r="BL61" i="131" s="1"/>
  <c r="BL63" i="131" s="1"/>
  <c r="BL65" i="131" s="1"/>
  <c r="BJ49" i="134"/>
  <c r="BJ51" i="134" s="1"/>
  <c r="BJ60" i="134" s="1"/>
  <c r="I36" i="123"/>
  <c r="I50" i="123" s="1"/>
  <c r="I59" i="123" s="1"/>
  <c r="BH62" i="150"/>
  <c r="BH64" i="150" s="1"/>
  <c r="BH66" i="150" s="1"/>
  <c r="BK26" i="152" s="1"/>
  <c r="BJ48" i="117"/>
  <c r="BK46" i="117" s="1"/>
  <c r="BK48" i="120"/>
  <c r="BL46" i="120" s="1"/>
  <c r="BL48" i="120" s="1"/>
  <c r="BL49" i="120" s="1"/>
  <c r="BL51" i="120" s="1"/>
  <c r="BL60" i="120" s="1"/>
  <c r="BK48" i="142"/>
  <c r="BL46" i="142" s="1"/>
  <c r="BL48" i="142" s="1"/>
  <c r="BL49" i="142" s="1"/>
  <c r="BL51" i="142" s="1"/>
  <c r="BL60" i="142" s="1"/>
  <c r="BL62" i="142" s="1"/>
  <c r="BL64" i="142" s="1"/>
  <c r="BL66" i="142" s="1"/>
  <c r="BJ48" i="133"/>
  <c r="BK46" i="133" s="1"/>
  <c r="AI47" i="122"/>
  <c r="AJ45" i="122" s="1"/>
  <c r="BJ47" i="137"/>
  <c r="BK45" i="137" s="1"/>
  <c r="BK48" i="125"/>
  <c r="BL46" i="125" s="1"/>
  <c r="BL48" i="125" s="1"/>
  <c r="BL49" i="125" s="1"/>
  <c r="BL51" i="125" s="1"/>
  <c r="BL60" i="125" s="1"/>
  <c r="BL62" i="125" s="1"/>
  <c r="BL64" i="125" s="1"/>
  <c r="BL66" i="125" s="1"/>
  <c r="BO24" i="112" s="1"/>
  <c r="BJ48" i="150"/>
  <c r="BK46" i="150" s="1"/>
  <c r="BJ48" i="116"/>
  <c r="BJ50" i="116" s="1"/>
  <c r="BJ59" i="116" s="1"/>
  <c r="BJ61" i="116" s="1"/>
  <c r="BJ63" i="116" s="1"/>
  <c r="BJ65" i="116" s="1"/>
  <c r="BM14" i="112" s="1"/>
  <c r="BK47" i="116"/>
  <c r="BL45" i="116" s="1"/>
  <c r="BL41" i="152" l="1"/>
  <c r="BM19" i="152"/>
  <c r="BM19" i="112"/>
  <c r="BO31" i="112"/>
  <c r="BJ44" i="152"/>
  <c r="BK15" i="112"/>
  <c r="BK15" i="152"/>
  <c r="BK37" i="152" s="1"/>
  <c r="BK44" i="152" s="1"/>
  <c r="BI51" i="117"/>
  <c r="BI60" i="117" s="1"/>
  <c r="BI62" i="117" s="1"/>
  <c r="BI64" i="117" s="1"/>
  <c r="BI66" i="117" s="1"/>
  <c r="BL15" i="152" s="1"/>
  <c r="BL37" i="152" s="1"/>
  <c r="BL44" i="152" s="1"/>
  <c r="BO42" i="112"/>
  <c r="BL62" i="120"/>
  <c r="BL64" i="120" s="1"/>
  <c r="BL66" i="120" s="1"/>
  <c r="BJ49" i="161"/>
  <c r="BJ51" i="161" s="1"/>
  <c r="BJ60" i="161" s="1"/>
  <c r="BJ62" i="161" s="1"/>
  <c r="BJ64" i="161" s="1"/>
  <c r="BJ66" i="161" s="1"/>
  <c r="BM30" i="152" s="1"/>
  <c r="BK48" i="161"/>
  <c r="BL46" i="161" s="1"/>
  <c r="BL48" i="161" s="1"/>
  <c r="BL49" i="161" s="1"/>
  <c r="BL51" i="161" s="1"/>
  <c r="BL60" i="161" s="1"/>
  <c r="J36" i="123"/>
  <c r="J50" i="123" s="1"/>
  <c r="J59" i="123" s="1"/>
  <c r="J61" i="123" s="1"/>
  <c r="J63" i="123" s="1"/>
  <c r="J65" i="123" s="1"/>
  <c r="M22" i="112" s="1"/>
  <c r="BK48" i="155"/>
  <c r="BK50" i="155" s="1"/>
  <c r="BK59" i="155" s="1"/>
  <c r="BK61" i="155" s="1"/>
  <c r="BK63" i="155" s="1"/>
  <c r="BK65" i="155" s="1"/>
  <c r="BN48" i="112" s="1"/>
  <c r="BK48" i="157"/>
  <c r="BK50" i="157" s="1"/>
  <c r="BK59" i="157" s="1"/>
  <c r="BK61" i="157" s="1"/>
  <c r="BK63" i="157" s="1"/>
  <c r="BK65" i="157" s="1"/>
  <c r="BN51" i="112" s="1"/>
  <c r="BK48" i="158"/>
  <c r="BK50" i="158" s="1"/>
  <c r="BK59" i="158" s="1"/>
  <c r="BK61" i="158" s="1"/>
  <c r="BK63" i="158" s="1"/>
  <c r="BK65" i="158" s="1"/>
  <c r="BN52" i="112" s="1"/>
  <c r="BK48" i="156"/>
  <c r="BK50" i="156" s="1"/>
  <c r="BK59" i="156" s="1"/>
  <c r="BK61" i="156" s="1"/>
  <c r="BK63" i="156" s="1"/>
  <c r="BK65" i="156" s="1"/>
  <c r="BN49" i="112" s="1"/>
  <c r="BL61" i="155"/>
  <c r="BL63" i="155" s="1"/>
  <c r="BL65" i="155" s="1"/>
  <c r="BO48" i="112" s="1"/>
  <c r="BR48" i="112" s="1"/>
  <c r="BL61" i="157"/>
  <c r="BL63" i="157" s="1"/>
  <c r="BL65" i="157" s="1"/>
  <c r="BO51" i="112" s="1"/>
  <c r="BR51" i="112" s="1"/>
  <c r="BL61" i="158"/>
  <c r="BL63" i="158" s="1"/>
  <c r="BL65" i="158" s="1"/>
  <c r="BO52" i="112" s="1"/>
  <c r="BR52" i="112" s="1"/>
  <c r="BL61" i="156"/>
  <c r="BL63" i="156" s="1"/>
  <c r="BL65" i="156" s="1"/>
  <c r="BO49" i="112" s="1"/>
  <c r="BR49" i="112" s="1"/>
  <c r="BM40" i="152"/>
  <c r="BJ48" i="145"/>
  <c r="BJ50" i="145" s="1"/>
  <c r="BJ59" i="145" s="1"/>
  <c r="BJ61" i="145" s="1"/>
  <c r="BJ63" i="145" s="1"/>
  <c r="BJ65" i="145" s="1"/>
  <c r="BM45" i="112" s="1"/>
  <c r="BJ49" i="126"/>
  <c r="BJ51" i="126" s="1"/>
  <c r="BJ60" i="126" s="1"/>
  <c r="BJ62" i="126" s="1"/>
  <c r="BJ64" i="126" s="1"/>
  <c r="BJ66" i="126" s="1"/>
  <c r="BM25" i="112" s="1"/>
  <c r="AI42" i="122"/>
  <c r="BK48" i="143"/>
  <c r="BK50" i="143" s="1"/>
  <c r="BK59" i="143" s="1"/>
  <c r="BK61" i="143" s="1"/>
  <c r="BK63" i="143" s="1"/>
  <c r="BK65" i="143" s="1"/>
  <c r="BN43" i="112" s="1"/>
  <c r="BR43" i="112" s="1"/>
  <c r="E40" i="154" s="1"/>
  <c r="AI48" i="122"/>
  <c r="AI48" i="123"/>
  <c r="BJ49" i="117"/>
  <c r="J36" i="122"/>
  <c r="J50" i="122" s="1"/>
  <c r="J59" i="122" s="1"/>
  <c r="J61" i="122" s="1"/>
  <c r="J63" i="122" s="1"/>
  <c r="J65" i="122" s="1"/>
  <c r="M21" i="112" s="1"/>
  <c r="BK48" i="136"/>
  <c r="BK50" i="136" s="1"/>
  <c r="BK59" i="136" s="1"/>
  <c r="BK61" i="136" s="1"/>
  <c r="BK63" i="136" s="1"/>
  <c r="BK65" i="136" s="1"/>
  <c r="BN36" i="112" s="1"/>
  <c r="BJ49" i="150"/>
  <c r="BJ51" i="150" s="1"/>
  <c r="BJ60" i="150" s="1"/>
  <c r="BJ62" i="150" s="1"/>
  <c r="BJ64" i="150" s="1"/>
  <c r="BJ66" i="150" s="1"/>
  <c r="BM26" i="152" s="1"/>
  <c r="BK49" i="142"/>
  <c r="BK51" i="142" s="1"/>
  <c r="BK60" i="142" s="1"/>
  <c r="BK62" i="142" s="1"/>
  <c r="BK64" i="142" s="1"/>
  <c r="BK66" i="142" s="1"/>
  <c r="BN66" i="142" s="1"/>
  <c r="BK49" i="129"/>
  <c r="BK51" i="129" s="1"/>
  <c r="BK60" i="129" s="1"/>
  <c r="BK62" i="129" s="1"/>
  <c r="BK64" i="129" s="1"/>
  <c r="BK66" i="129" s="1"/>
  <c r="BN28" i="112" s="1"/>
  <c r="BK49" i="139"/>
  <c r="BK51" i="139" s="1"/>
  <c r="BK60" i="139" s="1"/>
  <c r="BK62" i="139" s="1"/>
  <c r="BK64" i="139" s="1"/>
  <c r="BK66" i="139" s="1"/>
  <c r="BN39" i="112" s="1"/>
  <c r="BJ49" i="128"/>
  <c r="BJ51" i="128" s="1"/>
  <c r="BJ60" i="128" s="1"/>
  <c r="BJ62" i="128" s="1"/>
  <c r="BJ64" i="128" s="1"/>
  <c r="BJ66" i="128" s="1"/>
  <c r="BM27" i="112" s="1"/>
  <c r="BK49" i="125"/>
  <c r="BK51" i="125" s="1"/>
  <c r="BK60" i="125" s="1"/>
  <c r="BK62" i="125" s="1"/>
  <c r="BK64" i="125" s="1"/>
  <c r="BK66" i="125" s="1"/>
  <c r="BN66" i="125" s="1"/>
  <c r="AI42" i="123"/>
  <c r="BK48" i="119"/>
  <c r="BK50" i="119" s="1"/>
  <c r="BK59" i="119" s="1"/>
  <c r="BK61" i="119" s="1"/>
  <c r="BK63" i="119" s="1"/>
  <c r="BK65" i="119" s="1"/>
  <c r="BN17" i="152" s="1"/>
  <c r="BN39" i="152" s="1"/>
  <c r="BN43" i="152" s="1"/>
  <c r="BI62" i="128"/>
  <c r="BI64" i="128" s="1"/>
  <c r="BI66" i="128" s="1"/>
  <c r="BL27" i="112" s="1"/>
  <c r="BK47" i="130"/>
  <c r="BL45" i="130" s="1"/>
  <c r="BL47" i="130" s="1"/>
  <c r="BL48" i="130" s="1"/>
  <c r="BL50" i="130" s="1"/>
  <c r="BL59" i="130" s="1"/>
  <c r="BJ62" i="129"/>
  <c r="BJ64" i="129" s="1"/>
  <c r="BJ66" i="129" s="1"/>
  <c r="BM28" i="112" s="1"/>
  <c r="BR28" i="112" s="1"/>
  <c r="AJ47" i="122"/>
  <c r="AK45" i="122" s="1"/>
  <c r="BK48" i="117"/>
  <c r="BL46" i="117" s="1"/>
  <c r="BL48" i="117" s="1"/>
  <c r="BL49" i="117" s="1"/>
  <c r="AJ41" i="122"/>
  <c r="AK39" i="122" s="1"/>
  <c r="BM17" i="112"/>
  <c r="BM17" i="152"/>
  <c r="BK48" i="126"/>
  <c r="BL46" i="126" s="1"/>
  <c r="BL48" i="126" s="1"/>
  <c r="BL49" i="126" s="1"/>
  <c r="BL51" i="126" s="1"/>
  <c r="BL60" i="126" s="1"/>
  <c r="BL62" i="126" s="1"/>
  <c r="BL64" i="126" s="1"/>
  <c r="BL66" i="126" s="1"/>
  <c r="BO25" i="112" s="1"/>
  <c r="BK47" i="145"/>
  <c r="BL45" i="145" s="1"/>
  <c r="BL47" i="145" s="1"/>
  <c r="BL48" i="145" s="1"/>
  <c r="BL50" i="145" s="1"/>
  <c r="BL59" i="145" s="1"/>
  <c r="BL61" i="145" s="1"/>
  <c r="BL63" i="145" s="1"/>
  <c r="BL65" i="145" s="1"/>
  <c r="BO45" i="112" s="1"/>
  <c r="I61" i="123"/>
  <c r="I63" i="123" s="1"/>
  <c r="I65" i="123" s="1"/>
  <c r="BJ62" i="134"/>
  <c r="BJ64" i="134" s="1"/>
  <c r="BJ66" i="134" s="1"/>
  <c r="BM34" i="112" s="1"/>
  <c r="BK48" i="116"/>
  <c r="BK50" i="116" s="1"/>
  <c r="BK59" i="116" s="1"/>
  <c r="BK61" i="116" s="1"/>
  <c r="BK63" i="116" s="1"/>
  <c r="BK65" i="116" s="1"/>
  <c r="BN14" i="112" s="1"/>
  <c r="BK48" i="150"/>
  <c r="BL46" i="150" s="1"/>
  <c r="BL48" i="150" s="1"/>
  <c r="BL49" i="150" s="1"/>
  <c r="BL51" i="150" s="1"/>
  <c r="BL60" i="150" s="1"/>
  <c r="BL62" i="150" s="1"/>
  <c r="BL64" i="150" s="1"/>
  <c r="BL66" i="150" s="1"/>
  <c r="BO26" i="152" s="1"/>
  <c r="BJ48" i="137"/>
  <c r="BJ50" i="137" s="1"/>
  <c r="BJ59" i="137" s="1"/>
  <c r="BJ49" i="133"/>
  <c r="BJ51" i="133" s="1"/>
  <c r="BJ60" i="133" s="1"/>
  <c r="BK49" i="120"/>
  <c r="BK51" i="120" s="1"/>
  <c r="BK60" i="120" s="1"/>
  <c r="BN60" i="120" s="1"/>
  <c r="BK48" i="131"/>
  <c r="BK50" i="131" s="1"/>
  <c r="BK59" i="131" s="1"/>
  <c r="BK48" i="146"/>
  <c r="BK50" i="146" s="1"/>
  <c r="BK59" i="146" s="1"/>
  <c r="BL62" i="139"/>
  <c r="BL64" i="139" s="1"/>
  <c r="BL66" i="139" s="1"/>
  <c r="K35" i="122"/>
  <c r="L32" i="122" s="1"/>
  <c r="BJ61" i="136"/>
  <c r="BJ63" i="136" s="1"/>
  <c r="BJ65" i="136" s="1"/>
  <c r="BM36" i="112" s="1"/>
  <c r="K35" i="123"/>
  <c r="L32" i="123" s="1"/>
  <c r="BK48" i="128"/>
  <c r="BL46" i="128" s="1"/>
  <c r="BL48" i="128" s="1"/>
  <c r="BL49" i="128" s="1"/>
  <c r="BL51" i="128" s="1"/>
  <c r="BL60" i="128" s="1"/>
  <c r="BL62" i="128" s="1"/>
  <c r="BL64" i="128" s="1"/>
  <c r="BL66" i="128" s="1"/>
  <c r="BO27" i="112" s="1"/>
  <c r="BK47" i="137"/>
  <c r="BL45" i="137" s="1"/>
  <c r="BL47" i="137" s="1"/>
  <c r="BL48" i="137" s="1"/>
  <c r="BL50" i="137" s="1"/>
  <c r="BL59" i="137" s="1"/>
  <c r="BL61" i="137" s="1"/>
  <c r="BL63" i="137" s="1"/>
  <c r="BL65" i="137" s="1"/>
  <c r="BK48" i="133"/>
  <c r="BL46" i="133" s="1"/>
  <c r="BL48" i="133" s="1"/>
  <c r="BL49" i="133" s="1"/>
  <c r="BL51" i="133" s="1"/>
  <c r="BL60" i="133" s="1"/>
  <c r="BL62" i="133" s="1"/>
  <c r="BL64" i="133" s="1"/>
  <c r="BL66" i="133" s="1"/>
  <c r="BO33" i="112" s="1"/>
  <c r="BO40" i="152"/>
  <c r="AJ41" i="123"/>
  <c r="AK39" i="123" s="1"/>
  <c r="BL61" i="119"/>
  <c r="BL63" i="119" s="1"/>
  <c r="BL65" i="119" s="1"/>
  <c r="BK48" i="140"/>
  <c r="BK50" i="140" s="1"/>
  <c r="BK59" i="140" s="1"/>
  <c r="BJ48" i="130"/>
  <c r="BJ50" i="130" s="1"/>
  <c r="BJ59" i="130" s="1"/>
  <c r="BJ61" i="130" s="1"/>
  <c r="BJ63" i="130" s="1"/>
  <c r="BJ65" i="130" s="1"/>
  <c r="BM30" i="112" s="1"/>
  <c r="AJ47" i="123"/>
  <c r="AK45" i="123" s="1"/>
  <c r="BK49" i="134"/>
  <c r="BK51" i="134" s="1"/>
  <c r="BK60" i="134" s="1"/>
  <c r="BK62" i="134" s="1"/>
  <c r="BK64" i="134" s="1"/>
  <c r="BK66" i="134" s="1"/>
  <c r="BN34" i="112" s="1"/>
  <c r="BL47" i="116"/>
  <c r="BL48" i="116" s="1"/>
  <c r="BL50" i="116" s="1"/>
  <c r="BL59" i="116" s="1"/>
  <c r="BM41" i="152" l="1"/>
  <c r="BO19" i="152"/>
  <c r="BO19" i="112"/>
  <c r="BR34" i="112"/>
  <c r="E31" i="154" s="1"/>
  <c r="BN17" i="112"/>
  <c r="BR36" i="112"/>
  <c r="BN66" i="139"/>
  <c r="BO37" i="112"/>
  <c r="BJ51" i="117"/>
  <c r="BJ60" i="117" s="1"/>
  <c r="BJ62" i="117" s="1"/>
  <c r="BJ64" i="117" s="1"/>
  <c r="BJ66" i="117" s="1"/>
  <c r="BL51" i="117"/>
  <c r="BL60" i="117" s="1"/>
  <c r="BL62" i="117" s="1"/>
  <c r="BL64" i="117" s="1"/>
  <c r="BL66" i="117" s="1"/>
  <c r="BL15" i="112"/>
  <c r="E25" i="154"/>
  <c r="BK49" i="161"/>
  <c r="BK51" i="161" s="1"/>
  <c r="BK60" i="161" s="1"/>
  <c r="BK62" i="161" s="1"/>
  <c r="BK64" i="161" s="1"/>
  <c r="BK66" i="161" s="1"/>
  <c r="BN30" i="152" s="1"/>
  <c r="BL62" i="161"/>
  <c r="BL64" i="161" s="1"/>
  <c r="BL66" i="161" s="1"/>
  <c r="BO30" i="152" s="1"/>
  <c r="BO39" i="112"/>
  <c r="BR39" i="112" s="1"/>
  <c r="BN24" i="112"/>
  <c r="BR24" i="112" s="1"/>
  <c r="BN42" i="112"/>
  <c r="BR42" i="112" s="1"/>
  <c r="BN59" i="156"/>
  <c r="BN59" i="157"/>
  <c r="BN60" i="142"/>
  <c r="BN59" i="119"/>
  <c r="BN60" i="125"/>
  <c r="BN59" i="136"/>
  <c r="BN60" i="139"/>
  <c r="BN59" i="158"/>
  <c r="BN59" i="155"/>
  <c r="BN65" i="156"/>
  <c r="BN65" i="158"/>
  <c r="BN65" i="157"/>
  <c r="BN65" i="155"/>
  <c r="BN60" i="129"/>
  <c r="BN59" i="143"/>
  <c r="BN65" i="143"/>
  <c r="BK49" i="133"/>
  <c r="BK51" i="133" s="1"/>
  <c r="BK60" i="133" s="1"/>
  <c r="BK62" i="133" s="1"/>
  <c r="BK64" i="133" s="1"/>
  <c r="BK66" i="133" s="1"/>
  <c r="BN33" i="112" s="1"/>
  <c r="BK49" i="128"/>
  <c r="BK51" i="128" s="1"/>
  <c r="BK60" i="128" s="1"/>
  <c r="BK62" i="128" s="1"/>
  <c r="BK64" i="128" s="1"/>
  <c r="BK66" i="128" s="1"/>
  <c r="BN27" i="112" s="1"/>
  <c r="BR27" i="112" s="1"/>
  <c r="BK48" i="137"/>
  <c r="BK50" i="137" s="1"/>
  <c r="BK59" i="137" s="1"/>
  <c r="BK61" i="137" s="1"/>
  <c r="BK63" i="137" s="1"/>
  <c r="BK65" i="137" s="1"/>
  <c r="BN37" i="112" s="1"/>
  <c r="K36" i="123"/>
  <c r="K50" i="123" s="1"/>
  <c r="K59" i="123" s="1"/>
  <c r="K61" i="123" s="1"/>
  <c r="K63" i="123" s="1"/>
  <c r="K65" i="123" s="1"/>
  <c r="N22" i="112" s="1"/>
  <c r="BK49" i="150"/>
  <c r="BK51" i="150" s="1"/>
  <c r="BK60" i="150" s="1"/>
  <c r="AJ48" i="122"/>
  <c r="AJ48" i="123"/>
  <c r="AJ42" i="123"/>
  <c r="BN66" i="134"/>
  <c r="AK41" i="122"/>
  <c r="AL39" i="122" s="1"/>
  <c r="BN66" i="129"/>
  <c r="AK47" i="123"/>
  <c r="AL45" i="123" s="1"/>
  <c r="BN65" i="136"/>
  <c r="K36" i="122"/>
  <c r="K50" i="122" s="1"/>
  <c r="K59" i="122" s="1"/>
  <c r="K61" i="122" s="1"/>
  <c r="K63" i="122" s="1"/>
  <c r="K65" i="122" s="1"/>
  <c r="BK62" i="120"/>
  <c r="BK64" i="120" s="1"/>
  <c r="BK66" i="120" s="1"/>
  <c r="BK48" i="145"/>
  <c r="BK50" i="145" s="1"/>
  <c r="BK59" i="145" s="1"/>
  <c r="BK61" i="145" s="1"/>
  <c r="BK63" i="145" s="1"/>
  <c r="BK65" i="145" s="1"/>
  <c r="BN45" i="112" s="1"/>
  <c r="BR45" i="112" s="1"/>
  <c r="BM39" i="152"/>
  <c r="BM43" i="152" s="1"/>
  <c r="BK48" i="130"/>
  <c r="BK50" i="130" s="1"/>
  <c r="BK59" i="130" s="1"/>
  <c r="BK61" i="130" s="1"/>
  <c r="BK63" i="130" s="1"/>
  <c r="BK65" i="130" s="1"/>
  <c r="BN30" i="112" s="1"/>
  <c r="L35" i="122"/>
  <c r="M32" i="122" s="1"/>
  <c r="BK61" i="146"/>
  <c r="BK63" i="146" s="1"/>
  <c r="BK65" i="146" s="1"/>
  <c r="BN59" i="146"/>
  <c r="BJ62" i="133"/>
  <c r="BJ64" i="133" s="1"/>
  <c r="BJ66" i="133" s="1"/>
  <c r="BM33" i="112" s="1"/>
  <c r="L22" i="112"/>
  <c r="M54" i="112"/>
  <c r="AK47" i="122"/>
  <c r="AL45" i="122" s="1"/>
  <c r="BL61" i="130"/>
  <c r="BL63" i="130" s="1"/>
  <c r="BL65" i="130" s="1"/>
  <c r="BO30" i="112" s="1"/>
  <c r="AK41" i="123"/>
  <c r="AL39" i="123" s="1"/>
  <c r="BK61" i="140"/>
  <c r="BK63" i="140" s="1"/>
  <c r="BK65" i="140" s="1"/>
  <c r="BN59" i="140"/>
  <c r="BO17" i="112"/>
  <c r="BR17" i="112" s="1"/>
  <c r="BO17" i="152"/>
  <c r="BO39" i="152" s="1"/>
  <c r="BN65" i="119"/>
  <c r="L35" i="123"/>
  <c r="M32" i="123" s="1"/>
  <c r="BK61" i="131"/>
  <c r="BK63" i="131" s="1"/>
  <c r="BK65" i="131" s="1"/>
  <c r="BN59" i="131"/>
  <c r="BJ61" i="137"/>
  <c r="BJ63" i="137" s="1"/>
  <c r="BJ65" i="137" s="1"/>
  <c r="BM37" i="112" s="1"/>
  <c r="BN60" i="134"/>
  <c r="BK49" i="126"/>
  <c r="BK51" i="126" s="1"/>
  <c r="BK60" i="126" s="1"/>
  <c r="AJ42" i="122"/>
  <c r="BK49" i="117"/>
  <c r="BL61" i="116"/>
  <c r="BL63" i="116" s="1"/>
  <c r="BL65" i="116" s="1"/>
  <c r="BN59" i="116"/>
  <c r="BN66" i="120" l="1"/>
  <c r="BN19" i="152"/>
  <c r="BN41" i="152" s="1"/>
  <c r="BN19" i="112"/>
  <c r="BQ19" i="152"/>
  <c r="BO41" i="152"/>
  <c r="BQ30" i="152"/>
  <c r="BR33" i="112"/>
  <c r="E30" i="154" s="1"/>
  <c r="BR40" i="112"/>
  <c r="BN65" i="137"/>
  <c r="BP37" i="112"/>
  <c r="BR37" i="112"/>
  <c r="E34" i="154" s="1"/>
  <c r="BP46" i="112"/>
  <c r="BN65" i="140"/>
  <c r="BN66" i="161"/>
  <c r="BN31" i="112"/>
  <c r="BR31" i="112" s="1"/>
  <c r="E28" i="154" s="1"/>
  <c r="BN65" i="131"/>
  <c r="BM15" i="152"/>
  <c r="BM37" i="152" s="1"/>
  <c r="BM44" i="152" s="1"/>
  <c r="BM15" i="112"/>
  <c r="BK51" i="117"/>
  <c r="BK60" i="117" s="1"/>
  <c r="BO15" i="112"/>
  <c r="E21" i="154"/>
  <c r="H21" i="154" s="1"/>
  <c r="BR30" i="112"/>
  <c r="E27" i="154" s="1"/>
  <c r="E36" i="154"/>
  <c r="H36" i="154" s="1"/>
  <c r="E24" i="154"/>
  <c r="H24" i="154" s="1"/>
  <c r="BN65" i="146"/>
  <c r="BP24" i="112"/>
  <c r="BN60" i="161"/>
  <c r="BN60" i="133"/>
  <c r="BP43" i="112"/>
  <c r="E39" i="154"/>
  <c r="H39" i="154" s="1"/>
  <c r="BP39" i="112"/>
  <c r="BP42" i="112"/>
  <c r="BN65" i="116"/>
  <c r="BO14" i="112"/>
  <c r="BR14" i="112" s="1"/>
  <c r="BN59" i="137"/>
  <c r="BP48" i="112"/>
  <c r="E45" i="154"/>
  <c r="E48" i="154"/>
  <c r="BP51" i="112"/>
  <c r="E49" i="154"/>
  <c r="BP52" i="112"/>
  <c r="BP49" i="112"/>
  <c r="E46" i="154"/>
  <c r="BN60" i="128"/>
  <c r="BN59" i="130"/>
  <c r="BN65" i="130"/>
  <c r="BN66" i="128"/>
  <c r="BP27" i="112"/>
  <c r="AK48" i="123"/>
  <c r="AK42" i="122"/>
  <c r="L36" i="123"/>
  <c r="L50" i="123" s="1"/>
  <c r="L59" i="123" s="1"/>
  <c r="L61" i="123" s="1"/>
  <c r="L63" i="123" s="1"/>
  <c r="L65" i="123" s="1"/>
  <c r="BK62" i="150"/>
  <c r="BK64" i="150" s="1"/>
  <c r="BK66" i="150" s="1"/>
  <c r="BN60" i="150"/>
  <c r="L36" i="122"/>
  <c r="L50" i="122" s="1"/>
  <c r="L59" i="122" s="1"/>
  <c r="L61" i="122" s="1"/>
  <c r="L63" i="122" s="1"/>
  <c r="L65" i="122" s="1"/>
  <c r="O21" i="112" s="1"/>
  <c r="O54" i="112" s="1"/>
  <c r="BO43" i="152"/>
  <c r="BQ43" i="152" s="1"/>
  <c r="BQ39" i="152"/>
  <c r="AL41" i="123"/>
  <c r="AM39" i="123" s="1"/>
  <c r="AL47" i="122"/>
  <c r="AM45" i="122" s="1"/>
  <c r="BN65" i="145"/>
  <c r="N21" i="112"/>
  <c r="AL41" i="122"/>
  <c r="AM39" i="122" s="1"/>
  <c r="BP34" i="112"/>
  <c r="I31" i="154"/>
  <c r="M35" i="123"/>
  <c r="N32" i="123" s="1"/>
  <c r="BP17" i="112"/>
  <c r="BN66" i="133"/>
  <c r="M35" i="122"/>
  <c r="N32" i="122" s="1"/>
  <c r="BP28" i="112"/>
  <c r="I25" i="154"/>
  <c r="BO15" i="152"/>
  <c r="BK62" i="126"/>
  <c r="BK64" i="126" s="1"/>
  <c r="BK66" i="126" s="1"/>
  <c r="BN25" i="112" s="1"/>
  <c r="BR25" i="112" s="1"/>
  <c r="BN60" i="126"/>
  <c r="BP30" i="112"/>
  <c r="BQ17" i="152"/>
  <c r="BP36" i="112"/>
  <c r="E33" i="154"/>
  <c r="AL47" i="123"/>
  <c r="AM45" i="123" s="1"/>
  <c r="BN59" i="145"/>
  <c r="AK42" i="123"/>
  <c r="AK48" i="122"/>
  <c r="G34" i="2"/>
  <c r="G57" i="2" s="1"/>
  <c r="K34" i="2"/>
  <c r="K57" i="2" s="1"/>
  <c r="C141" i="2"/>
  <c r="G141" i="2"/>
  <c r="K141" i="2"/>
  <c r="F34" i="2"/>
  <c r="L34" i="2"/>
  <c r="D141" i="2"/>
  <c r="I141" i="2"/>
  <c r="H34" i="2"/>
  <c r="E141" i="2"/>
  <c r="J141" i="2"/>
  <c r="D57" i="2"/>
  <c r="I34" i="2"/>
  <c r="I57" i="2" s="1"/>
  <c r="L141" i="2"/>
  <c r="J34" i="2"/>
  <c r="J57" i="2" s="1"/>
  <c r="H141" i="2"/>
  <c r="E57" i="2"/>
  <c r="B141" i="2"/>
  <c r="AA37" i="2" l="1"/>
  <c r="X37" i="2"/>
  <c r="U37" i="2"/>
  <c r="V37" i="2"/>
  <c r="AB37" i="2"/>
  <c r="AC34" i="2"/>
  <c r="Y37" i="2"/>
  <c r="Z37" i="2"/>
  <c r="W37" i="2"/>
  <c r="L57" i="2"/>
  <c r="BN66" i="150"/>
  <c r="BN26" i="152"/>
  <c r="BQ26" i="152" s="1"/>
  <c r="BR19" i="112"/>
  <c r="E16" i="154" s="1"/>
  <c r="L16" i="154" s="1"/>
  <c r="BP19" i="112"/>
  <c r="BQ41" i="152"/>
  <c r="H57" i="2"/>
  <c r="T37" i="2"/>
  <c r="R37" i="2"/>
  <c r="Q37" i="2"/>
  <c r="S37" i="2"/>
  <c r="P37" i="2"/>
  <c r="E37" i="154"/>
  <c r="I37" i="154" s="1"/>
  <c r="BP40" i="112"/>
  <c r="L28" i="154"/>
  <c r="BP31" i="112"/>
  <c r="BK62" i="117"/>
  <c r="BK64" i="117" s="1"/>
  <c r="BK66" i="117" s="1"/>
  <c r="BN60" i="117"/>
  <c r="E22" i="154"/>
  <c r="O22" i="112"/>
  <c r="I40" i="154"/>
  <c r="J40" i="154" s="1"/>
  <c r="F57" i="2"/>
  <c r="N37" i="2"/>
  <c r="E11" i="154"/>
  <c r="BP14" i="112"/>
  <c r="L46" i="154"/>
  <c r="L49" i="154"/>
  <c r="M36" i="123"/>
  <c r="M50" i="123" s="1"/>
  <c r="M59" i="123" s="1"/>
  <c r="M61" i="123" s="1"/>
  <c r="M63" i="123" s="1"/>
  <c r="M65" i="123" s="1"/>
  <c r="P22" i="112" s="1"/>
  <c r="AL48" i="122"/>
  <c r="AL48" i="123"/>
  <c r="M36" i="122"/>
  <c r="M50" i="122" s="1"/>
  <c r="M59" i="122" s="1"/>
  <c r="M61" i="122" s="1"/>
  <c r="M63" i="122" s="1"/>
  <c r="M65" i="122" s="1"/>
  <c r="P21" i="112" s="1"/>
  <c r="P54" i="112" s="1"/>
  <c r="AL42" i="122"/>
  <c r="J25" i="154"/>
  <c r="L15" i="154"/>
  <c r="BP33" i="112"/>
  <c r="BP45" i="112"/>
  <c r="E42" i="154"/>
  <c r="AM41" i="123"/>
  <c r="AN39" i="123" s="1"/>
  <c r="AM47" i="123"/>
  <c r="AN45" i="123" s="1"/>
  <c r="BO37" i="152"/>
  <c r="BO44" i="152" s="1"/>
  <c r="N35" i="123"/>
  <c r="O32" i="123" s="1"/>
  <c r="E43" i="154"/>
  <c r="L34" i="154"/>
  <c r="N35" i="122"/>
  <c r="O32" i="122" s="1"/>
  <c r="N54" i="112"/>
  <c r="AM47" i="122"/>
  <c r="AN45" i="122" s="1"/>
  <c r="BN40" i="152"/>
  <c r="BN66" i="126"/>
  <c r="E14" i="154"/>
  <c r="AM41" i="122"/>
  <c r="AN39" i="122" s="1"/>
  <c r="AL42" i="123"/>
  <c r="C57" i="2"/>
  <c r="E43" i="2"/>
  <c r="E49" i="2"/>
  <c r="D43" i="2"/>
  <c r="D49" i="2"/>
  <c r="G43" i="2"/>
  <c r="G49" i="2"/>
  <c r="C43" i="2"/>
  <c r="C49" i="2"/>
  <c r="H49" i="2"/>
  <c r="H43" i="2"/>
  <c r="F43" i="2"/>
  <c r="F49" i="2"/>
  <c r="B56" i="2"/>
  <c r="AC56" i="2" s="1"/>
  <c r="B43" i="2"/>
  <c r="B49" i="2"/>
  <c r="L43" i="2"/>
  <c r="J43" i="2"/>
  <c r="J49" i="2"/>
  <c r="I43" i="2"/>
  <c r="I49" i="2"/>
  <c r="K43" i="2"/>
  <c r="K49" i="2"/>
  <c r="B37" i="2"/>
  <c r="C12" i="2"/>
  <c r="B17" i="2"/>
  <c r="V39" i="2" l="1"/>
  <c r="AC57" i="2"/>
  <c r="AC59" i="2" s="1"/>
  <c r="W39" i="2"/>
  <c r="W62" i="2" s="1"/>
  <c r="W64" i="2" s="1"/>
  <c r="W66" i="2" s="1"/>
  <c r="W68" i="2" s="1"/>
  <c r="AB39" i="2"/>
  <c r="AB62" i="2" s="1"/>
  <c r="AB64" i="2" s="1"/>
  <c r="AB66" i="2" s="1"/>
  <c r="AB68" i="2" s="1"/>
  <c r="Z39" i="2"/>
  <c r="Z62" i="2" s="1"/>
  <c r="AA39" i="2"/>
  <c r="AA62" i="2" s="1"/>
  <c r="AA64" i="2" s="1"/>
  <c r="AA66" i="2" s="1"/>
  <c r="AA68" i="2" s="1"/>
  <c r="Y39" i="2"/>
  <c r="Y62" i="2" s="1"/>
  <c r="Y64" i="2" s="1"/>
  <c r="Y66" i="2" s="1"/>
  <c r="Y68" i="2" s="1"/>
  <c r="X39" i="2"/>
  <c r="X62" i="2" s="1"/>
  <c r="X64" i="2" s="1"/>
  <c r="X66" i="2" s="1"/>
  <c r="X68" i="2" s="1"/>
  <c r="T39" i="2"/>
  <c r="T62" i="2" s="1"/>
  <c r="T64" i="2" s="1"/>
  <c r="T66" i="2" s="1"/>
  <c r="T68" i="2" s="1"/>
  <c r="S39" i="2"/>
  <c r="S62" i="2" s="1"/>
  <c r="S64" i="2" s="1"/>
  <c r="S66" i="2" s="1"/>
  <c r="S68" i="2" s="1"/>
  <c r="R39" i="2"/>
  <c r="R62" i="2" s="1"/>
  <c r="Q39" i="2"/>
  <c r="Q62" i="2" s="1"/>
  <c r="Q64" i="2" s="1"/>
  <c r="Q66" i="2" s="1"/>
  <c r="Q68" i="2" s="1"/>
  <c r="U39" i="2"/>
  <c r="U62" i="2" s="1"/>
  <c r="U64" i="2" s="1"/>
  <c r="U66" i="2" s="1"/>
  <c r="U68" i="2" s="1"/>
  <c r="B39" i="2"/>
  <c r="C39" i="2"/>
  <c r="BN15" i="112"/>
  <c r="BN15" i="152"/>
  <c r="J37" i="154"/>
  <c r="H30" i="154"/>
  <c r="J31" i="154" s="1"/>
  <c r="AM48" i="123"/>
  <c r="AM42" i="123"/>
  <c r="L43" i="154"/>
  <c r="G37" i="2"/>
  <c r="AM42" i="122"/>
  <c r="I37" i="2"/>
  <c r="AM48" i="122"/>
  <c r="O35" i="123"/>
  <c r="P32" i="123" s="1"/>
  <c r="C62" i="2"/>
  <c r="E37" i="2"/>
  <c r="I22" i="154"/>
  <c r="J22" i="154" s="1"/>
  <c r="BP25" i="112"/>
  <c r="AN47" i="122"/>
  <c r="AO45" i="122" s="1"/>
  <c r="N36" i="122"/>
  <c r="N50" i="122" s="1"/>
  <c r="N59" i="122" s="1"/>
  <c r="N61" i="122" s="1"/>
  <c r="N63" i="122" s="1"/>
  <c r="N65" i="122" s="1"/>
  <c r="Q21" i="112" s="1"/>
  <c r="AN47" i="123"/>
  <c r="AO45" i="123" s="1"/>
  <c r="L37" i="2"/>
  <c r="J37" i="2"/>
  <c r="O35" i="122"/>
  <c r="P32" i="122" s="1"/>
  <c r="H37" i="2"/>
  <c r="D37" i="2"/>
  <c r="F37" i="2"/>
  <c r="K37" i="2"/>
  <c r="M37" i="2"/>
  <c r="N39" i="2" s="1"/>
  <c r="AN41" i="122"/>
  <c r="AO39" i="122" s="1"/>
  <c r="BQ40" i="152"/>
  <c r="N36" i="123"/>
  <c r="N50" i="123" s="1"/>
  <c r="N59" i="123" s="1"/>
  <c r="N61" i="123" s="1"/>
  <c r="N63" i="123" s="1"/>
  <c r="N65" i="123" s="1"/>
  <c r="AN41" i="123"/>
  <c r="AO39" i="123" s="1"/>
  <c r="O37" i="2"/>
  <c r="B50" i="2"/>
  <c r="C48" i="2" s="1"/>
  <c r="AC43" i="2"/>
  <c r="B44" i="2"/>
  <c r="C42" i="2" s="1"/>
  <c r="C16" i="2"/>
  <c r="D12" i="2" s="1"/>
  <c r="D16" i="2" s="1"/>
  <c r="E12" i="2" s="1"/>
  <c r="K59" i="2"/>
  <c r="K65" i="2" s="1"/>
  <c r="H59" i="2"/>
  <c r="H65" i="2" s="1"/>
  <c r="B59" i="2"/>
  <c r="B65" i="2" s="1"/>
  <c r="J59" i="2"/>
  <c r="J65" i="2" s="1"/>
  <c r="F59" i="2"/>
  <c r="F65" i="2" s="1"/>
  <c r="D59" i="2"/>
  <c r="D65" i="2" s="1"/>
  <c r="C59" i="2"/>
  <c r="C65" i="2" s="1"/>
  <c r="I59" i="2"/>
  <c r="I65" i="2" s="1"/>
  <c r="E59" i="2"/>
  <c r="E65" i="2" s="1"/>
  <c r="L59" i="2"/>
  <c r="L65" i="2" s="1"/>
  <c r="G59" i="2"/>
  <c r="G65" i="2" s="1"/>
  <c r="AC131" i="2"/>
  <c r="BP15" i="112" l="1"/>
  <c r="BR15" i="112"/>
  <c r="E12" i="154" s="1"/>
  <c r="L12" i="154" s="1"/>
  <c r="Z64" i="2"/>
  <c r="Z66" i="2" s="1"/>
  <c r="Z68" i="2" s="1"/>
  <c r="AC12" i="112" s="1"/>
  <c r="Z12" i="112"/>
  <c r="Z12" i="152"/>
  <c r="AE12" i="112"/>
  <c r="AE12" i="152"/>
  <c r="AE34" i="152" s="1"/>
  <c r="AE44" i="152" s="1"/>
  <c r="AD12" i="112"/>
  <c r="AD12" i="152"/>
  <c r="AD34" i="152" s="1"/>
  <c r="AD44" i="152" s="1"/>
  <c r="AB12" i="112"/>
  <c r="AB12" i="152"/>
  <c r="AB34" i="152" s="1"/>
  <c r="AB44" i="152" s="1"/>
  <c r="AA12" i="112"/>
  <c r="AA12" i="152"/>
  <c r="AA34" i="152" s="1"/>
  <c r="AA44" i="152" s="1"/>
  <c r="R64" i="2"/>
  <c r="R66" i="2" s="1"/>
  <c r="R68" i="2" s="1"/>
  <c r="AC65" i="2"/>
  <c r="B62" i="2"/>
  <c r="V12" i="112"/>
  <c r="V12" i="152"/>
  <c r="V34" i="152" s="1"/>
  <c r="V44" i="152" s="1"/>
  <c r="T12" i="112"/>
  <c r="T12" i="152"/>
  <c r="T34" i="152" s="1"/>
  <c r="T44" i="152" s="1"/>
  <c r="W12" i="112"/>
  <c r="W12" i="152"/>
  <c r="W34" i="152" s="1"/>
  <c r="W44" i="152" s="1"/>
  <c r="X12" i="152"/>
  <c r="X34" i="152" s="1"/>
  <c r="X44" i="152" s="1"/>
  <c r="X12" i="112"/>
  <c r="O39" i="2"/>
  <c r="O62" i="2" s="1"/>
  <c r="O64" i="2" s="1"/>
  <c r="O66" i="2" s="1"/>
  <c r="O68" i="2" s="1"/>
  <c r="R12" i="152" s="1"/>
  <c r="P39" i="2"/>
  <c r="P62" i="2" s="1"/>
  <c r="P64" i="2" s="1"/>
  <c r="P66" i="2" s="1"/>
  <c r="P68" i="2" s="1"/>
  <c r="S12" i="112" s="1"/>
  <c r="K39" i="2"/>
  <c r="K62" i="2" s="1"/>
  <c r="I39" i="2"/>
  <c r="I62" i="2" s="1"/>
  <c r="V62" i="2"/>
  <c r="V64" i="2" s="1"/>
  <c r="V66" i="2" s="1"/>
  <c r="V68" i="2" s="1"/>
  <c r="G39" i="2"/>
  <c r="G62" i="2" s="1"/>
  <c r="G64" i="2" s="1"/>
  <c r="G66" i="2" s="1"/>
  <c r="L39" i="2"/>
  <c r="L62" i="2" s="1"/>
  <c r="M39" i="2"/>
  <c r="M62" i="2" s="1"/>
  <c r="M64" i="2" s="1"/>
  <c r="M66" i="2" s="1"/>
  <c r="M68" i="2" s="1"/>
  <c r="P12" i="152" s="1"/>
  <c r="H39" i="2"/>
  <c r="H62" i="2" s="1"/>
  <c r="F39" i="2"/>
  <c r="J39" i="2"/>
  <c r="J62" i="2" s="1"/>
  <c r="BN37" i="152"/>
  <c r="BQ15" i="152"/>
  <c r="N62" i="2"/>
  <c r="N64" i="2" s="1"/>
  <c r="N66" i="2" s="1"/>
  <c r="N68" i="2" s="1"/>
  <c r="Q12" i="152" s="1"/>
  <c r="D39" i="2"/>
  <c r="D62" i="2" s="1"/>
  <c r="AN48" i="122"/>
  <c r="E39" i="2"/>
  <c r="E62" i="2" s="1"/>
  <c r="O36" i="123"/>
  <c r="O50" i="123" s="1"/>
  <c r="O59" i="123" s="1"/>
  <c r="O61" i="123" s="1"/>
  <c r="O63" i="123" s="1"/>
  <c r="O65" i="123" s="1"/>
  <c r="R22" i="112" s="1"/>
  <c r="AN42" i="122"/>
  <c r="AN42" i="123"/>
  <c r="AO41" i="123"/>
  <c r="AP39" i="123" s="1"/>
  <c r="Q22" i="112"/>
  <c r="AO41" i="122"/>
  <c r="AP39" i="122" s="1"/>
  <c r="O36" i="122"/>
  <c r="O50" i="122" s="1"/>
  <c r="O59" i="122" s="1"/>
  <c r="O61" i="122" s="1"/>
  <c r="O63" i="122" s="1"/>
  <c r="O65" i="122" s="1"/>
  <c r="R21" i="112" s="1"/>
  <c r="R54" i="112" s="1"/>
  <c r="AN48" i="123"/>
  <c r="AO47" i="122"/>
  <c r="AP45" i="122" s="1"/>
  <c r="P35" i="122"/>
  <c r="Q32" i="122" s="1"/>
  <c r="AO47" i="123"/>
  <c r="AP45" i="123" s="1"/>
  <c r="Q54" i="112"/>
  <c r="P35" i="123"/>
  <c r="Q32" i="123" s="1"/>
  <c r="B45" i="2"/>
  <c r="B51" i="2"/>
  <c r="C17" i="2"/>
  <c r="D17" i="2"/>
  <c r="C33" i="2"/>
  <c r="C35" i="2" s="1"/>
  <c r="D33" i="2" s="1"/>
  <c r="E16" i="2"/>
  <c r="F12" i="2" s="1"/>
  <c r="AC132" i="2"/>
  <c r="AC12" i="152" l="1"/>
  <c r="AC34" i="152" s="1"/>
  <c r="AC44" i="152" s="1"/>
  <c r="U12" i="112"/>
  <c r="U12" i="152"/>
  <c r="U34" i="152" s="1"/>
  <c r="U44" i="152" s="1"/>
  <c r="AC39" i="2"/>
  <c r="Y12" i="152"/>
  <c r="Y34" i="152" s="1"/>
  <c r="Y44" i="152" s="1"/>
  <c r="Y12" i="112"/>
  <c r="S12" i="152"/>
  <c r="F62" i="2"/>
  <c r="AC62" i="2" s="1"/>
  <c r="BN44" i="152"/>
  <c r="BQ37" i="152"/>
  <c r="Q34" i="152"/>
  <c r="Q44" i="152" s="1"/>
  <c r="R12" i="112"/>
  <c r="R55" i="112" s="1"/>
  <c r="R34" i="152"/>
  <c r="R44" i="152" s="1"/>
  <c r="Q12" i="112"/>
  <c r="Q55" i="112" s="1"/>
  <c r="P12" i="112"/>
  <c r="P55" i="112" s="1"/>
  <c r="P34" i="152"/>
  <c r="P44" i="152" s="1"/>
  <c r="P36" i="123"/>
  <c r="P50" i="123" s="1"/>
  <c r="P59" i="123" s="1"/>
  <c r="P61" i="123" s="1"/>
  <c r="P63" i="123" s="1"/>
  <c r="P65" i="123" s="1"/>
  <c r="S22" i="112" s="1"/>
  <c r="S55" i="112" s="1"/>
  <c r="AO48" i="122"/>
  <c r="AO42" i="122"/>
  <c r="AO48" i="123"/>
  <c r="AO42" i="123"/>
  <c r="P36" i="122"/>
  <c r="P50" i="122" s="1"/>
  <c r="P59" i="122" s="1"/>
  <c r="P61" i="122" s="1"/>
  <c r="P63" i="122" s="1"/>
  <c r="P65" i="122" s="1"/>
  <c r="S21" i="112" s="1"/>
  <c r="S54" i="112" s="1"/>
  <c r="Q35" i="122"/>
  <c r="R32" i="122" s="1"/>
  <c r="Q35" i="123"/>
  <c r="R32" i="123" s="1"/>
  <c r="AP47" i="123"/>
  <c r="AQ45" i="123" s="1"/>
  <c r="AP47" i="122"/>
  <c r="AQ45" i="122" s="1"/>
  <c r="AP41" i="122"/>
  <c r="AQ39" i="122" s="1"/>
  <c r="AP41" i="123"/>
  <c r="AQ39" i="123" s="1"/>
  <c r="C50" i="2"/>
  <c r="D48" i="2" s="1"/>
  <c r="C44" i="2"/>
  <c r="D42" i="2" s="1"/>
  <c r="L85" i="2"/>
  <c r="L28" i="2" s="1"/>
  <c r="E17" i="2"/>
  <c r="F16" i="2"/>
  <c r="G12" i="2" s="1"/>
  <c r="B36" i="2"/>
  <c r="B53" i="2" s="1"/>
  <c r="AC133" i="2"/>
  <c r="AC134" i="2"/>
  <c r="S34" i="152" l="1"/>
  <c r="S44" i="152" s="1"/>
  <c r="AP42" i="122"/>
  <c r="Q36" i="122"/>
  <c r="Q50" i="122" s="1"/>
  <c r="Q59" i="122" s="1"/>
  <c r="Q61" i="122" s="1"/>
  <c r="Q63" i="122" s="1"/>
  <c r="Q65" i="122" s="1"/>
  <c r="T21" i="112" s="1"/>
  <c r="T54" i="112" s="1"/>
  <c r="AP42" i="123"/>
  <c r="AP48" i="123"/>
  <c r="AP48" i="122"/>
  <c r="Q36" i="123"/>
  <c r="Q50" i="123" s="1"/>
  <c r="Q59" i="123" s="1"/>
  <c r="Q61" i="123" s="1"/>
  <c r="Q63" i="123" s="1"/>
  <c r="Q65" i="123" s="1"/>
  <c r="T22" i="112" s="1"/>
  <c r="AQ41" i="122"/>
  <c r="AR39" i="122" s="1"/>
  <c r="AQ47" i="123"/>
  <c r="AR45" i="123" s="1"/>
  <c r="R35" i="122"/>
  <c r="S32" i="122" s="1"/>
  <c r="AQ41" i="123"/>
  <c r="AR39" i="123" s="1"/>
  <c r="AQ47" i="122"/>
  <c r="AR45" i="122" s="1"/>
  <c r="R35" i="123"/>
  <c r="S32" i="123" s="1"/>
  <c r="C45" i="2"/>
  <c r="L29" i="2"/>
  <c r="L30" i="2" s="1"/>
  <c r="L49" i="2"/>
  <c r="AC49" i="2" s="1"/>
  <c r="C51" i="2"/>
  <c r="D50" i="2"/>
  <c r="E48" i="2" s="1"/>
  <c r="D44" i="2"/>
  <c r="E42" i="2" s="1"/>
  <c r="C36" i="2"/>
  <c r="F17" i="2"/>
  <c r="G16" i="2"/>
  <c r="H12" i="2" s="1"/>
  <c r="D35" i="2"/>
  <c r="E33" i="2" s="1"/>
  <c r="AC135" i="2"/>
  <c r="T55" i="112" l="1"/>
  <c r="AQ42" i="122"/>
  <c r="R36" i="122"/>
  <c r="R50" i="122" s="1"/>
  <c r="R59" i="122" s="1"/>
  <c r="R61" i="122" s="1"/>
  <c r="R63" i="122" s="1"/>
  <c r="R65" i="122" s="1"/>
  <c r="U21" i="112" s="1"/>
  <c r="U54" i="112" s="1"/>
  <c r="AQ48" i="123"/>
  <c r="S35" i="123"/>
  <c r="T32" i="123" s="1"/>
  <c r="AR41" i="123"/>
  <c r="AS39" i="123" s="1"/>
  <c r="AQ48" i="122"/>
  <c r="AR47" i="123"/>
  <c r="AS45" i="123" s="1"/>
  <c r="AR47" i="122"/>
  <c r="AS45" i="122" s="1"/>
  <c r="R36" i="123"/>
  <c r="R50" i="123" s="1"/>
  <c r="R59" i="123" s="1"/>
  <c r="R61" i="123" s="1"/>
  <c r="R63" i="123" s="1"/>
  <c r="R65" i="123" s="1"/>
  <c r="U22" i="112" s="1"/>
  <c r="U55" i="112" s="1"/>
  <c r="AQ42" i="123"/>
  <c r="S35" i="122"/>
  <c r="T32" i="122" s="1"/>
  <c r="AR41" i="122"/>
  <c r="AS39" i="122" s="1"/>
  <c r="D45" i="2"/>
  <c r="C53" i="2"/>
  <c r="D51" i="2"/>
  <c r="E44" i="2"/>
  <c r="F42" i="2" s="1"/>
  <c r="E50" i="2"/>
  <c r="F48" i="2" s="1"/>
  <c r="D36" i="2"/>
  <c r="G17" i="2"/>
  <c r="E35" i="2"/>
  <c r="F33" i="2" s="1"/>
  <c r="H16" i="2"/>
  <c r="I12" i="2" s="1"/>
  <c r="D53" i="2" l="1"/>
  <c r="S36" i="123"/>
  <c r="S50" i="123" s="1"/>
  <c r="S59" i="123" s="1"/>
  <c r="S61" i="123" s="1"/>
  <c r="S63" i="123" s="1"/>
  <c r="S65" i="123" s="1"/>
  <c r="V22" i="112" s="1"/>
  <c r="V55" i="112" s="1"/>
  <c r="AR42" i="123"/>
  <c r="T35" i="122"/>
  <c r="U32" i="122" s="1"/>
  <c r="AS47" i="122"/>
  <c r="AT45" i="122" s="1"/>
  <c r="AR42" i="122"/>
  <c r="AR48" i="123"/>
  <c r="AS41" i="123"/>
  <c r="AT39" i="123" s="1"/>
  <c r="AS41" i="122"/>
  <c r="AT39" i="122" s="1"/>
  <c r="AS47" i="123"/>
  <c r="AT45" i="123" s="1"/>
  <c r="S36" i="122"/>
  <c r="S50" i="122" s="1"/>
  <c r="S59" i="122" s="1"/>
  <c r="S61" i="122" s="1"/>
  <c r="S63" i="122" s="1"/>
  <c r="S65" i="122" s="1"/>
  <c r="V21" i="112" s="1"/>
  <c r="V54" i="112" s="1"/>
  <c r="AR48" i="122"/>
  <c r="T35" i="123"/>
  <c r="U32" i="123" s="1"/>
  <c r="E45" i="2"/>
  <c r="E51" i="2"/>
  <c r="F44" i="2"/>
  <c r="G42" i="2" s="1"/>
  <c r="F50" i="2"/>
  <c r="G48" i="2" s="1"/>
  <c r="H17" i="2"/>
  <c r="I16" i="2"/>
  <c r="J12" i="2" s="1"/>
  <c r="E36" i="2"/>
  <c r="F35" i="2"/>
  <c r="G33" i="2" s="1"/>
  <c r="AC137" i="2"/>
  <c r="T36" i="122" l="1"/>
  <c r="T50" i="122" s="1"/>
  <c r="T59" i="122" s="1"/>
  <c r="T61" i="122" s="1"/>
  <c r="T63" i="122" s="1"/>
  <c r="T65" i="122" s="1"/>
  <c r="W21" i="112" s="1"/>
  <c r="W54" i="112" s="1"/>
  <c r="AS42" i="122"/>
  <c r="T36" i="123"/>
  <c r="T50" i="123" s="1"/>
  <c r="T59" i="123" s="1"/>
  <c r="T61" i="123" s="1"/>
  <c r="T63" i="123" s="1"/>
  <c r="T65" i="123" s="1"/>
  <c r="W22" i="112" s="1"/>
  <c r="AS48" i="123"/>
  <c r="AS42" i="123"/>
  <c r="AS48" i="122"/>
  <c r="U35" i="123"/>
  <c r="V32" i="123" s="1"/>
  <c r="AT47" i="123"/>
  <c r="AU45" i="123" s="1"/>
  <c r="AT41" i="123"/>
  <c r="AU39" i="123" s="1"/>
  <c r="AT47" i="122"/>
  <c r="AU45" i="122" s="1"/>
  <c r="AT41" i="122"/>
  <c r="AU39" i="122" s="1"/>
  <c r="U35" i="122"/>
  <c r="V32" i="122" s="1"/>
  <c r="E53" i="2"/>
  <c r="F51" i="2"/>
  <c r="F45" i="2"/>
  <c r="G44" i="2"/>
  <c r="H42" i="2" s="1"/>
  <c r="G50" i="2"/>
  <c r="H48" i="2" s="1"/>
  <c r="I17" i="2"/>
  <c r="F36" i="2"/>
  <c r="G35" i="2"/>
  <c r="H33" i="2" s="1"/>
  <c r="J16" i="2"/>
  <c r="K12" i="2" s="1"/>
  <c r="W55" i="112" l="1"/>
  <c r="U36" i="122"/>
  <c r="U50" i="122" s="1"/>
  <c r="U59" i="122" s="1"/>
  <c r="U61" i="122" s="1"/>
  <c r="U63" i="122" s="1"/>
  <c r="U65" i="122" s="1"/>
  <c r="X21" i="112" s="1"/>
  <c r="X54" i="112" s="1"/>
  <c r="AT48" i="123"/>
  <c r="AT48" i="122"/>
  <c r="AT42" i="122"/>
  <c r="AT42" i="123"/>
  <c r="U36" i="123"/>
  <c r="U50" i="123" s="1"/>
  <c r="U59" i="123" s="1"/>
  <c r="U61" i="123" s="1"/>
  <c r="U63" i="123" s="1"/>
  <c r="U65" i="123" s="1"/>
  <c r="X22" i="112" s="1"/>
  <c r="X55" i="112" s="1"/>
  <c r="V35" i="122"/>
  <c r="W32" i="122" s="1"/>
  <c r="AU47" i="122"/>
  <c r="AV45" i="122" s="1"/>
  <c r="AU47" i="123"/>
  <c r="AV45" i="123" s="1"/>
  <c r="AU41" i="122"/>
  <c r="AV39" i="122" s="1"/>
  <c r="AU41" i="123"/>
  <c r="AV39" i="123" s="1"/>
  <c r="V35" i="123"/>
  <c r="W32" i="123" s="1"/>
  <c r="F53" i="2"/>
  <c r="G51" i="2"/>
  <c r="G45" i="2"/>
  <c r="H44" i="2"/>
  <c r="I42" i="2" s="1"/>
  <c r="H50" i="2"/>
  <c r="I48" i="2" s="1"/>
  <c r="G36" i="2"/>
  <c r="J17" i="2"/>
  <c r="K16" i="2"/>
  <c r="L12" i="2" s="1"/>
  <c r="H35" i="2"/>
  <c r="I33" i="2" s="1"/>
  <c r="V36" i="123" l="1"/>
  <c r="V50" i="123" s="1"/>
  <c r="V59" i="123" s="1"/>
  <c r="V61" i="123" s="1"/>
  <c r="V63" i="123" s="1"/>
  <c r="V65" i="123" s="1"/>
  <c r="Y22" i="112" s="1"/>
  <c r="Y55" i="112" s="1"/>
  <c r="AU48" i="122"/>
  <c r="AU42" i="122"/>
  <c r="AU42" i="123"/>
  <c r="AU48" i="123"/>
  <c r="V36" i="122"/>
  <c r="V50" i="122" s="1"/>
  <c r="V59" i="122" s="1"/>
  <c r="V61" i="122" s="1"/>
  <c r="V63" i="122" s="1"/>
  <c r="V65" i="122" s="1"/>
  <c r="Y21" i="112" s="1"/>
  <c r="Y54" i="112" s="1"/>
  <c r="W35" i="123"/>
  <c r="X32" i="123" s="1"/>
  <c r="AV41" i="122"/>
  <c r="AW39" i="122" s="1"/>
  <c r="AV47" i="122"/>
  <c r="AW45" i="122" s="1"/>
  <c r="AV41" i="123"/>
  <c r="AW39" i="123" s="1"/>
  <c r="AV47" i="123"/>
  <c r="AW45" i="123" s="1"/>
  <c r="W35" i="122"/>
  <c r="X32" i="122" s="1"/>
  <c r="G53" i="2"/>
  <c r="H45" i="2"/>
  <c r="H51" i="2"/>
  <c r="I50" i="2"/>
  <c r="J48" i="2" s="1"/>
  <c r="I44" i="2"/>
  <c r="J42" i="2" s="1"/>
  <c r="K17" i="2"/>
  <c r="I35" i="2"/>
  <c r="J33" i="2" s="1"/>
  <c r="H36" i="2"/>
  <c r="L16" i="2"/>
  <c r="AV42" i="123" l="1"/>
  <c r="AV42" i="122"/>
  <c r="W36" i="122"/>
  <c r="W50" i="122" s="1"/>
  <c r="W59" i="122" s="1"/>
  <c r="W61" i="122" s="1"/>
  <c r="W63" i="122" s="1"/>
  <c r="W65" i="122" s="1"/>
  <c r="Z21" i="112" s="1"/>
  <c r="Z54" i="112" s="1"/>
  <c r="AV48" i="123"/>
  <c r="AV48" i="122"/>
  <c r="W36" i="123"/>
  <c r="W50" i="123" s="1"/>
  <c r="W59" i="123" s="1"/>
  <c r="W61" i="123" s="1"/>
  <c r="W63" i="123" s="1"/>
  <c r="W65" i="123" s="1"/>
  <c r="Z22" i="112" s="1"/>
  <c r="X35" i="122"/>
  <c r="Y32" i="122" s="1"/>
  <c r="AW41" i="123"/>
  <c r="AX39" i="123" s="1"/>
  <c r="AW41" i="122"/>
  <c r="AX39" i="122" s="1"/>
  <c r="AW47" i="123"/>
  <c r="AX45" i="123" s="1"/>
  <c r="AW47" i="122"/>
  <c r="AX45" i="122" s="1"/>
  <c r="X35" i="123"/>
  <c r="Y32" i="123" s="1"/>
  <c r="I45" i="2"/>
  <c r="H53" i="2"/>
  <c r="I51" i="2"/>
  <c r="J44" i="2"/>
  <c r="K42" i="2" s="1"/>
  <c r="J50" i="2"/>
  <c r="K48" i="2" s="1"/>
  <c r="L17" i="2"/>
  <c r="M12" i="2"/>
  <c r="I36" i="2"/>
  <c r="J35" i="2"/>
  <c r="K33" i="2" s="1"/>
  <c r="AW48" i="123" l="1"/>
  <c r="AW42" i="123"/>
  <c r="X36" i="123"/>
  <c r="X50" i="123" s="1"/>
  <c r="X59" i="123" s="1"/>
  <c r="X61" i="123" s="1"/>
  <c r="X63" i="123" s="1"/>
  <c r="X65" i="123" s="1"/>
  <c r="AA22" i="112" s="1"/>
  <c r="AA55" i="112" s="1"/>
  <c r="AW48" i="122"/>
  <c r="AW42" i="122"/>
  <c r="X36" i="122"/>
  <c r="X50" i="122" s="1"/>
  <c r="X59" i="122" s="1"/>
  <c r="X61" i="122" s="1"/>
  <c r="X63" i="122" s="1"/>
  <c r="X65" i="122" s="1"/>
  <c r="AA21" i="112" s="1"/>
  <c r="AA54" i="112" s="1"/>
  <c r="Y35" i="123"/>
  <c r="Z32" i="123" s="1"/>
  <c r="AX47" i="123"/>
  <c r="AY45" i="123" s="1"/>
  <c r="AX41" i="123"/>
  <c r="AY39" i="123" s="1"/>
  <c r="AX47" i="122"/>
  <c r="AY45" i="122" s="1"/>
  <c r="AX41" i="122"/>
  <c r="AY39" i="122" s="1"/>
  <c r="Y35" i="122"/>
  <c r="Z32" i="122" s="1"/>
  <c r="I53" i="2"/>
  <c r="J51" i="2"/>
  <c r="J45" i="2"/>
  <c r="K44" i="2"/>
  <c r="L42" i="2" s="1"/>
  <c r="K50" i="2"/>
  <c r="L48" i="2" s="1"/>
  <c r="M16" i="2"/>
  <c r="N12" i="2" s="1"/>
  <c r="N16" i="2" s="1"/>
  <c r="K35" i="2"/>
  <c r="L33" i="2" s="1"/>
  <c r="J36" i="2"/>
  <c r="N17" i="2" l="1"/>
  <c r="O12" i="2"/>
  <c r="Y36" i="122"/>
  <c r="Y50" i="122" s="1"/>
  <c r="Y59" i="122" s="1"/>
  <c r="Y61" i="122" s="1"/>
  <c r="Y63" i="122" s="1"/>
  <c r="Y65" i="122" s="1"/>
  <c r="AB21" i="112" s="1"/>
  <c r="AB54" i="112" s="1"/>
  <c r="AX48" i="123"/>
  <c r="AX48" i="122"/>
  <c r="AX42" i="122"/>
  <c r="AX42" i="123"/>
  <c r="Y36" i="123"/>
  <c r="Y50" i="123" s="1"/>
  <c r="Y59" i="123" s="1"/>
  <c r="Y61" i="123" s="1"/>
  <c r="Y63" i="123" s="1"/>
  <c r="Y65" i="123" s="1"/>
  <c r="AB22" i="112" s="1"/>
  <c r="AB55" i="112" s="1"/>
  <c r="Z35" i="122"/>
  <c r="AA32" i="122" s="1"/>
  <c r="AY47" i="122"/>
  <c r="AZ45" i="122" s="1"/>
  <c r="AY47" i="123"/>
  <c r="AZ45" i="123" s="1"/>
  <c r="AY41" i="122"/>
  <c r="AZ39" i="122" s="1"/>
  <c r="AY41" i="123"/>
  <c r="AZ39" i="123" s="1"/>
  <c r="Z35" i="123"/>
  <c r="AA32" i="123" s="1"/>
  <c r="K51" i="2"/>
  <c r="J53" i="2"/>
  <c r="M17" i="2"/>
  <c r="K45" i="2"/>
  <c r="L44" i="2"/>
  <c r="L45" i="2" s="1"/>
  <c r="L50" i="2"/>
  <c r="L51" i="2" s="1"/>
  <c r="K36" i="2"/>
  <c r="L35" i="2"/>
  <c r="O16" i="2" l="1"/>
  <c r="P12" i="2" s="1"/>
  <c r="Z36" i="123"/>
  <c r="Z50" i="123" s="1"/>
  <c r="Z59" i="123" s="1"/>
  <c r="Z61" i="123" s="1"/>
  <c r="Z63" i="123" s="1"/>
  <c r="Z65" i="123" s="1"/>
  <c r="AC22" i="112" s="1"/>
  <c r="AC55" i="112" s="1"/>
  <c r="AY42" i="122"/>
  <c r="AY48" i="122"/>
  <c r="AY42" i="123"/>
  <c r="AY48" i="123"/>
  <c r="Z36" i="122"/>
  <c r="Z50" i="122" s="1"/>
  <c r="Z59" i="122" s="1"/>
  <c r="Z61" i="122" s="1"/>
  <c r="Z63" i="122" s="1"/>
  <c r="Z65" i="122" s="1"/>
  <c r="AC21" i="112" s="1"/>
  <c r="AC54" i="112" s="1"/>
  <c r="AA35" i="123"/>
  <c r="AB32" i="123" s="1"/>
  <c r="AZ41" i="122"/>
  <c r="BA39" i="122" s="1"/>
  <c r="AZ47" i="122"/>
  <c r="BA45" i="122" s="1"/>
  <c r="AZ41" i="123"/>
  <c r="BA39" i="123" s="1"/>
  <c r="AZ47" i="123"/>
  <c r="BA45" i="123" s="1"/>
  <c r="AA35" i="122"/>
  <c r="AB32" i="122" s="1"/>
  <c r="K53" i="2"/>
  <c r="L36" i="2"/>
  <c r="L53" i="2" s="1"/>
  <c r="M33" i="2"/>
  <c r="M35" i="2" s="1"/>
  <c r="O17" i="2" l="1"/>
  <c r="P16" i="2"/>
  <c r="Q12" i="2" s="1"/>
  <c r="AZ42" i="122"/>
  <c r="AZ42" i="123"/>
  <c r="AA36" i="122"/>
  <c r="AA50" i="122" s="1"/>
  <c r="AA59" i="122" s="1"/>
  <c r="AA61" i="122" s="1"/>
  <c r="AA63" i="122" s="1"/>
  <c r="AA65" i="122" s="1"/>
  <c r="AD21" i="112" s="1"/>
  <c r="AD54" i="112" s="1"/>
  <c r="AZ48" i="123"/>
  <c r="AZ48" i="122"/>
  <c r="AA36" i="123"/>
  <c r="AA50" i="123" s="1"/>
  <c r="AA59" i="123" s="1"/>
  <c r="AA61" i="123" s="1"/>
  <c r="AA63" i="123" s="1"/>
  <c r="AA65" i="123" s="1"/>
  <c r="AD22" i="112" s="1"/>
  <c r="AD55" i="112" s="1"/>
  <c r="AB35" i="122"/>
  <c r="AC32" i="122" s="1"/>
  <c r="BA41" i="123"/>
  <c r="BB39" i="123" s="1"/>
  <c r="BA41" i="122"/>
  <c r="BB39" i="122" s="1"/>
  <c r="BA47" i="123"/>
  <c r="BB45" i="123" s="1"/>
  <c r="BA47" i="122"/>
  <c r="BB45" i="122" s="1"/>
  <c r="AB35" i="123"/>
  <c r="AC32" i="123" s="1"/>
  <c r="M36" i="2"/>
  <c r="N33" i="2"/>
  <c r="N35" i="2" s="1"/>
  <c r="P17" i="2" l="1"/>
  <c r="Q16" i="2"/>
  <c r="R12" i="2" s="1"/>
  <c r="BA48" i="123"/>
  <c r="BA42" i="123"/>
  <c r="AB36" i="123"/>
  <c r="AB50" i="123" s="1"/>
  <c r="AB59" i="123" s="1"/>
  <c r="AB61" i="123" s="1"/>
  <c r="AB63" i="123" s="1"/>
  <c r="AB65" i="123" s="1"/>
  <c r="AE22" i="112" s="1"/>
  <c r="AE55" i="112" s="1"/>
  <c r="BA48" i="122"/>
  <c r="BA42" i="122"/>
  <c r="AB36" i="122"/>
  <c r="AB50" i="122" s="1"/>
  <c r="AB59" i="122" s="1"/>
  <c r="AB61" i="122" s="1"/>
  <c r="AB63" i="122" s="1"/>
  <c r="AB65" i="122" s="1"/>
  <c r="AE21" i="112" s="1"/>
  <c r="AE54" i="112" s="1"/>
  <c r="AC35" i="123"/>
  <c r="AD32" i="123" s="1"/>
  <c r="BB47" i="123"/>
  <c r="BC45" i="123" s="1"/>
  <c r="BB41" i="123"/>
  <c r="BC39" i="123" s="1"/>
  <c r="BB47" i="122"/>
  <c r="BC45" i="122" s="1"/>
  <c r="BB41" i="122"/>
  <c r="BC39" i="122" s="1"/>
  <c r="AC35" i="122"/>
  <c r="AD32" i="122" s="1"/>
  <c r="N36" i="2"/>
  <c r="O33" i="2"/>
  <c r="O35" i="2" s="1"/>
  <c r="P33" i="2" s="1"/>
  <c r="AC139" i="2"/>
  <c r="AC140" i="2"/>
  <c r="AC136" i="2"/>
  <c r="AC138" i="2"/>
  <c r="Q17" i="2" l="1"/>
  <c r="P35" i="2"/>
  <c r="Q33" i="2" s="1"/>
  <c r="R16" i="2"/>
  <c r="S12" i="2" s="1"/>
  <c r="O36" i="2"/>
  <c r="V33" i="2"/>
  <c r="AC141" i="2"/>
  <c r="AC36" i="122"/>
  <c r="AC50" i="122" s="1"/>
  <c r="AC59" i="122" s="1"/>
  <c r="AC61" i="122" s="1"/>
  <c r="AC63" i="122" s="1"/>
  <c r="AC65" i="122" s="1"/>
  <c r="AF21" i="112" s="1"/>
  <c r="AF54" i="112" s="1"/>
  <c r="BB48" i="123"/>
  <c r="BB48" i="122"/>
  <c r="BB42" i="122"/>
  <c r="BB42" i="123"/>
  <c r="AC36" i="123"/>
  <c r="AC50" i="123" s="1"/>
  <c r="AC59" i="123" s="1"/>
  <c r="AC61" i="123" s="1"/>
  <c r="AC63" i="123" s="1"/>
  <c r="AC65" i="123" s="1"/>
  <c r="AF22" i="112" s="1"/>
  <c r="AF55" i="112" s="1"/>
  <c r="AD35" i="122"/>
  <c r="AE32" i="122" s="1"/>
  <c r="BC47" i="122"/>
  <c r="BD45" i="122" s="1"/>
  <c r="BC47" i="123"/>
  <c r="BD45" i="123" s="1"/>
  <c r="BC41" i="122"/>
  <c r="BD39" i="122" s="1"/>
  <c r="BC41" i="123"/>
  <c r="BD39" i="123" s="1"/>
  <c r="AD35" i="123"/>
  <c r="AE32" i="123" s="1"/>
  <c r="P36" i="2" l="1"/>
  <c r="R17" i="2"/>
  <c r="S16" i="2"/>
  <c r="T12" i="2" s="1"/>
  <c r="Q35" i="2"/>
  <c r="R33" i="2" s="1"/>
  <c r="V35" i="2"/>
  <c r="V36" i="2" s="1"/>
  <c r="BC42" i="122"/>
  <c r="BC48" i="122"/>
  <c r="AD36" i="123"/>
  <c r="AD50" i="123" s="1"/>
  <c r="AD59" i="123" s="1"/>
  <c r="AD61" i="123" s="1"/>
  <c r="AD63" i="123" s="1"/>
  <c r="AD65" i="123" s="1"/>
  <c r="AG22" i="112" s="1"/>
  <c r="AG55" i="112" s="1"/>
  <c r="BC42" i="123"/>
  <c r="BC48" i="123"/>
  <c r="AD36" i="122"/>
  <c r="AD50" i="122" s="1"/>
  <c r="AD59" i="122" s="1"/>
  <c r="AD61" i="122" s="1"/>
  <c r="AD63" i="122" s="1"/>
  <c r="AD65" i="122" s="1"/>
  <c r="AG21" i="112" s="1"/>
  <c r="AG54" i="112" s="1"/>
  <c r="AE35" i="123"/>
  <c r="AF32" i="123" s="1"/>
  <c r="BD41" i="122"/>
  <c r="BE39" i="122" s="1"/>
  <c r="BD47" i="122"/>
  <c r="BE45" i="122" s="1"/>
  <c r="BD41" i="123"/>
  <c r="BE39" i="123" s="1"/>
  <c r="BD47" i="123"/>
  <c r="BE45" i="123" s="1"/>
  <c r="AE35" i="122"/>
  <c r="AF32" i="122" s="1"/>
  <c r="S17" i="2" l="1"/>
  <c r="Q36" i="2"/>
  <c r="R35" i="2"/>
  <c r="S33" i="2" s="1"/>
  <c r="T16" i="2"/>
  <c r="U12" i="2" s="1"/>
  <c r="U16" i="2" s="1"/>
  <c r="AE36" i="122"/>
  <c r="AE50" i="122" s="1"/>
  <c r="AE59" i="122" s="1"/>
  <c r="AE61" i="122" s="1"/>
  <c r="AE63" i="122" s="1"/>
  <c r="AE65" i="122" s="1"/>
  <c r="AH21" i="112" s="1"/>
  <c r="AH54" i="112" s="1"/>
  <c r="BD42" i="122"/>
  <c r="BD42" i="123"/>
  <c r="BD48" i="123"/>
  <c r="BD48" i="122"/>
  <c r="AE36" i="123"/>
  <c r="AE50" i="123" s="1"/>
  <c r="AE59" i="123" s="1"/>
  <c r="AE61" i="123" s="1"/>
  <c r="AE63" i="123" s="1"/>
  <c r="AE65" i="123" s="1"/>
  <c r="AH22" i="112" s="1"/>
  <c r="AH55" i="112" s="1"/>
  <c r="AF35" i="122"/>
  <c r="AG32" i="122" s="1"/>
  <c r="BE41" i="123"/>
  <c r="BF39" i="123" s="1"/>
  <c r="BE41" i="122"/>
  <c r="BF39" i="122" s="1"/>
  <c r="BE47" i="123"/>
  <c r="BF45" i="123" s="1"/>
  <c r="BE47" i="122"/>
  <c r="BF45" i="122" s="1"/>
  <c r="AF35" i="123"/>
  <c r="AG32" i="123" s="1"/>
  <c r="T17" i="2" l="1"/>
  <c r="R36" i="2"/>
  <c r="V12" i="2"/>
  <c r="V16" i="2" s="1"/>
  <c r="S35" i="2"/>
  <c r="T33" i="2" s="1"/>
  <c r="BE48" i="123"/>
  <c r="BE42" i="123"/>
  <c r="AF36" i="123"/>
  <c r="AF50" i="123" s="1"/>
  <c r="AF59" i="123" s="1"/>
  <c r="AF61" i="123" s="1"/>
  <c r="AF63" i="123" s="1"/>
  <c r="AF65" i="123" s="1"/>
  <c r="AI22" i="112" s="1"/>
  <c r="AI55" i="112" s="1"/>
  <c r="BE48" i="122"/>
  <c r="BE42" i="122"/>
  <c r="AF36" i="122"/>
  <c r="AF50" i="122" s="1"/>
  <c r="AF59" i="122" s="1"/>
  <c r="AF61" i="122" s="1"/>
  <c r="AF63" i="122" s="1"/>
  <c r="AF65" i="122" s="1"/>
  <c r="AI21" i="112" s="1"/>
  <c r="AI54" i="112" s="1"/>
  <c r="BF47" i="123"/>
  <c r="BG45" i="123" s="1"/>
  <c r="BF41" i="123"/>
  <c r="BG39" i="123" s="1"/>
  <c r="AG35" i="123"/>
  <c r="AH32" i="123" s="1"/>
  <c r="BF47" i="122"/>
  <c r="BG45" i="122" s="1"/>
  <c r="BF41" i="122"/>
  <c r="BG39" i="122" s="1"/>
  <c r="AG35" i="122"/>
  <c r="AH32" i="122" s="1"/>
  <c r="C64" i="2"/>
  <c r="C66" i="2" s="1"/>
  <c r="V17" i="2" l="1"/>
  <c r="W12" i="2"/>
  <c r="U17" i="2"/>
  <c r="S36" i="2"/>
  <c r="T35" i="2"/>
  <c r="U33" i="2" s="1"/>
  <c r="U35" i="2" s="1"/>
  <c r="U36" i="2" s="1"/>
  <c r="AG36" i="122"/>
  <c r="AG50" i="122" s="1"/>
  <c r="AG59" i="122" s="1"/>
  <c r="AG61" i="122" s="1"/>
  <c r="AG63" i="122" s="1"/>
  <c r="AG65" i="122" s="1"/>
  <c r="AJ21" i="112" s="1"/>
  <c r="AJ54" i="112" s="1"/>
  <c r="BF42" i="123"/>
  <c r="BF48" i="122"/>
  <c r="BF42" i="122"/>
  <c r="AG36" i="123"/>
  <c r="AG50" i="123" s="1"/>
  <c r="AG59" i="123" s="1"/>
  <c r="AG61" i="123" s="1"/>
  <c r="AG63" i="123" s="1"/>
  <c r="AG65" i="123" s="1"/>
  <c r="AJ22" i="112" s="1"/>
  <c r="AJ55" i="112" s="1"/>
  <c r="BF48" i="123"/>
  <c r="AH35" i="122"/>
  <c r="AI32" i="122" s="1"/>
  <c r="BG47" i="122"/>
  <c r="BH45" i="122" s="1"/>
  <c r="BG41" i="123"/>
  <c r="BH39" i="123" s="1"/>
  <c r="BG41" i="122"/>
  <c r="BH39" i="122" s="1"/>
  <c r="AH35" i="123"/>
  <c r="AI32" i="123" s="1"/>
  <c r="BG47" i="123"/>
  <c r="BH45" i="123" s="1"/>
  <c r="C68" i="2"/>
  <c r="D64" i="2"/>
  <c r="D66" i="2" s="1"/>
  <c r="W16" i="2" l="1"/>
  <c r="X12" i="2" s="1"/>
  <c r="T36" i="2"/>
  <c r="F12" i="152"/>
  <c r="F34" i="152" s="1"/>
  <c r="F44" i="152" s="1"/>
  <c r="BG42" i="122"/>
  <c r="BG48" i="122"/>
  <c r="BG48" i="123"/>
  <c r="AH36" i="123"/>
  <c r="AH50" i="123" s="1"/>
  <c r="AH59" i="123" s="1"/>
  <c r="AH61" i="123" s="1"/>
  <c r="AH63" i="123" s="1"/>
  <c r="AH65" i="123" s="1"/>
  <c r="AK22" i="112" s="1"/>
  <c r="AK55" i="112" s="1"/>
  <c r="BG42" i="123"/>
  <c r="AH36" i="122"/>
  <c r="AH50" i="122" s="1"/>
  <c r="AH59" i="122" s="1"/>
  <c r="AH61" i="122" s="1"/>
  <c r="AH63" i="122" s="1"/>
  <c r="AH65" i="122" s="1"/>
  <c r="AK21" i="112" s="1"/>
  <c r="AK54" i="112" s="1"/>
  <c r="BH47" i="123"/>
  <c r="BI45" i="123" s="1"/>
  <c r="BH41" i="122"/>
  <c r="BI39" i="122" s="1"/>
  <c r="BH47" i="122"/>
  <c r="BI45" i="122" s="1"/>
  <c r="AI35" i="123"/>
  <c r="AJ32" i="123" s="1"/>
  <c r="BH41" i="123"/>
  <c r="BI39" i="123" s="1"/>
  <c r="AI35" i="122"/>
  <c r="AJ32" i="122" s="1"/>
  <c r="F12" i="112"/>
  <c r="D68" i="2"/>
  <c r="G12" i="152" s="1"/>
  <c r="E64" i="2"/>
  <c r="E66" i="2" s="1"/>
  <c r="W17" i="2" l="1"/>
  <c r="X16" i="2"/>
  <c r="Y12" i="2" s="1"/>
  <c r="F55" i="112"/>
  <c r="AI36" i="122"/>
  <c r="AI50" i="122" s="1"/>
  <c r="AI59" i="122" s="1"/>
  <c r="AI61" i="122" s="1"/>
  <c r="AI63" i="122" s="1"/>
  <c r="AI65" i="122" s="1"/>
  <c r="AL21" i="112" s="1"/>
  <c r="AL54" i="112" s="1"/>
  <c r="BH42" i="122"/>
  <c r="BH48" i="123"/>
  <c r="AI36" i="123"/>
  <c r="AI50" i="123" s="1"/>
  <c r="AI59" i="123" s="1"/>
  <c r="AI61" i="123" s="1"/>
  <c r="AI63" i="123" s="1"/>
  <c r="AI65" i="123" s="1"/>
  <c r="AL22" i="112" s="1"/>
  <c r="AL55" i="112" s="1"/>
  <c r="BH42" i="123"/>
  <c r="BH48" i="122"/>
  <c r="AJ35" i="123"/>
  <c r="AK32" i="123" s="1"/>
  <c r="BI41" i="122"/>
  <c r="BJ39" i="122" s="1"/>
  <c r="AJ35" i="122"/>
  <c r="AK32" i="122" s="1"/>
  <c r="BI41" i="123"/>
  <c r="BJ39" i="123" s="1"/>
  <c r="BI47" i="122"/>
  <c r="BJ45" i="122" s="1"/>
  <c r="BI47" i="123"/>
  <c r="BJ45" i="123" s="1"/>
  <c r="G34" i="152"/>
  <c r="G44" i="152" s="1"/>
  <c r="G12" i="112"/>
  <c r="E68" i="2"/>
  <c r="H12" i="152" s="1"/>
  <c r="F64" i="2"/>
  <c r="F66" i="2" s="1"/>
  <c r="Y16" i="2" l="1"/>
  <c r="Z12" i="2" s="1"/>
  <c r="X17" i="2"/>
  <c r="G55" i="112"/>
  <c r="AJ36" i="123"/>
  <c r="AJ50" i="123" s="1"/>
  <c r="AJ59" i="123" s="1"/>
  <c r="AJ61" i="123" s="1"/>
  <c r="AJ63" i="123" s="1"/>
  <c r="AJ65" i="123" s="1"/>
  <c r="AM22" i="112" s="1"/>
  <c r="AM55" i="112" s="1"/>
  <c r="AJ36" i="122"/>
  <c r="AJ50" i="122" s="1"/>
  <c r="AJ59" i="122" s="1"/>
  <c r="AJ61" i="122" s="1"/>
  <c r="AJ63" i="122" s="1"/>
  <c r="AJ65" i="122" s="1"/>
  <c r="AM21" i="112" s="1"/>
  <c r="AM54" i="112" s="1"/>
  <c r="BI48" i="122"/>
  <c r="BI48" i="123"/>
  <c r="BI42" i="123"/>
  <c r="BI42" i="122"/>
  <c r="BJ47" i="123"/>
  <c r="BK45" i="123" s="1"/>
  <c r="BJ41" i="123"/>
  <c r="BK39" i="123" s="1"/>
  <c r="BJ41" i="122"/>
  <c r="BK39" i="122" s="1"/>
  <c r="BJ47" i="122"/>
  <c r="BK45" i="122" s="1"/>
  <c r="AK35" i="122"/>
  <c r="AL32" i="122" s="1"/>
  <c r="AK35" i="123"/>
  <c r="AL32" i="123" s="1"/>
  <c r="H34" i="152"/>
  <c r="H44" i="152" s="1"/>
  <c r="H12" i="112"/>
  <c r="F68" i="2"/>
  <c r="G68" i="2"/>
  <c r="J12" i="152" s="1"/>
  <c r="Y17" i="2" l="1"/>
  <c r="Z16" i="2"/>
  <c r="AA12" i="2" s="1"/>
  <c r="I12" i="152"/>
  <c r="I34" i="152" s="1"/>
  <c r="H55" i="112"/>
  <c r="BJ48" i="122"/>
  <c r="BJ42" i="123"/>
  <c r="AK36" i="123"/>
  <c r="AK50" i="123" s="1"/>
  <c r="AK59" i="123" s="1"/>
  <c r="AK61" i="123" s="1"/>
  <c r="AK63" i="123" s="1"/>
  <c r="AK65" i="123" s="1"/>
  <c r="AN22" i="112" s="1"/>
  <c r="AN55" i="112" s="1"/>
  <c r="AK36" i="122"/>
  <c r="AK50" i="122" s="1"/>
  <c r="AK59" i="122" s="1"/>
  <c r="AK61" i="122" s="1"/>
  <c r="AK63" i="122" s="1"/>
  <c r="AK65" i="122" s="1"/>
  <c r="AN21" i="112" s="1"/>
  <c r="AN54" i="112" s="1"/>
  <c r="BJ42" i="122"/>
  <c r="BJ48" i="123"/>
  <c r="AL35" i="123"/>
  <c r="AM32" i="123" s="1"/>
  <c r="BK47" i="122"/>
  <c r="BL45" i="122" s="1"/>
  <c r="BL47" i="122" s="1"/>
  <c r="BL48" i="122" s="1"/>
  <c r="BK41" i="123"/>
  <c r="BL39" i="123" s="1"/>
  <c r="BL41" i="123" s="1"/>
  <c r="BL42" i="123" s="1"/>
  <c r="AL35" i="122"/>
  <c r="AM32" i="122" s="1"/>
  <c r="BK41" i="122"/>
  <c r="BL39" i="122" s="1"/>
  <c r="BL41" i="122" s="1"/>
  <c r="BL42" i="122" s="1"/>
  <c r="BK47" i="123"/>
  <c r="BL45" i="123" s="1"/>
  <c r="BL47" i="123" s="1"/>
  <c r="BL48" i="123" s="1"/>
  <c r="I12" i="112"/>
  <c r="H64" i="2"/>
  <c r="H66" i="2" s="1"/>
  <c r="Z17" i="2" l="1"/>
  <c r="AA16" i="2"/>
  <c r="AB12" i="2" s="1"/>
  <c r="I55" i="112"/>
  <c r="I44" i="152"/>
  <c r="BK42" i="123"/>
  <c r="AL36" i="123"/>
  <c r="AL50" i="123" s="1"/>
  <c r="AL59" i="123" s="1"/>
  <c r="AL61" i="123" s="1"/>
  <c r="AL63" i="123" s="1"/>
  <c r="AL65" i="123" s="1"/>
  <c r="AO22" i="112" s="1"/>
  <c r="AO55" i="112" s="1"/>
  <c r="BK48" i="122"/>
  <c r="BK42" i="122"/>
  <c r="BK48" i="123"/>
  <c r="AL36" i="122"/>
  <c r="AL50" i="122" s="1"/>
  <c r="AL59" i="122" s="1"/>
  <c r="AL61" i="122" s="1"/>
  <c r="AL63" i="122" s="1"/>
  <c r="AL65" i="122" s="1"/>
  <c r="AO21" i="112" s="1"/>
  <c r="AO54" i="112" s="1"/>
  <c r="AM35" i="122"/>
  <c r="AN32" i="122" s="1"/>
  <c r="AM35" i="123"/>
  <c r="AN32" i="123" s="1"/>
  <c r="J34" i="152"/>
  <c r="J44" i="152" s="1"/>
  <c r="J12" i="112"/>
  <c r="H68" i="2"/>
  <c r="I64" i="2"/>
  <c r="I66" i="2" s="1"/>
  <c r="AA17" i="2" l="1"/>
  <c r="AB16" i="2"/>
  <c r="AB17" i="2" s="1"/>
  <c r="K12" i="152"/>
  <c r="K34" i="152" s="1"/>
  <c r="K44" i="152" s="1"/>
  <c r="J55" i="112"/>
  <c r="AM36" i="123"/>
  <c r="AM50" i="123" s="1"/>
  <c r="AM59" i="123" s="1"/>
  <c r="AM61" i="123" s="1"/>
  <c r="AM63" i="123" s="1"/>
  <c r="AM65" i="123" s="1"/>
  <c r="AP22" i="112" s="1"/>
  <c r="AP55" i="112" s="1"/>
  <c r="AM36" i="122"/>
  <c r="AM50" i="122" s="1"/>
  <c r="AM59" i="122" s="1"/>
  <c r="AM61" i="122" s="1"/>
  <c r="AM63" i="122" s="1"/>
  <c r="AM65" i="122" s="1"/>
  <c r="AP21" i="112" s="1"/>
  <c r="AP54" i="112" s="1"/>
  <c r="AN35" i="123"/>
  <c r="AO32" i="123" s="1"/>
  <c r="AN35" i="122"/>
  <c r="AO32" i="122" s="1"/>
  <c r="K12" i="112"/>
  <c r="I68" i="2"/>
  <c r="L12" i="152" s="1"/>
  <c r="J64" i="2"/>
  <c r="J66" i="2" s="1"/>
  <c r="K55" i="112" l="1"/>
  <c r="AN36" i="122"/>
  <c r="AN50" i="122" s="1"/>
  <c r="AN59" i="122" s="1"/>
  <c r="AN61" i="122" s="1"/>
  <c r="AN63" i="122" s="1"/>
  <c r="AN65" i="122" s="1"/>
  <c r="AQ21" i="112" s="1"/>
  <c r="AQ54" i="112" s="1"/>
  <c r="AN36" i="123"/>
  <c r="AN50" i="123" s="1"/>
  <c r="AN59" i="123" s="1"/>
  <c r="AN61" i="123" s="1"/>
  <c r="AN63" i="123" s="1"/>
  <c r="AN65" i="123" s="1"/>
  <c r="AQ22" i="112" s="1"/>
  <c r="AQ55" i="112" s="1"/>
  <c r="AO35" i="122"/>
  <c r="AP32" i="122" s="1"/>
  <c r="AO35" i="123"/>
  <c r="AP32" i="123" s="1"/>
  <c r="L34" i="152"/>
  <c r="L44" i="152" s="1"/>
  <c r="L12" i="112"/>
  <c r="J68" i="2"/>
  <c r="L64" i="2"/>
  <c r="L66" i="2" s="1"/>
  <c r="K64" i="2"/>
  <c r="K66" i="2" s="1"/>
  <c r="M12" i="152" l="1"/>
  <c r="M34" i="152" s="1"/>
  <c r="M44" i="152" s="1"/>
  <c r="L55" i="112"/>
  <c r="AO36" i="123"/>
  <c r="AO50" i="123" s="1"/>
  <c r="AO59" i="123" s="1"/>
  <c r="AO61" i="123" s="1"/>
  <c r="AO63" i="123" s="1"/>
  <c r="AO65" i="123" s="1"/>
  <c r="AR22" i="112" s="1"/>
  <c r="AR55" i="112" s="1"/>
  <c r="AO36" i="122"/>
  <c r="AO50" i="122" s="1"/>
  <c r="AO59" i="122" s="1"/>
  <c r="AO61" i="122" s="1"/>
  <c r="AO63" i="122" s="1"/>
  <c r="AO65" i="122" s="1"/>
  <c r="AR21" i="112" s="1"/>
  <c r="AR54" i="112" s="1"/>
  <c r="AP35" i="123"/>
  <c r="AQ32" i="123" s="1"/>
  <c r="AP35" i="122"/>
  <c r="AQ32" i="122" s="1"/>
  <c r="M12" i="112"/>
  <c r="L68" i="2"/>
  <c r="K68" i="2"/>
  <c r="N12" i="152" s="1"/>
  <c r="M55" i="112" l="1"/>
  <c r="O12" i="152"/>
  <c r="O34" i="152" s="1"/>
  <c r="O44" i="152" s="1"/>
  <c r="AP36" i="122"/>
  <c r="AP50" i="122" s="1"/>
  <c r="AP59" i="122" s="1"/>
  <c r="AP61" i="122" s="1"/>
  <c r="AP63" i="122" s="1"/>
  <c r="AP65" i="122" s="1"/>
  <c r="AS21" i="112" s="1"/>
  <c r="AS54" i="112" s="1"/>
  <c r="AP36" i="123"/>
  <c r="AP50" i="123" s="1"/>
  <c r="AP59" i="123" s="1"/>
  <c r="AP61" i="123" s="1"/>
  <c r="AP63" i="123" s="1"/>
  <c r="AP65" i="123" s="1"/>
  <c r="AS22" i="112" s="1"/>
  <c r="AS55" i="112" s="1"/>
  <c r="AQ35" i="122"/>
  <c r="AR32" i="122" s="1"/>
  <c r="AQ35" i="123"/>
  <c r="AR32" i="123" s="1"/>
  <c r="O12" i="112"/>
  <c r="N34" i="152"/>
  <c r="N12" i="112"/>
  <c r="N55" i="112" s="1"/>
  <c r="B64" i="2"/>
  <c r="B66" i="2" l="1"/>
  <c r="B68" i="2" s="1"/>
  <c r="N44" i="152"/>
  <c r="O55" i="112"/>
  <c r="AQ36" i="123"/>
  <c r="AQ50" i="123" s="1"/>
  <c r="AQ59" i="123" s="1"/>
  <c r="AQ61" i="123" s="1"/>
  <c r="AQ63" i="123" s="1"/>
  <c r="AQ65" i="123" s="1"/>
  <c r="AT22" i="112" s="1"/>
  <c r="AT55" i="112" s="1"/>
  <c r="AQ36" i="122"/>
  <c r="AQ50" i="122" s="1"/>
  <c r="AQ59" i="122" s="1"/>
  <c r="AQ61" i="122" s="1"/>
  <c r="AQ63" i="122" s="1"/>
  <c r="AQ65" i="122" s="1"/>
  <c r="AT21" i="112" s="1"/>
  <c r="AT54" i="112" s="1"/>
  <c r="AR35" i="123"/>
  <c r="AS32" i="123" s="1"/>
  <c r="AR35" i="122"/>
  <c r="AS32" i="122" s="1"/>
  <c r="AC68" i="2" l="1"/>
  <c r="E12" i="152"/>
  <c r="E34" i="152" s="1"/>
  <c r="E44" i="152" s="1"/>
  <c r="E12" i="112"/>
  <c r="BR12" i="112" s="1"/>
  <c r="Z55" i="112"/>
  <c r="AR36" i="122"/>
  <c r="AR50" i="122" s="1"/>
  <c r="AR59" i="122" s="1"/>
  <c r="AR61" i="122" s="1"/>
  <c r="AR63" i="122" s="1"/>
  <c r="AR65" i="122" s="1"/>
  <c r="AU21" i="112" s="1"/>
  <c r="AU54" i="112" s="1"/>
  <c r="AR36" i="123"/>
  <c r="AR50" i="123" s="1"/>
  <c r="AR59" i="123" s="1"/>
  <c r="AR61" i="123" s="1"/>
  <c r="AR63" i="123" s="1"/>
  <c r="AR65" i="123" s="1"/>
  <c r="AU22" i="112" s="1"/>
  <c r="AU55" i="112" s="1"/>
  <c r="AS35" i="122"/>
  <c r="AT32" i="122" s="1"/>
  <c r="AS35" i="123"/>
  <c r="AT32" i="123" s="1"/>
  <c r="E55" i="112" l="1"/>
  <c r="BP12" i="112"/>
  <c r="E9" i="154"/>
  <c r="L9" i="154" s="1"/>
  <c r="Z34" i="152"/>
  <c r="BQ12" i="152"/>
  <c r="AS36" i="122"/>
  <c r="AS50" i="122" s="1"/>
  <c r="AS59" i="122" s="1"/>
  <c r="AS61" i="122" s="1"/>
  <c r="AS63" i="122" s="1"/>
  <c r="AS65" i="122" s="1"/>
  <c r="AV21" i="112" s="1"/>
  <c r="AV54" i="112" s="1"/>
  <c r="AS36" i="123"/>
  <c r="AS50" i="123" s="1"/>
  <c r="AS59" i="123" s="1"/>
  <c r="AS61" i="123" s="1"/>
  <c r="AS63" i="123" s="1"/>
  <c r="AS65" i="123" s="1"/>
  <c r="AV22" i="112" s="1"/>
  <c r="AV55" i="112" s="1"/>
  <c r="AT35" i="123"/>
  <c r="AU32" i="123" s="1"/>
  <c r="AT35" i="122"/>
  <c r="AU32" i="122" s="1"/>
  <c r="Z44" i="152" l="1"/>
  <c r="BQ44" i="152" s="1"/>
  <c r="BQ34" i="152"/>
  <c r="AT36" i="122"/>
  <c r="AT50" i="122" s="1"/>
  <c r="AT59" i="122" s="1"/>
  <c r="AT61" i="122" s="1"/>
  <c r="AT63" i="122" s="1"/>
  <c r="AT65" i="122" s="1"/>
  <c r="AW21" i="112" s="1"/>
  <c r="AW54" i="112" s="1"/>
  <c r="AT36" i="123"/>
  <c r="AT50" i="123" s="1"/>
  <c r="AT59" i="123" s="1"/>
  <c r="AT61" i="123" s="1"/>
  <c r="AT63" i="123" s="1"/>
  <c r="AT65" i="123" s="1"/>
  <c r="AW22" i="112" s="1"/>
  <c r="AW55" i="112" s="1"/>
  <c r="AU35" i="122"/>
  <c r="AV32" i="122" s="1"/>
  <c r="AU35" i="123"/>
  <c r="AV32" i="123" s="1"/>
  <c r="AU36" i="123" l="1"/>
  <c r="AU50" i="123" s="1"/>
  <c r="AU59" i="123" s="1"/>
  <c r="AU61" i="123" s="1"/>
  <c r="AU63" i="123" s="1"/>
  <c r="AU65" i="123" s="1"/>
  <c r="AX22" i="112" s="1"/>
  <c r="AX55" i="112" s="1"/>
  <c r="AU36" i="122"/>
  <c r="AU50" i="122" s="1"/>
  <c r="AU59" i="122" s="1"/>
  <c r="AU61" i="122" s="1"/>
  <c r="AU63" i="122" s="1"/>
  <c r="AU65" i="122" s="1"/>
  <c r="AX21" i="112" s="1"/>
  <c r="AX54" i="112" s="1"/>
  <c r="AV35" i="122"/>
  <c r="AW32" i="122" s="1"/>
  <c r="AV35" i="123"/>
  <c r="AW32" i="123" s="1"/>
  <c r="AV36" i="122" l="1"/>
  <c r="AV50" i="122" s="1"/>
  <c r="AV59" i="122" s="1"/>
  <c r="AV61" i="122" s="1"/>
  <c r="AV63" i="122" s="1"/>
  <c r="AV65" i="122" s="1"/>
  <c r="AY21" i="112" s="1"/>
  <c r="AY54" i="112" s="1"/>
  <c r="AW35" i="123"/>
  <c r="AX32" i="123" s="1"/>
  <c r="AW35" i="122"/>
  <c r="AX32" i="122" s="1"/>
  <c r="AV36" i="123"/>
  <c r="AV50" i="123" s="1"/>
  <c r="AV59" i="123" s="1"/>
  <c r="AV61" i="123" s="1"/>
  <c r="AV63" i="123" s="1"/>
  <c r="AV65" i="123" s="1"/>
  <c r="AY22" i="112" s="1"/>
  <c r="AY55" i="112" s="1"/>
  <c r="AW36" i="122" l="1"/>
  <c r="AW50" i="122" s="1"/>
  <c r="AW59" i="122" s="1"/>
  <c r="AW61" i="122" s="1"/>
  <c r="AW63" i="122" s="1"/>
  <c r="AW65" i="122" s="1"/>
  <c r="AZ21" i="112" s="1"/>
  <c r="AZ54" i="112" s="1"/>
  <c r="AW36" i="123"/>
  <c r="AW50" i="123" s="1"/>
  <c r="AW59" i="123" s="1"/>
  <c r="AW61" i="123" s="1"/>
  <c r="AW63" i="123" s="1"/>
  <c r="AW65" i="123" s="1"/>
  <c r="AZ22" i="112" s="1"/>
  <c r="AZ55" i="112" s="1"/>
  <c r="AX35" i="122"/>
  <c r="AY32" i="122" s="1"/>
  <c r="AX35" i="123"/>
  <c r="AY32" i="123" s="1"/>
  <c r="AX36" i="123" l="1"/>
  <c r="AX50" i="123" s="1"/>
  <c r="AX59" i="123" s="1"/>
  <c r="AX61" i="123" s="1"/>
  <c r="AX63" i="123" s="1"/>
  <c r="AX65" i="123" s="1"/>
  <c r="BA22" i="112" s="1"/>
  <c r="BA55" i="112" s="1"/>
  <c r="AX36" i="122"/>
  <c r="AX50" i="122" s="1"/>
  <c r="AX59" i="122" s="1"/>
  <c r="AX61" i="122" s="1"/>
  <c r="AX63" i="122" s="1"/>
  <c r="AX65" i="122" s="1"/>
  <c r="BA21" i="112" s="1"/>
  <c r="BA54" i="112" s="1"/>
  <c r="AY35" i="123"/>
  <c r="AZ32" i="123" s="1"/>
  <c r="AY35" i="122"/>
  <c r="AZ32" i="122" s="1"/>
  <c r="AY36" i="122" l="1"/>
  <c r="AY50" i="122" s="1"/>
  <c r="AY59" i="122" s="1"/>
  <c r="AY61" i="122" s="1"/>
  <c r="AY63" i="122" s="1"/>
  <c r="AY65" i="122" s="1"/>
  <c r="BB21" i="112" s="1"/>
  <c r="BB54" i="112" s="1"/>
  <c r="AY36" i="123"/>
  <c r="AY50" i="123" s="1"/>
  <c r="AY59" i="123" s="1"/>
  <c r="AY61" i="123" s="1"/>
  <c r="AY63" i="123" s="1"/>
  <c r="AY65" i="123" s="1"/>
  <c r="BB22" i="112" s="1"/>
  <c r="BB55" i="112" s="1"/>
  <c r="AZ35" i="122"/>
  <c r="BA32" i="122" s="1"/>
  <c r="AZ35" i="123"/>
  <c r="BA32" i="123" s="1"/>
  <c r="AZ36" i="123" l="1"/>
  <c r="AZ50" i="123" s="1"/>
  <c r="AZ59" i="123" s="1"/>
  <c r="AZ61" i="123" s="1"/>
  <c r="AZ63" i="123" s="1"/>
  <c r="AZ65" i="123" s="1"/>
  <c r="BC22" i="112" s="1"/>
  <c r="BC55" i="112" s="1"/>
  <c r="AZ36" i="122"/>
  <c r="AZ50" i="122" s="1"/>
  <c r="AZ59" i="122" s="1"/>
  <c r="AZ61" i="122" s="1"/>
  <c r="AZ63" i="122" s="1"/>
  <c r="AZ65" i="122" s="1"/>
  <c r="BC21" i="112" s="1"/>
  <c r="BC54" i="112" s="1"/>
  <c r="BA35" i="123"/>
  <c r="BB32" i="123" s="1"/>
  <c r="BA35" i="122"/>
  <c r="BB32" i="122" s="1"/>
  <c r="BA36" i="122" l="1"/>
  <c r="BA50" i="122" s="1"/>
  <c r="BA59" i="122" s="1"/>
  <c r="BA61" i="122" s="1"/>
  <c r="BA63" i="122" s="1"/>
  <c r="BA65" i="122" s="1"/>
  <c r="BD21" i="112" s="1"/>
  <c r="BD54" i="112" s="1"/>
  <c r="BA36" i="123"/>
  <c r="BA50" i="123" s="1"/>
  <c r="BA59" i="123" s="1"/>
  <c r="BA61" i="123" s="1"/>
  <c r="BA63" i="123" s="1"/>
  <c r="BA65" i="123" s="1"/>
  <c r="BD22" i="112" s="1"/>
  <c r="BD55" i="112" s="1"/>
  <c r="BB35" i="122"/>
  <c r="BC32" i="122" s="1"/>
  <c r="BB35" i="123"/>
  <c r="BC32" i="123" s="1"/>
  <c r="BB36" i="123" l="1"/>
  <c r="BB50" i="123" s="1"/>
  <c r="BB59" i="123" s="1"/>
  <c r="BB61" i="123" s="1"/>
  <c r="BB63" i="123" s="1"/>
  <c r="BB65" i="123" s="1"/>
  <c r="BE22" i="112" s="1"/>
  <c r="BE55" i="112" s="1"/>
  <c r="BB36" i="122"/>
  <c r="BB50" i="122" s="1"/>
  <c r="BB59" i="122" s="1"/>
  <c r="BB61" i="122" s="1"/>
  <c r="BB63" i="122" s="1"/>
  <c r="BB65" i="122" s="1"/>
  <c r="BE21" i="112" s="1"/>
  <c r="BE54" i="112" s="1"/>
  <c r="BC35" i="123"/>
  <c r="BD32" i="123" s="1"/>
  <c r="BC35" i="122"/>
  <c r="BD32" i="122" s="1"/>
  <c r="BC36" i="122" l="1"/>
  <c r="BC50" i="122" s="1"/>
  <c r="BC59" i="122" s="1"/>
  <c r="BC61" i="122" s="1"/>
  <c r="BC63" i="122" s="1"/>
  <c r="BC65" i="122" s="1"/>
  <c r="BF21" i="112" s="1"/>
  <c r="BF54" i="112" s="1"/>
  <c r="BC36" i="123"/>
  <c r="BC50" i="123" s="1"/>
  <c r="BC59" i="123" s="1"/>
  <c r="BC61" i="123" s="1"/>
  <c r="BC63" i="123" s="1"/>
  <c r="BC65" i="123" s="1"/>
  <c r="BF22" i="112" s="1"/>
  <c r="BF55" i="112" s="1"/>
  <c r="BD35" i="122"/>
  <c r="BE32" i="122" s="1"/>
  <c r="BD35" i="123"/>
  <c r="BE32" i="123" s="1"/>
  <c r="BD36" i="123" l="1"/>
  <c r="BD50" i="123" s="1"/>
  <c r="BD59" i="123" s="1"/>
  <c r="BD61" i="123" s="1"/>
  <c r="BD63" i="123" s="1"/>
  <c r="BD65" i="123" s="1"/>
  <c r="BG22" i="112" s="1"/>
  <c r="BG55" i="112" s="1"/>
  <c r="BD36" i="122"/>
  <c r="BD50" i="122" s="1"/>
  <c r="BD59" i="122" s="1"/>
  <c r="BD61" i="122" s="1"/>
  <c r="BD63" i="122" s="1"/>
  <c r="BD65" i="122" s="1"/>
  <c r="BG21" i="112" s="1"/>
  <c r="BG54" i="112" s="1"/>
  <c r="BE35" i="123"/>
  <c r="BF32" i="123" s="1"/>
  <c r="BE35" i="122"/>
  <c r="BF32" i="122" s="1"/>
  <c r="BE36" i="122" l="1"/>
  <c r="BE50" i="122" s="1"/>
  <c r="BE59" i="122" s="1"/>
  <c r="BE61" i="122" s="1"/>
  <c r="BE63" i="122" s="1"/>
  <c r="BE65" i="122" s="1"/>
  <c r="BH21" i="112" s="1"/>
  <c r="BH54" i="112" s="1"/>
  <c r="BE36" i="123"/>
  <c r="BE50" i="123" s="1"/>
  <c r="BE59" i="123" s="1"/>
  <c r="BE61" i="123" s="1"/>
  <c r="BE63" i="123" s="1"/>
  <c r="BE65" i="123" s="1"/>
  <c r="BH22" i="112" s="1"/>
  <c r="BH55" i="112" s="1"/>
  <c r="BF35" i="122"/>
  <c r="BG32" i="122" s="1"/>
  <c r="BF35" i="123"/>
  <c r="BG32" i="123" s="1"/>
  <c r="BF36" i="123" l="1"/>
  <c r="BF50" i="123" s="1"/>
  <c r="BF59" i="123" s="1"/>
  <c r="BF61" i="123" s="1"/>
  <c r="BF63" i="123" s="1"/>
  <c r="BF65" i="123" s="1"/>
  <c r="BI22" i="112" s="1"/>
  <c r="BI55" i="112" s="1"/>
  <c r="BF36" i="122"/>
  <c r="BF50" i="122" s="1"/>
  <c r="BF59" i="122" s="1"/>
  <c r="BF61" i="122" s="1"/>
  <c r="BF63" i="122" s="1"/>
  <c r="BF65" i="122" s="1"/>
  <c r="BI21" i="112" s="1"/>
  <c r="BI54" i="112" s="1"/>
  <c r="BG35" i="123"/>
  <c r="BH32" i="123" s="1"/>
  <c r="BG35" i="122"/>
  <c r="BH32" i="122" s="1"/>
  <c r="BG36" i="122" l="1"/>
  <c r="BG50" i="122" s="1"/>
  <c r="BG59" i="122" s="1"/>
  <c r="BG61" i="122" s="1"/>
  <c r="BG63" i="122" s="1"/>
  <c r="BG65" i="122" s="1"/>
  <c r="BJ21" i="112" s="1"/>
  <c r="BJ54" i="112" s="1"/>
  <c r="BG36" i="123"/>
  <c r="BG50" i="123" s="1"/>
  <c r="BG59" i="123" s="1"/>
  <c r="BG61" i="123" s="1"/>
  <c r="BG63" i="123" s="1"/>
  <c r="BG65" i="123" s="1"/>
  <c r="BJ22" i="112" s="1"/>
  <c r="BJ55" i="112" s="1"/>
  <c r="BH35" i="122"/>
  <c r="BI32" i="122" s="1"/>
  <c r="BH35" i="123"/>
  <c r="BI32" i="123" s="1"/>
  <c r="BH36" i="123" l="1"/>
  <c r="BH50" i="123" s="1"/>
  <c r="BH59" i="123" s="1"/>
  <c r="BH61" i="123" s="1"/>
  <c r="BH63" i="123" s="1"/>
  <c r="BH65" i="123" s="1"/>
  <c r="BK22" i="112" s="1"/>
  <c r="BK55" i="112" s="1"/>
  <c r="BH36" i="122"/>
  <c r="BH50" i="122" s="1"/>
  <c r="BH59" i="122" s="1"/>
  <c r="BH61" i="122" s="1"/>
  <c r="BH63" i="122" s="1"/>
  <c r="BH65" i="122" s="1"/>
  <c r="BK21" i="112" s="1"/>
  <c r="BK54" i="112" s="1"/>
  <c r="BI35" i="123"/>
  <c r="BJ32" i="123" s="1"/>
  <c r="BI35" i="122"/>
  <c r="BJ32" i="122" s="1"/>
  <c r="BI36" i="122" l="1"/>
  <c r="BI50" i="122" s="1"/>
  <c r="BI59" i="122" s="1"/>
  <c r="BI61" i="122" s="1"/>
  <c r="BI63" i="122" s="1"/>
  <c r="BI65" i="122" s="1"/>
  <c r="BL21" i="112" s="1"/>
  <c r="BL54" i="112" s="1"/>
  <c r="BI36" i="123"/>
  <c r="BI50" i="123" s="1"/>
  <c r="BI59" i="123" s="1"/>
  <c r="BI61" i="123" s="1"/>
  <c r="BI63" i="123" s="1"/>
  <c r="BI65" i="123" s="1"/>
  <c r="BL22" i="112" s="1"/>
  <c r="BL55" i="112" s="1"/>
  <c r="BJ35" i="122"/>
  <c r="BK32" i="122" s="1"/>
  <c r="BJ35" i="123"/>
  <c r="BK32" i="123" s="1"/>
  <c r="BJ36" i="123" l="1"/>
  <c r="BJ50" i="123" s="1"/>
  <c r="BJ59" i="123" s="1"/>
  <c r="BJ61" i="123" s="1"/>
  <c r="BJ63" i="123" s="1"/>
  <c r="BJ65" i="123" s="1"/>
  <c r="BM22" i="112" s="1"/>
  <c r="BM55" i="112" s="1"/>
  <c r="BJ36" i="122"/>
  <c r="BJ50" i="122" s="1"/>
  <c r="BJ59" i="122" s="1"/>
  <c r="BJ61" i="122" s="1"/>
  <c r="BJ63" i="122" s="1"/>
  <c r="BJ65" i="122" s="1"/>
  <c r="BM21" i="112" s="1"/>
  <c r="BM54" i="112" s="1"/>
  <c r="BK35" i="123"/>
  <c r="BL32" i="123" s="1"/>
  <c r="BL35" i="123" s="1"/>
  <c r="BL36" i="123" s="1"/>
  <c r="BL50" i="123" s="1"/>
  <c r="BL59" i="123" s="1"/>
  <c r="BK35" i="122"/>
  <c r="BL32" i="122" s="1"/>
  <c r="BL35" i="122" s="1"/>
  <c r="BL36" i="122" s="1"/>
  <c r="BL50" i="122" s="1"/>
  <c r="BL59" i="122" s="1"/>
  <c r="BK36" i="122" l="1"/>
  <c r="BK50" i="122" s="1"/>
  <c r="BK59" i="122" s="1"/>
  <c r="BK61" i="122" s="1"/>
  <c r="BK63" i="122" s="1"/>
  <c r="BK65" i="122" s="1"/>
  <c r="BN21" i="112" s="1"/>
  <c r="BN54" i="112" s="1"/>
  <c r="BK36" i="123"/>
  <c r="BK50" i="123" s="1"/>
  <c r="BK59" i="123" s="1"/>
  <c r="BK61" i="123" s="1"/>
  <c r="BK63" i="123" s="1"/>
  <c r="BK65" i="123" s="1"/>
  <c r="BN22" i="112" s="1"/>
  <c r="BN55" i="112" s="1"/>
  <c r="BL61" i="122"/>
  <c r="BL63" i="122" s="1"/>
  <c r="BL65" i="122" s="1"/>
  <c r="BL61" i="123"/>
  <c r="BL63" i="123" s="1"/>
  <c r="BL65" i="123" s="1"/>
  <c r="BN65" i="122" l="1"/>
  <c r="BN65" i="123"/>
  <c r="BN59" i="123"/>
  <c r="BN59" i="122"/>
  <c r="BO22" i="112"/>
  <c r="BP22" i="112" s="1"/>
  <c r="BO21" i="112"/>
  <c r="BR21" i="112" l="1"/>
  <c r="E18" i="154" s="1"/>
  <c r="E57" i="154" s="1"/>
  <c r="BP21" i="112"/>
  <c r="BR22" i="112"/>
  <c r="E19" i="154" s="1"/>
  <c r="E58" i="154" s="1"/>
  <c r="BO55" i="112"/>
  <c r="BP55" i="112" s="1"/>
  <c r="BO54" i="112"/>
  <c r="BP54" i="112" s="1"/>
  <c r="BR55" i="112" l="1"/>
  <c r="BR54" i="112"/>
  <c r="I19" i="154"/>
  <c r="I57" i="154" s="1"/>
  <c r="H18" i="154" l="1"/>
  <c r="J19" i="154" l="1"/>
  <c r="J57" i="154" s="1"/>
  <c r="H57" i="154"/>
  <c r="L62" i="154" l="1"/>
  <c r="L59" i="154"/>
</calcChain>
</file>

<file path=xl/comments1.xml><?xml version="1.0" encoding="utf-8"?>
<comments xmlns="http://schemas.openxmlformats.org/spreadsheetml/2006/main">
  <authors>
    <author>Lee, Betty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</commentList>
</comments>
</file>

<file path=xl/comments10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1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2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3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4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5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6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7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8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9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.xml><?xml version="1.0" encoding="utf-8"?>
<comments xmlns="http://schemas.openxmlformats.org/spreadsheetml/2006/main">
  <authors>
    <author>Guerrero, Sharon</author>
  </authors>
  <commentList>
    <comment ref="BR6" authorId="0" shapeId="0">
      <text>
        <r>
          <rPr>
            <sz val="9"/>
            <color indexed="81"/>
            <rFont val="Tahoma"/>
            <family val="2"/>
          </rPr>
          <t>2019</t>
        </r>
      </text>
    </comment>
  </commentList>
</comments>
</file>

<file path=xl/comments20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1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2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3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4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5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6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7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8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9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0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4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5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6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7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8.xml><?xml version="1.0" encoding="utf-8"?>
<comments xmlns="http://schemas.openxmlformats.org/spreadsheetml/2006/main">
  <authors>
    <author>Lee, Betty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9.xml><?xml version="1.0" encoding="utf-8"?>
<comments xmlns="http://schemas.openxmlformats.org/spreadsheetml/2006/main">
  <authors>
    <author>Lee, Betty</author>
  </authors>
  <commentList>
    <comment ref="A50" authorId="0" shape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sharedStrings.xml><?xml version="1.0" encoding="utf-8"?>
<sst xmlns="http://schemas.openxmlformats.org/spreadsheetml/2006/main" count="5415" uniqueCount="401">
  <si>
    <t>Life</t>
  </si>
  <si>
    <t>Tax Life</t>
  </si>
  <si>
    <t>Project Component</t>
  </si>
  <si>
    <t>In Service</t>
  </si>
  <si>
    <t>20N</t>
  </si>
  <si>
    <t>15N</t>
  </si>
  <si>
    <t>Total</t>
  </si>
  <si>
    <t>10N</t>
  </si>
  <si>
    <t>Tax Depreciation Schedules</t>
  </si>
  <si>
    <t>Tax Life*</t>
  </si>
  <si>
    <t>3N</t>
  </si>
  <si>
    <t>3B</t>
  </si>
  <si>
    <t>5N</t>
  </si>
  <si>
    <t>5B</t>
  </si>
  <si>
    <t>7N</t>
  </si>
  <si>
    <t>7B</t>
  </si>
  <si>
    <t>10B</t>
  </si>
  <si>
    <t>15B</t>
  </si>
  <si>
    <t>20B</t>
  </si>
  <si>
    <t>* N = Normal, B = Bonus</t>
  </si>
  <si>
    <t xml:space="preserve">Project No. </t>
  </si>
  <si>
    <t>Project Desc.</t>
  </si>
  <si>
    <t>Description</t>
  </si>
  <si>
    <t>No.</t>
  </si>
  <si>
    <t>Beginning of Period</t>
  </si>
  <si>
    <t>Activity</t>
  </si>
  <si>
    <t>Capex</t>
  </si>
  <si>
    <t>Closings to Plant</t>
  </si>
  <si>
    <t>End of Period</t>
  </si>
  <si>
    <t>Average</t>
  </si>
  <si>
    <t>CWIP</t>
  </si>
  <si>
    <t>Plant in Service</t>
  </si>
  <si>
    <t>Tax Depreciation</t>
  </si>
  <si>
    <t>Base</t>
  </si>
  <si>
    <t>SIT</t>
  </si>
  <si>
    <t>FIT</t>
  </si>
  <si>
    <t>Depreciation Calculations</t>
  </si>
  <si>
    <t>Electric Service</t>
  </si>
  <si>
    <t>(000's)</t>
  </si>
  <si>
    <t xml:space="preserve">Weighted </t>
  </si>
  <si>
    <t xml:space="preserve">Cost </t>
  </si>
  <si>
    <t>Ratio</t>
  </si>
  <si>
    <t>Rate</t>
  </si>
  <si>
    <t>Long Term Debt</t>
  </si>
  <si>
    <t>Common Equity</t>
  </si>
  <si>
    <t>REVENUE REQUIREMENT</t>
  </si>
  <si>
    <t>ROR</t>
  </si>
  <si>
    <t>Earnings Base</t>
  </si>
  <si>
    <t>Earnings - Expense</t>
  </si>
  <si>
    <t xml:space="preserve">Total Earnings Effect </t>
  </si>
  <si>
    <t xml:space="preserve">Revenue requirement </t>
  </si>
  <si>
    <t>Closing to Plant (Y/N)</t>
  </si>
  <si>
    <t>Net Retained</t>
  </si>
  <si>
    <t xml:space="preserve">Book Depreciation </t>
  </si>
  <si>
    <t>EXPENSES</t>
  </si>
  <si>
    <t>Tax Amount</t>
  </si>
  <si>
    <t>Book</t>
  </si>
  <si>
    <t>Salvage</t>
  </si>
  <si>
    <t>Factor</t>
  </si>
  <si>
    <t>Net</t>
  </si>
  <si>
    <t>Book Rate</t>
  </si>
  <si>
    <t>Net Book</t>
  </si>
  <si>
    <t>Customer Deposits</t>
  </si>
  <si>
    <t>Pre Tax</t>
  </si>
  <si>
    <t>Total Revenue Gross Up</t>
  </si>
  <si>
    <t>Property Taxes</t>
  </si>
  <si>
    <t>CONSOLIDATED EDISON COMPANY OF NEW YORK, INC.</t>
  </si>
  <si>
    <t>Salvage Rate</t>
  </si>
  <si>
    <t>Book Depreciation with COR</t>
  </si>
  <si>
    <t>Book Depreciation- excl. Salvage</t>
  </si>
  <si>
    <t>Income Tax - Removal Cost</t>
  </si>
  <si>
    <t>Consolidatd Edison Company of New York, Inc.</t>
  </si>
  <si>
    <t xml:space="preserve">Net Rate Base </t>
  </si>
  <si>
    <t xml:space="preserve">Net Rate Base - Average </t>
  </si>
  <si>
    <t>RegularDepreciation</t>
  </si>
  <si>
    <t>Total Depreciation for year</t>
  </si>
  <si>
    <t>100B</t>
  </si>
  <si>
    <t>State Deferred Tax Balance</t>
  </si>
  <si>
    <t>Federal</t>
  </si>
  <si>
    <t>State</t>
  </si>
  <si>
    <t>Original CSS 5-Year Program</t>
  </si>
  <si>
    <t>Load Transfers</t>
  </si>
  <si>
    <t>6 MW from Brownsville No. 1 to Water St.</t>
  </si>
  <si>
    <t>135 MW from Brownsville to Gateway Park SS</t>
  </si>
  <si>
    <t>Substation / Transmission Investment</t>
  </si>
  <si>
    <t>Capacitor Installation</t>
  </si>
  <si>
    <t>Newtown 4th Transformer</t>
  </si>
  <si>
    <t>Glendale 5th Transformer</t>
  </si>
  <si>
    <t>NEW Gowanus Expansion</t>
  </si>
  <si>
    <t>NEW Gateway Park SS</t>
  </si>
  <si>
    <t>2014</t>
  </si>
  <si>
    <t>Y</t>
  </si>
  <si>
    <t>Regular Depreciation basis (Cumulative)</t>
  </si>
  <si>
    <t>Joint Proposal Case 13-E-0030</t>
  </si>
  <si>
    <t>Gross Up Factor (Case 13-E-0030)</t>
  </si>
  <si>
    <t>GRT Revenue Taxes</t>
  </si>
  <si>
    <t>LPC Revenues</t>
  </si>
  <si>
    <t>Uncollectible Factor</t>
  </si>
  <si>
    <t>Advertising</t>
  </si>
  <si>
    <t>Gross-Up Factor</t>
  </si>
  <si>
    <t>Total Expenses</t>
  </si>
  <si>
    <t>Tax Depreciation - Federal</t>
  </si>
  <si>
    <t>Tax Depreciation - State</t>
  </si>
  <si>
    <t>Federal Deferred Tax Balance, Net of Tax</t>
  </si>
  <si>
    <t>Bonus Depreciation (N/A)</t>
  </si>
  <si>
    <t>Cost of new equipment in service basis</t>
  </si>
  <si>
    <t>Revenue Requirement Summary</t>
  </si>
  <si>
    <t>Assumed for this Model</t>
  </si>
  <si>
    <t>various</t>
  </si>
  <si>
    <t>APPENDIX 11</t>
  </si>
  <si>
    <t>BOOK DEPRECIATION RATES</t>
  </si>
  <si>
    <t>CO.</t>
  </si>
  <si>
    <t>AVERAGE</t>
  </si>
  <si>
    <t>ACCT.</t>
  </si>
  <si>
    <t>LIFE</t>
  </si>
  <si>
    <t>SERVICE</t>
  </si>
  <si>
    <t>NET</t>
  </si>
  <si>
    <t>DEPR.</t>
  </si>
  <si>
    <t>NO.</t>
  </si>
  <si>
    <t>ACCOUNT TITLE</t>
  </si>
  <si>
    <t>TABLE</t>
  </si>
  <si>
    <t>SALVAGE</t>
  </si>
  <si>
    <t>RATE</t>
  </si>
  <si>
    <t>(Years)</t>
  </si>
  <si>
    <t>( % )</t>
  </si>
  <si>
    <t>ELECTRIC PLANT</t>
  </si>
  <si>
    <t>STEAM PRODUCTION</t>
  </si>
  <si>
    <t>LAND AND LAND RIGHTS</t>
  </si>
  <si>
    <t>-</t>
  </si>
  <si>
    <t>STRUCTURES AND IMPROVEMENTS</t>
  </si>
  <si>
    <t>h 0.50</t>
  </si>
  <si>
    <t>BOILER PLANT EQUIPMENT</t>
  </si>
  <si>
    <t>h 0.75</t>
  </si>
  <si>
    <t>TURBOGENERATOR UNITS</t>
  </si>
  <si>
    <t>h 1.75</t>
  </si>
  <si>
    <t>ACCESSORY ELECTRIC EQUIPMENT</t>
  </si>
  <si>
    <t>h 0.25</t>
  </si>
  <si>
    <t>MISC. POWER PLANT EQUIPMENT</t>
  </si>
  <si>
    <t>OTHER PRODUCTION</t>
  </si>
  <si>
    <t>h 3.00</t>
  </si>
  <si>
    <t>FUEL HOLDERS, PROD. &amp; ACCESSORIES</t>
  </si>
  <si>
    <t>GENERATORS</t>
  </si>
  <si>
    <t>TRANSMISSION PLANT</t>
  </si>
  <si>
    <t>h 2.25</t>
  </si>
  <si>
    <t>STATION EQUIPMENT</t>
  </si>
  <si>
    <t>TOWERS AND FIXTURES</t>
  </si>
  <si>
    <t>OVERHEAD CONDUCTORS AND DEVICES</t>
  </si>
  <si>
    <t>CAPITALIZED SOFTWARE - TRANS. PLT</t>
  </si>
  <si>
    <t>Amort</t>
  </si>
  <si>
    <t>UNDERGROUND CONDUIT - CAP LEASES</t>
  </si>
  <si>
    <t>UNDERGROUND CONDUIT</t>
  </si>
  <si>
    <t>h 3.25</t>
  </si>
  <si>
    <t>UNDERGROUND CONDUIT - MAN &amp; BRONX</t>
  </si>
  <si>
    <t>UNDERGROUND CONDUCTORS &amp; DEVICES</t>
  </si>
  <si>
    <t>h 2.75</t>
  </si>
  <si>
    <t>DISTRIBUTION PLANT</t>
  </si>
  <si>
    <t>LAND AND LAND RIGHTS - LEASEHOLDS</t>
  </si>
  <si>
    <t>h 2.00</t>
  </si>
  <si>
    <t>POLES, TOWERS AND FIXTURES</t>
  </si>
  <si>
    <t>CAPITALIZED SOFTWARE</t>
  </si>
  <si>
    <t>CAPITALIZED SOFTWARE (WMS)</t>
  </si>
  <si>
    <t>h 1.25</t>
  </si>
  <si>
    <t>UNDERGROUND CONDUIT - MAN. &amp; BRONX</t>
  </si>
  <si>
    <t>OVERHEAD TRANSFORMERS</t>
  </si>
  <si>
    <t>h 1.00</t>
  </si>
  <si>
    <t>UNDERGROUND TRANSFORMERS</t>
  </si>
  <si>
    <t>h 1.50</t>
  </si>
  <si>
    <t>SERVICES - OVERHEAD</t>
  </si>
  <si>
    <t>SERVICES - UNDERGROUND</t>
  </si>
  <si>
    <t xml:space="preserve">METERS - ELECTRO MECHANICAL </t>
  </si>
  <si>
    <t xml:space="preserve">METERS - SOLID STATE </t>
  </si>
  <si>
    <t xml:space="preserve">METER INSTALLS - ELECTRO MECHANICAL </t>
  </si>
  <si>
    <t>(A)</t>
  </si>
  <si>
    <t xml:space="preserve">METER INSTALLS - SOLID STATE </t>
  </si>
  <si>
    <t>INSTALL. ON CUSTOMERS' PREMISES</t>
  </si>
  <si>
    <t>O.H. STREET LIGHTING &amp; SIGNAL SYS.</t>
  </si>
  <si>
    <t>h 0.00</t>
  </si>
  <si>
    <t>U.G. STREET LIGHTING &amp; SIGNAL SYS.</t>
  </si>
  <si>
    <t>GAS PLANT IN SERVICE</t>
  </si>
  <si>
    <t>LNG. STORAGE PLANT</t>
  </si>
  <si>
    <t>LAND &amp; LAND RIGHTS - LIQ. ST.</t>
  </si>
  <si>
    <t>ST. &amp; IMPROVE.-LIQ. STORAGE</t>
  </si>
  <si>
    <t>h 2.50</t>
  </si>
  <si>
    <t>GAS HOLDERS-LIQ. STORAGE</t>
  </si>
  <si>
    <t>h 4.00</t>
  </si>
  <si>
    <t>PURIFICATION EQUIPMENT</t>
  </si>
  <si>
    <t>LIQUEFACTION EQUIPMENT</t>
  </si>
  <si>
    <t>VAPORIZING EQUIPMENT</t>
  </si>
  <si>
    <t>COMPRESSOR EQUIP.-LIQ. ST.</t>
  </si>
  <si>
    <t>MEAS. &amp; REG. EQUIP. - LIQ. ST.</t>
  </si>
  <si>
    <t>OTHER EQUIPMENT-LIQUEFIED ST.</t>
  </si>
  <si>
    <t>STRUCTURES &amp; IMPROVEMENTS</t>
  </si>
  <si>
    <t>STEEL MAINS AND OTHER</t>
  </si>
  <si>
    <t xml:space="preserve">CAST IRON MAINS </t>
  </si>
  <si>
    <t>TUNNELS</t>
  </si>
  <si>
    <t>h 5.00</t>
  </si>
  <si>
    <t>STEEL MAINS - INTERRUPT PLANT</t>
  </si>
  <si>
    <t>COMPRESSOR STATION EQUIP</t>
  </si>
  <si>
    <t>MEAS. &amp; REG. STATION EQ.</t>
  </si>
  <si>
    <t>CAST IRON MAINS</t>
  </si>
  <si>
    <t>CAST IRON MAINS - INTERRUPT PLANT</t>
  </si>
  <si>
    <t>SERVICES</t>
  </si>
  <si>
    <t>SERVICES - INTERRUPT PLANT</t>
  </si>
  <si>
    <t>METERS</t>
  </si>
  <si>
    <t>METER INSTALLATIONS</t>
  </si>
  <si>
    <t>(B)</t>
  </si>
  <si>
    <t>HOUSE REGULATORS</t>
  </si>
  <si>
    <t>HOUSE REG. INSTALLATIONS</t>
  </si>
  <si>
    <t>(C)</t>
  </si>
  <si>
    <t>CAPITALIZED SOFTWARE 5 YR</t>
  </si>
  <si>
    <t>STEAM PLANT</t>
  </si>
  <si>
    <t>PRODUCTION PLANT</t>
  </si>
  <si>
    <t>FULLY RECOVERED</t>
  </si>
  <si>
    <t>ALL OTHER</t>
  </si>
  <si>
    <t>LAND &amp; LAND RIGHTS - LEASEHOLDS</t>
  </si>
  <si>
    <t>59th STREET</t>
  </si>
  <si>
    <t>74th STEET</t>
  </si>
  <si>
    <t>74th STREET (FULLY RECOVERED)</t>
  </si>
  <si>
    <t>(D)</t>
  </si>
  <si>
    <t>ERRP</t>
  </si>
  <si>
    <t>ACCESSORY POWER EQUIPMENT</t>
  </si>
  <si>
    <t>MISC. STATION EQUIPMENT</t>
  </si>
  <si>
    <t>MAINS - ALL OTHER</t>
  </si>
  <si>
    <t>MAINS - ERRP</t>
  </si>
  <si>
    <t>DESUPER. EQ. - ALL OTHER</t>
  </si>
  <si>
    <t>DESUPERHEATING EQ. - ERRP</t>
  </si>
  <si>
    <t>ACCESS. EQ. ON CUST. PREMISES</t>
  </si>
  <si>
    <t>INST. OF METERS &amp; ACCESS. EQ.</t>
  </si>
  <si>
    <t>COMMON UTILITY PLANT IN SERVICE</t>
  </si>
  <si>
    <t>MISC. INTANGIBLE PLANT</t>
  </si>
  <si>
    <t>5 YEAR AMORTIZABLE</t>
  </si>
  <si>
    <t>10 YEAR AMORTIZABLE</t>
  </si>
  <si>
    <t>15 YEAR AMORTIZABLE</t>
  </si>
  <si>
    <t>BUILDINGS AND YARDS</t>
  </si>
  <si>
    <t xml:space="preserve">STRUCT. AND IMPROV. - CAP LEASES </t>
  </si>
  <si>
    <t>GENERAL PLANT</t>
  </si>
  <si>
    <t>ELECTRONIC DATA PROCESSING EQ.</t>
  </si>
  <si>
    <t>OTHER OFFICE FURNITURE AND EQ.</t>
  </si>
  <si>
    <t>TRANSPORTATION EQUIPMENT</t>
  </si>
  <si>
    <t>STORES EQUIPMENT</t>
  </si>
  <si>
    <t>TOOLS, SHOP AND GARAGE EQUIP.</t>
  </si>
  <si>
    <t>LABORATORY EQUIPMENT</t>
  </si>
  <si>
    <t>POWER OPERATED EQUIPMENT</t>
  </si>
  <si>
    <t>COMMUNICATION EQUIPMENT</t>
  </si>
  <si>
    <t>MISCELLANEOUS EQUIPMENT</t>
  </si>
  <si>
    <t xml:space="preserve">(A) </t>
  </si>
  <si>
    <t>Computed reserved based on the reserve ratio of Electric Meters without salvage</t>
  </si>
  <si>
    <t xml:space="preserve">(B) </t>
  </si>
  <si>
    <t>Computed reserved based on the reserve ratio of Gas Meters without salvage</t>
  </si>
  <si>
    <t xml:space="preserve">(C) </t>
  </si>
  <si>
    <t>Computed reserved based on the reserve ratio of House Regulators without salvage</t>
  </si>
  <si>
    <t xml:space="preserve">(D) </t>
  </si>
  <si>
    <t>Rate applicable to net salvage recovery only</t>
  </si>
  <si>
    <t>13-E-0030</t>
  </si>
  <si>
    <t>assumed for this model</t>
  </si>
  <si>
    <t>For Twelve Months Ending December 31, 2015</t>
  </si>
  <si>
    <t>Ratio at 60.385%</t>
  </si>
  <si>
    <t>Property Tax rate for new Plant in Service</t>
  </si>
  <si>
    <t>Annual Escalation Rate</t>
  </si>
  <si>
    <t>Annual Escalation</t>
  </si>
  <si>
    <t>Year</t>
  </si>
  <si>
    <t>Based on Escalated Dollars</t>
  </si>
  <si>
    <t>Assumptions</t>
  </si>
  <si>
    <t>Book Life</t>
  </si>
  <si>
    <t>MTA (25.6% of SIT rate)</t>
  </si>
  <si>
    <t>NEW YORK STATE COMBINED INCOME TAX RATE</t>
  </si>
  <si>
    <t>MTA SURCHARGE RATE</t>
  </si>
  <si>
    <t>NYS TAX COMBINED RATE</t>
  </si>
  <si>
    <t>YEAR</t>
  </si>
  <si>
    <t>STATE TAX</t>
  </si>
  <si>
    <t>MTA</t>
  </si>
  <si>
    <t>NYS</t>
  </si>
  <si>
    <t>TOTAL</t>
  </si>
  <si>
    <r>
      <t>2016</t>
    </r>
    <r>
      <rPr>
        <vertAlign val="superscript"/>
        <sz val="10"/>
        <color theme="1"/>
        <rFont val="Arial"/>
        <family val="2"/>
      </rPr>
      <t>(A)</t>
    </r>
  </si>
  <si>
    <r>
      <t>NOTE</t>
    </r>
    <r>
      <rPr>
        <b/>
        <vertAlign val="superscript"/>
        <sz val="10"/>
        <color rgb="FFFF0000"/>
        <rFont val="Arial"/>
        <family val="2"/>
      </rPr>
      <t>(A)</t>
    </r>
  </si>
  <si>
    <r>
      <t xml:space="preserve">State Income Tax: </t>
    </r>
    <r>
      <rPr>
        <sz val="10"/>
        <color theme="1"/>
        <rFont val="Arial"/>
        <family val="2"/>
      </rPr>
      <t>Tax law signed by the Governor has enacted a 6.5% state income tax rate after tax year 2015.</t>
    </r>
  </si>
  <si>
    <t>The 25.6% is to be determined by the Commissioner in the future, however, ConEd is continuing to use the</t>
  </si>
  <si>
    <t>2015 enacted rate of 25.6% percent of the current state tax rate.</t>
  </si>
  <si>
    <t>FBOS</t>
  </si>
  <si>
    <t>Current Tax Rates</t>
  </si>
  <si>
    <t>New Tax Rates (starting 1/1/16)</t>
  </si>
  <si>
    <t>Utility Solutions (9 MWs - 3MWs 2016 and 6MW more 2017)</t>
  </si>
  <si>
    <t>Battery Installation (2 MWs by 2017)</t>
  </si>
  <si>
    <t>treat as Plant</t>
  </si>
  <si>
    <t>Activity (Monthly Amortization)</t>
  </si>
  <si>
    <t>Unamortized Balance</t>
  </si>
  <si>
    <t>treat as Reg Asset; 100 basis point Incentive (1%)</t>
  </si>
  <si>
    <t>($ millions)</t>
  </si>
  <si>
    <t>Capex (Actual Expenditures)</t>
  </si>
  <si>
    <t>Treat as Regulatory Asset</t>
  </si>
  <si>
    <t>After-Tax Rate</t>
  </si>
  <si>
    <t>N</t>
  </si>
  <si>
    <t>Expenses (Amortization)</t>
  </si>
  <si>
    <t>Cost Savings</t>
  </si>
  <si>
    <t>Revenue Requirement</t>
  </si>
  <si>
    <t>ROR + 100 basis point Incentive on ROE</t>
  </si>
  <si>
    <t>w/ 100 basis point incentive on ROE (For Regulatory Asset Projects 1 and 2)</t>
  </si>
  <si>
    <t>100 Basis Point Incentive Value</t>
  </si>
  <si>
    <t>Regular ROR</t>
  </si>
  <si>
    <t>check - total PIS</t>
  </si>
  <si>
    <t>Book Depreciation Related to Retired PIS</t>
  </si>
  <si>
    <t>Type of Cost</t>
  </si>
  <si>
    <t>Customer Sided Solutions</t>
  </si>
  <si>
    <t>Incremental 
Non-Traditional Costs to Achieve Benefits</t>
  </si>
  <si>
    <t>Non-Traditional Utility Sided Solutions</t>
  </si>
  <si>
    <t>Benefit - 
Delayed Capital Costs</t>
  </si>
  <si>
    <t>Common Costs in All Scenarios</t>
  </si>
  <si>
    <t>Incremental 
Traditional Costs to Achieve Benefits</t>
  </si>
  <si>
    <t>Accelerated
Traditional Costs to Achieve Benefits</t>
  </si>
  <si>
    <t>*</t>
  </si>
  <si>
    <t>Cost Type</t>
  </si>
  <si>
    <t>Amortization / Depreciation Period</t>
  </si>
  <si>
    <t>Property Tax</t>
  </si>
  <si>
    <t>100 Basis Pt Incentive</t>
  </si>
  <si>
    <t>Reg Asset</t>
  </si>
  <si>
    <t>Utility Plant</t>
  </si>
  <si>
    <t>Each Year</t>
  </si>
  <si>
    <t>Last Year of Spend</t>
  </si>
  <si>
    <t>No</t>
  </si>
  <si>
    <t>Yes</t>
  </si>
  <si>
    <t>Assumed for Non-Traditional Utility Sided Solutions</t>
  </si>
  <si>
    <t>treat as Plant; 100 basis point incentive (1%)</t>
  </si>
  <si>
    <t>2a</t>
  </si>
  <si>
    <t>2b</t>
  </si>
  <si>
    <t>3a</t>
  </si>
  <si>
    <t>3b</t>
  </si>
  <si>
    <t>3c</t>
  </si>
  <si>
    <t>3d</t>
  </si>
  <si>
    <t>4a</t>
  </si>
  <si>
    <t>4b</t>
  </si>
  <si>
    <t>4c</t>
  </si>
  <si>
    <t>4d</t>
  </si>
  <si>
    <t>4e</t>
  </si>
  <si>
    <t>NPV</t>
  </si>
  <si>
    <t>BQDMP Program</t>
  </si>
  <si>
    <t>2016/17</t>
  </si>
  <si>
    <t>Cost Benefit Summary</t>
  </si>
  <si>
    <t>2017 Costs</t>
  </si>
  <si>
    <t>Cost to
Achieve Delay</t>
  </si>
  <si>
    <t>Benefit - CTA =</t>
  </si>
  <si>
    <t>Additional Benefits and Avoided Costs</t>
  </si>
  <si>
    <t>Total 100 Basis Point Incentive</t>
  </si>
  <si>
    <t>Avoided Capacity, Energy, Distribution, Environmental, Line Loss</t>
  </si>
  <si>
    <t>2026 Costs</t>
  </si>
  <si>
    <t>Benefit of
2026 Delay</t>
  </si>
  <si>
    <t>Joint Proposal Case 13-E-0030 - One Year Extension</t>
  </si>
  <si>
    <t>For Twelve Months Ending December 31, 2016</t>
  </si>
  <si>
    <t>4f</t>
  </si>
  <si>
    <t>Upgrade 3 Sections plus risers on Feeder 38Q03 (NEW to the 2015 LRP)</t>
  </si>
  <si>
    <t>4g</t>
  </si>
  <si>
    <t>Upgrade 2 Sections plus risers on Feeder 38Q04 (NEW to the 2015 LRP)</t>
  </si>
  <si>
    <t>4 MWs from Brownsville No. 1 to Glendale + 2MWs in High Tension Vault (formerly 5 MW)</t>
  </si>
  <si>
    <t>Annual Cash Flow of Various BQDMP Scenarios (Escalated dollars)</t>
  </si>
  <si>
    <t>2c</t>
  </si>
  <si>
    <t>Conservation Voltage Optimization (7 MWs)</t>
  </si>
  <si>
    <t>Utility Solutions (Solar, Fuel Cells, DG) (2 MWs)</t>
  </si>
  <si>
    <t>treat as Reg Asset</t>
  </si>
  <si>
    <t>80 MWs from Brownsville to Glendale</t>
  </si>
  <si>
    <t>Annual Cash Flow of Various BQDMP Scenarios (2016 dollars discounted back to 2014 dollars)</t>
  </si>
  <si>
    <t>Annual Discount</t>
  </si>
  <si>
    <t>Customer-Sided Solutions</t>
  </si>
  <si>
    <t>For Twelve Months Ending December 31, 2017</t>
  </si>
  <si>
    <t>Joint Proposal Case 16-E-0060</t>
  </si>
  <si>
    <t>Ratio at 60.775%</t>
  </si>
  <si>
    <t>For Twelve Months Ending December 31, 2018</t>
  </si>
  <si>
    <t>For Twelve Months Ending December 31, 2019</t>
  </si>
  <si>
    <t>Gross Up Factor (Case 16-E-0060)</t>
  </si>
  <si>
    <t>Unamortized Balance, Net of Tax (60.775%)</t>
  </si>
  <si>
    <t>Avg Unamortized Balance, Net of Tax (60.775%)</t>
  </si>
  <si>
    <t>Unamortized Balance, Net of Tax 60.775%)</t>
  </si>
  <si>
    <t>PLANT IN SERVICE</t>
  </si>
  <si>
    <t>TAX DEPRECIATION</t>
  </si>
  <si>
    <t>BOOK DEPRECIATION WITH COR</t>
  </si>
  <si>
    <t>NET RATE BASE - AVERAGE</t>
  </si>
  <si>
    <t>NET RATE BASE -AVERAGE</t>
  </si>
  <si>
    <t>FEDERAL DEFERRED TAX BAL, NET OF TAX</t>
  </si>
  <si>
    <t>STATE DEFERRED TAX BAL, NET OF TAX</t>
  </si>
  <si>
    <t xml:space="preserve">REVENUE REQUIREMENT </t>
  </si>
  <si>
    <t>DEPRECIATION CALCULATION</t>
  </si>
  <si>
    <t>Year 2014</t>
  </si>
  <si>
    <t>Year 2017</t>
  </si>
  <si>
    <t>Post-tax WACC</t>
  </si>
  <si>
    <t xml:space="preserve">NPV of Revenue Requirements </t>
  </si>
  <si>
    <t>BQDM Program</t>
  </si>
  <si>
    <t>Participant Costs</t>
  </si>
  <si>
    <t>Annual Cash Flow of Various BQDMP Scenarios - Note: items in red are actuals (except for 2018 which is in 2017 dollars).  Items in black are in 2014 dollars</t>
  </si>
  <si>
    <t>Societal Cost Test Ratio</t>
  </si>
  <si>
    <t>Year 2018</t>
  </si>
  <si>
    <t xml:space="preserve">Avg Unamortized Balance, Net of Tax </t>
  </si>
  <si>
    <t>Unamortized Balance, Net of Tax)</t>
  </si>
  <si>
    <t>STATE DEFERRED TAX, NET OF TAX</t>
  </si>
  <si>
    <t>FEDERAL DEFERRED TAX, NET OF TAX</t>
  </si>
  <si>
    <t>Activity Net of Tax</t>
  </si>
  <si>
    <t>Activity, Net of Tax</t>
  </si>
  <si>
    <t>CSS Program with Extension</t>
  </si>
  <si>
    <t>Battery Installation (2 MWs by 2018)</t>
  </si>
  <si>
    <t>Utility Solutions (Solar, Fuel Cells, DG) (0 MWs)</t>
  </si>
  <si>
    <t>Conservation Voltage Optimization (16.5 MWs)</t>
  </si>
  <si>
    <t>2016</t>
  </si>
  <si>
    <t>2017</t>
  </si>
  <si>
    <t>Working doc_September 2019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</si>
</sst>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[$-409]mmm\-yy;@"/>
    <numFmt numFmtId="166" formatCode="0.0%"/>
    <numFmt numFmtId="167" formatCode="&quot;Year &quot;0"/>
    <numFmt numFmtId="168" formatCode="#,##0.00000_);\(#,##0.00000\)"/>
    <numFmt numFmtId="169" formatCode="#,##0.0000_);\(#,##0.0000\)"/>
    <numFmt numFmtId="170" formatCode="0.000%"/>
    <numFmt numFmtId="171" formatCode="_(* #,##0_);_(* \(#,##0\);_(* &quot;-&quot;??_);_(@_)"/>
    <numFmt numFmtId="172" formatCode="_(* #,##0.0000_);_(* \(#,##0.0000\);_(* &quot;-&quot;??_);_(@_)"/>
    <numFmt numFmtId="173" formatCode="_(* #,##0.00000_);_(* \(#,##0.00000\);_(* &quot;-&quot;??_);_(@_)"/>
    <numFmt numFmtId="174" formatCode="_(* #,##0.0_);_(* \(#,##0.0\);_(* &quot;-&quot;??_);_(@_)"/>
    <numFmt numFmtId="175" formatCode="yyyy"/>
    <numFmt numFmtId="176" formatCode="0_);\(0\)"/>
    <numFmt numFmtId="177" formatCode="_(* #,##0.00_);_(* \(#,##0.00\);_(* &quot;-&quot;_);_(@_)"/>
    <numFmt numFmtId="178" formatCode="0.0000%"/>
    <numFmt numFmtId="179" formatCode="0.00000000000000%"/>
    <numFmt numFmtId="180" formatCode="_(&quot;$&quot;* #,##0.00000_);_(&quot;$&quot;* \(#,##0.00000\);_(&quot;$&quot;* &quot;-&quot;??_);_(@_)"/>
    <numFmt numFmtId="181" formatCode="_(&quot;$&quot;* #,##0.000_);_(&quot;$&quot;* \(#,##0.000\);_(&quot;$&quot;* &quot;-&quot;??_);_(@_)"/>
    <numFmt numFmtId="182" formatCode="_(* #,##0.0000_);_(* \(#,##0.0000\);_(* &quot;-&quot;????_);_(@_)"/>
    <numFmt numFmtId="183" formatCode="_(* #,##0.000_);_(* \(#,##0.000\);_(* &quot;-&quot;???_);_(@_)"/>
    <numFmt numFmtId="184" formatCode="0.0_);\(0.0\)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color indexed="16"/>
      <name val="Arial"/>
      <family val="2"/>
    </font>
    <font>
      <sz val="10"/>
      <color theme="1" tint="4.9989318521683403E-2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color indexed="8"/>
      <name val="Arial"/>
      <family val="2"/>
    </font>
    <font>
      <u val="singleAccounting"/>
      <sz val="11"/>
      <color indexed="8"/>
      <name val="Arial"/>
      <family val="2"/>
    </font>
    <font>
      <u/>
      <sz val="11"/>
      <color indexed="8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i/>
      <u/>
      <sz val="11"/>
      <name val="Arial"/>
      <family val="2"/>
    </font>
    <font>
      <u val="doubleAccounting"/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FF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8"/>
      <color rgb="FF0000FF"/>
      <name val="Arial"/>
      <family val="2"/>
    </font>
    <font>
      <b/>
      <u/>
      <sz val="12"/>
      <name val="Arial"/>
      <family val="2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39E1F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27" fillId="0" borderId="0"/>
    <xf numFmtId="0" fontId="27" fillId="0" borderId="0" applyNumberFormat="0" applyFont="0" applyFill="0" applyBorder="0" applyAlignment="0">
      <protection locked="0"/>
    </xf>
    <xf numFmtId="0" fontId="15" fillId="0" borderId="0" applyNumberForma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27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33" fillId="0" borderId="0"/>
    <xf numFmtId="43" fontId="37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>
      <protection locked="0"/>
    </xf>
    <xf numFmtId="0" fontId="7" fillId="0" borderId="0"/>
    <xf numFmtId="44" fontId="7" fillId="0" borderId="0" applyFont="0" applyFill="0" applyBorder="0" applyAlignment="0" applyProtection="0"/>
    <xf numFmtId="0" fontId="8" fillId="0" borderId="0"/>
    <xf numFmtId="43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</cellStyleXfs>
  <cellXfs count="586">
    <xf numFmtId="0" fontId="0" fillId="0" borderId="0" xfId="0"/>
    <xf numFmtId="0" fontId="17" fillId="0" borderId="0" xfId="0" applyFont="1"/>
    <xf numFmtId="0" fontId="16" fillId="0" borderId="0" xfId="0" applyFont="1" applyFill="1" applyBorder="1"/>
    <xf numFmtId="0" fontId="0" fillId="0" borderId="0" xfId="0" applyAlignment="1">
      <alignment horizontal="center"/>
    </xf>
    <xf numFmtId="0" fontId="20" fillId="0" borderId="0" xfId="0" applyFont="1" applyBorder="1" applyAlignment="1" applyProtection="1">
      <alignment horizontal="center" vertical="top" wrapText="1"/>
      <protection locked="0"/>
    </xf>
    <xf numFmtId="0" fontId="21" fillId="0" borderId="0" xfId="0" applyFont="1"/>
    <xf numFmtId="168" fontId="0" fillId="0" borderId="0" xfId="0" applyNumberFormat="1"/>
    <xf numFmtId="167" fontId="0" fillId="0" borderId="0" xfId="0" applyNumberFormat="1"/>
    <xf numFmtId="0" fontId="21" fillId="0" borderId="0" xfId="0" applyFont="1" applyAlignment="1">
      <alignment horizontal="center"/>
    </xf>
    <xf numFmtId="166" fontId="0" fillId="0" borderId="0" xfId="2" applyNumberFormat="1" applyFont="1"/>
    <xf numFmtId="169" fontId="0" fillId="0" borderId="0" xfId="0" applyNumberFormat="1"/>
    <xf numFmtId="0" fontId="0" fillId="0" borderId="1" xfId="0" applyBorder="1" applyAlignment="1">
      <alignment horizontal="center"/>
    </xf>
    <xf numFmtId="10" fontId="15" fillId="0" borderId="0" xfId="2" applyNumberFormat="1"/>
    <xf numFmtId="10" fontId="0" fillId="0" borderId="0" xfId="0" applyNumberFormat="1"/>
    <xf numFmtId="10" fontId="0" fillId="0" borderId="2" xfId="0" applyNumberFormat="1" applyBorder="1"/>
    <xf numFmtId="0" fontId="18" fillId="0" borderId="0" xfId="0" applyFont="1" applyBorder="1"/>
    <xf numFmtId="0" fontId="19" fillId="0" borderId="0" xfId="0" applyFont="1"/>
    <xf numFmtId="10" fontId="0" fillId="0" borderId="1" xfId="0" applyNumberFormat="1" applyBorder="1" applyAlignment="1">
      <alignment horizontal="right"/>
    </xf>
    <xf numFmtId="10" fontId="0" fillId="0" borderId="1" xfId="0" applyNumberFormat="1" applyBorder="1"/>
    <xf numFmtId="14" fontId="20" fillId="0" borderId="0" xfId="0" applyNumberFormat="1" applyFont="1" applyBorder="1" applyAlignment="1" applyProtection="1">
      <alignment horizontal="center" vertical="top" wrapText="1"/>
      <protection locked="0"/>
    </xf>
    <xf numFmtId="0" fontId="22" fillId="0" borderId="0" xfId="0" applyFont="1"/>
    <xf numFmtId="10" fontId="15" fillId="0" borderId="2" xfId="2" applyNumberFormat="1" applyBorder="1"/>
    <xf numFmtId="10" fontId="0" fillId="0" borderId="0" xfId="0" applyNumberFormat="1" applyAlignment="1">
      <alignment horizontal="right"/>
    </xf>
    <xf numFmtId="169" fontId="0" fillId="0" borderId="3" xfId="0" applyNumberFormat="1" applyBorder="1"/>
    <xf numFmtId="170" fontId="0" fillId="0" borderId="0" xfId="2" applyNumberFormat="1" applyFont="1"/>
    <xf numFmtId="170" fontId="0" fillId="0" borderId="3" xfId="2" applyNumberFormat="1" applyFont="1" applyBorder="1"/>
    <xf numFmtId="0" fontId="0" fillId="0" borderId="0" xfId="0" applyFill="1"/>
    <xf numFmtId="9" fontId="22" fillId="0" borderId="0" xfId="2" applyNumberFormat="1" applyFont="1"/>
    <xf numFmtId="1" fontId="20" fillId="0" borderId="0" xfId="0" applyNumberFormat="1" applyFont="1" applyBorder="1" applyAlignment="1">
      <alignment horizontal="center"/>
    </xf>
    <xf numFmtId="1" fontId="22" fillId="0" borderId="0" xfId="0" applyNumberFormat="1" applyFont="1" applyFill="1"/>
    <xf numFmtId="9" fontId="22" fillId="0" borderId="0" xfId="2" applyFont="1" applyFill="1"/>
    <xf numFmtId="0" fontId="15" fillId="0" borderId="0" xfId="0" applyFont="1"/>
    <xf numFmtId="171" fontId="15" fillId="0" borderId="0" xfId="3" applyNumberFormat="1" applyFont="1" applyAlignment="1">
      <alignment horizontal="center"/>
    </xf>
    <xf numFmtId="171" fontId="15" fillId="0" borderId="0" xfId="3" applyNumberFormat="1" applyFont="1"/>
    <xf numFmtId="171" fontId="15" fillId="0" borderId="0" xfId="3" applyNumberFormat="1" applyFont="1" applyBorder="1"/>
    <xf numFmtId="171" fontId="15" fillId="0" borderId="0" xfId="3" applyNumberFormat="1" applyFont="1" applyFill="1" applyBorder="1"/>
    <xf numFmtId="171" fontId="15" fillId="0" borderId="0" xfId="3" applyNumberFormat="1" applyFont="1" applyFill="1"/>
    <xf numFmtId="0" fontId="15" fillId="0" borderId="0" xfId="0" applyFont="1" applyFill="1"/>
    <xf numFmtId="0" fontId="15" fillId="0" borderId="0" xfId="0" applyFont="1" applyFill="1" applyBorder="1"/>
    <xf numFmtId="0" fontId="0" fillId="0" borderId="0" xfId="0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5" fillId="0" borderId="0" xfId="0" applyFont="1" applyAlignment="1"/>
    <xf numFmtId="0" fontId="26" fillId="0" borderId="0" xfId="0" applyFont="1" applyFill="1" applyAlignment="1">
      <alignment horizontal="center"/>
    </xf>
    <xf numFmtId="171" fontId="17" fillId="0" borderId="0" xfId="3" applyNumberFormat="1" applyFont="1" applyBorder="1"/>
    <xf numFmtId="171" fontId="15" fillId="0" borderId="0" xfId="3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75" fontId="17" fillId="0" borderId="0" xfId="0" quotePrefix="1" applyNumberFormat="1" applyFont="1" applyBorder="1" applyAlignment="1">
      <alignment horizontal="center"/>
    </xf>
    <xf numFmtId="0" fontId="17" fillId="0" borderId="0" xfId="0" applyNumberFormat="1" applyFont="1" applyBorder="1" applyAlignment="1">
      <alignment horizontal="center"/>
    </xf>
    <xf numFmtId="174" fontId="15" fillId="0" borderId="0" xfId="3" applyNumberFormat="1" applyFont="1" applyFill="1" applyBorder="1"/>
    <xf numFmtId="174" fontId="15" fillId="0" borderId="0" xfId="3" applyNumberFormat="1" applyFont="1" applyFill="1"/>
    <xf numFmtId="174" fontId="15" fillId="0" borderId="0" xfId="3" applyNumberFormat="1" applyFont="1"/>
    <xf numFmtId="174" fontId="15" fillId="0" borderId="2" xfId="3" applyNumberFormat="1" applyFont="1" applyFill="1" applyBorder="1"/>
    <xf numFmtId="174" fontId="15" fillId="0" borderId="0" xfId="0" applyNumberFormat="1" applyFont="1"/>
    <xf numFmtId="0" fontId="15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165" fontId="15" fillId="0" borderId="0" xfId="0" applyNumberFormat="1" applyFont="1" applyFill="1" applyBorder="1" applyAlignment="1">
      <alignment horizontal="center"/>
    </xf>
    <xf numFmtId="37" fontId="15" fillId="0" borderId="4" xfId="0" applyNumberFormat="1" applyFont="1" applyBorder="1" applyAlignment="1">
      <alignment horizontal="center"/>
    </xf>
    <xf numFmtId="171" fontId="17" fillId="0" borderId="0" xfId="3" applyNumberFormat="1" applyFont="1" applyAlignment="1">
      <alignment horizontal="center"/>
    </xf>
    <xf numFmtId="171" fontId="29" fillId="0" borderId="0" xfId="3" applyNumberFormat="1" applyFont="1"/>
    <xf numFmtId="171" fontId="29" fillId="0" borderId="0" xfId="3" applyNumberFormat="1" applyFont="1" applyFill="1"/>
    <xf numFmtId="174" fontId="15" fillId="0" borderId="1" xfId="3" applyNumberFormat="1" applyFont="1" applyBorder="1"/>
    <xf numFmtId="174" fontId="15" fillId="0" borderId="2" xfId="3" applyNumberFormat="1" applyFont="1" applyBorder="1"/>
    <xf numFmtId="171" fontId="21" fillId="0" borderId="0" xfId="3" applyNumberFormat="1" applyFont="1" applyFill="1"/>
    <xf numFmtId="171" fontId="17" fillId="0" borderId="0" xfId="3" applyNumberFormat="1" applyFont="1" applyBorder="1" applyAlignment="1">
      <alignment horizontal="center"/>
    </xf>
    <xf numFmtId="174" fontId="17" fillId="0" borderId="0" xfId="3" applyNumberFormat="1" applyFont="1" applyFill="1" applyBorder="1"/>
    <xf numFmtId="174" fontId="17" fillId="0" borderId="0" xfId="3" applyNumberFormat="1" applyFont="1" applyBorder="1"/>
    <xf numFmtId="171" fontId="17" fillId="0" borderId="0" xfId="3" applyNumberFormat="1" applyFont="1" applyFill="1"/>
    <xf numFmtId="174" fontId="15" fillId="0" borderId="0" xfId="3" applyNumberFormat="1" applyFont="1" applyBorder="1"/>
    <xf numFmtId="171" fontId="31" fillId="0" borderId="0" xfId="3" applyNumberFormat="1" applyFont="1" applyFill="1" applyBorder="1"/>
    <xf numFmtId="174" fontId="31" fillId="0" borderId="0" xfId="3" applyNumberFormat="1" applyFont="1" applyFill="1" applyBorder="1"/>
    <xf numFmtId="174" fontId="15" fillId="0" borderId="1" xfId="3" applyNumberFormat="1" applyFont="1" applyFill="1" applyBorder="1"/>
    <xf numFmtId="171" fontId="15" fillId="0" borderId="1" xfId="3" applyNumberFormat="1" applyFont="1" applyFill="1" applyBorder="1"/>
    <xf numFmtId="171" fontId="17" fillId="0" borderId="0" xfId="3" applyNumberFormat="1" applyFont="1" applyFill="1" applyBorder="1" applyAlignment="1">
      <alignment horizontal="center"/>
    </xf>
    <xf numFmtId="174" fontId="15" fillId="0" borderId="0" xfId="3" applyNumberFormat="1" applyFont="1" applyFill="1" applyBorder="1" applyAlignment="1">
      <alignment horizontal="right"/>
    </xf>
    <xf numFmtId="171" fontId="21" fillId="0" borderId="0" xfId="3" applyNumberFormat="1" applyFont="1" applyFill="1" applyBorder="1"/>
    <xf numFmtId="10" fontId="15" fillId="0" borderId="0" xfId="2" applyNumberFormat="1" applyFont="1" applyFill="1" applyBorder="1"/>
    <xf numFmtId="172" fontId="15" fillId="0" borderId="0" xfId="3" applyNumberFormat="1" applyFont="1" applyBorder="1"/>
    <xf numFmtId="172" fontId="15" fillId="0" borderId="0" xfId="3" applyNumberFormat="1" applyFont="1" applyFill="1"/>
    <xf numFmtId="171" fontId="21" fillId="0" borderId="0" xfId="3" applyNumberFormat="1" applyFont="1" applyBorder="1" applyAlignment="1">
      <alignment horizontal="center"/>
    </xf>
    <xf numFmtId="174" fontId="15" fillId="0" borderId="0" xfId="3" applyNumberFormat="1" applyFont="1" applyFill="1" applyBorder="1" applyAlignment="1">
      <alignment horizontal="center" vertical="center" wrapText="1"/>
    </xf>
    <xf numFmtId="171" fontId="21" fillId="0" borderId="0" xfId="3" applyNumberFormat="1" applyFont="1" applyBorder="1" applyAlignment="1">
      <alignment horizontal="left"/>
    </xf>
    <xf numFmtId="171" fontId="15" fillId="0" borderId="11" xfId="3" applyNumberFormat="1" applyFont="1" applyFill="1" applyBorder="1" applyAlignment="1">
      <alignment horizontal="left" vertical="center" wrapText="1"/>
    </xf>
    <xf numFmtId="0" fontId="15" fillId="0" borderId="0" xfId="3" applyNumberFormat="1" applyFont="1" applyFill="1" applyAlignment="1">
      <alignment horizontal="center"/>
    </xf>
    <xf numFmtId="49" fontId="15" fillId="0" borderId="0" xfId="3" applyNumberFormat="1" applyFont="1" applyFill="1" applyBorder="1" applyAlignment="1">
      <alignment horizontal="center"/>
    </xf>
    <xf numFmtId="168" fontId="15" fillId="0" borderId="0" xfId="3" applyNumberFormat="1" applyFont="1" applyFill="1" applyAlignment="1">
      <alignment horizontal="center"/>
    </xf>
    <xf numFmtId="173" fontId="15" fillId="0" borderId="0" xfId="3" applyNumberFormat="1" applyFont="1" applyFill="1" applyBorder="1"/>
    <xf numFmtId="0" fontId="15" fillId="0" borderId="0" xfId="3" applyNumberFormat="1" applyFont="1" applyFill="1"/>
    <xf numFmtId="174" fontId="15" fillId="0" borderId="2" xfId="3" applyNumberFormat="1" applyFont="1" applyFill="1" applyBorder="1" applyAlignment="1">
      <alignment horizontal="center" vertical="center" wrapText="1"/>
    </xf>
    <xf numFmtId="171" fontId="21" fillId="0" borderId="0" xfId="3" applyNumberFormat="1" applyFont="1" applyFill="1" applyBorder="1" applyAlignment="1">
      <alignment horizontal="left"/>
    </xf>
    <xf numFmtId="172" fontId="15" fillId="0" borderId="0" xfId="3" applyNumberFormat="1" applyFont="1" applyFill="1" applyBorder="1"/>
    <xf numFmtId="171" fontId="15" fillId="0" borderId="0" xfId="3" applyNumberFormat="1" applyFont="1" applyFill="1" applyBorder="1" applyAlignment="1">
      <alignment horizontal="center" vertical="center" wrapText="1"/>
    </xf>
    <xf numFmtId="171" fontId="15" fillId="0" borderId="0" xfId="3" applyNumberFormat="1" applyFont="1" applyFill="1" applyBorder="1" applyAlignment="1">
      <alignment horizontal="right"/>
    </xf>
    <xf numFmtId="171" fontId="21" fillId="0" borderId="0" xfId="3" applyNumberFormat="1" applyFont="1" applyFill="1" applyBorder="1" applyAlignment="1">
      <alignment horizontal="center"/>
    </xf>
    <xf numFmtId="165" fontId="15" fillId="0" borderId="0" xfId="3" applyNumberFormat="1" applyFont="1" applyBorder="1" applyAlignment="1">
      <alignment horizontal="center"/>
    </xf>
    <xf numFmtId="165" fontId="21" fillId="0" borderId="0" xfId="3" applyNumberFormat="1" applyFont="1" applyBorder="1" applyAlignment="1">
      <alignment horizontal="left"/>
    </xf>
    <xf numFmtId="165" fontId="15" fillId="0" borderId="0" xfId="3" applyNumberFormat="1" applyFont="1" applyBorder="1"/>
    <xf numFmtId="174" fontId="15" fillId="0" borderId="2" xfId="3" applyNumberFormat="1" applyFont="1" applyBorder="1" applyAlignment="1">
      <alignment horizontal="center"/>
    </xf>
    <xf numFmtId="171" fontId="15" fillId="0" borderId="0" xfId="3" applyNumberFormat="1" applyFont="1" applyFill="1" applyAlignment="1">
      <alignment horizontal="center"/>
    </xf>
    <xf numFmtId="165" fontId="21" fillId="0" borderId="0" xfId="3" applyNumberFormat="1" applyFont="1" applyBorder="1" applyAlignment="1">
      <alignment horizontal="center"/>
    </xf>
    <xf numFmtId="171" fontId="17" fillId="0" borderId="0" xfId="3" applyNumberFormat="1" applyFont="1" applyBorder="1" applyAlignment="1">
      <alignment horizontal="left"/>
    </xf>
    <xf numFmtId="0" fontId="29" fillId="0" borderId="0" xfId="0" applyFont="1" applyAlignment="1">
      <alignment horizontal="left"/>
    </xf>
    <xf numFmtId="0" fontId="15" fillId="0" borderId="0" xfId="3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37" fontId="20" fillId="0" borderId="0" xfId="0" applyNumberFormat="1" applyFont="1" applyFill="1" applyBorder="1" applyAlignment="1">
      <alignment horizontal="center"/>
    </xf>
    <xf numFmtId="171" fontId="30" fillId="0" borderId="0" xfId="3" applyNumberFormat="1" applyFont="1" applyFill="1" applyBorder="1"/>
    <xf numFmtId="171" fontId="17" fillId="0" borderId="0" xfId="3" applyNumberFormat="1" applyFont="1" applyFill="1" applyBorder="1"/>
    <xf numFmtId="37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171" fontId="15" fillId="0" borderId="0" xfId="3" applyNumberFormat="1" applyFont="1" applyAlignment="1">
      <alignment horizontal="left"/>
    </xf>
    <xf numFmtId="0" fontId="21" fillId="0" borderId="0" xfId="0" applyFont="1" applyFill="1" applyBorder="1" applyAlignment="1">
      <alignment horizontal="left"/>
    </xf>
    <xf numFmtId="0" fontId="0" fillId="0" borderId="0" xfId="0" applyAlignment="1">
      <alignment horizontal="left" indent="2"/>
    </xf>
    <xf numFmtId="164" fontId="17" fillId="0" borderId="2" xfId="1" applyNumberFormat="1" applyFont="1" applyBorder="1"/>
    <xf numFmtId="171" fontId="19" fillId="0" borderId="0" xfId="3" applyNumberFormat="1" applyFont="1" applyBorder="1" applyAlignment="1">
      <alignment horizontal="left"/>
    </xf>
    <xf numFmtId="169" fontId="0" fillId="0" borderId="1" xfId="0" applyNumberFormat="1" applyBorder="1"/>
    <xf numFmtId="169" fontId="0" fillId="0" borderId="2" xfId="0" applyNumberFormat="1" applyBorder="1"/>
    <xf numFmtId="0" fontId="32" fillId="0" borderId="0" xfId="0" applyFont="1"/>
    <xf numFmtId="0" fontId="21" fillId="2" borderId="0" xfId="0" applyFont="1" applyFill="1" applyAlignment="1">
      <alignment horizontal="center" vertical="center" wrapText="1"/>
    </xf>
    <xf numFmtId="168" fontId="0" fillId="2" borderId="0" xfId="0" applyNumberFormat="1" applyFill="1"/>
    <xf numFmtId="0" fontId="0" fillId="0" borderId="0" xfId="0" applyAlignment="1">
      <alignment horizontal="center"/>
    </xf>
    <xf numFmtId="0" fontId="28" fillId="0" borderId="0" xfId="0" applyFont="1" applyBorder="1" applyAlignment="1"/>
    <xf numFmtId="174" fontId="29" fillId="3" borderId="0" xfId="3" applyNumberFormat="1" applyFont="1" applyFill="1" applyBorder="1" applyAlignment="1">
      <alignment horizontal="center" vertical="center" wrapText="1"/>
    </xf>
    <xf numFmtId="174" fontId="29" fillId="3" borderId="0" xfId="3" applyNumberFormat="1" applyFont="1" applyFill="1"/>
    <xf numFmtId="0" fontId="34" fillId="0" borderId="0" xfId="21" applyFont="1" applyFill="1" applyAlignment="1">
      <alignment horizontal="center"/>
    </xf>
    <xf numFmtId="0" fontId="34" fillId="0" borderId="0" xfId="21" applyFont="1" applyFill="1"/>
    <xf numFmtId="0" fontId="34" fillId="0" borderId="0" xfId="21" quotePrefix="1" applyFont="1" applyFill="1" applyAlignment="1">
      <alignment horizontal="right"/>
    </xf>
    <xf numFmtId="41" fontId="34" fillId="0" borderId="0" xfId="21" applyNumberFormat="1" applyFont="1" applyFill="1" applyBorder="1" applyAlignment="1">
      <alignment horizontal="center"/>
    </xf>
    <xf numFmtId="41" fontId="34" fillId="0" borderId="0" xfId="21" applyNumberFormat="1" applyFont="1" applyFill="1" applyBorder="1" applyAlignment="1"/>
    <xf numFmtId="41" fontId="35" fillId="0" borderId="0" xfId="21" quotePrefix="1" applyNumberFormat="1" applyFont="1" applyFill="1" applyBorder="1" applyAlignment="1">
      <alignment horizontal="center"/>
    </xf>
    <xf numFmtId="43" fontId="34" fillId="0" borderId="0" xfId="21" applyNumberFormat="1" applyFont="1" applyFill="1" applyBorder="1" applyAlignment="1">
      <alignment horizontal="center"/>
    </xf>
    <xf numFmtId="41" fontId="34" fillId="0" borderId="0" xfId="21" quotePrefix="1" applyNumberFormat="1" applyFont="1" applyFill="1" applyBorder="1" applyAlignment="1">
      <alignment horizontal="center"/>
    </xf>
    <xf numFmtId="43" fontId="35" fillId="0" borderId="0" xfId="21" applyNumberFormat="1" applyFont="1" applyFill="1" applyBorder="1" applyAlignment="1">
      <alignment horizontal="center"/>
    </xf>
    <xf numFmtId="43" fontId="35" fillId="0" borderId="0" xfId="21" quotePrefix="1" applyNumberFormat="1" applyFont="1" applyFill="1" applyBorder="1" applyAlignment="1">
      <alignment horizontal="center"/>
    </xf>
    <xf numFmtId="41" fontId="35" fillId="0" borderId="0" xfId="21" applyNumberFormat="1" applyFont="1" applyFill="1" applyBorder="1" applyAlignment="1">
      <alignment horizontal="center"/>
    </xf>
    <xf numFmtId="176" fontId="34" fillId="0" borderId="0" xfId="21" quotePrefix="1" applyNumberFormat="1" applyFont="1" applyFill="1" applyBorder="1" applyAlignment="1">
      <alignment horizontal="center"/>
    </xf>
    <xf numFmtId="0" fontId="34" fillId="0" borderId="0" xfId="21" applyFont="1" applyFill="1" applyBorder="1" applyAlignment="1">
      <alignment horizontal="left"/>
    </xf>
    <xf numFmtId="0" fontId="34" fillId="0" borderId="0" xfId="21" applyFont="1" applyFill="1" applyBorder="1" applyAlignment="1">
      <alignment horizontal="center"/>
    </xf>
    <xf numFmtId="0" fontId="36" fillId="0" borderId="0" xfId="21" quotePrefix="1" applyFont="1" applyFill="1" applyBorder="1" applyAlignment="1">
      <alignment horizontal="left"/>
    </xf>
    <xf numFmtId="43" fontId="34" fillId="0" borderId="0" xfId="21" applyNumberFormat="1" applyFont="1" applyFill="1" applyBorder="1" applyAlignment="1"/>
    <xf numFmtId="0" fontId="34" fillId="0" borderId="0" xfId="21" applyFont="1" applyFill="1" applyBorder="1" applyAlignment="1"/>
    <xf numFmtId="2" fontId="34" fillId="0" borderId="0" xfId="21" applyNumberFormat="1" applyFont="1" applyFill="1" applyBorder="1" applyAlignment="1"/>
    <xf numFmtId="0" fontId="36" fillId="0" borderId="0" xfId="21" applyFont="1" applyFill="1" applyBorder="1" applyAlignment="1"/>
    <xf numFmtId="43" fontId="34" fillId="0" borderId="0" xfId="21" quotePrefix="1" applyNumberFormat="1" applyFont="1" applyFill="1" applyBorder="1" applyAlignment="1">
      <alignment horizontal="center"/>
    </xf>
    <xf numFmtId="43" fontId="34" fillId="0" borderId="0" xfId="22" applyNumberFormat="1" applyFont="1" applyFill="1" applyBorder="1" applyAlignment="1" applyProtection="1">
      <alignment horizontal="center"/>
    </xf>
    <xf numFmtId="171" fontId="34" fillId="0" borderId="0" xfId="21" applyNumberFormat="1" applyFont="1" applyFill="1"/>
    <xf numFmtId="0" fontId="34" fillId="0" borderId="0" xfId="21" quotePrefix="1" applyFont="1" applyFill="1" applyBorder="1" applyAlignment="1">
      <alignment horizontal="left"/>
    </xf>
    <xf numFmtId="0" fontId="34" fillId="0" borderId="0" xfId="21" quotePrefix="1" applyFont="1" applyFill="1" applyBorder="1" applyAlignment="1">
      <alignment horizontal="center"/>
    </xf>
    <xf numFmtId="2" fontId="34" fillId="0" borderId="0" xfId="21" applyNumberFormat="1" applyFont="1" applyFill="1" applyBorder="1" applyAlignment="1">
      <alignment horizontal="center"/>
    </xf>
    <xf numFmtId="177" fontId="34" fillId="0" borderId="0" xfId="21" applyNumberFormat="1" applyFont="1" applyFill="1" applyBorder="1" applyAlignment="1">
      <alignment horizontal="center"/>
    </xf>
    <xf numFmtId="43" fontId="34" fillId="0" borderId="0" xfId="21" applyNumberFormat="1" applyFont="1" applyFill="1" applyBorder="1" applyAlignment="1">
      <alignment horizontal="right"/>
    </xf>
    <xf numFmtId="43" fontId="34" fillId="0" borderId="0" xfId="21" quotePrefix="1" applyNumberFormat="1" applyFont="1" applyFill="1" applyBorder="1" applyAlignment="1" applyProtection="1">
      <alignment horizontal="center"/>
      <protection locked="0"/>
    </xf>
    <xf numFmtId="0" fontId="38" fillId="0" borderId="0" xfId="21" applyFont="1" applyFill="1" applyBorder="1" applyAlignment="1">
      <alignment horizontal="center"/>
    </xf>
    <xf numFmtId="0" fontId="39" fillId="0" borderId="0" xfId="21" applyFont="1" applyFill="1"/>
    <xf numFmtId="41" fontId="38" fillId="0" borderId="0" xfId="21" applyNumberFormat="1" applyFont="1" applyFill="1" applyBorder="1"/>
    <xf numFmtId="0" fontId="38" fillId="0" borderId="0" xfId="21" applyFont="1" applyFill="1"/>
    <xf numFmtId="41" fontId="38" fillId="0" borderId="0" xfId="21" applyNumberFormat="1" applyFont="1" applyFill="1" applyBorder="1" applyAlignment="1">
      <alignment horizontal="right"/>
    </xf>
    <xf numFmtId="41" fontId="38" fillId="0" borderId="0" xfId="21" applyNumberFormat="1" applyFont="1" applyFill="1" applyBorder="1" applyAlignment="1">
      <alignment horizontal="center"/>
    </xf>
    <xf numFmtId="43" fontId="38" fillId="0" borderId="0" xfId="21" applyNumberFormat="1" applyFont="1" applyFill="1" applyBorder="1" applyAlignment="1">
      <alignment horizontal="center"/>
    </xf>
    <xf numFmtId="0" fontId="39" fillId="0" borderId="0" xfId="21" quotePrefix="1" applyFont="1" applyFill="1" applyAlignment="1">
      <alignment horizontal="left"/>
    </xf>
    <xf numFmtId="0" fontId="38" fillId="0" borderId="0" xfId="21" quotePrefix="1" applyFont="1" applyFill="1" applyAlignment="1" applyProtection="1">
      <alignment horizontal="left"/>
      <protection locked="0"/>
    </xf>
    <xf numFmtId="0" fontId="38" fillId="0" borderId="0" xfId="21" quotePrefix="1" applyFont="1" applyFill="1" applyAlignment="1">
      <alignment horizontal="left"/>
    </xf>
    <xf numFmtId="41" fontId="38" fillId="0" borderId="0" xfId="21" applyNumberFormat="1" applyFont="1" applyFill="1" applyBorder="1" applyAlignment="1" applyProtection="1">
      <alignment horizontal="center"/>
    </xf>
    <xf numFmtId="43" fontId="34" fillId="0" borderId="0" xfId="21" applyNumberFormat="1" applyFont="1" applyFill="1"/>
    <xf numFmtId="43" fontId="38" fillId="0" borderId="0" xfId="21" applyNumberFormat="1" applyFont="1" applyFill="1" applyBorder="1" applyAlignment="1" applyProtection="1">
      <alignment horizontal="center"/>
    </xf>
    <xf numFmtId="41" fontId="38" fillId="0" borderId="0" xfId="21" quotePrefix="1" applyNumberFormat="1" applyFont="1" applyFill="1" applyBorder="1" applyAlignment="1">
      <alignment horizontal="center"/>
    </xf>
    <xf numFmtId="0" fontId="38" fillId="0" borderId="0" xfId="21" applyFont="1" applyFill="1" applyAlignment="1"/>
    <xf numFmtId="41" fontId="38" fillId="0" borderId="0" xfId="21" quotePrefix="1" applyNumberFormat="1" applyFont="1" applyFill="1" applyBorder="1" applyAlignment="1" applyProtection="1">
      <alignment horizontal="center"/>
    </xf>
    <xf numFmtId="0" fontId="38" fillId="0" borderId="0" xfId="21" quotePrefix="1" applyFont="1" applyFill="1" applyBorder="1" applyAlignment="1">
      <alignment horizontal="center"/>
    </xf>
    <xf numFmtId="0" fontId="34" fillId="0" borderId="0" xfId="21" quotePrefix="1" applyNumberFormat="1" applyFont="1" applyFill="1" applyBorder="1" applyAlignment="1" applyProtection="1">
      <alignment horizontal="center"/>
    </xf>
    <xf numFmtId="0" fontId="36" fillId="0" borderId="0" xfId="21" applyNumberFormat="1" applyFont="1" applyFill="1" applyBorder="1" applyProtection="1"/>
    <xf numFmtId="10" fontId="34" fillId="0" borderId="0" xfId="21" applyNumberFormat="1" applyFont="1" applyFill="1" applyBorder="1" applyAlignment="1">
      <alignment horizontal="center"/>
    </xf>
    <xf numFmtId="0" fontId="34" fillId="0" borderId="0" xfId="21" applyFont="1" applyFill="1" applyBorder="1" applyAlignment="1" applyProtection="1">
      <alignment horizontal="center"/>
    </xf>
    <xf numFmtId="0" fontId="34" fillId="0" borderId="0" xfId="21" applyNumberFormat="1" applyFont="1" applyFill="1" applyBorder="1" applyProtection="1"/>
    <xf numFmtId="10" fontId="34" fillId="0" borderId="0" xfId="21" quotePrefix="1" applyNumberFormat="1" applyFont="1" applyFill="1" applyBorder="1" applyAlignment="1">
      <alignment horizontal="right"/>
    </xf>
    <xf numFmtId="0" fontId="34" fillId="0" borderId="0" xfId="21" quotePrefix="1" applyNumberFormat="1" applyFont="1" applyFill="1" applyBorder="1" applyAlignment="1" applyProtection="1">
      <alignment horizontal="left"/>
    </xf>
    <xf numFmtId="10" fontId="34" fillId="0" borderId="0" xfId="21" applyNumberFormat="1" applyFont="1" applyFill="1" applyBorder="1"/>
    <xf numFmtId="10" fontId="34" fillId="0" borderId="0" xfId="21" applyNumberFormat="1" applyFont="1" applyFill="1" applyBorder="1" applyAlignment="1">
      <alignment horizontal="right"/>
    </xf>
    <xf numFmtId="10" fontId="34" fillId="0" borderId="0" xfId="22" applyNumberFormat="1" applyFont="1" applyFill="1" applyBorder="1" applyProtection="1"/>
    <xf numFmtId="41" fontId="34" fillId="0" borderId="0" xfId="21" applyNumberFormat="1" applyFont="1" applyFill="1" applyBorder="1" applyAlignment="1" applyProtection="1">
      <alignment horizontal="center"/>
    </xf>
    <xf numFmtId="0" fontId="34" fillId="0" borderId="0" xfId="21" applyNumberFormat="1" applyFont="1" applyFill="1" applyBorder="1" applyAlignment="1" applyProtection="1">
      <alignment horizontal="left"/>
    </xf>
    <xf numFmtId="41" fontId="34" fillId="0" borderId="0" xfId="21" quotePrefix="1" applyNumberFormat="1" applyFont="1" applyFill="1" applyBorder="1" applyAlignment="1" applyProtection="1">
      <alignment horizontal="center"/>
    </xf>
    <xf numFmtId="43" fontId="40" fillId="0" borderId="0" xfId="21" applyNumberFormat="1" applyFont="1" applyFill="1" applyBorder="1" applyAlignment="1">
      <alignment horizontal="center"/>
    </xf>
    <xf numFmtId="0" fontId="34" fillId="0" borderId="0" xfId="21" quotePrefix="1" applyFont="1" applyFill="1" applyAlignment="1">
      <alignment horizontal="center"/>
    </xf>
    <xf numFmtId="0" fontId="34" fillId="0" borderId="0" xfId="21" quotePrefix="1" applyFont="1" applyFill="1" applyAlignment="1">
      <alignment horizontal="left"/>
    </xf>
    <xf numFmtId="0" fontId="41" fillId="2" borderId="0" xfId="21" applyFont="1" applyFill="1" applyBorder="1" applyAlignment="1">
      <alignment horizontal="center"/>
    </xf>
    <xf numFmtId="0" fontId="41" fillId="2" borderId="0" xfId="21" applyFont="1" applyFill="1" applyBorder="1" applyAlignment="1"/>
    <xf numFmtId="43" fontId="41" fillId="2" borderId="0" xfId="21" quotePrefix="1" applyNumberFormat="1" applyFont="1" applyFill="1" applyBorder="1" applyAlignment="1" applyProtection="1">
      <alignment horizontal="center"/>
      <protection locked="0"/>
    </xf>
    <xf numFmtId="176" fontId="41" fillId="2" borderId="0" xfId="21" quotePrefix="1" applyNumberFormat="1" applyFont="1" applyFill="1" applyBorder="1" applyAlignment="1">
      <alignment horizontal="center"/>
    </xf>
    <xf numFmtId="43" fontId="41" fillId="2" borderId="0" xfId="22" applyNumberFormat="1" applyFont="1" applyFill="1" applyBorder="1" applyAlignment="1" applyProtection="1">
      <alignment horizontal="center"/>
    </xf>
    <xf numFmtId="169" fontId="0" fillId="0" borderId="0" xfId="0" applyNumberFormat="1" applyBorder="1"/>
    <xf numFmtId="10" fontId="15" fillId="0" borderId="1" xfId="2" applyNumberFormat="1" applyBorder="1"/>
    <xf numFmtId="0" fontId="15" fillId="0" borderId="1" xfId="0" applyFont="1" applyBorder="1" applyAlignment="1">
      <alignment horizontal="center"/>
    </xf>
    <xf numFmtId="10" fontId="15" fillId="0" borderId="0" xfId="2" applyNumberFormat="1" applyBorder="1"/>
    <xf numFmtId="10" fontId="0" fillId="0" borderId="0" xfId="0" applyNumberFormat="1" applyBorder="1"/>
    <xf numFmtId="10" fontId="17" fillId="0" borderId="0" xfId="0" applyNumberFormat="1" applyFont="1" applyBorder="1"/>
    <xf numFmtId="10" fontId="17" fillId="0" borderId="0" xfId="0" applyNumberFormat="1" applyFont="1"/>
    <xf numFmtId="10" fontId="15" fillId="0" borderId="2" xfId="0" applyNumberFormat="1" applyFont="1" applyBorder="1"/>
    <xf numFmtId="0" fontId="17" fillId="0" borderId="0" xfId="0" applyFont="1" applyAlignment="1">
      <alignment horizontal="right"/>
    </xf>
    <xf numFmtId="166" fontId="15" fillId="0" borderId="1" xfId="2" applyNumberFormat="1" applyFont="1" applyBorder="1"/>
    <xf numFmtId="171" fontId="17" fillId="0" borderId="0" xfId="3" applyNumberFormat="1" applyFont="1" applyFill="1" applyBorder="1" applyAlignment="1" applyProtection="1">
      <alignment horizontal="right" vertical="top" wrapText="1"/>
      <protection locked="0"/>
    </xf>
    <xf numFmtId="0" fontId="17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168" fontId="0" fillId="0" borderId="0" xfId="0" applyNumberFormat="1" applyFill="1"/>
    <xf numFmtId="166" fontId="30" fillId="0" borderId="0" xfId="2" applyNumberFormat="1" applyFont="1" applyAlignment="1">
      <alignment horizontal="center"/>
    </xf>
    <xf numFmtId="10" fontId="0" fillId="0" borderId="4" xfId="2" applyNumberFormat="1" applyFont="1" applyBorder="1"/>
    <xf numFmtId="0" fontId="43" fillId="0" borderId="0" xfId="0" applyFont="1"/>
    <xf numFmtId="169" fontId="0" fillId="0" borderId="1" xfId="0" applyNumberFormat="1" applyFill="1" applyBorder="1"/>
    <xf numFmtId="43" fontId="15" fillId="0" borderId="1" xfId="3" applyNumberFormat="1" applyFont="1" applyBorder="1"/>
    <xf numFmtId="169" fontId="24" fillId="0" borderId="0" xfId="0" applyNumberFormat="1" applyFont="1" applyFill="1"/>
    <xf numFmtId="0" fontId="45" fillId="0" borderId="0" xfId="12" applyFont="1"/>
    <xf numFmtId="0" fontId="12" fillId="0" borderId="0" xfId="12" applyFont="1"/>
    <xf numFmtId="0" fontId="12" fillId="0" borderId="0" xfId="12" applyFont="1" applyFill="1"/>
    <xf numFmtId="0" fontId="12" fillId="0" borderId="0" xfId="12" applyFont="1" applyAlignment="1">
      <alignment horizontal="center" vertical="center"/>
    </xf>
    <xf numFmtId="0" fontId="12" fillId="0" borderId="0" xfId="12" applyFont="1" applyFill="1" applyAlignment="1">
      <alignment horizontal="center" vertical="center"/>
    </xf>
    <xf numFmtId="0" fontId="12" fillId="0" borderId="8" xfId="12" applyFont="1" applyBorder="1"/>
    <xf numFmtId="0" fontId="12" fillId="0" borderId="9" xfId="12" applyFont="1" applyFill="1" applyBorder="1"/>
    <xf numFmtId="0" fontId="12" fillId="0" borderId="9" xfId="12" applyFont="1" applyBorder="1" applyAlignment="1">
      <alignment horizontal="center" vertical="center"/>
    </xf>
    <xf numFmtId="0" fontId="12" fillId="0" borderId="9" xfId="12" applyFont="1" applyBorder="1"/>
    <xf numFmtId="0" fontId="12" fillId="0" borderId="9" xfId="12" applyFont="1" applyFill="1" applyBorder="1" applyAlignment="1">
      <alignment horizontal="center" vertical="center"/>
    </xf>
    <xf numFmtId="0" fontId="12" fillId="0" borderId="10" xfId="12" applyFont="1" applyBorder="1"/>
    <xf numFmtId="0" fontId="12" fillId="0" borderId="11" xfId="12" applyFont="1" applyBorder="1"/>
    <xf numFmtId="0" fontId="12" fillId="0" borderId="0" xfId="12" applyFont="1" applyFill="1" applyBorder="1"/>
    <xf numFmtId="0" fontId="12" fillId="0" borderId="0" xfId="12" applyFont="1" applyBorder="1" applyAlignment="1">
      <alignment horizontal="center" vertical="center"/>
    </xf>
    <xf numFmtId="0" fontId="12" fillId="0" borderId="0" xfId="12" applyFont="1" applyBorder="1"/>
    <xf numFmtId="0" fontId="45" fillId="0" borderId="0" xfId="12" applyFont="1" applyFill="1" applyBorder="1" applyAlignment="1">
      <alignment horizontal="center" vertical="center"/>
    </xf>
    <xf numFmtId="0" fontId="12" fillId="0" borderId="12" xfId="12" applyFont="1" applyBorder="1"/>
    <xf numFmtId="0" fontId="12" fillId="0" borderId="0" xfId="12" applyFont="1" applyFill="1" applyBorder="1" applyAlignment="1">
      <alignment horizontal="center" vertical="center"/>
    </xf>
    <xf numFmtId="0" fontId="12" fillId="0" borderId="1" xfId="12" applyFont="1" applyBorder="1" applyAlignment="1">
      <alignment horizontal="center" vertical="center"/>
    </xf>
    <xf numFmtId="0" fontId="45" fillId="0" borderId="1" xfId="12" applyFont="1" applyBorder="1" applyAlignment="1">
      <alignment horizontal="center" vertical="center"/>
    </xf>
    <xf numFmtId="0" fontId="45" fillId="0" borderId="0" xfId="12" applyFont="1" applyBorder="1" applyAlignment="1">
      <alignment horizontal="center" vertical="center"/>
    </xf>
    <xf numFmtId="0" fontId="12" fillId="4" borderId="0" xfId="12" applyFont="1" applyFill="1" applyBorder="1" applyAlignment="1">
      <alignment horizontal="center" vertical="center"/>
    </xf>
    <xf numFmtId="0" fontId="12" fillId="4" borderId="0" xfId="12" applyFont="1" applyFill="1" applyBorder="1"/>
    <xf numFmtId="9" fontId="12" fillId="4" borderId="0" xfId="23" applyFont="1" applyFill="1" applyBorder="1" applyAlignment="1">
      <alignment horizontal="center" vertical="center"/>
    </xf>
    <xf numFmtId="9" fontId="12" fillId="4" borderId="0" xfId="23" applyFont="1" applyFill="1" applyBorder="1"/>
    <xf numFmtId="178" fontId="12" fillId="4" borderId="0" xfId="23" applyNumberFormat="1" applyFont="1" applyFill="1" applyBorder="1" applyAlignment="1">
      <alignment horizontal="center" vertical="center"/>
    </xf>
    <xf numFmtId="166" fontId="12" fillId="4" borderId="0" xfId="23" applyNumberFormat="1" applyFont="1" applyFill="1" applyBorder="1" applyAlignment="1">
      <alignment horizontal="center" vertical="center"/>
    </xf>
    <xf numFmtId="178" fontId="12" fillId="4" borderId="0" xfId="12" applyNumberFormat="1" applyFont="1" applyFill="1" applyBorder="1" applyAlignment="1">
      <alignment horizontal="center" vertical="center"/>
    </xf>
    <xf numFmtId="178" fontId="12" fillId="4" borderId="0" xfId="12" applyNumberFormat="1" applyFont="1" applyFill="1" applyBorder="1"/>
    <xf numFmtId="10" fontId="12" fillId="0" borderId="0" xfId="23" applyNumberFormat="1" applyFont="1" applyFill="1" applyBorder="1" applyAlignment="1">
      <alignment horizontal="center" vertical="center"/>
    </xf>
    <xf numFmtId="9" fontId="12" fillId="0" borderId="0" xfId="23" applyFont="1" applyBorder="1" applyAlignment="1">
      <alignment horizontal="center" vertical="center"/>
    </xf>
    <xf numFmtId="9" fontId="12" fillId="0" borderId="0" xfId="23" applyFont="1" applyBorder="1"/>
    <xf numFmtId="178" fontId="12" fillId="0" borderId="0" xfId="23" applyNumberFormat="1" applyFont="1" applyBorder="1" applyAlignment="1">
      <alignment horizontal="center" vertical="center"/>
    </xf>
    <xf numFmtId="178" fontId="12" fillId="0" borderId="0" xfId="12" applyNumberFormat="1" applyFont="1" applyBorder="1" applyAlignment="1">
      <alignment horizontal="center" vertical="center"/>
    </xf>
    <xf numFmtId="178" fontId="12" fillId="0" borderId="0" xfId="12" applyNumberFormat="1" applyFont="1" applyBorder="1"/>
    <xf numFmtId="166" fontId="45" fillId="0" borderId="0" xfId="23" applyNumberFormat="1" applyFont="1" applyFill="1" applyBorder="1" applyAlignment="1">
      <alignment horizontal="right"/>
    </xf>
    <xf numFmtId="166" fontId="26" fillId="4" borderId="0" xfId="23" applyNumberFormat="1" applyFont="1" applyFill="1" applyBorder="1" applyAlignment="1">
      <alignment horizontal="right"/>
    </xf>
    <xf numFmtId="0" fontId="12" fillId="0" borderId="14" xfId="12" applyFont="1" applyBorder="1"/>
    <xf numFmtId="0" fontId="12" fillId="0" borderId="4" xfId="12" applyFont="1" applyFill="1" applyBorder="1"/>
    <xf numFmtId="0" fontId="12" fillId="0" borderId="4" xfId="12" applyFont="1" applyBorder="1" applyAlignment="1">
      <alignment horizontal="center" vertical="center"/>
    </xf>
    <xf numFmtId="0" fontId="12" fillId="0" borderId="4" xfId="12" applyFont="1" applyBorder="1"/>
    <xf numFmtId="166" fontId="12" fillId="0" borderId="4" xfId="23" applyNumberFormat="1" applyFont="1" applyBorder="1" applyAlignment="1">
      <alignment horizontal="center" vertical="center"/>
    </xf>
    <xf numFmtId="166" fontId="12" fillId="0" borderId="4" xfId="23" applyNumberFormat="1" applyFont="1" applyBorder="1"/>
    <xf numFmtId="9" fontId="12" fillId="0" borderId="4" xfId="23" applyFont="1" applyBorder="1"/>
    <xf numFmtId="9" fontId="12" fillId="0" borderId="4" xfId="23" applyFont="1" applyBorder="1" applyAlignment="1">
      <alignment horizontal="center" vertical="center"/>
    </xf>
    <xf numFmtId="0" fontId="12" fillId="0" borderId="4" xfId="12" applyFont="1" applyFill="1" applyBorder="1" applyAlignment="1">
      <alignment horizontal="center" vertical="center"/>
    </xf>
    <xf numFmtId="0" fontId="12" fillId="0" borderId="15" xfId="12" applyFont="1" applyBorder="1"/>
    <xf numFmtId="166" fontId="12" fillId="0" borderId="0" xfId="23" applyNumberFormat="1" applyFont="1" applyAlignment="1">
      <alignment horizontal="center" vertical="center"/>
    </xf>
    <xf numFmtId="166" fontId="12" fillId="0" borderId="0" xfId="23" applyNumberFormat="1" applyFont="1"/>
    <xf numFmtId="9" fontId="12" fillId="0" borderId="0" xfId="23" applyFont="1"/>
    <xf numFmtId="9" fontId="12" fillId="0" borderId="0" xfId="23" applyFont="1" applyAlignment="1">
      <alignment horizontal="center" vertical="center"/>
    </xf>
    <xf numFmtId="0" fontId="12" fillId="0" borderId="0" xfId="12" applyFont="1" applyFill="1" applyAlignment="1">
      <alignment horizontal="left"/>
    </xf>
    <xf numFmtId="0" fontId="12" fillId="0" borderId="0" xfId="12" applyFont="1" applyAlignment="1">
      <alignment horizontal="left" vertical="center"/>
    </xf>
    <xf numFmtId="0" fontId="26" fillId="0" borderId="0" xfId="12" applyFont="1" applyFill="1" applyAlignment="1">
      <alignment horizontal="left"/>
    </xf>
    <xf numFmtId="0" fontId="45" fillId="0" borderId="0" xfId="12" applyFont="1" applyAlignment="1">
      <alignment horizontal="left" vertical="center"/>
    </xf>
    <xf numFmtId="10" fontId="12" fillId="0" borderId="0" xfId="12" applyNumberFormat="1" applyFont="1" applyAlignment="1">
      <alignment horizontal="left" vertical="center"/>
    </xf>
    <xf numFmtId="10" fontId="12" fillId="0" borderId="0" xfId="23" applyNumberFormat="1" applyFont="1" applyAlignment="1">
      <alignment horizontal="center" vertical="center"/>
    </xf>
    <xf numFmtId="10" fontId="12" fillId="0" borderId="0" xfId="12" applyNumberFormat="1" applyFont="1" applyAlignment="1">
      <alignment horizontal="center" vertical="center"/>
    </xf>
    <xf numFmtId="0" fontId="12" fillId="0" borderId="9" xfId="12" applyFont="1" applyFill="1" applyBorder="1" applyAlignment="1">
      <alignment horizontal="left"/>
    </xf>
    <xf numFmtId="0" fontId="12" fillId="0" borderId="9" xfId="12" applyFont="1" applyBorder="1" applyAlignment="1">
      <alignment horizontal="left" vertical="center"/>
    </xf>
    <xf numFmtId="10" fontId="12" fillId="0" borderId="9" xfId="12" applyNumberFormat="1" applyFont="1" applyBorder="1" applyAlignment="1">
      <alignment horizontal="center" vertical="center"/>
    </xf>
    <xf numFmtId="0" fontId="12" fillId="0" borderId="0" xfId="12" applyFont="1" applyBorder="1" applyAlignment="1">
      <alignment horizontal="left" vertical="center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0" xfId="12" applyFont="1" applyFill="1" applyBorder="1" applyAlignment="1">
      <alignment horizontal="left"/>
    </xf>
    <xf numFmtId="170" fontId="12" fillId="0" borderId="0" xfId="12" applyNumberFormat="1" applyFont="1" applyBorder="1"/>
    <xf numFmtId="179" fontId="12" fillId="0" borderId="0" xfId="12" applyNumberFormat="1" applyFont="1"/>
    <xf numFmtId="178" fontId="12" fillId="2" borderId="0" xfId="12" applyNumberFormat="1" applyFont="1" applyFill="1" applyBorder="1" applyAlignment="1">
      <alignment horizontal="center" vertical="center"/>
    </xf>
    <xf numFmtId="178" fontId="12" fillId="2" borderId="0" xfId="12" applyNumberFormat="1" applyFont="1" applyFill="1" applyBorder="1"/>
    <xf numFmtId="0" fontId="15" fillId="0" borderId="0" xfId="0" applyFont="1" applyFill="1" applyBorder="1" applyAlignment="1">
      <alignment horizontal="center"/>
    </xf>
    <xf numFmtId="171" fontId="15" fillId="0" borderId="0" xfId="3" applyNumberFormat="1" applyFont="1" applyFill="1" applyBorder="1" applyAlignment="1">
      <alignment horizontal="center"/>
    </xf>
    <xf numFmtId="171" fontId="48" fillId="0" borderId="0" xfId="21" applyNumberFormat="1" applyFont="1" applyFill="1"/>
    <xf numFmtId="0" fontId="24" fillId="0" borderId="0" xfId="0" applyFont="1"/>
    <xf numFmtId="174" fontId="29" fillId="0" borderId="0" xfId="3" applyNumberFormat="1" applyFont="1" applyBorder="1"/>
    <xf numFmtId="171" fontId="29" fillId="3" borderId="0" xfId="3" applyNumberFormat="1" applyFont="1" applyFill="1" applyBorder="1"/>
    <xf numFmtId="171" fontId="29" fillId="0" borderId="0" xfId="3" applyNumberFormat="1" applyFont="1" applyFill="1" applyBorder="1"/>
    <xf numFmtId="174" fontId="29" fillId="0" borderId="0" xfId="3" applyNumberFormat="1" applyFont="1" applyFill="1" applyBorder="1"/>
    <xf numFmtId="174" fontId="29" fillId="0" borderId="0" xfId="3" applyNumberFormat="1" applyFont="1" applyFill="1"/>
    <xf numFmtId="171" fontId="17" fillId="5" borderId="0" xfId="3" applyNumberFormat="1" applyFont="1" applyFill="1" applyBorder="1" applyAlignment="1">
      <alignment horizontal="left"/>
    </xf>
    <xf numFmtId="174" fontId="17" fillId="5" borderId="0" xfId="3" applyNumberFormat="1" applyFont="1" applyFill="1" applyBorder="1"/>
    <xf numFmtId="171" fontId="17" fillId="5" borderId="0" xfId="3" applyNumberFormat="1" applyFont="1" applyFill="1" applyBorder="1"/>
    <xf numFmtId="171" fontId="15" fillId="5" borderId="0" xfId="3" applyNumberFormat="1" applyFont="1" applyFill="1" applyBorder="1"/>
    <xf numFmtId="174" fontId="15" fillId="5" borderId="0" xfId="3" applyNumberFormat="1" applyFont="1" applyFill="1" applyBorder="1"/>
    <xf numFmtId="171" fontId="31" fillId="5" borderId="0" xfId="3" applyNumberFormat="1" applyFont="1" applyFill="1" applyBorder="1"/>
    <xf numFmtId="174" fontId="31" fillId="5" borderId="0" xfId="3" applyNumberFormat="1" applyFont="1" applyFill="1" applyBorder="1"/>
    <xf numFmtId="174" fontId="15" fillId="5" borderId="2" xfId="3" applyNumberFormat="1" applyFont="1" applyFill="1" applyBorder="1"/>
    <xf numFmtId="171" fontId="21" fillId="5" borderId="0" xfId="3" applyNumberFormat="1" applyFont="1" applyFill="1"/>
    <xf numFmtId="174" fontId="15" fillId="5" borderId="0" xfId="3" applyNumberFormat="1" applyFont="1" applyFill="1"/>
    <xf numFmtId="171" fontId="17" fillId="5" borderId="0" xfId="3" applyNumberFormat="1" applyFont="1" applyFill="1" applyBorder="1" applyAlignment="1">
      <alignment horizontal="center"/>
    </xf>
    <xf numFmtId="174" fontId="15" fillId="5" borderId="1" xfId="3" applyNumberFormat="1" applyFont="1" applyFill="1" applyBorder="1"/>
    <xf numFmtId="171" fontId="21" fillId="5" borderId="0" xfId="3" applyNumberFormat="1" applyFont="1" applyFill="1" applyBorder="1"/>
    <xf numFmtId="174" fontId="28" fillId="6" borderId="0" xfId="3" applyNumberFormat="1" applyFont="1" applyFill="1" applyBorder="1" applyAlignment="1">
      <alignment horizontal="center" vertical="center" wrapText="1"/>
    </xf>
    <xf numFmtId="174" fontId="29" fillId="3" borderId="0" xfId="3" applyNumberFormat="1" applyFont="1" applyFill="1" applyBorder="1"/>
    <xf numFmtId="165" fontId="21" fillId="5" borderId="0" xfId="3" applyNumberFormat="1" applyFont="1" applyFill="1" applyBorder="1" applyAlignment="1">
      <alignment horizontal="center"/>
    </xf>
    <xf numFmtId="0" fontId="15" fillId="5" borderId="0" xfId="3" applyNumberFormat="1" applyFont="1" applyFill="1" applyBorder="1" applyAlignment="1">
      <alignment horizontal="center"/>
    </xf>
    <xf numFmtId="171" fontId="15" fillId="5" borderId="0" xfId="3" applyNumberFormat="1" applyFont="1" applyFill="1" applyAlignment="1">
      <alignment horizontal="center"/>
    </xf>
    <xf numFmtId="171" fontId="31" fillId="0" borderId="0" xfId="3" applyNumberFormat="1" applyFont="1" applyFill="1"/>
    <xf numFmtId="174" fontId="31" fillId="0" borderId="0" xfId="3" applyNumberFormat="1" applyFont="1" applyFill="1"/>
    <xf numFmtId="174" fontId="29" fillId="3" borderId="0" xfId="3" applyNumberFormat="1" applyFont="1" applyFill="1" applyBorder="1" applyAlignment="1">
      <alignment horizontal="right"/>
    </xf>
    <xf numFmtId="171" fontId="29" fillId="0" borderId="0" xfId="3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0" fontId="17" fillId="0" borderId="2" xfId="0" applyNumberFormat="1" applyFont="1" applyBorder="1"/>
    <xf numFmtId="10" fontId="29" fillId="0" borderId="0" xfId="2" applyNumberFormat="1" applyFont="1"/>
    <xf numFmtId="174" fontId="31" fillId="0" borderId="0" xfId="3" applyNumberFormat="1" applyFont="1" applyFill="1" applyBorder="1" applyAlignment="1">
      <alignment horizontal="center" vertical="center" wrapText="1"/>
    </xf>
    <xf numFmtId="174" fontId="29" fillId="3" borderId="0" xfId="20" applyNumberFormat="1" applyFont="1" applyFill="1" applyBorder="1" applyAlignment="1">
      <alignment horizontal="center" vertical="center" wrapText="1"/>
    </xf>
    <xf numFmtId="171" fontId="17" fillId="0" borderId="0" xfId="20" applyNumberFormat="1" applyFont="1" applyFill="1" applyBorder="1" applyAlignment="1">
      <alignment horizontal="center"/>
    </xf>
    <xf numFmtId="174" fontId="15" fillId="2" borderId="0" xfId="3" applyNumberFormat="1" applyFont="1" applyFill="1" applyBorder="1"/>
    <xf numFmtId="171" fontId="25" fillId="0" borderId="0" xfId="20" applyNumberFormat="1" applyFont="1" applyFill="1" applyBorder="1"/>
    <xf numFmtId="174" fontId="25" fillId="0" borderId="0" xfId="20" applyNumberFormat="1" applyFont="1" applyBorder="1"/>
    <xf numFmtId="0" fontId="25" fillId="0" borderId="0" xfId="0" applyFont="1" applyFill="1" applyBorder="1"/>
    <xf numFmtId="171" fontId="25" fillId="0" borderId="0" xfId="3" applyNumberFormat="1" applyFont="1" applyFill="1" applyBorder="1"/>
    <xf numFmtId="171" fontId="49" fillId="0" borderId="0" xfId="3" applyNumberFormat="1" applyFont="1" applyFill="1" applyBorder="1"/>
    <xf numFmtId="172" fontId="25" fillId="0" borderId="0" xfId="3" applyNumberFormat="1" applyFont="1" applyFill="1" applyBorder="1"/>
    <xf numFmtId="49" fontId="25" fillId="0" borderId="0" xfId="3" applyNumberFormat="1" applyFont="1" applyFill="1" applyBorder="1" applyAlignment="1">
      <alignment horizontal="center"/>
    </xf>
    <xf numFmtId="171" fontId="25" fillId="0" borderId="0" xfId="3" applyNumberFormat="1" applyFont="1" applyFill="1" applyBorder="1" applyAlignment="1">
      <alignment horizontal="center" vertical="center" wrapText="1"/>
    </xf>
    <xf numFmtId="171" fontId="25" fillId="0" borderId="0" xfId="3" applyNumberFormat="1" applyFont="1" applyFill="1" applyBorder="1" applyAlignment="1">
      <alignment horizontal="center"/>
    </xf>
    <xf numFmtId="174" fontId="25" fillId="0" borderId="0" xfId="3" applyNumberFormat="1" applyFont="1" applyFill="1" applyBorder="1"/>
    <xf numFmtId="171" fontId="15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2" fillId="0" borderId="0" xfId="12" applyFont="1"/>
    <xf numFmtId="0" fontId="13" fillId="0" borderId="0" xfId="12"/>
    <xf numFmtId="0" fontId="44" fillId="0" borderId="0" xfId="12" applyFont="1"/>
    <xf numFmtId="0" fontId="44" fillId="0" borderId="0" xfId="12" applyFont="1" applyAlignment="1">
      <alignment horizontal="center"/>
    </xf>
    <xf numFmtId="0" fontId="13" fillId="0" borderId="0" xfId="12" applyFill="1"/>
    <xf numFmtId="164" fontId="0" fillId="0" borderId="0" xfId="13" applyNumberFormat="1" applyFont="1" applyFill="1"/>
    <xf numFmtId="0" fontId="44" fillId="0" borderId="0" xfId="12" applyFont="1" applyFill="1"/>
    <xf numFmtId="0" fontId="13" fillId="7" borderId="0" xfId="12" applyFill="1"/>
    <xf numFmtId="164" fontId="0" fillId="7" borderId="0" xfId="13" applyNumberFormat="1" applyFont="1" applyFill="1"/>
    <xf numFmtId="0" fontId="13" fillId="8" borderId="0" xfId="12" applyFill="1"/>
    <xf numFmtId="164" fontId="0" fillId="8" borderId="0" xfId="13" applyNumberFormat="1" applyFont="1" applyFill="1"/>
    <xf numFmtId="0" fontId="44" fillId="0" borderId="0" xfId="12" applyFont="1" applyFill="1" applyAlignment="1">
      <alignment horizontal="center" vertical="center"/>
    </xf>
    <xf numFmtId="0" fontId="44" fillId="0" borderId="0" xfId="12" applyFont="1" applyAlignment="1">
      <alignment horizontal="center" wrapText="1"/>
    </xf>
    <xf numFmtId="167" fontId="17" fillId="0" borderId="0" xfId="0" applyNumberFormat="1" applyFont="1" applyAlignment="1">
      <alignment horizontal="center"/>
    </xf>
    <xf numFmtId="10" fontId="15" fillId="3" borderId="1" xfId="2" applyNumberFormat="1" applyFont="1" applyFill="1" applyBorder="1"/>
    <xf numFmtId="166" fontId="15" fillId="0" borderId="0" xfId="2" applyNumberFormat="1" applyFont="1" applyFill="1" applyBorder="1"/>
    <xf numFmtId="171" fontId="29" fillId="0" borderId="0" xfId="3" applyNumberFormat="1" applyFont="1" applyBorder="1"/>
    <xf numFmtId="0" fontId="13" fillId="0" borderId="0" xfId="12" applyAlignment="1">
      <alignment horizontal="left"/>
    </xf>
    <xf numFmtId="0" fontId="13" fillId="0" borderId="0" xfId="12" applyFill="1" applyAlignment="1">
      <alignment horizontal="left"/>
    </xf>
    <xf numFmtId="0" fontId="13" fillId="7" borderId="0" xfId="12" applyFill="1" applyAlignment="1">
      <alignment horizontal="left"/>
    </xf>
    <xf numFmtId="0" fontId="13" fillId="8" borderId="0" xfId="12" applyFill="1" applyAlignment="1">
      <alignment horizontal="left"/>
    </xf>
    <xf numFmtId="175" fontId="15" fillId="0" borderId="0" xfId="0" applyNumberFormat="1" applyFont="1"/>
    <xf numFmtId="171" fontId="53" fillId="0" borderId="0" xfId="3" applyNumberFormat="1" applyFont="1" applyFill="1" applyBorder="1"/>
    <xf numFmtId="10" fontId="15" fillId="0" borderId="1" xfId="2" applyNumberFormat="1" applyFont="1" applyBorder="1"/>
    <xf numFmtId="0" fontId="44" fillId="0" borderId="0" xfId="12" applyFont="1" applyFill="1" applyAlignment="1">
      <alignment horizontal="center"/>
    </xf>
    <xf numFmtId="164" fontId="17" fillId="8" borderId="0" xfId="13" applyNumberFormat="1" applyFont="1" applyFill="1"/>
    <xf numFmtId="164" fontId="15" fillId="8" borderId="0" xfId="13" applyNumberFormat="1" applyFont="1" applyFill="1"/>
    <xf numFmtId="0" fontId="20" fillId="0" borderId="0" xfId="0" applyNumberFormat="1" applyFont="1" applyBorder="1" applyAlignment="1" applyProtection="1">
      <alignment horizontal="center" vertical="top" wrapText="1"/>
      <protection locked="0"/>
    </xf>
    <xf numFmtId="164" fontId="17" fillId="7" borderId="0" xfId="13" applyNumberFormat="1" applyFont="1" applyFill="1"/>
    <xf numFmtId="0" fontId="44" fillId="0" borderId="0" xfId="24" applyFont="1" applyFill="1"/>
    <xf numFmtId="164" fontId="0" fillId="0" borderId="0" xfId="1" applyNumberFormat="1" applyFont="1"/>
    <xf numFmtId="164" fontId="0" fillId="0" borderId="18" xfId="1" applyNumberFormat="1" applyFont="1" applyBorder="1"/>
    <xf numFmtId="0" fontId="17" fillId="0" borderId="18" xfId="0" applyFont="1" applyBorder="1" applyAlignment="1">
      <alignment horizontal="center"/>
    </xf>
    <xf numFmtId="0" fontId="17" fillId="0" borderId="18" xfId="0" applyFont="1" applyBorder="1" applyAlignment="1">
      <alignment horizontal="center" wrapText="1"/>
    </xf>
    <xf numFmtId="164" fontId="17" fillId="2" borderId="0" xfId="1" applyNumberFormat="1" applyFont="1" applyFill="1" applyAlignment="1">
      <alignment horizontal="center"/>
    </xf>
    <xf numFmtId="164" fontId="17" fillId="0" borderId="0" xfId="1" applyNumberFormat="1" applyFont="1"/>
    <xf numFmtId="164" fontId="17" fillId="2" borderId="0" xfId="1" applyNumberFormat="1" applyFont="1" applyFill="1"/>
    <xf numFmtId="164" fontId="0" fillId="2" borderId="18" xfId="1" applyNumberFormat="1" applyFont="1" applyFill="1" applyBorder="1"/>
    <xf numFmtId="164" fontId="0" fillId="2" borderId="0" xfId="1" applyNumberFormat="1" applyFont="1" applyFill="1"/>
    <xf numFmtId="164" fontId="0" fillId="9" borderId="18" xfId="1" applyNumberFormat="1" applyFont="1" applyFill="1" applyBorder="1"/>
    <xf numFmtId="164" fontId="0" fillId="9" borderId="0" xfId="1" applyNumberFormat="1" applyFont="1" applyFill="1"/>
    <xf numFmtId="164" fontId="0" fillId="10" borderId="18" xfId="1" applyNumberFormat="1" applyFont="1" applyFill="1" applyBorder="1"/>
    <xf numFmtId="164" fontId="0" fillId="10" borderId="0" xfId="1" applyNumberFormat="1" applyFont="1" applyFill="1"/>
    <xf numFmtId="164" fontId="0" fillId="11" borderId="18" xfId="1" applyNumberFormat="1" applyFont="1" applyFill="1" applyBorder="1"/>
    <xf numFmtId="164" fontId="0" fillId="11" borderId="0" xfId="1" applyNumberFormat="1" applyFont="1" applyFill="1"/>
    <xf numFmtId="164" fontId="0" fillId="12" borderId="18" xfId="1" applyNumberFormat="1" applyFont="1" applyFill="1" applyBorder="1"/>
    <xf numFmtId="164" fontId="0" fillId="12" borderId="0" xfId="1" applyNumberFormat="1" applyFont="1" applyFill="1"/>
    <xf numFmtId="164" fontId="17" fillId="0" borderId="18" xfId="1" applyNumberFormat="1" applyFont="1" applyBorder="1"/>
    <xf numFmtId="0" fontId="10" fillId="7" borderId="0" xfId="12" applyFont="1" applyFill="1" applyAlignment="1">
      <alignment horizontal="left"/>
    </xf>
    <xf numFmtId="0" fontId="10" fillId="8" borderId="0" xfId="12" applyFont="1" applyFill="1" applyAlignment="1">
      <alignment horizontal="left"/>
    </xf>
    <xf numFmtId="0" fontId="10" fillId="7" borderId="0" xfId="12" applyFont="1" applyFill="1"/>
    <xf numFmtId="0" fontId="10" fillId="8" borderId="0" xfId="12" applyFont="1" applyFill="1"/>
    <xf numFmtId="0" fontId="9" fillId="7" borderId="0" xfId="12" applyFont="1" applyFill="1"/>
    <xf numFmtId="180" fontId="0" fillId="0" borderId="0" xfId="0" applyNumberFormat="1"/>
    <xf numFmtId="164" fontId="13" fillId="0" borderId="0" xfId="12" applyNumberFormat="1" applyFill="1"/>
    <xf numFmtId="0" fontId="0" fillId="0" borderId="0" xfId="0" applyAlignment="1">
      <alignment horizontal="center"/>
    </xf>
    <xf numFmtId="171" fontId="15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29" fillId="0" borderId="0" xfId="2" applyNumberFormat="1" applyFont="1"/>
    <xf numFmtId="0" fontId="54" fillId="0" borderId="0" xfId="0" applyFont="1"/>
    <xf numFmtId="0" fontId="9" fillId="0" borderId="0" xfId="12" applyFont="1"/>
    <xf numFmtId="0" fontId="44" fillId="2" borderId="13" xfId="12" applyFont="1" applyFill="1" applyBorder="1" applyAlignment="1">
      <alignment horizontal="center" vertical="center" wrapText="1"/>
    </xf>
    <xf numFmtId="0" fontId="44" fillId="2" borderId="16" xfId="12" applyFont="1" applyFill="1" applyBorder="1" applyAlignment="1">
      <alignment horizontal="center" vertical="center" wrapText="1"/>
    </xf>
    <xf numFmtId="171" fontId="15" fillId="0" borderId="0" xfId="3" applyNumberFormat="1" applyFont="1" applyFill="1" applyBorder="1" applyAlignment="1">
      <alignment horizontal="center"/>
    </xf>
    <xf numFmtId="164" fontId="26" fillId="0" borderId="0" xfId="1" applyNumberFormat="1" applyFont="1" applyFill="1"/>
    <xf numFmtId="0" fontId="26" fillId="0" borderId="0" xfId="0" applyFont="1" applyFill="1"/>
    <xf numFmtId="0" fontId="44" fillId="2" borderId="0" xfId="12" applyFont="1" applyFill="1" applyBorder="1" applyAlignment="1">
      <alignment horizontal="center" vertical="center" wrapText="1"/>
    </xf>
    <xf numFmtId="0" fontId="9" fillId="8" borderId="0" xfId="12" applyFont="1" applyFill="1" applyAlignment="1">
      <alignment horizontal="left"/>
    </xf>
    <xf numFmtId="0" fontId="44" fillId="2" borderId="13" xfId="12" applyFont="1" applyFill="1" applyBorder="1" applyAlignment="1">
      <alignment horizontal="center" vertical="center"/>
    </xf>
    <xf numFmtId="0" fontId="44" fillId="2" borderId="16" xfId="12" applyFont="1" applyFill="1" applyBorder="1" applyAlignment="1">
      <alignment horizontal="center" vertical="center"/>
    </xf>
    <xf numFmtId="0" fontId="44" fillId="2" borderId="17" xfId="12" applyFont="1" applyFill="1" applyBorder="1" applyAlignment="1">
      <alignment horizontal="center" vertical="center"/>
    </xf>
    <xf numFmtId="0" fontId="44" fillId="2" borderId="17" xfId="12" applyFont="1" applyFill="1" applyBorder="1" applyAlignment="1">
      <alignment horizontal="center" vertical="center" wrapText="1"/>
    </xf>
    <xf numFmtId="0" fontId="18" fillId="0" borderId="0" xfId="0" applyFont="1" applyFill="1" applyBorder="1"/>
    <xf numFmtId="1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 applyProtection="1">
      <alignment horizontal="center" vertical="top" wrapText="1"/>
      <protection locked="0"/>
    </xf>
    <xf numFmtId="14" fontId="20" fillId="0" borderId="0" xfId="0" applyNumberFormat="1" applyFont="1" applyFill="1" applyBorder="1" applyAlignment="1" applyProtection="1">
      <alignment horizontal="center" vertical="top" wrapText="1"/>
      <protection locked="0"/>
    </xf>
    <xf numFmtId="9" fontId="22" fillId="0" borderId="0" xfId="2" applyNumberFormat="1" applyFont="1" applyFill="1"/>
    <xf numFmtId="0" fontId="22" fillId="0" borderId="0" xfId="0" applyFont="1" applyFill="1"/>
    <xf numFmtId="10" fontId="15" fillId="0" borderId="1" xfId="2" applyNumberFormat="1" applyFont="1" applyFill="1" applyBorder="1"/>
    <xf numFmtId="8" fontId="13" fillId="0" borderId="0" xfId="12" applyNumberFormat="1"/>
    <xf numFmtId="164" fontId="13" fillId="0" borderId="0" xfId="12" applyNumberFormat="1"/>
    <xf numFmtId="174" fontId="29" fillId="2" borderId="0" xfId="3" applyNumberFormat="1" applyFont="1" applyFill="1" applyBorder="1"/>
    <xf numFmtId="10" fontId="42" fillId="0" borderId="0" xfId="2" applyNumberFormat="1" applyFont="1" applyFill="1"/>
    <xf numFmtId="0" fontId="17" fillId="2" borderId="5" xfId="0" applyFont="1" applyFill="1" applyBorder="1"/>
    <xf numFmtId="0" fontId="17" fillId="2" borderId="6" xfId="0" applyFont="1" applyFill="1" applyBorder="1" applyAlignment="1">
      <alignment horizontal="right"/>
    </xf>
    <xf numFmtId="0" fontId="17" fillId="2" borderId="6" xfId="0" applyFont="1" applyFill="1" applyBorder="1"/>
    <xf numFmtId="2" fontId="17" fillId="2" borderId="7" xfId="0" applyNumberFormat="1" applyFont="1" applyFill="1" applyBorder="1" applyAlignment="1">
      <alignment horizontal="center"/>
    </xf>
    <xf numFmtId="0" fontId="9" fillId="8" borderId="0" xfId="12" applyFont="1" applyFill="1"/>
    <xf numFmtId="164" fontId="24" fillId="8" borderId="0" xfId="13" applyNumberFormat="1" applyFont="1" applyFill="1"/>
    <xf numFmtId="10" fontId="17" fillId="0" borderId="0" xfId="0" applyNumberFormat="1" applyFont="1" applyAlignment="1">
      <alignment horizontal="right"/>
    </xf>
    <xf numFmtId="174" fontId="13" fillId="0" borderId="0" xfId="3" applyNumberFormat="1" applyFont="1"/>
    <xf numFmtId="174" fontId="13" fillId="0" borderId="0" xfId="3" applyNumberFormat="1" applyFont="1" applyFill="1"/>
    <xf numFmtId="0" fontId="29" fillId="0" borderId="0" xfId="1" applyNumberFormat="1" applyFont="1" applyFill="1" applyBorder="1" applyAlignment="1">
      <alignment horizontal="center"/>
    </xf>
    <xf numFmtId="164" fontId="29" fillId="0" borderId="0" xfId="13" applyNumberFormat="1" applyFont="1" applyFill="1"/>
    <xf numFmtId="0" fontId="55" fillId="0" borderId="0" xfId="12" applyFont="1"/>
    <xf numFmtId="44" fontId="13" fillId="0" borderId="0" xfId="12" applyNumberFormat="1"/>
    <xf numFmtId="0" fontId="55" fillId="0" borderId="0" xfId="12" applyFont="1" applyAlignment="1">
      <alignment horizontal="center" wrapText="1"/>
    </xf>
    <xf numFmtId="164" fontId="31" fillId="7" borderId="0" xfId="13" applyNumberFormat="1" applyFont="1" applyFill="1"/>
    <xf numFmtId="164" fontId="31" fillId="8" borderId="0" xfId="13" applyNumberFormat="1" applyFont="1" applyFill="1"/>
    <xf numFmtId="164" fontId="31" fillId="0" borderId="0" xfId="13" applyNumberFormat="1" applyFont="1" applyFill="1"/>
    <xf numFmtId="0" fontId="0" fillId="0" borderId="0" xfId="0" applyAlignment="1">
      <alignment horizontal="center"/>
    </xf>
    <xf numFmtId="0" fontId="44" fillId="0" borderId="13" xfId="12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2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Fill="1" applyAlignment="1">
      <alignment horizontal="center"/>
    </xf>
    <xf numFmtId="0" fontId="55" fillId="0" borderId="0" xfId="12" applyFont="1" applyBorder="1" applyAlignment="1">
      <alignment horizontal="center"/>
    </xf>
    <xf numFmtId="164" fontId="26" fillId="8" borderId="0" xfId="13" applyNumberFormat="1" applyFont="1" applyFill="1"/>
    <xf numFmtId="181" fontId="24" fillId="8" borderId="0" xfId="13" applyNumberFormat="1" applyFont="1" applyFill="1"/>
    <xf numFmtId="181" fontId="24" fillId="0" borderId="0" xfId="13" applyNumberFormat="1" applyFont="1" applyFill="1"/>
    <xf numFmtId="181" fontId="24" fillId="7" borderId="0" xfId="13" applyNumberFormat="1" applyFont="1" applyFill="1"/>
    <xf numFmtId="44" fontId="24" fillId="8" borderId="0" xfId="13" applyNumberFormat="1" applyFont="1" applyFill="1"/>
    <xf numFmtId="171" fontId="15" fillId="0" borderId="0" xfId="3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29" fillId="0" borderId="0" xfId="0" applyFont="1" applyFill="1" applyAlignment="1">
      <alignment horizontal="left"/>
    </xf>
    <xf numFmtId="0" fontId="30" fillId="0" borderId="0" xfId="0" applyFont="1" applyFill="1" applyAlignment="1">
      <alignment horizontal="center"/>
    </xf>
    <xf numFmtId="0" fontId="24" fillId="0" borderId="0" xfId="0" applyFont="1" applyFill="1"/>
    <xf numFmtId="166" fontId="30" fillId="0" borderId="0" xfId="2" applyNumberFormat="1" applyFont="1" applyFill="1" applyAlignment="1">
      <alignment horizontal="center"/>
    </xf>
    <xf numFmtId="175" fontId="17" fillId="0" borderId="0" xfId="0" quotePrefix="1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37" fontId="15" fillId="0" borderId="4" xfId="0" applyNumberFormat="1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/>
    </xf>
    <xf numFmtId="37" fontId="15" fillId="0" borderId="0" xfId="0" applyNumberFormat="1" applyFont="1" applyFill="1" applyBorder="1" applyAlignment="1">
      <alignment horizontal="center"/>
    </xf>
    <xf numFmtId="171" fontId="17" fillId="0" borderId="0" xfId="3" applyNumberFormat="1" applyFont="1" applyFill="1" applyAlignment="1">
      <alignment horizontal="center"/>
    </xf>
    <xf numFmtId="171" fontId="15" fillId="0" borderId="0" xfId="3" applyNumberFormat="1" applyFont="1" applyFill="1" applyAlignment="1">
      <alignment horizontal="left"/>
    </xf>
    <xf numFmtId="171" fontId="17" fillId="0" borderId="0" xfId="3" applyNumberFormat="1" applyFont="1" applyFill="1" applyBorder="1" applyAlignment="1">
      <alignment horizontal="left"/>
    </xf>
    <xf numFmtId="43" fontId="15" fillId="0" borderId="1" xfId="3" applyNumberFormat="1" applyFont="1" applyFill="1" applyBorder="1"/>
    <xf numFmtId="164" fontId="17" fillId="0" borderId="2" xfId="1" applyNumberFormat="1" applyFont="1" applyFill="1" applyBorder="1"/>
    <xf numFmtId="174" fontId="28" fillId="0" borderId="0" xfId="3" applyNumberFormat="1" applyFont="1" applyFill="1" applyBorder="1" applyAlignment="1">
      <alignment horizontal="center" vertical="center" wrapText="1"/>
    </xf>
    <xf numFmtId="171" fontId="19" fillId="0" borderId="0" xfId="3" applyNumberFormat="1" applyFont="1" applyFill="1" applyBorder="1" applyAlignment="1">
      <alignment horizontal="left"/>
    </xf>
    <xf numFmtId="174" fontId="29" fillId="0" borderId="0" xfId="3" applyNumberFormat="1" applyFont="1" applyFill="1" applyBorder="1" applyAlignment="1">
      <alignment horizontal="center" vertical="center" wrapText="1"/>
    </xf>
    <xf numFmtId="165" fontId="21" fillId="0" borderId="0" xfId="3" applyNumberFormat="1" applyFont="1" applyFill="1" applyBorder="1" applyAlignment="1">
      <alignment horizontal="left"/>
    </xf>
    <xf numFmtId="0" fontId="15" fillId="0" borderId="0" xfId="3" applyNumberFormat="1" applyFont="1" applyFill="1" applyBorder="1" applyAlignment="1">
      <alignment horizontal="center"/>
    </xf>
    <xf numFmtId="165" fontId="15" fillId="0" borderId="0" xfId="3" applyNumberFormat="1" applyFont="1" applyFill="1" applyBorder="1" applyAlignment="1">
      <alignment horizontal="center"/>
    </xf>
    <xf numFmtId="174" fontId="15" fillId="0" borderId="2" xfId="3" applyNumberFormat="1" applyFont="1" applyFill="1" applyBorder="1" applyAlignment="1">
      <alignment horizontal="center"/>
    </xf>
    <xf numFmtId="165" fontId="15" fillId="0" borderId="0" xfId="3" applyNumberFormat="1" applyFont="1" applyFill="1" applyBorder="1"/>
    <xf numFmtId="165" fontId="21" fillId="0" borderId="0" xfId="3" applyNumberFormat="1" applyFont="1" applyFill="1" applyBorder="1" applyAlignment="1">
      <alignment horizontal="center"/>
    </xf>
    <xf numFmtId="174" fontId="15" fillId="0" borderId="0" xfId="0" applyNumberFormat="1" applyFont="1" applyFill="1"/>
    <xf numFmtId="170" fontId="0" fillId="0" borderId="0" xfId="0" applyNumberFormat="1"/>
    <xf numFmtId="171" fontId="19" fillId="0" borderId="0" xfId="3" applyNumberFormat="1" applyFont="1" applyBorder="1" applyAlignment="1">
      <alignment horizontal="center"/>
    </xf>
    <xf numFmtId="171" fontId="15" fillId="0" borderId="0" xfId="20" applyNumberFormat="1" applyFont="1" applyFill="1" applyBorder="1"/>
    <xf numFmtId="171" fontId="15" fillId="0" borderId="0" xfId="20" applyNumberFormat="1" applyFont="1" applyFill="1"/>
    <xf numFmtId="0" fontId="15" fillId="0" borderId="0" xfId="0" applyFont="1" applyFill="1"/>
    <xf numFmtId="171" fontId="21" fillId="0" borderId="0" xfId="20" applyNumberFormat="1" applyFont="1" applyFill="1"/>
    <xf numFmtId="171" fontId="21" fillId="0" borderId="0" xfId="20" applyNumberFormat="1" applyFont="1" applyFill="1" applyBorder="1"/>
    <xf numFmtId="171" fontId="15" fillId="0" borderId="11" xfId="20" applyNumberFormat="1" applyFont="1" applyFill="1" applyBorder="1" applyAlignment="1">
      <alignment horizontal="left" vertical="center" wrapText="1"/>
    </xf>
    <xf numFmtId="171" fontId="21" fillId="0" borderId="0" xfId="20" applyNumberFormat="1" applyFont="1" applyFill="1" applyBorder="1" applyAlignment="1">
      <alignment horizontal="left"/>
    </xf>
    <xf numFmtId="172" fontId="15" fillId="0" borderId="0" xfId="20" applyNumberFormat="1" applyFont="1" applyFill="1" applyBorder="1"/>
    <xf numFmtId="171" fontId="21" fillId="0" borderId="0" xfId="20" applyNumberFormat="1" applyFont="1" applyFill="1" applyBorder="1" applyAlignment="1">
      <alignment horizontal="center"/>
    </xf>
    <xf numFmtId="171" fontId="15" fillId="0" borderId="0" xfId="20" applyNumberFormat="1" applyFont="1" applyFill="1" applyAlignment="1">
      <alignment horizontal="center"/>
    </xf>
    <xf numFmtId="171" fontId="17" fillId="0" borderId="0" xfId="20" applyNumberFormat="1" applyFont="1" applyFill="1" applyBorder="1"/>
    <xf numFmtId="37" fontId="15" fillId="0" borderId="0" xfId="0" applyNumberFormat="1" applyFont="1" applyBorder="1" applyAlignment="1">
      <alignment horizontal="center"/>
    </xf>
    <xf numFmtId="171" fontId="17" fillId="0" borderId="0" xfId="20" applyNumberFormat="1" applyFont="1" applyFill="1" applyBorder="1" applyAlignment="1">
      <alignment horizontal="center"/>
    </xf>
    <xf numFmtId="171" fontId="17" fillId="0" borderId="0" xfId="20" applyNumberFormat="1" applyFont="1" applyFill="1" applyAlignment="1">
      <alignment horizontal="center"/>
    </xf>
    <xf numFmtId="171" fontId="15" fillId="0" borderId="0" xfId="20" applyNumberFormat="1" applyFont="1" applyFill="1" applyAlignment="1">
      <alignment horizontal="left"/>
    </xf>
    <xf numFmtId="171" fontId="19" fillId="0" borderId="0" xfId="20" applyNumberFormat="1" applyFont="1" applyFill="1" applyBorder="1" applyAlignment="1">
      <alignment horizontal="left"/>
    </xf>
    <xf numFmtId="165" fontId="21" fillId="0" borderId="0" xfId="20" applyNumberFormat="1" applyFont="1" applyFill="1" applyBorder="1" applyAlignment="1">
      <alignment horizontal="left"/>
    </xf>
    <xf numFmtId="0" fontId="15" fillId="0" borderId="0" xfId="20" applyNumberFormat="1" applyFont="1" applyFill="1" applyBorder="1" applyAlignment="1">
      <alignment horizontal="center"/>
    </xf>
    <xf numFmtId="165" fontId="15" fillId="0" borderId="0" xfId="20" applyNumberFormat="1" applyFont="1" applyFill="1" applyBorder="1" applyAlignment="1">
      <alignment horizontal="center"/>
    </xf>
    <xf numFmtId="165" fontId="15" fillId="0" borderId="0" xfId="20" applyNumberFormat="1" applyFont="1" applyFill="1" applyBorder="1"/>
    <xf numFmtId="165" fontId="21" fillId="0" borderId="0" xfId="20" applyNumberFormat="1" applyFont="1" applyFill="1" applyBorder="1" applyAlignment="1">
      <alignment horizontal="center"/>
    </xf>
    <xf numFmtId="171" fontId="17" fillId="0" borderId="0" xfId="20" applyNumberFormat="1" applyFont="1" applyFill="1" applyBorder="1" applyAlignment="1">
      <alignment horizontal="left"/>
    </xf>
    <xf numFmtId="174" fontId="56" fillId="0" borderId="0" xfId="3" applyNumberFormat="1" applyFont="1" applyFill="1" applyBorder="1"/>
    <xf numFmtId="174" fontId="57" fillId="0" borderId="0" xfId="3" applyNumberFormat="1" applyFont="1" applyFill="1" applyBorder="1"/>
    <xf numFmtId="174" fontId="57" fillId="0" borderId="2" xfId="3" applyNumberFormat="1" applyFont="1" applyFill="1" applyBorder="1"/>
    <xf numFmtId="174" fontId="57" fillId="0" borderId="0" xfId="3" applyNumberFormat="1" applyFont="1" applyFill="1" applyBorder="1" applyAlignment="1">
      <alignment horizontal="center" vertical="center" wrapText="1"/>
    </xf>
    <xf numFmtId="174" fontId="57" fillId="0" borderId="2" xfId="3" applyNumberFormat="1" applyFont="1" applyFill="1" applyBorder="1" applyAlignment="1">
      <alignment horizontal="center" vertical="center" wrapText="1"/>
    </xf>
    <xf numFmtId="174" fontId="57" fillId="0" borderId="0" xfId="3" applyNumberFormat="1" applyFont="1" applyFill="1"/>
    <xf numFmtId="174" fontId="57" fillId="0" borderId="1" xfId="3" applyNumberFormat="1" applyFont="1" applyFill="1" applyBorder="1"/>
    <xf numFmtId="171" fontId="56" fillId="0" borderId="0" xfId="3" applyNumberFormat="1" applyFont="1" applyFill="1" applyBorder="1"/>
    <xf numFmtId="171" fontId="57" fillId="0" borderId="0" xfId="3" applyNumberFormat="1" applyFont="1" applyFill="1" applyBorder="1"/>
    <xf numFmtId="172" fontId="57" fillId="0" borderId="0" xfId="3" applyNumberFormat="1" applyFont="1" applyFill="1" applyBorder="1"/>
    <xf numFmtId="43" fontId="29" fillId="3" borderId="0" xfId="20" applyNumberFormat="1" applyFont="1" applyFill="1" applyBorder="1" applyAlignment="1">
      <alignment horizontal="center" vertical="center" wrapText="1"/>
    </xf>
    <xf numFmtId="0" fontId="17" fillId="0" borderId="0" xfId="0" quotePrefix="1" applyNumberFormat="1" applyFont="1" applyBorder="1" applyAlignment="1">
      <alignment horizontal="center"/>
    </xf>
    <xf numFmtId="0" fontId="44" fillId="0" borderId="0" xfId="12" applyFont="1" applyAlignment="1">
      <alignment horizontal="right"/>
    </xf>
    <xf numFmtId="10" fontId="42" fillId="0" borderId="0" xfId="2" applyNumberFormat="1" applyFont="1" applyFill="1" applyAlignment="1">
      <alignment horizontal="right"/>
    </xf>
    <xf numFmtId="0" fontId="6" fillId="0" borderId="0" xfId="12" applyFont="1" applyAlignment="1">
      <alignment horizontal="left" wrapText="1"/>
    </xf>
    <xf numFmtId="0" fontId="5" fillId="0" borderId="0" xfId="12" applyFont="1" applyAlignment="1">
      <alignment horizontal="right"/>
    </xf>
    <xf numFmtId="10" fontId="13" fillId="0" borderId="0" xfId="12" applyNumberFormat="1"/>
    <xf numFmtId="0" fontId="58" fillId="0" borderId="0" xfId="12" applyFont="1"/>
    <xf numFmtId="0" fontId="4" fillId="7" borderId="0" xfId="12" applyFont="1" applyFill="1"/>
    <xf numFmtId="0" fontId="4" fillId="8" borderId="0" xfId="12" applyFont="1" applyFill="1"/>
    <xf numFmtId="0" fontId="3" fillId="8" borderId="0" xfId="12" applyFont="1" applyFill="1"/>
    <xf numFmtId="164" fontId="59" fillId="9" borderId="18" xfId="1" applyNumberFormat="1" applyFont="1" applyFill="1" applyBorder="1"/>
    <xf numFmtId="9" fontId="0" fillId="0" borderId="0" xfId="2" applyFont="1"/>
    <xf numFmtId="182" fontId="15" fillId="0" borderId="0" xfId="3" applyNumberFormat="1" applyFont="1" applyFill="1"/>
    <xf numFmtId="0" fontId="19" fillId="0" borderId="0" xfId="0" applyFont="1" applyBorder="1" applyAlignment="1">
      <alignment horizontal="center"/>
    </xf>
    <xf numFmtId="10" fontId="17" fillId="0" borderId="0" xfId="2" applyNumberFormat="1" applyFont="1" applyAlignment="1">
      <alignment horizontal="center"/>
    </xf>
    <xf numFmtId="166" fontId="17" fillId="0" borderId="0" xfId="0" applyNumberFormat="1" applyFont="1" applyAlignment="1">
      <alignment horizontal="center"/>
    </xf>
    <xf numFmtId="183" fontId="17" fillId="0" borderId="0" xfId="3" applyNumberFormat="1" applyFont="1" applyFill="1"/>
    <xf numFmtId="184" fontId="31" fillId="0" borderId="0" xfId="3" applyNumberFormat="1" applyFont="1" applyFill="1" applyBorder="1"/>
    <xf numFmtId="164" fontId="15" fillId="0" borderId="0" xfId="13" applyNumberFormat="1" applyFont="1" applyFill="1"/>
    <xf numFmtId="164" fontId="15" fillId="7" borderId="0" xfId="13" applyNumberFormat="1" applyFont="1" applyFill="1"/>
    <xf numFmtId="181" fontId="15" fillId="0" borderId="0" xfId="13" applyNumberFormat="1" applyFont="1" applyFill="1"/>
    <xf numFmtId="181" fontId="15" fillId="7" borderId="0" xfId="13" applyNumberFormat="1" applyFont="1" applyFill="1"/>
    <xf numFmtId="164" fontId="0" fillId="0" borderId="0" xfId="0" applyNumberFormat="1"/>
    <xf numFmtId="37" fontId="15" fillId="0" borderId="1" xfId="0" applyNumberFormat="1" applyFont="1" applyBorder="1" applyAlignment="1">
      <alignment horizontal="center"/>
    </xf>
    <xf numFmtId="0" fontId="2" fillId="8" borderId="0" xfId="12" applyFont="1" applyFill="1"/>
    <xf numFmtId="0" fontId="1" fillId="8" borderId="0" xfId="12" applyFont="1" applyFill="1"/>
    <xf numFmtId="0" fontId="48" fillId="0" borderId="0" xfId="0" applyFont="1"/>
    <xf numFmtId="0" fontId="55" fillId="0" borderId="0" xfId="12" applyFont="1" applyBorder="1" applyAlignment="1">
      <alignment horizontal="center"/>
    </xf>
    <xf numFmtId="164" fontId="8" fillId="8" borderId="0" xfId="13" applyNumberFormat="1" applyFont="1" applyFill="1"/>
    <xf numFmtId="44" fontId="8" fillId="8" borderId="0" xfId="13" applyNumberFormat="1" applyFont="1" applyFill="1"/>
    <xf numFmtId="164" fontId="8" fillId="0" borderId="0" xfId="13" applyNumberFormat="1" applyFont="1" applyFill="1"/>
    <xf numFmtId="164" fontId="8" fillId="7" borderId="0" xfId="13" applyNumberFormat="1" applyFont="1" applyFill="1"/>
    <xf numFmtId="181" fontId="8" fillId="8" borderId="0" xfId="13" applyNumberFormat="1" applyFont="1" applyFill="1"/>
    <xf numFmtId="181" fontId="8" fillId="0" borderId="0" xfId="13" applyNumberFormat="1" applyFont="1" applyFill="1"/>
    <xf numFmtId="181" fontId="8" fillId="7" borderId="0" xfId="13" applyNumberFormat="1" applyFont="1" applyFill="1"/>
    <xf numFmtId="44" fontId="0" fillId="0" borderId="0" xfId="0" applyNumberFormat="1"/>
    <xf numFmtId="0" fontId="44" fillId="0" borderId="13" xfId="12" applyFont="1" applyBorder="1" applyAlignment="1">
      <alignment horizontal="center" vertical="center" wrapText="1"/>
    </xf>
    <xf numFmtId="0" fontId="44" fillId="0" borderId="17" xfId="12" applyFont="1" applyBorder="1" applyAlignment="1">
      <alignment horizontal="center" vertical="center" wrapText="1"/>
    </xf>
    <xf numFmtId="0" fontId="44" fillId="2" borderId="13" xfId="24" applyFont="1" applyFill="1" applyBorder="1" applyAlignment="1">
      <alignment horizontal="center" vertical="center" wrapText="1"/>
    </xf>
    <xf numFmtId="0" fontId="44" fillId="2" borderId="16" xfId="24" applyFont="1" applyFill="1" applyBorder="1" applyAlignment="1">
      <alignment horizontal="center" vertical="center" wrapText="1"/>
    </xf>
    <xf numFmtId="0" fontId="44" fillId="0" borderId="16" xfId="12" applyFont="1" applyBorder="1" applyAlignment="1">
      <alignment horizontal="center" vertical="center" wrapText="1"/>
    </xf>
    <xf numFmtId="0" fontId="44" fillId="9" borderId="13" xfId="24" applyFont="1" applyFill="1" applyBorder="1" applyAlignment="1">
      <alignment horizontal="center" vertical="center" wrapText="1"/>
    </xf>
    <xf numFmtId="0" fontId="44" fillId="9" borderId="16" xfId="24" applyFont="1" applyFill="1" applyBorder="1" applyAlignment="1">
      <alignment horizontal="center" vertical="center" wrapText="1"/>
    </xf>
    <xf numFmtId="0" fontId="44" fillId="10" borderId="13" xfId="24" applyFont="1" applyFill="1" applyBorder="1" applyAlignment="1">
      <alignment horizontal="center" vertical="center" wrapText="1"/>
    </xf>
    <xf numFmtId="0" fontId="44" fillId="10" borderId="16" xfId="24" applyFont="1" applyFill="1" applyBorder="1" applyAlignment="1">
      <alignment horizontal="center" vertical="center" wrapText="1"/>
    </xf>
    <xf numFmtId="0" fontId="44" fillId="2" borderId="19" xfId="24" applyFont="1" applyFill="1" applyBorder="1" applyAlignment="1">
      <alignment horizontal="center" vertical="center" wrapText="1"/>
    </xf>
    <xf numFmtId="0" fontId="44" fillId="2" borderId="0" xfId="24" applyFont="1" applyFill="1" applyBorder="1" applyAlignment="1">
      <alignment horizontal="center" vertical="center" wrapText="1"/>
    </xf>
    <xf numFmtId="0" fontId="44" fillId="11" borderId="13" xfId="24" applyFont="1" applyFill="1" applyBorder="1" applyAlignment="1">
      <alignment horizontal="center" vertical="center" wrapText="1"/>
    </xf>
    <xf numFmtId="0" fontId="44" fillId="11" borderId="16" xfId="24" applyFont="1" applyFill="1" applyBorder="1" applyAlignment="1">
      <alignment horizontal="center" vertical="center" wrapText="1"/>
    </xf>
    <xf numFmtId="0" fontId="44" fillId="12" borderId="13" xfId="24" applyFont="1" applyFill="1" applyBorder="1" applyAlignment="1">
      <alignment horizontal="center" vertical="center" wrapText="1"/>
    </xf>
    <xf numFmtId="0" fontId="44" fillId="12" borderId="16" xfId="24" applyFont="1" applyFill="1" applyBorder="1" applyAlignment="1">
      <alignment horizontal="center" vertical="center" wrapText="1"/>
    </xf>
    <xf numFmtId="0" fontId="44" fillId="0" borderId="21" xfId="12" applyFont="1" applyBorder="1" applyAlignment="1">
      <alignment horizontal="center" vertical="center" wrapText="1"/>
    </xf>
    <xf numFmtId="0" fontId="44" fillId="0" borderId="22" xfId="12" applyFont="1" applyBorder="1" applyAlignment="1">
      <alignment horizontal="center" vertical="center" wrapText="1"/>
    </xf>
    <xf numFmtId="0" fontId="44" fillId="0" borderId="23" xfId="12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55" fillId="0" borderId="0" xfId="12" applyFont="1" applyBorder="1" applyAlignment="1">
      <alignment horizontal="center"/>
    </xf>
    <xf numFmtId="0" fontId="44" fillId="12" borderId="13" xfId="12" applyFont="1" applyFill="1" applyBorder="1" applyAlignment="1">
      <alignment horizontal="center" vertical="center" wrapText="1"/>
    </xf>
    <xf numFmtId="0" fontId="44" fillId="12" borderId="16" xfId="12" applyFont="1" applyFill="1" applyBorder="1" applyAlignment="1">
      <alignment horizontal="center" vertical="center" wrapText="1"/>
    </xf>
    <xf numFmtId="0" fontId="44" fillId="9" borderId="13" xfId="12" applyFont="1" applyFill="1" applyBorder="1" applyAlignment="1">
      <alignment horizontal="center" vertical="center" wrapText="1"/>
    </xf>
    <xf numFmtId="0" fontId="44" fillId="9" borderId="16" xfId="12" applyFont="1" applyFill="1" applyBorder="1" applyAlignment="1">
      <alignment horizontal="center" vertical="center" wrapText="1"/>
    </xf>
    <xf numFmtId="0" fontId="44" fillId="11" borderId="13" xfId="12" applyFont="1" applyFill="1" applyBorder="1" applyAlignment="1">
      <alignment horizontal="center" vertical="center" wrapText="1"/>
    </xf>
    <xf numFmtId="0" fontId="44" fillId="11" borderId="16" xfId="12" applyFont="1" applyFill="1" applyBorder="1" applyAlignment="1">
      <alignment horizontal="center" vertical="center" wrapText="1"/>
    </xf>
    <xf numFmtId="0" fontId="44" fillId="2" borderId="13" xfId="12" applyFont="1" applyFill="1" applyBorder="1" applyAlignment="1">
      <alignment horizontal="center" vertical="center" wrapText="1"/>
    </xf>
    <xf numFmtId="0" fontId="44" fillId="2" borderId="16" xfId="12" applyFont="1" applyFill="1" applyBorder="1" applyAlignment="1">
      <alignment horizontal="center" vertical="center" wrapText="1"/>
    </xf>
    <xf numFmtId="0" fontId="44" fillId="2" borderId="17" xfId="12" applyFont="1" applyFill="1" applyBorder="1" applyAlignment="1">
      <alignment horizontal="center" vertical="center" wrapText="1"/>
    </xf>
    <xf numFmtId="0" fontId="44" fillId="10" borderId="13" xfId="12" applyFont="1" applyFill="1" applyBorder="1" applyAlignment="1">
      <alignment horizontal="center" vertical="center" wrapText="1"/>
    </xf>
    <xf numFmtId="0" fontId="44" fillId="10" borderId="16" xfId="12" applyFont="1" applyFill="1" applyBorder="1" applyAlignment="1">
      <alignment horizontal="center" vertical="center" wrapText="1"/>
    </xf>
    <xf numFmtId="0" fontId="44" fillId="0" borderId="13" xfId="12" applyFont="1" applyFill="1" applyBorder="1" applyAlignment="1">
      <alignment horizontal="center" vertical="center" wrapText="1"/>
    </xf>
    <xf numFmtId="0" fontId="44" fillId="0" borderId="17" xfId="12" applyFont="1" applyFill="1" applyBorder="1" applyAlignment="1">
      <alignment horizontal="center" vertical="center" wrapText="1"/>
    </xf>
    <xf numFmtId="0" fontId="44" fillId="0" borderId="16" xfId="12" applyFont="1" applyFill="1" applyBorder="1" applyAlignment="1">
      <alignment horizontal="center" vertical="center" wrapText="1"/>
    </xf>
    <xf numFmtId="171" fontId="15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34" fillId="0" borderId="0" xfId="21" applyFont="1" applyFill="1" applyAlignment="1">
      <alignment horizontal="center"/>
    </xf>
    <xf numFmtId="0" fontId="34" fillId="0" borderId="0" xfId="21" quotePrefix="1" applyFont="1" applyFill="1" applyAlignment="1">
      <alignment horizontal="center"/>
    </xf>
    <xf numFmtId="0" fontId="45" fillId="0" borderId="5" xfId="12" applyFont="1" applyBorder="1" applyAlignment="1">
      <alignment horizontal="center" vertical="center"/>
    </xf>
    <xf numFmtId="0" fontId="45" fillId="0" borderId="6" xfId="12" applyFont="1" applyBorder="1" applyAlignment="1">
      <alignment horizontal="center" vertical="center"/>
    </xf>
    <xf numFmtId="0" fontId="45" fillId="0" borderId="7" xfId="12" applyFont="1" applyBorder="1" applyAlignment="1">
      <alignment horizontal="center" vertical="center"/>
    </xf>
  </cellXfs>
  <cellStyles count="38">
    <cellStyle name="Comma" xfId="3" builtinId="3"/>
    <cellStyle name="Comma 12" xfId="20"/>
    <cellStyle name="Comma 2" xfId="8"/>
    <cellStyle name="Comma 3" xfId="10"/>
    <cellStyle name="Comma 3 2" xfId="30"/>
    <cellStyle name="Comma 4" xfId="22"/>
    <cellStyle name="Comma 4 2" xfId="34"/>
    <cellStyle name="Currency" xfId="1" builtinId="4"/>
    <cellStyle name="Currency 2" xfId="5"/>
    <cellStyle name="Currency 2 2" xfId="15"/>
    <cellStyle name="Currency 2 3" xfId="18"/>
    <cellStyle name="Currency 2 4" xfId="27"/>
    <cellStyle name="Currency 3" xfId="11"/>
    <cellStyle name="Currency 4" xfId="13"/>
    <cellStyle name="Currency 4 2" xfId="32"/>
    <cellStyle name="Currency 5" xfId="25"/>
    <cellStyle name="Currency 5 2" xfId="37"/>
    <cellStyle name="Normal" xfId="0" builtinId="0"/>
    <cellStyle name="Normal 10" xfId="17"/>
    <cellStyle name="Normal 2" xfId="4"/>
    <cellStyle name="Normal 2 2" xfId="26"/>
    <cellStyle name="Normal 3" xfId="7"/>
    <cellStyle name="Normal 3 2" xfId="19"/>
    <cellStyle name="Normal 4" xfId="9"/>
    <cellStyle name="Normal 4 2" xfId="29"/>
    <cellStyle name="Normal 5" xfId="12"/>
    <cellStyle name="Normal 5 2" xfId="14"/>
    <cellStyle name="Normal 5 2 2" xfId="33"/>
    <cellStyle name="Normal 5 3" xfId="31"/>
    <cellStyle name="Normal 6" xfId="21"/>
    <cellStyle name="Normal 7" xfId="24"/>
    <cellStyle name="Normal 7 2" xfId="36"/>
    <cellStyle name="Percent" xfId="2" builtinId="5"/>
    <cellStyle name="Percent 2" xfId="6"/>
    <cellStyle name="Percent 2 2" xfId="16"/>
    <cellStyle name="Percent 2 3" xfId="28"/>
    <cellStyle name="Percent 3" xfId="23"/>
    <cellStyle name="Percent 3 2" xfId="35"/>
  </cellStyles>
  <dxfs count="0"/>
  <tableStyles count="0" defaultTableStyle="TableStyleMedium9" defaultPivotStyle="PivotStyleLight16"/>
  <colors>
    <mruColors>
      <color rgb="FF0000FF"/>
      <color rgb="FFFFFFCC"/>
      <color rgb="FFCCFFFF"/>
      <color rgb="FF6EE9F6"/>
      <color rgb="FF39E1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3"/>
  <sheetViews>
    <sheetView showGridLines="0" tabSelected="1" zoomScale="80" zoomScaleNormal="80" workbookViewId="0">
      <pane xSplit="7" ySplit="7" topLeftCell="J20" activePane="bottomRight" state="frozen"/>
      <selection activeCell="E31" sqref="E31"/>
      <selection pane="topRight" activeCell="E31" sqref="E31"/>
      <selection pane="bottomLeft" activeCell="E31" sqref="E31"/>
      <selection pane="bottomRight" activeCell="O32" sqref="O32"/>
    </sheetView>
  </sheetViews>
  <sheetFormatPr defaultRowHeight="12.75" x14ac:dyDescent="0.2"/>
  <cols>
    <col min="1" max="1" width="17.85546875" customWidth="1"/>
    <col min="2" max="2" width="7.85546875" customWidth="1"/>
    <col min="3" max="3" width="3.140625" bestFit="1" customWidth="1"/>
    <col min="4" max="4" width="80.85546875" customWidth="1"/>
    <col min="5" max="5" width="12.7109375" customWidth="1"/>
    <col min="6" max="6" width="22.5703125" customWidth="1"/>
    <col min="7" max="7" width="3.5703125" customWidth="1"/>
    <col min="8" max="9" width="10.28515625" bestFit="1" customWidth="1"/>
    <col min="10" max="10" width="10.7109375" bestFit="1" customWidth="1"/>
    <col min="11" max="11" width="2.42578125" customWidth="1"/>
    <col min="12" max="12" width="15.140625" customWidth="1"/>
    <col min="13" max="13" width="13.5703125" bestFit="1" customWidth="1"/>
  </cols>
  <sheetData>
    <row r="1" spans="1:12" ht="18" x14ac:dyDescent="0.25">
      <c r="A1" s="120" t="s">
        <v>336</v>
      </c>
      <c r="B1" s="333"/>
      <c r="C1" s="333"/>
      <c r="D1" s="333"/>
      <c r="E1" s="333"/>
    </row>
    <row r="2" spans="1:12" ht="18" x14ac:dyDescent="0.25">
      <c r="A2" s="120" t="s">
        <v>334</v>
      </c>
      <c r="B2" s="333"/>
      <c r="C2" s="333"/>
      <c r="D2" s="333"/>
      <c r="E2" s="333"/>
    </row>
    <row r="3" spans="1:12" ht="15" x14ac:dyDescent="0.25">
      <c r="A3" s="209" t="s">
        <v>382</v>
      </c>
      <c r="B3" s="333"/>
      <c r="C3" s="333"/>
      <c r="D3" s="333"/>
      <c r="E3" s="333"/>
    </row>
    <row r="4" spans="1:12" ht="15" x14ac:dyDescent="0.25">
      <c r="A4" s="31" t="s">
        <v>287</v>
      </c>
      <c r="B4" s="333"/>
      <c r="C4" s="333"/>
      <c r="D4" s="333"/>
      <c r="E4" s="333"/>
    </row>
    <row r="5" spans="1:12" ht="15" x14ac:dyDescent="0.25">
      <c r="A5" s="532" t="s">
        <v>400</v>
      </c>
      <c r="B5" s="333"/>
      <c r="C5" s="333"/>
      <c r="D5" s="512"/>
      <c r="E5" s="333"/>
    </row>
    <row r="6" spans="1:12" ht="15" x14ac:dyDescent="0.25">
      <c r="A6" s="16"/>
      <c r="B6" s="333"/>
      <c r="C6" s="333"/>
      <c r="D6" s="392"/>
      <c r="E6" s="333"/>
    </row>
    <row r="7" spans="1:12" ht="26.25" x14ac:dyDescent="0.25">
      <c r="A7" s="333"/>
      <c r="B7" s="333"/>
      <c r="C7" s="333"/>
      <c r="D7" s="334" t="s">
        <v>2</v>
      </c>
      <c r="E7" s="335" t="s">
        <v>333</v>
      </c>
      <c r="H7" s="364" t="s">
        <v>337</v>
      </c>
      <c r="I7" s="364" t="s">
        <v>343</v>
      </c>
      <c r="J7" s="365" t="s">
        <v>344</v>
      </c>
      <c r="L7" s="365" t="s">
        <v>338</v>
      </c>
    </row>
    <row r="8" spans="1:12" ht="15" x14ac:dyDescent="0.25">
      <c r="A8" s="542" t="s">
        <v>302</v>
      </c>
      <c r="B8" s="339">
        <v>2017</v>
      </c>
      <c r="C8" s="351">
        <v>1</v>
      </c>
      <c r="D8" s="339" t="s">
        <v>394</v>
      </c>
      <c r="E8" s="340">
        <f>'Rev Reqt Summary'!BR11</f>
        <v>0</v>
      </c>
      <c r="F8" s="544" t="s">
        <v>303</v>
      </c>
      <c r="H8" s="369"/>
      <c r="I8" s="369"/>
      <c r="J8" s="369"/>
      <c r="K8" s="370"/>
      <c r="L8" s="369"/>
    </row>
    <row r="9" spans="1:12" ht="15" x14ac:dyDescent="0.25">
      <c r="A9" s="543"/>
      <c r="B9" s="341">
        <v>2026</v>
      </c>
      <c r="C9" s="352">
        <v>1</v>
      </c>
      <c r="D9" s="530" t="s">
        <v>394</v>
      </c>
      <c r="E9" s="342">
        <f>'Rev Reqt Summary'!BR12</f>
        <v>100.72995208897065</v>
      </c>
      <c r="F9" s="545"/>
      <c r="H9" s="369"/>
      <c r="I9" s="369"/>
      <c r="J9" s="369"/>
      <c r="K9" s="370"/>
      <c r="L9" s="369">
        <f>E9</f>
        <v>100.72995208897065</v>
      </c>
    </row>
    <row r="10" spans="1:12" ht="15" x14ac:dyDescent="0.25">
      <c r="A10" s="343"/>
      <c r="B10" s="336"/>
      <c r="C10" s="350"/>
      <c r="D10" s="336"/>
      <c r="E10" s="337"/>
      <c r="F10" s="361"/>
      <c r="H10" s="363"/>
      <c r="I10" s="363"/>
      <c r="J10" s="363"/>
      <c r="K10" s="362"/>
      <c r="L10" s="363"/>
    </row>
    <row r="11" spans="1:12" ht="15" customHeight="1" x14ac:dyDescent="0.25">
      <c r="A11" s="542" t="s">
        <v>304</v>
      </c>
      <c r="B11" s="339">
        <v>2017</v>
      </c>
      <c r="C11" s="351" t="s">
        <v>322</v>
      </c>
      <c r="D11" s="339" t="s">
        <v>282</v>
      </c>
      <c r="E11" s="340">
        <f>'Rev Reqt Summary'!BR14</f>
        <v>0</v>
      </c>
      <c r="F11" s="544" t="s">
        <v>303</v>
      </c>
      <c r="H11" s="369"/>
      <c r="I11" s="369"/>
      <c r="J11" s="369"/>
      <c r="K11" s="370"/>
      <c r="L11" s="369"/>
    </row>
    <row r="12" spans="1:12" ht="15" x14ac:dyDescent="0.25">
      <c r="A12" s="546"/>
      <c r="B12" s="341">
        <v>2026</v>
      </c>
      <c r="C12" s="352" t="s">
        <v>322</v>
      </c>
      <c r="D12" s="341" t="s">
        <v>282</v>
      </c>
      <c r="E12" s="342">
        <f>'Rev Reqt Summary'!BR15</f>
        <v>19.188362391082389</v>
      </c>
      <c r="F12" s="545"/>
      <c r="H12" s="369"/>
      <c r="I12" s="369"/>
      <c r="J12" s="369"/>
      <c r="K12" s="370"/>
      <c r="L12" s="369">
        <f>E12</f>
        <v>19.188362391082389</v>
      </c>
    </row>
    <row r="13" spans="1:12" ht="15" x14ac:dyDescent="0.25">
      <c r="A13" s="546"/>
      <c r="B13" s="336"/>
      <c r="C13" s="350"/>
      <c r="D13" s="336"/>
      <c r="E13" s="337"/>
      <c r="F13" s="361"/>
      <c r="H13" s="363"/>
      <c r="I13" s="363"/>
      <c r="J13" s="363"/>
      <c r="K13" s="362"/>
      <c r="L13" s="363"/>
    </row>
    <row r="14" spans="1:12" ht="15" customHeight="1" x14ac:dyDescent="0.25">
      <c r="A14" s="546"/>
      <c r="B14" s="339">
        <v>2017</v>
      </c>
      <c r="C14" s="351" t="s">
        <v>323</v>
      </c>
      <c r="D14" s="339" t="s">
        <v>281</v>
      </c>
      <c r="E14" s="340">
        <f>'Rev Reqt Summary'!BR17</f>
        <v>0</v>
      </c>
      <c r="F14" s="551" t="s">
        <v>303</v>
      </c>
      <c r="H14" s="369"/>
      <c r="I14" s="369"/>
      <c r="J14" s="369"/>
      <c r="K14" s="370"/>
      <c r="L14" s="369"/>
    </row>
    <row r="15" spans="1:12" ht="15" x14ac:dyDescent="0.25">
      <c r="A15" s="546"/>
      <c r="B15" s="341">
        <v>2026</v>
      </c>
      <c r="C15" s="352" t="s">
        <v>323</v>
      </c>
      <c r="D15" s="341" t="s">
        <v>355</v>
      </c>
      <c r="E15" s="342">
        <f>'Rev Reqt Summary'!BR18</f>
        <v>0.31481828955646968</v>
      </c>
      <c r="F15" s="552"/>
      <c r="H15" s="369"/>
      <c r="I15" s="369"/>
      <c r="J15" s="369"/>
      <c r="K15" s="370"/>
      <c r="L15" s="369">
        <f>E15</f>
        <v>0.31481828955646968</v>
      </c>
    </row>
    <row r="16" spans="1:12" ht="15" x14ac:dyDescent="0.25">
      <c r="A16" s="543"/>
      <c r="B16" s="341">
        <v>2026</v>
      </c>
      <c r="C16" s="399" t="s">
        <v>353</v>
      </c>
      <c r="D16" s="341" t="s">
        <v>354</v>
      </c>
      <c r="E16" s="342">
        <f>'Rev Reqt Summary'!BR19</f>
        <v>5.9786998822857731</v>
      </c>
      <c r="F16" s="552"/>
      <c r="H16" s="369"/>
      <c r="I16" s="369"/>
      <c r="J16" s="369"/>
      <c r="K16" s="370"/>
      <c r="L16" s="369">
        <f>E16</f>
        <v>5.9786998822857731</v>
      </c>
    </row>
    <row r="17" spans="1:12" ht="15" x14ac:dyDescent="0.25">
      <c r="A17" s="343"/>
      <c r="B17" s="336"/>
      <c r="C17" s="350"/>
      <c r="D17" s="336"/>
      <c r="E17" s="337"/>
      <c r="F17" s="361"/>
      <c r="H17" s="363"/>
      <c r="I17" s="363"/>
      <c r="J17" s="363"/>
      <c r="K17" s="362"/>
      <c r="L17" s="363"/>
    </row>
    <row r="18" spans="1:12" ht="15" x14ac:dyDescent="0.25">
      <c r="A18" s="542" t="s">
        <v>81</v>
      </c>
      <c r="B18" s="339">
        <v>2017</v>
      </c>
      <c r="C18" s="351" t="s">
        <v>324</v>
      </c>
      <c r="D18" s="339" t="s">
        <v>83</v>
      </c>
      <c r="E18" s="340">
        <f>'Rev Reqt Summary'!BR21</f>
        <v>236.42136300210862</v>
      </c>
      <c r="F18" s="547" t="s">
        <v>305</v>
      </c>
      <c r="H18" s="371">
        <f>E18</f>
        <v>236.42136300210862</v>
      </c>
      <c r="I18" s="371"/>
      <c r="J18" s="371"/>
      <c r="K18" s="372"/>
      <c r="L18" s="371"/>
    </row>
    <row r="19" spans="1:12" ht="15" x14ac:dyDescent="0.25">
      <c r="A19" s="546"/>
      <c r="B19" s="341">
        <v>2026</v>
      </c>
      <c r="C19" s="352" t="s">
        <v>324</v>
      </c>
      <c r="D19" s="341" t="s">
        <v>83</v>
      </c>
      <c r="E19" s="342">
        <f>'Rev Reqt Summary'!BR22</f>
        <v>151.32762664355778</v>
      </c>
      <c r="F19" s="548"/>
      <c r="H19" s="371"/>
      <c r="I19" s="371">
        <f>E19</f>
        <v>151.32762664355778</v>
      </c>
      <c r="J19" s="371">
        <f>H18-I19</f>
        <v>85.093736358550842</v>
      </c>
      <c r="K19" s="372"/>
      <c r="L19" s="371"/>
    </row>
    <row r="20" spans="1:12" ht="15" x14ac:dyDescent="0.25">
      <c r="A20" s="546"/>
      <c r="B20" s="336"/>
      <c r="C20" s="350"/>
      <c r="D20" s="336"/>
      <c r="E20" s="337"/>
      <c r="F20" s="361"/>
      <c r="H20" s="363"/>
      <c r="I20" s="363"/>
      <c r="J20" s="363"/>
      <c r="K20" s="362"/>
      <c r="L20" s="363"/>
    </row>
    <row r="21" spans="1:12" ht="15" x14ac:dyDescent="0.25">
      <c r="A21" s="546"/>
      <c r="B21" s="339">
        <v>2017</v>
      </c>
      <c r="C21" s="351" t="s">
        <v>325</v>
      </c>
      <c r="D21" s="339" t="s">
        <v>351</v>
      </c>
      <c r="E21" s="340">
        <f>'Rev Reqt Summary'!BR24</f>
        <v>5.2596242225850274</v>
      </c>
      <c r="F21" s="549" t="s">
        <v>306</v>
      </c>
      <c r="H21" s="373">
        <f>E21</f>
        <v>5.2596242225850274</v>
      </c>
      <c r="I21" s="373"/>
      <c r="J21" s="373"/>
      <c r="K21" s="374"/>
      <c r="L21" s="373"/>
    </row>
    <row r="22" spans="1:12" ht="15" x14ac:dyDescent="0.25">
      <c r="A22" s="546"/>
      <c r="B22" s="341">
        <v>2026</v>
      </c>
      <c r="C22" s="352" t="s">
        <v>325</v>
      </c>
      <c r="D22" s="341" t="s">
        <v>351</v>
      </c>
      <c r="E22" s="342">
        <f>'Rev Reqt Summary'!BR25</f>
        <v>5.2596242225850274</v>
      </c>
      <c r="F22" s="550"/>
      <c r="H22" s="373"/>
      <c r="I22" s="373">
        <f>E22</f>
        <v>5.2596242225850274</v>
      </c>
      <c r="J22" s="373">
        <f>H21-I22</f>
        <v>0</v>
      </c>
      <c r="K22" s="374"/>
      <c r="L22" s="373"/>
    </row>
    <row r="23" spans="1:12" ht="15" x14ac:dyDescent="0.25">
      <c r="A23" s="546"/>
      <c r="B23" s="336"/>
      <c r="C23" s="350"/>
      <c r="D23" s="336"/>
      <c r="E23" s="337"/>
      <c r="F23" s="361"/>
      <c r="H23" s="363"/>
      <c r="I23" s="363"/>
      <c r="J23" s="363"/>
      <c r="K23" s="362"/>
      <c r="L23" s="363"/>
    </row>
    <row r="24" spans="1:12" ht="15" x14ac:dyDescent="0.25">
      <c r="A24" s="546"/>
      <c r="B24" s="339">
        <v>2017</v>
      </c>
      <c r="C24" s="351" t="s">
        <v>326</v>
      </c>
      <c r="D24" s="339" t="s">
        <v>82</v>
      </c>
      <c r="E24" s="340">
        <f>'Rev Reqt Summary'!BR27</f>
        <v>4.213973283701324</v>
      </c>
      <c r="F24" s="549" t="s">
        <v>306</v>
      </c>
      <c r="H24" s="373">
        <f>E24</f>
        <v>4.213973283701324</v>
      </c>
      <c r="I24" s="373"/>
      <c r="J24" s="373"/>
      <c r="K24" s="374"/>
      <c r="L24" s="373"/>
    </row>
    <row r="25" spans="1:12" ht="15" x14ac:dyDescent="0.25">
      <c r="A25" s="546"/>
      <c r="B25" s="341">
        <v>2026</v>
      </c>
      <c r="C25" s="352" t="s">
        <v>326</v>
      </c>
      <c r="D25" s="341" t="s">
        <v>82</v>
      </c>
      <c r="E25" s="342">
        <f>'Rev Reqt Summary'!BR28</f>
        <v>4.213973283701324</v>
      </c>
      <c r="F25" s="550"/>
      <c r="H25" s="373"/>
      <c r="I25" s="373">
        <f>E25</f>
        <v>4.213973283701324</v>
      </c>
      <c r="J25" s="373">
        <f>H24-I25</f>
        <v>0</v>
      </c>
      <c r="K25" s="374"/>
      <c r="L25" s="373"/>
    </row>
    <row r="26" spans="1:12" ht="15" x14ac:dyDescent="0.25">
      <c r="A26" s="546"/>
      <c r="B26" s="336"/>
      <c r="C26" s="350"/>
      <c r="D26" s="336"/>
      <c r="E26" s="337"/>
      <c r="F26" s="361"/>
      <c r="H26" s="363"/>
      <c r="I26" s="363"/>
      <c r="J26" s="363"/>
      <c r="K26" s="362"/>
      <c r="L26" s="363"/>
    </row>
    <row r="27" spans="1:12" ht="15" x14ac:dyDescent="0.25">
      <c r="A27" s="546"/>
      <c r="B27" s="339">
        <v>2017</v>
      </c>
      <c r="C27" s="351" t="s">
        <v>327</v>
      </c>
      <c r="D27" s="384" t="s">
        <v>357</v>
      </c>
      <c r="E27" s="340">
        <f>'Rev Reqt Summary'!BR30</f>
        <v>0</v>
      </c>
      <c r="F27" s="553" t="s">
        <v>307</v>
      </c>
      <c r="H27" s="375"/>
      <c r="I27" s="375"/>
      <c r="J27" s="375"/>
      <c r="K27" s="376"/>
      <c r="L27" s="375"/>
    </row>
    <row r="28" spans="1:12" ht="15" x14ac:dyDescent="0.25">
      <c r="A28" s="543"/>
      <c r="B28" s="341">
        <v>2026</v>
      </c>
      <c r="C28" s="352" t="s">
        <v>327</v>
      </c>
      <c r="D28" s="419" t="s">
        <v>357</v>
      </c>
      <c r="E28" s="342">
        <f>'Rev Reqt Summary'!BR31</f>
        <v>122.47878830766318</v>
      </c>
      <c r="F28" s="554"/>
      <c r="H28" s="375"/>
      <c r="I28" s="375"/>
      <c r="J28" s="375"/>
      <c r="K28" s="376"/>
      <c r="L28" s="375">
        <f>E28</f>
        <v>122.47878830766318</v>
      </c>
    </row>
    <row r="29" spans="1:12" ht="15" x14ac:dyDescent="0.25">
      <c r="A29" s="343"/>
      <c r="B29" s="336"/>
      <c r="C29" s="350"/>
      <c r="D29" s="336"/>
      <c r="E29" s="337"/>
      <c r="F29" s="361"/>
      <c r="H29" s="363"/>
      <c r="I29" s="363"/>
      <c r="J29" s="363"/>
      <c r="K29" s="362"/>
      <c r="L29" s="363"/>
    </row>
    <row r="30" spans="1:12" ht="15" customHeight="1" x14ac:dyDescent="0.25">
      <c r="A30" s="542" t="s">
        <v>84</v>
      </c>
      <c r="B30" s="339">
        <v>2017</v>
      </c>
      <c r="C30" s="351" t="s">
        <v>328</v>
      </c>
      <c r="D30" s="339" t="s">
        <v>85</v>
      </c>
      <c r="E30" s="340">
        <f>'Rev Reqt Summary'!BR33</f>
        <v>6.3680142178017523</v>
      </c>
      <c r="F30" s="549" t="s">
        <v>306</v>
      </c>
      <c r="H30" s="373">
        <f>E30</f>
        <v>6.3680142178017523</v>
      </c>
      <c r="I30" s="373"/>
      <c r="J30" s="373"/>
      <c r="K30" s="374"/>
      <c r="L30" s="373"/>
    </row>
    <row r="31" spans="1:12" ht="15" x14ac:dyDescent="0.25">
      <c r="A31" s="546"/>
      <c r="B31" s="341">
        <v>2026</v>
      </c>
      <c r="C31" s="352" t="s">
        <v>328</v>
      </c>
      <c r="D31" s="341" t="s">
        <v>85</v>
      </c>
      <c r="E31" s="342">
        <f>'Rev Reqt Summary'!BR34</f>
        <v>6.3680142178017523</v>
      </c>
      <c r="F31" s="550"/>
      <c r="H31" s="373"/>
      <c r="I31" s="373">
        <f>E31</f>
        <v>6.3680142178017523</v>
      </c>
      <c r="J31" s="373">
        <f>H30-I31</f>
        <v>0</v>
      </c>
      <c r="K31" s="374"/>
      <c r="L31" s="373"/>
    </row>
    <row r="32" spans="1:12" ht="15" x14ac:dyDescent="0.25">
      <c r="A32" s="546"/>
      <c r="B32" s="336"/>
      <c r="C32" s="350"/>
      <c r="D32" s="336"/>
      <c r="E32" s="337"/>
      <c r="F32" s="361"/>
      <c r="H32" s="363"/>
      <c r="I32" s="363"/>
      <c r="J32" s="363"/>
      <c r="K32" s="362"/>
      <c r="L32" s="363"/>
    </row>
    <row r="33" spans="1:12" ht="15" x14ac:dyDescent="0.25">
      <c r="A33" s="546"/>
      <c r="B33" s="339">
        <v>2017</v>
      </c>
      <c r="C33" s="351" t="s">
        <v>329</v>
      </c>
      <c r="D33" s="339" t="s">
        <v>87</v>
      </c>
      <c r="E33" s="340">
        <f>'Rev Reqt Summary'!BR36</f>
        <v>0</v>
      </c>
      <c r="F33" s="553" t="s">
        <v>307</v>
      </c>
      <c r="H33" s="375"/>
      <c r="I33" s="375"/>
      <c r="J33" s="375"/>
      <c r="K33" s="376"/>
      <c r="L33" s="375"/>
    </row>
    <row r="34" spans="1:12" ht="15" x14ac:dyDescent="0.25">
      <c r="A34" s="546"/>
      <c r="B34" s="341">
        <v>2026</v>
      </c>
      <c r="C34" s="352" t="s">
        <v>329</v>
      </c>
      <c r="D34" s="341" t="s">
        <v>87</v>
      </c>
      <c r="E34" s="342">
        <f>'Rev Reqt Summary'!BR37</f>
        <v>300.63710116714486</v>
      </c>
      <c r="F34" s="554"/>
      <c r="H34" s="375"/>
      <c r="I34" s="375"/>
      <c r="J34" s="375"/>
      <c r="K34" s="376"/>
      <c r="L34" s="375">
        <f>E34</f>
        <v>300.63710116714486</v>
      </c>
    </row>
    <row r="35" spans="1:12" ht="15" x14ac:dyDescent="0.25">
      <c r="A35" s="546"/>
      <c r="B35" s="336"/>
      <c r="C35" s="350"/>
      <c r="D35" s="336"/>
      <c r="E35" s="337"/>
      <c r="F35" s="361"/>
      <c r="H35" s="363"/>
      <c r="I35" s="363"/>
      <c r="J35" s="363"/>
      <c r="K35" s="362"/>
      <c r="L35" s="363"/>
    </row>
    <row r="36" spans="1:12" ht="15" x14ac:dyDescent="0.25">
      <c r="A36" s="546"/>
      <c r="B36" s="339">
        <v>2017</v>
      </c>
      <c r="C36" s="351" t="s">
        <v>330</v>
      </c>
      <c r="D36" s="339" t="s">
        <v>89</v>
      </c>
      <c r="E36" s="340">
        <f>'Rev Reqt Summary'!BR39</f>
        <v>1000.4978601516011</v>
      </c>
      <c r="F36" s="547" t="s">
        <v>305</v>
      </c>
      <c r="H36" s="371">
        <f>E36</f>
        <v>1000.4978601516011</v>
      </c>
      <c r="I36" s="371"/>
      <c r="J36" s="371"/>
      <c r="K36" s="372"/>
      <c r="L36" s="371"/>
    </row>
    <row r="37" spans="1:12" ht="15" x14ac:dyDescent="0.25">
      <c r="A37" s="546"/>
      <c r="B37" s="341">
        <v>2026</v>
      </c>
      <c r="C37" s="352" t="s">
        <v>330</v>
      </c>
      <c r="D37" s="341" t="s">
        <v>89</v>
      </c>
      <c r="E37" s="342">
        <f>'Rev Reqt Summary'!BR40</f>
        <v>628.33839434094853</v>
      </c>
      <c r="F37" s="548"/>
      <c r="H37" s="371"/>
      <c r="I37" s="371">
        <f>E37</f>
        <v>628.33839434094853</v>
      </c>
      <c r="J37" s="371">
        <f>H36-I37</f>
        <v>372.15946581065259</v>
      </c>
      <c r="K37" s="372"/>
      <c r="L37" s="371"/>
    </row>
    <row r="38" spans="1:12" ht="15" x14ac:dyDescent="0.25">
      <c r="A38" s="546"/>
      <c r="B38" s="336"/>
      <c r="C38" s="350"/>
      <c r="D38" s="336"/>
      <c r="E38" s="337"/>
      <c r="F38" s="361"/>
      <c r="H38" s="363"/>
      <c r="I38" s="363"/>
      <c r="J38" s="363"/>
      <c r="K38" s="362"/>
      <c r="L38" s="363"/>
    </row>
    <row r="39" spans="1:12" ht="15" x14ac:dyDescent="0.25">
      <c r="A39" s="546"/>
      <c r="B39" s="339">
        <v>2017</v>
      </c>
      <c r="C39" s="351" t="s">
        <v>331</v>
      </c>
      <c r="D39" s="339" t="s">
        <v>88</v>
      </c>
      <c r="E39" s="340">
        <f>'Rev Reqt Summary'!BR42</f>
        <v>137.42181663723829</v>
      </c>
      <c r="F39" s="547" t="s">
        <v>305</v>
      </c>
      <c r="H39" s="371">
        <f>E39</f>
        <v>137.42181663723829</v>
      </c>
      <c r="I39" s="371"/>
      <c r="J39" s="371"/>
      <c r="K39" s="372"/>
      <c r="L39" s="371"/>
    </row>
    <row r="40" spans="1:12" ht="15" x14ac:dyDescent="0.25">
      <c r="A40" s="546"/>
      <c r="B40" s="341">
        <v>2026</v>
      </c>
      <c r="C40" s="352" t="s">
        <v>331</v>
      </c>
      <c r="D40" s="341" t="s">
        <v>88</v>
      </c>
      <c r="E40" s="342">
        <f>'Rev Reqt Summary'!BR43</f>
        <v>90.75000380239949</v>
      </c>
      <c r="F40" s="548"/>
      <c r="H40" s="371"/>
      <c r="I40" s="371">
        <f>E40</f>
        <v>90.75000380239949</v>
      </c>
      <c r="J40" s="371">
        <f>H39-I40</f>
        <v>46.671812834838803</v>
      </c>
      <c r="K40" s="372"/>
      <c r="L40" s="371"/>
    </row>
    <row r="41" spans="1:12" ht="15" x14ac:dyDescent="0.25">
      <c r="A41" s="546"/>
      <c r="B41" s="336"/>
      <c r="C41" s="350"/>
      <c r="D41" s="336"/>
      <c r="E41" s="337"/>
      <c r="F41" s="361"/>
      <c r="H41" s="363"/>
      <c r="I41" s="363"/>
      <c r="J41" s="363"/>
      <c r="K41" s="362"/>
      <c r="L41" s="363"/>
    </row>
    <row r="42" spans="1:12" ht="15" x14ac:dyDescent="0.25">
      <c r="A42" s="546"/>
      <c r="B42" s="339">
        <v>2017</v>
      </c>
      <c r="C42" s="351" t="s">
        <v>332</v>
      </c>
      <c r="D42" s="339" t="s">
        <v>86</v>
      </c>
      <c r="E42" s="340">
        <f>'Rev Reqt Summary'!BR45</f>
        <v>0</v>
      </c>
      <c r="F42" s="555" t="s">
        <v>308</v>
      </c>
      <c r="H42" s="377"/>
      <c r="I42" s="377"/>
      <c r="J42" s="377"/>
      <c r="K42" s="378"/>
      <c r="L42" s="377"/>
    </row>
    <row r="43" spans="1:12" ht="15" x14ac:dyDescent="0.25">
      <c r="A43" s="546"/>
      <c r="B43" s="341">
        <v>2026</v>
      </c>
      <c r="C43" s="352" t="s">
        <v>332</v>
      </c>
      <c r="D43" s="341" t="s">
        <v>86</v>
      </c>
      <c r="E43" s="342">
        <f>'Rev Reqt Summary'!BR46</f>
        <v>34.79361630366683</v>
      </c>
      <c r="F43" s="556"/>
      <c r="H43" s="377"/>
      <c r="I43" s="377"/>
      <c r="J43" s="377"/>
      <c r="K43" s="378"/>
      <c r="L43" s="377">
        <f>E43-E42</f>
        <v>34.79361630366683</v>
      </c>
    </row>
    <row r="44" spans="1:12" ht="15" x14ac:dyDescent="0.25">
      <c r="A44" s="546"/>
      <c r="B44" s="336"/>
      <c r="C44" s="336"/>
      <c r="D44" s="336"/>
      <c r="E44" s="336"/>
      <c r="H44" s="363"/>
      <c r="I44" s="363"/>
      <c r="J44" s="363"/>
      <c r="K44" s="362"/>
      <c r="L44" s="363"/>
    </row>
    <row r="45" spans="1:12" ht="15" hidden="1" x14ac:dyDescent="0.25">
      <c r="A45" s="546"/>
      <c r="B45" s="339">
        <v>2017</v>
      </c>
      <c r="C45" s="351" t="s">
        <v>347</v>
      </c>
      <c r="D45" s="339" t="s">
        <v>348</v>
      </c>
      <c r="E45" s="340">
        <f>'Rev Reqt Summary'!BR48</f>
        <v>0</v>
      </c>
      <c r="F45" s="555" t="s">
        <v>308</v>
      </c>
      <c r="H45" s="377"/>
      <c r="I45" s="377"/>
      <c r="J45" s="377"/>
      <c r="K45" s="378"/>
      <c r="L45" s="377"/>
    </row>
    <row r="46" spans="1:12" ht="15" hidden="1" x14ac:dyDescent="0.25">
      <c r="A46" s="546"/>
      <c r="B46" s="341">
        <v>2026</v>
      </c>
      <c r="C46" s="352" t="s">
        <v>347</v>
      </c>
      <c r="D46" s="341" t="s">
        <v>348</v>
      </c>
      <c r="E46" s="342">
        <f>'Rev Reqt Summary'!BR49</f>
        <v>0</v>
      </c>
      <c r="F46" s="556"/>
      <c r="H46" s="377"/>
      <c r="I46" s="377"/>
      <c r="J46" s="377"/>
      <c r="K46" s="378"/>
      <c r="L46" s="377">
        <f>E46-E45</f>
        <v>0</v>
      </c>
    </row>
    <row r="47" spans="1:12" ht="15" hidden="1" x14ac:dyDescent="0.25">
      <c r="A47" s="546"/>
      <c r="B47" s="336"/>
      <c r="C47" s="350"/>
      <c r="D47" s="336"/>
      <c r="E47" s="336"/>
      <c r="H47" s="363"/>
      <c r="I47" s="363"/>
      <c r="J47" s="363"/>
      <c r="K47" s="362"/>
      <c r="L47" s="363"/>
    </row>
    <row r="48" spans="1:12" ht="15" hidden="1" x14ac:dyDescent="0.25">
      <c r="A48" s="546"/>
      <c r="B48" s="339">
        <v>2017</v>
      </c>
      <c r="C48" s="351" t="s">
        <v>349</v>
      </c>
      <c r="D48" s="339" t="s">
        <v>350</v>
      </c>
      <c r="E48" s="340">
        <f>'Rev Reqt Summary'!BR51</f>
        <v>0</v>
      </c>
      <c r="F48" s="555" t="s">
        <v>308</v>
      </c>
      <c r="H48" s="377"/>
      <c r="I48" s="377"/>
      <c r="J48" s="377"/>
      <c r="K48" s="378"/>
      <c r="L48" s="377"/>
    </row>
    <row r="49" spans="1:13" ht="15" hidden="1" x14ac:dyDescent="0.25">
      <c r="A49" s="543"/>
      <c r="B49" s="341">
        <v>2026</v>
      </c>
      <c r="C49" s="352" t="s">
        <v>349</v>
      </c>
      <c r="D49" s="341" t="s">
        <v>350</v>
      </c>
      <c r="E49" s="342">
        <f>'Rev Reqt Summary'!BR52</f>
        <v>0</v>
      </c>
      <c r="F49" s="556"/>
      <c r="H49" s="377"/>
      <c r="I49" s="377"/>
      <c r="J49" s="377"/>
      <c r="K49" s="378"/>
      <c r="L49" s="377">
        <f>E49-E48</f>
        <v>0</v>
      </c>
    </row>
    <row r="50" spans="1:13" ht="15" hidden="1" x14ac:dyDescent="0.25">
      <c r="A50" s="336"/>
      <c r="B50" s="336"/>
      <c r="C50" s="336"/>
      <c r="D50" s="336"/>
      <c r="E50" s="336"/>
      <c r="H50" s="363"/>
      <c r="I50" s="363"/>
      <c r="J50" s="363"/>
      <c r="K50" s="362"/>
      <c r="L50" s="363"/>
    </row>
    <row r="51" spans="1:13" ht="15" x14ac:dyDescent="0.25">
      <c r="A51" s="542" t="s">
        <v>340</v>
      </c>
      <c r="B51" s="339">
        <v>2017</v>
      </c>
      <c r="C51" s="351"/>
      <c r="D51" s="384" t="s">
        <v>342</v>
      </c>
      <c r="E51" s="340">
        <v>0</v>
      </c>
      <c r="F51" s="547" t="s">
        <v>340</v>
      </c>
      <c r="H51" s="371"/>
      <c r="I51" s="371"/>
      <c r="J51" s="371"/>
      <c r="K51" s="372"/>
      <c r="L51" s="371"/>
    </row>
    <row r="52" spans="1:13" ht="15" x14ac:dyDescent="0.25">
      <c r="A52" s="543"/>
      <c r="B52" s="341">
        <v>2026</v>
      </c>
      <c r="C52" s="352"/>
      <c r="D52" s="341" t="s">
        <v>342</v>
      </c>
      <c r="E52" s="439">
        <f>-J52</f>
        <v>-257.39268152493679</v>
      </c>
      <c r="F52" s="548"/>
      <c r="H52" s="371"/>
      <c r="I52" s="371"/>
      <c r="J52" s="516">
        <v>257.39268152493679</v>
      </c>
      <c r="K52" s="372"/>
      <c r="L52" s="371"/>
    </row>
    <row r="53" spans="1:13" ht="15" x14ac:dyDescent="0.25">
      <c r="A53" s="336"/>
      <c r="B53" s="336"/>
      <c r="C53" s="336"/>
      <c r="D53" s="336"/>
      <c r="E53" s="336"/>
      <c r="H53" s="363"/>
      <c r="I53" s="363"/>
      <c r="J53" s="363"/>
      <c r="K53" s="362"/>
      <c r="L53" s="363"/>
    </row>
    <row r="54" spans="1:13" ht="15" customHeight="1" x14ac:dyDescent="0.25">
      <c r="A54" s="542" t="s">
        <v>302</v>
      </c>
      <c r="B54" s="339">
        <v>2017</v>
      </c>
      <c r="C54" s="351"/>
      <c r="D54" s="513" t="s">
        <v>384</v>
      </c>
      <c r="E54" s="340">
        <v>0</v>
      </c>
      <c r="F54" s="544" t="s">
        <v>303</v>
      </c>
      <c r="H54" s="369"/>
      <c r="I54" s="369"/>
      <c r="J54" s="369"/>
      <c r="K54" s="370"/>
      <c r="L54" s="369"/>
    </row>
    <row r="55" spans="1:13" ht="15" x14ac:dyDescent="0.25">
      <c r="A55" s="543"/>
      <c r="B55" s="341">
        <v>2026</v>
      </c>
      <c r="C55" s="352"/>
      <c r="D55" s="514" t="s">
        <v>384</v>
      </c>
      <c r="E55" s="342">
        <f>NPV(0.0673,0,0,0,133)</f>
        <v>102.49568995456619</v>
      </c>
      <c r="F55" s="545"/>
      <c r="H55" s="369"/>
      <c r="I55" s="369"/>
      <c r="J55" s="369"/>
      <c r="K55" s="370"/>
      <c r="L55" s="369">
        <f>E55-E54</f>
        <v>102.49568995456619</v>
      </c>
    </row>
    <row r="56" spans="1:13" ht="15" x14ac:dyDescent="0.25">
      <c r="A56" s="336"/>
      <c r="B56" s="336"/>
      <c r="C56" s="336"/>
      <c r="D56" s="336"/>
      <c r="E56" s="336"/>
      <c r="H56" s="363"/>
      <c r="I56" s="363"/>
      <c r="J56" s="363"/>
      <c r="K56" s="362"/>
      <c r="L56" s="363"/>
    </row>
    <row r="57" spans="1:13" ht="15" x14ac:dyDescent="0.25">
      <c r="A57" s="336"/>
      <c r="B57" s="339">
        <v>2017</v>
      </c>
      <c r="C57" s="339" t="s">
        <v>309</v>
      </c>
      <c r="D57" s="339" t="s">
        <v>272</v>
      </c>
      <c r="E57" s="360">
        <f>E8+E11+E14+E18+E21+E24+E27+E30+E33+E36+E39+E42+E45+E48+E51</f>
        <v>1390.182651515036</v>
      </c>
      <c r="H57" s="379">
        <f>SUM(H8:H55)</f>
        <v>1390.182651515036</v>
      </c>
      <c r="I57" s="379">
        <f>SUM(I8:I55)</f>
        <v>886.25763651099396</v>
      </c>
      <c r="J57" s="379">
        <f>SUM(J8:J55)</f>
        <v>761.31769652897901</v>
      </c>
      <c r="K57" s="367"/>
      <c r="L57" s="379">
        <f>SUM(L8:L55)</f>
        <v>686.61702838493625</v>
      </c>
      <c r="M57" s="541"/>
    </row>
    <row r="58" spans="1:13" ht="15" x14ac:dyDescent="0.25">
      <c r="A58" s="336"/>
      <c r="B58" s="341">
        <v>2026</v>
      </c>
      <c r="C58" s="341" t="s">
        <v>309</v>
      </c>
      <c r="D58" s="341" t="s">
        <v>272</v>
      </c>
      <c r="E58" s="357">
        <f>E9+E12+E15+E16+E19+E22+E25+E28+E31+E34+E37+E40+E43+E46+E49+E52</f>
        <v>1212.9862934164273</v>
      </c>
      <c r="H58" s="362"/>
      <c r="I58" s="362"/>
      <c r="J58" s="362"/>
      <c r="K58" s="362"/>
      <c r="L58" s="366" t="s">
        <v>339</v>
      </c>
    </row>
    <row r="59" spans="1:13" ht="15" x14ac:dyDescent="0.25">
      <c r="A59" s="336"/>
      <c r="E59" s="528"/>
      <c r="H59" s="362"/>
      <c r="I59" s="362"/>
      <c r="J59" s="362"/>
      <c r="K59" s="362"/>
      <c r="L59" s="368">
        <f>J57-L57</f>
        <v>74.700668144042766</v>
      </c>
    </row>
    <row r="60" spans="1:13" x14ac:dyDescent="0.2">
      <c r="E60" s="528"/>
      <c r="L60" s="362"/>
    </row>
    <row r="61" spans="1:13" ht="13.5" thickBot="1" x14ac:dyDescent="0.25">
      <c r="E61" s="528"/>
      <c r="J61" s="1"/>
      <c r="L61" s="396"/>
      <c r="M61" s="397"/>
    </row>
    <row r="62" spans="1:13" ht="13.5" thickBot="1" x14ac:dyDescent="0.25">
      <c r="I62" s="415"/>
      <c r="J62" s="416" t="s">
        <v>386</v>
      </c>
      <c r="K62" s="417"/>
      <c r="L62" s="418">
        <f>J57/L57</f>
        <v>1.1087952454656622</v>
      </c>
    </row>
    <row r="63" spans="1:13" x14ac:dyDescent="0.2">
      <c r="L63" s="385"/>
    </row>
  </sheetData>
  <mergeCells count="22">
    <mergeCell ref="F36:F37"/>
    <mergeCell ref="F39:F40"/>
    <mergeCell ref="F42:F43"/>
    <mergeCell ref="A30:A49"/>
    <mergeCell ref="F45:F46"/>
    <mergeCell ref="F48:F49"/>
    <mergeCell ref="A54:A55"/>
    <mergeCell ref="F54:F55"/>
    <mergeCell ref="A8:A9"/>
    <mergeCell ref="A18:A28"/>
    <mergeCell ref="F8:F9"/>
    <mergeCell ref="F11:F12"/>
    <mergeCell ref="F18:F19"/>
    <mergeCell ref="F21:F22"/>
    <mergeCell ref="F24:F25"/>
    <mergeCell ref="A11:A16"/>
    <mergeCell ref="F14:F16"/>
    <mergeCell ref="A51:A52"/>
    <mergeCell ref="F51:F52"/>
    <mergeCell ref="F27:F28"/>
    <mergeCell ref="F30:F31"/>
    <mergeCell ref="F33:F34"/>
  </mergeCells>
  <pageMargins left="0.5" right="0.5" top="0.5" bottom="0.5" header="0.3" footer="0.3"/>
  <pageSetup scale="65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5"/>
  <sheetViews>
    <sheetView zoomScaleNormal="100" workbookViewId="0">
      <pane xSplit="1" ySplit="9" topLeftCell="B37" activePane="bottomRight" state="frozen"/>
      <selection activeCell="A62" sqref="A62"/>
      <selection pane="topRight" activeCell="A62" sqref="A62"/>
      <selection pane="bottomLeft" activeCell="A62" sqref="A62"/>
      <selection pane="bottomRight" activeCell="P59" sqref="P59"/>
    </sheetView>
  </sheetViews>
  <sheetFormatPr defaultColWidth="9.140625" defaultRowHeight="15" customHeight="1" x14ac:dyDescent="0.2"/>
  <cols>
    <col min="1" max="1" width="37.5703125" style="31" customWidth="1"/>
    <col min="2" max="15" width="10.7109375" style="31" customWidth="1"/>
    <col min="16" max="16" width="9.5703125" style="38" customWidth="1"/>
    <col min="17" max="17" width="10.7109375" style="33" customWidth="1"/>
    <col min="18" max="18" width="15.140625" style="38" customWidth="1"/>
    <col min="19" max="20" width="13.42578125" style="37" bestFit="1" customWidth="1"/>
    <col min="21" max="16384" width="9.140625" style="37"/>
  </cols>
  <sheetData>
    <row r="1" spans="1:18" ht="15" customHeight="1" x14ac:dyDescent="0.2">
      <c r="A1" s="57" t="s">
        <v>20</v>
      </c>
      <c r="B1" s="58">
        <v>1</v>
      </c>
    </row>
    <row r="2" spans="1:18" ht="15" customHeight="1" x14ac:dyDescent="0.2">
      <c r="A2" s="57" t="s">
        <v>21</v>
      </c>
      <c r="B2" s="105" t="str">
        <f>VLOOKUP($B$1,'Assumptions (Inputs)'!$B$7:$G$24,2,FALSE)</f>
        <v>CSS Program with Extension</v>
      </c>
      <c r="C2" s="105"/>
      <c r="D2" s="105"/>
      <c r="E2" s="105"/>
    </row>
    <row r="3" spans="1:18" ht="15" customHeight="1" x14ac:dyDescent="0.2">
      <c r="A3" s="57" t="s">
        <v>263</v>
      </c>
      <c r="B3" s="59">
        <f>VLOOKUP($B$1,'Assumptions (Inputs)'!$B$7:$G$24,4,FALSE)</f>
        <v>10</v>
      </c>
      <c r="C3" s="285" t="s">
        <v>289</v>
      </c>
    </row>
    <row r="4" spans="1:18" ht="15" customHeight="1" x14ac:dyDescent="0.2">
      <c r="A4" s="57" t="s">
        <v>1</v>
      </c>
      <c r="B4" s="59">
        <f>VLOOKUP($B$1,'Assumptions (Inputs)'!$B$7:$G$24,5,FALSE)</f>
        <v>1</v>
      </c>
      <c r="C4" s="59"/>
    </row>
    <row r="5" spans="1:18" ht="15" customHeight="1" x14ac:dyDescent="0.2">
      <c r="A5" s="57" t="s">
        <v>67</v>
      </c>
      <c r="B5" s="207">
        <f>VLOOKUP($B$1,'Assumptions (Inputs)'!$B$7:$J$24,8,FALSE)</f>
        <v>0</v>
      </c>
      <c r="C5" s="519">
        <v>2018</v>
      </c>
    </row>
    <row r="6" spans="1:18" ht="15" customHeight="1" x14ac:dyDescent="0.2">
      <c r="A6" s="57" t="s">
        <v>290</v>
      </c>
      <c r="B6" s="207">
        <f>'Assumptions (Inputs)'!E30</f>
        <v>0.60770000000000013</v>
      </c>
      <c r="C6" s="520">
        <f>'Assumptions (Inputs)'!G30</f>
        <v>0.73860000000000003</v>
      </c>
    </row>
    <row r="7" spans="1:18" ht="15" customHeight="1" x14ac:dyDescent="0.2">
      <c r="A7" s="57"/>
    </row>
    <row r="8" spans="1:18" ht="15" customHeight="1" x14ac:dyDescent="0.2">
      <c r="B8" s="50" t="s">
        <v>90</v>
      </c>
      <c r="C8" s="51">
        <v>2015</v>
      </c>
      <c r="D8" s="51">
        <v>2016</v>
      </c>
      <c r="E8" s="51">
        <v>2017</v>
      </c>
      <c r="F8" s="51">
        <v>2018</v>
      </c>
      <c r="G8" s="51">
        <v>2019</v>
      </c>
      <c r="H8" s="51">
        <v>2020</v>
      </c>
      <c r="I8" s="51">
        <v>2021</v>
      </c>
      <c r="J8" s="51">
        <v>2022</v>
      </c>
      <c r="K8" s="51">
        <v>2023</v>
      </c>
      <c r="L8" s="51">
        <v>2024</v>
      </c>
      <c r="M8" s="51">
        <v>2025</v>
      </c>
      <c r="N8" s="51">
        <v>2026</v>
      </c>
      <c r="O8" s="51">
        <v>2027</v>
      </c>
      <c r="P8" s="51">
        <v>2028</v>
      </c>
      <c r="Q8" s="282"/>
    </row>
    <row r="9" spans="1:18" ht="15" customHeight="1" thickBot="1" x14ac:dyDescent="0.25">
      <c r="A9" s="57" t="s">
        <v>51</v>
      </c>
      <c r="B9" s="61" t="str">
        <f>IF(VLOOKUP($B$1,'Assumptions (Inputs)'!$B$7:$G$24,6,FALSE)="Monthly","Y",IF(VLOOKUP($B$1,'Assumptions (Inputs)'!$B$7:$G$24,6,FALSE)=B8,"Y","N"))</f>
        <v>N</v>
      </c>
      <c r="C9" s="61" t="str">
        <f>IF(VLOOKUP($B$1,'Assumptions (Inputs)'!$B$7:$G$24,6,FALSE)="Monthly","Y",IF(VLOOKUP($B$1,'Assumptions (Inputs)'!$B$7:$G$24,6,FALSE)=C8,"Y","N"))</f>
        <v>N</v>
      </c>
      <c r="D9" s="61" t="str">
        <f>IF(VLOOKUP($B$1,'Assumptions (Inputs)'!$B$7:$G$24,6,FALSE)="Monthly","Y",IF(VLOOKUP($B$1,'Assumptions (Inputs)'!$B$7:$G$24,6,FALSE)=D8,"Y","N"))</f>
        <v>N</v>
      </c>
      <c r="E9" s="61" t="str">
        <f>IF(VLOOKUP($B$1,'Assumptions (Inputs)'!$B$7:$G$24,6,FALSE)="Monthly","Y",IF(VLOOKUP($B$1,'Assumptions (Inputs)'!$B$7:$G$24,6,FALSE)=E8,"Y","N"))</f>
        <v>N</v>
      </c>
      <c r="F9" s="61" t="s">
        <v>291</v>
      </c>
      <c r="G9" s="61" t="str">
        <f>IF(VLOOKUP($B$1,'Assumptions (Inputs)'!$B$7:$G$24,6,FALSE)="Monthly","Y",IF(VLOOKUP($B$1,'Assumptions (Inputs)'!$B$7:$G$24,6,FALSE)=G8,"Y","N"))</f>
        <v>N</v>
      </c>
      <c r="H9" s="61" t="str">
        <f>IF(VLOOKUP($B$1,'Assumptions (Inputs)'!$B$7:$G$24,6,FALSE)="Monthly","Y",IF(VLOOKUP($B$1,'Assumptions (Inputs)'!$B$7:$G$24,6,FALSE)=H8,"Y","N"))</f>
        <v>N</v>
      </c>
      <c r="I9" s="61" t="str">
        <f>IF(VLOOKUP($B$1,'Assumptions (Inputs)'!$B$7:$G$24,6,FALSE)="Monthly","Y",IF(VLOOKUP($B$1,'Assumptions (Inputs)'!$B$7:$G$24,6,FALSE)=I8,"Y","N"))</f>
        <v>N</v>
      </c>
      <c r="J9" s="61" t="str">
        <f>IF(VLOOKUP($B$1,'Assumptions (Inputs)'!$B$7:$G$24,6,FALSE)="Monthly","Y",IF(VLOOKUP($B$1,'Assumptions (Inputs)'!$B$7:$G$24,6,FALSE)=J8,"Y","N"))</f>
        <v>N</v>
      </c>
      <c r="K9" s="61" t="s">
        <v>291</v>
      </c>
      <c r="L9" s="61" t="str">
        <f>IF(VLOOKUP($B$1,'Assumptions (Inputs)'!$B$7:$G$24,6,FALSE)="Monthly","Y",IF(VLOOKUP($B$1,'Assumptions (Inputs)'!$B$7:$G$24,6,FALSE)=L8,"Y","N"))</f>
        <v>N</v>
      </c>
      <c r="M9" s="61" t="s">
        <v>291</v>
      </c>
      <c r="N9" s="61" t="s">
        <v>291</v>
      </c>
      <c r="O9" s="529" t="s">
        <v>291</v>
      </c>
      <c r="P9" s="529" t="s">
        <v>291</v>
      </c>
      <c r="Q9" s="107" t="s">
        <v>6</v>
      </c>
    </row>
    <row r="10" spans="1:18" ht="15" customHeight="1" x14ac:dyDescent="0.2">
      <c r="A10" s="57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08"/>
      <c r="Q10" s="112"/>
    </row>
    <row r="11" spans="1:18" s="36" customFormat="1" ht="15" customHeight="1" x14ac:dyDescent="0.2">
      <c r="A11" s="486" t="s">
        <v>30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35"/>
      <c r="Q11" s="72"/>
      <c r="R11" s="35"/>
    </row>
    <row r="12" spans="1:18" s="36" customFormat="1" ht="15" customHeight="1" x14ac:dyDescent="0.2">
      <c r="A12" s="487" t="s">
        <v>24</v>
      </c>
      <c r="B12" s="54">
        <v>0</v>
      </c>
      <c r="C12" s="54">
        <f t="shared" ref="C12:N12" si="0">B16</f>
        <v>0</v>
      </c>
      <c r="D12" s="54">
        <f t="shared" si="0"/>
        <v>0</v>
      </c>
      <c r="E12" s="54">
        <f t="shared" si="0"/>
        <v>0</v>
      </c>
      <c r="F12" s="54">
        <f t="shared" si="0"/>
        <v>0</v>
      </c>
      <c r="G12" s="54">
        <f t="shared" si="0"/>
        <v>0</v>
      </c>
      <c r="H12" s="54">
        <f t="shared" si="0"/>
        <v>0</v>
      </c>
      <c r="I12" s="54">
        <f t="shared" si="0"/>
        <v>17.602804558897855</v>
      </c>
      <c r="J12" s="54">
        <f t="shared" si="0"/>
        <v>34.183756165038645</v>
      </c>
      <c r="K12" s="54">
        <f t="shared" si="0"/>
        <v>37.868581480363659</v>
      </c>
      <c r="L12" s="54">
        <f t="shared" si="0"/>
        <v>41.663951555148422</v>
      </c>
      <c r="M12" s="54">
        <f t="shared" si="0"/>
        <v>45.573182732176726</v>
      </c>
      <c r="N12" s="54">
        <f t="shared" si="0"/>
        <v>45.573182732176726</v>
      </c>
      <c r="O12" s="54"/>
      <c r="P12" s="35"/>
      <c r="Q12" s="72"/>
      <c r="R12" s="35"/>
    </row>
    <row r="13" spans="1:18" s="36" customFormat="1" ht="15" customHeight="1" x14ac:dyDescent="0.2">
      <c r="A13" s="487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35"/>
      <c r="Q13" s="72"/>
      <c r="R13" s="35"/>
    </row>
    <row r="14" spans="1:18" s="36" customFormat="1" ht="15" customHeight="1" x14ac:dyDescent="0.2">
      <c r="A14" s="474" t="s">
        <v>288</v>
      </c>
      <c r="B14" s="126">
        <f>'CapEx (Escalated)'!E9</f>
        <v>1.6</v>
      </c>
      <c r="C14" s="126">
        <f>'CapEx (Escalated)'!F9</f>
        <v>13.22</v>
      </c>
      <c r="D14" s="126">
        <f>'CapEx (Escalated)'!G9</f>
        <v>14.81</v>
      </c>
      <c r="E14" s="126">
        <f>'CapEx (Escalated)'!H9</f>
        <v>24.37</v>
      </c>
      <c r="F14" s="126">
        <f>'CapEx (Escalated)'!I9</f>
        <v>20.8</v>
      </c>
      <c r="G14" s="126">
        <f>'CapEx (Escalated)'!J9</f>
        <v>14.718449028903571</v>
      </c>
      <c r="H14" s="126">
        <f>'CapEx (Escalated)'!K9</f>
        <v>17.602804558897855</v>
      </c>
      <c r="I14" s="126">
        <f>'CapEx (Escalated)'!L9</f>
        <v>16.580951606140786</v>
      </c>
      <c r="J14" s="126">
        <f>'CapEx (Escalated)'!M9</f>
        <v>3.6848253153250115</v>
      </c>
      <c r="K14" s="126">
        <f>'CapEx (Escalated)'!N9</f>
        <v>3.7953700747847616</v>
      </c>
      <c r="L14" s="126">
        <f>'CapEx (Escalated)'!O9</f>
        <v>3.9092311770283046</v>
      </c>
      <c r="M14" s="126">
        <f>'CapEx (Escalated)'!P9</f>
        <v>0</v>
      </c>
      <c r="N14" s="126">
        <f>'CapEx (Escalated)'!Q9</f>
        <v>0</v>
      </c>
      <c r="O14" s="126"/>
      <c r="P14" s="126"/>
      <c r="Q14" s="72">
        <f>SUM(B14:L14)</f>
        <v>135.09163176108032</v>
      </c>
      <c r="R14" s="35"/>
    </row>
    <row r="15" spans="1:18" s="36" customFormat="1" ht="15" customHeight="1" x14ac:dyDescent="0.2">
      <c r="A15" s="474" t="s">
        <v>27</v>
      </c>
      <c r="B15" s="310">
        <f t="shared" ref="B15:G15" si="1">-B14</f>
        <v>-1.6</v>
      </c>
      <c r="C15" s="310">
        <f t="shared" si="1"/>
        <v>-13.22</v>
      </c>
      <c r="D15" s="310">
        <f t="shared" si="1"/>
        <v>-14.81</v>
      </c>
      <c r="E15" s="310">
        <f t="shared" si="1"/>
        <v>-24.37</v>
      </c>
      <c r="F15" s="310">
        <f t="shared" si="1"/>
        <v>-20.8</v>
      </c>
      <c r="G15" s="310">
        <f t="shared" si="1"/>
        <v>-14.718449028903571</v>
      </c>
      <c r="H15" s="310"/>
      <c r="I15" s="310"/>
      <c r="J15" s="310"/>
      <c r="K15" s="310"/>
      <c r="L15" s="310"/>
      <c r="M15" s="310"/>
      <c r="N15" s="310"/>
      <c r="O15" s="310"/>
      <c r="P15" s="310"/>
      <c r="Q15" s="72">
        <f>SUM(B15:L15)</f>
        <v>-89.518449028903575</v>
      </c>
      <c r="R15" s="35"/>
    </row>
    <row r="16" spans="1:18" s="36" customFormat="1" ht="15" customHeight="1" x14ac:dyDescent="0.2">
      <c r="A16" s="473" t="s">
        <v>28</v>
      </c>
      <c r="B16" s="65">
        <f>SUM(B12:B15)</f>
        <v>0</v>
      </c>
      <c r="C16" s="65">
        <f t="shared" ref="C16:J16" si="2">SUM(C12:C15)</f>
        <v>0</v>
      </c>
      <c r="D16" s="65">
        <f t="shared" si="2"/>
        <v>0</v>
      </c>
      <c r="E16" s="65">
        <f>SUM(E12:E15)</f>
        <v>0</v>
      </c>
      <c r="F16" s="65">
        <f t="shared" si="2"/>
        <v>0</v>
      </c>
      <c r="G16" s="65">
        <f t="shared" si="2"/>
        <v>0</v>
      </c>
      <c r="H16" s="65">
        <f t="shared" si="2"/>
        <v>17.602804558897855</v>
      </c>
      <c r="I16" s="65">
        <f t="shared" si="2"/>
        <v>34.183756165038645</v>
      </c>
      <c r="J16" s="65">
        <f t="shared" si="2"/>
        <v>37.868581480363659</v>
      </c>
      <c r="K16" s="65">
        <f>SUM(K12:K15)</f>
        <v>41.663951555148422</v>
      </c>
      <c r="L16" s="65">
        <f>SUM(L12:L15)</f>
        <v>45.573182732176726</v>
      </c>
      <c r="M16" s="65">
        <f>SUM(M12:M15)</f>
        <v>45.573182732176726</v>
      </c>
      <c r="N16" s="65">
        <f>SUM(N12:N15)</f>
        <v>45.573182732176726</v>
      </c>
      <c r="O16" s="72"/>
      <c r="P16" s="72"/>
      <c r="Q16" s="72"/>
      <c r="R16" s="35"/>
    </row>
    <row r="17" spans="1:18" s="36" customFormat="1" ht="15" customHeight="1" thickBot="1" x14ac:dyDescent="0.25">
      <c r="A17" s="473" t="s">
        <v>29</v>
      </c>
      <c r="B17" s="66">
        <f t="shared" ref="B17:N17" si="3">AVERAGE(B12,B16)</f>
        <v>0</v>
      </c>
      <c r="C17" s="66">
        <f t="shared" si="3"/>
        <v>0</v>
      </c>
      <c r="D17" s="66">
        <f t="shared" si="3"/>
        <v>0</v>
      </c>
      <c r="E17" s="66">
        <f t="shared" si="3"/>
        <v>0</v>
      </c>
      <c r="F17" s="66">
        <f t="shared" si="3"/>
        <v>0</v>
      </c>
      <c r="G17" s="66">
        <f t="shared" si="3"/>
        <v>0</v>
      </c>
      <c r="H17" s="66">
        <f t="shared" si="3"/>
        <v>8.8014022794489275</v>
      </c>
      <c r="I17" s="66">
        <f t="shared" si="3"/>
        <v>25.893280361968252</v>
      </c>
      <c r="J17" s="66">
        <f t="shared" si="3"/>
        <v>36.026168822701152</v>
      </c>
      <c r="K17" s="66">
        <f t="shared" si="3"/>
        <v>39.766266517756037</v>
      </c>
      <c r="L17" s="66">
        <f t="shared" si="3"/>
        <v>43.618567143662574</v>
      </c>
      <c r="M17" s="66">
        <f t="shared" si="3"/>
        <v>45.573182732176726</v>
      </c>
      <c r="N17" s="66">
        <f t="shared" si="3"/>
        <v>45.573182732176726</v>
      </c>
      <c r="O17" s="66"/>
      <c r="P17" s="66"/>
      <c r="Q17" s="72"/>
      <c r="R17" s="35"/>
    </row>
    <row r="18" spans="1:18" s="36" customFormat="1" ht="15" customHeight="1" thickTop="1" x14ac:dyDescent="0.2">
      <c r="A18" s="476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35"/>
      <c r="Q18" s="52"/>
      <c r="R18" s="35"/>
    </row>
    <row r="19" spans="1:18" s="71" customFormat="1" ht="15" hidden="1" customHeight="1" x14ac:dyDescent="0.2">
      <c r="A19" s="485" t="s">
        <v>31</v>
      </c>
      <c r="B19" s="495"/>
      <c r="C19" s="495"/>
      <c r="D19" s="495"/>
      <c r="E19" s="495"/>
      <c r="F19" s="495"/>
      <c r="G19" s="495"/>
      <c r="H19" s="495"/>
      <c r="I19" s="495"/>
      <c r="J19" s="495"/>
      <c r="K19" s="495"/>
      <c r="L19" s="495"/>
      <c r="M19" s="495"/>
      <c r="N19" s="495"/>
      <c r="O19" s="495"/>
      <c r="P19" s="502"/>
      <c r="Q19" s="495"/>
      <c r="R19" s="110"/>
    </row>
    <row r="20" spans="1:18" s="36" customFormat="1" ht="15" hidden="1" customHeight="1" x14ac:dyDescent="0.2">
      <c r="A20" s="473" t="s">
        <v>24</v>
      </c>
      <c r="B20" s="496">
        <v>0</v>
      </c>
      <c r="C20" s="496">
        <f t="shared" ref="C20:L20" si="4">B22</f>
        <v>1.6</v>
      </c>
      <c r="D20" s="496">
        <f t="shared" si="4"/>
        <v>14.82</v>
      </c>
      <c r="E20" s="496">
        <f t="shared" si="4"/>
        <v>29.630000000000003</v>
      </c>
      <c r="F20" s="496">
        <f t="shared" si="4"/>
        <v>54</v>
      </c>
      <c r="G20" s="496">
        <f t="shared" si="4"/>
        <v>74.8</v>
      </c>
      <c r="H20" s="496">
        <f t="shared" si="4"/>
        <v>89.518449028903575</v>
      </c>
      <c r="I20" s="496">
        <f t="shared" si="4"/>
        <v>89.518449028903575</v>
      </c>
      <c r="J20" s="496">
        <f t="shared" si="4"/>
        <v>89.518449028903575</v>
      </c>
      <c r="K20" s="496">
        <f t="shared" si="4"/>
        <v>89.518449028903575</v>
      </c>
      <c r="L20" s="496">
        <f t="shared" si="4"/>
        <v>89.518449028903575</v>
      </c>
      <c r="M20" s="496"/>
      <c r="N20" s="496"/>
      <c r="O20" s="496"/>
      <c r="P20" s="503"/>
      <c r="Q20" s="496"/>
      <c r="R20" s="35"/>
    </row>
    <row r="21" spans="1:18" s="36" customFormat="1" ht="15" hidden="1" customHeight="1" x14ac:dyDescent="0.2">
      <c r="A21" s="473" t="s">
        <v>25</v>
      </c>
      <c r="B21" s="496">
        <f>-B15</f>
        <v>1.6</v>
      </c>
      <c r="C21" s="496">
        <f t="shared" ref="C21:K21" si="5">-C15</f>
        <v>13.22</v>
      </c>
      <c r="D21" s="496">
        <f t="shared" si="5"/>
        <v>14.81</v>
      </c>
      <c r="E21" s="496">
        <f t="shared" si="5"/>
        <v>24.37</v>
      </c>
      <c r="F21" s="496">
        <f t="shared" si="5"/>
        <v>20.8</v>
      </c>
      <c r="G21" s="496">
        <f t="shared" si="5"/>
        <v>14.718449028903571</v>
      </c>
      <c r="H21" s="496">
        <f t="shared" si="5"/>
        <v>0</v>
      </c>
      <c r="I21" s="496">
        <f t="shared" si="5"/>
        <v>0</v>
      </c>
      <c r="J21" s="496">
        <f t="shared" si="5"/>
        <v>0</v>
      </c>
      <c r="K21" s="496">
        <f t="shared" si="5"/>
        <v>0</v>
      </c>
      <c r="L21" s="496">
        <f>-L15</f>
        <v>0</v>
      </c>
      <c r="M21" s="496"/>
      <c r="N21" s="496"/>
      <c r="O21" s="496"/>
      <c r="P21" s="503"/>
      <c r="Q21" s="496">
        <f>SUM(B21:L21)</f>
        <v>89.518449028903575</v>
      </c>
      <c r="R21" s="35"/>
    </row>
    <row r="22" spans="1:18" s="36" customFormat="1" ht="15" hidden="1" customHeight="1" x14ac:dyDescent="0.2">
      <c r="A22" s="473" t="s">
        <v>28</v>
      </c>
      <c r="B22" s="496">
        <f t="shared" ref="B22:L22" si="6">SUM(B20:B21)</f>
        <v>1.6</v>
      </c>
      <c r="C22" s="496">
        <f t="shared" si="6"/>
        <v>14.82</v>
      </c>
      <c r="D22" s="496">
        <f t="shared" si="6"/>
        <v>29.630000000000003</v>
      </c>
      <c r="E22" s="496">
        <f t="shared" si="6"/>
        <v>54</v>
      </c>
      <c r="F22" s="496">
        <f t="shared" si="6"/>
        <v>74.8</v>
      </c>
      <c r="G22" s="496">
        <f t="shared" si="6"/>
        <v>89.518449028903575</v>
      </c>
      <c r="H22" s="496">
        <f t="shared" si="6"/>
        <v>89.518449028903575</v>
      </c>
      <c r="I22" s="496">
        <f t="shared" si="6"/>
        <v>89.518449028903575</v>
      </c>
      <c r="J22" s="496">
        <f t="shared" si="6"/>
        <v>89.518449028903575</v>
      </c>
      <c r="K22" s="496">
        <f t="shared" si="6"/>
        <v>89.518449028903575</v>
      </c>
      <c r="L22" s="496">
        <f t="shared" si="6"/>
        <v>89.518449028903575</v>
      </c>
      <c r="M22" s="496"/>
      <c r="N22" s="496"/>
      <c r="O22" s="496"/>
      <c r="P22" s="503"/>
      <c r="Q22" s="496"/>
      <c r="R22" s="35"/>
    </row>
    <row r="23" spans="1:18" s="36" customFormat="1" ht="15" hidden="1" customHeight="1" thickBot="1" x14ac:dyDescent="0.25">
      <c r="A23" s="473" t="s">
        <v>29</v>
      </c>
      <c r="B23" s="497">
        <f t="shared" ref="B23:L23" si="7">AVERAGE(B20,B22)</f>
        <v>0.8</v>
      </c>
      <c r="C23" s="497">
        <f t="shared" si="7"/>
        <v>8.2100000000000009</v>
      </c>
      <c r="D23" s="497">
        <f t="shared" si="7"/>
        <v>22.225000000000001</v>
      </c>
      <c r="E23" s="497">
        <f t="shared" si="7"/>
        <v>41.814999999999998</v>
      </c>
      <c r="F23" s="497">
        <f t="shared" si="7"/>
        <v>64.400000000000006</v>
      </c>
      <c r="G23" s="497">
        <f t="shared" si="7"/>
        <v>82.159224514451779</v>
      </c>
      <c r="H23" s="497">
        <f t="shared" si="7"/>
        <v>89.518449028903575</v>
      </c>
      <c r="I23" s="497">
        <f t="shared" si="7"/>
        <v>89.518449028903575</v>
      </c>
      <c r="J23" s="497">
        <f t="shared" si="7"/>
        <v>89.518449028903575</v>
      </c>
      <c r="K23" s="497">
        <f t="shared" si="7"/>
        <v>89.518449028903575</v>
      </c>
      <c r="L23" s="497">
        <f t="shared" si="7"/>
        <v>89.518449028903575</v>
      </c>
      <c r="M23" s="497"/>
      <c r="N23" s="497"/>
      <c r="O23" s="496"/>
      <c r="P23" s="503"/>
      <c r="Q23" s="496"/>
      <c r="R23" s="35"/>
    </row>
    <row r="24" spans="1:18" s="36" customFormat="1" ht="15" hidden="1" customHeight="1" thickTop="1" x14ac:dyDescent="0.2">
      <c r="A24" s="476"/>
      <c r="B24" s="500"/>
      <c r="C24" s="500"/>
      <c r="D24" s="500"/>
      <c r="E24" s="500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3"/>
      <c r="Q24" s="496"/>
      <c r="R24" s="35"/>
    </row>
    <row r="25" spans="1:18" s="71" customFormat="1" ht="15" hidden="1" customHeight="1" x14ac:dyDescent="0.2">
      <c r="A25" s="485" t="s">
        <v>32</v>
      </c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502"/>
      <c r="Q25" s="495"/>
      <c r="R25" s="110"/>
    </row>
    <row r="26" spans="1:18" s="36" customFormat="1" ht="15" hidden="1" customHeight="1" x14ac:dyDescent="0.2">
      <c r="A26" s="473" t="s">
        <v>24</v>
      </c>
      <c r="B26" s="496">
        <v>0</v>
      </c>
      <c r="C26" s="496">
        <f t="shared" ref="C26:L26" si="8">B29</f>
        <v>0</v>
      </c>
      <c r="D26" s="496">
        <f t="shared" si="8"/>
        <v>0</v>
      </c>
      <c r="E26" s="496">
        <f t="shared" si="8"/>
        <v>0</v>
      </c>
      <c r="F26" s="496">
        <f t="shared" si="8"/>
        <v>0</v>
      </c>
      <c r="G26" s="496">
        <f t="shared" si="8"/>
        <v>1.56</v>
      </c>
      <c r="H26" s="496">
        <f t="shared" si="8"/>
        <v>4.5631040000000009</v>
      </c>
      <c r="I26" s="496">
        <f t="shared" si="8"/>
        <v>7.3407360000000015</v>
      </c>
      <c r="J26" s="496">
        <f t="shared" si="8"/>
        <v>9.9103680000000001</v>
      </c>
      <c r="K26" s="496">
        <f t="shared" si="8"/>
        <v>12.286976000000001</v>
      </c>
      <c r="L26" s="496">
        <f t="shared" si="8"/>
        <v>14.485536000000002</v>
      </c>
      <c r="M26" s="496"/>
      <c r="N26" s="496"/>
      <c r="O26" s="496"/>
      <c r="P26" s="503"/>
      <c r="Q26" s="496"/>
      <c r="R26" s="35"/>
    </row>
    <row r="27" spans="1:18" s="36" customFormat="1" ht="15" hidden="1" customHeight="1" x14ac:dyDescent="0.2">
      <c r="A27" s="474" t="s">
        <v>78</v>
      </c>
      <c r="B27" s="496">
        <f>B78</f>
        <v>0</v>
      </c>
      <c r="C27" s="496">
        <f t="shared" ref="C27:L27" si="9">C78</f>
        <v>0</v>
      </c>
      <c r="D27" s="496">
        <f t="shared" si="9"/>
        <v>0</v>
      </c>
      <c r="E27" s="496">
        <f t="shared" si="9"/>
        <v>0</v>
      </c>
      <c r="F27" s="496">
        <f t="shared" si="9"/>
        <v>0.78</v>
      </c>
      <c r="G27" s="496">
        <f t="shared" si="9"/>
        <v>1.5015520000000002</v>
      </c>
      <c r="H27" s="496">
        <f t="shared" si="9"/>
        <v>1.3888160000000001</v>
      </c>
      <c r="I27" s="496">
        <f t="shared" si="9"/>
        <v>1.284816</v>
      </c>
      <c r="J27" s="496">
        <f t="shared" si="9"/>
        <v>1.188304</v>
      </c>
      <c r="K27" s="496">
        <f t="shared" si="9"/>
        <v>1.09928</v>
      </c>
      <c r="L27" s="496">
        <f t="shared" si="9"/>
        <v>1.0167040000000001</v>
      </c>
      <c r="M27" s="496"/>
      <c r="N27" s="496"/>
      <c r="O27" s="496"/>
      <c r="P27" s="503"/>
      <c r="Q27" s="496">
        <f>SUM(B27:L27)</f>
        <v>8.2594720000000024</v>
      </c>
      <c r="R27" s="35"/>
    </row>
    <row r="28" spans="1:18" s="36" customFormat="1" ht="15" hidden="1" customHeight="1" x14ac:dyDescent="0.2">
      <c r="A28" s="473" t="s">
        <v>79</v>
      </c>
      <c r="B28" s="496">
        <f t="shared" ref="B28:L28" si="10">B85</f>
        <v>0</v>
      </c>
      <c r="C28" s="496">
        <f t="shared" si="10"/>
        <v>0</v>
      </c>
      <c r="D28" s="496">
        <f t="shared" si="10"/>
        <v>0</v>
      </c>
      <c r="E28" s="496">
        <f t="shared" si="10"/>
        <v>0</v>
      </c>
      <c r="F28" s="496">
        <f t="shared" si="10"/>
        <v>0.78</v>
      </c>
      <c r="G28" s="496">
        <f t="shared" si="10"/>
        <v>1.5015520000000002</v>
      </c>
      <c r="H28" s="496">
        <f t="shared" si="10"/>
        <v>1.3888160000000001</v>
      </c>
      <c r="I28" s="496">
        <f t="shared" si="10"/>
        <v>1.284816</v>
      </c>
      <c r="J28" s="496">
        <f t="shared" si="10"/>
        <v>1.188304</v>
      </c>
      <c r="K28" s="496">
        <f t="shared" si="10"/>
        <v>1.09928</v>
      </c>
      <c r="L28" s="496">
        <f t="shared" si="10"/>
        <v>1.0167040000000001</v>
      </c>
      <c r="M28" s="496"/>
      <c r="N28" s="496"/>
      <c r="O28" s="496"/>
      <c r="P28" s="503"/>
      <c r="Q28" s="496">
        <f>SUM(B28:L28)</f>
        <v>8.2594720000000024</v>
      </c>
      <c r="R28" s="35"/>
    </row>
    <row r="29" spans="1:18" s="36" customFormat="1" ht="15" hidden="1" customHeight="1" x14ac:dyDescent="0.2">
      <c r="A29" s="473" t="s">
        <v>28</v>
      </c>
      <c r="B29" s="496">
        <f t="shared" ref="B29:L29" si="11">SUM(B26:B28)</f>
        <v>0</v>
      </c>
      <c r="C29" s="496">
        <f t="shared" si="11"/>
        <v>0</v>
      </c>
      <c r="D29" s="496">
        <f t="shared" si="11"/>
        <v>0</v>
      </c>
      <c r="E29" s="496">
        <f t="shared" si="11"/>
        <v>0</v>
      </c>
      <c r="F29" s="496">
        <f t="shared" si="11"/>
        <v>1.56</v>
      </c>
      <c r="G29" s="496">
        <f t="shared" si="11"/>
        <v>4.5631040000000009</v>
      </c>
      <c r="H29" s="496">
        <f t="shared" si="11"/>
        <v>7.3407360000000015</v>
      </c>
      <c r="I29" s="496">
        <f t="shared" si="11"/>
        <v>9.9103680000000001</v>
      </c>
      <c r="J29" s="496">
        <f t="shared" si="11"/>
        <v>12.286976000000001</v>
      </c>
      <c r="K29" s="496">
        <f t="shared" si="11"/>
        <v>14.485536000000002</v>
      </c>
      <c r="L29" s="496">
        <f t="shared" si="11"/>
        <v>16.518944000000001</v>
      </c>
      <c r="M29" s="496"/>
      <c r="N29" s="496"/>
      <c r="O29" s="496"/>
      <c r="P29" s="503"/>
      <c r="Q29" s="496"/>
      <c r="R29" s="35"/>
    </row>
    <row r="30" spans="1:18" s="36" customFormat="1" ht="15" hidden="1" customHeight="1" thickBot="1" x14ac:dyDescent="0.25">
      <c r="A30" s="473" t="s">
        <v>29</v>
      </c>
      <c r="B30" s="497">
        <f t="shared" ref="B30:L30" si="12">AVERAGE(B26,B29)</f>
        <v>0</v>
      </c>
      <c r="C30" s="497">
        <f t="shared" si="12"/>
        <v>0</v>
      </c>
      <c r="D30" s="497">
        <f t="shared" si="12"/>
        <v>0</v>
      </c>
      <c r="E30" s="497">
        <f t="shared" si="12"/>
        <v>0</v>
      </c>
      <c r="F30" s="497">
        <f t="shared" si="12"/>
        <v>0.78</v>
      </c>
      <c r="G30" s="497">
        <f>AVERAGE(G26,G29)</f>
        <v>3.0615520000000007</v>
      </c>
      <c r="H30" s="497">
        <f t="shared" si="12"/>
        <v>5.9519200000000012</v>
      </c>
      <c r="I30" s="497">
        <f t="shared" si="12"/>
        <v>8.6255520000000008</v>
      </c>
      <c r="J30" s="497">
        <f t="shared" si="12"/>
        <v>11.098672000000001</v>
      </c>
      <c r="K30" s="497">
        <f t="shared" si="12"/>
        <v>13.386256000000001</v>
      </c>
      <c r="L30" s="497">
        <f t="shared" si="12"/>
        <v>15.50224</v>
      </c>
      <c r="M30" s="497"/>
      <c r="N30" s="497"/>
      <c r="O30" s="496"/>
      <c r="P30" s="503"/>
      <c r="Q30" s="496"/>
      <c r="R30" s="35"/>
    </row>
    <row r="31" spans="1:18" s="36" customFormat="1" ht="15" customHeight="1" x14ac:dyDescent="0.2">
      <c r="A31" s="476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35"/>
      <c r="Q31" s="52"/>
      <c r="R31" s="35"/>
    </row>
    <row r="32" spans="1:18" s="71" customFormat="1" ht="15" customHeight="1" x14ac:dyDescent="0.2">
      <c r="A32" s="485" t="s">
        <v>372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110"/>
      <c r="Q32" s="70"/>
      <c r="R32" s="110"/>
    </row>
    <row r="33" spans="1:18" s="36" customFormat="1" ht="15" customHeight="1" x14ac:dyDescent="0.2">
      <c r="A33" s="473" t="s">
        <v>24</v>
      </c>
      <c r="B33" s="72">
        <v>0</v>
      </c>
      <c r="C33" s="72">
        <f>B35</f>
        <v>0.16</v>
      </c>
      <c r="D33" s="72">
        <f t="shared" ref="D33:P33" si="13">C35</f>
        <v>1.6419999999999999</v>
      </c>
      <c r="E33" s="72">
        <f t="shared" si="13"/>
        <v>4.6050000000000004</v>
      </c>
      <c r="F33" s="72">
        <f t="shared" si="13"/>
        <v>10.005000000000001</v>
      </c>
      <c r="G33" s="72">
        <f t="shared" si="13"/>
        <v>17.484999999999999</v>
      </c>
      <c r="H33" s="72">
        <f t="shared" si="13"/>
        <v>26.436844902890357</v>
      </c>
      <c r="I33" s="72">
        <f t="shared" si="13"/>
        <v>35.388689805780714</v>
      </c>
      <c r="J33" s="72">
        <f t="shared" si="13"/>
        <v>44.340534708671072</v>
      </c>
      <c r="K33" s="72">
        <f t="shared" si="13"/>
        <v>53.292379611561429</v>
      </c>
      <c r="L33" s="72">
        <f t="shared" si="13"/>
        <v>62.244224514451787</v>
      </c>
      <c r="M33" s="72">
        <f t="shared" si="13"/>
        <v>71.036069417342148</v>
      </c>
      <c r="N33" s="72">
        <f t="shared" si="13"/>
        <v>78.505914320232506</v>
      </c>
      <c r="O33" s="72">
        <f t="shared" si="13"/>
        <v>84.49475922312287</v>
      </c>
      <c r="P33" s="72">
        <f t="shared" si="13"/>
        <v>88.046604126013222</v>
      </c>
      <c r="Q33" s="72"/>
      <c r="R33" s="35"/>
    </row>
    <row r="34" spans="1:18" s="64" customFormat="1" ht="15" customHeight="1" x14ac:dyDescent="0.2">
      <c r="A34" s="473" t="s">
        <v>284</v>
      </c>
      <c r="B34" s="305">
        <f t="shared" ref="B34:N34" si="14">B99</f>
        <v>0.16</v>
      </c>
      <c r="C34" s="305">
        <f t="shared" si="14"/>
        <v>1.482</v>
      </c>
      <c r="D34" s="305">
        <f t="shared" si="14"/>
        <v>2.9630000000000001</v>
      </c>
      <c r="E34" s="305">
        <f t="shared" si="14"/>
        <v>5.4</v>
      </c>
      <c r="F34" s="305">
        <f t="shared" si="14"/>
        <v>7.48</v>
      </c>
      <c r="G34" s="305">
        <f t="shared" si="14"/>
        <v>8.9518449028903575</v>
      </c>
      <c r="H34" s="305">
        <f t="shared" si="14"/>
        <v>8.9518449028903575</v>
      </c>
      <c r="I34" s="305">
        <f t="shared" si="14"/>
        <v>8.9518449028903575</v>
      </c>
      <c r="J34" s="305">
        <f t="shared" si="14"/>
        <v>8.9518449028903575</v>
      </c>
      <c r="K34" s="305">
        <f t="shared" si="14"/>
        <v>8.9518449028903575</v>
      </c>
      <c r="L34" s="305">
        <f t="shared" si="14"/>
        <v>8.7918449028903574</v>
      </c>
      <c r="M34" s="305">
        <f t="shared" si="14"/>
        <v>7.4698449028903573</v>
      </c>
      <c r="N34" s="305">
        <f t="shared" si="14"/>
        <v>5.9888449028903574</v>
      </c>
      <c r="O34" s="305">
        <f t="shared" ref="O34:P34" si="15">O99</f>
        <v>3.5518449028903571</v>
      </c>
      <c r="P34" s="305">
        <f t="shared" si="15"/>
        <v>1.4718449028903571</v>
      </c>
      <c r="Q34" s="305">
        <f>SUM(B34:P34)</f>
        <v>89.518449028903575</v>
      </c>
      <c r="R34" s="288"/>
    </row>
    <row r="35" spans="1:18" s="36" customFormat="1" ht="15" customHeight="1" x14ac:dyDescent="0.2">
      <c r="A35" s="473" t="s">
        <v>28</v>
      </c>
      <c r="B35" s="72">
        <f t="shared" ref="B35:N35" si="16">SUM(B33:B34)</f>
        <v>0.16</v>
      </c>
      <c r="C35" s="72">
        <f t="shared" si="16"/>
        <v>1.6419999999999999</v>
      </c>
      <c r="D35" s="72">
        <f t="shared" si="16"/>
        <v>4.6050000000000004</v>
      </c>
      <c r="E35" s="72">
        <f t="shared" si="16"/>
        <v>10.005000000000001</v>
      </c>
      <c r="F35" s="72">
        <f t="shared" si="16"/>
        <v>17.484999999999999</v>
      </c>
      <c r="G35" s="72">
        <f t="shared" si="16"/>
        <v>26.436844902890357</v>
      </c>
      <c r="H35" s="72">
        <f t="shared" si="16"/>
        <v>35.388689805780714</v>
      </c>
      <c r="I35" s="72">
        <f t="shared" si="16"/>
        <v>44.340534708671072</v>
      </c>
      <c r="J35" s="72">
        <f t="shared" si="16"/>
        <v>53.292379611561429</v>
      </c>
      <c r="K35" s="72">
        <f t="shared" si="16"/>
        <v>62.244224514451787</v>
      </c>
      <c r="L35" s="72">
        <f t="shared" si="16"/>
        <v>71.036069417342148</v>
      </c>
      <c r="M35" s="72">
        <f t="shared" si="16"/>
        <v>78.505914320232506</v>
      </c>
      <c r="N35" s="72">
        <f t="shared" si="16"/>
        <v>84.49475922312287</v>
      </c>
      <c r="O35" s="72">
        <f t="shared" ref="O35:P35" si="17">SUM(O33:O34)</f>
        <v>88.046604126013222</v>
      </c>
      <c r="P35" s="72">
        <f t="shared" si="17"/>
        <v>89.518449028903575</v>
      </c>
      <c r="Q35" s="72"/>
      <c r="R35" s="35"/>
    </row>
    <row r="36" spans="1:18" s="36" customFormat="1" ht="15" customHeight="1" thickBot="1" x14ac:dyDescent="0.25">
      <c r="A36" s="473" t="s">
        <v>29</v>
      </c>
      <c r="B36" s="66">
        <f t="shared" ref="B36:N36" si="18">AVERAGE(B33,B35)</f>
        <v>0.08</v>
      </c>
      <c r="C36" s="66">
        <f t="shared" si="18"/>
        <v>0.90099999999999991</v>
      </c>
      <c r="D36" s="66">
        <f t="shared" si="18"/>
        <v>3.1234999999999999</v>
      </c>
      <c r="E36" s="66">
        <f t="shared" si="18"/>
        <v>7.3050000000000006</v>
      </c>
      <c r="F36" s="66">
        <f t="shared" si="18"/>
        <v>13.745000000000001</v>
      </c>
      <c r="G36" s="66">
        <f t="shared" si="18"/>
        <v>21.960922451445178</v>
      </c>
      <c r="H36" s="66">
        <f t="shared" si="18"/>
        <v>30.912767354335536</v>
      </c>
      <c r="I36" s="66">
        <f t="shared" si="18"/>
        <v>39.864612257225893</v>
      </c>
      <c r="J36" s="66">
        <f t="shared" si="18"/>
        <v>48.816457160116251</v>
      </c>
      <c r="K36" s="66">
        <f t="shared" si="18"/>
        <v>57.768302063006608</v>
      </c>
      <c r="L36" s="66">
        <f t="shared" si="18"/>
        <v>66.640146965896975</v>
      </c>
      <c r="M36" s="66">
        <f t="shared" si="18"/>
        <v>74.77099186878732</v>
      </c>
      <c r="N36" s="66">
        <f t="shared" si="18"/>
        <v>81.500336771677695</v>
      </c>
      <c r="O36" s="66">
        <f t="shared" ref="O36:P36" si="19">AVERAGE(O33,O35)</f>
        <v>86.270681674568038</v>
      </c>
      <c r="P36" s="66">
        <f t="shared" si="19"/>
        <v>88.782526577458398</v>
      </c>
      <c r="Q36" s="72"/>
      <c r="R36" s="35"/>
    </row>
    <row r="37" spans="1:18" s="36" customFormat="1" ht="15" customHeight="1" thickTop="1" x14ac:dyDescent="0.2">
      <c r="A37" s="473" t="s">
        <v>285</v>
      </c>
      <c r="B37" s="126">
        <f>SUM(B14)-SUM(B34)</f>
        <v>1.4400000000000002</v>
      </c>
      <c r="C37" s="126">
        <f>SUM($B14:C14)-SUM($B34:C34)</f>
        <v>13.178000000000001</v>
      </c>
      <c r="D37" s="126">
        <f>SUM($B14:D14)-SUM($B34:D34)</f>
        <v>25.025000000000002</v>
      </c>
      <c r="E37" s="126">
        <f>SUM($B14:E14)-SUM($B34:E34)</f>
        <v>43.994999999999997</v>
      </c>
      <c r="F37" s="126">
        <f>SUM($B14:F14)-SUM($B34:F34)</f>
        <v>57.314999999999998</v>
      </c>
      <c r="G37" s="126">
        <f>SUM($B14:G14)-SUM($B34:G34)</f>
        <v>63.081604126013218</v>
      </c>
      <c r="H37" s="126">
        <f>SUM($B14:H14)-SUM($B34:H34)</f>
        <v>71.732563782020719</v>
      </c>
      <c r="I37" s="126">
        <f>SUM($B14:I14)-SUM($B34:I34)</f>
        <v>79.361670485271148</v>
      </c>
      <c r="J37" s="126">
        <f>SUM($B14:J14)-SUM($B34:J34)</f>
        <v>74.094650897705804</v>
      </c>
      <c r="K37" s="126">
        <f>SUM($B14:K14)-SUM($B34:K34)</f>
        <v>68.938176069600217</v>
      </c>
      <c r="L37" s="126">
        <f>SUM($B14:L14)-SUM($B34:L34)</f>
        <v>64.055562343738174</v>
      </c>
      <c r="M37" s="126">
        <f>SUM($B14:M14)-SUM($B34:M34)</f>
        <v>56.585717440847816</v>
      </c>
      <c r="N37" s="126">
        <f>SUM($B14:N14)-SUM($B34:N34)</f>
        <v>50.596872537957452</v>
      </c>
      <c r="O37" s="126">
        <f>SUM($B14:O14)-SUM($B34:O34)</f>
        <v>47.0450276350671</v>
      </c>
      <c r="P37" s="126">
        <f>SUM($B14:P14)-SUM($B34:P34)</f>
        <v>45.573182732176747</v>
      </c>
      <c r="Q37" s="52"/>
      <c r="R37" s="35"/>
    </row>
    <row r="38" spans="1:18" s="64" customFormat="1" ht="15" customHeight="1" x14ac:dyDescent="0.2">
      <c r="A38" s="473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89"/>
      <c r="R38" s="288"/>
    </row>
    <row r="39" spans="1:18" s="36" customFormat="1" ht="15" customHeight="1" x14ac:dyDescent="0.2">
      <c r="A39" s="473" t="s">
        <v>388</v>
      </c>
      <c r="B39" s="126">
        <f>(B37/2)*B6</f>
        <v>0.43754400000000016</v>
      </c>
      <c r="C39" s="126">
        <f>AVERAGE(B37:C37)*$B$6</f>
        <v>4.4416793000000014</v>
      </c>
      <c r="D39" s="126">
        <f>AVERAGE(C37:D37)*$B$6</f>
        <v>11.607981550000003</v>
      </c>
      <c r="E39" s="126">
        <f t="shared" ref="E39" si="20">AVERAGE(D37:E37)*$B$6</f>
        <v>20.971727000000005</v>
      </c>
      <c r="F39" s="126">
        <f>AVERAGE(E37:F37)*$C$6</f>
        <v>37.413783000000002</v>
      </c>
      <c r="G39" s="126">
        <f>AVERAGE(F37:G37)*$C$6</f>
        <v>44.462465903736685</v>
      </c>
      <c r="H39" s="126">
        <f t="shared" ref="H39:P39" si="21">AVERAGE(G37:H37)*$C$6</f>
        <v>49.786872208436932</v>
      </c>
      <c r="I39" s="126">
        <f t="shared" si="21"/>
        <v>55.799100714910892</v>
      </c>
      <c r="J39" s="126">
        <f t="shared" si="21"/>
        <v>56.671419486733399</v>
      </c>
      <c r="K39" s="126">
        <f t="shared" si="21"/>
        <v>52.822022999026117</v>
      </c>
      <c r="L39" s="126">
        <f t="shared" si="21"/>
        <v>49.114587596045872</v>
      </c>
      <c r="M39" s="126">
        <f t="shared" si="21"/>
        <v>44.552824624447609</v>
      </c>
      <c r="N39" s="126">
        <f t="shared" si="21"/>
        <v>39.582530479172789</v>
      </c>
      <c r="O39" s="126">
        <f t="shared" si="21"/>
        <v>36.059153733897972</v>
      </c>
      <c r="P39" s="126">
        <f t="shared" si="21"/>
        <v>34.203905088623152</v>
      </c>
      <c r="Q39" s="52">
        <f>SUM(B39:P39)</f>
        <v>537.9275976850314</v>
      </c>
      <c r="R39" s="35"/>
    </row>
    <row r="40" spans="1:18" s="36" customFormat="1" ht="15" customHeight="1" x14ac:dyDescent="0.2">
      <c r="A40" s="47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35"/>
      <c r="Q40" s="52"/>
      <c r="R40" s="35"/>
    </row>
    <row r="41" spans="1:18" s="71" customFormat="1" ht="15" hidden="1" customHeight="1" x14ac:dyDescent="0.2">
      <c r="A41" s="494" t="s">
        <v>103</v>
      </c>
      <c r="B41" s="495"/>
      <c r="C41" s="495"/>
      <c r="D41" s="495"/>
      <c r="E41" s="495"/>
      <c r="F41" s="495"/>
      <c r="G41" s="495"/>
      <c r="H41" s="495"/>
      <c r="I41" s="495"/>
      <c r="J41" s="495"/>
      <c r="K41" s="495"/>
      <c r="L41" s="495"/>
      <c r="M41" s="495"/>
      <c r="N41" s="495"/>
      <c r="O41" s="495"/>
      <c r="P41" s="502"/>
      <c r="Q41" s="495"/>
      <c r="R41" s="110"/>
    </row>
    <row r="42" spans="1:18" s="36" customFormat="1" ht="15" hidden="1" customHeight="1" x14ac:dyDescent="0.2">
      <c r="A42" s="473" t="s">
        <v>24</v>
      </c>
      <c r="B42" s="496">
        <v>0</v>
      </c>
      <c r="C42" s="496">
        <f t="shared" ref="C42:L42" si="22">B44</f>
        <v>-5.5999999999999994E-2</v>
      </c>
      <c r="D42" s="496">
        <f t="shared" si="22"/>
        <v>-0.57469999999999999</v>
      </c>
      <c r="E42" s="496">
        <f t="shared" si="22"/>
        <v>-1.61175</v>
      </c>
      <c r="F42" s="496">
        <f t="shared" si="22"/>
        <v>-3.5017499999999999</v>
      </c>
      <c r="G42" s="496">
        <f t="shared" si="22"/>
        <v>-5.8467500000000001</v>
      </c>
      <c r="H42" s="496">
        <f t="shared" si="22"/>
        <v>-8.4543525160116246</v>
      </c>
      <c r="I42" s="496">
        <f t="shared" si="22"/>
        <v>-11.10141263202325</v>
      </c>
      <c r="J42" s="496">
        <f t="shared" si="22"/>
        <v>-13.784872748034875</v>
      </c>
      <c r="K42" s="496">
        <f t="shared" si="22"/>
        <v>-16.5021120640465</v>
      </c>
      <c r="L42" s="496">
        <f t="shared" si="22"/>
        <v>-19.250509780058124</v>
      </c>
      <c r="M42" s="496"/>
      <c r="N42" s="496"/>
      <c r="O42" s="496"/>
      <c r="P42" s="503"/>
      <c r="Q42" s="496"/>
      <c r="R42" s="35"/>
    </row>
    <row r="43" spans="1:18" s="36" customFormat="1" ht="15" hidden="1" customHeight="1" x14ac:dyDescent="0.2">
      <c r="A43" s="473" t="s">
        <v>25</v>
      </c>
      <c r="B43" s="496">
        <f>(B27-B113)*'Assumptions (Inputs)'!$D$29</f>
        <v>-5.5999999999999994E-2</v>
      </c>
      <c r="C43" s="496">
        <f>(C27-C113)*'Assumptions (Inputs)'!$D$29</f>
        <v>-0.51869999999999994</v>
      </c>
      <c r="D43" s="496">
        <f>(D27-D113)*'Assumptions (Inputs)'!$D$29</f>
        <v>-1.03705</v>
      </c>
      <c r="E43" s="496">
        <f>(E27-E113)*'Assumptions (Inputs)'!$D$29</f>
        <v>-1.89</v>
      </c>
      <c r="F43" s="496">
        <f>(F27-F113)*'Assumptions (Inputs)'!$D$29</f>
        <v>-2.3449999999999998</v>
      </c>
      <c r="G43" s="496">
        <f>(G27-G113)*'Assumptions (Inputs)'!$D$29</f>
        <v>-2.607602516011625</v>
      </c>
      <c r="H43" s="496">
        <f>(H27-H113)*'Assumptions (Inputs)'!$D$29</f>
        <v>-2.6470601160116249</v>
      </c>
      <c r="I43" s="496">
        <f>(I27-I113)*'Assumptions (Inputs)'!$D$29</f>
        <v>-2.6834601160116249</v>
      </c>
      <c r="J43" s="496">
        <f>(J27-J113)*'Assumptions (Inputs)'!$D$29</f>
        <v>-2.7172393160116246</v>
      </c>
      <c r="K43" s="496">
        <f>(K27-K113)*'Assumptions (Inputs)'!$D$29</f>
        <v>-2.7483977160116249</v>
      </c>
      <c r="L43" s="496">
        <f>(L27-L113)*'Assumptions (Inputs)'!$D$29</f>
        <v>-2.7772993160116251</v>
      </c>
      <c r="M43" s="496"/>
      <c r="N43" s="496"/>
      <c r="O43" s="496"/>
      <c r="P43" s="503"/>
      <c r="Q43" s="496">
        <f>SUM(B43:L43)</f>
        <v>-22.027809096069749</v>
      </c>
      <c r="R43" s="35"/>
    </row>
    <row r="44" spans="1:18" s="36" customFormat="1" ht="15" hidden="1" customHeight="1" x14ac:dyDescent="0.2">
      <c r="A44" s="473" t="s">
        <v>28</v>
      </c>
      <c r="B44" s="496">
        <f>SUM(B42:B43)</f>
        <v>-5.5999999999999994E-2</v>
      </c>
      <c r="C44" s="496">
        <f t="shared" ref="C44:L44" si="23">SUM(C42:C43)</f>
        <v>-0.57469999999999999</v>
      </c>
      <c r="D44" s="496">
        <f t="shared" si="23"/>
        <v>-1.61175</v>
      </c>
      <c r="E44" s="496">
        <f t="shared" si="23"/>
        <v>-3.5017499999999999</v>
      </c>
      <c r="F44" s="496">
        <f t="shared" si="23"/>
        <v>-5.8467500000000001</v>
      </c>
      <c r="G44" s="496">
        <f t="shared" si="23"/>
        <v>-8.4543525160116246</v>
      </c>
      <c r="H44" s="496">
        <f t="shared" si="23"/>
        <v>-11.10141263202325</v>
      </c>
      <c r="I44" s="496">
        <f t="shared" si="23"/>
        <v>-13.784872748034875</v>
      </c>
      <c r="J44" s="496">
        <f t="shared" si="23"/>
        <v>-16.5021120640465</v>
      </c>
      <c r="K44" s="496">
        <f t="shared" si="23"/>
        <v>-19.250509780058124</v>
      </c>
      <c r="L44" s="496">
        <f t="shared" si="23"/>
        <v>-22.027809096069749</v>
      </c>
      <c r="M44" s="496"/>
      <c r="N44" s="496"/>
      <c r="O44" s="496"/>
      <c r="P44" s="503"/>
      <c r="Q44" s="496"/>
      <c r="R44" s="35"/>
    </row>
    <row r="45" spans="1:18" s="36" customFormat="1" ht="15" hidden="1" customHeight="1" thickBot="1" x14ac:dyDescent="0.25">
      <c r="A45" s="473" t="s">
        <v>29</v>
      </c>
      <c r="B45" s="497">
        <f>AVERAGE(B42,B44)</f>
        <v>-2.7999999999999997E-2</v>
      </c>
      <c r="C45" s="497">
        <f t="shared" ref="C45:L45" si="24">AVERAGE(C42,C44)</f>
        <v>-0.31535000000000002</v>
      </c>
      <c r="D45" s="497">
        <f t="shared" si="24"/>
        <v>-1.0932249999999999</v>
      </c>
      <c r="E45" s="497">
        <f t="shared" si="24"/>
        <v>-2.5567500000000001</v>
      </c>
      <c r="F45" s="497">
        <f>AVERAGE(F42,F44)</f>
        <v>-4.6742499999999998</v>
      </c>
      <c r="G45" s="497">
        <f t="shared" si="24"/>
        <v>-7.1505512580058124</v>
      </c>
      <c r="H45" s="497">
        <f t="shared" si="24"/>
        <v>-9.7778825740174362</v>
      </c>
      <c r="I45" s="497">
        <f t="shared" si="24"/>
        <v>-12.443142690029063</v>
      </c>
      <c r="J45" s="497">
        <f t="shared" si="24"/>
        <v>-15.143492406040687</v>
      </c>
      <c r="K45" s="497">
        <f t="shared" si="24"/>
        <v>-17.876310922052312</v>
      </c>
      <c r="L45" s="497">
        <f t="shared" si="24"/>
        <v>-20.639159438063935</v>
      </c>
      <c r="M45" s="497"/>
      <c r="N45" s="497"/>
      <c r="O45" s="496"/>
      <c r="P45" s="503"/>
      <c r="Q45" s="496"/>
      <c r="R45" s="35"/>
    </row>
    <row r="46" spans="1:18" s="36" customFormat="1" ht="15" hidden="1" customHeight="1" thickTop="1" x14ac:dyDescent="0.2">
      <c r="A46" s="476"/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3"/>
      <c r="Q46" s="496"/>
      <c r="R46" s="35"/>
    </row>
    <row r="47" spans="1:18" s="36" customFormat="1" ht="15" hidden="1" customHeight="1" x14ac:dyDescent="0.2">
      <c r="A47" s="485" t="s">
        <v>77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3"/>
      <c r="Q47" s="496"/>
      <c r="R47" s="35"/>
    </row>
    <row r="48" spans="1:18" s="36" customFormat="1" ht="15" hidden="1" customHeight="1" x14ac:dyDescent="0.2">
      <c r="A48" s="473" t="s">
        <v>24</v>
      </c>
      <c r="B48" s="500">
        <v>0</v>
      </c>
      <c r="C48" s="500">
        <f t="shared" ref="C48:L48" si="25">B50</f>
        <v>-1.0400000000000001E-2</v>
      </c>
      <c r="D48" s="500">
        <f t="shared" si="25"/>
        <v>-0.10673000000000001</v>
      </c>
      <c r="E48" s="500">
        <f t="shared" si="25"/>
        <v>-0.29932500000000001</v>
      </c>
      <c r="F48" s="500">
        <f t="shared" si="25"/>
        <v>-0.65032500000000004</v>
      </c>
      <c r="G48" s="500">
        <f t="shared" si="25"/>
        <v>-1.085825</v>
      </c>
      <c r="H48" s="500">
        <f t="shared" si="25"/>
        <v>-1.5700940386878732</v>
      </c>
      <c r="I48" s="500">
        <f t="shared" si="25"/>
        <v>-2.0616909173757465</v>
      </c>
      <c r="J48" s="500">
        <f t="shared" si="25"/>
        <v>-2.5600477960636199</v>
      </c>
      <c r="K48" s="500">
        <f t="shared" si="25"/>
        <v>-3.0646779547514931</v>
      </c>
      <c r="L48" s="500">
        <f t="shared" si="25"/>
        <v>-3.5750946734393665</v>
      </c>
      <c r="M48" s="500"/>
      <c r="N48" s="500"/>
      <c r="O48" s="500"/>
      <c r="P48" s="503"/>
      <c r="Q48" s="496"/>
      <c r="R48" s="35"/>
    </row>
    <row r="49" spans="1:58" s="36" customFormat="1" ht="15" hidden="1" customHeight="1" x14ac:dyDescent="0.2">
      <c r="A49" s="473" t="s">
        <v>25</v>
      </c>
      <c r="B49" s="500">
        <f>(B28-B113)*'Assumptions (Inputs)'!$D$26</f>
        <v>-1.0400000000000001E-2</v>
      </c>
      <c r="C49" s="500">
        <f>(C28-C113)*'Assumptions (Inputs)'!$D$26</f>
        <v>-9.6329999999999999E-2</v>
      </c>
      <c r="D49" s="500">
        <f>(D28-D113)*'Assumptions (Inputs)'!$D$26</f>
        <v>-0.19259500000000002</v>
      </c>
      <c r="E49" s="500">
        <f>(E28-E113)*'Assumptions (Inputs)'!$D$26</f>
        <v>-0.35100000000000003</v>
      </c>
      <c r="F49" s="500">
        <f>(F28-F113)*'Assumptions (Inputs)'!$D$26</f>
        <v>-0.43550000000000005</v>
      </c>
      <c r="G49" s="500">
        <f>(G28-G113)*'Assumptions (Inputs)'!$D$26</f>
        <v>-0.48426903868787324</v>
      </c>
      <c r="H49" s="500">
        <f>(H28-H113)*'Assumptions (Inputs)'!$D$26</f>
        <v>-0.49159687868787322</v>
      </c>
      <c r="I49" s="500">
        <f>(I28-I113)*'Assumptions (Inputs)'!$D$26</f>
        <v>-0.49835687868787326</v>
      </c>
      <c r="J49" s="500">
        <f>(J28-J113)*'Assumptions (Inputs)'!$D$26</f>
        <v>-0.5046301586878732</v>
      </c>
      <c r="K49" s="500">
        <f>(K28-K113)*'Assumptions (Inputs)'!$D$26</f>
        <v>-0.51041671868787319</v>
      </c>
      <c r="L49" s="500">
        <f>(L28-L113)*'Assumptions (Inputs)'!$D$26</f>
        <v>-0.51578415868787331</v>
      </c>
      <c r="M49" s="500"/>
      <c r="N49" s="500"/>
      <c r="O49" s="500"/>
      <c r="P49" s="503"/>
      <c r="Q49" s="496">
        <f>SUM(B49:L49)</f>
        <v>-4.09087883212724</v>
      </c>
      <c r="R49" s="35"/>
    </row>
    <row r="50" spans="1:58" s="76" customFormat="1" ht="15" hidden="1" customHeight="1" x14ac:dyDescent="0.2">
      <c r="A50" s="473" t="s">
        <v>28</v>
      </c>
      <c r="B50" s="501">
        <f t="shared" ref="B50:L50" si="26">SUM(B48:B49)</f>
        <v>-1.0400000000000001E-2</v>
      </c>
      <c r="C50" s="501">
        <f t="shared" si="26"/>
        <v>-0.10673000000000001</v>
      </c>
      <c r="D50" s="501">
        <f>SUM(D48:D49)</f>
        <v>-0.29932500000000001</v>
      </c>
      <c r="E50" s="501">
        <f>SUM(E48:E49)</f>
        <v>-0.65032500000000004</v>
      </c>
      <c r="F50" s="501">
        <f t="shared" si="26"/>
        <v>-1.085825</v>
      </c>
      <c r="G50" s="501">
        <f t="shared" si="26"/>
        <v>-1.5700940386878732</v>
      </c>
      <c r="H50" s="501">
        <f t="shared" si="26"/>
        <v>-2.0616909173757465</v>
      </c>
      <c r="I50" s="501">
        <f t="shared" si="26"/>
        <v>-2.5600477960636199</v>
      </c>
      <c r="J50" s="501">
        <f t="shared" si="26"/>
        <v>-3.0646779547514931</v>
      </c>
      <c r="K50" s="501">
        <f t="shared" si="26"/>
        <v>-3.5750946734393665</v>
      </c>
      <c r="L50" s="501">
        <f t="shared" si="26"/>
        <v>-4.09087883212724</v>
      </c>
      <c r="M50" s="501"/>
      <c r="N50" s="501"/>
      <c r="O50" s="496"/>
      <c r="P50" s="503"/>
      <c r="Q50" s="496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</row>
    <row r="51" spans="1:58" s="36" customFormat="1" ht="15" hidden="1" customHeight="1" thickBot="1" x14ac:dyDescent="0.25">
      <c r="A51" s="473" t="s">
        <v>29</v>
      </c>
      <c r="B51" s="497">
        <f t="shared" ref="B51:K51" si="27">AVERAGE(B48,B50)</f>
        <v>-5.2000000000000006E-3</v>
      </c>
      <c r="C51" s="497">
        <f t="shared" si="27"/>
        <v>-5.8565000000000006E-2</v>
      </c>
      <c r="D51" s="497">
        <f t="shared" si="27"/>
        <v>-0.2030275</v>
      </c>
      <c r="E51" s="497">
        <f>AVERAGE(E48,E50)</f>
        <v>-0.47482500000000005</v>
      </c>
      <c r="F51" s="497">
        <f t="shared" si="27"/>
        <v>-0.86807500000000004</v>
      </c>
      <c r="G51" s="497">
        <f>AVERAGE(G48,G50)</f>
        <v>-1.3279595193439366</v>
      </c>
      <c r="H51" s="497">
        <f t="shared" si="27"/>
        <v>-1.81589247803181</v>
      </c>
      <c r="I51" s="497">
        <f t="shared" si="27"/>
        <v>-2.3108693567196834</v>
      </c>
      <c r="J51" s="497">
        <f t="shared" si="27"/>
        <v>-2.8123628754075565</v>
      </c>
      <c r="K51" s="497">
        <f t="shared" si="27"/>
        <v>-3.31988631409543</v>
      </c>
      <c r="L51" s="497">
        <f>AVERAGE(L48,L50)</f>
        <v>-3.8329867527833033</v>
      </c>
      <c r="M51" s="497"/>
      <c r="N51" s="497"/>
      <c r="O51" s="496"/>
      <c r="P51" s="503"/>
      <c r="Q51" s="496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</row>
    <row r="52" spans="1:58" s="36" customFormat="1" ht="15" hidden="1" customHeight="1" x14ac:dyDescent="0.2">
      <c r="A52" s="477"/>
      <c r="B52" s="500"/>
      <c r="C52" s="500"/>
      <c r="D52" s="500"/>
      <c r="E52" s="500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3"/>
      <c r="Q52" s="496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</row>
    <row r="53" spans="1:58" s="71" customFormat="1" ht="15" customHeight="1" x14ac:dyDescent="0.2">
      <c r="A53" s="485" t="s">
        <v>73</v>
      </c>
      <c r="B53" s="495">
        <f t="shared" ref="B53:L53" si="28">B23-B36-B45-B51</f>
        <v>0.75320000000000009</v>
      </c>
      <c r="C53" s="495">
        <f t="shared" si="28"/>
        <v>7.6829150000000013</v>
      </c>
      <c r="D53" s="495">
        <f t="shared" si="28"/>
        <v>20.397752500000003</v>
      </c>
      <c r="E53" s="495">
        <f t="shared" si="28"/>
        <v>37.541575000000002</v>
      </c>
      <c r="F53" s="495">
        <f t="shared" si="28"/>
        <v>56.197324999999999</v>
      </c>
      <c r="G53" s="495">
        <f t="shared" si="28"/>
        <v>68.676812840356348</v>
      </c>
      <c r="H53" s="495">
        <f t="shared" si="28"/>
        <v>70.199456726617285</v>
      </c>
      <c r="I53" s="495">
        <f t="shared" si="28"/>
        <v>64.40784881842643</v>
      </c>
      <c r="J53" s="495">
        <f t="shared" si="28"/>
        <v>58.657847150235568</v>
      </c>
      <c r="K53" s="495">
        <f t="shared" si="28"/>
        <v>52.946344202044706</v>
      </c>
      <c r="L53" s="495">
        <f t="shared" si="28"/>
        <v>47.350448253853841</v>
      </c>
      <c r="M53" s="495"/>
      <c r="N53" s="495"/>
      <c r="O53" s="495"/>
      <c r="P53" s="502"/>
      <c r="Q53" s="496"/>
      <c r="R53" s="110"/>
    </row>
    <row r="54" spans="1:58" s="36" customFormat="1" ht="15" customHeight="1" x14ac:dyDescent="0.2">
      <c r="A54" s="476"/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3"/>
      <c r="Q54" s="496"/>
      <c r="R54" s="35"/>
    </row>
    <row r="55" spans="1:58" s="71" customFormat="1" ht="15" customHeight="1" x14ac:dyDescent="0.2">
      <c r="A55" s="485" t="s">
        <v>54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110"/>
      <c r="Q55" s="69"/>
      <c r="R55" s="110"/>
    </row>
    <row r="56" spans="1:58" s="36" customFormat="1" ht="15" customHeight="1" x14ac:dyDescent="0.2">
      <c r="A56" s="473" t="s">
        <v>70</v>
      </c>
      <c r="B56" s="78">
        <f>(+B34-B113)*'Assumptions (Inputs)'!$E$31/'Assumptions (Inputs)'!$E$30</f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96"/>
      <c r="Q56" s="52">
        <f>SUM(B56:L56)</f>
        <v>0</v>
      </c>
      <c r="R56" s="35"/>
    </row>
    <row r="57" spans="1:58" s="36" customFormat="1" ht="15" customHeight="1" x14ac:dyDescent="0.2">
      <c r="A57" s="473" t="s">
        <v>53</v>
      </c>
      <c r="B57" s="52">
        <f>B34</f>
        <v>0.16</v>
      </c>
      <c r="C57" s="52">
        <f t="shared" ref="C57:N57" si="29">C34</f>
        <v>1.482</v>
      </c>
      <c r="D57" s="52">
        <f t="shared" si="29"/>
        <v>2.9630000000000001</v>
      </c>
      <c r="E57" s="52">
        <f t="shared" si="29"/>
        <v>5.4</v>
      </c>
      <c r="F57" s="52">
        <f t="shared" si="29"/>
        <v>7.48</v>
      </c>
      <c r="G57" s="52">
        <f t="shared" si="29"/>
        <v>8.9518449028903575</v>
      </c>
      <c r="H57" s="52">
        <f t="shared" si="29"/>
        <v>8.9518449028903575</v>
      </c>
      <c r="I57" s="52">
        <f t="shared" si="29"/>
        <v>8.9518449028903575</v>
      </c>
      <c r="J57" s="52">
        <f t="shared" si="29"/>
        <v>8.9518449028903575</v>
      </c>
      <c r="K57" s="52">
        <f t="shared" si="29"/>
        <v>8.9518449028903575</v>
      </c>
      <c r="L57" s="52">
        <f t="shared" si="29"/>
        <v>8.7918449028903574</v>
      </c>
      <c r="M57" s="52">
        <f t="shared" si="29"/>
        <v>7.4698449028903573</v>
      </c>
      <c r="N57" s="52">
        <f t="shared" si="29"/>
        <v>5.9888449028903574</v>
      </c>
      <c r="O57" s="52">
        <f>O34</f>
        <v>3.5518449028903571</v>
      </c>
      <c r="P57" s="52">
        <f>P34</f>
        <v>1.4718449028903571</v>
      </c>
      <c r="Q57" s="52">
        <f>SUM(B57:P57)</f>
        <v>89.518449028903575</v>
      </c>
      <c r="R57" s="35"/>
    </row>
    <row r="58" spans="1:58" s="36" customFormat="1" ht="15" customHeight="1" x14ac:dyDescent="0.2">
      <c r="A58" s="473" t="s">
        <v>65</v>
      </c>
      <c r="B58" s="75">
        <v>0</v>
      </c>
      <c r="C58" s="75">
        <v>0</v>
      </c>
      <c r="D58" s="75">
        <v>0</v>
      </c>
      <c r="E58" s="75">
        <v>0</v>
      </c>
      <c r="F58" s="75">
        <v>0</v>
      </c>
      <c r="G58" s="75">
        <v>0</v>
      </c>
      <c r="H58" s="75">
        <v>0</v>
      </c>
      <c r="I58" s="75">
        <v>0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5">
        <v>0</v>
      </c>
      <c r="Q58" s="52">
        <f>SUM(B58:L58)</f>
        <v>0</v>
      </c>
      <c r="R58" s="35"/>
    </row>
    <row r="59" spans="1:58" s="36" customFormat="1" ht="15" customHeight="1" thickBot="1" x14ac:dyDescent="0.25">
      <c r="A59" s="473" t="s">
        <v>100</v>
      </c>
      <c r="B59" s="55">
        <f t="shared" ref="B59:N59" si="30">SUM(B56:B58)</f>
        <v>0.16</v>
      </c>
      <c r="C59" s="55">
        <f t="shared" si="30"/>
        <v>1.482</v>
      </c>
      <c r="D59" s="55">
        <f t="shared" si="30"/>
        <v>2.9630000000000001</v>
      </c>
      <c r="E59" s="55">
        <f t="shared" si="30"/>
        <v>5.4</v>
      </c>
      <c r="F59" s="55">
        <f t="shared" si="30"/>
        <v>7.48</v>
      </c>
      <c r="G59" s="55">
        <f t="shared" si="30"/>
        <v>8.9518449028903575</v>
      </c>
      <c r="H59" s="55">
        <f t="shared" si="30"/>
        <v>8.9518449028903575</v>
      </c>
      <c r="I59" s="55">
        <f t="shared" si="30"/>
        <v>8.9518449028903575</v>
      </c>
      <c r="J59" s="55">
        <f t="shared" si="30"/>
        <v>8.9518449028903575</v>
      </c>
      <c r="K59" s="55">
        <f t="shared" si="30"/>
        <v>8.9518449028903575</v>
      </c>
      <c r="L59" s="55">
        <f t="shared" si="30"/>
        <v>8.7918449028903574</v>
      </c>
      <c r="M59" s="55">
        <f t="shared" si="30"/>
        <v>7.4698449028903573</v>
      </c>
      <c r="N59" s="55">
        <f t="shared" si="30"/>
        <v>5.9888449028903574</v>
      </c>
      <c r="O59" s="55">
        <f t="shared" ref="O59:P59" si="31">SUM(O56:O58)</f>
        <v>3.5518449028903571</v>
      </c>
      <c r="P59" s="55">
        <f t="shared" si="31"/>
        <v>1.4718449028903571</v>
      </c>
      <c r="Q59" s="52">
        <f>SUM(Q56:Q58)</f>
        <v>89.518449028903575</v>
      </c>
      <c r="R59" s="35"/>
    </row>
    <row r="60" spans="1:58" s="36" customFormat="1" ht="15" customHeight="1" thickTop="1" x14ac:dyDescent="0.2">
      <c r="A60" s="477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35"/>
    </row>
    <row r="61" spans="1:58" s="36" customFormat="1" ht="15" customHeight="1" x14ac:dyDescent="0.2">
      <c r="A61" s="485" t="s">
        <v>45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35"/>
    </row>
    <row r="62" spans="1:58" s="36" customFormat="1" ht="15" customHeight="1" x14ac:dyDescent="0.2">
      <c r="A62" s="473" t="s">
        <v>389</v>
      </c>
      <c r="B62" s="72">
        <f t="shared" ref="B62:N62" si="32">B39</f>
        <v>0.43754400000000016</v>
      </c>
      <c r="C62" s="72">
        <f t="shared" si="32"/>
        <v>4.4416793000000014</v>
      </c>
      <c r="D62" s="72">
        <f t="shared" si="32"/>
        <v>11.607981550000003</v>
      </c>
      <c r="E62" s="72">
        <f t="shared" si="32"/>
        <v>20.971727000000005</v>
      </c>
      <c r="F62" s="72">
        <f t="shared" si="32"/>
        <v>37.413783000000002</v>
      </c>
      <c r="G62" s="72">
        <f>G39</f>
        <v>44.462465903736685</v>
      </c>
      <c r="H62" s="72">
        <f t="shared" si="32"/>
        <v>49.786872208436932</v>
      </c>
      <c r="I62" s="72">
        <f t="shared" si="32"/>
        <v>55.799100714910892</v>
      </c>
      <c r="J62" s="72">
        <f t="shared" si="32"/>
        <v>56.671419486733399</v>
      </c>
      <c r="K62" s="72">
        <f t="shared" si="32"/>
        <v>52.822022999026117</v>
      </c>
      <c r="L62" s="72">
        <f t="shared" si="32"/>
        <v>49.114587596045872</v>
      </c>
      <c r="M62" s="72">
        <f t="shared" si="32"/>
        <v>44.552824624447609</v>
      </c>
      <c r="N62" s="72">
        <f t="shared" si="32"/>
        <v>39.582530479172789</v>
      </c>
      <c r="O62" s="72">
        <f t="shared" ref="O62:P62" si="33">O39</f>
        <v>36.059153733897972</v>
      </c>
      <c r="P62" s="72">
        <f t="shared" si="33"/>
        <v>34.203905088623152</v>
      </c>
      <c r="Q62" s="52">
        <f>SUM(B62:O62)</f>
        <v>503.72369259640828</v>
      </c>
      <c r="R62" s="35"/>
    </row>
    <row r="63" spans="1:58" ht="15" customHeight="1" x14ac:dyDescent="0.2">
      <c r="A63" s="473" t="s">
        <v>46</v>
      </c>
      <c r="B63" s="346">
        <f>'Capital Structure'!E26</f>
        <v>0.1077</v>
      </c>
      <c r="C63" s="346">
        <f>B63</f>
        <v>0.1077</v>
      </c>
      <c r="D63" s="346">
        <f>'Capital Structure'!K26</f>
        <v>0.10489999999999999</v>
      </c>
      <c r="E63" s="346">
        <f>'Capital Structure'!Q26</f>
        <v>0.104</v>
      </c>
      <c r="F63" s="346">
        <f>'Capital Structure'!W26</f>
        <v>0.1038</v>
      </c>
      <c r="G63" s="346">
        <f>'Capital Structure'!AC26</f>
        <v>0.1031</v>
      </c>
      <c r="H63" s="346">
        <f t="shared" ref="H63:P63" si="34">G63</f>
        <v>0.1031</v>
      </c>
      <c r="I63" s="346">
        <f t="shared" si="34"/>
        <v>0.1031</v>
      </c>
      <c r="J63" s="346">
        <f t="shared" si="34"/>
        <v>0.1031</v>
      </c>
      <c r="K63" s="346">
        <f t="shared" si="34"/>
        <v>0.1031</v>
      </c>
      <c r="L63" s="346">
        <f t="shared" si="34"/>
        <v>0.1031</v>
      </c>
      <c r="M63" s="346">
        <f t="shared" si="34"/>
        <v>0.1031</v>
      </c>
      <c r="N63" s="346">
        <f t="shared" si="34"/>
        <v>0.1031</v>
      </c>
      <c r="O63" s="346">
        <f t="shared" si="34"/>
        <v>0.1031</v>
      </c>
      <c r="P63" s="346">
        <f t="shared" si="34"/>
        <v>0.1031</v>
      </c>
      <c r="Q63" s="52"/>
    </row>
    <row r="64" spans="1:58" s="36" customFormat="1" ht="15" customHeight="1" x14ac:dyDescent="0.2">
      <c r="A64" s="473" t="s">
        <v>47</v>
      </c>
      <c r="B64" s="72">
        <f t="shared" ref="B64:E64" si="35">+B62*B63</f>
        <v>4.7123488800000016E-2</v>
      </c>
      <c r="C64" s="72">
        <f t="shared" si="35"/>
        <v>0.47836886061000017</v>
      </c>
      <c r="D64" s="72">
        <f t="shared" si="35"/>
        <v>1.2176772645950003</v>
      </c>
      <c r="E64" s="72">
        <f t="shared" si="35"/>
        <v>2.1810596080000004</v>
      </c>
      <c r="F64" s="72">
        <f>+F62*F63</f>
        <v>3.8835506754000004</v>
      </c>
      <c r="G64" s="72">
        <f t="shared" ref="G64:N64" si="36">+G62*G63</f>
        <v>4.5840802346752518</v>
      </c>
      <c r="H64" s="72">
        <f t="shared" si="36"/>
        <v>5.1330265246898472</v>
      </c>
      <c r="I64" s="72">
        <f t="shared" si="36"/>
        <v>5.7528872837073131</v>
      </c>
      <c r="J64" s="72">
        <f t="shared" si="36"/>
        <v>5.842823349082213</v>
      </c>
      <c r="K64" s="72">
        <f t="shared" si="36"/>
        <v>5.4459505711995924</v>
      </c>
      <c r="L64" s="72">
        <f t="shared" si="36"/>
        <v>5.0637139811523291</v>
      </c>
      <c r="M64" s="72">
        <f t="shared" si="36"/>
        <v>4.5933962187805486</v>
      </c>
      <c r="N64" s="72">
        <f t="shared" si="36"/>
        <v>4.0809588924027143</v>
      </c>
      <c r="O64" s="72">
        <f t="shared" ref="O64:P64" si="37">+O62*O63</f>
        <v>3.7176987499648808</v>
      </c>
      <c r="P64" s="72">
        <f t="shared" si="37"/>
        <v>3.5264226146370468</v>
      </c>
      <c r="Q64" s="72"/>
      <c r="R64" s="35"/>
    </row>
    <row r="65" spans="1:26" s="36" customFormat="1" ht="15" customHeight="1" x14ac:dyDescent="0.2">
      <c r="A65" s="473" t="s">
        <v>292</v>
      </c>
      <c r="B65" s="65">
        <f t="shared" ref="B65:N65" si="38">B59</f>
        <v>0.16</v>
      </c>
      <c r="C65" s="65">
        <f>C59</f>
        <v>1.482</v>
      </c>
      <c r="D65" s="65">
        <f t="shared" si="38"/>
        <v>2.9630000000000001</v>
      </c>
      <c r="E65" s="65">
        <f t="shared" si="38"/>
        <v>5.4</v>
      </c>
      <c r="F65" s="65">
        <f t="shared" si="38"/>
        <v>7.48</v>
      </c>
      <c r="G65" s="65">
        <f t="shared" si="38"/>
        <v>8.9518449028903575</v>
      </c>
      <c r="H65" s="65">
        <f t="shared" si="38"/>
        <v>8.9518449028903575</v>
      </c>
      <c r="I65" s="65">
        <f t="shared" si="38"/>
        <v>8.9518449028903575</v>
      </c>
      <c r="J65" s="65">
        <f t="shared" si="38"/>
        <v>8.9518449028903575</v>
      </c>
      <c r="K65" s="65">
        <f t="shared" si="38"/>
        <v>8.9518449028903575</v>
      </c>
      <c r="L65" s="65">
        <f t="shared" si="38"/>
        <v>8.7918449028903574</v>
      </c>
      <c r="M65" s="65">
        <f t="shared" si="38"/>
        <v>7.4698449028903573</v>
      </c>
      <c r="N65" s="65">
        <f t="shared" si="38"/>
        <v>5.9888449028903574</v>
      </c>
      <c r="O65" s="65">
        <f t="shared" ref="O65:P65" si="39">O59</f>
        <v>3.5518449028903571</v>
      </c>
      <c r="P65" s="65">
        <f t="shared" si="39"/>
        <v>1.4718449028903571</v>
      </c>
      <c r="Q65" s="84">
        <f>SUM(B65:P65)</f>
        <v>89.518449028903575</v>
      </c>
      <c r="R65" s="35"/>
    </row>
    <row r="66" spans="1:26" s="36" customFormat="1" ht="15" customHeight="1" x14ac:dyDescent="0.2">
      <c r="A66" s="473" t="s">
        <v>49</v>
      </c>
      <c r="B66" s="72">
        <f>SUM(B64:B65)</f>
        <v>0.20712348880000003</v>
      </c>
      <c r="C66" s="72">
        <f>SUM(C64:C65)</f>
        <v>1.96036886061</v>
      </c>
      <c r="D66" s="72">
        <f t="shared" ref="D66:N66" si="40">SUM(D64:D65)</f>
        <v>4.1806772645950003</v>
      </c>
      <c r="E66" s="72">
        <f t="shared" si="40"/>
        <v>7.5810596080000003</v>
      </c>
      <c r="F66" s="72">
        <f t="shared" si="40"/>
        <v>11.363550675400001</v>
      </c>
      <c r="G66" s="72">
        <f t="shared" si="40"/>
        <v>13.535925137565609</v>
      </c>
      <c r="H66" s="72">
        <f t="shared" si="40"/>
        <v>14.084871427580204</v>
      </c>
      <c r="I66" s="72">
        <f t="shared" si="40"/>
        <v>14.704732186597671</v>
      </c>
      <c r="J66" s="72">
        <f t="shared" si="40"/>
        <v>14.794668251972571</v>
      </c>
      <c r="K66" s="72">
        <f t="shared" si="40"/>
        <v>14.39779547408995</v>
      </c>
      <c r="L66" s="72">
        <f t="shared" si="40"/>
        <v>13.855558884042686</v>
      </c>
      <c r="M66" s="72">
        <f t="shared" si="40"/>
        <v>12.063241121670906</v>
      </c>
      <c r="N66" s="72">
        <f t="shared" si="40"/>
        <v>10.069803795293073</v>
      </c>
      <c r="O66" s="72">
        <f t="shared" ref="O66:P66" si="41">SUM(O64:O65)</f>
        <v>7.269543652855238</v>
      </c>
      <c r="P66" s="72">
        <f t="shared" si="41"/>
        <v>4.9982675175274043</v>
      </c>
      <c r="Q66" s="72"/>
      <c r="R66" s="35"/>
    </row>
    <row r="67" spans="1:26" s="82" customFormat="1" ht="15" customHeight="1" x14ac:dyDescent="0.2">
      <c r="A67" s="480" t="s">
        <v>99</v>
      </c>
      <c r="B67" s="211">
        <f>'Assumptions (Inputs)'!$E$38</f>
        <v>1.0353574571620852</v>
      </c>
      <c r="C67" s="211">
        <f>'Assumptions (Inputs)'!$E$38</f>
        <v>1.0353574571620852</v>
      </c>
      <c r="D67" s="211">
        <f>'Assumptions (Inputs)'!$E$38</f>
        <v>1.0353574571620852</v>
      </c>
      <c r="E67" s="211">
        <f>'Assumptions (Inputs)'!E45</f>
        <v>1.0297600659046442</v>
      </c>
      <c r="F67" s="211">
        <f>E67</f>
        <v>1.0297600659046442</v>
      </c>
      <c r="G67" s="211">
        <f t="shared" ref="G67:P67" si="42">F67</f>
        <v>1.0297600659046442</v>
      </c>
      <c r="H67" s="211">
        <f t="shared" si="42"/>
        <v>1.0297600659046442</v>
      </c>
      <c r="I67" s="211">
        <f t="shared" si="42"/>
        <v>1.0297600659046442</v>
      </c>
      <c r="J67" s="211">
        <f t="shared" si="42"/>
        <v>1.0297600659046442</v>
      </c>
      <c r="K67" s="211">
        <f t="shared" si="42"/>
        <v>1.0297600659046442</v>
      </c>
      <c r="L67" s="211">
        <f t="shared" si="42"/>
        <v>1.0297600659046442</v>
      </c>
      <c r="M67" s="211">
        <f t="shared" si="42"/>
        <v>1.0297600659046442</v>
      </c>
      <c r="N67" s="211">
        <f t="shared" si="42"/>
        <v>1.0297600659046442</v>
      </c>
      <c r="O67" s="211">
        <f t="shared" si="42"/>
        <v>1.0297600659046442</v>
      </c>
      <c r="P67" s="211">
        <f t="shared" si="42"/>
        <v>1.0297600659046442</v>
      </c>
      <c r="Q67" s="72"/>
      <c r="R67" s="94"/>
    </row>
    <row r="68" spans="1:26" s="71" customFormat="1" ht="15" customHeight="1" thickBot="1" x14ac:dyDescent="0.25">
      <c r="A68" s="483" t="s">
        <v>50</v>
      </c>
      <c r="B68" s="116">
        <f>B66*B67</f>
        <v>0.21444684868250766</v>
      </c>
      <c r="C68" s="116">
        <f>C66*C67</f>
        <v>2.0296825186209038</v>
      </c>
      <c r="D68" s="116">
        <f t="shared" ref="D68:N68" si="43">D66*D67</f>
        <v>4.3284953818864214</v>
      </c>
      <c r="E68" s="116">
        <f t="shared" si="43"/>
        <v>7.8066724415611164</v>
      </c>
      <c r="F68" s="116">
        <f t="shared" si="43"/>
        <v>11.701730692410669</v>
      </c>
      <c r="G68" s="116">
        <f t="shared" si="43"/>
        <v>13.938755161739891</v>
      </c>
      <c r="H68" s="116">
        <f t="shared" si="43"/>
        <v>14.504038129523432</v>
      </c>
      <c r="I68" s="116">
        <f t="shared" si="43"/>
        <v>15.14234598558096</v>
      </c>
      <c r="J68" s="116">
        <f t="shared" si="43"/>
        <v>15.234958554188621</v>
      </c>
      <c r="K68" s="116">
        <f t="shared" si="43"/>
        <v>14.826274816280455</v>
      </c>
      <c r="L68" s="116">
        <f t="shared" si="43"/>
        <v>14.267901229577475</v>
      </c>
      <c r="M68" s="116">
        <f t="shared" si="43"/>
        <v>12.422243972475446</v>
      </c>
      <c r="N68" s="116">
        <f t="shared" si="43"/>
        <v>10.369481819887831</v>
      </c>
      <c r="O68" s="116">
        <f t="shared" ref="O68:P68" si="44">O66*O67</f>
        <v>7.4858857510608976</v>
      </c>
      <c r="P68" s="116">
        <f t="shared" si="44"/>
        <v>5.1470162882580626</v>
      </c>
      <c r="Q68" s="304">
        <f>SUM(B68:P68)</f>
        <v>149.4199295917347</v>
      </c>
      <c r="R68" s="110"/>
    </row>
    <row r="69" spans="1:26" s="36" customFormat="1" ht="15" customHeight="1" thickTop="1" x14ac:dyDescent="0.2">
      <c r="A69" s="476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35"/>
      <c r="Q69" s="53"/>
      <c r="R69" s="35"/>
    </row>
    <row r="70" spans="1:26" s="36" customFormat="1" ht="15" customHeight="1" x14ac:dyDescent="0.2">
      <c r="A70" s="476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35"/>
      <c r="Q70" s="53"/>
      <c r="R70" s="35"/>
    </row>
    <row r="71" spans="1:26" s="36" customFormat="1" ht="15" hidden="1" customHeight="1" x14ac:dyDescent="0.2">
      <c r="A71" s="488" t="s">
        <v>36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35"/>
      <c r="Q71" s="53"/>
      <c r="R71" s="35"/>
    </row>
    <row r="72" spans="1:26" s="36" customFormat="1" ht="15" hidden="1" customHeight="1" x14ac:dyDescent="0.2">
      <c r="A72" s="481"/>
      <c r="B72" s="84"/>
      <c r="C72" s="84"/>
      <c r="D72" s="84"/>
      <c r="E72" s="84"/>
      <c r="F72" s="94"/>
      <c r="G72" s="52"/>
      <c r="H72" s="52"/>
      <c r="I72" s="52"/>
      <c r="J72" s="52"/>
      <c r="K72" s="52"/>
      <c r="L72" s="52"/>
      <c r="M72" s="52"/>
      <c r="N72" s="52"/>
      <c r="O72" s="52"/>
      <c r="P72" s="35"/>
      <c r="Q72" s="52"/>
      <c r="R72" s="35"/>
    </row>
    <row r="73" spans="1:26" s="36" customFormat="1" ht="15" hidden="1" customHeight="1" x14ac:dyDescent="0.2">
      <c r="A73" s="479" t="s">
        <v>101</v>
      </c>
      <c r="B73" s="84"/>
      <c r="C73" s="84"/>
      <c r="D73" s="84"/>
      <c r="E73" s="84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35"/>
      <c r="Q73" s="52"/>
      <c r="R73" s="35"/>
      <c r="S73" s="35"/>
      <c r="T73" s="35"/>
      <c r="U73" s="35"/>
      <c r="V73" s="35"/>
      <c r="W73" s="35"/>
    </row>
    <row r="74" spans="1:26" s="36" customFormat="1" ht="12.75" hidden="1" x14ac:dyDescent="0.2">
      <c r="A74" s="478" t="s">
        <v>105</v>
      </c>
      <c r="B74" s="84">
        <f t="shared" ref="B74:L74" si="45">B21</f>
        <v>1.6</v>
      </c>
      <c r="C74" s="84">
        <f t="shared" si="45"/>
        <v>13.22</v>
      </c>
      <c r="D74" s="84">
        <f t="shared" si="45"/>
        <v>14.81</v>
      </c>
      <c r="E74" s="84">
        <f t="shared" si="45"/>
        <v>24.37</v>
      </c>
      <c r="F74" s="84">
        <f t="shared" si="45"/>
        <v>20.8</v>
      </c>
      <c r="G74" s="84">
        <f t="shared" si="45"/>
        <v>14.718449028903571</v>
      </c>
      <c r="H74" s="84">
        <f t="shared" si="45"/>
        <v>0</v>
      </c>
      <c r="I74" s="84">
        <f t="shared" si="45"/>
        <v>0</v>
      </c>
      <c r="J74" s="84">
        <f t="shared" si="45"/>
        <v>0</v>
      </c>
      <c r="K74" s="84">
        <f t="shared" si="45"/>
        <v>0</v>
      </c>
      <c r="L74" s="84">
        <f t="shared" si="45"/>
        <v>0</v>
      </c>
      <c r="M74" s="84"/>
      <c r="N74" s="84"/>
      <c r="O74" s="84"/>
      <c r="P74" s="35"/>
      <c r="Q74" s="52"/>
      <c r="R74" s="578"/>
      <c r="S74" s="578"/>
      <c r="T74" s="578"/>
      <c r="U74" s="578"/>
      <c r="V74" s="35"/>
      <c r="W74" s="35"/>
      <c r="Y74" s="87"/>
      <c r="Z74" s="87"/>
    </row>
    <row r="75" spans="1:26" s="36" customFormat="1" ht="15" hidden="1" customHeight="1" x14ac:dyDescent="0.2">
      <c r="A75" s="478" t="s">
        <v>104</v>
      </c>
      <c r="B75" s="84">
        <v>0</v>
      </c>
      <c r="C75" s="84">
        <v>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/>
      <c r="N75" s="84"/>
      <c r="O75" s="84"/>
      <c r="P75" s="35"/>
      <c r="Q75" s="52"/>
      <c r="R75" s="88"/>
      <c r="S75" s="35"/>
      <c r="T75" s="35"/>
      <c r="U75" s="90"/>
      <c r="V75" s="35"/>
      <c r="W75" s="35"/>
      <c r="X75" s="91"/>
      <c r="Y75" s="89"/>
      <c r="Z75" s="89"/>
    </row>
    <row r="76" spans="1:26" s="36" customFormat="1" ht="12.75" hidden="1" x14ac:dyDescent="0.2">
      <c r="A76" s="478" t="s">
        <v>92</v>
      </c>
      <c r="B76" s="84">
        <f>$B$74-B75</f>
        <v>1.6</v>
      </c>
      <c r="C76" s="84">
        <f>SUM($B$74:C74)-SUM($B$75:C75)</f>
        <v>14.82</v>
      </c>
      <c r="D76" s="84">
        <f>SUM($B$74:D74)-SUM($B$75:D75)</f>
        <v>29.630000000000003</v>
      </c>
      <c r="E76" s="84">
        <f>SUM($B$74:E74)-SUM($B$75:E75)</f>
        <v>54</v>
      </c>
      <c r="F76" s="84">
        <f>SUM($B$74:F74)-SUM($B$75:F75)</f>
        <v>74.8</v>
      </c>
      <c r="G76" s="84">
        <f>SUM($B$74:G74)-SUM($B$75:G75)</f>
        <v>89.518449028903575</v>
      </c>
      <c r="H76" s="84">
        <f>SUM($B$74:H74)-SUM($B$75:H75)</f>
        <v>89.518449028903575</v>
      </c>
      <c r="I76" s="84">
        <f>SUM($B$74:I74)-SUM($B$75:I75)</f>
        <v>89.518449028903575</v>
      </c>
      <c r="J76" s="84">
        <f>SUM($B$74:J74)-SUM($B$75:J75)</f>
        <v>89.518449028903575</v>
      </c>
      <c r="K76" s="84">
        <f>SUM($B$74:K74)-SUM($B$75:K75)</f>
        <v>89.518449028903575</v>
      </c>
      <c r="L76" s="84">
        <f>SUM($B$74:L74)-SUM($B$75:L75)</f>
        <v>89.518449028903575</v>
      </c>
      <c r="M76" s="84"/>
      <c r="N76" s="84"/>
      <c r="O76" s="84"/>
      <c r="P76" s="35"/>
      <c r="Q76" s="52"/>
      <c r="R76" s="88"/>
      <c r="S76" s="35"/>
      <c r="T76" s="35"/>
      <c r="U76" s="90"/>
      <c r="V76" s="35"/>
      <c r="W76" s="35"/>
      <c r="X76" s="91"/>
      <c r="Y76" s="89"/>
      <c r="Z76" s="89"/>
    </row>
    <row r="77" spans="1:26" s="36" customFormat="1" ht="15" hidden="1" customHeight="1" x14ac:dyDescent="0.2">
      <c r="A77" s="478" t="s">
        <v>74</v>
      </c>
      <c r="B77" s="463">
        <v>0</v>
      </c>
      <c r="C77" s="463">
        <v>0</v>
      </c>
      <c r="D77" s="463">
        <v>0</v>
      </c>
      <c r="E77" s="463">
        <v>0</v>
      </c>
      <c r="F77" s="463">
        <f>$F$74*TaxDepr!$L5</f>
        <v>0.78</v>
      </c>
      <c r="G77" s="463">
        <f>$F$74*TaxDepr!$L6</f>
        <v>1.5015520000000002</v>
      </c>
      <c r="H77" s="463">
        <f>$F$74*TaxDepr!$L7</f>
        <v>1.3888160000000001</v>
      </c>
      <c r="I77" s="463">
        <f>$F$74*TaxDepr!$L8</f>
        <v>1.284816</v>
      </c>
      <c r="J77" s="463">
        <f>$F$74*TaxDepr!$L9</f>
        <v>1.188304</v>
      </c>
      <c r="K77" s="463">
        <f>$F$74*TaxDepr!$L10</f>
        <v>1.09928</v>
      </c>
      <c r="L77" s="463">
        <f>$F$74*TaxDepr!$L11</f>
        <v>1.0167040000000001</v>
      </c>
      <c r="M77" s="463"/>
      <c r="N77" s="463"/>
      <c r="O77" s="463"/>
      <c r="P77" s="35"/>
      <c r="Q77" s="52"/>
      <c r="R77" s="35"/>
      <c r="S77" s="35"/>
      <c r="T77" s="35"/>
      <c r="U77" s="35"/>
      <c r="V77" s="35"/>
      <c r="W77" s="35"/>
      <c r="X77" s="91"/>
      <c r="Y77" s="89"/>
      <c r="Z77" s="89"/>
    </row>
    <row r="78" spans="1:26" s="36" customFormat="1" ht="15" hidden="1" customHeight="1" thickBot="1" x14ac:dyDescent="0.25">
      <c r="A78" s="478" t="s">
        <v>75</v>
      </c>
      <c r="B78" s="92">
        <f>B75+B77</f>
        <v>0</v>
      </c>
      <c r="C78" s="92">
        <f t="shared" ref="C78:L78" si="46">C75+C77</f>
        <v>0</v>
      </c>
      <c r="D78" s="92">
        <f t="shared" si="46"/>
        <v>0</v>
      </c>
      <c r="E78" s="92">
        <f t="shared" si="46"/>
        <v>0</v>
      </c>
      <c r="F78" s="92">
        <f t="shared" si="46"/>
        <v>0.78</v>
      </c>
      <c r="G78" s="92">
        <f t="shared" si="46"/>
        <v>1.5015520000000002</v>
      </c>
      <c r="H78" s="92">
        <f t="shared" si="46"/>
        <v>1.3888160000000001</v>
      </c>
      <c r="I78" s="92">
        <f t="shared" si="46"/>
        <v>1.284816</v>
      </c>
      <c r="J78" s="92">
        <f t="shared" si="46"/>
        <v>1.188304</v>
      </c>
      <c r="K78" s="92">
        <f t="shared" si="46"/>
        <v>1.09928</v>
      </c>
      <c r="L78" s="92">
        <f t="shared" si="46"/>
        <v>1.0167040000000001</v>
      </c>
      <c r="M78" s="92"/>
      <c r="N78" s="92"/>
      <c r="O78" s="84"/>
      <c r="P78" s="35"/>
      <c r="Q78" s="52"/>
      <c r="R78" s="35"/>
      <c r="S78" s="35"/>
      <c r="T78" s="35"/>
      <c r="U78" s="35"/>
      <c r="V78" s="35"/>
      <c r="W78" s="35"/>
      <c r="X78" s="91"/>
      <c r="Y78" s="89"/>
      <c r="Z78" s="89"/>
    </row>
    <row r="79" spans="1:26" s="36" customFormat="1" ht="15" hidden="1" customHeight="1" thickTop="1" x14ac:dyDescent="0.2">
      <c r="A79" s="479"/>
      <c r="B79" s="84"/>
      <c r="C79" s="84"/>
      <c r="D79" s="84"/>
      <c r="E79" s="84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35"/>
      <c r="Q79" s="52"/>
      <c r="R79" s="35"/>
      <c r="S79" s="35"/>
      <c r="T79" s="35"/>
      <c r="U79" s="35"/>
      <c r="V79" s="35"/>
      <c r="W79" s="35"/>
      <c r="X79" s="91"/>
      <c r="Y79" s="89"/>
      <c r="Z79" s="89"/>
    </row>
    <row r="80" spans="1:26" s="36" customFormat="1" ht="15" hidden="1" customHeight="1" x14ac:dyDescent="0.2">
      <c r="A80" s="479" t="s">
        <v>102</v>
      </c>
      <c r="B80" s="84"/>
      <c r="C80" s="84"/>
      <c r="D80" s="84"/>
      <c r="E80" s="84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35"/>
      <c r="Q80" s="52"/>
      <c r="R80" s="35"/>
      <c r="S80" s="35"/>
      <c r="T80" s="35"/>
      <c r="U80" s="35"/>
      <c r="V80" s="35"/>
      <c r="W80" s="35"/>
      <c r="X80" s="91"/>
      <c r="Y80" s="89"/>
      <c r="Z80" s="89"/>
    </row>
    <row r="81" spans="1:26" s="36" customFormat="1" ht="12.75" hidden="1" x14ac:dyDescent="0.2">
      <c r="A81" s="478" t="s">
        <v>105</v>
      </c>
      <c r="B81" s="84">
        <f t="shared" ref="B81:L81" si="47">B21</f>
        <v>1.6</v>
      </c>
      <c r="C81" s="84">
        <f t="shared" si="47"/>
        <v>13.22</v>
      </c>
      <c r="D81" s="84">
        <f t="shared" si="47"/>
        <v>14.81</v>
      </c>
      <c r="E81" s="84">
        <f t="shared" si="47"/>
        <v>24.37</v>
      </c>
      <c r="F81" s="84">
        <f t="shared" si="47"/>
        <v>20.8</v>
      </c>
      <c r="G81" s="84">
        <f t="shared" si="47"/>
        <v>14.718449028903571</v>
      </c>
      <c r="H81" s="84">
        <f t="shared" si="47"/>
        <v>0</v>
      </c>
      <c r="I81" s="84">
        <f t="shared" si="47"/>
        <v>0</v>
      </c>
      <c r="J81" s="84">
        <f t="shared" si="47"/>
        <v>0</v>
      </c>
      <c r="K81" s="84">
        <f t="shared" si="47"/>
        <v>0</v>
      </c>
      <c r="L81" s="84">
        <f t="shared" si="47"/>
        <v>0</v>
      </c>
      <c r="M81" s="84"/>
      <c r="N81" s="84"/>
      <c r="O81" s="84"/>
      <c r="P81" s="35"/>
      <c r="Q81" s="52"/>
      <c r="R81" s="35"/>
      <c r="S81" s="88"/>
      <c r="T81" s="35"/>
      <c r="U81" s="94"/>
      <c r="V81" s="35"/>
      <c r="W81" s="35"/>
      <c r="X81" s="91"/>
      <c r="Y81" s="89"/>
      <c r="Z81" s="89"/>
    </row>
    <row r="82" spans="1:26" s="36" customFormat="1" ht="15" hidden="1" customHeight="1" x14ac:dyDescent="0.2">
      <c r="A82" s="478" t="s">
        <v>104</v>
      </c>
      <c r="B82" s="84">
        <v>0</v>
      </c>
      <c r="C82" s="84">
        <v>0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/>
      <c r="N82" s="84"/>
      <c r="O82" s="84"/>
      <c r="P82" s="35"/>
      <c r="Q82" s="52"/>
      <c r="R82" s="35"/>
      <c r="S82" s="88"/>
      <c r="T82" s="35"/>
      <c r="U82" s="94"/>
      <c r="V82" s="35"/>
      <c r="W82" s="35"/>
      <c r="X82" s="91"/>
      <c r="Y82" s="89"/>
      <c r="Z82" s="89"/>
    </row>
    <row r="83" spans="1:26" s="36" customFormat="1" ht="24.75" hidden="1" customHeight="1" x14ac:dyDescent="0.2">
      <c r="A83" s="478" t="s">
        <v>92</v>
      </c>
      <c r="B83" s="84">
        <f>SUM($B$81:B81)</f>
        <v>1.6</v>
      </c>
      <c r="C83" s="84">
        <f>SUM($B$81:C81)</f>
        <v>14.82</v>
      </c>
      <c r="D83" s="84">
        <f>SUM($B$81:D81)</f>
        <v>29.630000000000003</v>
      </c>
      <c r="E83" s="84">
        <f>SUM($B$81:E81)</f>
        <v>54</v>
      </c>
      <c r="F83" s="84">
        <f>SUM($B$81:F81)</f>
        <v>74.8</v>
      </c>
      <c r="G83" s="84">
        <f>SUM($B$81:G81)</f>
        <v>89.518449028903575</v>
      </c>
      <c r="H83" s="84">
        <f>SUM($B$81:H81)</f>
        <v>89.518449028903575</v>
      </c>
      <c r="I83" s="84">
        <f>SUM($B$81:I81)</f>
        <v>89.518449028903575</v>
      </c>
      <c r="J83" s="84">
        <f>SUM($B$81:J81)</f>
        <v>89.518449028903575</v>
      </c>
      <c r="K83" s="84">
        <f>SUM($B$81:K81)</f>
        <v>89.518449028903575</v>
      </c>
      <c r="L83" s="84">
        <f>SUM($B$81:L81)</f>
        <v>89.518449028903575</v>
      </c>
      <c r="M83" s="84"/>
      <c r="N83" s="84"/>
      <c r="O83" s="84"/>
      <c r="P83" s="35"/>
      <c r="Q83" s="52"/>
      <c r="R83" s="35"/>
      <c r="S83" s="88"/>
      <c r="T83" s="35"/>
      <c r="U83" s="94"/>
      <c r="V83" s="35"/>
      <c r="W83" s="35"/>
      <c r="X83" s="91"/>
      <c r="Y83" s="89"/>
      <c r="Z83" s="89"/>
    </row>
    <row r="84" spans="1:26" s="36" customFormat="1" ht="15" hidden="1" customHeight="1" x14ac:dyDescent="0.2">
      <c r="A84" s="478" t="s">
        <v>74</v>
      </c>
      <c r="B84" s="463">
        <v>0</v>
      </c>
      <c r="C84" s="463">
        <v>0</v>
      </c>
      <c r="D84" s="463">
        <v>0</v>
      </c>
      <c r="E84" s="463">
        <v>0</v>
      </c>
      <c r="F84" s="463">
        <f>F77</f>
        <v>0.78</v>
      </c>
      <c r="G84" s="463">
        <f t="shared" ref="G84:L84" si="48">G77</f>
        <v>1.5015520000000002</v>
      </c>
      <c r="H84" s="463">
        <f t="shared" si="48"/>
        <v>1.3888160000000001</v>
      </c>
      <c r="I84" s="463">
        <f t="shared" si="48"/>
        <v>1.284816</v>
      </c>
      <c r="J84" s="463">
        <f t="shared" si="48"/>
        <v>1.188304</v>
      </c>
      <c r="K84" s="463">
        <f t="shared" si="48"/>
        <v>1.09928</v>
      </c>
      <c r="L84" s="463">
        <f t="shared" si="48"/>
        <v>1.0167040000000001</v>
      </c>
      <c r="M84" s="463"/>
      <c r="N84" s="463"/>
      <c r="O84" s="463"/>
      <c r="P84" s="35"/>
      <c r="Q84" s="52"/>
      <c r="R84" s="35"/>
      <c r="S84" s="88"/>
      <c r="T84" s="35"/>
      <c r="U84" s="94"/>
      <c r="V84" s="35"/>
      <c r="W84" s="35"/>
      <c r="X84" s="91"/>
      <c r="Y84" s="89"/>
      <c r="Z84" s="89"/>
    </row>
    <row r="85" spans="1:26" s="36" customFormat="1" ht="15" hidden="1" customHeight="1" thickBot="1" x14ac:dyDescent="0.25">
      <c r="A85" s="478" t="s">
        <v>75</v>
      </c>
      <c r="B85" s="92">
        <f>B82+B84</f>
        <v>0</v>
      </c>
      <c r="C85" s="92">
        <f t="shared" ref="C85:L85" si="49">C82+C84</f>
        <v>0</v>
      </c>
      <c r="D85" s="92">
        <f t="shared" si="49"/>
        <v>0</v>
      </c>
      <c r="E85" s="92">
        <f t="shared" si="49"/>
        <v>0</v>
      </c>
      <c r="F85" s="92">
        <f t="shared" si="49"/>
        <v>0.78</v>
      </c>
      <c r="G85" s="92">
        <f t="shared" si="49"/>
        <v>1.5015520000000002</v>
      </c>
      <c r="H85" s="92">
        <f t="shared" si="49"/>
        <v>1.3888160000000001</v>
      </c>
      <c r="I85" s="92">
        <f t="shared" si="49"/>
        <v>1.284816</v>
      </c>
      <c r="J85" s="92">
        <f t="shared" si="49"/>
        <v>1.188304</v>
      </c>
      <c r="K85" s="92">
        <f t="shared" si="49"/>
        <v>1.09928</v>
      </c>
      <c r="L85" s="92">
        <f t="shared" si="49"/>
        <v>1.0167040000000001</v>
      </c>
      <c r="M85" s="92"/>
      <c r="N85" s="92"/>
      <c r="O85" s="84"/>
      <c r="P85" s="35"/>
      <c r="Q85" s="52"/>
      <c r="R85" s="95"/>
      <c r="S85" s="35"/>
      <c r="T85" s="35"/>
      <c r="U85" s="96"/>
      <c r="V85" s="35"/>
      <c r="W85" s="35"/>
      <c r="X85" s="91"/>
      <c r="Y85" s="89"/>
      <c r="Z85" s="89"/>
    </row>
    <row r="86" spans="1:26" s="36" customFormat="1" ht="15" customHeight="1" x14ac:dyDescent="0.2">
      <c r="A86" s="481"/>
      <c r="B86" s="84"/>
      <c r="C86" s="84"/>
      <c r="D86" s="84"/>
      <c r="E86" s="84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35"/>
      <c r="Q86" s="52"/>
      <c r="R86" s="35"/>
      <c r="S86" s="35"/>
      <c r="T86" s="35"/>
      <c r="U86" s="35"/>
      <c r="V86" s="35"/>
      <c r="W86" s="35"/>
      <c r="X86" s="91"/>
      <c r="Y86" s="89"/>
      <c r="Z86" s="89"/>
    </row>
    <row r="87" spans="1:26" s="36" customFormat="1" ht="15" customHeight="1" x14ac:dyDescent="0.2">
      <c r="A87" s="493" t="s">
        <v>68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35"/>
      <c r="Q87" s="54"/>
      <c r="R87" s="35"/>
      <c r="S87" s="35"/>
      <c r="T87" s="35"/>
      <c r="U87" s="35"/>
      <c r="V87" s="35"/>
      <c r="W87" s="35"/>
    </row>
    <row r="88" spans="1:26" s="36" customFormat="1" ht="15" customHeight="1" x14ac:dyDescent="0.2">
      <c r="A88" s="490" t="s">
        <v>90</v>
      </c>
      <c r="B88" s="286">
        <f>$B$21*(1-$B$5)/$B$3</f>
        <v>0.16</v>
      </c>
      <c r="C88" s="286">
        <f>$B$21*(1-$B$5)/$B$3</f>
        <v>0.16</v>
      </c>
      <c r="D88" s="286">
        <f>$B$21*(1-$B$5)/$B$3</f>
        <v>0.16</v>
      </c>
      <c r="E88" s="286">
        <f>$B$21*(1-$B$5)/$B$3</f>
        <v>0.16</v>
      </c>
      <c r="F88" s="286">
        <f>$B$21*(1-$B$5)/$B$3</f>
        <v>0.16</v>
      </c>
      <c r="G88" s="286">
        <f t="shared" ref="G88:K88" si="50">$B$21*(1-$B$5)/$B$3</f>
        <v>0.16</v>
      </c>
      <c r="H88" s="286">
        <f t="shared" si="50"/>
        <v>0.16</v>
      </c>
      <c r="I88" s="286">
        <f t="shared" si="50"/>
        <v>0.16</v>
      </c>
      <c r="J88" s="286">
        <f t="shared" si="50"/>
        <v>0.16</v>
      </c>
      <c r="K88" s="286">
        <f t="shared" si="50"/>
        <v>0.16</v>
      </c>
      <c r="L88" s="286"/>
      <c r="M88" s="286"/>
      <c r="N88" s="286"/>
      <c r="O88" s="286"/>
      <c r="P88" s="35"/>
      <c r="Q88" s="72">
        <f>SUM(B88:P88)</f>
        <v>1.5999999999999999</v>
      </c>
      <c r="R88" s="35"/>
    </row>
    <row r="89" spans="1:26" s="36" customFormat="1" ht="15" customHeight="1" x14ac:dyDescent="0.2">
      <c r="A89" s="490">
        <v>2015</v>
      </c>
      <c r="B89" s="286"/>
      <c r="C89" s="286">
        <f>$C$21*(1-$B$5)/$B$3</f>
        <v>1.3220000000000001</v>
      </c>
      <c r="D89" s="286">
        <f>$C$21*(1-$B$5)/$B$3</f>
        <v>1.3220000000000001</v>
      </c>
      <c r="E89" s="286">
        <f>$C$21*(1-$B$5)/$B$3</f>
        <v>1.3220000000000001</v>
      </c>
      <c r="F89" s="286">
        <f>$C$21*(1-$B$5)/$B$3</f>
        <v>1.3220000000000001</v>
      </c>
      <c r="G89" s="286">
        <f>$C$21*(1-$B$5)/$B$3</f>
        <v>1.3220000000000001</v>
      </c>
      <c r="H89" s="286">
        <f t="shared" ref="H89:L89" si="51">$C$21*(1-$B$5)/$B$3</f>
        <v>1.3220000000000001</v>
      </c>
      <c r="I89" s="286">
        <f t="shared" si="51"/>
        <v>1.3220000000000001</v>
      </c>
      <c r="J89" s="286">
        <f t="shared" si="51"/>
        <v>1.3220000000000001</v>
      </c>
      <c r="K89" s="286">
        <f t="shared" si="51"/>
        <v>1.3220000000000001</v>
      </c>
      <c r="L89" s="286">
        <f t="shared" si="51"/>
        <v>1.3220000000000001</v>
      </c>
      <c r="M89" s="286"/>
      <c r="N89" s="286"/>
      <c r="O89" s="286"/>
      <c r="P89" s="35"/>
      <c r="Q89" s="72">
        <f t="shared" ref="Q89:Q98" si="52">SUM(B89:P89)</f>
        <v>13.219999999999999</v>
      </c>
      <c r="R89" s="35"/>
    </row>
    <row r="90" spans="1:26" s="36" customFormat="1" ht="15" customHeight="1" x14ac:dyDescent="0.2">
      <c r="A90" s="490">
        <v>2016</v>
      </c>
      <c r="B90" s="286"/>
      <c r="C90" s="286"/>
      <c r="D90" s="286">
        <f>$D$21*(1-$B$5)/$B$3</f>
        <v>1.4810000000000001</v>
      </c>
      <c r="E90" s="286">
        <f>$D$21*(1-$B$5)/$B$3</f>
        <v>1.4810000000000001</v>
      </c>
      <c r="F90" s="286">
        <f>$D$21*(1-$B$5)/$B$3</f>
        <v>1.4810000000000001</v>
      </c>
      <c r="G90" s="286">
        <f>$D$21*(1-$B$5)/$B$3</f>
        <v>1.4810000000000001</v>
      </c>
      <c r="H90" s="286">
        <f>$D$21*(1-$B$5)/$B$3</f>
        <v>1.4810000000000001</v>
      </c>
      <c r="I90" s="286">
        <f t="shared" ref="I90:M90" si="53">$D$21*(1-$B$5)/$B$3</f>
        <v>1.4810000000000001</v>
      </c>
      <c r="J90" s="286">
        <f t="shared" si="53"/>
        <v>1.4810000000000001</v>
      </c>
      <c r="K90" s="286">
        <f t="shared" si="53"/>
        <v>1.4810000000000001</v>
      </c>
      <c r="L90" s="286">
        <f t="shared" si="53"/>
        <v>1.4810000000000001</v>
      </c>
      <c r="M90" s="286">
        <f t="shared" si="53"/>
        <v>1.4810000000000001</v>
      </c>
      <c r="N90" s="286"/>
      <c r="O90" s="286"/>
      <c r="P90" s="35"/>
      <c r="Q90" s="72">
        <f t="shared" si="52"/>
        <v>14.81</v>
      </c>
      <c r="R90" s="35"/>
    </row>
    <row r="91" spans="1:26" s="36" customFormat="1" ht="15" customHeight="1" x14ac:dyDescent="0.2">
      <c r="A91" s="490">
        <v>2017</v>
      </c>
      <c r="B91" s="286"/>
      <c r="C91" s="286"/>
      <c r="D91" s="286"/>
      <c r="E91" s="286">
        <f>$E$21*(1-$B$5)/$B$3</f>
        <v>2.4370000000000003</v>
      </c>
      <c r="F91" s="286">
        <f>$E$21*(1-$B$5)/$B$3</f>
        <v>2.4370000000000003</v>
      </c>
      <c r="G91" s="286">
        <f>$E$21*(1-$B$5)/$B$3</f>
        <v>2.4370000000000003</v>
      </c>
      <c r="H91" s="286">
        <f>$E$21*(1-$B$5)/$B$3</f>
        <v>2.4370000000000003</v>
      </c>
      <c r="I91" s="286">
        <f>$E$21*(1-$B$5)/$B$3</f>
        <v>2.4370000000000003</v>
      </c>
      <c r="J91" s="286">
        <f t="shared" ref="J91:N91" si="54">$E$21*(1-$B$5)/$B$3</f>
        <v>2.4370000000000003</v>
      </c>
      <c r="K91" s="286">
        <f t="shared" si="54"/>
        <v>2.4370000000000003</v>
      </c>
      <c r="L91" s="286">
        <f t="shared" si="54"/>
        <v>2.4370000000000003</v>
      </c>
      <c r="M91" s="286">
        <f t="shared" si="54"/>
        <v>2.4370000000000003</v>
      </c>
      <c r="N91" s="286">
        <f t="shared" si="54"/>
        <v>2.4370000000000003</v>
      </c>
      <c r="O91" s="286"/>
      <c r="P91" s="35"/>
      <c r="Q91" s="72">
        <f t="shared" si="52"/>
        <v>24.370000000000008</v>
      </c>
      <c r="R91" s="35"/>
    </row>
    <row r="92" spans="1:26" s="36" customFormat="1" ht="15" customHeight="1" x14ac:dyDescent="0.2">
      <c r="A92" s="490">
        <v>2018</v>
      </c>
      <c r="B92" s="286"/>
      <c r="C92" s="286"/>
      <c r="D92" s="286"/>
      <c r="E92" s="286"/>
      <c r="F92" s="286">
        <f>$F$21*(1-$B$5)/$B$3</f>
        <v>2.08</v>
      </c>
      <c r="G92" s="286">
        <f>$F$21*(1-$B$5)/$B$3</f>
        <v>2.08</v>
      </c>
      <c r="H92" s="286">
        <f>$F$21*(1-$B$5)/$B$3</f>
        <v>2.08</v>
      </c>
      <c r="I92" s="286">
        <f>$F$21*(1-$B$5)/$B$3</f>
        <v>2.08</v>
      </c>
      <c r="J92" s="286">
        <f>$F$21*(1-$B$5)/$B$3</f>
        <v>2.08</v>
      </c>
      <c r="K92" s="286">
        <f t="shared" ref="K92:O92" si="55">$F$21*(1-$B$5)/$B$3</f>
        <v>2.08</v>
      </c>
      <c r="L92" s="286">
        <f t="shared" si="55"/>
        <v>2.08</v>
      </c>
      <c r="M92" s="286">
        <f t="shared" si="55"/>
        <v>2.08</v>
      </c>
      <c r="N92" s="286">
        <f t="shared" si="55"/>
        <v>2.08</v>
      </c>
      <c r="O92" s="286">
        <f t="shared" si="55"/>
        <v>2.08</v>
      </c>
      <c r="P92" s="35"/>
      <c r="Q92" s="72">
        <f t="shared" si="52"/>
        <v>20.799999999999997</v>
      </c>
      <c r="R92" s="35"/>
    </row>
    <row r="93" spans="1:26" s="36" customFormat="1" ht="15" customHeight="1" x14ac:dyDescent="0.2">
      <c r="A93" s="490">
        <v>2019</v>
      </c>
      <c r="B93" s="286"/>
      <c r="C93" s="286"/>
      <c r="D93" s="286"/>
      <c r="E93" s="286"/>
      <c r="F93" s="286"/>
      <c r="G93" s="286">
        <f t="shared" ref="G93:P93" si="56">$G$21*(1-$B$5)/$B$3</f>
        <v>1.4718449028903571</v>
      </c>
      <c r="H93" s="286">
        <f t="shared" si="56"/>
        <v>1.4718449028903571</v>
      </c>
      <c r="I93" s="286">
        <f t="shared" si="56"/>
        <v>1.4718449028903571</v>
      </c>
      <c r="J93" s="286">
        <f t="shared" si="56"/>
        <v>1.4718449028903571</v>
      </c>
      <c r="K93" s="286">
        <f t="shared" si="56"/>
        <v>1.4718449028903571</v>
      </c>
      <c r="L93" s="286">
        <f t="shared" si="56"/>
        <v>1.4718449028903571</v>
      </c>
      <c r="M93" s="286">
        <f t="shared" si="56"/>
        <v>1.4718449028903571</v>
      </c>
      <c r="N93" s="286">
        <f t="shared" si="56"/>
        <v>1.4718449028903571</v>
      </c>
      <c r="O93" s="286">
        <f t="shared" si="56"/>
        <v>1.4718449028903571</v>
      </c>
      <c r="P93" s="286">
        <f t="shared" si="56"/>
        <v>1.4718449028903571</v>
      </c>
      <c r="Q93" s="72">
        <f t="shared" si="52"/>
        <v>14.718449028903571</v>
      </c>
      <c r="R93" s="35"/>
    </row>
    <row r="94" spans="1:26" s="36" customFormat="1" ht="15" customHeight="1" x14ac:dyDescent="0.2">
      <c r="A94" s="490">
        <v>2020</v>
      </c>
      <c r="B94" s="286"/>
      <c r="C94" s="286"/>
      <c r="D94" s="286"/>
      <c r="E94" s="286"/>
      <c r="F94" s="286"/>
      <c r="G94" s="286"/>
      <c r="H94" s="286">
        <f>$H$21*(1-$B$5)/$B$3</f>
        <v>0</v>
      </c>
      <c r="I94" s="286">
        <f>$H$21*(1-$B$5)/$B$3</f>
        <v>0</v>
      </c>
      <c r="J94" s="286">
        <f>$H$21*(1-$B$5)/$B$3</f>
        <v>0</v>
      </c>
      <c r="K94" s="286">
        <f>$H$21*(1-$B$5)/$B$3</f>
        <v>0</v>
      </c>
      <c r="L94" s="286">
        <f>$H$21*(1-$B$5)/$B$3</f>
        <v>0</v>
      </c>
      <c r="M94" s="286"/>
      <c r="N94" s="286"/>
      <c r="O94" s="286"/>
      <c r="P94" s="35"/>
      <c r="Q94" s="72">
        <f t="shared" si="52"/>
        <v>0</v>
      </c>
      <c r="R94" s="35"/>
    </row>
    <row r="95" spans="1:26" s="36" customFormat="1" ht="15" customHeight="1" x14ac:dyDescent="0.2">
      <c r="A95" s="490">
        <v>2021</v>
      </c>
      <c r="B95" s="286"/>
      <c r="C95" s="286"/>
      <c r="D95" s="286"/>
      <c r="E95" s="286"/>
      <c r="F95" s="286"/>
      <c r="G95" s="286"/>
      <c r="H95" s="286"/>
      <c r="I95" s="286">
        <f>$I$21*(1-$B$5)/$B$3</f>
        <v>0</v>
      </c>
      <c r="J95" s="286">
        <f>$I$21*(1-$B$5)/$B$3</f>
        <v>0</v>
      </c>
      <c r="K95" s="286">
        <f>$I$21*(1-$B$5)/$B$3</f>
        <v>0</v>
      </c>
      <c r="L95" s="286">
        <f>$I$21*(1-$B$5)/$B$3</f>
        <v>0</v>
      </c>
      <c r="M95" s="286"/>
      <c r="N95" s="286"/>
      <c r="O95" s="286"/>
      <c r="P95" s="35"/>
      <c r="Q95" s="72">
        <f t="shared" si="52"/>
        <v>0</v>
      </c>
      <c r="R95" s="35"/>
    </row>
    <row r="96" spans="1:26" s="36" customFormat="1" ht="15" customHeight="1" x14ac:dyDescent="0.2">
      <c r="A96" s="490">
        <v>2022</v>
      </c>
      <c r="B96" s="286"/>
      <c r="C96" s="286"/>
      <c r="D96" s="286"/>
      <c r="E96" s="286"/>
      <c r="F96" s="286"/>
      <c r="G96" s="286"/>
      <c r="H96" s="286"/>
      <c r="I96" s="286"/>
      <c r="J96" s="286">
        <f>$J$21*(1-$B$5)/$B$3</f>
        <v>0</v>
      </c>
      <c r="K96" s="286">
        <f>$J$21*(1-$B$5)/$B$3</f>
        <v>0</v>
      </c>
      <c r="L96" s="286">
        <f>$J$21*(1-$B$5)/$B$3</f>
        <v>0</v>
      </c>
      <c r="M96" s="286"/>
      <c r="N96" s="286"/>
      <c r="O96" s="286"/>
      <c r="P96" s="35"/>
      <c r="Q96" s="72">
        <f t="shared" si="52"/>
        <v>0</v>
      </c>
      <c r="R96" s="35"/>
    </row>
    <row r="97" spans="1:18" s="36" customFormat="1" ht="15" customHeight="1" x14ac:dyDescent="0.2">
      <c r="A97" s="490">
        <v>2023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>
        <f>$K$21*(1-$B$5)/$B$3</f>
        <v>0</v>
      </c>
      <c r="L97" s="286">
        <f>$K$21*(1-$B$5)/$B$3</f>
        <v>0</v>
      </c>
      <c r="M97" s="286"/>
      <c r="N97" s="286"/>
      <c r="O97" s="286"/>
      <c r="P97" s="35"/>
      <c r="Q97" s="72">
        <f t="shared" si="52"/>
        <v>0</v>
      </c>
      <c r="R97" s="35"/>
    </row>
    <row r="98" spans="1:18" s="36" customFormat="1" ht="15" customHeight="1" x14ac:dyDescent="0.2">
      <c r="A98" s="490">
        <v>2024</v>
      </c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>
        <f>$L$21*(1-$B$5)/$B$3</f>
        <v>0</v>
      </c>
      <c r="M98" s="286"/>
      <c r="N98" s="286"/>
      <c r="O98" s="286"/>
      <c r="P98" s="35"/>
      <c r="Q98" s="72">
        <f t="shared" si="52"/>
        <v>0</v>
      </c>
      <c r="R98" s="35"/>
    </row>
    <row r="99" spans="1:18" s="102" customFormat="1" ht="15" customHeight="1" thickBot="1" x14ac:dyDescent="0.25">
      <c r="A99" s="98"/>
      <c r="B99" s="101">
        <f t="shared" ref="B99:G99" si="57">SUM(B88:B98)</f>
        <v>0.16</v>
      </c>
      <c r="C99" s="101">
        <f t="shared" si="57"/>
        <v>1.482</v>
      </c>
      <c r="D99" s="101">
        <f t="shared" si="57"/>
        <v>2.9630000000000001</v>
      </c>
      <c r="E99" s="101">
        <f t="shared" si="57"/>
        <v>5.4</v>
      </c>
      <c r="F99" s="101">
        <f t="shared" si="57"/>
        <v>7.48</v>
      </c>
      <c r="G99" s="101">
        <f t="shared" si="57"/>
        <v>8.9518449028903575</v>
      </c>
      <c r="H99" s="101">
        <f t="shared" ref="H99:P99" si="58">SUM(H88:H98)</f>
        <v>8.9518449028903575</v>
      </c>
      <c r="I99" s="101">
        <f>SUM(I88:I98)</f>
        <v>8.9518449028903575</v>
      </c>
      <c r="J99" s="101">
        <f t="shared" si="58"/>
        <v>8.9518449028903575</v>
      </c>
      <c r="K99" s="101">
        <f t="shared" si="58"/>
        <v>8.9518449028903575</v>
      </c>
      <c r="L99" s="101">
        <f t="shared" si="58"/>
        <v>8.7918449028903574</v>
      </c>
      <c r="M99" s="101">
        <f t="shared" si="58"/>
        <v>7.4698449028903573</v>
      </c>
      <c r="N99" s="101">
        <f t="shared" si="58"/>
        <v>5.9888449028903574</v>
      </c>
      <c r="O99" s="101">
        <f t="shared" si="58"/>
        <v>3.5518449028903571</v>
      </c>
      <c r="P99" s="101">
        <f t="shared" si="58"/>
        <v>1.4718449028903571</v>
      </c>
      <c r="Q99" s="55">
        <f>SUM(Q88:Q98)</f>
        <v>89.518449028903575</v>
      </c>
      <c r="R99" s="330"/>
    </row>
    <row r="100" spans="1:18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35"/>
      <c r="Q100" s="54"/>
      <c r="R100" s="35"/>
    </row>
    <row r="101" spans="1:18" s="36" customFormat="1" ht="15" hidden="1" customHeight="1" x14ac:dyDescent="0.2">
      <c r="A101" s="306" t="s">
        <v>69</v>
      </c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4"/>
      <c r="Q101" s="300"/>
      <c r="R101" s="35"/>
    </row>
    <row r="102" spans="1:18" s="36" customFormat="1" ht="15" hidden="1" customHeight="1" x14ac:dyDescent="0.2">
      <c r="A102" s="307">
        <v>2014</v>
      </c>
      <c r="B102" s="295">
        <f t="shared" ref="B102:L102" si="59">$B$21/$B$3</f>
        <v>0.16</v>
      </c>
      <c r="C102" s="295">
        <f t="shared" si="59"/>
        <v>0.16</v>
      </c>
      <c r="D102" s="295">
        <f t="shared" si="59"/>
        <v>0.16</v>
      </c>
      <c r="E102" s="295">
        <f t="shared" si="59"/>
        <v>0.16</v>
      </c>
      <c r="F102" s="295">
        <f t="shared" si="59"/>
        <v>0.16</v>
      </c>
      <c r="G102" s="295">
        <f t="shared" si="59"/>
        <v>0.16</v>
      </c>
      <c r="H102" s="295">
        <f t="shared" si="59"/>
        <v>0.16</v>
      </c>
      <c r="I102" s="295">
        <f t="shared" si="59"/>
        <v>0.16</v>
      </c>
      <c r="J102" s="295">
        <f t="shared" si="59"/>
        <v>0.16</v>
      </c>
      <c r="K102" s="295">
        <f t="shared" si="59"/>
        <v>0.16</v>
      </c>
      <c r="L102" s="295">
        <f t="shared" si="59"/>
        <v>0.16</v>
      </c>
      <c r="M102" s="295"/>
      <c r="N102" s="295"/>
      <c r="O102" s="295"/>
      <c r="P102" s="294"/>
      <c r="Q102" s="295">
        <f t="shared" ref="Q102:Q112" si="60">SUM(B102:P102)</f>
        <v>1.7599999999999998</v>
      </c>
      <c r="R102" s="35"/>
    </row>
    <row r="103" spans="1:18" s="36" customFormat="1" ht="15" hidden="1" customHeight="1" x14ac:dyDescent="0.2">
      <c r="A103" s="307">
        <v>2015</v>
      </c>
      <c r="B103" s="295"/>
      <c r="C103" s="295">
        <f t="shared" ref="C103:L103" si="61">$C$21/$B$3</f>
        <v>1.3220000000000001</v>
      </c>
      <c r="D103" s="295">
        <f t="shared" si="61"/>
        <v>1.3220000000000001</v>
      </c>
      <c r="E103" s="295">
        <f t="shared" si="61"/>
        <v>1.3220000000000001</v>
      </c>
      <c r="F103" s="295">
        <f t="shared" si="61"/>
        <v>1.3220000000000001</v>
      </c>
      <c r="G103" s="295">
        <f t="shared" si="61"/>
        <v>1.3220000000000001</v>
      </c>
      <c r="H103" s="295">
        <f t="shared" si="61"/>
        <v>1.3220000000000001</v>
      </c>
      <c r="I103" s="295">
        <f t="shared" si="61"/>
        <v>1.3220000000000001</v>
      </c>
      <c r="J103" s="295">
        <f t="shared" si="61"/>
        <v>1.3220000000000001</v>
      </c>
      <c r="K103" s="295">
        <f t="shared" si="61"/>
        <v>1.3220000000000001</v>
      </c>
      <c r="L103" s="295">
        <f t="shared" si="61"/>
        <v>1.3220000000000001</v>
      </c>
      <c r="M103" s="295"/>
      <c r="N103" s="295"/>
      <c r="O103" s="295"/>
      <c r="P103" s="294"/>
      <c r="Q103" s="295">
        <f t="shared" si="60"/>
        <v>13.219999999999999</v>
      </c>
      <c r="R103" s="35"/>
    </row>
    <row r="104" spans="1:18" s="36" customFormat="1" ht="15" hidden="1" customHeight="1" x14ac:dyDescent="0.2">
      <c r="A104" s="307">
        <v>2016</v>
      </c>
      <c r="B104" s="295"/>
      <c r="C104" s="295"/>
      <c r="D104" s="295">
        <f t="shared" ref="D104:L104" si="62">$D$21/$B$3</f>
        <v>1.4810000000000001</v>
      </c>
      <c r="E104" s="295">
        <f t="shared" si="62"/>
        <v>1.4810000000000001</v>
      </c>
      <c r="F104" s="295">
        <f t="shared" si="62"/>
        <v>1.4810000000000001</v>
      </c>
      <c r="G104" s="295">
        <f t="shared" si="62"/>
        <v>1.4810000000000001</v>
      </c>
      <c r="H104" s="295">
        <f t="shared" si="62"/>
        <v>1.4810000000000001</v>
      </c>
      <c r="I104" s="295">
        <f t="shared" si="62"/>
        <v>1.4810000000000001</v>
      </c>
      <c r="J104" s="295">
        <f t="shared" si="62"/>
        <v>1.4810000000000001</v>
      </c>
      <c r="K104" s="295">
        <f t="shared" si="62"/>
        <v>1.4810000000000001</v>
      </c>
      <c r="L104" s="295">
        <f t="shared" si="62"/>
        <v>1.4810000000000001</v>
      </c>
      <c r="M104" s="295"/>
      <c r="N104" s="295"/>
      <c r="O104" s="295"/>
      <c r="P104" s="294"/>
      <c r="Q104" s="295">
        <f t="shared" si="60"/>
        <v>13.329000000000001</v>
      </c>
      <c r="R104" s="35"/>
    </row>
    <row r="105" spans="1:18" s="36" customFormat="1" ht="15" hidden="1" customHeight="1" x14ac:dyDescent="0.2">
      <c r="A105" s="307">
        <v>2017</v>
      </c>
      <c r="B105" s="295"/>
      <c r="C105" s="295"/>
      <c r="D105" s="295"/>
      <c r="E105" s="295">
        <f t="shared" ref="E105:L105" si="63">$E$21/$B$3</f>
        <v>2.4370000000000003</v>
      </c>
      <c r="F105" s="295">
        <f t="shared" si="63"/>
        <v>2.4370000000000003</v>
      </c>
      <c r="G105" s="295">
        <f t="shared" si="63"/>
        <v>2.4370000000000003</v>
      </c>
      <c r="H105" s="295">
        <f t="shared" si="63"/>
        <v>2.4370000000000003</v>
      </c>
      <c r="I105" s="295">
        <f t="shared" si="63"/>
        <v>2.4370000000000003</v>
      </c>
      <c r="J105" s="295">
        <f t="shared" si="63"/>
        <v>2.4370000000000003</v>
      </c>
      <c r="K105" s="295">
        <f t="shared" si="63"/>
        <v>2.4370000000000003</v>
      </c>
      <c r="L105" s="295">
        <f t="shared" si="63"/>
        <v>2.4370000000000003</v>
      </c>
      <c r="M105" s="295"/>
      <c r="N105" s="295"/>
      <c r="O105" s="295"/>
      <c r="P105" s="294"/>
      <c r="Q105" s="295">
        <f t="shared" si="60"/>
        <v>19.496000000000006</v>
      </c>
      <c r="R105" s="35"/>
    </row>
    <row r="106" spans="1:18" s="36" customFormat="1" ht="15" hidden="1" customHeight="1" x14ac:dyDescent="0.2">
      <c r="A106" s="307">
        <v>2018</v>
      </c>
      <c r="B106" s="295"/>
      <c r="C106" s="295"/>
      <c r="D106" s="295"/>
      <c r="E106" s="295"/>
      <c r="F106" s="295">
        <f t="shared" ref="F106:L106" si="64">$F$21/$B$3</f>
        <v>2.08</v>
      </c>
      <c r="G106" s="295">
        <f t="shared" si="64"/>
        <v>2.08</v>
      </c>
      <c r="H106" s="295">
        <f t="shared" si="64"/>
        <v>2.08</v>
      </c>
      <c r="I106" s="295">
        <f t="shared" si="64"/>
        <v>2.08</v>
      </c>
      <c r="J106" s="295">
        <f t="shared" si="64"/>
        <v>2.08</v>
      </c>
      <c r="K106" s="295">
        <f t="shared" si="64"/>
        <v>2.08</v>
      </c>
      <c r="L106" s="295">
        <f t="shared" si="64"/>
        <v>2.08</v>
      </c>
      <c r="M106" s="295"/>
      <c r="N106" s="295"/>
      <c r="O106" s="295"/>
      <c r="P106" s="294"/>
      <c r="Q106" s="295">
        <f t="shared" si="60"/>
        <v>14.56</v>
      </c>
      <c r="R106" s="35"/>
    </row>
    <row r="107" spans="1:18" s="36" customFormat="1" ht="15" hidden="1" customHeight="1" x14ac:dyDescent="0.2">
      <c r="A107" s="307">
        <v>2019</v>
      </c>
      <c r="B107" s="295"/>
      <c r="C107" s="295"/>
      <c r="D107" s="295"/>
      <c r="E107" s="295"/>
      <c r="F107" s="295"/>
      <c r="G107" s="295">
        <f t="shared" ref="G107:L107" si="65">$G$21/$B$3</f>
        <v>1.4718449028903571</v>
      </c>
      <c r="H107" s="295">
        <f t="shared" si="65"/>
        <v>1.4718449028903571</v>
      </c>
      <c r="I107" s="295">
        <f t="shared" si="65"/>
        <v>1.4718449028903571</v>
      </c>
      <c r="J107" s="295">
        <f t="shared" si="65"/>
        <v>1.4718449028903571</v>
      </c>
      <c r="K107" s="295">
        <f t="shared" si="65"/>
        <v>1.4718449028903571</v>
      </c>
      <c r="L107" s="295">
        <f t="shared" si="65"/>
        <v>1.4718449028903571</v>
      </c>
      <c r="M107" s="295"/>
      <c r="N107" s="295"/>
      <c r="O107" s="295"/>
      <c r="P107" s="294"/>
      <c r="Q107" s="295">
        <f t="shared" si="60"/>
        <v>8.8310694173421425</v>
      </c>
      <c r="R107" s="35"/>
    </row>
    <row r="108" spans="1:18" s="36" customFormat="1" ht="15" hidden="1" customHeight="1" x14ac:dyDescent="0.2">
      <c r="A108" s="307">
        <v>2020</v>
      </c>
      <c r="B108" s="295"/>
      <c r="C108" s="295"/>
      <c r="D108" s="295"/>
      <c r="E108" s="295"/>
      <c r="F108" s="295"/>
      <c r="G108" s="295"/>
      <c r="H108" s="295">
        <f>$H$21/$B$3</f>
        <v>0</v>
      </c>
      <c r="I108" s="295">
        <f>$H$21/$B$3</f>
        <v>0</v>
      </c>
      <c r="J108" s="295">
        <f>$H$21/$B$3</f>
        <v>0</v>
      </c>
      <c r="K108" s="295">
        <f>$H$21/$B$3</f>
        <v>0</v>
      </c>
      <c r="L108" s="295">
        <f>$H$21/$B$3</f>
        <v>0</v>
      </c>
      <c r="M108" s="295"/>
      <c r="N108" s="295"/>
      <c r="O108" s="295"/>
      <c r="P108" s="294"/>
      <c r="Q108" s="295">
        <f t="shared" si="60"/>
        <v>0</v>
      </c>
      <c r="R108" s="35"/>
    </row>
    <row r="109" spans="1:18" s="36" customFormat="1" ht="15" hidden="1" customHeight="1" x14ac:dyDescent="0.2">
      <c r="A109" s="307">
        <v>2021</v>
      </c>
      <c r="B109" s="295"/>
      <c r="C109" s="295"/>
      <c r="D109" s="295"/>
      <c r="E109" s="295"/>
      <c r="F109" s="295"/>
      <c r="G109" s="295"/>
      <c r="H109" s="295"/>
      <c r="I109" s="295">
        <f>$I$21/$B$3</f>
        <v>0</v>
      </c>
      <c r="J109" s="295">
        <f>$I$21/$B$3</f>
        <v>0</v>
      </c>
      <c r="K109" s="295">
        <f>$I$21/$B$3</f>
        <v>0</v>
      </c>
      <c r="L109" s="295">
        <f>$I$21/$B$3</f>
        <v>0</v>
      </c>
      <c r="M109" s="295"/>
      <c r="N109" s="295"/>
      <c r="O109" s="295"/>
      <c r="P109" s="294"/>
      <c r="Q109" s="295">
        <f t="shared" si="60"/>
        <v>0</v>
      </c>
      <c r="R109" s="35"/>
    </row>
    <row r="110" spans="1:18" s="36" customFormat="1" ht="15" hidden="1" customHeight="1" x14ac:dyDescent="0.2">
      <c r="A110" s="307">
        <v>2022</v>
      </c>
      <c r="B110" s="295"/>
      <c r="C110" s="295"/>
      <c r="D110" s="295"/>
      <c r="E110" s="295"/>
      <c r="F110" s="295"/>
      <c r="G110" s="295"/>
      <c r="H110" s="295"/>
      <c r="I110" s="295"/>
      <c r="J110" s="295">
        <f>$J$21/$B$3</f>
        <v>0</v>
      </c>
      <c r="K110" s="295">
        <f>$J$21/$B$3</f>
        <v>0</v>
      </c>
      <c r="L110" s="295">
        <f>$J$21/$B$3</f>
        <v>0</v>
      </c>
      <c r="M110" s="295"/>
      <c r="N110" s="295"/>
      <c r="O110" s="295"/>
      <c r="P110" s="294"/>
      <c r="Q110" s="295">
        <f t="shared" si="60"/>
        <v>0</v>
      </c>
      <c r="R110" s="35"/>
    </row>
    <row r="111" spans="1:18" s="36" customFormat="1" ht="15" hidden="1" customHeight="1" x14ac:dyDescent="0.2">
      <c r="A111" s="307">
        <v>2023</v>
      </c>
      <c r="B111" s="295"/>
      <c r="C111" s="295"/>
      <c r="D111" s="295"/>
      <c r="E111" s="295"/>
      <c r="F111" s="295"/>
      <c r="G111" s="295"/>
      <c r="H111" s="295"/>
      <c r="I111" s="295"/>
      <c r="J111" s="295"/>
      <c r="K111" s="295">
        <f>$K$21/$B$3</f>
        <v>0</v>
      </c>
      <c r="L111" s="295">
        <f>$K$21/$B$3</f>
        <v>0</v>
      </c>
      <c r="M111" s="295"/>
      <c r="N111" s="295"/>
      <c r="O111" s="295"/>
      <c r="P111" s="294"/>
      <c r="Q111" s="295">
        <f t="shared" si="60"/>
        <v>0</v>
      </c>
      <c r="R111" s="35"/>
    </row>
    <row r="112" spans="1:18" s="36" customFormat="1" ht="15" hidden="1" customHeight="1" x14ac:dyDescent="0.2">
      <c r="A112" s="307">
        <v>2024</v>
      </c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>
        <f>$L$21/$B$3</f>
        <v>0</v>
      </c>
      <c r="M112" s="295"/>
      <c r="N112" s="295"/>
      <c r="O112" s="295"/>
      <c r="P112" s="294"/>
      <c r="Q112" s="295">
        <f t="shared" si="60"/>
        <v>0</v>
      </c>
      <c r="R112" s="35"/>
    </row>
    <row r="113" spans="1:18" s="36" customFormat="1" ht="15" hidden="1" customHeight="1" thickBot="1" x14ac:dyDescent="0.25">
      <c r="A113" s="308"/>
      <c r="B113" s="298">
        <f t="shared" ref="B113:L113" si="66">SUM(B102:B112)</f>
        <v>0.16</v>
      </c>
      <c r="C113" s="298">
        <f t="shared" si="66"/>
        <v>1.482</v>
      </c>
      <c r="D113" s="298">
        <f t="shared" si="66"/>
        <v>2.9630000000000001</v>
      </c>
      <c r="E113" s="298">
        <f t="shared" si="66"/>
        <v>5.4</v>
      </c>
      <c r="F113" s="298">
        <f t="shared" si="66"/>
        <v>7.48</v>
      </c>
      <c r="G113" s="298">
        <f t="shared" si="66"/>
        <v>8.9518449028903575</v>
      </c>
      <c r="H113" s="298">
        <f t="shared" si="66"/>
        <v>8.9518449028903575</v>
      </c>
      <c r="I113" s="298">
        <f t="shared" si="66"/>
        <v>8.9518449028903575</v>
      </c>
      <c r="J113" s="298">
        <f t="shared" si="66"/>
        <v>8.9518449028903575</v>
      </c>
      <c r="K113" s="298">
        <f t="shared" si="66"/>
        <v>8.9518449028903575</v>
      </c>
      <c r="L113" s="298">
        <f t="shared" si="66"/>
        <v>8.9518449028903575</v>
      </c>
      <c r="M113" s="298"/>
      <c r="N113" s="298"/>
      <c r="O113" s="295"/>
      <c r="P113" s="294"/>
      <c r="Q113" s="298">
        <f>SUM(Q102:Q112)</f>
        <v>71.196069417342159</v>
      </c>
      <c r="R113" s="35"/>
    </row>
    <row r="114" spans="1:18" ht="15" customHeight="1" x14ac:dyDescent="0.2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Q114" s="54"/>
    </row>
    <row r="115" spans="1:18" ht="15" customHeight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Q115" s="54"/>
    </row>
    <row r="116" spans="1:18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Q116" s="54"/>
    </row>
    <row r="117" spans="1:18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Q117" s="54"/>
    </row>
    <row r="118" spans="1:18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Q118" s="54"/>
    </row>
    <row r="119" spans="1:18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Q119" s="54"/>
    </row>
    <row r="120" spans="1:18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Q120" s="54"/>
    </row>
    <row r="121" spans="1:18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Q121" s="54"/>
    </row>
    <row r="122" spans="1:18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Q122" s="54"/>
    </row>
    <row r="123" spans="1:18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Q123" s="54"/>
    </row>
    <row r="124" spans="1:18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Q124" s="31"/>
    </row>
    <row r="125" spans="1:18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Q125" s="31"/>
    </row>
    <row r="126" spans="1:18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Q126" s="31"/>
    </row>
    <row r="127" spans="1:18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Q127" s="31"/>
    </row>
    <row r="128" spans="1:18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Q128" s="31"/>
    </row>
    <row r="129" spans="2:17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Q129" s="31"/>
    </row>
    <row r="130" spans="2:17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Q130" s="31"/>
    </row>
    <row r="131" spans="2:17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Q131" s="31"/>
    </row>
    <row r="132" spans="2:17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Q132" s="31"/>
    </row>
    <row r="133" spans="2:17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Q133" s="31"/>
    </row>
    <row r="134" spans="2:17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Q134" s="31"/>
    </row>
    <row r="135" spans="2:17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Q135" s="31"/>
    </row>
    <row r="136" spans="2:17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Q136" s="31"/>
    </row>
    <row r="137" spans="2:17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Q137" s="31"/>
    </row>
    <row r="138" spans="2:17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Q138" s="31"/>
    </row>
    <row r="139" spans="2:17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Q139" s="31"/>
    </row>
    <row r="140" spans="2:17" ht="15" customHeight="1" x14ac:dyDescent="0.2">
      <c r="Q140" s="31"/>
    </row>
    <row r="141" spans="2:17" ht="15" customHeight="1" x14ac:dyDescent="0.2">
      <c r="Q141" s="31"/>
    </row>
    <row r="142" spans="2:17" ht="15" customHeight="1" x14ac:dyDescent="0.2">
      <c r="Q142" s="31"/>
    </row>
    <row r="143" spans="2:17" ht="15" customHeight="1" x14ac:dyDescent="0.2">
      <c r="Q143" s="31"/>
    </row>
    <row r="144" spans="2:17" ht="15" customHeight="1" x14ac:dyDescent="0.2">
      <c r="Q144" s="31"/>
    </row>
    <row r="145" spans="17:17" ht="15" customHeight="1" x14ac:dyDescent="0.2">
      <c r="Q145" s="31"/>
    </row>
    <row r="146" spans="17:17" ht="15" customHeight="1" x14ac:dyDescent="0.2">
      <c r="Q146" s="31"/>
    </row>
    <row r="147" spans="17:17" ht="15" customHeight="1" x14ac:dyDescent="0.2">
      <c r="Q147" s="31"/>
    </row>
    <row r="148" spans="17:17" ht="15" customHeight="1" x14ac:dyDescent="0.2">
      <c r="Q148" s="31"/>
    </row>
    <row r="149" spans="17:17" ht="15" customHeight="1" x14ac:dyDescent="0.2">
      <c r="Q149" s="31"/>
    </row>
    <row r="150" spans="17:17" ht="15" customHeight="1" x14ac:dyDescent="0.2">
      <c r="Q150" s="31"/>
    </row>
    <row r="151" spans="17:17" ht="15" customHeight="1" x14ac:dyDescent="0.2">
      <c r="Q151" s="31"/>
    </row>
    <row r="152" spans="17:17" ht="15" customHeight="1" x14ac:dyDescent="0.2">
      <c r="Q152" s="31"/>
    </row>
    <row r="153" spans="17:17" ht="15" customHeight="1" x14ac:dyDescent="0.2">
      <c r="Q153" s="31"/>
    </row>
    <row r="154" spans="17:17" ht="15" customHeight="1" x14ac:dyDescent="0.2">
      <c r="Q154" s="31"/>
    </row>
    <row r="155" spans="17:17" ht="15" customHeight="1" x14ac:dyDescent="0.2">
      <c r="Q155" s="31"/>
    </row>
    <row r="156" spans="17:17" ht="15" customHeight="1" x14ac:dyDescent="0.2">
      <c r="Q156" s="31"/>
    </row>
    <row r="157" spans="17:17" ht="15" customHeight="1" x14ac:dyDescent="0.2">
      <c r="Q157" s="31"/>
    </row>
    <row r="158" spans="17:17" ht="15" customHeight="1" x14ac:dyDescent="0.2">
      <c r="Q158" s="31"/>
    </row>
    <row r="159" spans="17:17" ht="15" customHeight="1" x14ac:dyDescent="0.2">
      <c r="Q159" s="31"/>
    </row>
    <row r="160" spans="17:17" ht="15" customHeight="1" x14ac:dyDescent="0.2">
      <c r="Q160" s="31"/>
    </row>
    <row r="161" spans="17:17" ht="15" customHeight="1" x14ac:dyDescent="0.2">
      <c r="Q161" s="31"/>
    </row>
    <row r="162" spans="17:17" ht="15" customHeight="1" x14ac:dyDescent="0.2">
      <c r="Q162" s="31"/>
    </row>
    <row r="163" spans="17:17" ht="15" customHeight="1" x14ac:dyDescent="0.2">
      <c r="Q163" s="31"/>
    </row>
    <row r="164" spans="17:17" ht="15" customHeight="1" x14ac:dyDescent="0.2">
      <c r="Q164" s="31"/>
    </row>
    <row r="165" spans="17:17" ht="15" customHeight="1" x14ac:dyDescent="0.2">
      <c r="Q165" s="31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H75" activePane="bottomRight" state="frozen"/>
      <selection activeCell="A62" sqref="A62"/>
      <selection pane="topRight" activeCell="A62" sqref="A62"/>
      <selection pane="bottomLeft" activeCell="A62" sqref="A62"/>
      <selection pane="bottomRight" activeCell="A62" sqref="A62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322</v>
      </c>
    </row>
    <row r="2" spans="1:67" ht="15" customHeight="1" x14ac:dyDescent="0.2">
      <c r="A2" s="57" t="s">
        <v>21</v>
      </c>
      <c r="B2" s="105" t="str">
        <f>VLOOKUP($B$1,'Assumptions (Inputs)'!$B$7:$G$24,2,FALSE)</f>
        <v>Battery Installation (2 MWs by 2017)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</row>
    <row r="6" spans="1:67" ht="15" customHeight="1" x14ac:dyDescent="0.2">
      <c r="A6" s="57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(Escalated)'!E11</f>
        <v>0</v>
      </c>
      <c r="C13" s="126">
        <f>'CapEx (Escalated)'!F11</f>
        <v>0</v>
      </c>
      <c r="D13" s="126">
        <f>'CapEx (Escalated)'!G11</f>
        <v>0</v>
      </c>
      <c r="E13" s="126">
        <f>'CapEx (Escalated)'!H11</f>
        <v>0</v>
      </c>
      <c r="F13" s="126">
        <f>'CapEx (Escalated)'!I11</f>
        <v>0</v>
      </c>
      <c r="G13" s="126">
        <f>'CapEx (Escalated)'!J11</f>
        <v>0</v>
      </c>
      <c r="H13" s="126">
        <f>'CapEx (Escalated)'!K11</f>
        <v>0</v>
      </c>
      <c r="I13" s="126">
        <f>'CapEx (Escalated)'!L11</f>
        <v>0</v>
      </c>
      <c r="J13" s="126">
        <f>'CapEx (Escalated)'!M11</f>
        <v>0</v>
      </c>
      <c r="K13" s="126">
        <f>'CapEx (Escalated)'!N11</f>
        <v>0</v>
      </c>
      <c r="L13" s="126">
        <f>'CapEx (Escalated)'!O11</f>
        <v>0</v>
      </c>
      <c r="M13" s="126">
        <f>'CapEx (Escalated)'!P11</f>
        <v>0</v>
      </c>
      <c r="N13" s="126">
        <f>'CapEx (Escalated)'!Q11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" t="s">
        <v>25</v>
      </c>
      <c r="B20" s="72">
        <f>-B14</f>
        <v>0</v>
      </c>
      <c r="C20" s="72">
        <f t="shared" ref="C20:K20" si="6">-C14</f>
        <v>0</v>
      </c>
      <c r="D20" s="72">
        <f t="shared" si="6"/>
        <v>0</v>
      </c>
      <c r="E20" s="72">
        <f t="shared" si="6"/>
        <v>0</v>
      </c>
      <c r="F20" s="72">
        <f t="shared" si="6"/>
        <v>0</v>
      </c>
      <c r="G20" s="72">
        <f t="shared" si="6"/>
        <v>0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72">
        <f>-L14</f>
        <v>0</v>
      </c>
      <c r="M20" s="72">
        <f>-M14</f>
        <v>0</v>
      </c>
      <c r="N20" s="72">
        <f>-N14</f>
        <v>0</v>
      </c>
      <c r="O20" s="72">
        <f t="shared" ref="O20:AZ20" si="7">-O14</f>
        <v>0</v>
      </c>
      <c r="P20" s="72">
        <f t="shared" si="7"/>
        <v>0</v>
      </c>
      <c r="Q20" s="72">
        <f t="shared" si="7"/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AZ20" s="72">
        <f t="shared" si="7"/>
        <v>0</v>
      </c>
      <c r="BA20" s="319">
        <f>-D20</f>
        <v>0</v>
      </c>
      <c r="BB20" s="72"/>
      <c r="BC20" s="72"/>
      <c r="BD20" s="319">
        <f>-G20</f>
        <v>0</v>
      </c>
      <c r="BE20" s="72"/>
      <c r="BF20" s="72"/>
      <c r="BG20" s="72"/>
      <c r="BH20" s="72"/>
      <c r="BI20" s="52"/>
      <c r="BJ20" s="72"/>
      <c r="BK20" s="319">
        <f>N14</f>
        <v>0</v>
      </c>
      <c r="BL20" s="72"/>
      <c r="BM20" s="35"/>
      <c r="BN20" s="72">
        <f>SUM(B20:BM20)</f>
        <v>0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0</v>
      </c>
      <c r="D21" s="72">
        <f t="shared" si="8"/>
        <v>0</v>
      </c>
      <c r="E21" s="72">
        <f t="shared" si="8"/>
        <v>0</v>
      </c>
      <c r="F21" s="72">
        <f t="shared" si="8"/>
        <v>0</v>
      </c>
      <c r="G21" s="72">
        <f t="shared" si="8"/>
        <v>0</v>
      </c>
      <c r="H21" s="72">
        <f t="shared" si="8"/>
        <v>0</v>
      </c>
      <c r="I21" s="72">
        <f t="shared" si="8"/>
        <v>0</v>
      </c>
      <c r="J21" s="72">
        <f t="shared" si="8"/>
        <v>0</v>
      </c>
      <c r="K21" s="72">
        <f t="shared" si="8"/>
        <v>0</v>
      </c>
      <c r="L21" s="72">
        <f t="shared" si="8"/>
        <v>0</v>
      </c>
      <c r="M21" s="72">
        <f t="shared" si="8"/>
        <v>0</v>
      </c>
      <c r="N21" s="72">
        <f t="shared" si="8"/>
        <v>0</v>
      </c>
      <c r="O21" s="72">
        <f t="shared" si="8"/>
        <v>0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 t="shared" si="8"/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0</v>
      </c>
      <c r="D22" s="66">
        <f t="shared" si="9"/>
        <v>0</v>
      </c>
      <c r="E22" s="66">
        <f t="shared" si="9"/>
        <v>0</v>
      </c>
      <c r="F22" s="66">
        <f t="shared" si="9"/>
        <v>0</v>
      </c>
      <c r="G22" s="66">
        <f t="shared" si="9"/>
        <v>0</v>
      </c>
      <c r="H22" s="66">
        <f t="shared" si="9"/>
        <v>0</v>
      </c>
      <c r="I22" s="66">
        <f t="shared" si="9"/>
        <v>0</v>
      </c>
      <c r="J22" s="66">
        <f t="shared" si="9"/>
        <v>0</v>
      </c>
      <c r="K22" s="66">
        <f t="shared" si="9"/>
        <v>0</v>
      </c>
      <c r="L22" s="66">
        <f t="shared" si="9"/>
        <v>0</v>
      </c>
      <c r="M22" s="66">
        <f t="shared" si="9"/>
        <v>0</v>
      </c>
      <c r="N22" s="66">
        <f t="shared" si="9"/>
        <v>0</v>
      </c>
      <c r="O22" s="66">
        <f t="shared" si="9"/>
        <v>0</v>
      </c>
      <c r="P22" s="66">
        <f t="shared" si="9"/>
        <v>0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0</v>
      </c>
      <c r="E25" s="72">
        <f t="shared" si="10"/>
        <v>0</v>
      </c>
      <c r="F25" s="72">
        <f t="shared" si="10"/>
        <v>0</v>
      </c>
      <c r="G25" s="72">
        <f t="shared" si="10"/>
        <v>0</v>
      </c>
      <c r="H25" s="72">
        <f t="shared" si="10"/>
        <v>0</v>
      </c>
      <c r="I25" s="72">
        <f t="shared" si="10"/>
        <v>0</v>
      </c>
      <c r="J25" s="72">
        <f t="shared" si="10"/>
        <v>0</v>
      </c>
      <c r="K25" s="72">
        <f t="shared" si="10"/>
        <v>0</v>
      </c>
      <c r="L25" s="72">
        <f t="shared" si="10"/>
        <v>0</v>
      </c>
      <c r="M25" s="72">
        <f t="shared" si="10"/>
        <v>0</v>
      </c>
      <c r="N25" s="72">
        <f t="shared" si="10"/>
        <v>0</v>
      </c>
      <c r="O25" s="72">
        <f t="shared" si="10"/>
        <v>0</v>
      </c>
      <c r="P25" s="72">
        <f t="shared" si="10"/>
        <v>0</v>
      </c>
      <c r="Q25" s="72">
        <f t="shared" si="10"/>
        <v>0</v>
      </c>
      <c r="R25" s="72">
        <f t="shared" si="10"/>
        <v>0</v>
      </c>
      <c r="S25" s="72">
        <f t="shared" si="10"/>
        <v>0</v>
      </c>
      <c r="T25" s="72">
        <f t="shared" si="10"/>
        <v>0</v>
      </c>
      <c r="U25" s="72">
        <f t="shared" si="10"/>
        <v>0</v>
      </c>
      <c r="V25" s="72">
        <f t="shared" si="10"/>
        <v>0</v>
      </c>
      <c r="W25" s="72">
        <f t="shared" si="10"/>
        <v>0</v>
      </c>
      <c r="X25" s="72">
        <f t="shared" si="10"/>
        <v>0</v>
      </c>
      <c r="Y25" s="72">
        <f t="shared" si="10"/>
        <v>0</v>
      </c>
      <c r="Z25" s="72">
        <f t="shared" si="10"/>
        <v>0</v>
      </c>
      <c r="AA25" s="72">
        <f t="shared" si="10"/>
        <v>0</v>
      </c>
      <c r="AB25" s="72">
        <f t="shared" si="10"/>
        <v>0</v>
      </c>
      <c r="AC25" s="72">
        <f t="shared" si="10"/>
        <v>0</v>
      </c>
      <c r="AD25" s="72">
        <f t="shared" si="10"/>
        <v>0</v>
      </c>
      <c r="AE25" s="72">
        <f t="shared" si="10"/>
        <v>0</v>
      </c>
      <c r="AF25" s="72">
        <f t="shared" si="10"/>
        <v>0</v>
      </c>
      <c r="AG25" s="72">
        <f t="shared" si="10"/>
        <v>0</v>
      </c>
      <c r="AH25" s="72">
        <f t="shared" si="10"/>
        <v>0</v>
      </c>
      <c r="AI25" s="72">
        <f t="shared" si="10"/>
        <v>0</v>
      </c>
      <c r="AJ25" s="72">
        <f t="shared" si="10"/>
        <v>0</v>
      </c>
      <c r="AK25" s="72">
        <f t="shared" si="10"/>
        <v>0</v>
      </c>
      <c r="AL25" s="72">
        <f t="shared" si="10"/>
        <v>0</v>
      </c>
      <c r="AM25" s="72">
        <f t="shared" si="10"/>
        <v>0</v>
      </c>
      <c r="AN25" s="72">
        <f t="shared" si="10"/>
        <v>0</v>
      </c>
      <c r="AO25" s="72">
        <f t="shared" si="10"/>
        <v>0</v>
      </c>
      <c r="AP25" s="72">
        <f t="shared" si="10"/>
        <v>0</v>
      </c>
      <c r="AQ25" s="72">
        <f t="shared" si="10"/>
        <v>0</v>
      </c>
      <c r="AR25" s="72">
        <f t="shared" si="10"/>
        <v>0</v>
      </c>
      <c r="AS25" s="72">
        <f t="shared" si="10"/>
        <v>0</v>
      </c>
      <c r="AT25" s="72">
        <f t="shared" si="10"/>
        <v>0</v>
      </c>
      <c r="AU25" s="72">
        <f t="shared" si="10"/>
        <v>0</v>
      </c>
      <c r="AV25" s="72">
        <f t="shared" si="10"/>
        <v>0</v>
      </c>
      <c r="AW25" s="72">
        <f t="shared" si="10"/>
        <v>0</v>
      </c>
      <c r="AX25" s="72">
        <f t="shared" si="10"/>
        <v>0</v>
      </c>
      <c r="AY25" s="72">
        <f t="shared" si="10"/>
        <v>0</v>
      </c>
      <c r="AZ25" s="72">
        <f t="shared" si="10"/>
        <v>0</v>
      </c>
      <c r="BA25" s="72">
        <f t="shared" si="10"/>
        <v>0</v>
      </c>
      <c r="BB25" s="72">
        <f t="shared" si="10"/>
        <v>0</v>
      </c>
      <c r="BC25" s="72">
        <f t="shared" si="10"/>
        <v>0</v>
      </c>
      <c r="BD25" s="72">
        <f t="shared" si="10"/>
        <v>0</v>
      </c>
      <c r="BE25" s="72">
        <f t="shared" si="10"/>
        <v>0</v>
      </c>
      <c r="BF25" s="72">
        <f t="shared" si="10"/>
        <v>0</v>
      </c>
      <c r="BG25" s="72">
        <f t="shared" si="10"/>
        <v>0</v>
      </c>
      <c r="BH25" s="72">
        <f t="shared" si="10"/>
        <v>0</v>
      </c>
      <c r="BI25" s="72">
        <f t="shared" si="10"/>
        <v>0</v>
      </c>
      <c r="BJ25" s="72">
        <f t="shared" si="10"/>
        <v>0</v>
      </c>
      <c r="BK25" s="72">
        <f t="shared" si="10"/>
        <v>0</v>
      </c>
      <c r="BL25" s="72">
        <f t="shared" si="10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1">C75</f>
        <v>0</v>
      </c>
      <c r="D26" s="72">
        <f t="shared" si="11"/>
        <v>0</v>
      </c>
      <c r="E26" s="72">
        <f t="shared" si="11"/>
        <v>0</v>
      </c>
      <c r="F26" s="72">
        <f t="shared" si="11"/>
        <v>0</v>
      </c>
      <c r="G26" s="72">
        <f t="shared" si="11"/>
        <v>0</v>
      </c>
      <c r="H26" s="72">
        <f t="shared" si="11"/>
        <v>0</v>
      </c>
      <c r="I26" s="72">
        <f t="shared" si="11"/>
        <v>0</v>
      </c>
      <c r="J26" s="72">
        <f t="shared" si="11"/>
        <v>0</v>
      </c>
      <c r="K26" s="72">
        <f t="shared" si="11"/>
        <v>0</v>
      </c>
      <c r="L26" s="72">
        <f t="shared" si="11"/>
        <v>0</v>
      </c>
      <c r="M26" s="72">
        <f t="shared" si="11"/>
        <v>0</v>
      </c>
      <c r="N26" s="72">
        <f t="shared" si="11"/>
        <v>0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B82</f>
        <v>0</v>
      </c>
      <c r="C27" s="72">
        <f t="shared" si="12"/>
        <v>0</v>
      </c>
      <c r="D27" s="72">
        <f t="shared" si="12"/>
        <v>0</v>
      </c>
      <c r="E27" s="72">
        <f t="shared" si="12"/>
        <v>0</v>
      </c>
      <c r="F27" s="72">
        <f t="shared" si="12"/>
        <v>0</v>
      </c>
      <c r="G27" s="72">
        <f t="shared" si="12"/>
        <v>0</v>
      </c>
      <c r="H27" s="72">
        <f t="shared" si="12"/>
        <v>0</v>
      </c>
      <c r="I27" s="72">
        <f t="shared" si="12"/>
        <v>0</v>
      </c>
      <c r="J27" s="72">
        <f t="shared" si="12"/>
        <v>0</v>
      </c>
      <c r="K27" s="72">
        <f t="shared" si="12"/>
        <v>0</v>
      </c>
      <c r="L27" s="72">
        <f t="shared" si="12"/>
        <v>0</v>
      </c>
      <c r="M27" s="72">
        <f t="shared" si="12"/>
        <v>0</v>
      </c>
      <c r="N27" s="72">
        <f t="shared" si="12"/>
        <v>0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0</v>
      </c>
      <c r="D28" s="72">
        <f t="shared" si="13"/>
        <v>0</v>
      </c>
      <c r="E28" s="72">
        <f t="shared" si="13"/>
        <v>0</v>
      </c>
      <c r="F28" s="72">
        <f t="shared" si="13"/>
        <v>0</v>
      </c>
      <c r="G28" s="72">
        <f t="shared" si="13"/>
        <v>0</v>
      </c>
      <c r="H28" s="72">
        <f t="shared" si="13"/>
        <v>0</v>
      </c>
      <c r="I28" s="72">
        <f t="shared" si="13"/>
        <v>0</v>
      </c>
      <c r="J28" s="72">
        <f t="shared" si="13"/>
        <v>0</v>
      </c>
      <c r="K28" s="72">
        <f t="shared" si="13"/>
        <v>0</v>
      </c>
      <c r="L28" s="72">
        <f t="shared" si="13"/>
        <v>0</v>
      </c>
      <c r="M28" s="72">
        <f t="shared" si="13"/>
        <v>0</v>
      </c>
      <c r="N28" s="72">
        <f t="shared" si="13"/>
        <v>0</v>
      </c>
      <c r="O28" s="72">
        <f t="shared" si="13"/>
        <v>0</v>
      </c>
      <c r="P28" s="72">
        <f t="shared" si="13"/>
        <v>0</v>
      </c>
      <c r="Q28" s="72">
        <f t="shared" si="13"/>
        <v>0</v>
      </c>
      <c r="R28" s="72">
        <f t="shared" si="13"/>
        <v>0</v>
      </c>
      <c r="S28" s="72">
        <f t="shared" si="13"/>
        <v>0</v>
      </c>
      <c r="T28" s="72">
        <f t="shared" si="13"/>
        <v>0</v>
      </c>
      <c r="U28" s="72">
        <f t="shared" si="13"/>
        <v>0</v>
      </c>
      <c r="V28" s="72">
        <f t="shared" si="13"/>
        <v>0</v>
      </c>
      <c r="W28" s="72">
        <f t="shared" si="13"/>
        <v>0</v>
      </c>
      <c r="X28" s="72">
        <f t="shared" si="13"/>
        <v>0</v>
      </c>
      <c r="Y28" s="72">
        <f t="shared" si="13"/>
        <v>0</v>
      </c>
      <c r="Z28" s="72">
        <f t="shared" si="13"/>
        <v>0</v>
      </c>
      <c r="AA28" s="72">
        <f t="shared" si="13"/>
        <v>0</v>
      </c>
      <c r="AB28" s="72">
        <f t="shared" si="13"/>
        <v>0</v>
      </c>
      <c r="AC28" s="72">
        <f t="shared" si="13"/>
        <v>0</v>
      </c>
      <c r="AD28" s="72">
        <f t="shared" si="13"/>
        <v>0</v>
      </c>
      <c r="AE28" s="72">
        <f t="shared" si="13"/>
        <v>0</v>
      </c>
      <c r="AF28" s="72">
        <f t="shared" si="13"/>
        <v>0</v>
      </c>
      <c r="AG28" s="72">
        <f t="shared" si="13"/>
        <v>0</v>
      </c>
      <c r="AH28" s="72">
        <f t="shared" si="13"/>
        <v>0</v>
      </c>
      <c r="AI28" s="72">
        <f t="shared" si="13"/>
        <v>0</v>
      </c>
      <c r="AJ28" s="72">
        <f t="shared" si="13"/>
        <v>0</v>
      </c>
      <c r="AK28" s="72">
        <f t="shared" si="13"/>
        <v>0</v>
      </c>
      <c r="AL28" s="72">
        <f t="shared" si="13"/>
        <v>0</v>
      </c>
      <c r="AM28" s="72">
        <f t="shared" si="13"/>
        <v>0</v>
      </c>
      <c r="AN28" s="72">
        <f t="shared" si="13"/>
        <v>0</v>
      </c>
      <c r="AO28" s="72">
        <f t="shared" si="13"/>
        <v>0</v>
      </c>
      <c r="AP28" s="72">
        <f t="shared" si="13"/>
        <v>0</v>
      </c>
      <c r="AQ28" s="72">
        <f t="shared" si="13"/>
        <v>0</v>
      </c>
      <c r="AR28" s="72">
        <f t="shared" si="13"/>
        <v>0</v>
      </c>
      <c r="AS28" s="72">
        <f t="shared" si="13"/>
        <v>0</v>
      </c>
      <c r="AT28" s="72">
        <f t="shared" si="13"/>
        <v>0</v>
      </c>
      <c r="AU28" s="72">
        <f t="shared" si="13"/>
        <v>0</v>
      </c>
      <c r="AV28" s="72">
        <f t="shared" si="13"/>
        <v>0</v>
      </c>
      <c r="AW28" s="72">
        <f t="shared" si="13"/>
        <v>0</v>
      </c>
      <c r="AX28" s="72">
        <f t="shared" si="13"/>
        <v>0</v>
      </c>
      <c r="AY28" s="72">
        <f t="shared" si="13"/>
        <v>0</v>
      </c>
      <c r="AZ28" s="72">
        <f t="shared" si="13"/>
        <v>0</v>
      </c>
      <c r="BA28" s="72">
        <f t="shared" si="13"/>
        <v>0</v>
      </c>
      <c r="BB28" s="72">
        <f t="shared" si="13"/>
        <v>0</v>
      </c>
      <c r="BC28" s="72">
        <f t="shared" si="13"/>
        <v>0</v>
      </c>
      <c r="BD28" s="72">
        <f t="shared" si="13"/>
        <v>0</v>
      </c>
      <c r="BE28" s="72">
        <f t="shared" si="13"/>
        <v>0</v>
      </c>
      <c r="BF28" s="72">
        <f t="shared" si="13"/>
        <v>0</v>
      </c>
      <c r="BG28" s="72">
        <f t="shared" si="13"/>
        <v>0</v>
      </c>
      <c r="BH28" s="72">
        <f t="shared" si="13"/>
        <v>0</v>
      </c>
      <c r="BI28" s="72">
        <f t="shared" si="13"/>
        <v>0</v>
      </c>
      <c r="BJ28" s="72">
        <f t="shared" si="13"/>
        <v>0</v>
      </c>
      <c r="BK28" s="72">
        <f t="shared" si="13"/>
        <v>0</v>
      </c>
      <c r="BL28" s="72">
        <f t="shared" si="13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</v>
      </c>
      <c r="D29" s="66">
        <f t="shared" si="14"/>
        <v>0</v>
      </c>
      <c r="E29" s="66">
        <f t="shared" si="14"/>
        <v>0</v>
      </c>
      <c r="F29" s="66">
        <f t="shared" si="14"/>
        <v>0</v>
      </c>
      <c r="G29" s="66">
        <f>AVERAGE(G25,G28)</f>
        <v>0</v>
      </c>
      <c r="H29" s="66">
        <f t="shared" si="14"/>
        <v>0</v>
      </c>
      <c r="I29" s="66">
        <f t="shared" si="14"/>
        <v>0</v>
      </c>
      <c r="J29" s="66">
        <f t="shared" si="14"/>
        <v>0</v>
      </c>
      <c r="K29" s="66">
        <f t="shared" si="14"/>
        <v>0</v>
      </c>
      <c r="L29" s="66">
        <f t="shared" si="14"/>
        <v>0</v>
      </c>
      <c r="M29" s="66">
        <f t="shared" si="14"/>
        <v>0</v>
      </c>
      <c r="N29" s="66">
        <f t="shared" si="14"/>
        <v>0</v>
      </c>
      <c r="O29" s="66">
        <f t="shared" si="14"/>
        <v>0</v>
      </c>
      <c r="P29" s="66">
        <f t="shared" si="14"/>
        <v>0</v>
      </c>
      <c r="Q29" s="66">
        <f t="shared" si="14"/>
        <v>0</v>
      </c>
      <c r="R29" s="66">
        <f t="shared" si="14"/>
        <v>0</v>
      </c>
      <c r="S29" s="66">
        <f t="shared" si="14"/>
        <v>0</v>
      </c>
      <c r="T29" s="66">
        <f t="shared" si="14"/>
        <v>0</v>
      </c>
      <c r="U29" s="66">
        <f t="shared" si="14"/>
        <v>0</v>
      </c>
      <c r="V29" s="66">
        <f t="shared" si="14"/>
        <v>0</v>
      </c>
      <c r="W29" s="66">
        <f t="shared" si="14"/>
        <v>0</v>
      </c>
      <c r="X29" s="66">
        <f t="shared" si="14"/>
        <v>0</v>
      </c>
      <c r="Y29" s="66">
        <f t="shared" si="14"/>
        <v>0</v>
      </c>
      <c r="Z29" s="66">
        <f t="shared" si="14"/>
        <v>0</v>
      </c>
      <c r="AA29" s="66">
        <f t="shared" si="14"/>
        <v>0</v>
      </c>
      <c r="AB29" s="66">
        <f t="shared" si="14"/>
        <v>0</v>
      </c>
      <c r="AC29" s="66">
        <f t="shared" si="14"/>
        <v>0</v>
      </c>
      <c r="AD29" s="66">
        <f t="shared" si="14"/>
        <v>0</v>
      </c>
      <c r="AE29" s="66">
        <f t="shared" si="14"/>
        <v>0</v>
      </c>
      <c r="AF29" s="66">
        <f t="shared" si="14"/>
        <v>0</v>
      </c>
      <c r="AG29" s="66">
        <f t="shared" si="14"/>
        <v>0</v>
      </c>
      <c r="AH29" s="66">
        <f t="shared" si="14"/>
        <v>0</v>
      </c>
      <c r="AI29" s="66">
        <f t="shared" si="14"/>
        <v>0</v>
      </c>
      <c r="AJ29" s="66">
        <f t="shared" si="14"/>
        <v>0</v>
      </c>
      <c r="AK29" s="66">
        <f t="shared" si="14"/>
        <v>0</v>
      </c>
      <c r="AL29" s="66">
        <f t="shared" si="14"/>
        <v>0</v>
      </c>
      <c r="AM29" s="66">
        <f t="shared" si="14"/>
        <v>0</v>
      </c>
      <c r="AN29" s="66">
        <f t="shared" si="14"/>
        <v>0</v>
      </c>
      <c r="AO29" s="66">
        <f t="shared" si="14"/>
        <v>0</v>
      </c>
      <c r="AP29" s="66">
        <f t="shared" si="14"/>
        <v>0</v>
      </c>
      <c r="AQ29" s="66">
        <f t="shared" si="14"/>
        <v>0</v>
      </c>
      <c r="AR29" s="66">
        <f t="shared" si="14"/>
        <v>0</v>
      </c>
      <c r="AS29" s="66">
        <f t="shared" si="14"/>
        <v>0</v>
      </c>
      <c r="AT29" s="66">
        <f t="shared" si="14"/>
        <v>0</v>
      </c>
      <c r="AU29" s="66">
        <f t="shared" si="14"/>
        <v>0</v>
      </c>
      <c r="AV29" s="66">
        <f t="shared" si="14"/>
        <v>0</v>
      </c>
      <c r="AW29" s="66">
        <f t="shared" si="14"/>
        <v>0</v>
      </c>
      <c r="AX29" s="66">
        <f t="shared" si="14"/>
        <v>0</v>
      </c>
      <c r="AY29" s="66">
        <f t="shared" si="14"/>
        <v>0</v>
      </c>
      <c r="AZ29" s="66">
        <f t="shared" si="14"/>
        <v>0</v>
      </c>
      <c r="BA29" s="66">
        <f t="shared" si="14"/>
        <v>0</v>
      </c>
      <c r="BB29" s="66">
        <f t="shared" si="14"/>
        <v>0</v>
      </c>
      <c r="BC29" s="66">
        <f t="shared" si="14"/>
        <v>0</v>
      </c>
      <c r="BD29" s="66">
        <f t="shared" si="14"/>
        <v>0</v>
      </c>
      <c r="BE29" s="66">
        <f t="shared" si="14"/>
        <v>0</v>
      </c>
      <c r="BF29" s="66">
        <f t="shared" si="14"/>
        <v>0</v>
      </c>
      <c r="BG29" s="66">
        <f t="shared" si="14"/>
        <v>0</v>
      </c>
      <c r="BH29" s="66">
        <f t="shared" si="14"/>
        <v>0</v>
      </c>
      <c r="BI29" s="66">
        <f t="shared" si="14"/>
        <v>0</v>
      </c>
      <c r="BJ29" s="66">
        <f t="shared" si="14"/>
        <v>0</v>
      </c>
      <c r="BK29" s="66">
        <f t="shared" si="14"/>
        <v>0</v>
      </c>
      <c r="BL29" s="66">
        <f t="shared" si="14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0</v>
      </c>
      <c r="E32" s="72">
        <f t="shared" si="15"/>
        <v>0</v>
      </c>
      <c r="F32" s="72">
        <f t="shared" si="15"/>
        <v>0</v>
      </c>
      <c r="G32" s="72">
        <f t="shared" si="15"/>
        <v>0</v>
      </c>
      <c r="H32" s="72">
        <f t="shared" si="15"/>
        <v>0</v>
      </c>
      <c r="I32" s="72">
        <f t="shared" si="15"/>
        <v>0</v>
      </c>
      <c r="J32" s="72">
        <f t="shared" si="15"/>
        <v>0</v>
      </c>
      <c r="K32" s="72">
        <f t="shared" si="15"/>
        <v>0</v>
      </c>
      <c r="L32" s="72">
        <f t="shared" si="15"/>
        <v>0</v>
      </c>
      <c r="M32" s="72">
        <f t="shared" si="15"/>
        <v>0</v>
      </c>
      <c r="N32" s="72">
        <f t="shared" si="15"/>
        <v>0</v>
      </c>
      <c r="O32" s="72">
        <f t="shared" si="15"/>
        <v>0</v>
      </c>
      <c r="P32" s="72">
        <f t="shared" si="15"/>
        <v>0</v>
      </c>
      <c r="Q32" s="72">
        <f t="shared" si="15"/>
        <v>0</v>
      </c>
      <c r="R32" s="72">
        <f t="shared" si="15"/>
        <v>0</v>
      </c>
      <c r="S32" s="72">
        <f t="shared" si="15"/>
        <v>0</v>
      </c>
      <c r="T32" s="72">
        <f t="shared" si="15"/>
        <v>0</v>
      </c>
      <c r="U32" s="72">
        <f t="shared" si="15"/>
        <v>0</v>
      </c>
      <c r="V32" s="72">
        <f t="shared" si="15"/>
        <v>0</v>
      </c>
      <c r="W32" s="72">
        <f t="shared" si="15"/>
        <v>0</v>
      </c>
      <c r="X32" s="72">
        <f t="shared" si="15"/>
        <v>0</v>
      </c>
      <c r="Y32" s="72">
        <f t="shared" si="15"/>
        <v>0</v>
      </c>
      <c r="Z32" s="72">
        <f t="shared" si="15"/>
        <v>0</v>
      </c>
      <c r="AA32" s="72">
        <f t="shared" si="15"/>
        <v>0</v>
      </c>
      <c r="AB32" s="72">
        <f t="shared" si="15"/>
        <v>0</v>
      </c>
      <c r="AC32" s="72">
        <f t="shared" si="15"/>
        <v>0</v>
      </c>
      <c r="AD32" s="72">
        <f t="shared" si="15"/>
        <v>0</v>
      </c>
      <c r="AE32" s="72">
        <f t="shared" si="15"/>
        <v>0</v>
      </c>
      <c r="AF32" s="72">
        <f t="shared" si="15"/>
        <v>0</v>
      </c>
      <c r="AG32" s="72">
        <f t="shared" si="15"/>
        <v>0</v>
      </c>
      <c r="AH32" s="72">
        <f t="shared" si="15"/>
        <v>0</v>
      </c>
      <c r="AI32" s="72">
        <f t="shared" si="15"/>
        <v>0</v>
      </c>
      <c r="AJ32" s="72">
        <f t="shared" si="15"/>
        <v>0</v>
      </c>
      <c r="AK32" s="72">
        <f t="shared" si="15"/>
        <v>0</v>
      </c>
      <c r="AL32" s="72">
        <f t="shared" si="15"/>
        <v>0</v>
      </c>
      <c r="AM32" s="72">
        <f t="shared" si="15"/>
        <v>0</v>
      </c>
      <c r="AN32" s="72">
        <f t="shared" si="15"/>
        <v>0</v>
      </c>
      <c r="AO32" s="72">
        <f t="shared" si="15"/>
        <v>0</v>
      </c>
      <c r="AP32" s="72">
        <f t="shared" si="15"/>
        <v>0</v>
      </c>
      <c r="AQ32" s="72">
        <f t="shared" si="15"/>
        <v>0</v>
      </c>
      <c r="AR32" s="72">
        <f t="shared" si="15"/>
        <v>0</v>
      </c>
      <c r="AS32" s="72">
        <f t="shared" si="15"/>
        <v>0</v>
      </c>
      <c r="AT32" s="72">
        <f t="shared" si="15"/>
        <v>0</v>
      </c>
      <c r="AU32" s="72">
        <f t="shared" si="15"/>
        <v>0</v>
      </c>
      <c r="AV32" s="72">
        <f t="shared" si="15"/>
        <v>0</v>
      </c>
      <c r="AW32" s="72">
        <f t="shared" si="15"/>
        <v>0</v>
      </c>
      <c r="AX32" s="72">
        <f t="shared" si="15"/>
        <v>0</v>
      </c>
      <c r="AY32" s="72">
        <f t="shared" si="15"/>
        <v>0</v>
      </c>
      <c r="AZ32" s="72">
        <f t="shared" si="15"/>
        <v>0</v>
      </c>
      <c r="BA32" s="72">
        <f t="shared" si="15"/>
        <v>0</v>
      </c>
      <c r="BB32" s="72">
        <f t="shared" si="15"/>
        <v>0</v>
      </c>
      <c r="BC32" s="72">
        <f t="shared" si="15"/>
        <v>0</v>
      </c>
      <c r="BD32" s="72">
        <f t="shared" si="15"/>
        <v>0</v>
      </c>
      <c r="BE32" s="72">
        <f t="shared" si="15"/>
        <v>0</v>
      </c>
      <c r="BF32" s="72">
        <f t="shared" si="15"/>
        <v>0</v>
      </c>
      <c r="BG32" s="72">
        <f t="shared" si="15"/>
        <v>0</v>
      </c>
      <c r="BH32" s="72">
        <f t="shared" si="15"/>
        <v>0</v>
      </c>
      <c r="BI32" s="72">
        <f t="shared" si="15"/>
        <v>0</v>
      </c>
      <c r="BJ32" s="72">
        <f t="shared" si="15"/>
        <v>0</v>
      </c>
      <c r="BK32" s="72">
        <f t="shared" si="15"/>
        <v>0</v>
      </c>
      <c r="BL32" s="72">
        <f t="shared" si="15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6">B98</f>
        <v>0</v>
      </c>
      <c r="C33" s="72">
        <f t="shared" si="16"/>
        <v>0</v>
      </c>
      <c r="D33" s="72">
        <f t="shared" si="16"/>
        <v>0</v>
      </c>
      <c r="E33" s="72">
        <f t="shared" si="16"/>
        <v>0</v>
      </c>
      <c r="F33" s="72">
        <f t="shared" si="16"/>
        <v>0</v>
      </c>
      <c r="G33" s="72">
        <f t="shared" si="16"/>
        <v>0</v>
      </c>
      <c r="H33" s="72">
        <f t="shared" si="16"/>
        <v>0</v>
      </c>
      <c r="I33" s="72">
        <f t="shared" si="16"/>
        <v>0</v>
      </c>
      <c r="J33" s="72">
        <f t="shared" si="16"/>
        <v>0</v>
      </c>
      <c r="K33" s="72">
        <f t="shared" si="16"/>
        <v>0</v>
      </c>
      <c r="L33" s="72">
        <f t="shared" si="16"/>
        <v>0</v>
      </c>
      <c r="M33" s="72">
        <f t="shared" si="16"/>
        <v>0</v>
      </c>
      <c r="N33" s="72">
        <f t="shared" si="16"/>
        <v>0</v>
      </c>
      <c r="O33" s="72">
        <f t="shared" si="16"/>
        <v>0</v>
      </c>
      <c r="P33" s="72">
        <f t="shared" si="16"/>
        <v>0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si="16"/>
        <v>0</v>
      </c>
      <c r="AI33" s="72">
        <f t="shared" si="16"/>
        <v>0</v>
      </c>
      <c r="AJ33" s="72">
        <f t="shared" si="16"/>
        <v>0</v>
      </c>
      <c r="AK33" s="72">
        <f t="shared" si="16"/>
        <v>0</v>
      </c>
      <c r="AL33" s="72">
        <f t="shared" si="16"/>
        <v>0</v>
      </c>
      <c r="AM33" s="72">
        <f t="shared" si="16"/>
        <v>0</v>
      </c>
      <c r="AN33" s="72">
        <f t="shared" si="16"/>
        <v>0</v>
      </c>
      <c r="AO33" s="72">
        <f t="shared" si="16"/>
        <v>0</v>
      </c>
      <c r="AP33" s="72">
        <f t="shared" si="16"/>
        <v>0</v>
      </c>
      <c r="AQ33" s="72">
        <f t="shared" si="16"/>
        <v>0</v>
      </c>
      <c r="AR33" s="72">
        <f t="shared" si="16"/>
        <v>0</v>
      </c>
      <c r="AS33" s="72">
        <f t="shared" si="16"/>
        <v>0</v>
      </c>
      <c r="AT33" s="72">
        <f t="shared" si="16"/>
        <v>0</v>
      </c>
      <c r="AU33" s="72">
        <f t="shared" si="16"/>
        <v>0</v>
      </c>
      <c r="AV33" s="72">
        <f t="shared" si="16"/>
        <v>0</v>
      </c>
      <c r="AW33" s="72">
        <f t="shared" si="16"/>
        <v>0</v>
      </c>
      <c r="AX33" s="72">
        <f t="shared" si="16"/>
        <v>0</v>
      </c>
      <c r="AY33" s="72">
        <f t="shared" si="16"/>
        <v>0</v>
      </c>
      <c r="AZ33" s="72">
        <f t="shared" si="16"/>
        <v>0</v>
      </c>
      <c r="BA33" s="72">
        <f t="shared" si="16"/>
        <v>0</v>
      </c>
      <c r="BB33" s="72">
        <f t="shared" si="16"/>
        <v>0</v>
      </c>
      <c r="BC33" s="72">
        <f t="shared" si="16"/>
        <v>0</v>
      </c>
      <c r="BD33" s="72">
        <f t="shared" si="16"/>
        <v>0</v>
      </c>
      <c r="BE33" s="72">
        <f t="shared" si="16"/>
        <v>0</v>
      </c>
      <c r="BF33" s="72">
        <f t="shared" si="16"/>
        <v>0</v>
      </c>
      <c r="BG33" s="72">
        <f t="shared" si="16"/>
        <v>0</v>
      </c>
      <c r="BH33" s="72">
        <f t="shared" si="16"/>
        <v>0</v>
      </c>
      <c r="BI33" s="72">
        <f t="shared" si="16"/>
        <v>0</v>
      </c>
      <c r="BJ33" s="72">
        <f t="shared" si="16"/>
        <v>0</v>
      </c>
      <c r="BK33" s="72">
        <f t="shared" si="16"/>
        <v>0</v>
      </c>
      <c r="BL33" s="72">
        <f t="shared" si="16"/>
        <v>0</v>
      </c>
      <c r="BM33" s="35"/>
      <c r="BN33" s="72">
        <f>SUM(B33:BM33)</f>
        <v>0</v>
      </c>
      <c r="BO33" s="323"/>
    </row>
    <row r="34" spans="1:107" s="36" customFormat="1" ht="15" customHeight="1" x14ac:dyDescent="0.2">
      <c r="A34" s="34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319">
        <f>-BN87</f>
        <v>0</v>
      </c>
      <c r="BB34" s="72"/>
      <c r="BC34" s="72"/>
      <c r="BD34" s="319">
        <f>-BN90</f>
        <v>0</v>
      </c>
      <c r="BE34" s="72"/>
      <c r="BF34" s="72"/>
      <c r="BG34" s="72"/>
      <c r="BH34" s="72"/>
      <c r="BI34" s="72"/>
      <c r="BJ34" s="72"/>
      <c r="BK34" s="319">
        <f>-BN97</f>
        <v>0</v>
      </c>
      <c r="BL34" s="72"/>
      <c r="BM34" s="35"/>
      <c r="BN34" s="72">
        <f>SUM(B34:BM34)</f>
        <v>0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7">SUM(C32:C34)</f>
        <v>0</v>
      </c>
      <c r="D35" s="72">
        <f t="shared" si="17"/>
        <v>0</v>
      </c>
      <c r="E35" s="72">
        <f t="shared" si="17"/>
        <v>0</v>
      </c>
      <c r="F35" s="72">
        <f t="shared" si="17"/>
        <v>0</v>
      </c>
      <c r="G35" s="72">
        <f t="shared" si="17"/>
        <v>0</v>
      </c>
      <c r="H35" s="72">
        <f t="shared" si="17"/>
        <v>0</v>
      </c>
      <c r="I35" s="72">
        <f t="shared" si="17"/>
        <v>0</v>
      </c>
      <c r="J35" s="72">
        <f t="shared" si="17"/>
        <v>0</v>
      </c>
      <c r="K35" s="72">
        <f t="shared" si="17"/>
        <v>0</v>
      </c>
      <c r="L35" s="72">
        <f t="shared" si="17"/>
        <v>0</v>
      </c>
      <c r="M35" s="72">
        <f t="shared" si="17"/>
        <v>0</v>
      </c>
      <c r="N35" s="72">
        <f t="shared" si="17"/>
        <v>0</v>
      </c>
      <c r="O35" s="72">
        <f t="shared" si="17"/>
        <v>0</v>
      </c>
      <c r="P35" s="72">
        <f t="shared" si="17"/>
        <v>0</v>
      </c>
      <c r="Q35" s="72">
        <f t="shared" si="17"/>
        <v>0</v>
      </c>
      <c r="R35" s="72">
        <f t="shared" si="17"/>
        <v>0</v>
      </c>
      <c r="S35" s="72">
        <f t="shared" si="17"/>
        <v>0</v>
      </c>
      <c r="T35" s="72">
        <f t="shared" si="17"/>
        <v>0</v>
      </c>
      <c r="U35" s="72">
        <f t="shared" si="17"/>
        <v>0</v>
      </c>
      <c r="V35" s="72">
        <f t="shared" si="17"/>
        <v>0</v>
      </c>
      <c r="W35" s="72">
        <f t="shared" si="17"/>
        <v>0</v>
      </c>
      <c r="X35" s="72">
        <f t="shared" si="17"/>
        <v>0</v>
      </c>
      <c r="Y35" s="72">
        <f t="shared" si="17"/>
        <v>0</v>
      </c>
      <c r="Z35" s="72">
        <f t="shared" si="17"/>
        <v>0</v>
      </c>
      <c r="AA35" s="72">
        <f t="shared" si="17"/>
        <v>0</v>
      </c>
      <c r="AB35" s="72">
        <f t="shared" si="17"/>
        <v>0</v>
      </c>
      <c r="AC35" s="72">
        <f t="shared" si="17"/>
        <v>0</v>
      </c>
      <c r="AD35" s="72">
        <f t="shared" si="17"/>
        <v>0</v>
      </c>
      <c r="AE35" s="72">
        <f t="shared" si="17"/>
        <v>0</v>
      </c>
      <c r="AF35" s="72">
        <f t="shared" si="17"/>
        <v>0</v>
      </c>
      <c r="AG35" s="72">
        <f t="shared" si="17"/>
        <v>0</v>
      </c>
      <c r="AH35" s="72">
        <f t="shared" si="17"/>
        <v>0</v>
      </c>
      <c r="AI35" s="72">
        <f t="shared" si="17"/>
        <v>0</v>
      </c>
      <c r="AJ35" s="72">
        <f t="shared" si="17"/>
        <v>0</v>
      </c>
      <c r="AK35" s="72">
        <f t="shared" si="17"/>
        <v>0</v>
      </c>
      <c r="AL35" s="72">
        <f t="shared" si="17"/>
        <v>0</v>
      </c>
      <c r="AM35" s="72">
        <f t="shared" si="17"/>
        <v>0</v>
      </c>
      <c r="AN35" s="72">
        <f t="shared" si="17"/>
        <v>0</v>
      </c>
      <c r="AO35" s="72">
        <f t="shared" si="17"/>
        <v>0</v>
      </c>
      <c r="AP35" s="72">
        <f t="shared" si="17"/>
        <v>0</v>
      </c>
      <c r="AQ35" s="72">
        <f t="shared" si="17"/>
        <v>0</v>
      </c>
      <c r="AR35" s="72">
        <f t="shared" si="17"/>
        <v>0</v>
      </c>
      <c r="AS35" s="72">
        <f t="shared" si="17"/>
        <v>0</v>
      </c>
      <c r="AT35" s="72">
        <f t="shared" si="17"/>
        <v>0</v>
      </c>
      <c r="AU35" s="72">
        <f t="shared" si="17"/>
        <v>0</v>
      </c>
      <c r="AV35" s="72">
        <f t="shared" si="17"/>
        <v>0</v>
      </c>
      <c r="AW35" s="72">
        <f t="shared" si="17"/>
        <v>0</v>
      </c>
      <c r="AX35" s="72">
        <f t="shared" si="17"/>
        <v>0</v>
      </c>
      <c r="AY35" s="72">
        <f t="shared" si="17"/>
        <v>0</v>
      </c>
      <c r="AZ35" s="72">
        <f t="shared" si="17"/>
        <v>0</v>
      </c>
      <c r="BA35" s="72">
        <f t="shared" si="17"/>
        <v>0</v>
      </c>
      <c r="BB35" s="72">
        <f t="shared" si="17"/>
        <v>0</v>
      </c>
      <c r="BC35" s="72">
        <f t="shared" si="17"/>
        <v>0</v>
      </c>
      <c r="BD35" s="72">
        <f t="shared" si="17"/>
        <v>0</v>
      </c>
      <c r="BE35" s="72">
        <f t="shared" si="17"/>
        <v>0</v>
      </c>
      <c r="BF35" s="72">
        <f t="shared" si="17"/>
        <v>0</v>
      </c>
      <c r="BG35" s="72">
        <f t="shared" si="17"/>
        <v>0</v>
      </c>
      <c r="BH35" s="72">
        <f t="shared" si="17"/>
        <v>0</v>
      </c>
      <c r="BI35" s="72">
        <f t="shared" si="17"/>
        <v>0</v>
      </c>
      <c r="BJ35" s="72">
        <f t="shared" si="17"/>
        <v>0</v>
      </c>
      <c r="BK35" s="72">
        <f t="shared" si="17"/>
        <v>0</v>
      </c>
      <c r="BL35" s="72">
        <f t="shared" si="17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8">AVERAGE(B32,B35)</f>
        <v>0</v>
      </c>
      <c r="C36" s="66">
        <f t="shared" si="18"/>
        <v>0</v>
      </c>
      <c r="D36" s="66">
        <f t="shared" si="18"/>
        <v>0</v>
      </c>
      <c r="E36" s="66">
        <f t="shared" si="18"/>
        <v>0</v>
      </c>
      <c r="F36" s="66">
        <f t="shared" si="18"/>
        <v>0</v>
      </c>
      <c r="G36" s="66">
        <f t="shared" si="18"/>
        <v>0</v>
      </c>
      <c r="H36" s="66">
        <f t="shared" si="18"/>
        <v>0</v>
      </c>
      <c r="I36" s="66">
        <f t="shared" si="18"/>
        <v>0</v>
      </c>
      <c r="J36" s="66">
        <f t="shared" si="18"/>
        <v>0</v>
      </c>
      <c r="K36" s="66">
        <f t="shared" si="18"/>
        <v>0</v>
      </c>
      <c r="L36" s="66">
        <f t="shared" si="18"/>
        <v>0</v>
      </c>
      <c r="M36" s="66">
        <f t="shared" si="18"/>
        <v>0</v>
      </c>
      <c r="N36" s="66">
        <f t="shared" si="18"/>
        <v>0</v>
      </c>
      <c r="O36" s="66">
        <f t="shared" si="18"/>
        <v>0</v>
      </c>
      <c r="P36" s="66">
        <f t="shared" si="18"/>
        <v>0</v>
      </c>
      <c r="Q36" s="66">
        <f t="shared" si="18"/>
        <v>0</v>
      </c>
      <c r="R36" s="66">
        <f t="shared" si="18"/>
        <v>0</v>
      </c>
      <c r="S36" s="66">
        <f t="shared" si="18"/>
        <v>0</v>
      </c>
      <c r="T36" s="66">
        <f t="shared" si="18"/>
        <v>0</v>
      </c>
      <c r="U36" s="66">
        <f t="shared" si="18"/>
        <v>0</v>
      </c>
      <c r="V36" s="66">
        <f t="shared" si="18"/>
        <v>0</v>
      </c>
      <c r="W36" s="66">
        <f t="shared" si="18"/>
        <v>0</v>
      </c>
      <c r="X36" s="66">
        <f t="shared" si="18"/>
        <v>0</v>
      </c>
      <c r="Y36" s="66">
        <f t="shared" si="18"/>
        <v>0</v>
      </c>
      <c r="Z36" s="66">
        <f t="shared" si="18"/>
        <v>0</v>
      </c>
      <c r="AA36" s="66">
        <f t="shared" si="18"/>
        <v>0</v>
      </c>
      <c r="AB36" s="66">
        <f t="shared" si="18"/>
        <v>0</v>
      </c>
      <c r="AC36" s="66">
        <f t="shared" si="18"/>
        <v>0</v>
      </c>
      <c r="AD36" s="66">
        <f t="shared" si="18"/>
        <v>0</v>
      </c>
      <c r="AE36" s="66">
        <f t="shared" si="18"/>
        <v>0</v>
      </c>
      <c r="AF36" s="66">
        <f t="shared" si="18"/>
        <v>0</v>
      </c>
      <c r="AG36" s="66">
        <f t="shared" si="18"/>
        <v>0</v>
      </c>
      <c r="AH36" s="66">
        <f t="shared" si="18"/>
        <v>0</v>
      </c>
      <c r="AI36" s="66">
        <f t="shared" si="18"/>
        <v>0</v>
      </c>
      <c r="AJ36" s="66">
        <f t="shared" si="18"/>
        <v>0</v>
      </c>
      <c r="AK36" s="66">
        <f t="shared" si="18"/>
        <v>0</v>
      </c>
      <c r="AL36" s="66">
        <f t="shared" si="18"/>
        <v>0</v>
      </c>
      <c r="AM36" s="66">
        <f t="shared" si="18"/>
        <v>0</v>
      </c>
      <c r="AN36" s="66">
        <f t="shared" si="18"/>
        <v>0</v>
      </c>
      <c r="AO36" s="66">
        <f t="shared" si="18"/>
        <v>0</v>
      </c>
      <c r="AP36" s="66">
        <f t="shared" si="18"/>
        <v>0</v>
      </c>
      <c r="AQ36" s="66">
        <f t="shared" si="18"/>
        <v>0</v>
      </c>
      <c r="AR36" s="66">
        <f t="shared" si="18"/>
        <v>0</v>
      </c>
      <c r="AS36" s="66">
        <f t="shared" si="18"/>
        <v>0</v>
      </c>
      <c r="AT36" s="66">
        <f t="shared" si="18"/>
        <v>0</v>
      </c>
      <c r="AU36" s="66">
        <f t="shared" si="18"/>
        <v>0</v>
      </c>
      <c r="AV36" s="66">
        <f t="shared" si="18"/>
        <v>0</v>
      </c>
      <c r="AW36" s="66">
        <f t="shared" si="18"/>
        <v>0</v>
      </c>
      <c r="AX36" s="66">
        <f t="shared" si="18"/>
        <v>0</v>
      </c>
      <c r="AY36" s="66">
        <f t="shared" si="18"/>
        <v>0</v>
      </c>
      <c r="AZ36" s="66">
        <f t="shared" si="18"/>
        <v>0</v>
      </c>
      <c r="BA36" s="66">
        <f t="shared" si="18"/>
        <v>0</v>
      </c>
      <c r="BB36" s="66">
        <f t="shared" si="18"/>
        <v>0</v>
      </c>
      <c r="BC36" s="66">
        <f t="shared" si="18"/>
        <v>0</v>
      </c>
      <c r="BD36" s="66">
        <f t="shared" si="18"/>
        <v>0</v>
      </c>
      <c r="BE36" s="66">
        <f t="shared" si="18"/>
        <v>0</v>
      </c>
      <c r="BF36" s="66">
        <f t="shared" si="18"/>
        <v>0</v>
      </c>
      <c r="BG36" s="66">
        <f t="shared" si="18"/>
        <v>0</v>
      </c>
      <c r="BH36" s="66">
        <f t="shared" si="18"/>
        <v>0</v>
      </c>
      <c r="BI36" s="66">
        <f t="shared" si="18"/>
        <v>0</v>
      </c>
      <c r="BJ36" s="66">
        <f t="shared" si="18"/>
        <v>0</v>
      </c>
      <c r="BK36" s="66">
        <f t="shared" si="18"/>
        <v>0</v>
      </c>
      <c r="BL36" s="66">
        <f t="shared" si="18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19">B41</f>
        <v>0</v>
      </c>
      <c r="D39" s="72">
        <f t="shared" si="19"/>
        <v>0</v>
      </c>
      <c r="E39" s="72">
        <f t="shared" si="19"/>
        <v>0</v>
      </c>
      <c r="F39" s="72">
        <f t="shared" si="19"/>
        <v>0</v>
      </c>
      <c r="G39" s="72">
        <f t="shared" si="19"/>
        <v>0</v>
      </c>
      <c r="H39" s="72">
        <f t="shared" si="19"/>
        <v>0</v>
      </c>
      <c r="I39" s="72">
        <f t="shared" si="19"/>
        <v>0</v>
      </c>
      <c r="J39" s="72">
        <f t="shared" si="19"/>
        <v>0</v>
      </c>
      <c r="K39" s="72">
        <f t="shared" si="19"/>
        <v>0</v>
      </c>
      <c r="L39" s="72">
        <f t="shared" si="19"/>
        <v>0</v>
      </c>
      <c r="M39" s="72">
        <f t="shared" si="19"/>
        <v>0</v>
      </c>
      <c r="N39" s="72">
        <f t="shared" si="19"/>
        <v>0</v>
      </c>
      <c r="O39" s="72">
        <f t="shared" si="19"/>
        <v>0</v>
      </c>
      <c r="P39" s="72">
        <f t="shared" si="19"/>
        <v>0</v>
      </c>
      <c r="Q39" s="72">
        <f t="shared" si="19"/>
        <v>0</v>
      </c>
      <c r="R39" s="72">
        <f t="shared" si="19"/>
        <v>0</v>
      </c>
      <c r="S39" s="72">
        <f t="shared" si="19"/>
        <v>0</v>
      </c>
      <c r="T39" s="72">
        <f t="shared" si="19"/>
        <v>0</v>
      </c>
      <c r="U39" s="72">
        <f t="shared" si="19"/>
        <v>0</v>
      </c>
      <c r="V39" s="72">
        <f t="shared" si="19"/>
        <v>0</v>
      </c>
      <c r="W39" s="72">
        <f t="shared" si="19"/>
        <v>0</v>
      </c>
      <c r="X39" s="72">
        <f t="shared" si="19"/>
        <v>0</v>
      </c>
      <c r="Y39" s="72">
        <f t="shared" si="19"/>
        <v>0</v>
      </c>
      <c r="Z39" s="72">
        <f t="shared" si="19"/>
        <v>0</v>
      </c>
      <c r="AA39" s="72">
        <f t="shared" si="19"/>
        <v>0</v>
      </c>
      <c r="AB39" s="72">
        <f t="shared" si="19"/>
        <v>0</v>
      </c>
      <c r="AC39" s="72">
        <f t="shared" si="19"/>
        <v>0</v>
      </c>
      <c r="AD39" s="72">
        <f t="shared" si="19"/>
        <v>0</v>
      </c>
      <c r="AE39" s="72">
        <f t="shared" si="19"/>
        <v>0</v>
      </c>
      <c r="AF39" s="72">
        <f t="shared" si="19"/>
        <v>0</v>
      </c>
      <c r="AG39" s="72">
        <f t="shared" si="19"/>
        <v>0</v>
      </c>
      <c r="AH39" s="72">
        <f t="shared" si="19"/>
        <v>0</v>
      </c>
      <c r="AI39" s="72">
        <f t="shared" si="19"/>
        <v>0</v>
      </c>
      <c r="AJ39" s="72">
        <f t="shared" si="19"/>
        <v>0</v>
      </c>
      <c r="AK39" s="72">
        <f t="shared" si="19"/>
        <v>0</v>
      </c>
      <c r="AL39" s="72">
        <f t="shared" si="19"/>
        <v>0</v>
      </c>
      <c r="AM39" s="72">
        <f t="shared" si="19"/>
        <v>0</v>
      </c>
      <c r="AN39" s="72">
        <f t="shared" si="19"/>
        <v>0</v>
      </c>
      <c r="AO39" s="72">
        <f t="shared" si="19"/>
        <v>0</v>
      </c>
      <c r="AP39" s="72">
        <f t="shared" si="19"/>
        <v>0</v>
      </c>
      <c r="AQ39" s="72">
        <f t="shared" si="19"/>
        <v>0</v>
      </c>
      <c r="AR39" s="72">
        <f t="shared" si="19"/>
        <v>0</v>
      </c>
      <c r="AS39" s="72">
        <f t="shared" si="19"/>
        <v>0</v>
      </c>
      <c r="AT39" s="72">
        <f t="shared" si="19"/>
        <v>0</v>
      </c>
      <c r="AU39" s="72">
        <f t="shared" si="19"/>
        <v>0</v>
      </c>
      <c r="AV39" s="72">
        <f t="shared" si="19"/>
        <v>0</v>
      </c>
      <c r="AW39" s="72">
        <f t="shared" si="19"/>
        <v>0</v>
      </c>
      <c r="AX39" s="72">
        <f t="shared" si="19"/>
        <v>0</v>
      </c>
      <c r="AY39" s="72">
        <f t="shared" si="19"/>
        <v>0</v>
      </c>
      <c r="AZ39" s="72">
        <f t="shared" si="19"/>
        <v>0</v>
      </c>
      <c r="BA39" s="72">
        <f t="shared" si="19"/>
        <v>0</v>
      </c>
      <c r="BB39" s="72">
        <f t="shared" si="19"/>
        <v>0</v>
      </c>
      <c r="BC39" s="72">
        <f t="shared" si="19"/>
        <v>0</v>
      </c>
      <c r="BD39" s="72">
        <f t="shared" si="19"/>
        <v>0</v>
      </c>
      <c r="BE39" s="72">
        <f t="shared" si="19"/>
        <v>0</v>
      </c>
      <c r="BF39" s="72">
        <f t="shared" si="19"/>
        <v>0</v>
      </c>
      <c r="BG39" s="72">
        <f t="shared" si="19"/>
        <v>0</v>
      </c>
      <c r="BH39" s="72">
        <f t="shared" si="19"/>
        <v>0</v>
      </c>
      <c r="BI39" s="72">
        <f t="shared" si="19"/>
        <v>0</v>
      </c>
      <c r="BJ39" s="72">
        <f t="shared" si="19"/>
        <v>0</v>
      </c>
      <c r="BK39" s="72">
        <f t="shared" si="19"/>
        <v>0</v>
      </c>
      <c r="BL39" s="72">
        <f t="shared" si="19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0">SUM(C39:C40)</f>
        <v>0</v>
      </c>
      <c r="D41" s="72">
        <f t="shared" si="20"/>
        <v>0</v>
      </c>
      <c r="E41" s="72">
        <f t="shared" si="20"/>
        <v>0</v>
      </c>
      <c r="F41" s="72">
        <f t="shared" si="20"/>
        <v>0</v>
      </c>
      <c r="G41" s="72">
        <f t="shared" si="20"/>
        <v>0</v>
      </c>
      <c r="H41" s="72">
        <f t="shared" si="20"/>
        <v>0</v>
      </c>
      <c r="I41" s="72">
        <f t="shared" si="20"/>
        <v>0</v>
      </c>
      <c r="J41" s="72">
        <f t="shared" si="20"/>
        <v>0</v>
      </c>
      <c r="K41" s="72">
        <f t="shared" si="20"/>
        <v>0</v>
      </c>
      <c r="L41" s="72">
        <f t="shared" si="20"/>
        <v>0</v>
      </c>
      <c r="M41" s="72">
        <f t="shared" si="20"/>
        <v>0</v>
      </c>
      <c r="N41" s="72">
        <f t="shared" si="20"/>
        <v>0</v>
      </c>
      <c r="O41" s="72">
        <f t="shared" si="20"/>
        <v>0</v>
      </c>
      <c r="P41" s="72">
        <f t="shared" si="20"/>
        <v>0</v>
      </c>
      <c r="Q41" s="72">
        <f t="shared" si="20"/>
        <v>0</v>
      </c>
      <c r="R41" s="72">
        <f t="shared" si="20"/>
        <v>0</v>
      </c>
      <c r="S41" s="72">
        <f t="shared" si="20"/>
        <v>0</v>
      </c>
      <c r="T41" s="72">
        <f t="shared" si="20"/>
        <v>0</v>
      </c>
      <c r="U41" s="72">
        <f t="shared" si="20"/>
        <v>0</v>
      </c>
      <c r="V41" s="72">
        <f t="shared" si="20"/>
        <v>0</v>
      </c>
      <c r="W41" s="72">
        <f t="shared" si="20"/>
        <v>0</v>
      </c>
      <c r="X41" s="72">
        <f t="shared" si="20"/>
        <v>0</v>
      </c>
      <c r="Y41" s="72">
        <f t="shared" si="20"/>
        <v>0</v>
      </c>
      <c r="Z41" s="72">
        <f t="shared" si="20"/>
        <v>0</v>
      </c>
      <c r="AA41" s="72">
        <f t="shared" si="20"/>
        <v>0</v>
      </c>
      <c r="AB41" s="72">
        <f t="shared" si="20"/>
        <v>0</v>
      </c>
      <c r="AC41" s="72">
        <f t="shared" si="20"/>
        <v>0</v>
      </c>
      <c r="AD41" s="72">
        <f t="shared" si="20"/>
        <v>0</v>
      </c>
      <c r="AE41" s="72">
        <f t="shared" si="20"/>
        <v>0</v>
      </c>
      <c r="AF41" s="72">
        <f t="shared" si="20"/>
        <v>0</v>
      </c>
      <c r="AG41" s="72">
        <f t="shared" si="20"/>
        <v>0</v>
      </c>
      <c r="AH41" s="72">
        <f t="shared" si="20"/>
        <v>0</v>
      </c>
      <c r="AI41" s="72">
        <f t="shared" si="20"/>
        <v>0</v>
      </c>
      <c r="AJ41" s="72">
        <f t="shared" si="20"/>
        <v>0</v>
      </c>
      <c r="AK41" s="72">
        <f t="shared" si="20"/>
        <v>0</v>
      </c>
      <c r="AL41" s="72">
        <f t="shared" si="20"/>
        <v>0</v>
      </c>
      <c r="AM41" s="72">
        <f t="shared" si="20"/>
        <v>0</v>
      </c>
      <c r="AN41" s="72">
        <f t="shared" si="20"/>
        <v>0</v>
      </c>
      <c r="AO41" s="72">
        <f t="shared" si="20"/>
        <v>0</v>
      </c>
      <c r="AP41" s="72">
        <f t="shared" si="20"/>
        <v>0</v>
      </c>
      <c r="AQ41" s="72">
        <f t="shared" si="20"/>
        <v>0</v>
      </c>
      <c r="AR41" s="72">
        <f t="shared" si="20"/>
        <v>0</v>
      </c>
      <c r="AS41" s="72">
        <f t="shared" si="20"/>
        <v>0</v>
      </c>
      <c r="AT41" s="72">
        <f t="shared" si="20"/>
        <v>0</v>
      </c>
      <c r="AU41" s="72">
        <f t="shared" si="20"/>
        <v>0</v>
      </c>
      <c r="AV41" s="72">
        <f t="shared" si="20"/>
        <v>0</v>
      </c>
      <c r="AW41" s="72">
        <f t="shared" si="20"/>
        <v>0</v>
      </c>
      <c r="AX41" s="72">
        <f t="shared" si="20"/>
        <v>0</v>
      </c>
      <c r="AY41" s="72">
        <f t="shared" si="20"/>
        <v>0</v>
      </c>
      <c r="AZ41" s="72">
        <f t="shared" si="20"/>
        <v>0</v>
      </c>
      <c r="BA41" s="72">
        <f t="shared" si="20"/>
        <v>0</v>
      </c>
      <c r="BB41" s="72">
        <f t="shared" si="20"/>
        <v>0</v>
      </c>
      <c r="BC41" s="72">
        <f t="shared" si="20"/>
        <v>0</v>
      </c>
      <c r="BD41" s="72">
        <f t="shared" si="20"/>
        <v>0</v>
      </c>
      <c r="BE41" s="72">
        <f t="shared" si="20"/>
        <v>0</v>
      </c>
      <c r="BF41" s="72">
        <f t="shared" si="20"/>
        <v>0</v>
      </c>
      <c r="BG41" s="72">
        <f t="shared" si="20"/>
        <v>0</v>
      </c>
      <c r="BH41" s="72">
        <f t="shared" si="20"/>
        <v>0</v>
      </c>
      <c r="BI41" s="72">
        <f t="shared" si="20"/>
        <v>0</v>
      </c>
      <c r="BJ41" s="72">
        <f t="shared" si="20"/>
        <v>0</v>
      </c>
      <c r="BK41" s="72">
        <f t="shared" si="20"/>
        <v>0</v>
      </c>
      <c r="BL41" s="72">
        <f t="shared" si="20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1">AVERAGE(C39,C41)</f>
        <v>0</v>
      </c>
      <c r="D42" s="66">
        <f t="shared" si="21"/>
        <v>0</v>
      </c>
      <c r="E42" s="66">
        <f t="shared" si="21"/>
        <v>0</v>
      </c>
      <c r="F42" s="66">
        <f>AVERAGE(F39,F41)</f>
        <v>0</v>
      </c>
      <c r="G42" s="66">
        <f t="shared" si="21"/>
        <v>0</v>
      </c>
      <c r="H42" s="66">
        <f t="shared" si="21"/>
        <v>0</v>
      </c>
      <c r="I42" s="66">
        <f t="shared" si="21"/>
        <v>0</v>
      </c>
      <c r="J42" s="66">
        <f t="shared" si="21"/>
        <v>0</v>
      </c>
      <c r="K42" s="66">
        <f t="shared" si="21"/>
        <v>0</v>
      </c>
      <c r="L42" s="66">
        <f t="shared" si="21"/>
        <v>0</v>
      </c>
      <c r="M42" s="66">
        <f t="shared" si="21"/>
        <v>0</v>
      </c>
      <c r="N42" s="66">
        <f t="shared" si="21"/>
        <v>0</v>
      </c>
      <c r="O42" s="66">
        <f t="shared" si="21"/>
        <v>0</v>
      </c>
      <c r="P42" s="66">
        <f t="shared" si="21"/>
        <v>0</v>
      </c>
      <c r="Q42" s="66">
        <f t="shared" si="21"/>
        <v>0</v>
      </c>
      <c r="R42" s="66">
        <f t="shared" si="21"/>
        <v>0</v>
      </c>
      <c r="S42" s="66">
        <f t="shared" si="21"/>
        <v>0</v>
      </c>
      <c r="T42" s="66">
        <f t="shared" si="21"/>
        <v>0</v>
      </c>
      <c r="U42" s="66">
        <f t="shared" si="21"/>
        <v>0</v>
      </c>
      <c r="V42" s="66">
        <f t="shared" si="21"/>
        <v>0</v>
      </c>
      <c r="W42" s="66">
        <f t="shared" si="21"/>
        <v>0</v>
      </c>
      <c r="X42" s="66">
        <f t="shared" si="21"/>
        <v>0</v>
      </c>
      <c r="Y42" s="66">
        <f t="shared" si="21"/>
        <v>0</v>
      </c>
      <c r="Z42" s="66">
        <f t="shared" si="21"/>
        <v>0</v>
      </c>
      <c r="AA42" s="66">
        <f t="shared" si="21"/>
        <v>0</v>
      </c>
      <c r="AB42" s="66">
        <f t="shared" si="21"/>
        <v>0</v>
      </c>
      <c r="AC42" s="66">
        <f t="shared" si="21"/>
        <v>0</v>
      </c>
      <c r="AD42" s="66">
        <f t="shared" si="21"/>
        <v>0</v>
      </c>
      <c r="AE42" s="66">
        <f t="shared" si="21"/>
        <v>0</v>
      </c>
      <c r="AF42" s="66">
        <f t="shared" si="21"/>
        <v>0</v>
      </c>
      <c r="AG42" s="66">
        <f t="shared" si="21"/>
        <v>0</v>
      </c>
      <c r="AH42" s="66">
        <f t="shared" si="21"/>
        <v>0</v>
      </c>
      <c r="AI42" s="66">
        <f t="shared" si="21"/>
        <v>0</v>
      </c>
      <c r="AJ42" s="66">
        <f t="shared" si="21"/>
        <v>0</v>
      </c>
      <c r="AK42" s="66">
        <f t="shared" si="21"/>
        <v>0</v>
      </c>
      <c r="AL42" s="66">
        <f t="shared" si="21"/>
        <v>0</v>
      </c>
      <c r="AM42" s="66">
        <f t="shared" si="21"/>
        <v>0</v>
      </c>
      <c r="AN42" s="66">
        <f t="shared" si="21"/>
        <v>0</v>
      </c>
      <c r="AO42" s="66">
        <f t="shared" si="21"/>
        <v>0</v>
      </c>
      <c r="AP42" s="66">
        <f t="shared" si="21"/>
        <v>0</v>
      </c>
      <c r="AQ42" s="66">
        <f t="shared" si="21"/>
        <v>0</v>
      </c>
      <c r="AR42" s="66">
        <f t="shared" si="21"/>
        <v>0</v>
      </c>
      <c r="AS42" s="66">
        <f t="shared" si="21"/>
        <v>0</v>
      </c>
      <c r="AT42" s="66">
        <f t="shared" si="21"/>
        <v>0</v>
      </c>
      <c r="AU42" s="66">
        <f t="shared" si="21"/>
        <v>0</v>
      </c>
      <c r="AV42" s="66">
        <f t="shared" si="21"/>
        <v>0</v>
      </c>
      <c r="AW42" s="66">
        <f t="shared" si="21"/>
        <v>0</v>
      </c>
      <c r="AX42" s="66">
        <f t="shared" si="21"/>
        <v>0</v>
      </c>
      <c r="AY42" s="66">
        <f t="shared" si="21"/>
        <v>0</v>
      </c>
      <c r="AZ42" s="66">
        <f t="shared" si="21"/>
        <v>0</v>
      </c>
      <c r="BA42" s="66">
        <f t="shared" si="21"/>
        <v>0</v>
      </c>
      <c r="BB42" s="66">
        <f t="shared" si="21"/>
        <v>0</v>
      </c>
      <c r="BC42" s="66">
        <f t="shared" si="21"/>
        <v>0</v>
      </c>
      <c r="BD42" s="66">
        <f t="shared" si="21"/>
        <v>0</v>
      </c>
      <c r="BE42" s="66">
        <f t="shared" si="21"/>
        <v>0</v>
      </c>
      <c r="BF42" s="66">
        <f t="shared" si="21"/>
        <v>0</v>
      </c>
      <c r="BG42" s="66">
        <f t="shared" si="21"/>
        <v>0</v>
      </c>
      <c r="BH42" s="66">
        <f t="shared" si="21"/>
        <v>0</v>
      </c>
      <c r="BI42" s="66">
        <f t="shared" si="21"/>
        <v>0</v>
      </c>
      <c r="BJ42" s="66">
        <f t="shared" si="21"/>
        <v>0</v>
      </c>
      <c r="BK42" s="66">
        <f t="shared" si="21"/>
        <v>0</v>
      </c>
      <c r="BL42" s="66">
        <f t="shared" si="21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2">B47</f>
        <v>0</v>
      </c>
      <c r="D45" s="53">
        <f t="shared" si="22"/>
        <v>0</v>
      </c>
      <c r="E45" s="53">
        <f t="shared" si="22"/>
        <v>0</v>
      </c>
      <c r="F45" s="53">
        <f t="shared" si="22"/>
        <v>0</v>
      </c>
      <c r="G45" s="53">
        <f t="shared" si="22"/>
        <v>0</v>
      </c>
      <c r="H45" s="53">
        <f t="shared" si="22"/>
        <v>0</v>
      </c>
      <c r="I45" s="53">
        <f t="shared" si="22"/>
        <v>0</v>
      </c>
      <c r="J45" s="53">
        <f t="shared" si="22"/>
        <v>0</v>
      </c>
      <c r="K45" s="53">
        <f t="shared" si="22"/>
        <v>0</v>
      </c>
      <c r="L45" s="53">
        <f t="shared" si="22"/>
        <v>0</v>
      </c>
      <c r="M45" s="53">
        <f t="shared" si="22"/>
        <v>0</v>
      </c>
      <c r="N45" s="53">
        <f t="shared" si="22"/>
        <v>0</v>
      </c>
      <c r="O45" s="53">
        <f t="shared" si="22"/>
        <v>0</v>
      </c>
      <c r="P45" s="53">
        <f t="shared" si="22"/>
        <v>0</v>
      </c>
      <c r="Q45" s="53">
        <f t="shared" si="22"/>
        <v>0</v>
      </c>
      <c r="R45" s="53">
        <f t="shared" si="22"/>
        <v>0</v>
      </c>
      <c r="S45" s="53">
        <f t="shared" si="22"/>
        <v>0</v>
      </c>
      <c r="T45" s="53">
        <f t="shared" si="22"/>
        <v>0</v>
      </c>
      <c r="U45" s="53">
        <f t="shared" si="22"/>
        <v>0</v>
      </c>
      <c r="V45" s="53">
        <f t="shared" si="22"/>
        <v>0</v>
      </c>
      <c r="W45" s="53">
        <f t="shared" si="22"/>
        <v>0</v>
      </c>
      <c r="X45" s="53">
        <f t="shared" si="22"/>
        <v>0</v>
      </c>
      <c r="Y45" s="53">
        <f t="shared" si="22"/>
        <v>0</v>
      </c>
      <c r="Z45" s="53">
        <f t="shared" si="22"/>
        <v>0</v>
      </c>
      <c r="AA45" s="53">
        <f t="shared" si="22"/>
        <v>0</v>
      </c>
      <c r="AB45" s="53">
        <f t="shared" si="22"/>
        <v>0</v>
      </c>
      <c r="AC45" s="53">
        <f t="shared" si="22"/>
        <v>0</v>
      </c>
      <c r="AD45" s="53">
        <f t="shared" si="22"/>
        <v>0</v>
      </c>
      <c r="AE45" s="53">
        <f t="shared" si="22"/>
        <v>0</v>
      </c>
      <c r="AF45" s="53">
        <f t="shared" si="22"/>
        <v>0</v>
      </c>
      <c r="AG45" s="53">
        <f t="shared" si="22"/>
        <v>0</v>
      </c>
      <c r="AH45" s="53">
        <f t="shared" si="22"/>
        <v>0</v>
      </c>
      <c r="AI45" s="53">
        <f t="shared" si="22"/>
        <v>0</v>
      </c>
      <c r="AJ45" s="53">
        <f t="shared" si="22"/>
        <v>0</v>
      </c>
      <c r="AK45" s="53">
        <f t="shared" si="22"/>
        <v>0</v>
      </c>
      <c r="AL45" s="53">
        <f t="shared" si="22"/>
        <v>0</v>
      </c>
      <c r="AM45" s="53">
        <f t="shared" si="22"/>
        <v>0</v>
      </c>
      <c r="AN45" s="53">
        <f t="shared" si="22"/>
        <v>0</v>
      </c>
      <c r="AO45" s="53">
        <f t="shared" si="22"/>
        <v>0</v>
      </c>
      <c r="AP45" s="53">
        <f t="shared" si="22"/>
        <v>0</v>
      </c>
      <c r="AQ45" s="53">
        <f t="shared" si="22"/>
        <v>0</v>
      </c>
      <c r="AR45" s="53">
        <f t="shared" si="22"/>
        <v>0</v>
      </c>
      <c r="AS45" s="53">
        <f t="shared" si="22"/>
        <v>0</v>
      </c>
      <c r="AT45" s="53">
        <f t="shared" si="22"/>
        <v>0</v>
      </c>
      <c r="AU45" s="53">
        <f t="shared" si="22"/>
        <v>0</v>
      </c>
      <c r="AV45" s="53">
        <f t="shared" si="22"/>
        <v>0</v>
      </c>
      <c r="AW45" s="53">
        <f t="shared" si="22"/>
        <v>0</v>
      </c>
      <c r="AX45" s="53">
        <f t="shared" si="22"/>
        <v>0</v>
      </c>
      <c r="AY45" s="53">
        <f t="shared" si="22"/>
        <v>0</v>
      </c>
      <c r="AZ45" s="53">
        <f t="shared" si="22"/>
        <v>0</v>
      </c>
      <c r="BA45" s="53">
        <f t="shared" si="22"/>
        <v>0</v>
      </c>
      <c r="BB45" s="53">
        <f t="shared" si="22"/>
        <v>0</v>
      </c>
      <c r="BC45" s="53">
        <f t="shared" si="22"/>
        <v>0</v>
      </c>
      <c r="BD45" s="53">
        <f t="shared" si="22"/>
        <v>0</v>
      </c>
      <c r="BE45" s="53">
        <f t="shared" si="22"/>
        <v>0</v>
      </c>
      <c r="BF45" s="53">
        <f t="shared" si="22"/>
        <v>0</v>
      </c>
      <c r="BG45" s="53">
        <f t="shared" si="22"/>
        <v>0</v>
      </c>
      <c r="BH45" s="53">
        <f t="shared" si="22"/>
        <v>0</v>
      </c>
      <c r="BI45" s="53">
        <f t="shared" si="22"/>
        <v>0</v>
      </c>
      <c r="BJ45" s="53">
        <f t="shared" si="22"/>
        <v>0</v>
      </c>
      <c r="BK45" s="53">
        <f t="shared" si="22"/>
        <v>0</v>
      </c>
      <c r="BL45" s="53">
        <f t="shared" si="22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3">SUM(B45:B46)</f>
        <v>0</v>
      </c>
      <c r="C47" s="75">
        <f t="shared" si="23"/>
        <v>0</v>
      </c>
      <c r="D47" s="75">
        <f>SUM(D45:D46)</f>
        <v>0</v>
      </c>
      <c r="E47" s="75">
        <f>SUM(E45:E46)</f>
        <v>0</v>
      </c>
      <c r="F47" s="75">
        <f t="shared" si="23"/>
        <v>0</v>
      </c>
      <c r="G47" s="75">
        <f t="shared" si="23"/>
        <v>0</v>
      </c>
      <c r="H47" s="75">
        <f t="shared" si="23"/>
        <v>0</v>
      </c>
      <c r="I47" s="75">
        <f t="shared" si="23"/>
        <v>0</v>
      </c>
      <c r="J47" s="75">
        <f t="shared" si="23"/>
        <v>0</v>
      </c>
      <c r="K47" s="75">
        <f t="shared" si="23"/>
        <v>0</v>
      </c>
      <c r="L47" s="75">
        <f t="shared" si="23"/>
        <v>0</v>
      </c>
      <c r="M47" s="75">
        <f t="shared" si="23"/>
        <v>0</v>
      </c>
      <c r="N47" s="75">
        <f t="shared" si="23"/>
        <v>0</v>
      </c>
      <c r="O47" s="75">
        <f t="shared" si="23"/>
        <v>0</v>
      </c>
      <c r="P47" s="75">
        <f t="shared" si="23"/>
        <v>0</v>
      </c>
      <c r="Q47" s="75">
        <f t="shared" si="23"/>
        <v>0</v>
      </c>
      <c r="R47" s="75">
        <f t="shared" si="23"/>
        <v>0</v>
      </c>
      <c r="S47" s="75">
        <f t="shared" si="23"/>
        <v>0</v>
      </c>
      <c r="T47" s="75">
        <f t="shared" si="23"/>
        <v>0</v>
      </c>
      <c r="U47" s="75">
        <f t="shared" si="23"/>
        <v>0</v>
      </c>
      <c r="V47" s="75">
        <f t="shared" si="23"/>
        <v>0</v>
      </c>
      <c r="W47" s="75">
        <f t="shared" si="23"/>
        <v>0</v>
      </c>
      <c r="X47" s="75">
        <f t="shared" si="23"/>
        <v>0</v>
      </c>
      <c r="Y47" s="75">
        <f t="shared" si="23"/>
        <v>0</v>
      </c>
      <c r="Z47" s="75">
        <f t="shared" si="23"/>
        <v>0</v>
      </c>
      <c r="AA47" s="75">
        <f t="shared" si="23"/>
        <v>0</v>
      </c>
      <c r="AB47" s="75">
        <f t="shared" si="23"/>
        <v>0</v>
      </c>
      <c r="AC47" s="75">
        <f t="shared" si="23"/>
        <v>0</v>
      </c>
      <c r="AD47" s="75">
        <f t="shared" si="23"/>
        <v>0</v>
      </c>
      <c r="AE47" s="75">
        <f t="shared" si="23"/>
        <v>0</v>
      </c>
      <c r="AF47" s="75">
        <f t="shared" si="23"/>
        <v>0</v>
      </c>
      <c r="AG47" s="75">
        <f t="shared" si="23"/>
        <v>0</v>
      </c>
      <c r="AH47" s="75">
        <f t="shared" si="23"/>
        <v>0</v>
      </c>
      <c r="AI47" s="75">
        <f t="shared" si="23"/>
        <v>0</v>
      </c>
      <c r="AJ47" s="75">
        <f t="shared" si="23"/>
        <v>0</v>
      </c>
      <c r="AK47" s="75">
        <f t="shared" si="23"/>
        <v>0</v>
      </c>
      <c r="AL47" s="75">
        <f t="shared" si="23"/>
        <v>0</v>
      </c>
      <c r="AM47" s="75">
        <f t="shared" si="23"/>
        <v>0</v>
      </c>
      <c r="AN47" s="75">
        <f t="shared" si="23"/>
        <v>0</v>
      </c>
      <c r="AO47" s="75">
        <f t="shared" si="23"/>
        <v>0</v>
      </c>
      <c r="AP47" s="75">
        <f t="shared" si="23"/>
        <v>0</v>
      </c>
      <c r="AQ47" s="75">
        <f t="shared" si="23"/>
        <v>0</v>
      </c>
      <c r="AR47" s="75">
        <f t="shared" si="23"/>
        <v>0</v>
      </c>
      <c r="AS47" s="75">
        <f t="shared" si="23"/>
        <v>0</v>
      </c>
      <c r="AT47" s="75">
        <f t="shared" si="23"/>
        <v>0</v>
      </c>
      <c r="AU47" s="75">
        <f t="shared" si="23"/>
        <v>0</v>
      </c>
      <c r="AV47" s="75">
        <f t="shared" si="23"/>
        <v>0</v>
      </c>
      <c r="AW47" s="75">
        <f t="shared" si="23"/>
        <v>0</v>
      </c>
      <c r="AX47" s="75">
        <f t="shared" si="23"/>
        <v>0</v>
      </c>
      <c r="AY47" s="75">
        <f t="shared" si="23"/>
        <v>0</v>
      </c>
      <c r="AZ47" s="75">
        <f t="shared" si="23"/>
        <v>0</v>
      </c>
      <c r="BA47" s="75">
        <f t="shared" si="23"/>
        <v>0</v>
      </c>
      <c r="BB47" s="75">
        <f t="shared" si="23"/>
        <v>0</v>
      </c>
      <c r="BC47" s="75">
        <f t="shared" si="23"/>
        <v>0</v>
      </c>
      <c r="BD47" s="75">
        <f t="shared" si="23"/>
        <v>0</v>
      </c>
      <c r="BE47" s="75">
        <f t="shared" si="23"/>
        <v>0</v>
      </c>
      <c r="BF47" s="75">
        <f t="shared" si="23"/>
        <v>0</v>
      </c>
      <c r="BG47" s="75">
        <f t="shared" si="23"/>
        <v>0</v>
      </c>
      <c r="BH47" s="75">
        <f t="shared" si="23"/>
        <v>0</v>
      </c>
      <c r="BI47" s="75">
        <f t="shared" si="23"/>
        <v>0</v>
      </c>
      <c r="BJ47" s="75">
        <f t="shared" si="23"/>
        <v>0</v>
      </c>
      <c r="BK47" s="75">
        <f t="shared" si="23"/>
        <v>0</v>
      </c>
      <c r="BL47" s="75">
        <f t="shared" si="23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4">AVERAGE(B45,B47)</f>
        <v>0</v>
      </c>
      <c r="C48" s="66">
        <f t="shared" si="24"/>
        <v>0</v>
      </c>
      <c r="D48" s="66">
        <f t="shared" si="24"/>
        <v>0</v>
      </c>
      <c r="E48" s="66">
        <f>AVERAGE(E45,E47)</f>
        <v>0</v>
      </c>
      <c r="F48" s="66">
        <f t="shared" si="24"/>
        <v>0</v>
      </c>
      <c r="G48" s="66">
        <f>AVERAGE(G45,G47)</f>
        <v>0</v>
      </c>
      <c r="H48" s="66">
        <f t="shared" si="24"/>
        <v>0</v>
      </c>
      <c r="I48" s="66">
        <f t="shared" si="24"/>
        <v>0</v>
      </c>
      <c r="J48" s="66">
        <f t="shared" si="24"/>
        <v>0</v>
      </c>
      <c r="K48" s="66">
        <f t="shared" si="24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5">AVERAGE(O45,O47)</f>
        <v>0</v>
      </c>
      <c r="P48" s="66">
        <f t="shared" si="25"/>
        <v>0</v>
      </c>
      <c r="Q48" s="66">
        <f t="shared" si="25"/>
        <v>0</v>
      </c>
      <c r="R48" s="66">
        <f t="shared" si="25"/>
        <v>0</v>
      </c>
      <c r="S48" s="66">
        <f t="shared" si="25"/>
        <v>0</v>
      </c>
      <c r="T48" s="66">
        <f t="shared" si="25"/>
        <v>0</v>
      </c>
      <c r="U48" s="66">
        <f t="shared" si="25"/>
        <v>0</v>
      </c>
      <c r="V48" s="66">
        <f t="shared" si="25"/>
        <v>0</v>
      </c>
      <c r="W48" s="66">
        <f t="shared" si="25"/>
        <v>0</v>
      </c>
      <c r="X48" s="66">
        <f t="shared" si="25"/>
        <v>0</v>
      </c>
      <c r="Y48" s="66">
        <f t="shared" si="25"/>
        <v>0</v>
      </c>
      <c r="Z48" s="66">
        <f t="shared" si="25"/>
        <v>0</v>
      </c>
      <c r="AA48" s="66">
        <f t="shared" si="25"/>
        <v>0</v>
      </c>
      <c r="AB48" s="66">
        <f t="shared" si="25"/>
        <v>0</v>
      </c>
      <c r="AC48" s="66">
        <f t="shared" si="25"/>
        <v>0</v>
      </c>
      <c r="AD48" s="66">
        <f t="shared" si="25"/>
        <v>0</v>
      </c>
      <c r="AE48" s="66">
        <f t="shared" si="25"/>
        <v>0</v>
      </c>
      <c r="AF48" s="66">
        <f t="shared" si="25"/>
        <v>0</v>
      </c>
      <c r="AG48" s="66">
        <f t="shared" si="25"/>
        <v>0</v>
      </c>
      <c r="AH48" s="66">
        <f t="shared" si="25"/>
        <v>0</v>
      </c>
      <c r="AI48" s="66">
        <f t="shared" si="25"/>
        <v>0</v>
      </c>
      <c r="AJ48" s="66">
        <f t="shared" si="25"/>
        <v>0</v>
      </c>
      <c r="AK48" s="66">
        <f t="shared" si="25"/>
        <v>0</v>
      </c>
      <c r="AL48" s="66">
        <f t="shared" si="25"/>
        <v>0</v>
      </c>
      <c r="AM48" s="66">
        <f t="shared" si="25"/>
        <v>0</v>
      </c>
      <c r="AN48" s="66">
        <f t="shared" si="25"/>
        <v>0</v>
      </c>
      <c r="AO48" s="66">
        <f t="shared" si="25"/>
        <v>0</v>
      </c>
      <c r="AP48" s="66">
        <f t="shared" si="25"/>
        <v>0</v>
      </c>
      <c r="AQ48" s="66">
        <f t="shared" si="25"/>
        <v>0</v>
      </c>
      <c r="AR48" s="66">
        <f t="shared" si="25"/>
        <v>0</v>
      </c>
      <c r="AS48" s="66">
        <f t="shared" si="25"/>
        <v>0</v>
      </c>
      <c r="AT48" s="66">
        <f t="shared" si="25"/>
        <v>0</v>
      </c>
      <c r="AU48" s="66">
        <f t="shared" si="25"/>
        <v>0</v>
      </c>
      <c r="AV48" s="66">
        <f t="shared" si="25"/>
        <v>0</v>
      </c>
      <c r="AW48" s="66">
        <f t="shared" si="25"/>
        <v>0</v>
      </c>
      <c r="AX48" s="66">
        <f t="shared" si="25"/>
        <v>0</v>
      </c>
      <c r="AY48" s="66">
        <f t="shared" si="25"/>
        <v>0</v>
      </c>
      <c r="AZ48" s="66">
        <f t="shared" si="25"/>
        <v>0</v>
      </c>
      <c r="BA48" s="66">
        <f t="shared" si="25"/>
        <v>0</v>
      </c>
      <c r="BB48" s="66">
        <f t="shared" si="25"/>
        <v>0</v>
      </c>
      <c r="BC48" s="66">
        <f t="shared" si="25"/>
        <v>0</v>
      </c>
      <c r="BD48" s="66">
        <f t="shared" si="25"/>
        <v>0</v>
      </c>
      <c r="BE48" s="66">
        <f t="shared" si="25"/>
        <v>0</v>
      </c>
      <c r="BF48" s="66">
        <f t="shared" si="25"/>
        <v>0</v>
      </c>
      <c r="BG48" s="66">
        <f t="shared" si="25"/>
        <v>0</v>
      </c>
      <c r="BH48" s="66">
        <f t="shared" si="25"/>
        <v>0</v>
      </c>
      <c r="BI48" s="66">
        <f t="shared" si="25"/>
        <v>0</v>
      </c>
      <c r="BJ48" s="66">
        <f t="shared" si="25"/>
        <v>0</v>
      </c>
      <c r="BK48" s="66">
        <f t="shared" si="25"/>
        <v>0</v>
      </c>
      <c r="BL48" s="66">
        <f t="shared" si="25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6">C22-C36-C42-C48</f>
        <v>0</v>
      </c>
      <c r="D50" s="69">
        <f t="shared" si="26"/>
        <v>0</v>
      </c>
      <c r="E50" s="69">
        <f t="shared" si="26"/>
        <v>0</v>
      </c>
      <c r="F50" s="69">
        <f t="shared" si="26"/>
        <v>0</v>
      </c>
      <c r="G50" s="69">
        <f t="shared" si="26"/>
        <v>0</v>
      </c>
      <c r="H50" s="69">
        <f t="shared" si="26"/>
        <v>0</v>
      </c>
      <c r="I50" s="69">
        <f t="shared" si="26"/>
        <v>0</v>
      </c>
      <c r="J50" s="69">
        <f t="shared" si="26"/>
        <v>0</v>
      </c>
      <c r="K50" s="69">
        <f t="shared" si="26"/>
        <v>0</v>
      </c>
      <c r="L50" s="69">
        <f t="shared" si="26"/>
        <v>0</v>
      </c>
      <c r="M50" s="69">
        <f t="shared" si="26"/>
        <v>0</v>
      </c>
      <c r="N50" s="69">
        <f t="shared" si="26"/>
        <v>0</v>
      </c>
      <c r="O50" s="69">
        <f t="shared" si="26"/>
        <v>0</v>
      </c>
      <c r="P50" s="69">
        <f t="shared" si="26"/>
        <v>0</v>
      </c>
      <c r="Q50" s="69">
        <f t="shared" si="26"/>
        <v>0</v>
      </c>
      <c r="R50" s="69">
        <f t="shared" si="26"/>
        <v>0</v>
      </c>
      <c r="S50" s="69">
        <f t="shared" si="26"/>
        <v>0</v>
      </c>
      <c r="T50" s="69">
        <f t="shared" si="26"/>
        <v>0</v>
      </c>
      <c r="U50" s="69">
        <f t="shared" si="26"/>
        <v>0</v>
      </c>
      <c r="V50" s="69">
        <f t="shared" si="26"/>
        <v>0</v>
      </c>
      <c r="W50" s="69">
        <f t="shared" si="26"/>
        <v>0</v>
      </c>
      <c r="X50" s="69">
        <f t="shared" si="26"/>
        <v>0</v>
      </c>
      <c r="Y50" s="69">
        <f t="shared" si="26"/>
        <v>0</v>
      </c>
      <c r="Z50" s="69">
        <f t="shared" si="26"/>
        <v>0</v>
      </c>
      <c r="AA50" s="69">
        <f t="shared" si="26"/>
        <v>0</v>
      </c>
      <c r="AB50" s="69">
        <f t="shared" si="26"/>
        <v>0</v>
      </c>
      <c r="AC50" s="69">
        <f t="shared" si="26"/>
        <v>0</v>
      </c>
      <c r="AD50" s="69">
        <f t="shared" si="26"/>
        <v>0</v>
      </c>
      <c r="AE50" s="69">
        <f t="shared" si="26"/>
        <v>0</v>
      </c>
      <c r="AF50" s="69">
        <f t="shared" si="26"/>
        <v>0</v>
      </c>
      <c r="AG50" s="69">
        <f t="shared" si="26"/>
        <v>0</v>
      </c>
      <c r="AH50" s="69">
        <f t="shared" si="26"/>
        <v>0</v>
      </c>
      <c r="AI50" s="69">
        <f t="shared" si="26"/>
        <v>0</v>
      </c>
      <c r="AJ50" s="69">
        <f t="shared" si="26"/>
        <v>0</v>
      </c>
      <c r="AK50" s="69">
        <f t="shared" si="26"/>
        <v>0</v>
      </c>
      <c r="AL50" s="69">
        <f t="shared" si="26"/>
        <v>0</v>
      </c>
      <c r="AM50" s="69">
        <f t="shared" si="26"/>
        <v>0</v>
      </c>
      <c r="AN50" s="69">
        <f t="shared" si="26"/>
        <v>0</v>
      </c>
      <c r="AO50" s="69">
        <f t="shared" si="26"/>
        <v>0</v>
      </c>
      <c r="AP50" s="69">
        <f t="shared" si="26"/>
        <v>0</v>
      </c>
      <c r="AQ50" s="69">
        <f t="shared" si="26"/>
        <v>0</v>
      </c>
      <c r="AR50" s="69">
        <f t="shared" si="26"/>
        <v>0</v>
      </c>
      <c r="AS50" s="69">
        <f t="shared" si="26"/>
        <v>0</v>
      </c>
      <c r="AT50" s="69">
        <f t="shared" si="26"/>
        <v>0</v>
      </c>
      <c r="AU50" s="69">
        <f t="shared" si="26"/>
        <v>0</v>
      </c>
      <c r="AV50" s="69">
        <f t="shared" si="26"/>
        <v>0</v>
      </c>
      <c r="AW50" s="69">
        <f t="shared" si="26"/>
        <v>0</v>
      </c>
      <c r="AX50" s="69">
        <f t="shared" si="26"/>
        <v>0</v>
      </c>
      <c r="AY50" s="69">
        <f t="shared" si="26"/>
        <v>0</v>
      </c>
      <c r="AZ50" s="69">
        <f t="shared" si="26"/>
        <v>0</v>
      </c>
      <c r="BA50" s="69">
        <f t="shared" si="26"/>
        <v>0</v>
      </c>
      <c r="BB50" s="69">
        <f t="shared" si="26"/>
        <v>0</v>
      </c>
      <c r="BC50" s="69">
        <f t="shared" si="26"/>
        <v>0</v>
      </c>
      <c r="BD50" s="69">
        <f>BD22-BD36-BD42-BD48</f>
        <v>0</v>
      </c>
      <c r="BE50" s="69">
        <f t="shared" si="26"/>
        <v>0</v>
      </c>
      <c r="BF50" s="69">
        <f t="shared" si="26"/>
        <v>0</v>
      </c>
      <c r="BG50" s="69">
        <f t="shared" si="26"/>
        <v>0</v>
      </c>
      <c r="BH50" s="69">
        <f t="shared" si="26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7">B33</f>
        <v>0</v>
      </c>
      <c r="C54" s="72">
        <f t="shared" si="27"/>
        <v>0</v>
      </c>
      <c r="D54" s="72">
        <f t="shared" si="27"/>
        <v>0</v>
      </c>
      <c r="E54" s="72">
        <f t="shared" si="27"/>
        <v>0</v>
      </c>
      <c r="F54" s="72">
        <f t="shared" si="27"/>
        <v>0</v>
      </c>
      <c r="G54" s="72">
        <f t="shared" si="27"/>
        <v>0</v>
      </c>
      <c r="H54" s="72">
        <f t="shared" si="27"/>
        <v>0</v>
      </c>
      <c r="I54" s="72">
        <f t="shared" si="27"/>
        <v>0</v>
      </c>
      <c r="J54" s="72">
        <f t="shared" si="27"/>
        <v>0</v>
      </c>
      <c r="K54" s="72">
        <f t="shared" si="27"/>
        <v>0</v>
      </c>
      <c r="L54" s="72">
        <f t="shared" si="27"/>
        <v>0</v>
      </c>
      <c r="M54" s="72">
        <f t="shared" si="27"/>
        <v>0</v>
      </c>
      <c r="N54" s="72">
        <f t="shared" si="27"/>
        <v>0</v>
      </c>
      <c r="O54" s="72">
        <f t="shared" si="27"/>
        <v>0</v>
      </c>
      <c r="P54" s="72">
        <f t="shared" si="27"/>
        <v>0</v>
      </c>
      <c r="Q54" s="72">
        <f t="shared" si="27"/>
        <v>0</v>
      </c>
      <c r="R54" s="72">
        <f t="shared" si="27"/>
        <v>0</v>
      </c>
      <c r="S54" s="72">
        <f t="shared" si="27"/>
        <v>0</v>
      </c>
      <c r="T54" s="72">
        <f t="shared" si="27"/>
        <v>0</v>
      </c>
      <c r="U54" s="72">
        <f t="shared" si="27"/>
        <v>0</v>
      </c>
      <c r="V54" s="72">
        <f t="shared" si="27"/>
        <v>0</v>
      </c>
      <c r="W54" s="72">
        <f t="shared" si="27"/>
        <v>0</v>
      </c>
      <c r="X54" s="72">
        <f t="shared" si="27"/>
        <v>0</v>
      </c>
      <c r="Y54" s="72">
        <f t="shared" si="27"/>
        <v>0</v>
      </c>
      <c r="Z54" s="72">
        <f t="shared" si="27"/>
        <v>0</v>
      </c>
      <c r="AA54" s="72">
        <f t="shared" si="27"/>
        <v>0</v>
      </c>
      <c r="AB54" s="72">
        <f t="shared" si="27"/>
        <v>0</v>
      </c>
      <c r="AC54" s="72">
        <f t="shared" si="27"/>
        <v>0</v>
      </c>
      <c r="AD54" s="72">
        <f t="shared" si="27"/>
        <v>0</v>
      </c>
      <c r="AE54" s="72">
        <f t="shared" si="27"/>
        <v>0</v>
      </c>
      <c r="AF54" s="72">
        <f t="shared" si="27"/>
        <v>0</v>
      </c>
      <c r="AG54" s="72">
        <f t="shared" si="27"/>
        <v>0</v>
      </c>
      <c r="AH54" s="72">
        <f t="shared" si="27"/>
        <v>0</v>
      </c>
      <c r="AI54" s="72">
        <f t="shared" si="27"/>
        <v>0</v>
      </c>
      <c r="AJ54" s="72">
        <f t="shared" si="27"/>
        <v>0</v>
      </c>
      <c r="AK54" s="72">
        <f t="shared" si="27"/>
        <v>0</v>
      </c>
      <c r="AL54" s="72">
        <f t="shared" si="27"/>
        <v>0</v>
      </c>
      <c r="AM54" s="72">
        <f t="shared" si="27"/>
        <v>0</v>
      </c>
      <c r="AN54" s="72">
        <f t="shared" si="27"/>
        <v>0</v>
      </c>
      <c r="AO54" s="72">
        <f t="shared" si="27"/>
        <v>0</v>
      </c>
      <c r="AP54" s="72">
        <f t="shared" si="27"/>
        <v>0</v>
      </c>
      <c r="AQ54" s="72">
        <f t="shared" si="27"/>
        <v>0</v>
      </c>
      <c r="AR54" s="72">
        <f t="shared" si="27"/>
        <v>0</v>
      </c>
      <c r="AS54" s="72">
        <f t="shared" si="27"/>
        <v>0</v>
      </c>
      <c r="AT54" s="72">
        <f t="shared" si="27"/>
        <v>0</v>
      </c>
      <c r="AU54" s="72">
        <f t="shared" si="27"/>
        <v>0</v>
      </c>
      <c r="AV54" s="72">
        <f t="shared" si="27"/>
        <v>0</v>
      </c>
      <c r="AW54" s="72">
        <f t="shared" si="27"/>
        <v>0</v>
      </c>
      <c r="AX54" s="72">
        <f t="shared" si="27"/>
        <v>0</v>
      </c>
      <c r="AY54" s="72">
        <f t="shared" si="27"/>
        <v>0</v>
      </c>
      <c r="AZ54" s="72">
        <f t="shared" si="27"/>
        <v>0</v>
      </c>
      <c r="BA54" s="72">
        <f t="shared" si="27"/>
        <v>0</v>
      </c>
      <c r="BB54" s="72">
        <f t="shared" si="27"/>
        <v>0</v>
      </c>
      <c r="BC54" s="72">
        <f t="shared" si="27"/>
        <v>0</v>
      </c>
      <c r="BD54" s="72">
        <f t="shared" si="27"/>
        <v>0</v>
      </c>
      <c r="BE54" s="72">
        <f t="shared" si="27"/>
        <v>0</v>
      </c>
      <c r="BF54" s="72">
        <f t="shared" si="27"/>
        <v>0</v>
      </c>
      <c r="BG54" s="72">
        <f t="shared" si="27"/>
        <v>0</v>
      </c>
      <c r="BH54" s="72">
        <f t="shared" si="27"/>
        <v>0</v>
      </c>
      <c r="BI54" s="72">
        <f t="shared" si="27"/>
        <v>0</v>
      </c>
      <c r="BJ54" s="72">
        <f t="shared" si="27"/>
        <v>0</v>
      </c>
      <c r="BK54" s="72">
        <f t="shared" si="27"/>
        <v>0</v>
      </c>
      <c r="BL54" s="72">
        <f t="shared" si="27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(Inputs)'!D48</f>
        <v>0</v>
      </c>
      <c r="C55" s="65">
        <f>C21*'Assumptions (Inputs)'!E48</f>
        <v>0</v>
      </c>
      <c r="D55" s="65">
        <f>D21*'Assumptions (Inputs)'!F48</f>
        <v>0</v>
      </c>
      <c r="E55" s="65">
        <f>E21*'Assumptions (Inputs)'!G48</f>
        <v>0</v>
      </c>
      <c r="F55" s="65">
        <f>F21*'Assumptions (Inputs)'!H48</f>
        <v>0</v>
      </c>
      <c r="G55" s="65">
        <f>G21*'Assumptions (Inputs)'!I48</f>
        <v>0</v>
      </c>
      <c r="H55" s="65">
        <f>H21*'Assumptions (Inputs)'!J48</f>
        <v>0</v>
      </c>
      <c r="I55" s="65">
        <f>I21*'Assumptions (Inputs)'!K48</f>
        <v>0</v>
      </c>
      <c r="J55" s="65">
        <f>J21*'Assumptions (Inputs)'!L48</f>
        <v>0</v>
      </c>
      <c r="K55" s="65">
        <f>K21*'Assumptions (Inputs)'!M48</f>
        <v>0</v>
      </c>
      <c r="L55" s="65">
        <f>L21*'Assumptions (Inputs)'!N48</f>
        <v>0</v>
      </c>
      <c r="M55" s="65">
        <f>M21*'Assumptions (Inputs)'!O48</f>
        <v>0</v>
      </c>
      <c r="N55" s="65">
        <f>N21*'Assumptions (Inputs)'!P48</f>
        <v>0</v>
      </c>
      <c r="O55" s="65">
        <f>O21*'Assumptions (Inputs)'!Q48</f>
        <v>0</v>
      </c>
      <c r="P55" s="65">
        <f>P21*'Assumptions (Inputs)'!R48</f>
        <v>0</v>
      </c>
      <c r="Q55" s="65">
        <f>Q21*'Assumptions (Inputs)'!S48</f>
        <v>0</v>
      </c>
      <c r="R55" s="65">
        <f>R21*'Assumptions (Inputs)'!T48</f>
        <v>0</v>
      </c>
      <c r="S55" s="65">
        <f>S21*'Assumptions (Inputs)'!U48</f>
        <v>0</v>
      </c>
      <c r="T55" s="65">
        <f>T21*'Assumptions (Inputs)'!V48</f>
        <v>0</v>
      </c>
      <c r="U55" s="65">
        <f>U21*'Assumptions (Inputs)'!W48</f>
        <v>0</v>
      </c>
      <c r="V55" s="65">
        <f>V21*'Assumptions (Inputs)'!X48</f>
        <v>0</v>
      </c>
      <c r="W55" s="65">
        <f>W21*'Assumptions (Inputs)'!Y48</f>
        <v>0</v>
      </c>
      <c r="X55" s="65">
        <f>X21*'Assumptions (Inputs)'!Z48</f>
        <v>0</v>
      </c>
      <c r="Y55" s="65">
        <f>Y21*'Assumptions (Inputs)'!AA48</f>
        <v>0</v>
      </c>
      <c r="Z55" s="65">
        <f>Z21*'Assumptions (Inputs)'!AB48</f>
        <v>0</v>
      </c>
      <c r="AA55" s="65">
        <f>AA21*'Assumptions (Inputs)'!AC48</f>
        <v>0</v>
      </c>
      <c r="AB55" s="65">
        <f>AB21*'Assumptions (Inputs)'!AD48</f>
        <v>0</v>
      </c>
      <c r="AC55" s="65">
        <f>AC21*'Assumptions (Inputs)'!AE48</f>
        <v>0</v>
      </c>
      <c r="AD55" s="65">
        <f>AD21*'Assumptions (Inputs)'!AF48</f>
        <v>0</v>
      </c>
      <c r="AE55" s="65">
        <f>AE21*'Assumptions (Inputs)'!AG48</f>
        <v>0</v>
      </c>
      <c r="AF55" s="65">
        <f>AF21*'Assumptions (Inputs)'!AH48</f>
        <v>0</v>
      </c>
      <c r="AG55" s="65">
        <f>AG21*'Assumptions (Inputs)'!AI48</f>
        <v>0</v>
      </c>
      <c r="AH55" s="65">
        <f>AH21*'Assumptions (Inputs)'!AJ48</f>
        <v>0</v>
      </c>
      <c r="AI55" s="65">
        <f>AI21*'Assumptions (Inputs)'!AK48</f>
        <v>0</v>
      </c>
      <c r="AJ55" s="65">
        <f>AJ21*'Assumptions (Inputs)'!AL48</f>
        <v>0</v>
      </c>
      <c r="AK55" s="65">
        <f>AK21*'Assumptions (Inputs)'!AM48</f>
        <v>0</v>
      </c>
      <c r="AL55" s="65">
        <f>AL21*'Assumptions (Inputs)'!AN48</f>
        <v>0</v>
      </c>
      <c r="AM55" s="65">
        <f>AM21*'Assumptions (Inputs)'!AO48</f>
        <v>0</v>
      </c>
      <c r="AN55" s="65">
        <f>AN21*'Assumptions (Inputs)'!AP48</f>
        <v>0</v>
      </c>
      <c r="AO55" s="65">
        <f>AO21*'Assumptions (Inputs)'!AQ48</f>
        <v>0</v>
      </c>
      <c r="AP55" s="65">
        <f>AP21*'Assumptions (Inputs)'!AR48</f>
        <v>0</v>
      </c>
      <c r="AQ55" s="65">
        <f>AQ21*'Assumptions (Inputs)'!AS48</f>
        <v>0</v>
      </c>
      <c r="AR55" s="65">
        <f>AR21*'Assumptions (Inputs)'!AT48</f>
        <v>0</v>
      </c>
      <c r="AS55" s="65">
        <f>AS21*'Assumptions (Inputs)'!AU48</f>
        <v>0</v>
      </c>
      <c r="AT55" s="65">
        <f>AT21*'Assumptions (Inputs)'!AV48</f>
        <v>0</v>
      </c>
      <c r="AU55" s="65">
        <f>AU21*'Assumptions (Inputs)'!AW48</f>
        <v>0</v>
      </c>
      <c r="AV55" s="65">
        <f>AV21*'Assumptions (Inputs)'!AX48</f>
        <v>0</v>
      </c>
      <c r="AW55" s="65">
        <f>AW21*'Assumptions (Inputs)'!AY48</f>
        <v>0</v>
      </c>
      <c r="AX55" s="65">
        <f>AX21*'Assumptions (Inputs)'!AZ48</f>
        <v>0</v>
      </c>
      <c r="AY55" s="65">
        <f>AY21*'Assumptions (Inputs)'!BA48</f>
        <v>0</v>
      </c>
      <c r="AZ55" s="65">
        <f>AZ21*'Assumptions (Inputs)'!BB48</f>
        <v>0</v>
      </c>
      <c r="BA55" s="65">
        <f>BA21*'Assumptions (Inputs)'!BC48</f>
        <v>0</v>
      </c>
      <c r="BB55" s="65">
        <f>BB21*'Assumptions (Inputs)'!BD48</f>
        <v>0</v>
      </c>
      <c r="BC55" s="65">
        <f>BC21*'Assumptions (Inputs)'!BE48</f>
        <v>0</v>
      </c>
      <c r="BD55" s="65">
        <f>BD21*'Assumptions (Inputs)'!BF48</f>
        <v>0</v>
      </c>
      <c r="BE55" s="65">
        <f>BE21*'Assumptions (Inputs)'!BG48</f>
        <v>0</v>
      </c>
      <c r="BF55" s="65">
        <f>BF21*'Assumptions (Inputs)'!BH48</f>
        <v>0</v>
      </c>
      <c r="BG55" s="65">
        <f>BG21*'Assumptions (Inputs)'!BI48</f>
        <v>0</v>
      </c>
      <c r="BH55" s="65">
        <f>BH21*'Assumptions (Inputs)'!BJ48</f>
        <v>0</v>
      </c>
      <c r="BI55" s="65">
        <f>BI21*'Assumptions (Inputs)'!BK48</f>
        <v>0</v>
      </c>
      <c r="BJ55" s="65">
        <f>BJ21*'Assumptions (Inputs)'!BL48</f>
        <v>0</v>
      </c>
      <c r="BK55" s="65">
        <f>BK21*'Assumptions (Inputs)'!BM48</f>
        <v>0</v>
      </c>
      <c r="BL55" s="65">
        <f>BL21*'Assumptions (Inputs)'!BN48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8">SUM(B53:B55)</f>
        <v>0</v>
      </c>
      <c r="C56" s="66">
        <f t="shared" si="28"/>
        <v>0</v>
      </c>
      <c r="D56" s="66">
        <f t="shared" si="28"/>
        <v>0</v>
      </c>
      <c r="E56" s="66">
        <f t="shared" si="28"/>
        <v>0</v>
      </c>
      <c r="F56" s="66">
        <f t="shared" si="28"/>
        <v>0</v>
      </c>
      <c r="G56" s="66">
        <f t="shared" si="28"/>
        <v>0</v>
      </c>
      <c r="H56" s="66">
        <f t="shared" si="28"/>
        <v>0</v>
      </c>
      <c r="I56" s="66">
        <f t="shared" si="28"/>
        <v>0</v>
      </c>
      <c r="J56" s="66">
        <f t="shared" si="28"/>
        <v>0</v>
      </c>
      <c r="K56" s="66">
        <f t="shared" si="28"/>
        <v>0</v>
      </c>
      <c r="L56" s="66">
        <f t="shared" si="28"/>
        <v>0</v>
      </c>
      <c r="M56" s="66">
        <f t="shared" si="28"/>
        <v>0</v>
      </c>
      <c r="N56" s="66">
        <f t="shared" si="28"/>
        <v>0</v>
      </c>
      <c r="O56" s="66">
        <f t="shared" si="28"/>
        <v>0</v>
      </c>
      <c r="P56" s="66">
        <f t="shared" si="28"/>
        <v>0</v>
      </c>
      <c r="Q56" s="66">
        <f t="shared" si="28"/>
        <v>0</v>
      </c>
      <c r="R56" s="66">
        <f t="shared" si="28"/>
        <v>0</v>
      </c>
      <c r="S56" s="66">
        <f t="shared" si="28"/>
        <v>0</v>
      </c>
      <c r="T56" s="66">
        <f t="shared" si="28"/>
        <v>0</v>
      </c>
      <c r="U56" s="66">
        <f t="shared" si="28"/>
        <v>0</v>
      </c>
      <c r="V56" s="66">
        <f t="shared" si="28"/>
        <v>0</v>
      </c>
      <c r="W56" s="66">
        <f t="shared" si="28"/>
        <v>0</v>
      </c>
      <c r="X56" s="66">
        <f t="shared" si="28"/>
        <v>0</v>
      </c>
      <c r="Y56" s="66">
        <f t="shared" si="28"/>
        <v>0</v>
      </c>
      <c r="Z56" s="66">
        <f t="shared" si="28"/>
        <v>0</v>
      </c>
      <c r="AA56" s="66">
        <f t="shared" si="28"/>
        <v>0</v>
      </c>
      <c r="AB56" s="66">
        <f t="shared" si="28"/>
        <v>0</v>
      </c>
      <c r="AC56" s="66">
        <f t="shared" si="28"/>
        <v>0</v>
      </c>
      <c r="AD56" s="66">
        <f t="shared" si="28"/>
        <v>0</v>
      </c>
      <c r="AE56" s="66">
        <f t="shared" si="28"/>
        <v>0</v>
      </c>
      <c r="AF56" s="66">
        <f t="shared" si="28"/>
        <v>0</v>
      </c>
      <c r="AG56" s="66">
        <f t="shared" si="28"/>
        <v>0</v>
      </c>
      <c r="AH56" s="66">
        <f t="shared" si="28"/>
        <v>0</v>
      </c>
      <c r="AI56" s="66">
        <f t="shared" si="28"/>
        <v>0</v>
      </c>
      <c r="AJ56" s="66">
        <f t="shared" si="28"/>
        <v>0</v>
      </c>
      <c r="AK56" s="66">
        <f t="shared" si="28"/>
        <v>0</v>
      </c>
      <c r="AL56" s="66">
        <f t="shared" si="28"/>
        <v>0</v>
      </c>
      <c r="AM56" s="66">
        <f t="shared" si="28"/>
        <v>0</v>
      </c>
      <c r="AN56" s="66">
        <f t="shared" si="28"/>
        <v>0</v>
      </c>
      <c r="AO56" s="66">
        <f t="shared" si="28"/>
        <v>0</v>
      </c>
      <c r="AP56" s="66">
        <f t="shared" si="28"/>
        <v>0</v>
      </c>
      <c r="AQ56" s="66">
        <f t="shared" si="28"/>
        <v>0</v>
      </c>
      <c r="AR56" s="66">
        <f t="shared" si="28"/>
        <v>0</v>
      </c>
      <c r="AS56" s="66">
        <f t="shared" si="28"/>
        <v>0</v>
      </c>
      <c r="AT56" s="66">
        <f t="shared" si="28"/>
        <v>0</v>
      </c>
      <c r="AU56" s="66">
        <f t="shared" si="28"/>
        <v>0</v>
      </c>
      <c r="AV56" s="66">
        <f t="shared" si="28"/>
        <v>0</v>
      </c>
      <c r="AW56" s="66">
        <f t="shared" si="28"/>
        <v>0</v>
      </c>
      <c r="AX56" s="66">
        <f t="shared" si="28"/>
        <v>0</v>
      </c>
      <c r="AY56" s="66">
        <f t="shared" si="28"/>
        <v>0</v>
      </c>
      <c r="AZ56" s="66">
        <f t="shared" si="28"/>
        <v>0</v>
      </c>
      <c r="BA56" s="66">
        <f t="shared" si="28"/>
        <v>0</v>
      </c>
      <c r="BB56" s="66">
        <f t="shared" si="28"/>
        <v>0</v>
      </c>
      <c r="BC56" s="66">
        <f t="shared" si="28"/>
        <v>0</v>
      </c>
      <c r="BD56" s="66">
        <f t="shared" si="28"/>
        <v>0</v>
      </c>
      <c r="BE56" s="66">
        <f t="shared" si="28"/>
        <v>0</v>
      </c>
      <c r="BF56" s="66">
        <f t="shared" si="28"/>
        <v>0</v>
      </c>
      <c r="BG56" s="66">
        <f t="shared" si="28"/>
        <v>0</v>
      </c>
      <c r="BH56" s="66">
        <f t="shared" si="28"/>
        <v>0</v>
      </c>
      <c r="BI56" s="66">
        <f t="shared" si="28"/>
        <v>0</v>
      </c>
      <c r="BJ56" s="66">
        <f t="shared" si="28"/>
        <v>0</v>
      </c>
      <c r="BK56" s="66">
        <f t="shared" si="28"/>
        <v>0</v>
      </c>
      <c r="BL56" s="66">
        <f t="shared" si="28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29">B50</f>
        <v>0</v>
      </c>
      <c r="C59" s="72">
        <f t="shared" si="29"/>
        <v>0</v>
      </c>
      <c r="D59" s="72">
        <f t="shared" si="29"/>
        <v>0</v>
      </c>
      <c r="E59" s="72">
        <f t="shared" si="29"/>
        <v>0</v>
      </c>
      <c r="F59" s="72">
        <f t="shared" si="29"/>
        <v>0</v>
      </c>
      <c r="G59" s="72">
        <f t="shared" si="29"/>
        <v>0</v>
      </c>
      <c r="H59" s="72">
        <f t="shared" si="29"/>
        <v>0</v>
      </c>
      <c r="I59" s="72">
        <f t="shared" si="29"/>
        <v>0</v>
      </c>
      <c r="J59" s="72">
        <f t="shared" si="29"/>
        <v>0</v>
      </c>
      <c r="K59" s="72">
        <f t="shared" si="29"/>
        <v>0</v>
      </c>
      <c r="L59" s="72">
        <f t="shared" si="29"/>
        <v>0</v>
      </c>
      <c r="M59" s="72">
        <f t="shared" si="29"/>
        <v>0</v>
      </c>
      <c r="N59" s="72">
        <f t="shared" si="29"/>
        <v>0</v>
      </c>
      <c r="O59" s="72">
        <f t="shared" si="29"/>
        <v>0</v>
      </c>
      <c r="P59" s="72">
        <f t="shared" si="29"/>
        <v>0</v>
      </c>
      <c r="Q59" s="72">
        <f t="shared" si="29"/>
        <v>0</v>
      </c>
      <c r="R59" s="72">
        <f t="shared" si="29"/>
        <v>0</v>
      </c>
      <c r="S59" s="72">
        <f t="shared" si="29"/>
        <v>0</v>
      </c>
      <c r="T59" s="72">
        <f t="shared" si="29"/>
        <v>0</v>
      </c>
      <c r="U59" s="72">
        <f t="shared" si="29"/>
        <v>0</v>
      </c>
      <c r="V59" s="72">
        <f t="shared" si="29"/>
        <v>0</v>
      </c>
      <c r="W59" s="72">
        <f t="shared" si="29"/>
        <v>0</v>
      </c>
      <c r="X59" s="72">
        <f t="shared" si="29"/>
        <v>0</v>
      </c>
      <c r="Y59" s="72">
        <f t="shared" si="29"/>
        <v>0</v>
      </c>
      <c r="Z59" s="72">
        <f t="shared" si="29"/>
        <v>0</v>
      </c>
      <c r="AA59" s="72">
        <f t="shared" si="29"/>
        <v>0</v>
      </c>
      <c r="AB59" s="72">
        <f t="shared" si="29"/>
        <v>0</v>
      </c>
      <c r="AC59" s="72">
        <f t="shared" si="29"/>
        <v>0</v>
      </c>
      <c r="AD59" s="72">
        <f t="shared" si="29"/>
        <v>0</v>
      </c>
      <c r="AE59" s="72">
        <f t="shared" si="29"/>
        <v>0</v>
      </c>
      <c r="AF59" s="72">
        <f t="shared" si="29"/>
        <v>0</v>
      </c>
      <c r="AG59" s="72">
        <f t="shared" si="29"/>
        <v>0</v>
      </c>
      <c r="AH59" s="72">
        <f t="shared" si="29"/>
        <v>0</v>
      </c>
      <c r="AI59" s="72">
        <f t="shared" si="29"/>
        <v>0</v>
      </c>
      <c r="AJ59" s="72">
        <f t="shared" si="29"/>
        <v>0</v>
      </c>
      <c r="AK59" s="72">
        <f t="shared" si="29"/>
        <v>0</v>
      </c>
      <c r="AL59" s="72">
        <f t="shared" si="29"/>
        <v>0</v>
      </c>
      <c r="AM59" s="72">
        <f t="shared" si="29"/>
        <v>0</v>
      </c>
      <c r="AN59" s="72">
        <f t="shared" si="29"/>
        <v>0</v>
      </c>
      <c r="AO59" s="72">
        <f t="shared" si="29"/>
        <v>0</v>
      </c>
      <c r="AP59" s="72">
        <f t="shared" si="29"/>
        <v>0</v>
      </c>
      <c r="AQ59" s="72">
        <f t="shared" si="29"/>
        <v>0</v>
      </c>
      <c r="AR59" s="72">
        <f t="shared" si="29"/>
        <v>0</v>
      </c>
      <c r="AS59" s="72">
        <f t="shared" si="29"/>
        <v>0</v>
      </c>
      <c r="AT59" s="72">
        <f t="shared" si="29"/>
        <v>0</v>
      </c>
      <c r="AU59" s="72">
        <f t="shared" si="29"/>
        <v>0</v>
      </c>
      <c r="AV59" s="72">
        <f t="shared" si="29"/>
        <v>0</v>
      </c>
      <c r="AW59" s="72">
        <f t="shared" si="29"/>
        <v>0</v>
      </c>
      <c r="AX59" s="72">
        <f t="shared" si="29"/>
        <v>0</v>
      </c>
      <c r="AY59" s="72">
        <f t="shared" si="29"/>
        <v>0</v>
      </c>
      <c r="AZ59" s="72">
        <f t="shared" si="29"/>
        <v>0</v>
      </c>
      <c r="BA59" s="72">
        <f t="shared" si="29"/>
        <v>0</v>
      </c>
      <c r="BB59" s="72">
        <f t="shared" si="29"/>
        <v>0</v>
      </c>
      <c r="BC59" s="72">
        <f t="shared" si="29"/>
        <v>0</v>
      </c>
      <c r="BD59" s="72">
        <f t="shared" si="29"/>
        <v>0</v>
      </c>
      <c r="BE59" s="72">
        <f t="shared" si="29"/>
        <v>0</v>
      </c>
      <c r="BF59" s="72">
        <f t="shared" si="29"/>
        <v>0</v>
      </c>
      <c r="BG59" s="72">
        <f t="shared" si="29"/>
        <v>0</v>
      </c>
      <c r="BH59" s="72">
        <f t="shared" si="29"/>
        <v>0</v>
      </c>
      <c r="BI59" s="72">
        <f t="shared" si="29"/>
        <v>0</v>
      </c>
      <c r="BJ59" s="72">
        <f t="shared" si="29"/>
        <v>0</v>
      </c>
      <c r="BK59" s="72">
        <f t="shared" si="29"/>
        <v>0</v>
      </c>
      <c r="BL59" s="72">
        <f t="shared" si="29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0">E60</f>
        <v>9.6100000000000005E-2</v>
      </c>
      <c r="G60" s="355">
        <f t="shared" si="30"/>
        <v>9.6100000000000005E-2</v>
      </c>
      <c r="H60" s="355">
        <f t="shared" si="30"/>
        <v>9.6100000000000005E-2</v>
      </c>
      <c r="I60" s="355">
        <f t="shared" si="30"/>
        <v>9.6100000000000005E-2</v>
      </c>
      <c r="J60" s="355">
        <f t="shared" si="30"/>
        <v>9.6100000000000005E-2</v>
      </c>
      <c r="K60" s="355">
        <f t="shared" si="30"/>
        <v>9.6100000000000005E-2</v>
      </c>
      <c r="L60" s="355">
        <f t="shared" si="30"/>
        <v>9.6100000000000005E-2</v>
      </c>
      <c r="M60" s="355">
        <f t="shared" si="30"/>
        <v>9.6100000000000005E-2</v>
      </c>
      <c r="N60" s="355">
        <f t="shared" si="30"/>
        <v>9.6100000000000005E-2</v>
      </c>
      <c r="O60" s="355">
        <f t="shared" si="30"/>
        <v>9.6100000000000005E-2</v>
      </c>
      <c r="P60" s="355">
        <f t="shared" si="30"/>
        <v>9.6100000000000005E-2</v>
      </c>
      <c r="Q60" s="355">
        <f t="shared" si="30"/>
        <v>9.6100000000000005E-2</v>
      </c>
      <c r="R60" s="355">
        <f t="shared" si="30"/>
        <v>9.6100000000000005E-2</v>
      </c>
      <c r="S60" s="355">
        <f t="shared" si="30"/>
        <v>9.6100000000000005E-2</v>
      </c>
      <c r="T60" s="355">
        <f t="shared" si="30"/>
        <v>9.6100000000000005E-2</v>
      </c>
      <c r="U60" s="355">
        <f t="shared" si="30"/>
        <v>9.6100000000000005E-2</v>
      </c>
      <c r="V60" s="355">
        <f t="shared" si="30"/>
        <v>9.6100000000000005E-2</v>
      </c>
      <c r="W60" s="355">
        <f t="shared" si="30"/>
        <v>9.6100000000000005E-2</v>
      </c>
      <c r="X60" s="355">
        <f t="shared" si="30"/>
        <v>9.6100000000000005E-2</v>
      </c>
      <c r="Y60" s="355">
        <f t="shared" si="30"/>
        <v>9.6100000000000005E-2</v>
      </c>
      <c r="Z60" s="355">
        <f t="shared" si="30"/>
        <v>9.6100000000000005E-2</v>
      </c>
      <c r="AA60" s="355">
        <f t="shared" si="30"/>
        <v>9.6100000000000005E-2</v>
      </c>
      <c r="AB60" s="355">
        <f t="shared" si="30"/>
        <v>9.6100000000000005E-2</v>
      </c>
      <c r="AC60" s="355">
        <f t="shared" si="30"/>
        <v>9.6100000000000005E-2</v>
      </c>
      <c r="AD60" s="355">
        <f t="shared" si="30"/>
        <v>9.6100000000000005E-2</v>
      </c>
      <c r="AE60" s="355">
        <f t="shared" si="30"/>
        <v>9.6100000000000005E-2</v>
      </c>
      <c r="AF60" s="355">
        <f t="shared" si="30"/>
        <v>9.6100000000000005E-2</v>
      </c>
      <c r="AG60" s="355">
        <f t="shared" si="30"/>
        <v>9.6100000000000005E-2</v>
      </c>
      <c r="AH60" s="355">
        <f t="shared" si="30"/>
        <v>9.6100000000000005E-2</v>
      </c>
      <c r="AI60" s="355">
        <f t="shared" si="30"/>
        <v>9.6100000000000005E-2</v>
      </c>
      <c r="AJ60" s="355">
        <f t="shared" si="30"/>
        <v>9.6100000000000005E-2</v>
      </c>
      <c r="AK60" s="355">
        <f t="shared" si="30"/>
        <v>9.6100000000000005E-2</v>
      </c>
      <c r="AL60" s="355">
        <f t="shared" si="30"/>
        <v>9.6100000000000005E-2</v>
      </c>
      <c r="AM60" s="355">
        <f t="shared" si="30"/>
        <v>9.6100000000000005E-2</v>
      </c>
      <c r="AN60" s="355">
        <f t="shared" si="30"/>
        <v>9.6100000000000005E-2</v>
      </c>
      <c r="AO60" s="355">
        <f t="shared" si="30"/>
        <v>9.6100000000000005E-2</v>
      </c>
      <c r="AP60" s="355">
        <f t="shared" si="30"/>
        <v>9.6100000000000005E-2</v>
      </c>
      <c r="AQ60" s="355">
        <f t="shared" si="30"/>
        <v>9.6100000000000005E-2</v>
      </c>
      <c r="AR60" s="355">
        <f t="shared" si="30"/>
        <v>9.6100000000000005E-2</v>
      </c>
      <c r="AS60" s="355">
        <f t="shared" si="30"/>
        <v>9.6100000000000005E-2</v>
      </c>
      <c r="AT60" s="355">
        <f t="shared" si="30"/>
        <v>9.6100000000000005E-2</v>
      </c>
      <c r="AU60" s="355">
        <f t="shared" si="30"/>
        <v>9.6100000000000005E-2</v>
      </c>
      <c r="AV60" s="355">
        <f t="shared" si="30"/>
        <v>9.6100000000000005E-2</v>
      </c>
      <c r="AW60" s="355">
        <f t="shared" si="30"/>
        <v>9.6100000000000005E-2</v>
      </c>
      <c r="AX60" s="355">
        <f t="shared" si="30"/>
        <v>9.6100000000000005E-2</v>
      </c>
      <c r="AY60" s="355">
        <f t="shared" si="30"/>
        <v>9.6100000000000005E-2</v>
      </c>
      <c r="AZ60" s="355">
        <f t="shared" si="30"/>
        <v>9.6100000000000005E-2</v>
      </c>
      <c r="BA60" s="355">
        <f t="shared" si="30"/>
        <v>9.6100000000000005E-2</v>
      </c>
      <c r="BB60" s="355">
        <f t="shared" si="30"/>
        <v>9.6100000000000005E-2</v>
      </c>
      <c r="BC60" s="355">
        <f t="shared" si="30"/>
        <v>9.6100000000000005E-2</v>
      </c>
      <c r="BD60" s="355">
        <f t="shared" si="30"/>
        <v>9.6100000000000005E-2</v>
      </c>
      <c r="BE60" s="355">
        <f t="shared" si="30"/>
        <v>9.6100000000000005E-2</v>
      </c>
      <c r="BF60" s="355">
        <f t="shared" si="30"/>
        <v>9.6100000000000005E-2</v>
      </c>
      <c r="BG60" s="355">
        <f t="shared" si="30"/>
        <v>9.6100000000000005E-2</v>
      </c>
      <c r="BH60" s="355">
        <f t="shared" si="30"/>
        <v>9.6100000000000005E-2</v>
      </c>
      <c r="BI60" s="355">
        <f t="shared" si="30"/>
        <v>9.6100000000000005E-2</v>
      </c>
      <c r="BJ60" s="355">
        <f t="shared" si="30"/>
        <v>9.6100000000000005E-2</v>
      </c>
      <c r="BK60" s="355">
        <f t="shared" si="30"/>
        <v>9.6100000000000005E-2</v>
      </c>
      <c r="BL60" s="355">
        <f t="shared" si="30"/>
        <v>9.6100000000000005E-2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1">+B59*B60</f>
        <v>0</v>
      </c>
      <c r="C61" s="72">
        <f t="shared" si="31"/>
        <v>0</v>
      </c>
      <c r="D61" s="72">
        <f t="shared" si="31"/>
        <v>0</v>
      </c>
      <c r="E61" s="72">
        <f t="shared" si="31"/>
        <v>0</v>
      </c>
      <c r="F61" s="72">
        <f>+F59*F60</f>
        <v>0</v>
      </c>
      <c r="G61" s="72">
        <f t="shared" ref="G61:BL61" si="32">+G59*G60</f>
        <v>0</v>
      </c>
      <c r="H61" s="72">
        <f t="shared" si="32"/>
        <v>0</v>
      </c>
      <c r="I61" s="72">
        <f t="shared" si="32"/>
        <v>0</v>
      </c>
      <c r="J61" s="72">
        <f t="shared" si="32"/>
        <v>0</v>
      </c>
      <c r="K61" s="72">
        <f t="shared" si="32"/>
        <v>0</v>
      </c>
      <c r="L61" s="72">
        <f t="shared" si="32"/>
        <v>0</v>
      </c>
      <c r="M61" s="72">
        <f t="shared" si="32"/>
        <v>0</v>
      </c>
      <c r="N61" s="72">
        <f t="shared" si="32"/>
        <v>0</v>
      </c>
      <c r="O61" s="72">
        <f t="shared" si="32"/>
        <v>0</v>
      </c>
      <c r="P61" s="72">
        <f t="shared" si="32"/>
        <v>0</v>
      </c>
      <c r="Q61" s="72">
        <f t="shared" si="32"/>
        <v>0</v>
      </c>
      <c r="R61" s="72">
        <f t="shared" si="32"/>
        <v>0</v>
      </c>
      <c r="S61" s="72">
        <f t="shared" si="32"/>
        <v>0</v>
      </c>
      <c r="T61" s="72">
        <f t="shared" si="32"/>
        <v>0</v>
      </c>
      <c r="U61" s="72">
        <f t="shared" si="32"/>
        <v>0</v>
      </c>
      <c r="V61" s="72">
        <f t="shared" si="32"/>
        <v>0</v>
      </c>
      <c r="W61" s="72">
        <f t="shared" si="32"/>
        <v>0</v>
      </c>
      <c r="X61" s="72">
        <f t="shared" si="32"/>
        <v>0</v>
      </c>
      <c r="Y61" s="72">
        <f t="shared" si="32"/>
        <v>0</v>
      </c>
      <c r="Z61" s="72">
        <f t="shared" si="32"/>
        <v>0</v>
      </c>
      <c r="AA61" s="72">
        <f t="shared" si="32"/>
        <v>0</v>
      </c>
      <c r="AB61" s="72">
        <f t="shared" si="32"/>
        <v>0</v>
      </c>
      <c r="AC61" s="72">
        <f t="shared" si="32"/>
        <v>0</v>
      </c>
      <c r="AD61" s="72">
        <f t="shared" si="32"/>
        <v>0</v>
      </c>
      <c r="AE61" s="72">
        <f t="shared" si="32"/>
        <v>0</v>
      </c>
      <c r="AF61" s="72">
        <f t="shared" si="32"/>
        <v>0</v>
      </c>
      <c r="AG61" s="72">
        <f t="shared" si="32"/>
        <v>0</v>
      </c>
      <c r="AH61" s="72">
        <f t="shared" si="32"/>
        <v>0</v>
      </c>
      <c r="AI61" s="72">
        <f t="shared" si="32"/>
        <v>0</v>
      </c>
      <c r="AJ61" s="72">
        <f t="shared" si="32"/>
        <v>0</v>
      </c>
      <c r="AK61" s="72">
        <f t="shared" si="32"/>
        <v>0</v>
      </c>
      <c r="AL61" s="72">
        <f t="shared" si="32"/>
        <v>0</v>
      </c>
      <c r="AM61" s="72">
        <f t="shared" si="32"/>
        <v>0</v>
      </c>
      <c r="AN61" s="72">
        <f t="shared" si="32"/>
        <v>0</v>
      </c>
      <c r="AO61" s="72">
        <f t="shared" si="32"/>
        <v>0</v>
      </c>
      <c r="AP61" s="72">
        <f t="shared" si="32"/>
        <v>0</v>
      </c>
      <c r="AQ61" s="72">
        <f t="shared" si="32"/>
        <v>0</v>
      </c>
      <c r="AR61" s="72">
        <f t="shared" si="32"/>
        <v>0</v>
      </c>
      <c r="AS61" s="72">
        <f t="shared" si="32"/>
        <v>0</v>
      </c>
      <c r="AT61" s="72">
        <f t="shared" si="32"/>
        <v>0</v>
      </c>
      <c r="AU61" s="72">
        <f t="shared" si="32"/>
        <v>0</v>
      </c>
      <c r="AV61" s="72">
        <f t="shared" si="32"/>
        <v>0</v>
      </c>
      <c r="AW61" s="72">
        <f t="shared" si="32"/>
        <v>0</v>
      </c>
      <c r="AX61" s="72">
        <f t="shared" si="32"/>
        <v>0</v>
      </c>
      <c r="AY61" s="72">
        <f t="shared" si="32"/>
        <v>0</v>
      </c>
      <c r="AZ61" s="72">
        <f t="shared" si="32"/>
        <v>0</v>
      </c>
      <c r="BA61" s="72">
        <f t="shared" si="32"/>
        <v>0</v>
      </c>
      <c r="BB61" s="72">
        <f t="shared" si="32"/>
        <v>0</v>
      </c>
      <c r="BC61" s="72">
        <f t="shared" si="32"/>
        <v>0</v>
      </c>
      <c r="BD61" s="72">
        <f t="shared" si="32"/>
        <v>0</v>
      </c>
      <c r="BE61" s="72">
        <f t="shared" si="32"/>
        <v>0</v>
      </c>
      <c r="BF61" s="72">
        <f t="shared" si="32"/>
        <v>0</v>
      </c>
      <c r="BG61" s="72">
        <f t="shared" si="32"/>
        <v>0</v>
      </c>
      <c r="BH61" s="72">
        <f t="shared" si="32"/>
        <v>0</v>
      </c>
      <c r="BI61" s="72">
        <f t="shared" si="32"/>
        <v>0</v>
      </c>
      <c r="BJ61" s="72">
        <f t="shared" si="32"/>
        <v>0</v>
      </c>
      <c r="BK61" s="72">
        <f t="shared" si="32"/>
        <v>0</v>
      </c>
      <c r="BL61" s="72">
        <f t="shared" si="32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3">B56</f>
        <v>0</v>
      </c>
      <c r="C62" s="65">
        <f t="shared" si="33"/>
        <v>0</v>
      </c>
      <c r="D62" s="65">
        <f t="shared" si="33"/>
        <v>0</v>
      </c>
      <c r="E62" s="65">
        <f t="shared" si="33"/>
        <v>0</v>
      </c>
      <c r="F62" s="65">
        <f t="shared" si="33"/>
        <v>0</v>
      </c>
      <c r="G62" s="65">
        <f t="shared" si="33"/>
        <v>0</v>
      </c>
      <c r="H62" s="65">
        <f t="shared" si="33"/>
        <v>0</v>
      </c>
      <c r="I62" s="65">
        <f t="shared" si="33"/>
        <v>0</v>
      </c>
      <c r="J62" s="65">
        <f t="shared" si="33"/>
        <v>0</v>
      </c>
      <c r="K62" s="65">
        <f t="shared" si="33"/>
        <v>0</v>
      </c>
      <c r="L62" s="65">
        <f t="shared" si="33"/>
        <v>0</v>
      </c>
      <c r="M62" s="65">
        <f t="shared" si="33"/>
        <v>0</v>
      </c>
      <c r="N62" s="65">
        <f t="shared" si="33"/>
        <v>0</v>
      </c>
      <c r="O62" s="65">
        <f t="shared" si="33"/>
        <v>0</v>
      </c>
      <c r="P62" s="65">
        <f t="shared" si="33"/>
        <v>0</v>
      </c>
      <c r="Q62" s="65">
        <f t="shared" si="33"/>
        <v>0</v>
      </c>
      <c r="R62" s="65">
        <f t="shared" si="33"/>
        <v>0</v>
      </c>
      <c r="S62" s="65">
        <f t="shared" si="33"/>
        <v>0</v>
      </c>
      <c r="T62" s="65">
        <f t="shared" si="33"/>
        <v>0</v>
      </c>
      <c r="U62" s="65">
        <f t="shared" si="33"/>
        <v>0</v>
      </c>
      <c r="V62" s="65">
        <f t="shared" si="33"/>
        <v>0</v>
      </c>
      <c r="W62" s="65">
        <f t="shared" si="33"/>
        <v>0</v>
      </c>
      <c r="X62" s="65">
        <f t="shared" si="33"/>
        <v>0</v>
      </c>
      <c r="Y62" s="65">
        <f t="shared" si="33"/>
        <v>0</v>
      </c>
      <c r="Z62" s="65">
        <f t="shared" si="33"/>
        <v>0</v>
      </c>
      <c r="AA62" s="65">
        <f t="shared" si="33"/>
        <v>0</v>
      </c>
      <c r="AB62" s="65">
        <f t="shared" si="33"/>
        <v>0</v>
      </c>
      <c r="AC62" s="65">
        <f t="shared" si="33"/>
        <v>0</v>
      </c>
      <c r="AD62" s="65">
        <f t="shared" si="33"/>
        <v>0</v>
      </c>
      <c r="AE62" s="65">
        <f t="shared" si="33"/>
        <v>0</v>
      </c>
      <c r="AF62" s="65">
        <f t="shared" si="33"/>
        <v>0</v>
      </c>
      <c r="AG62" s="65">
        <f t="shared" si="33"/>
        <v>0</v>
      </c>
      <c r="AH62" s="65">
        <f t="shared" si="33"/>
        <v>0</v>
      </c>
      <c r="AI62" s="65">
        <f t="shared" si="33"/>
        <v>0</v>
      </c>
      <c r="AJ62" s="65">
        <f t="shared" si="33"/>
        <v>0</v>
      </c>
      <c r="AK62" s="65">
        <f t="shared" si="33"/>
        <v>0</v>
      </c>
      <c r="AL62" s="65">
        <f t="shared" si="33"/>
        <v>0</v>
      </c>
      <c r="AM62" s="65">
        <f t="shared" si="33"/>
        <v>0</v>
      </c>
      <c r="AN62" s="65">
        <f t="shared" si="33"/>
        <v>0</v>
      </c>
      <c r="AO62" s="65">
        <f t="shared" si="33"/>
        <v>0</v>
      </c>
      <c r="AP62" s="65">
        <f t="shared" si="33"/>
        <v>0</v>
      </c>
      <c r="AQ62" s="65">
        <f t="shared" si="33"/>
        <v>0</v>
      </c>
      <c r="AR62" s="65">
        <f t="shared" si="33"/>
        <v>0</v>
      </c>
      <c r="AS62" s="65">
        <f t="shared" si="33"/>
        <v>0</v>
      </c>
      <c r="AT62" s="65">
        <f t="shared" si="33"/>
        <v>0</v>
      </c>
      <c r="AU62" s="65">
        <f t="shared" si="33"/>
        <v>0</v>
      </c>
      <c r="AV62" s="65">
        <f t="shared" si="33"/>
        <v>0</v>
      </c>
      <c r="AW62" s="65">
        <f t="shared" si="33"/>
        <v>0</v>
      </c>
      <c r="AX62" s="65">
        <f t="shared" si="33"/>
        <v>0</v>
      </c>
      <c r="AY62" s="65">
        <f t="shared" si="33"/>
        <v>0</v>
      </c>
      <c r="AZ62" s="65">
        <f t="shared" si="33"/>
        <v>0</v>
      </c>
      <c r="BA62" s="65">
        <f t="shared" si="33"/>
        <v>0</v>
      </c>
      <c r="BB62" s="65">
        <f t="shared" si="33"/>
        <v>0</v>
      </c>
      <c r="BC62" s="65">
        <f t="shared" si="33"/>
        <v>0</v>
      </c>
      <c r="BD62" s="65">
        <f t="shared" si="33"/>
        <v>0</v>
      </c>
      <c r="BE62" s="65">
        <f t="shared" si="33"/>
        <v>0</v>
      </c>
      <c r="BF62" s="65">
        <f t="shared" si="33"/>
        <v>0</v>
      </c>
      <c r="BG62" s="65">
        <f t="shared" si="33"/>
        <v>0</v>
      </c>
      <c r="BH62" s="65">
        <f t="shared" si="33"/>
        <v>0</v>
      </c>
      <c r="BI62" s="65">
        <f t="shared" si="33"/>
        <v>0</v>
      </c>
      <c r="BJ62" s="65">
        <f t="shared" si="33"/>
        <v>0</v>
      </c>
      <c r="BK62" s="65">
        <f t="shared" si="33"/>
        <v>0</v>
      </c>
      <c r="BL62" s="65">
        <f t="shared" si="33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4">SUM(C61:C62)</f>
        <v>0</v>
      </c>
      <c r="D63" s="72">
        <f t="shared" si="34"/>
        <v>0</v>
      </c>
      <c r="E63" s="72">
        <f t="shared" si="34"/>
        <v>0</v>
      </c>
      <c r="F63" s="72">
        <f t="shared" si="34"/>
        <v>0</v>
      </c>
      <c r="G63" s="72">
        <f t="shared" si="34"/>
        <v>0</v>
      </c>
      <c r="H63" s="72">
        <f t="shared" si="34"/>
        <v>0</v>
      </c>
      <c r="I63" s="72">
        <f t="shared" si="34"/>
        <v>0</v>
      </c>
      <c r="J63" s="72">
        <f t="shared" si="34"/>
        <v>0</v>
      </c>
      <c r="K63" s="72">
        <f t="shared" si="34"/>
        <v>0</v>
      </c>
      <c r="L63" s="72">
        <f t="shared" si="34"/>
        <v>0</v>
      </c>
      <c r="M63" s="72">
        <f t="shared" si="34"/>
        <v>0</v>
      </c>
      <c r="N63" s="72">
        <f t="shared" si="34"/>
        <v>0</v>
      </c>
      <c r="O63" s="72">
        <f t="shared" si="34"/>
        <v>0</v>
      </c>
      <c r="P63" s="72">
        <f t="shared" si="34"/>
        <v>0</v>
      </c>
      <c r="Q63" s="72">
        <f t="shared" si="34"/>
        <v>0</v>
      </c>
      <c r="R63" s="72">
        <f t="shared" si="34"/>
        <v>0</v>
      </c>
      <c r="S63" s="72">
        <f t="shared" si="34"/>
        <v>0</v>
      </c>
      <c r="T63" s="72">
        <f t="shared" si="34"/>
        <v>0</v>
      </c>
      <c r="U63" s="72">
        <f t="shared" si="34"/>
        <v>0</v>
      </c>
      <c r="V63" s="72">
        <f t="shared" si="34"/>
        <v>0</v>
      </c>
      <c r="W63" s="72">
        <f t="shared" si="34"/>
        <v>0</v>
      </c>
      <c r="X63" s="72">
        <f t="shared" si="34"/>
        <v>0</v>
      </c>
      <c r="Y63" s="72">
        <f t="shared" si="34"/>
        <v>0</v>
      </c>
      <c r="Z63" s="72">
        <f t="shared" si="34"/>
        <v>0</v>
      </c>
      <c r="AA63" s="72">
        <f t="shared" si="34"/>
        <v>0</v>
      </c>
      <c r="AB63" s="72">
        <f t="shared" si="34"/>
        <v>0</v>
      </c>
      <c r="AC63" s="72">
        <f t="shared" si="34"/>
        <v>0</v>
      </c>
      <c r="AD63" s="72">
        <f t="shared" si="34"/>
        <v>0</v>
      </c>
      <c r="AE63" s="72">
        <f t="shared" si="34"/>
        <v>0</v>
      </c>
      <c r="AF63" s="72">
        <f t="shared" si="34"/>
        <v>0</v>
      </c>
      <c r="AG63" s="72">
        <f t="shared" si="34"/>
        <v>0</v>
      </c>
      <c r="AH63" s="72">
        <f t="shared" si="34"/>
        <v>0</v>
      </c>
      <c r="AI63" s="72">
        <f t="shared" si="34"/>
        <v>0</v>
      </c>
      <c r="AJ63" s="72">
        <f t="shared" si="34"/>
        <v>0</v>
      </c>
      <c r="AK63" s="72">
        <f t="shared" si="34"/>
        <v>0</v>
      </c>
      <c r="AL63" s="72">
        <f t="shared" si="34"/>
        <v>0</v>
      </c>
      <c r="AM63" s="72">
        <f t="shared" si="34"/>
        <v>0</v>
      </c>
      <c r="AN63" s="72">
        <f t="shared" si="34"/>
        <v>0</v>
      </c>
      <c r="AO63" s="72">
        <f t="shared" si="34"/>
        <v>0</v>
      </c>
      <c r="AP63" s="72">
        <f t="shared" si="34"/>
        <v>0</v>
      </c>
      <c r="AQ63" s="72">
        <f t="shared" si="34"/>
        <v>0</v>
      </c>
      <c r="AR63" s="72">
        <f t="shared" si="34"/>
        <v>0</v>
      </c>
      <c r="AS63" s="72">
        <f t="shared" si="34"/>
        <v>0</v>
      </c>
      <c r="AT63" s="72">
        <f t="shared" si="34"/>
        <v>0</v>
      </c>
      <c r="AU63" s="72">
        <f t="shared" si="34"/>
        <v>0</v>
      </c>
      <c r="AV63" s="72">
        <f t="shared" si="34"/>
        <v>0</v>
      </c>
      <c r="AW63" s="72">
        <f t="shared" si="34"/>
        <v>0</v>
      </c>
      <c r="AX63" s="72">
        <f t="shared" si="34"/>
        <v>0</v>
      </c>
      <c r="AY63" s="72">
        <f t="shared" si="34"/>
        <v>0</v>
      </c>
      <c r="AZ63" s="72">
        <f t="shared" si="34"/>
        <v>0</v>
      </c>
      <c r="BA63" s="72">
        <f t="shared" si="34"/>
        <v>0</v>
      </c>
      <c r="BB63" s="72">
        <f t="shared" si="34"/>
        <v>0</v>
      </c>
      <c r="BC63" s="72">
        <f t="shared" si="34"/>
        <v>0</v>
      </c>
      <c r="BD63" s="72">
        <f t="shared" si="34"/>
        <v>0</v>
      </c>
      <c r="BE63" s="72">
        <f t="shared" si="34"/>
        <v>0</v>
      </c>
      <c r="BF63" s="72">
        <f t="shared" si="34"/>
        <v>0</v>
      </c>
      <c r="BG63" s="72">
        <f t="shared" si="34"/>
        <v>0</v>
      </c>
      <c r="BH63" s="72">
        <f t="shared" si="34"/>
        <v>0</v>
      </c>
      <c r="BI63" s="72">
        <f t="shared" si="34"/>
        <v>0</v>
      </c>
      <c r="BJ63" s="72">
        <f t="shared" si="34"/>
        <v>0</v>
      </c>
      <c r="BK63" s="72">
        <f t="shared" si="34"/>
        <v>0</v>
      </c>
      <c r="BL63" s="72">
        <f t="shared" si="34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5">F64</f>
        <v>1.0297600659046442</v>
      </c>
      <c r="H64" s="211">
        <f t="shared" si="35"/>
        <v>1.0297600659046442</v>
      </c>
      <c r="I64" s="211">
        <f t="shared" si="35"/>
        <v>1.0297600659046442</v>
      </c>
      <c r="J64" s="211">
        <f t="shared" si="35"/>
        <v>1.0297600659046442</v>
      </c>
      <c r="K64" s="211">
        <f t="shared" si="35"/>
        <v>1.0297600659046442</v>
      </c>
      <c r="L64" s="211">
        <f t="shared" si="35"/>
        <v>1.0297600659046442</v>
      </c>
      <c r="M64" s="211">
        <f t="shared" si="35"/>
        <v>1.0297600659046442</v>
      </c>
      <c r="N64" s="211">
        <f t="shared" si="35"/>
        <v>1.0297600659046442</v>
      </c>
      <c r="O64" s="211">
        <f t="shared" si="35"/>
        <v>1.0297600659046442</v>
      </c>
      <c r="P64" s="211">
        <f t="shared" si="35"/>
        <v>1.0297600659046442</v>
      </c>
      <c r="Q64" s="211">
        <f t="shared" si="35"/>
        <v>1.0297600659046442</v>
      </c>
      <c r="R64" s="211">
        <f t="shared" si="35"/>
        <v>1.0297600659046442</v>
      </c>
      <c r="S64" s="211">
        <f t="shared" si="35"/>
        <v>1.0297600659046442</v>
      </c>
      <c r="T64" s="211">
        <f t="shared" si="35"/>
        <v>1.0297600659046442</v>
      </c>
      <c r="U64" s="211">
        <f t="shared" si="35"/>
        <v>1.0297600659046442</v>
      </c>
      <c r="V64" s="211">
        <f t="shared" si="35"/>
        <v>1.0297600659046442</v>
      </c>
      <c r="W64" s="211">
        <f t="shared" si="35"/>
        <v>1.0297600659046442</v>
      </c>
      <c r="X64" s="211">
        <f t="shared" si="35"/>
        <v>1.0297600659046442</v>
      </c>
      <c r="Y64" s="211">
        <f t="shared" si="35"/>
        <v>1.0297600659046442</v>
      </c>
      <c r="Z64" s="211">
        <f t="shared" si="35"/>
        <v>1.0297600659046442</v>
      </c>
      <c r="AA64" s="211">
        <f t="shared" si="35"/>
        <v>1.0297600659046442</v>
      </c>
      <c r="AB64" s="211">
        <f t="shared" si="35"/>
        <v>1.0297600659046442</v>
      </c>
      <c r="AC64" s="211">
        <f t="shared" si="35"/>
        <v>1.0297600659046442</v>
      </c>
      <c r="AD64" s="211">
        <f t="shared" si="35"/>
        <v>1.0297600659046442</v>
      </c>
      <c r="AE64" s="211">
        <f t="shared" si="35"/>
        <v>1.0297600659046442</v>
      </c>
      <c r="AF64" s="211">
        <f t="shared" si="35"/>
        <v>1.0297600659046442</v>
      </c>
      <c r="AG64" s="211">
        <f t="shared" si="35"/>
        <v>1.0297600659046442</v>
      </c>
      <c r="AH64" s="211">
        <f t="shared" si="35"/>
        <v>1.0297600659046442</v>
      </c>
      <c r="AI64" s="211">
        <f t="shared" si="35"/>
        <v>1.0297600659046442</v>
      </c>
      <c r="AJ64" s="211">
        <f t="shared" si="35"/>
        <v>1.0297600659046442</v>
      </c>
      <c r="AK64" s="211">
        <f t="shared" si="35"/>
        <v>1.0297600659046442</v>
      </c>
      <c r="AL64" s="211">
        <f t="shared" si="35"/>
        <v>1.0297600659046442</v>
      </c>
      <c r="AM64" s="211">
        <f t="shared" si="35"/>
        <v>1.0297600659046442</v>
      </c>
      <c r="AN64" s="211">
        <f t="shared" si="35"/>
        <v>1.0297600659046442</v>
      </c>
      <c r="AO64" s="211">
        <f t="shared" si="35"/>
        <v>1.0297600659046442</v>
      </c>
      <c r="AP64" s="211">
        <f t="shared" si="35"/>
        <v>1.0297600659046442</v>
      </c>
      <c r="AQ64" s="211">
        <f t="shared" si="35"/>
        <v>1.0297600659046442</v>
      </c>
      <c r="AR64" s="211">
        <f t="shared" si="35"/>
        <v>1.0297600659046442</v>
      </c>
      <c r="AS64" s="211">
        <f t="shared" si="35"/>
        <v>1.0297600659046442</v>
      </c>
      <c r="AT64" s="211">
        <f t="shared" si="35"/>
        <v>1.0297600659046442</v>
      </c>
      <c r="AU64" s="211">
        <f t="shared" si="35"/>
        <v>1.0297600659046442</v>
      </c>
      <c r="AV64" s="211">
        <f t="shared" si="35"/>
        <v>1.0297600659046442</v>
      </c>
      <c r="AW64" s="211">
        <f t="shared" si="35"/>
        <v>1.0297600659046442</v>
      </c>
      <c r="AX64" s="211">
        <f t="shared" si="35"/>
        <v>1.0297600659046442</v>
      </c>
      <c r="AY64" s="211">
        <f t="shared" si="35"/>
        <v>1.0297600659046442</v>
      </c>
      <c r="AZ64" s="211">
        <f t="shared" si="35"/>
        <v>1.0297600659046442</v>
      </c>
      <c r="BA64" s="211">
        <f t="shared" si="35"/>
        <v>1.0297600659046442</v>
      </c>
      <c r="BB64" s="211">
        <f t="shared" si="35"/>
        <v>1.0297600659046442</v>
      </c>
      <c r="BC64" s="211">
        <f t="shared" si="35"/>
        <v>1.0297600659046442</v>
      </c>
      <c r="BD64" s="211">
        <f t="shared" si="35"/>
        <v>1.0297600659046442</v>
      </c>
      <c r="BE64" s="211">
        <f t="shared" si="35"/>
        <v>1.0297600659046442</v>
      </c>
      <c r="BF64" s="211">
        <f t="shared" si="35"/>
        <v>1.0297600659046442</v>
      </c>
      <c r="BG64" s="211">
        <f t="shared" si="35"/>
        <v>1.0297600659046442</v>
      </c>
      <c r="BH64" s="211">
        <f t="shared" si="35"/>
        <v>1.0297600659046442</v>
      </c>
      <c r="BI64" s="211">
        <f t="shared" si="35"/>
        <v>1.0297600659046442</v>
      </c>
      <c r="BJ64" s="211">
        <f t="shared" si="35"/>
        <v>1.0297600659046442</v>
      </c>
      <c r="BK64" s="211">
        <f t="shared" si="35"/>
        <v>1.0297600659046442</v>
      </c>
      <c r="BL64" s="211">
        <f t="shared" si="35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>
        <v>0</v>
      </c>
      <c r="C74" s="125">
        <v>0</v>
      </c>
      <c r="D74" s="317">
        <f>$D$71*TaxDepr!$L5</f>
        <v>0</v>
      </c>
      <c r="E74" s="317">
        <f>$D$71*TaxDepr!$L6</f>
        <v>0</v>
      </c>
      <c r="F74" s="317">
        <f>$D$71*TaxDepr!$L7</f>
        <v>0</v>
      </c>
      <c r="G74" s="317">
        <f>($D$71*TaxDepr!$L8)+($G$71*TaxDepr!$L5)</f>
        <v>0</v>
      </c>
      <c r="H74" s="317">
        <f>($D$71*TaxDepr!$L9)+($G$71*TaxDepr!$L6)</f>
        <v>0</v>
      </c>
      <c r="I74" s="317">
        <f>($D$71*TaxDepr!$L10)+($G$71*TaxDepr!$L7)</f>
        <v>0</v>
      </c>
      <c r="J74" s="317">
        <f>($D$71*TaxDepr!$L11)+($G$71*TaxDepr!$L8)</f>
        <v>0</v>
      </c>
      <c r="K74" s="317">
        <f>($D$71*TaxDepr!$L12)+($G$71*TaxDepr!$L9)</f>
        <v>0</v>
      </c>
      <c r="L74" s="317">
        <f>($D$71*TaxDepr!$L13)+($G$71*TaxDepr!$L10)</f>
        <v>0</v>
      </c>
      <c r="M74" s="317">
        <f>($D$71*TaxDepr!$L14)+($G$71*TaxDepr!$L11)</f>
        <v>0</v>
      </c>
      <c r="N74" s="317">
        <f>($D$71*TaxDepr!$L15)+($G$71*TaxDepr!$L12)+($N$71*TaxDepr!$L5)</f>
        <v>0</v>
      </c>
      <c r="O74" s="317">
        <f>($D$71*TaxDepr!$L16)+($G$71*TaxDepr!$L13)+($N$71*TaxDepr!$L6)</f>
        <v>0</v>
      </c>
      <c r="P74" s="317">
        <f>($D$71*TaxDepr!$L17)+($G$71*TaxDepr!$L14)+($N$71*TaxDepr!$L7)</f>
        <v>0</v>
      </c>
      <c r="Q74" s="317">
        <f>($D$71*TaxDepr!$L18)+($G$71*TaxDepr!$L15)+($N$71*TaxDepr!$L8)</f>
        <v>0</v>
      </c>
      <c r="R74" s="317">
        <f>($D$71*TaxDepr!$L19)+($G$71*TaxDepr!$L16)+($N$71*TaxDepr!$L9)</f>
        <v>0</v>
      </c>
      <c r="S74" s="317">
        <f>($D$71*TaxDepr!$L20)+($G$71*TaxDepr!$L17)+($N$71*TaxDepr!$L10)</f>
        <v>0</v>
      </c>
      <c r="T74" s="317">
        <f>($D$71*TaxDepr!$L21)+($G$71*TaxDepr!$L18)+($N$71*TaxDepr!$L11)</f>
        <v>0</v>
      </c>
      <c r="U74" s="317">
        <f>($D$71*TaxDepr!$L22)+($G$71*TaxDepr!$L19)+($N$71*TaxDepr!$L12)</f>
        <v>0</v>
      </c>
      <c r="V74" s="317">
        <f>($D$71*TaxDepr!$L23)+($G$71*TaxDepr!$L20)+($N$71*TaxDepr!$L13)</f>
        <v>0</v>
      </c>
      <c r="W74" s="317">
        <f>($D$71*TaxDepr!$L24)+($G$71*TaxDepr!$L21)+($N$71*TaxDepr!$L14)</f>
        <v>0</v>
      </c>
      <c r="X74" s="317">
        <f>($D$71*TaxDepr!$L25)+($G$71*TaxDepr!$L22)+($N$71*TaxDepr!$L15)</f>
        <v>0</v>
      </c>
      <c r="Y74" s="317">
        <f>($G$71*TaxDepr!$L23)+($N$71*TaxDepr!$L16)</f>
        <v>0</v>
      </c>
      <c r="Z74" s="317">
        <f>($G$71*TaxDepr!$L24)+($N$71*TaxDepr!$L17)</f>
        <v>0</v>
      </c>
      <c r="AA74" s="317">
        <f>($G$71*TaxDepr!$L25)+($N$71*TaxDepr!$L18)</f>
        <v>0</v>
      </c>
      <c r="AB74" s="317">
        <f>($N$71*TaxDepr!$L19)</f>
        <v>0</v>
      </c>
      <c r="AC74" s="317">
        <f>($N$71*TaxDepr!$L20)</f>
        <v>0</v>
      </c>
      <c r="AD74" s="317">
        <f>($N$71*TaxDepr!$L21)</f>
        <v>0</v>
      </c>
      <c r="AE74" s="317">
        <f>($N$71*TaxDepr!$L22)</f>
        <v>0</v>
      </c>
      <c r="AF74" s="317">
        <f>($N$71*TaxDepr!$L23)</f>
        <v>0</v>
      </c>
      <c r="AG74" s="317">
        <f>($N$71*TaxDepr!$L24)</f>
        <v>0</v>
      </c>
      <c r="AH74" s="317">
        <f>($N$71*TaxDepr!$L25)</f>
        <v>0</v>
      </c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BJ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>
        <f t="shared" si="42"/>
        <v>0</v>
      </c>
      <c r="BA85" s="72">
        <f t="shared" si="42"/>
        <v>0</v>
      </c>
      <c r="BB85" s="72">
        <f t="shared" si="42"/>
        <v>0</v>
      </c>
      <c r="BC85" s="72">
        <f t="shared" si="42"/>
        <v>0</v>
      </c>
      <c r="BD85" s="72">
        <f t="shared" si="42"/>
        <v>0</v>
      </c>
      <c r="BE85" s="72">
        <f t="shared" si="42"/>
        <v>0</v>
      </c>
      <c r="BF85" s="72">
        <f t="shared" si="42"/>
        <v>0</v>
      </c>
      <c r="BG85" s="72">
        <f t="shared" si="42"/>
        <v>0</v>
      </c>
      <c r="BH85" s="72">
        <f t="shared" si="42"/>
        <v>0</v>
      </c>
      <c r="BI85" s="72">
        <f t="shared" si="42"/>
        <v>0</v>
      </c>
      <c r="BJ85" s="72">
        <f t="shared" si="42"/>
        <v>0</v>
      </c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BJ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>
        <f t="shared" si="44"/>
        <v>0</v>
      </c>
      <c r="BB86" s="72">
        <f t="shared" si="44"/>
        <v>0</v>
      </c>
      <c r="BC86" s="72">
        <f t="shared" si="44"/>
        <v>0</v>
      </c>
      <c r="BD86" s="72">
        <f t="shared" si="44"/>
        <v>0</v>
      </c>
      <c r="BE86" s="72">
        <f t="shared" si="44"/>
        <v>0</v>
      </c>
      <c r="BF86" s="72">
        <f t="shared" si="44"/>
        <v>0</v>
      </c>
      <c r="BG86" s="72">
        <f t="shared" si="44"/>
        <v>0</v>
      </c>
      <c r="BH86" s="72">
        <f t="shared" si="44"/>
        <v>0</v>
      </c>
      <c r="BI86" s="72">
        <f t="shared" si="44"/>
        <v>0</v>
      </c>
      <c r="BJ86" s="72">
        <f t="shared" si="44"/>
        <v>0</v>
      </c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 t="shared" ref="D87:BA87" si="45">$D$20*(1-$B$5)/$B$3</f>
        <v>0</v>
      </c>
      <c r="E87" s="72">
        <f t="shared" si="45"/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BN103*(1-0.025)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J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>
        <f t="shared" si="46"/>
        <v>0</v>
      </c>
      <c r="BD88" s="72">
        <f t="shared" si="46"/>
        <v>0</v>
      </c>
      <c r="BE88" s="72">
        <f t="shared" si="46"/>
        <v>0</v>
      </c>
      <c r="BF88" s="72">
        <f t="shared" si="46"/>
        <v>0</v>
      </c>
      <c r="BG88" s="72">
        <f t="shared" si="46"/>
        <v>0</v>
      </c>
      <c r="BH88" s="72">
        <f t="shared" si="46"/>
        <v>0</v>
      </c>
      <c r="BI88" s="72">
        <f t="shared" si="46"/>
        <v>0</v>
      </c>
      <c r="BJ88" s="72">
        <f t="shared" si="46"/>
        <v>0</v>
      </c>
      <c r="BK88" s="72"/>
      <c r="BL88" s="72"/>
      <c r="BM88" s="35"/>
      <c r="BN88" s="72">
        <f t="shared" si="43"/>
        <v>0</v>
      </c>
      <c r="BO88" s="321"/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J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>
        <f t="shared" si="47"/>
        <v>0</v>
      </c>
      <c r="BE89" s="72">
        <f t="shared" si="47"/>
        <v>0</v>
      </c>
      <c r="BF89" s="72">
        <f t="shared" si="47"/>
        <v>0</v>
      </c>
      <c r="BG89" s="72">
        <f t="shared" si="47"/>
        <v>0</v>
      </c>
      <c r="BH89" s="72">
        <f t="shared" si="47"/>
        <v>0</v>
      </c>
      <c r="BI89" s="72">
        <f t="shared" si="47"/>
        <v>0</v>
      </c>
      <c r="BJ89" s="72">
        <f t="shared" si="47"/>
        <v>0</v>
      </c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J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>
        <f t="shared" si="49"/>
        <v>0</v>
      </c>
      <c r="BG91" s="72">
        <f t="shared" si="49"/>
        <v>0</v>
      </c>
      <c r="BH91" s="72">
        <f t="shared" si="49"/>
        <v>0</v>
      </c>
      <c r="BI91" s="72">
        <f t="shared" si="49"/>
        <v>0</v>
      </c>
      <c r="BJ91" s="72">
        <f t="shared" si="49"/>
        <v>0</v>
      </c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J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>
        <f t="shared" si="50"/>
        <v>0</v>
      </c>
      <c r="BH92" s="72">
        <f t="shared" si="50"/>
        <v>0</v>
      </c>
      <c r="BI92" s="72">
        <f t="shared" si="50"/>
        <v>0</v>
      </c>
      <c r="BJ92" s="72">
        <f t="shared" si="50"/>
        <v>0</v>
      </c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J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>
        <f t="shared" si="51"/>
        <v>0</v>
      </c>
      <c r="BI93" s="72">
        <f t="shared" si="51"/>
        <v>0</v>
      </c>
      <c r="BJ93" s="72">
        <f t="shared" si="51"/>
        <v>0</v>
      </c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J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>
        <f t="shared" si="52"/>
        <v>0</v>
      </c>
      <c r="BJ94" s="72">
        <f t="shared" si="52"/>
        <v>0</v>
      </c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>$M$20*(1-$B$5)/$B$3</f>
        <v>0</v>
      </c>
      <c r="O96" s="72">
        <f t="shared" ref="O96:BK96" si="54">$M$20*(1-$B$5)/$B$3</f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>
        <f t="shared" si="54"/>
        <v>0</v>
      </c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>
        <f>BN113*(1-0.025)</f>
        <v>0</v>
      </c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30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J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>
        <f t="shared" si="57"/>
        <v>0</v>
      </c>
      <c r="AB101" s="72">
        <f t="shared" si="57"/>
        <v>0</v>
      </c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>
        <f t="shared" si="57"/>
        <v>0</v>
      </c>
      <c r="BC101" s="72">
        <f t="shared" si="57"/>
        <v>0</v>
      </c>
      <c r="BD101" s="72">
        <f t="shared" si="57"/>
        <v>0</v>
      </c>
      <c r="BE101" s="72">
        <f t="shared" si="57"/>
        <v>0</v>
      </c>
      <c r="BF101" s="72">
        <f t="shared" si="57"/>
        <v>0</v>
      </c>
      <c r="BG101" s="72">
        <f t="shared" si="57"/>
        <v>0</v>
      </c>
      <c r="BH101" s="72">
        <f t="shared" si="57"/>
        <v>0</v>
      </c>
      <c r="BI101" s="72">
        <f t="shared" si="57"/>
        <v>0</v>
      </c>
      <c r="BJ101" s="72">
        <f t="shared" si="57"/>
        <v>0</v>
      </c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J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>
        <f t="shared" si="59"/>
        <v>0</v>
      </c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>
        <f t="shared" si="59"/>
        <v>0</v>
      </c>
      <c r="BC102" s="72">
        <f t="shared" si="59"/>
        <v>0</v>
      </c>
      <c r="BD102" s="72">
        <f t="shared" si="59"/>
        <v>0</v>
      </c>
      <c r="BE102" s="72">
        <f t="shared" si="59"/>
        <v>0</v>
      </c>
      <c r="BF102" s="72">
        <f t="shared" si="59"/>
        <v>0</v>
      </c>
      <c r="BG102" s="72">
        <f t="shared" si="59"/>
        <v>0</v>
      </c>
      <c r="BH102" s="72">
        <f t="shared" si="59"/>
        <v>0</v>
      </c>
      <c r="BI102" s="72">
        <f t="shared" si="59"/>
        <v>0</v>
      </c>
      <c r="BJ102" s="72">
        <f t="shared" si="59"/>
        <v>0</v>
      </c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J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>
        <f t="shared" si="61"/>
        <v>0</v>
      </c>
      <c r="BD104" s="72">
        <f t="shared" si="61"/>
        <v>0</v>
      </c>
      <c r="BE104" s="72">
        <f t="shared" si="61"/>
        <v>0</v>
      </c>
      <c r="BF104" s="72">
        <f t="shared" si="61"/>
        <v>0</v>
      </c>
      <c r="BG104" s="72">
        <f t="shared" si="61"/>
        <v>0</v>
      </c>
      <c r="BH104" s="72">
        <f t="shared" si="61"/>
        <v>0</v>
      </c>
      <c r="BI104" s="72">
        <f t="shared" si="61"/>
        <v>0</v>
      </c>
      <c r="BJ104" s="72">
        <f t="shared" si="61"/>
        <v>0</v>
      </c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J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>
        <f t="shared" si="62"/>
        <v>0</v>
      </c>
      <c r="BE105" s="72">
        <f t="shared" si="62"/>
        <v>0</v>
      </c>
      <c r="BF105" s="72">
        <f t="shared" si="62"/>
        <v>0</v>
      </c>
      <c r="BG105" s="72">
        <f t="shared" si="62"/>
        <v>0</v>
      </c>
      <c r="BH105" s="72">
        <f t="shared" si="62"/>
        <v>0</v>
      </c>
      <c r="BI105" s="72">
        <f t="shared" si="62"/>
        <v>0</v>
      </c>
      <c r="BJ105" s="72">
        <f t="shared" si="62"/>
        <v>0</v>
      </c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J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>
        <f t="shared" si="64"/>
        <v>0</v>
      </c>
      <c r="BG107" s="72">
        <f t="shared" si="64"/>
        <v>0</v>
      </c>
      <c r="BH107" s="72">
        <f t="shared" si="64"/>
        <v>0</v>
      </c>
      <c r="BI107" s="72">
        <f t="shared" si="64"/>
        <v>0</v>
      </c>
      <c r="BJ107" s="72">
        <f t="shared" si="64"/>
        <v>0</v>
      </c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J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>
        <f t="shared" si="65"/>
        <v>0</v>
      </c>
      <c r="BH108" s="72">
        <f t="shared" si="65"/>
        <v>0</v>
      </c>
      <c r="BI108" s="72">
        <f t="shared" si="65"/>
        <v>0</v>
      </c>
      <c r="BJ108" s="72">
        <f t="shared" si="65"/>
        <v>0</v>
      </c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J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>
        <f t="shared" si="66"/>
        <v>0</v>
      </c>
      <c r="BI109" s="72">
        <f t="shared" si="66"/>
        <v>0</v>
      </c>
      <c r="BJ109" s="72">
        <f t="shared" si="66"/>
        <v>0</v>
      </c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J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>
        <f t="shared" si="67"/>
        <v>0</v>
      </c>
      <c r="BJ110" s="72">
        <f t="shared" si="67"/>
        <v>0</v>
      </c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 t="shared" ref="M112:Y112" si="69">$M$20/$B$3</f>
        <v>0</v>
      </c>
      <c r="N112" s="72">
        <f t="shared" si="69"/>
        <v>0</v>
      </c>
      <c r="O112" s="72">
        <f t="shared" si="69"/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>$M$20/$B$3</f>
        <v>0</v>
      </c>
      <c r="AA112" s="72">
        <f t="shared" ref="AA112:BK112" si="70">$M$20/$B$3</f>
        <v>0</v>
      </c>
      <c r="AB112" s="72">
        <f t="shared" si="70"/>
        <v>0</v>
      </c>
      <c r="AC112" s="72">
        <f t="shared" si="70"/>
        <v>0</v>
      </c>
      <c r="AD112" s="72">
        <f t="shared" si="70"/>
        <v>0</v>
      </c>
      <c r="AE112" s="72">
        <f t="shared" si="70"/>
        <v>0</v>
      </c>
      <c r="AF112" s="72">
        <f t="shared" si="70"/>
        <v>0</v>
      </c>
      <c r="AG112" s="72">
        <f t="shared" si="70"/>
        <v>0</v>
      </c>
      <c r="AH112" s="72">
        <f t="shared" si="70"/>
        <v>0</v>
      </c>
      <c r="AI112" s="72">
        <f t="shared" si="70"/>
        <v>0</v>
      </c>
      <c r="AJ112" s="72">
        <f t="shared" si="70"/>
        <v>0</v>
      </c>
      <c r="AK112" s="72">
        <f t="shared" si="70"/>
        <v>0</v>
      </c>
      <c r="AL112" s="72">
        <f t="shared" si="70"/>
        <v>0</v>
      </c>
      <c r="AM112" s="72">
        <f t="shared" si="70"/>
        <v>0</v>
      </c>
      <c r="AN112" s="72">
        <f t="shared" si="70"/>
        <v>0</v>
      </c>
      <c r="AO112" s="72">
        <f t="shared" si="70"/>
        <v>0</v>
      </c>
      <c r="AP112" s="72">
        <f t="shared" si="70"/>
        <v>0</v>
      </c>
      <c r="AQ112" s="72">
        <f t="shared" si="70"/>
        <v>0</v>
      </c>
      <c r="AR112" s="72">
        <f t="shared" si="70"/>
        <v>0</v>
      </c>
      <c r="AS112" s="72">
        <f t="shared" si="70"/>
        <v>0</v>
      </c>
      <c r="AT112" s="72">
        <f t="shared" si="70"/>
        <v>0</v>
      </c>
      <c r="AU112" s="72">
        <f t="shared" si="70"/>
        <v>0</v>
      </c>
      <c r="AV112" s="72">
        <f t="shared" si="70"/>
        <v>0</v>
      </c>
      <c r="AW112" s="72">
        <f t="shared" si="70"/>
        <v>0</v>
      </c>
      <c r="AX112" s="72">
        <f t="shared" si="70"/>
        <v>0</v>
      </c>
      <c r="AY112" s="72">
        <f t="shared" si="70"/>
        <v>0</v>
      </c>
      <c r="AZ112" s="72">
        <f t="shared" si="70"/>
        <v>0</v>
      </c>
      <c r="BA112" s="72">
        <f t="shared" si="70"/>
        <v>0</v>
      </c>
      <c r="BB112" s="72">
        <f t="shared" si="70"/>
        <v>0</v>
      </c>
      <c r="BC112" s="72">
        <f t="shared" si="70"/>
        <v>0</v>
      </c>
      <c r="BD112" s="72">
        <f t="shared" si="70"/>
        <v>0</v>
      </c>
      <c r="BE112" s="72">
        <f t="shared" si="70"/>
        <v>0</v>
      </c>
      <c r="BF112" s="72">
        <f t="shared" si="70"/>
        <v>0</v>
      </c>
      <c r="BG112" s="72">
        <f t="shared" si="70"/>
        <v>0</v>
      </c>
      <c r="BH112" s="72">
        <f t="shared" si="70"/>
        <v>0</v>
      </c>
      <c r="BI112" s="72">
        <f t="shared" si="70"/>
        <v>0</v>
      </c>
      <c r="BJ112" s="72">
        <f t="shared" si="70"/>
        <v>0</v>
      </c>
      <c r="BK112" s="72">
        <f t="shared" si="70"/>
        <v>0</v>
      </c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 t="shared" ref="N113:Y113" si="71">$N$20/$B$3</f>
        <v>0</v>
      </c>
      <c r="O113" s="72">
        <f t="shared" si="71"/>
        <v>0</v>
      </c>
      <c r="P113" s="72">
        <f t="shared" si="71"/>
        <v>0</v>
      </c>
      <c r="Q113" s="72">
        <f t="shared" si="71"/>
        <v>0</v>
      </c>
      <c r="R113" s="72">
        <f t="shared" si="71"/>
        <v>0</v>
      </c>
      <c r="S113" s="72">
        <f t="shared" si="71"/>
        <v>0</v>
      </c>
      <c r="T113" s="72">
        <f t="shared" si="71"/>
        <v>0</v>
      </c>
      <c r="U113" s="72">
        <f t="shared" si="71"/>
        <v>0</v>
      </c>
      <c r="V113" s="72">
        <f t="shared" si="71"/>
        <v>0</v>
      </c>
      <c r="W113" s="72">
        <f t="shared" si="71"/>
        <v>0</v>
      </c>
      <c r="X113" s="72">
        <f t="shared" si="71"/>
        <v>0</v>
      </c>
      <c r="Y113" s="72">
        <f t="shared" si="71"/>
        <v>0</v>
      </c>
      <c r="Z113" s="72">
        <f>$N$20/$B$3</f>
        <v>0</v>
      </c>
      <c r="AA113" s="72">
        <f t="shared" ref="AA113:BK113" si="72">$N$20/$B$3</f>
        <v>0</v>
      </c>
      <c r="AB113" s="72">
        <f t="shared" si="72"/>
        <v>0</v>
      </c>
      <c r="AC113" s="72">
        <f t="shared" si="72"/>
        <v>0</v>
      </c>
      <c r="AD113" s="72">
        <f t="shared" si="72"/>
        <v>0</v>
      </c>
      <c r="AE113" s="72">
        <f t="shared" si="72"/>
        <v>0</v>
      </c>
      <c r="AF113" s="72">
        <f t="shared" si="72"/>
        <v>0</v>
      </c>
      <c r="AG113" s="72">
        <f t="shared" si="72"/>
        <v>0</v>
      </c>
      <c r="AH113" s="72">
        <f t="shared" si="72"/>
        <v>0</v>
      </c>
      <c r="AI113" s="72">
        <f t="shared" si="72"/>
        <v>0</v>
      </c>
      <c r="AJ113" s="72">
        <f t="shared" si="72"/>
        <v>0</v>
      </c>
      <c r="AK113" s="72">
        <f t="shared" si="72"/>
        <v>0</v>
      </c>
      <c r="AL113" s="72">
        <f t="shared" si="72"/>
        <v>0</v>
      </c>
      <c r="AM113" s="72">
        <f t="shared" si="72"/>
        <v>0</v>
      </c>
      <c r="AN113" s="72">
        <f t="shared" si="72"/>
        <v>0</v>
      </c>
      <c r="AO113" s="72">
        <f t="shared" si="72"/>
        <v>0</v>
      </c>
      <c r="AP113" s="72">
        <f t="shared" si="72"/>
        <v>0</v>
      </c>
      <c r="AQ113" s="72">
        <f t="shared" si="72"/>
        <v>0</v>
      </c>
      <c r="AR113" s="72">
        <f t="shared" si="72"/>
        <v>0</v>
      </c>
      <c r="AS113" s="72">
        <f t="shared" si="72"/>
        <v>0</v>
      </c>
      <c r="AT113" s="72">
        <f t="shared" si="72"/>
        <v>0</v>
      </c>
      <c r="AU113" s="72">
        <f t="shared" si="72"/>
        <v>0</v>
      </c>
      <c r="AV113" s="72">
        <f t="shared" si="72"/>
        <v>0</v>
      </c>
      <c r="AW113" s="72">
        <f t="shared" si="72"/>
        <v>0</v>
      </c>
      <c r="AX113" s="72">
        <f t="shared" si="72"/>
        <v>0</v>
      </c>
      <c r="AY113" s="72">
        <f t="shared" si="72"/>
        <v>0</v>
      </c>
      <c r="AZ113" s="72">
        <f t="shared" si="72"/>
        <v>0</v>
      </c>
      <c r="BA113" s="72">
        <f t="shared" si="72"/>
        <v>0</v>
      </c>
      <c r="BB113" s="72">
        <f t="shared" si="72"/>
        <v>0</v>
      </c>
      <c r="BC113" s="72">
        <f t="shared" si="72"/>
        <v>0</v>
      </c>
      <c r="BD113" s="72">
        <f t="shared" si="72"/>
        <v>0</v>
      </c>
      <c r="BE113" s="72">
        <f t="shared" si="72"/>
        <v>0</v>
      </c>
      <c r="BF113" s="72">
        <f t="shared" si="72"/>
        <v>0</v>
      </c>
      <c r="BG113" s="72">
        <f t="shared" si="72"/>
        <v>0</v>
      </c>
      <c r="BH113" s="72">
        <f t="shared" si="72"/>
        <v>0</v>
      </c>
      <c r="BI113" s="72">
        <f t="shared" si="72"/>
        <v>0</v>
      </c>
      <c r="BJ113" s="72">
        <f t="shared" si="72"/>
        <v>0</v>
      </c>
      <c r="BK113" s="72">
        <f t="shared" si="72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3">SUM(C101:C113)</f>
        <v>0</v>
      </c>
      <c r="D114" s="66">
        <f t="shared" si="73"/>
        <v>0</v>
      </c>
      <c r="E114" s="66">
        <f t="shared" si="73"/>
        <v>0</v>
      </c>
      <c r="F114" s="66">
        <f t="shared" si="73"/>
        <v>0</v>
      </c>
      <c r="G114" s="66">
        <f t="shared" si="73"/>
        <v>0</v>
      </c>
      <c r="H114" s="66">
        <f t="shared" si="73"/>
        <v>0</v>
      </c>
      <c r="I114" s="66">
        <f t="shared" si="73"/>
        <v>0</v>
      </c>
      <c r="J114" s="66">
        <f t="shared" si="73"/>
        <v>0</v>
      </c>
      <c r="K114" s="66">
        <f t="shared" si="73"/>
        <v>0</v>
      </c>
      <c r="L114" s="66">
        <f t="shared" si="73"/>
        <v>0</v>
      </c>
      <c r="M114" s="66">
        <f t="shared" si="73"/>
        <v>0</v>
      </c>
      <c r="N114" s="66">
        <f t="shared" si="73"/>
        <v>0</v>
      </c>
      <c r="O114" s="66">
        <f t="shared" si="73"/>
        <v>0</v>
      </c>
      <c r="P114" s="66">
        <f t="shared" si="73"/>
        <v>0</v>
      </c>
      <c r="Q114" s="66">
        <f t="shared" si="73"/>
        <v>0</v>
      </c>
      <c r="R114" s="66">
        <f t="shared" si="73"/>
        <v>0</v>
      </c>
      <c r="S114" s="66">
        <f t="shared" si="73"/>
        <v>0</v>
      </c>
      <c r="T114" s="66">
        <f t="shared" si="73"/>
        <v>0</v>
      </c>
      <c r="U114" s="66">
        <f t="shared" si="73"/>
        <v>0</v>
      </c>
      <c r="V114" s="66">
        <f t="shared" si="73"/>
        <v>0</v>
      </c>
      <c r="W114" s="66">
        <f t="shared" si="73"/>
        <v>0</v>
      </c>
      <c r="X114" s="66">
        <f t="shared" si="73"/>
        <v>0</v>
      </c>
      <c r="Y114" s="66">
        <f t="shared" si="73"/>
        <v>0</v>
      </c>
      <c r="Z114" s="66">
        <f t="shared" si="73"/>
        <v>0</v>
      </c>
      <c r="AA114" s="66">
        <f t="shared" si="73"/>
        <v>0</v>
      </c>
      <c r="AB114" s="66">
        <f t="shared" si="73"/>
        <v>0</v>
      </c>
      <c r="AC114" s="66">
        <f t="shared" si="73"/>
        <v>0</v>
      </c>
      <c r="AD114" s="66">
        <f t="shared" si="73"/>
        <v>0</v>
      </c>
      <c r="AE114" s="66">
        <f t="shared" si="73"/>
        <v>0</v>
      </c>
      <c r="AF114" s="66">
        <f t="shared" si="73"/>
        <v>0</v>
      </c>
      <c r="AG114" s="66">
        <f t="shared" si="73"/>
        <v>0</v>
      </c>
      <c r="AH114" s="66">
        <f t="shared" si="73"/>
        <v>0</v>
      </c>
      <c r="AI114" s="66">
        <f t="shared" si="73"/>
        <v>0</v>
      </c>
      <c r="AJ114" s="66">
        <f t="shared" si="73"/>
        <v>0</v>
      </c>
      <c r="AK114" s="66">
        <f t="shared" si="73"/>
        <v>0</v>
      </c>
      <c r="AL114" s="66">
        <f t="shared" si="73"/>
        <v>0</v>
      </c>
      <c r="AM114" s="66">
        <f t="shared" si="73"/>
        <v>0</v>
      </c>
      <c r="AN114" s="66">
        <f t="shared" si="73"/>
        <v>0</v>
      </c>
      <c r="AO114" s="66">
        <f t="shared" si="73"/>
        <v>0</v>
      </c>
      <c r="AP114" s="66">
        <f t="shared" si="73"/>
        <v>0</v>
      </c>
      <c r="AQ114" s="66">
        <f t="shared" si="73"/>
        <v>0</v>
      </c>
      <c r="AR114" s="66">
        <f t="shared" si="73"/>
        <v>0</v>
      </c>
      <c r="AS114" s="66">
        <f t="shared" si="73"/>
        <v>0</v>
      </c>
      <c r="AT114" s="66">
        <f t="shared" si="73"/>
        <v>0</v>
      </c>
      <c r="AU114" s="66">
        <f t="shared" si="73"/>
        <v>0</v>
      </c>
      <c r="AV114" s="66">
        <f t="shared" si="73"/>
        <v>0</v>
      </c>
      <c r="AW114" s="66">
        <f t="shared" si="73"/>
        <v>0</v>
      </c>
      <c r="AX114" s="66">
        <f t="shared" si="73"/>
        <v>0</v>
      </c>
      <c r="AY114" s="66">
        <f t="shared" si="73"/>
        <v>0</v>
      </c>
      <c r="AZ114" s="66">
        <f t="shared" si="73"/>
        <v>0</v>
      </c>
      <c r="BA114" s="66">
        <f t="shared" si="73"/>
        <v>0</v>
      </c>
      <c r="BB114" s="66">
        <f t="shared" si="73"/>
        <v>0</v>
      </c>
      <c r="BC114" s="66">
        <f t="shared" si="73"/>
        <v>0</v>
      </c>
      <c r="BD114" s="66">
        <f t="shared" si="73"/>
        <v>0</v>
      </c>
      <c r="BE114" s="66">
        <f t="shared" si="73"/>
        <v>0</v>
      </c>
      <c r="BF114" s="66">
        <f t="shared" si="73"/>
        <v>0</v>
      </c>
      <c r="BG114" s="66">
        <f t="shared" si="73"/>
        <v>0</v>
      </c>
      <c r="BH114" s="66">
        <f t="shared" si="73"/>
        <v>0</v>
      </c>
      <c r="BI114" s="66">
        <f t="shared" si="73"/>
        <v>0</v>
      </c>
      <c r="BJ114" s="66">
        <f t="shared" si="73"/>
        <v>0</v>
      </c>
      <c r="BK114" s="66">
        <f t="shared" si="73"/>
        <v>0</v>
      </c>
      <c r="BL114" s="66">
        <f t="shared" si="73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86" activePane="bottomRight" state="frozen"/>
      <selection activeCell="A62" sqref="A62"/>
      <selection pane="topRight" activeCell="A62" sqref="A62"/>
      <selection pane="bottomLeft" activeCell="A62" sqref="A62"/>
      <selection pane="bottomRight" activeCell="BS47" sqref="BS47"/>
    </sheetView>
  </sheetViews>
  <sheetFormatPr defaultColWidth="9.140625" defaultRowHeight="15" customHeight="1" x14ac:dyDescent="0.2"/>
  <cols>
    <col min="1" max="1" width="38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322</v>
      </c>
    </row>
    <row r="2" spans="1:67" ht="15" customHeight="1" x14ac:dyDescent="0.2">
      <c r="A2" s="57" t="s">
        <v>21</v>
      </c>
      <c r="B2" s="105" t="str">
        <f>VLOOKUP($B$1,'Assumptions (Inputs)'!$B$7:$G$24,2,FALSE)</f>
        <v>Battery Installation (2 MWs by 2017)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  <c r="C5" s="519">
        <v>2018</v>
      </c>
    </row>
    <row r="6" spans="1:67" ht="15" customHeight="1" x14ac:dyDescent="0.2">
      <c r="A6" s="57"/>
      <c r="B6" s="521">
        <f>'Assumptions (Inputs)'!E30</f>
        <v>0.60770000000000013</v>
      </c>
      <c r="C6" s="520">
        <f>'Assumptions (Inputs)'!G30</f>
        <v>0.73860000000000003</v>
      </c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M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>M15</f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(Escalated)'!E12</f>
        <v>0</v>
      </c>
      <c r="C13" s="126">
        <f>'CapEx (Escalated)'!F12</f>
        <v>4.2640000000000002</v>
      </c>
      <c r="D13" s="126">
        <f>'CapEx (Escalated)'!G12</f>
        <v>5.1420000000000003</v>
      </c>
      <c r="E13" s="126">
        <f>'CapEx (Escalated)'!H12</f>
        <v>1.17384753</v>
      </c>
      <c r="F13" s="126">
        <f>'CapEx (Escalated)'!I12</f>
        <v>4.2</v>
      </c>
      <c r="G13" s="126">
        <f>'CapEx (Escalated)'!J12</f>
        <v>1.7</v>
      </c>
      <c r="H13" s="126">
        <f>'CapEx (Escalated)'!K12</f>
        <v>0</v>
      </c>
      <c r="I13" s="126">
        <f>'CapEx (Escalated)'!L12</f>
        <v>0</v>
      </c>
      <c r="J13" s="126">
        <f>'CapEx (Escalated)'!M12</f>
        <v>0</v>
      </c>
      <c r="K13" s="126">
        <f>'CapEx (Escalated)'!N12</f>
        <v>0</v>
      </c>
      <c r="L13" s="126">
        <f>'CapEx (Escalated)'!O12</f>
        <v>0</v>
      </c>
      <c r="M13" s="126">
        <f>'CapEx (Escalated)'!P12</f>
        <v>0</v>
      </c>
      <c r="N13" s="126">
        <f>'CapEx (Escalated)'!Q12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16.479847530000001</v>
      </c>
      <c r="BO13" s="323"/>
    </row>
    <row r="14" spans="1:67" s="36" customFormat="1" ht="15" customHeight="1" x14ac:dyDescent="0.2">
      <c r="A14" s="64" t="s">
        <v>27</v>
      </c>
      <c r="B14" s="126"/>
      <c r="C14" s="126">
        <f>-C13</f>
        <v>-4.2640000000000002</v>
      </c>
      <c r="D14" s="126">
        <f>-D13</f>
        <v>-5.1420000000000003</v>
      </c>
      <c r="E14" s="126">
        <f>-E13</f>
        <v>-1.17384753</v>
      </c>
      <c r="F14" s="126">
        <f>-F13</f>
        <v>-4.2</v>
      </c>
      <c r="G14" s="126">
        <f>-G13</f>
        <v>-1.7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-16.479847530000001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4.2640000000000002</v>
      </c>
      <c r="E19" s="72">
        <f t="shared" si="5"/>
        <v>9.4060000000000006</v>
      </c>
      <c r="F19" s="72">
        <f t="shared" si="5"/>
        <v>10.57984753</v>
      </c>
      <c r="G19" s="72">
        <f t="shared" si="5"/>
        <v>14.779847530000001</v>
      </c>
      <c r="H19" s="72">
        <f t="shared" si="5"/>
        <v>16.479847530000001</v>
      </c>
      <c r="I19" s="72">
        <f t="shared" si="5"/>
        <v>16.479847530000001</v>
      </c>
      <c r="J19" s="72">
        <f t="shared" si="5"/>
        <v>16.479847530000001</v>
      </c>
      <c r="K19" s="72">
        <f t="shared" si="5"/>
        <v>16.479847530000001</v>
      </c>
      <c r="L19" s="72">
        <f t="shared" si="5"/>
        <v>16.479847530000001</v>
      </c>
      <c r="M19" s="72">
        <f t="shared" si="5"/>
        <v>12.215847530000001</v>
      </c>
      <c r="N19" s="72">
        <f>M21</f>
        <v>7.073847530000001</v>
      </c>
      <c r="O19" s="72">
        <f t="shared" si="5"/>
        <v>5.9000000000000012</v>
      </c>
      <c r="P19" s="72">
        <f t="shared" si="5"/>
        <v>1.7000000000000011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8" t="s">
        <v>25</v>
      </c>
      <c r="B20" s="72">
        <f>-B14</f>
        <v>0</v>
      </c>
      <c r="C20" s="72">
        <f t="shared" ref="C20:K20" si="6">-C14</f>
        <v>4.2640000000000002</v>
      </c>
      <c r="D20" s="72">
        <f t="shared" si="6"/>
        <v>5.1420000000000003</v>
      </c>
      <c r="E20" s="72">
        <f t="shared" si="6"/>
        <v>1.17384753</v>
      </c>
      <c r="F20" s="72">
        <f t="shared" si="6"/>
        <v>4.2</v>
      </c>
      <c r="G20" s="72">
        <f t="shared" si="6"/>
        <v>1.7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319">
        <f>-C13</f>
        <v>-4.2640000000000002</v>
      </c>
      <c r="M20" s="319">
        <f>-D20</f>
        <v>-5.1420000000000003</v>
      </c>
      <c r="N20" s="319">
        <f>-E20</f>
        <v>-1.17384753</v>
      </c>
      <c r="O20" s="319">
        <f>-F20</f>
        <v>-4.2</v>
      </c>
      <c r="P20" s="319">
        <f>-G20</f>
        <v>-1.7</v>
      </c>
      <c r="Q20" s="72">
        <f t="shared" ref="Q20:AZ20" si="7">-Q14</f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AZ20" s="72">
        <f t="shared" si="7"/>
        <v>0</v>
      </c>
      <c r="BA20" s="52"/>
      <c r="BB20" s="72"/>
      <c r="BC20" s="72"/>
      <c r="BD20" s="52"/>
      <c r="BE20" s="72"/>
      <c r="BF20" s="72"/>
      <c r="BG20" s="72"/>
      <c r="BH20" s="72"/>
      <c r="BI20" s="52"/>
      <c r="BJ20" s="72"/>
      <c r="BK20" s="52"/>
      <c r="BL20" s="72"/>
      <c r="BM20" s="35"/>
      <c r="BN20" s="72">
        <f>SUM(B20:BM20)</f>
        <v>1.1102230246251565E-15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4.2640000000000002</v>
      </c>
      <c r="D21" s="72">
        <f t="shared" si="8"/>
        <v>9.4060000000000006</v>
      </c>
      <c r="E21" s="72">
        <f t="shared" si="8"/>
        <v>10.57984753</v>
      </c>
      <c r="F21" s="72">
        <f t="shared" si="8"/>
        <v>14.779847530000001</v>
      </c>
      <c r="G21" s="72">
        <f t="shared" si="8"/>
        <v>16.479847530000001</v>
      </c>
      <c r="H21" s="72">
        <f t="shared" si="8"/>
        <v>16.479847530000001</v>
      </c>
      <c r="I21" s="72">
        <f t="shared" si="8"/>
        <v>16.479847530000001</v>
      </c>
      <c r="J21" s="72">
        <f t="shared" si="8"/>
        <v>16.479847530000001</v>
      </c>
      <c r="K21" s="72">
        <f t="shared" si="8"/>
        <v>16.479847530000001</v>
      </c>
      <c r="L21" s="72">
        <f t="shared" si="8"/>
        <v>12.215847530000001</v>
      </c>
      <c r="M21" s="72">
        <f t="shared" si="8"/>
        <v>7.073847530000001</v>
      </c>
      <c r="N21" s="72">
        <f t="shared" si="8"/>
        <v>5.9000000000000012</v>
      </c>
      <c r="O21" s="72">
        <f t="shared" si="8"/>
        <v>1.7000000000000011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>SUM(BC19:BC20)</f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2.1320000000000001</v>
      </c>
      <c r="D22" s="66">
        <f t="shared" si="9"/>
        <v>6.8350000000000009</v>
      </c>
      <c r="E22" s="66">
        <f t="shared" si="9"/>
        <v>9.9929237650000005</v>
      </c>
      <c r="F22" s="66">
        <f t="shared" si="9"/>
        <v>12.67984753</v>
      </c>
      <c r="G22" s="66">
        <f t="shared" si="9"/>
        <v>15.629847530000001</v>
      </c>
      <c r="H22" s="66">
        <f t="shared" si="9"/>
        <v>16.479847530000001</v>
      </c>
      <c r="I22" s="66">
        <f t="shared" si="9"/>
        <v>16.479847530000001</v>
      </c>
      <c r="J22" s="66">
        <f t="shared" si="9"/>
        <v>16.479847530000001</v>
      </c>
      <c r="K22" s="66">
        <f t="shared" si="9"/>
        <v>16.479847530000001</v>
      </c>
      <c r="L22" s="66">
        <f t="shared" si="9"/>
        <v>14.347847530000001</v>
      </c>
      <c r="M22" s="66">
        <f t="shared" si="9"/>
        <v>9.6448475300000016</v>
      </c>
      <c r="N22" s="66">
        <f t="shared" si="9"/>
        <v>6.4869237650000011</v>
      </c>
      <c r="O22" s="66">
        <f t="shared" si="9"/>
        <v>3.8000000000000012</v>
      </c>
      <c r="P22" s="66">
        <f t="shared" si="9"/>
        <v>0.85000000000000053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1.2182248</v>
      </c>
      <c r="E25" s="72">
        <f t="shared" si="10"/>
        <v>4.7758014000000006</v>
      </c>
      <c r="F25" s="72">
        <f t="shared" si="10"/>
        <v>9.1215242793210027</v>
      </c>
      <c r="G25" s="72">
        <f t="shared" si="10"/>
        <v>13.760968519515002</v>
      </c>
      <c r="H25" s="72">
        <f t="shared" si="10"/>
        <v>18.7606106163608</v>
      </c>
      <c r="I25" s="72">
        <f t="shared" si="10"/>
        <v>23.0349981141078</v>
      </c>
      <c r="J25" s="72">
        <f t="shared" si="10"/>
        <v>26.567842898212803</v>
      </c>
      <c r="K25" s="72">
        <f t="shared" si="10"/>
        <v>29.250356322317799</v>
      </c>
      <c r="L25" s="72">
        <f t="shared" si="10"/>
        <v>30.9720130264228</v>
      </c>
      <c r="M25" s="72">
        <f t="shared" si="10"/>
        <v>32.129940656950602</v>
      </c>
      <c r="N25" s="72">
        <f>M28</f>
        <v>32.808282656950603</v>
      </c>
      <c r="O25" s="72">
        <f t="shared" si="10"/>
        <v>32.960024656950601</v>
      </c>
      <c r="P25" s="72">
        <f t="shared" si="10"/>
        <v>32.960024656950601</v>
      </c>
      <c r="Q25" s="72">
        <f t="shared" si="10"/>
        <v>32.960024656950601</v>
      </c>
      <c r="R25" s="72">
        <f t="shared" si="10"/>
        <v>32.960024656950601</v>
      </c>
      <c r="S25" s="72">
        <f t="shared" si="10"/>
        <v>32.960024656950601</v>
      </c>
      <c r="T25" s="72">
        <f t="shared" si="10"/>
        <v>32.960024656950601</v>
      </c>
      <c r="U25" s="72">
        <f t="shared" si="10"/>
        <v>32.960024656950601</v>
      </c>
      <c r="V25" s="72">
        <f t="shared" si="10"/>
        <v>32.960024656950601</v>
      </c>
      <c r="W25" s="72">
        <f t="shared" si="10"/>
        <v>32.960024656950601</v>
      </c>
      <c r="X25" s="72">
        <f t="shared" si="10"/>
        <v>32.960024656950601</v>
      </c>
      <c r="Y25" s="72">
        <f t="shared" si="10"/>
        <v>32.960024656950601</v>
      </c>
      <c r="Z25" s="72">
        <f t="shared" si="10"/>
        <v>32.960024656950601</v>
      </c>
      <c r="AA25" s="72">
        <f t="shared" si="10"/>
        <v>32.960024656950601</v>
      </c>
      <c r="AB25" s="72">
        <f t="shared" si="10"/>
        <v>32.960024656950601</v>
      </c>
      <c r="AC25" s="72">
        <f t="shared" si="10"/>
        <v>32.960024656950601</v>
      </c>
      <c r="AD25" s="72">
        <f t="shared" si="10"/>
        <v>32.960024656950601</v>
      </c>
      <c r="AE25" s="72">
        <f t="shared" si="10"/>
        <v>32.960024656950601</v>
      </c>
      <c r="AF25" s="72">
        <f t="shared" si="10"/>
        <v>32.960024656950601</v>
      </c>
      <c r="AG25" s="72">
        <f t="shared" si="10"/>
        <v>32.960024656950601</v>
      </c>
      <c r="AH25" s="72">
        <f t="shared" si="10"/>
        <v>32.960024656950601</v>
      </c>
      <c r="AI25" s="72">
        <f t="shared" si="10"/>
        <v>32.960024656950601</v>
      </c>
      <c r="AJ25" s="72">
        <f t="shared" si="10"/>
        <v>32.960024656950601</v>
      </c>
      <c r="AK25" s="72">
        <f t="shared" si="10"/>
        <v>32.960024656950601</v>
      </c>
      <c r="AL25" s="72">
        <f t="shared" si="10"/>
        <v>32.960024656950601</v>
      </c>
      <c r="AM25" s="72">
        <f t="shared" si="10"/>
        <v>32.960024656950601</v>
      </c>
      <c r="AN25" s="72">
        <f t="shared" si="10"/>
        <v>32.960024656950601</v>
      </c>
      <c r="AO25" s="72">
        <f t="shared" si="10"/>
        <v>32.960024656950601</v>
      </c>
      <c r="AP25" s="72">
        <f t="shared" si="10"/>
        <v>32.960024656950601</v>
      </c>
      <c r="AQ25" s="72">
        <f t="shared" si="10"/>
        <v>32.960024656950601</v>
      </c>
      <c r="AR25" s="72">
        <f t="shared" si="10"/>
        <v>32.960024656950601</v>
      </c>
      <c r="AS25" s="72">
        <f t="shared" si="10"/>
        <v>32.960024656950601</v>
      </c>
      <c r="AT25" s="72">
        <f t="shared" si="10"/>
        <v>32.960024656950601</v>
      </c>
      <c r="AU25" s="72">
        <f t="shared" si="10"/>
        <v>32.960024656950601</v>
      </c>
      <c r="AV25" s="72">
        <f t="shared" si="10"/>
        <v>32.960024656950601</v>
      </c>
      <c r="AW25" s="72">
        <f t="shared" si="10"/>
        <v>32.960024656950601</v>
      </c>
      <c r="AX25" s="72">
        <f t="shared" si="10"/>
        <v>32.960024656950601</v>
      </c>
      <c r="AY25" s="72">
        <f t="shared" si="10"/>
        <v>32.960024656950601</v>
      </c>
      <c r="AZ25" s="72">
        <f t="shared" si="10"/>
        <v>32.960024656950601</v>
      </c>
      <c r="BA25" s="72">
        <f t="shared" si="10"/>
        <v>32.960024656950601</v>
      </c>
      <c r="BB25" s="72">
        <f t="shared" si="10"/>
        <v>32.960024656950601</v>
      </c>
      <c r="BC25" s="72">
        <f t="shared" si="10"/>
        <v>32.960024656950601</v>
      </c>
      <c r="BD25" s="72">
        <f t="shared" si="10"/>
        <v>32.960024656950601</v>
      </c>
      <c r="BE25" s="72">
        <f t="shared" si="10"/>
        <v>32.960024656950601</v>
      </c>
      <c r="BF25" s="72">
        <f t="shared" si="10"/>
        <v>32.960024656950601</v>
      </c>
      <c r="BG25" s="72">
        <f t="shared" si="10"/>
        <v>32.960024656950601</v>
      </c>
      <c r="BH25" s="72">
        <f t="shared" si="10"/>
        <v>32.960024656950601</v>
      </c>
      <c r="BI25" s="72">
        <f t="shared" si="10"/>
        <v>32.960024656950601</v>
      </c>
      <c r="BJ25" s="72">
        <f t="shared" si="10"/>
        <v>32.960024656950601</v>
      </c>
      <c r="BK25" s="72">
        <f t="shared" si="10"/>
        <v>32.960024656950601</v>
      </c>
      <c r="BL25" s="72">
        <f t="shared" si="10"/>
        <v>32.960024656950601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>C76</f>
        <v>0.6091124</v>
      </c>
      <c r="D26" s="72">
        <f t="shared" ref="D26:BL26" si="11">D76</f>
        <v>1.7787883</v>
      </c>
      <c r="E26" s="72">
        <f t="shared" si="11"/>
        <v>2.1728614396605006</v>
      </c>
      <c r="F26" s="72">
        <f t="shared" si="11"/>
        <v>2.319722120097</v>
      </c>
      <c r="G26" s="72">
        <f t="shared" si="11"/>
        <v>2.4998210484229002</v>
      </c>
      <c r="H26" s="72">
        <f t="shared" si="11"/>
        <v>2.1371937488735</v>
      </c>
      <c r="I26" s="72">
        <f t="shared" si="11"/>
        <v>1.7664223920525002</v>
      </c>
      <c r="J26" s="72">
        <f t="shared" si="11"/>
        <v>1.3412567120525001</v>
      </c>
      <c r="K26" s="72">
        <f t="shared" si="11"/>
        <v>0.86082835205250008</v>
      </c>
      <c r="L26" s="72">
        <f t="shared" si="11"/>
        <v>0.57896381526390006</v>
      </c>
      <c r="M26" s="72">
        <f>M76</f>
        <v>0.339171</v>
      </c>
      <c r="N26" s="72">
        <f t="shared" si="11"/>
        <v>7.5871000000000008E-2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16.480012328475301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B83</f>
        <v>0</v>
      </c>
      <c r="C27" s="72">
        <f t="shared" si="12"/>
        <v>0.6091124</v>
      </c>
      <c r="D27" s="72">
        <f t="shared" si="12"/>
        <v>1.7787883</v>
      </c>
      <c r="E27" s="72">
        <f t="shared" si="12"/>
        <v>2.1728614396605006</v>
      </c>
      <c r="F27" s="72">
        <f t="shared" si="12"/>
        <v>2.319722120097</v>
      </c>
      <c r="G27" s="72">
        <f t="shared" si="12"/>
        <v>2.4998210484229002</v>
      </c>
      <c r="H27" s="72">
        <f t="shared" si="12"/>
        <v>2.1371937488735</v>
      </c>
      <c r="I27" s="72">
        <f t="shared" si="12"/>
        <v>1.7664223920525002</v>
      </c>
      <c r="J27" s="72">
        <f t="shared" si="12"/>
        <v>1.3412567120525001</v>
      </c>
      <c r="K27" s="72">
        <f t="shared" si="12"/>
        <v>0.86082835205250008</v>
      </c>
      <c r="L27" s="72">
        <f t="shared" si="12"/>
        <v>0.57896381526390006</v>
      </c>
      <c r="M27" s="72">
        <f t="shared" si="12"/>
        <v>0.339171</v>
      </c>
      <c r="N27" s="72">
        <f t="shared" si="12"/>
        <v>7.5871000000000008E-2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16.480012328475301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1.2182248</v>
      </c>
      <c r="D28" s="72">
        <f t="shared" si="13"/>
        <v>4.7758014000000006</v>
      </c>
      <c r="E28" s="72">
        <f t="shared" si="13"/>
        <v>9.1215242793210027</v>
      </c>
      <c r="F28" s="72">
        <f t="shared" si="13"/>
        <v>13.760968519515002</v>
      </c>
      <c r="G28" s="72">
        <f t="shared" si="13"/>
        <v>18.7606106163608</v>
      </c>
      <c r="H28" s="72">
        <f t="shared" si="13"/>
        <v>23.0349981141078</v>
      </c>
      <c r="I28" s="72">
        <f t="shared" si="13"/>
        <v>26.567842898212803</v>
      </c>
      <c r="J28" s="72">
        <f t="shared" si="13"/>
        <v>29.250356322317799</v>
      </c>
      <c r="K28" s="72">
        <f t="shared" si="13"/>
        <v>30.9720130264228</v>
      </c>
      <c r="L28" s="72">
        <f t="shared" si="13"/>
        <v>32.129940656950602</v>
      </c>
      <c r="M28" s="72">
        <f t="shared" si="13"/>
        <v>32.808282656950603</v>
      </c>
      <c r="N28" s="72">
        <f>SUM(N25:N27)</f>
        <v>32.960024656950601</v>
      </c>
      <c r="O28" s="72">
        <f t="shared" si="13"/>
        <v>32.960024656950601</v>
      </c>
      <c r="P28" s="72">
        <f t="shared" si="13"/>
        <v>32.960024656950601</v>
      </c>
      <c r="Q28" s="72">
        <f t="shared" si="13"/>
        <v>32.960024656950601</v>
      </c>
      <c r="R28" s="72">
        <f t="shared" si="13"/>
        <v>32.960024656950601</v>
      </c>
      <c r="S28" s="72">
        <f t="shared" si="13"/>
        <v>32.960024656950601</v>
      </c>
      <c r="T28" s="72">
        <f t="shared" si="13"/>
        <v>32.960024656950601</v>
      </c>
      <c r="U28" s="72">
        <f t="shared" si="13"/>
        <v>32.960024656950601</v>
      </c>
      <c r="V28" s="72">
        <f t="shared" si="13"/>
        <v>32.960024656950601</v>
      </c>
      <c r="W28" s="72">
        <f t="shared" si="13"/>
        <v>32.960024656950601</v>
      </c>
      <c r="X28" s="72">
        <f t="shared" si="13"/>
        <v>32.960024656950601</v>
      </c>
      <c r="Y28" s="72">
        <f t="shared" si="13"/>
        <v>32.960024656950601</v>
      </c>
      <c r="Z28" s="72">
        <f t="shared" si="13"/>
        <v>32.960024656950601</v>
      </c>
      <c r="AA28" s="72">
        <f t="shared" si="13"/>
        <v>32.960024656950601</v>
      </c>
      <c r="AB28" s="72">
        <f t="shared" si="13"/>
        <v>32.960024656950601</v>
      </c>
      <c r="AC28" s="72">
        <f t="shared" si="13"/>
        <v>32.960024656950601</v>
      </c>
      <c r="AD28" s="72">
        <f t="shared" si="13"/>
        <v>32.960024656950601</v>
      </c>
      <c r="AE28" s="72">
        <f t="shared" si="13"/>
        <v>32.960024656950601</v>
      </c>
      <c r="AF28" s="72">
        <f t="shared" si="13"/>
        <v>32.960024656950601</v>
      </c>
      <c r="AG28" s="72">
        <f t="shared" si="13"/>
        <v>32.960024656950601</v>
      </c>
      <c r="AH28" s="72">
        <f t="shared" si="13"/>
        <v>32.960024656950601</v>
      </c>
      <c r="AI28" s="72">
        <f t="shared" si="13"/>
        <v>32.960024656950601</v>
      </c>
      <c r="AJ28" s="72">
        <f t="shared" si="13"/>
        <v>32.960024656950601</v>
      </c>
      <c r="AK28" s="72">
        <f t="shared" si="13"/>
        <v>32.960024656950601</v>
      </c>
      <c r="AL28" s="72">
        <f t="shared" si="13"/>
        <v>32.960024656950601</v>
      </c>
      <c r="AM28" s="72">
        <f t="shared" si="13"/>
        <v>32.960024656950601</v>
      </c>
      <c r="AN28" s="72">
        <f t="shared" si="13"/>
        <v>32.960024656950601</v>
      </c>
      <c r="AO28" s="72">
        <f t="shared" si="13"/>
        <v>32.960024656950601</v>
      </c>
      <c r="AP28" s="72">
        <f t="shared" si="13"/>
        <v>32.960024656950601</v>
      </c>
      <c r="AQ28" s="72">
        <f t="shared" si="13"/>
        <v>32.960024656950601</v>
      </c>
      <c r="AR28" s="72">
        <f t="shared" si="13"/>
        <v>32.960024656950601</v>
      </c>
      <c r="AS28" s="72">
        <f t="shared" si="13"/>
        <v>32.960024656950601</v>
      </c>
      <c r="AT28" s="72">
        <f t="shared" si="13"/>
        <v>32.960024656950601</v>
      </c>
      <c r="AU28" s="72">
        <f t="shared" si="13"/>
        <v>32.960024656950601</v>
      </c>
      <c r="AV28" s="72">
        <f t="shared" si="13"/>
        <v>32.960024656950601</v>
      </c>
      <c r="AW28" s="72">
        <f t="shared" si="13"/>
        <v>32.960024656950601</v>
      </c>
      <c r="AX28" s="72">
        <f t="shared" si="13"/>
        <v>32.960024656950601</v>
      </c>
      <c r="AY28" s="72">
        <f t="shared" si="13"/>
        <v>32.960024656950601</v>
      </c>
      <c r="AZ28" s="72">
        <f t="shared" si="13"/>
        <v>32.960024656950601</v>
      </c>
      <c r="BA28" s="72">
        <f t="shared" si="13"/>
        <v>32.960024656950601</v>
      </c>
      <c r="BB28" s="72">
        <f t="shared" si="13"/>
        <v>32.960024656950601</v>
      </c>
      <c r="BC28" s="72">
        <f t="shared" si="13"/>
        <v>32.960024656950601</v>
      </c>
      <c r="BD28" s="72">
        <f t="shared" si="13"/>
        <v>32.960024656950601</v>
      </c>
      <c r="BE28" s="72">
        <f t="shared" si="13"/>
        <v>32.960024656950601</v>
      </c>
      <c r="BF28" s="72">
        <f t="shared" si="13"/>
        <v>32.960024656950601</v>
      </c>
      <c r="BG28" s="72">
        <f t="shared" si="13"/>
        <v>32.960024656950601</v>
      </c>
      <c r="BH28" s="72">
        <f t="shared" si="13"/>
        <v>32.960024656950601</v>
      </c>
      <c r="BI28" s="72">
        <f t="shared" si="13"/>
        <v>32.960024656950601</v>
      </c>
      <c r="BJ28" s="72">
        <f t="shared" si="13"/>
        <v>32.960024656950601</v>
      </c>
      <c r="BK28" s="72">
        <f t="shared" si="13"/>
        <v>32.960024656950601</v>
      </c>
      <c r="BL28" s="72">
        <f t="shared" si="13"/>
        <v>32.960024656950601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0.6091124</v>
      </c>
      <c r="D29" s="66">
        <f t="shared" si="14"/>
        <v>2.9970131000000002</v>
      </c>
      <c r="E29" s="66">
        <f t="shared" si="14"/>
        <v>6.9486628396605017</v>
      </c>
      <c r="F29" s="66">
        <f t="shared" si="14"/>
        <v>11.441246399418002</v>
      </c>
      <c r="G29" s="66">
        <f>AVERAGE(G25,G28)</f>
        <v>16.260789567937902</v>
      </c>
      <c r="H29" s="66">
        <f t="shared" si="14"/>
        <v>20.8978043652343</v>
      </c>
      <c r="I29" s="66">
        <f t="shared" si="14"/>
        <v>24.801420506160301</v>
      </c>
      <c r="J29" s="66">
        <f t="shared" si="14"/>
        <v>27.909099610265301</v>
      </c>
      <c r="K29" s="66">
        <f t="shared" si="14"/>
        <v>30.1111846743703</v>
      </c>
      <c r="L29" s="66">
        <f t="shared" si="14"/>
        <v>31.550976841686701</v>
      </c>
      <c r="M29" s="66">
        <f t="shared" si="14"/>
        <v>32.469111656950602</v>
      </c>
      <c r="N29" s="66">
        <f t="shared" si="14"/>
        <v>32.884153656950602</v>
      </c>
      <c r="O29" s="66">
        <f t="shared" si="14"/>
        <v>32.960024656950601</v>
      </c>
      <c r="P29" s="66">
        <f t="shared" si="14"/>
        <v>32.960024656950601</v>
      </c>
      <c r="Q29" s="66">
        <f t="shared" si="14"/>
        <v>32.960024656950601</v>
      </c>
      <c r="R29" s="66">
        <f t="shared" si="14"/>
        <v>32.960024656950601</v>
      </c>
      <c r="S29" s="66">
        <f t="shared" si="14"/>
        <v>32.960024656950601</v>
      </c>
      <c r="T29" s="66">
        <f t="shared" si="14"/>
        <v>32.960024656950601</v>
      </c>
      <c r="U29" s="66">
        <f t="shared" si="14"/>
        <v>32.960024656950601</v>
      </c>
      <c r="V29" s="66">
        <f t="shared" si="14"/>
        <v>32.960024656950601</v>
      </c>
      <c r="W29" s="66">
        <f t="shared" si="14"/>
        <v>32.960024656950601</v>
      </c>
      <c r="X29" s="66">
        <f t="shared" si="14"/>
        <v>32.960024656950601</v>
      </c>
      <c r="Y29" s="66">
        <f t="shared" si="14"/>
        <v>32.960024656950601</v>
      </c>
      <c r="Z29" s="66">
        <f t="shared" si="14"/>
        <v>32.960024656950601</v>
      </c>
      <c r="AA29" s="66">
        <f t="shared" si="14"/>
        <v>32.960024656950601</v>
      </c>
      <c r="AB29" s="66">
        <f t="shared" si="14"/>
        <v>32.960024656950601</v>
      </c>
      <c r="AC29" s="66">
        <f t="shared" si="14"/>
        <v>32.960024656950601</v>
      </c>
      <c r="AD29" s="66">
        <f t="shared" si="14"/>
        <v>32.960024656950601</v>
      </c>
      <c r="AE29" s="66">
        <f t="shared" si="14"/>
        <v>32.960024656950601</v>
      </c>
      <c r="AF29" s="66">
        <f t="shared" si="14"/>
        <v>32.960024656950601</v>
      </c>
      <c r="AG29" s="66">
        <f t="shared" si="14"/>
        <v>32.960024656950601</v>
      </c>
      <c r="AH29" s="66">
        <f t="shared" si="14"/>
        <v>32.960024656950601</v>
      </c>
      <c r="AI29" s="66">
        <f t="shared" si="14"/>
        <v>32.960024656950601</v>
      </c>
      <c r="AJ29" s="66">
        <f t="shared" si="14"/>
        <v>32.960024656950601</v>
      </c>
      <c r="AK29" s="66">
        <f t="shared" si="14"/>
        <v>32.960024656950601</v>
      </c>
      <c r="AL29" s="66">
        <f t="shared" si="14"/>
        <v>32.960024656950601</v>
      </c>
      <c r="AM29" s="66">
        <f t="shared" si="14"/>
        <v>32.960024656950601</v>
      </c>
      <c r="AN29" s="66">
        <f t="shared" si="14"/>
        <v>32.960024656950601</v>
      </c>
      <c r="AO29" s="66">
        <f t="shared" si="14"/>
        <v>32.960024656950601</v>
      </c>
      <c r="AP29" s="66">
        <f t="shared" si="14"/>
        <v>32.960024656950601</v>
      </c>
      <c r="AQ29" s="66">
        <f t="shared" si="14"/>
        <v>32.960024656950601</v>
      </c>
      <c r="AR29" s="66">
        <f t="shared" si="14"/>
        <v>32.960024656950601</v>
      </c>
      <c r="AS29" s="66">
        <f t="shared" si="14"/>
        <v>32.960024656950601</v>
      </c>
      <c r="AT29" s="66">
        <f t="shared" si="14"/>
        <v>32.960024656950601</v>
      </c>
      <c r="AU29" s="66">
        <f t="shared" si="14"/>
        <v>32.960024656950601</v>
      </c>
      <c r="AV29" s="66">
        <f t="shared" si="14"/>
        <v>32.960024656950601</v>
      </c>
      <c r="AW29" s="66">
        <f t="shared" si="14"/>
        <v>32.960024656950601</v>
      </c>
      <c r="AX29" s="66">
        <f t="shared" si="14"/>
        <v>32.960024656950601</v>
      </c>
      <c r="AY29" s="66">
        <f t="shared" si="14"/>
        <v>32.960024656950601</v>
      </c>
      <c r="AZ29" s="66">
        <f t="shared" si="14"/>
        <v>32.960024656950601</v>
      </c>
      <c r="BA29" s="66">
        <f t="shared" si="14"/>
        <v>32.960024656950601</v>
      </c>
      <c r="BB29" s="66">
        <f t="shared" si="14"/>
        <v>32.960024656950601</v>
      </c>
      <c r="BC29" s="66">
        <f t="shared" si="14"/>
        <v>32.960024656950601</v>
      </c>
      <c r="BD29" s="66">
        <f t="shared" si="14"/>
        <v>32.960024656950601</v>
      </c>
      <c r="BE29" s="66">
        <f t="shared" si="14"/>
        <v>32.960024656950601</v>
      </c>
      <c r="BF29" s="66">
        <f t="shared" si="14"/>
        <v>32.960024656950601</v>
      </c>
      <c r="BG29" s="66">
        <f t="shared" si="14"/>
        <v>32.960024656950601</v>
      </c>
      <c r="BH29" s="66">
        <f t="shared" si="14"/>
        <v>32.960024656950601</v>
      </c>
      <c r="BI29" s="66">
        <f t="shared" si="14"/>
        <v>32.960024656950601</v>
      </c>
      <c r="BJ29" s="66">
        <f t="shared" si="14"/>
        <v>32.960024656950601</v>
      </c>
      <c r="BK29" s="66">
        <f t="shared" si="14"/>
        <v>32.960024656950601</v>
      </c>
      <c r="BL29" s="66">
        <f t="shared" si="14"/>
        <v>32.960024656950601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0.4264</v>
      </c>
      <c r="E32" s="72">
        <f t="shared" si="15"/>
        <v>1.367</v>
      </c>
      <c r="F32" s="72">
        <f t="shared" si="15"/>
        <v>2.4249847529999999</v>
      </c>
      <c r="G32" s="72">
        <f t="shared" si="15"/>
        <v>3.9029695059999998</v>
      </c>
      <c r="H32" s="72">
        <f t="shared" si="15"/>
        <v>5.5509542589999992</v>
      </c>
      <c r="I32" s="72">
        <f t="shared" si="15"/>
        <v>7.1989390119999985</v>
      </c>
      <c r="J32" s="72">
        <f t="shared" si="15"/>
        <v>8.8469237649999979</v>
      </c>
      <c r="K32" s="72">
        <f t="shared" si="15"/>
        <v>10.494908517999997</v>
      </c>
      <c r="L32" s="72">
        <f t="shared" si="15"/>
        <v>12.142893270999997</v>
      </c>
      <c r="M32" s="72">
        <f t="shared" si="15"/>
        <v>9.5268780239999948</v>
      </c>
      <c r="N32" s="72">
        <f>M35</f>
        <v>5.6064627769999964</v>
      </c>
      <c r="O32" s="72">
        <f t="shared" si="15"/>
        <v>5.139999999999997</v>
      </c>
      <c r="P32" s="72">
        <f t="shared" si="15"/>
        <v>1.5299999999999967</v>
      </c>
      <c r="Q32" s="72">
        <f t="shared" si="15"/>
        <v>-2.886579864025407E-15</v>
      </c>
      <c r="R32" s="72">
        <f t="shared" si="15"/>
        <v>-2.886579864025407E-15</v>
      </c>
      <c r="S32" s="72">
        <f t="shared" si="15"/>
        <v>-2.886579864025407E-15</v>
      </c>
      <c r="T32" s="72">
        <f t="shared" si="15"/>
        <v>-2.886579864025407E-15</v>
      </c>
      <c r="U32" s="72">
        <f t="shared" si="15"/>
        <v>-2.886579864025407E-15</v>
      </c>
      <c r="V32" s="72">
        <f t="shared" si="15"/>
        <v>-2.886579864025407E-15</v>
      </c>
      <c r="W32" s="72">
        <f t="shared" si="15"/>
        <v>-2.886579864025407E-15</v>
      </c>
      <c r="X32" s="72">
        <f t="shared" si="15"/>
        <v>-2.886579864025407E-15</v>
      </c>
      <c r="Y32" s="72">
        <f t="shared" si="15"/>
        <v>-2.886579864025407E-15</v>
      </c>
      <c r="Z32" s="72">
        <f t="shared" si="15"/>
        <v>-2.886579864025407E-15</v>
      </c>
      <c r="AA32" s="72">
        <f t="shared" si="15"/>
        <v>-2.886579864025407E-15</v>
      </c>
      <c r="AB32" s="72">
        <f t="shared" si="15"/>
        <v>-2.886579864025407E-15</v>
      </c>
      <c r="AC32" s="72">
        <f t="shared" si="15"/>
        <v>-2.886579864025407E-15</v>
      </c>
      <c r="AD32" s="72">
        <f t="shared" si="15"/>
        <v>-2.886579864025407E-15</v>
      </c>
      <c r="AE32" s="72">
        <f t="shared" si="15"/>
        <v>-2.886579864025407E-15</v>
      </c>
      <c r="AF32" s="72">
        <f t="shared" si="15"/>
        <v>-2.886579864025407E-15</v>
      </c>
      <c r="AG32" s="72">
        <f t="shared" si="15"/>
        <v>-2.886579864025407E-15</v>
      </c>
      <c r="AH32" s="72">
        <f t="shared" si="15"/>
        <v>-2.886579864025407E-15</v>
      </c>
      <c r="AI32" s="72">
        <f t="shared" si="15"/>
        <v>-2.886579864025407E-15</v>
      </c>
      <c r="AJ32" s="72">
        <f t="shared" si="15"/>
        <v>-2.886579864025407E-15</v>
      </c>
      <c r="AK32" s="72">
        <f t="shared" si="15"/>
        <v>-2.886579864025407E-15</v>
      </c>
      <c r="AL32" s="72">
        <f t="shared" si="15"/>
        <v>-2.886579864025407E-15</v>
      </c>
      <c r="AM32" s="72">
        <f t="shared" si="15"/>
        <v>-2.886579864025407E-15</v>
      </c>
      <c r="AN32" s="72">
        <f t="shared" si="15"/>
        <v>-2.886579864025407E-15</v>
      </c>
      <c r="AO32" s="72">
        <f t="shared" si="15"/>
        <v>-2.886579864025407E-15</v>
      </c>
      <c r="AP32" s="72">
        <f t="shared" si="15"/>
        <v>-2.886579864025407E-15</v>
      </c>
      <c r="AQ32" s="72">
        <f t="shared" si="15"/>
        <v>-2.886579864025407E-15</v>
      </c>
      <c r="AR32" s="72">
        <f t="shared" si="15"/>
        <v>-2.886579864025407E-15</v>
      </c>
      <c r="AS32" s="72">
        <f t="shared" si="15"/>
        <v>-2.886579864025407E-15</v>
      </c>
      <c r="AT32" s="72">
        <f t="shared" si="15"/>
        <v>-2.886579864025407E-15</v>
      </c>
      <c r="AU32" s="72">
        <f t="shared" si="15"/>
        <v>-2.886579864025407E-15</v>
      </c>
      <c r="AV32" s="72">
        <f t="shared" si="15"/>
        <v>-2.886579864025407E-15</v>
      </c>
      <c r="AW32" s="72">
        <f t="shared" si="15"/>
        <v>-2.886579864025407E-15</v>
      </c>
      <c r="AX32" s="72">
        <f t="shared" si="15"/>
        <v>-2.886579864025407E-15</v>
      </c>
      <c r="AY32" s="72">
        <f t="shared" si="15"/>
        <v>-2.886579864025407E-15</v>
      </c>
      <c r="AZ32" s="72">
        <f t="shared" si="15"/>
        <v>-2.886579864025407E-15</v>
      </c>
      <c r="BA32" s="72">
        <f t="shared" si="15"/>
        <v>-2.886579864025407E-15</v>
      </c>
      <c r="BB32" s="72">
        <f t="shared" si="15"/>
        <v>-2.886579864025407E-15</v>
      </c>
      <c r="BC32" s="72">
        <f t="shared" si="15"/>
        <v>-2.886579864025407E-15</v>
      </c>
      <c r="BD32" s="72">
        <f t="shared" si="15"/>
        <v>-2.886579864025407E-15</v>
      </c>
      <c r="BE32" s="72">
        <f t="shared" si="15"/>
        <v>-2.886579864025407E-15</v>
      </c>
      <c r="BF32" s="72">
        <f t="shared" si="15"/>
        <v>-2.886579864025407E-15</v>
      </c>
      <c r="BG32" s="72">
        <f t="shared" si="15"/>
        <v>-2.886579864025407E-15</v>
      </c>
      <c r="BH32" s="72">
        <f t="shared" si="15"/>
        <v>-2.886579864025407E-15</v>
      </c>
      <c r="BI32" s="72">
        <f t="shared" si="15"/>
        <v>-2.886579864025407E-15</v>
      </c>
      <c r="BJ32" s="72">
        <f t="shared" si="15"/>
        <v>-2.886579864025407E-15</v>
      </c>
      <c r="BK32" s="72">
        <f t="shared" si="15"/>
        <v>-2.886579864025407E-15</v>
      </c>
      <c r="BL32" s="72">
        <f t="shared" si="15"/>
        <v>-2.886579864025407E-15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AG33" si="16">B99</f>
        <v>0</v>
      </c>
      <c r="C33" s="72">
        <f t="shared" si="16"/>
        <v>0.4264</v>
      </c>
      <c r="D33" s="72">
        <f t="shared" si="16"/>
        <v>0.94059999999999999</v>
      </c>
      <c r="E33" s="72">
        <f>E99</f>
        <v>1.0579847529999999</v>
      </c>
      <c r="F33" s="72">
        <f t="shared" si="16"/>
        <v>1.4779847529999999</v>
      </c>
      <c r="G33" s="72">
        <f t="shared" si="16"/>
        <v>1.6479847529999998</v>
      </c>
      <c r="H33" s="72">
        <f t="shared" si="16"/>
        <v>1.6479847529999998</v>
      </c>
      <c r="I33" s="72">
        <f t="shared" si="16"/>
        <v>1.6479847529999998</v>
      </c>
      <c r="J33" s="72">
        <f t="shared" si="16"/>
        <v>1.6479847529999998</v>
      </c>
      <c r="K33" s="72">
        <f t="shared" si="16"/>
        <v>1.6479847529999998</v>
      </c>
      <c r="L33" s="72">
        <f t="shared" si="16"/>
        <v>1.6479847529999998</v>
      </c>
      <c r="M33" s="72">
        <f t="shared" si="16"/>
        <v>1.2215847529999999</v>
      </c>
      <c r="N33" s="72">
        <f t="shared" si="16"/>
        <v>0.70738475299999992</v>
      </c>
      <c r="O33" s="72">
        <f t="shared" si="16"/>
        <v>0.59000000000000008</v>
      </c>
      <c r="P33" s="72">
        <f t="shared" si="16"/>
        <v>0.16999999999999998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ref="AH33:BL33" si="17">AH99</f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16.479847529999997</v>
      </c>
      <c r="BO33" s="323"/>
    </row>
    <row r="34" spans="1:107" s="36" customFormat="1" ht="15" customHeight="1" x14ac:dyDescent="0.2">
      <c r="A34" s="348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319">
        <f>-BN87</f>
        <v>-4.2640000000000002</v>
      </c>
      <c r="M34" s="319">
        <f>-BN88</f>
        <v>-5.1419999999999986</v>
      </c>
      <c r="N34" s="319">
        <f>-BN89</f>
        <v>-1.17384753</v>
      </c>
      <c r="O34" s="319">
        <f>-BN90</f>
        <v>-4.2</v>
      </c>
      <c r="P34" s="319">
        <f>-BN91</f>
        <v>-1.6999999999999995</v>
      </c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52"/>
      <c r="BB34" s="72"/>
      <c r="BC34" s="72"/>
      <c r="BD34" s="52"/>
      <c r="BE34" s="72"/>
      <c r="BF34" s="72"/>
      <c r="BG34" s="72"/>
      <c r="BH34" s="72"/>
      <c r="BI34" s="72"/>
      <c r="BJ34" s="72"/>
      <c r="BK34" s="52">
        <f>-BN98</f>
        <v>0</v>
      </c>
      <c r="BL34" s="72"/>
      <c r="BM34" s="35"/>
      <c r="BN34" s="72">
        <f>SUM(B34:BM34)</f>
        <v>-16.479847529999997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0.4264</v>
      </c>
      <c r="D35" s="72">
        <f t="shared" si="18"/>
        <v>1.367</v>
      </c>
      <c r="E35" s="72">
        <f t="shared" si="18"/>
        <v>2.4249847529999999</v>
      </c>
      <c r="F35" s="72">
        <f t="shared" si="18"/>
        <v>3.9029695059999998</v>
      </c>
      <c r="G35" s="72">
        <f t="shared" si="18"/>
        <v>5.5509542589999992</v>
      </c>
      <c r="H35" s="72">
        <f t="shared" si="18"/>
        <v>7.1989390119999985</v>
      </c>
      <c r="I35" s="72">
        <f t="shared" si="18"/>
        <v>8.8469237649999979</v>
      </c>
      <c r="J35" s="72">
        <f t="shared" si="18"/>
        <v>10.494908517999997</v>
      </c>
      <c r="K35" s="72">
        <f t="shared" si="18"/>
        <v>12.142893270999997</v>
      </c>
      <c r="L35" s="72">
        <f t="shared" si="18"/>
        <v>9.5268780239999948</v>
      </c>
      <c r="M35" s="72">
        <f>SUM(M32:M34)</f>
        <v>5.6064627769999964</v>
      </c>
      <c r="N35" s="72">
        <f>SUM(N32:N34)</f>
        <v>5.139999999999997</v>
      </c>
      <c r="O35" s="72">
        <f t="shared" si="18"/>
        <v>1.5299999999999967</v>
      </c>
      <c r="P35" s="72">
        <f t="shared" si="18"/>
        <v>-2.886579864025407E-15</v>
      </c>
      <c r="Q35" s="72">
        <f t="shared" si="18"/>
        <v>-2.886579864025407E-15</v>
      </c>
      <c r="R35" s="72">
        <f t="shared" si="18"/>
        <v>-2.886579864025407E-15</v>
      </c>
      <c r="S35" s="72">
        <f t="shared" si="18"/>
        <v>-2.886579864025407E-15</v>
      </c>
      <c r="T35" s="72">
        <f t="shared" si="18"/>
        <v>-2.886579864025407E-15</v>
      </c>
      <c r="U35" s="72">
        <f t="shared" si="18"/>
        <v>-2.886579864025407E-15</v>
      </c>
      <c r="V35" s="72">
        <f t="shared" si="18"/>
        <v>-2.886579864025407E-15</v>
      </c>
      <c r="W35" s="72">
        <f t="shared" si="18"/>
        <v>-2.886579864025407E-15</v>
      </c>
      <c r="X35" s="72">
        <f t="shared" si="18"/>
        <v>-2.886579864025407E-15</v>
      </c>
      <c r="Y35" s="72">
        <f t="shared" si="18"/>
        <v>-2.886579864025407E-15</v>
      </c>
      <c r="Z35" s="72">
        <f t="shared" si="18"/>
        <v>-2.886579864025407E-15</v>
      </c>
      <c r="AA35" s="72">
        <f t="shared" si="18"/>
        <v>-2.886579864025407E-15</v>
      </c>
      <c r="AB35" s="72">
        <f t="shared" si="18"/>
        <v>-2.886579864025407E-15</v>
      </c>
      <c r="AC35" s="72">
        <f t="shared" si="18"/>
        <v>-2.886579864025407E-15</v>
      </c>
      <c r="AD35" s="72">
        <f t="shared" si="18"/>
        <v>-2.886579864025407E-15</v>
      </c>
      <c r="AE35" s="72">
        <f t="shared" si="18"/>
        <v>-2.886579864025407E-15</v>
      </c>
      <c r="AF35" s="72">
        <f t="shared" si="18"/>
        <v>-2.886579864025407E-15</v>
      </c>
      <c r="AG35" s="72">
        <f t="shared" si="18"/>
        <v>-2.886579864025407E-15</v>
      </c>
      <c r="AH35" s="72">
        <f t="shared" si="18"/>
        <v>-2.886579864025407E-15</v>
      </c>
      <c r="AI35" s="72">
        <f t="shared" si="18"/>
        <v>-2.886579864025407E-15</v>
      </c>
      <c r="AJ35" s="72">
        <f t="shared" si="18"/>
        <v>-2.886579864025407E-15</v>
      </c>
      <c r="AK35" s="72">
        <f t="shared" si="18"/>
        <v>-2.886579864025407E-15</v>
      </c>
      <c r="AL35" s="72">
        <f t="shared" si="18"/>
        <v>-2.886579864025407E-15</v>
      </c>
      <c r="AM35" s="72">
        <f t="shared" si="18"/>
        <v>-2.886579864025407E-15</v>
      </c>
      <c r="AN35" s="72">
        <f t="shared" si="18"/>
        <v>-2.886579864025407E-15</v>
      </c>
      <c r="AO35" s="72">
        <f t="shared" si="18"/>
        <v>-2.886579864025407E-15</v>
      </c>
      <c r="AP35" s="72">
        <f t="shared" si="18"/>
        <v>-2.886579864025407E-15</v>
      </c>
      <c r="AQ35" s="72">
        <f t="shared" si="18"/>
        <v>-2.886579864025407E-15</v>
      </c>
      <c r="AR35" s="72">
        <f t="shared" si="18"/>
        <v>-2.886579864025407E-15</v>
      </c>
      <c r="AS35" s="72">
        <f t="shared" si="18"/>
        <v>-2.886579864025407E-15</v>
      </c>
      <c r="AT35" s="72">
        <f t="shared" si="18"/>
        <v>-2.886579864025407E-15</v>
      </c>
      <c r="AU35" s="72">
        <f t="shared" si="18"/>
        <v>-2.886579864025407E-15</v>
      </c>
      <c r="AV35" s="72">
        <f t="shared" si="18"/>
        <v>-2.886579864025407E-15</v>
      </c>
      <c r="AW35" s="72">
        <f t="shared" si="18"/>
        <v>-2.886579864025407E-15</v>
      </c>
      <c r="AX35" s="72">
        <f t="shared" si="18"/>
        <v>-2.886579864025407E-15</v>
      </c>
      <c r="AY35" s="72">
        <f t="shared" si="18"/>
        <v>-2.886579864025407E-15</v>
      </c>
      <c r="AZ35" s="72">
        <f t="shared" si="18"/>
        <v>-2.886579864025407E-15</v>
      </c>
      <c r="BA35" s="72">
        <f t="shared" si="18"/>
        <v>-2.886579864025407E-15</v>
      </c>
      <c r="BB35" s="72">
        <f t="shared" si="18"/>
        <v>-2.886579864025407E-15</v>
      </c>
      <c r="BC35" s="72">
        <f t="shared" si="18"/>
        <v>-2.886579864025407E-15</v>
      </c>
      <c r="BD35" s="72">
        <f t="shared" si="18"/>
        <v>-2.886579864025407E-15</v>
      </c>
      <c r="BE35" s="72">
        <f t="shared" si="18"/>
        <v>-2.886579864025407E-15</v>
      </c>
      <c r="BF35" s="72">
        <f t="shared" si="18"/>
        <v>-2.886579864025407E-15</v>
      </c>
      <c r="BG35" s="72">
        <f t="shared" si="18"/>
        <v>-2.886579864025407E-15</v>
      </c>
      <c r="BH35" s="72">
        <f t="shared" si="18"/>
        <v>-2.886579864025407E-15</v>
      </c>
      <c r="BI35" s="72">
        <f t="shared" si="18"/>
        <v>-2.886579864025407E-15</v>
      </c>
      <c r="BJ35" s="72">
        <f t="shared" si="18"/>
        <v>-2.886579864025407E-15</v>
      </c>
      <c r="BK35" s="72">
        <f t="shared" si="18"/>
        <v>-2.886579864025407E-15</v>
      </c>
      <c r="BL35" s="72">
        <f t="shared" si="18"/>
        <v>-2.886579864025407E-15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0.2132</v>
      </c>
      <c r="D36" s="66">
        <f t="shared" si="19"/>
        <v>0.89670000000000005</v>
      </c>
      <c r="E36" s="66">
        <f t="shared" si="19"/>
        <v>1.8959923765</v>
      </c>
      <c r="F36" s="66">
        <f t="shared" si="19"/>
        <v>3.1639771295000001</v>
      </c>
      <c r="G36" s="66">
        <f t="shared" si="19"/>
        <v>4.7269618824999995</v>
      </c>
      <c r="H36" s="66">
        <f t="shared" si="19"/>
        <v>6.3749466354999988</v>
      </c>
      <c r="I36" s="66">
        <f t="shared" si="19"/>
        <v>8.0229313884999982</v>
      </c>
      <c r="J36" s="66">
        <f t="shared" si="19"/>
        <v>9.6709161414999976</v>
      </c>
      <c r="K36" s="66">
        <f t="shared" si="19"/>
        <v>11.318900894499997</v>
      </c>
      <c r="L36" s="66">
        <f t="shared" si="19"/>
        <v>10.834885647499995</v>
      </c>
      <c r="M36" s="66">
        <f t="shared" si="19"/>
        <v>7.5666704004999961</v>
      </c>
      <c r="N36" s="66">
        <f t="shared" si="19"/>
        <v>5.3732313884999972</v>
      </c>
      <c r="O36" s="66">
        <f>AVERAGE(O32,O35)</f>
        <v>3.3349999999999969</v>
      </c>
      <c r="P36" s="66">
        <f>AVERAGE(P32,P35)</f>
        <v>0.7649999999999969</v>
      </c>
      <c r="Q36" s="66">
        <f t="shared" si="19"/>
        <v>-2.886579864025407E-15</v>
      </c>
      <c r="R36" s="66">
        <f t="shared" si="19"/>
        <v>-2.886579864025407E-15</v>
      </c>
      <c r="S36" s="66">
        <f t="shared" si="19"/>
        <v>-2.886579864025407E-15</v>
      </c>
      <c r="T36" s="66">
        <f t="shared" si="19"/>
        <v>-2.886579864025407E-15</v>
      </c>
      <c r="U36" s="66">
        <f t="shared" si="19"/>
        <v>-2.886579864025407E-15</v>
      </c>
      <c r="V36" s="66">
        <f t="shared" si="19"/>
        <v>-2.886579864025407E-15</v>
      </c>
      <c r="W36" s="66">
        <f t="shared" si="19"/>
        <v>-2.886579864025407E-15</v>
      </c>
      <c r="X36" s="66">
        <f t="shared" si="19"/>
        <v>-2.886579864025407E-15</v>
      </c>
      <c r="Y36" s="66">
        <f t="shared" si="19"/>
        <v>-2.886579864025407E-15</v>
      </c>
      <c r="Z36" s="66">
        <f t="shared" si="19"/>
        <v>-2.886579864025407E-15</v>
      </c>
      <c r="AA36" s="66">
        <f t="shared" si="19"/>
        <v>-2.886579864025407E-15</v>
      </c>
      <c r="AB36" s="66">
        <f t="shared" si="19"/>
        <v>-2.886579864025407E-15</v>
      </c>
      <c r="AC36" s="66">
        <f t="shared" si="19"/>
        <v>-2.886579864025407E-15</v>
      </c>
      <c r="AD36" s="66">
        <f t="shared" si="19"/>
        <v>-2.886579864025407E-15</v>
      </c>
      <c r="AE36" s="66">
        <f t="shared" si="19"/>
        <v>-2.886579864025407E-15</v>
      </c>
      <c r="AF36" s="66">
        <f t="shared" si="19"/>
        <v>-2.886579864025407E-15</v>
      </c>
      <c r="AG36" s="66">
        <f t="shared" si="19"/>
        <v>-2.886579864025407E-15</v>
      </c>
      <c r="AH36" s="66">
        <f t="shared" si="19"/>
        <v>-2.886579864025407E-15</v>
      </c>
      <c r="AI36" s="66">
        <f t="shared" si="19"/>
        <v>-2.886579864025407E-15</v>
      </c>
      <c r="AJ36" s="66">
        <f t="shared" si="19"/>
        <v>-2.886579864025407E-15</v>
      </c>
      <c r="AK36" s="66">
        <f t="shared" si="19"/>
        <v>-2.886579864025407E-15</v>
      </c>
      <c r="AL36" s="66">
        <f t="shared" si="19"/>
        <v>-2.886579864025407E-15</v>
      </c>
      <c r="AM36" s="66">
        <f t="shared" si="19"/>
        <v>-2.886579864025407E-15</v>
      </c>
      <c r="AN36" s="66">
        <f t="shared" si="19"/>
        <v>-2.886579864025407E-15</v>
      </c>
      <c r="AO36" s="66">
        <f t="shared" si="19"/>
        <v>-2.886579864025407E-15</v>
      </c>
      <c r="AP36" s="66">
        <f t="shared" si="19"/>
        <v>-2.886579864025407E-15</v>
      </c>
      <c r="AQ36" s="66">
        <f t="shared" si="19"/>
        <v>-2.886579864025407E-15</v>
      </c>
      <c r="AR36" s="66">
        <f t="shared" si="19"/>
        <v>-2.886579864025407E-15</v>
      </c>
      <c r="AS36" s="66">
        <f t="shared" si="19"/>
        <v>-2.886579864025407E-15</v>
      </c>
      <c r="AT36" s="66">
        <f t="shared" si="19"/>
        <v>-2.886579864025407E-15</v>
      </c>
      <c r="AU36" s="66">
        <f t="shared" si="19"/>
        <v>-2.886579864025407E-15</v>
      </c>
      <c r="AV36" s="66">
        <f t="shared" si="19"/>
        <v>-2.886579864025407E-15</v>
      </c>
      <c r="AW36" s="66">
        <f t="shared" si="19"/>
        <v>-2.886579864025407E-15</v>
      </c>
      <c r="AX36" s="66">
        <f t="shared" si="19"/>
        <v>-2.886579864025407E-15</v>
      </c>
      <c r="AY36" s="66">
        <f t="shared" si="19"/>
        <v>-2.886579864025407E-15</v>
      </c>
      <c r="AZ36" s="66">
        <f t="shared" si="19"/>
        <v>-2.886579864025407E-15</v>
      </c>
      <c r="BA36" s="66">
        <f t="shared" si="19"/>
        <v>-2.886579864025407E-15</v>
      </c>
      <c r="BB36" s="66">
        <f t="shared" si="19"/>
        <v>-2.886579864025407E-15</v>
      </c>
      <c r="BC36" s="66">
        <f t="shared" si="19"/>
        <v>-2.886579864025407E-15</v>
      </c>
      <c r="BD36" s="66">
        <f t="shared" si="19"/>
        <v>-2.886579864025407E-15</v>
      </c>
      <c r="BE36" s="66">
        <f t="shared" si="19"/>
        <v>-2.886579864025407E-15</v>
      </c>
      <c r="BF36" s="66">
        <f t="shared" si="19"/>
        <v>-2.886579864025407E-15</v>
      </c>
      <c r="BG36" s="66">
        <f t="shared" si="19"/>
        <v>-2.886579864025407E-15</v>
      </c>
      <c r="BH36" s="66">
        <f t="shared" si="19"/>
        <v>-2.886579864025407E-15</v>
      </c>
      <c r="BI36" s="66">
        <f t="shared" si="19"/>
        <v>-2.886579864025407E-15</v>
      </c>
      <c r="BJ36" s="66">
        <f t="shared" si="19"/>
        <v>-2.886579864025407E-15</v>
      </c>
      <c r="BK36" s="66">
        <f t="shared" si="19"/>
        <v>-2.886579864025407E-15</v>
      </c>
      <c r="BL36" s="66">
        <f t="shared" si="19"/>
        <v>-2.886579864025407E-15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391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6.3949339999999993E-2</v>
      </c>
      <c r="E39" s="72">
        <f t="shared" si="20"/>
        <v>0.357315245</v>
      </c>
      <c r="F39" s="72">
        <f t="shared" si="20"/>
        <v>0.44851325119870517</v>
      </c>
      <c r="G39" s="72">
        <f t="shared" si="20"/>
        <v>0.62527809828907521</v>
      </c>
      <c r="H39" s="72">
        <f t="shared" si="20"/>
        <v>0.8041637203278843</v>
      </c>
      <c r="I39" s="72">
        <f t="shared" si="20"/>
        <v>0.90689760946131937</v>
      </c>
      <c r="J39" s="72">
        <f t="shared" si="20"/>
        <v>0.9317695136623444</v>
      </c>
      <c r="K39" s="72">
        <f t="shared" si="20"/>
        <v>0.86735662506336941</v>
      </c>
      <c r="L39" s="72">
        <f t="shared" si="20"/>
        <v>0.70205378086439452</v>
      </c>
      <c r="M39" s="72">
        <f t="shared" si="20"/>
        <v>0.47755938393981356</v>
      </c>
      <c r="N39" s="72">
        <f>M42</f>
        <v>0.29225249580981361</v>
      </c>
      <c r="O39" s="72">
        <f t="shared" si="20"/>
        <v>0.15963460767981363</v>
      </c>
      <c r="P39" s="72">
        <f t="shared" si="20"/>
        <v>3.5734607679813624E-2</v>
      </c>
      <c r="Q39" s="72">
        <f t="shared" si="20"/>
        <v>3.5734607679813624E-2</v>
      </c>
      <c r="R39" s="72">
        <f t="shared" si="20"/>
        <v>3.5734607679813624E-2</v>
      </c>
      <c r="S39" s="72">
        <f t="shared" si="20"/>
        <v>3.5734607679813624E-2</v>
      </c>
      <c r="T39" s="72">
        <f t="shared" si="20"/>
        <v>3.5734607679813624E-2</v>
      </c>
      <c r="U39" s="72">
        <f t="shared" si="20"/>
        <v>3.5734607679813624E-2</v>
      </c>
      <c r="V39" s="72">
        <f t="shared" si="20"/>
        <v>3.5734607679813624E-2</v>
      </c>
      <c r="W39" s="72">
        <f t="shared" si="20"/>
        <v>3.5734607679813624E-2</v>
      </c>
      <c r="X39" s="72">
        <f t="shared" si="20"/>
        <v>3.5734607679813624E-2</v>
      </c>
      <c r="Y39" s="72">
        <f t="shared" si="20"/>
        <v>3.5734607679813624E-2</v>
      </c>
      <c r="Z39" s="72">
        <f t="shared" si="20"/>
        <v>3.5734607679813624E-2</v>
      </c>
      <c r="AA39" s="72">
        <f t="shared" si="20"/>
        <v>3.5734607679813624E-2</v>
      </c>
      <c r="AB39" s="72">
        <f t="shared" si="20"/>
        <v>3.5734607679813624E-2</v>
      </c>
      <c r="AC39" s="72">
        <f t="shared" si="20"/>
        <v>3.5734607679813624E-2</v>
      </c>
      <c r="AD39" s="72">
        <f t="shared" si="20"/>
        <v>3.5734607679813624E-2</v>
      </c>
      <c r="AE39" s="72">
        <f t="shared" si="20"/>
        <v>3.5734607679813624E-2</v>
      </c>
      <c r="AF39" s="72">
        <f t="shared" si="20"/>
        <v>3.5734607679813624E-2</v>
      </c>
      <c r="AG39" s="72">
        <f t="shared" si="20"/>
        <v>3.5734607679813624E-2</v>
      </c>
      <c r="AH39" s="72">
        <f t="shared" si="20"/>
        <v>3.5734607679813624E-2</v>
      </c>
      <c r="AI39" s="72">
        <f t="shared" si="20"/>
        <v>3.5734607679813624E-2</v>
      </c>
      <c r="AJ39" s="72">
        <f t="shared" si="20"/>
        <v>3.5734607679813624E-2</v>
      </c>
      <c r="AK39" s="72">
        <f t="shared" si="20"/>
        <v>3.5734607679813624E-2</v>
      </c>
      <c r="AL39" s="72">
        <f t="shared" si="20"/>
        <v>3.5734607679813624E-2</v>
      </c>
      <c r="AM39" s="72">
        <f t="shared" si="20"/>
        <v>3.5734607679813624E-2</v>
      </c>
      <c r="AN39" s="72">
        <f t="shared" si="20"/>
        <v>3.5734607679813624E-2</v>
      </c>
      <c r="AO39" s="72">
        <f t="shared" si="20"/>
        <v>3.5734607679813624E-2</v>
      </c>
      <c r="AP39" s="72">
        <f t="shared" si="20"/>
        <v>3.5734607679813624E-2</v>
      </c>
      <c r="AQ39" s="72">
        <f t="shared" si="20"/>
        <v>3.5734607679813624E-2</v>
      </c>
      <c r="AR39" s="72">
        <f t="shared" si="20"/>
        <v>3.5734607679813624E-2</v>
      </c>
      <c r="AS39" s="72">
        <f t="shared" si="20"/>
        <v>3.5734607679813624E-2</v>
      </c>
      <c r="AT39" s="72">
        <f t="shared" si="20"/>
        <v>3.5734607679813624E-2</v>
      </c>
      <c r="AU39" s="72">
        <f t="shared" si="20"/>
        <v>3.5734607679813624E-2</v>
      </c>
      <c r="AV39" s="72">
        <f t="shared" si="20"/>
        <v>3.5734607679813624E-2</v>
      </c>
      <c r="AW39" s="72">
        <f t="shared" si="20"/>
        <v>3.5734607679813624E-2</v>
      </c>
      <c r="AX39" s="72">
        <f t="shared" si="20"/>
        <v>3.5734607679813624E-2</v>
      </c>
      <c r="AY39" s="72">
        <f t="shared" si="20"/>
        <v>3.5734607679813624E-2</v>
      </c>
      <c r="AZ39" s="72">
        <f t="shared" si="20"/>
        <v>3.5734607679813624E-2</v>
      </c>
      <c r="BA39" s="72">
        <f t="shared" si="20"/>
        <v>3.5734607679813624E-2</v>
      </c>
      <c r="BB39" s="72">
        <f t="shared" si="20"/>
        <v>3.5734607679813624E-2</v>
      </c>
      <c r="BC39" s="72">
        <f t="shared" si="20"/>
        <v>3.5734607679813624E-2</v>
      </c>
      <c r="BD39" s="72">
        <f t="shared" si="20"/>
        <v>3.5734607679813624E-2</v>
      </c>
      <c r="BE39" s="72">
        <f t="shared" si="20"/>
        <v>3.5734607679813624E-2</v>
      </c>
      <c r="BF39" s="72">
        <f t="shared" si="20"/>
        <v>3.5734607679813624E-2</v>
      </c>
      <c r="BG39" s="72">
        <f t="shared" si="20"/>
        <v>3.5734607679813624E-2</v>
      </c>
      <c r="BH39" s="72">
        <f t="shared" si="20"/>
        <v>3.5734607679813624E-2</v>
      </c>
      <c r="BI39" s="72">
        <f t="shared" si="20"/>
        <v>3.5734607679813624E-2</v>
      </c>
      <c r="BJ39" s="72">
        <f t="shared" si="20"/>
        <v>3.5734607679813624E-2</v>
      </c>
      <c r="BK39" s="72">
        <f t="shared" si="20"/>
        <v>3.5734607679813624E-2</v>
      </c>
      <c r="BL39" s="72">
        <f t="shared" si="20"/>
        <v>3.5734607679813624E-2</v>
      </c>
      <c r="BM39" s="35"/>
      <c r="BN39" s="72"/>
      <c r="BO39" s="323"/>
    </row>
    <row r="40" spans="1:107" s="36" customFormat="1" ht="15" hidden="1" customHeight="1" x14ac:dyDescent="0.2">
      <c r="A40" s="73" t="s">
        <v>25</v>
      </c>
      <c r="B40" s="74">
        <f>(B26-B115)*'Assumptions (Inputs)'!$D$29</f>
        <v>0</v>
      </c>
      <c r="C40" s="74">
        <f>(C26-C115)</f>
        <v>0.1827124</v>
      </c>
      <c r="D40" s="74">
        <f t="shared" ref="D40:BM40" si="21">(D26-D115)</f>
        <v>0.8381883</v>
      </c>
      <c r="E40" s="74">
        <f t="shared" si="21"/>
        <v>1.1148766866605007</v>
      </c>
      <c r="F40" s="74">
        <f t="shared" si="21"/>
        <v>0.84173736709700009</v>
      </c>
      <c r="G40" s="74">
        <f t="shared" si="21"/>
        <v>0.8518362954229004</v>
      </c>
      <c r="H40" s="74">
        <f t="shared" si="21"/>
        <v>0.4892089958735002</v>
      </c>
      <c r="I40" s="74">
        <f t="shared" si="21"/>
        <v>0.11843763905250038</v>
      </c>
      <c r="J40" s="74">
        <f t="shared" si="21"/>
        <v>-0.30672804094749972</v>
      </c>
      <c r="K40" s="74">
        <f t="shared" si="21"/>
        <v>-0.78715640094749972</v>
      </c>
      <c r="L40" s="74">
        <f t="shared" si="21"/>
        <v>-1.0690209377360997</v>
      </c>
      <c r="M40" s="74">
        <f t="shared" si="21"/>
        <v>-0.88241375299999991</v>
      </c>
      <c r="N40" s="74">
        <f t="shared" si="21"/>
        <v>-0.6315137529999999</v>
      </c>
      <c r="O40" s="74">
        <f t="shared" si="21"/>
        <v>-0.59000000000000008</v>
      </c>
      <c r="P40" s="74">
        <f t="shared" si="21"/>
        <v>-0.16999999999999998</v>
      </c>
      <c r="Q40" s="74">
        <f t="shared" si="21"/>
        <v>0</v>
      </c>
      <c r="R40" s="74">
        <f t="shared" si="21"/>
        <v>0</v>
      </c>
      <c r="S40" s="74">
        <f t="shared" si="21"/>
        <v>0</v>
      </c>
      <c r="T40" s="74">
        <f t="shared" si="21"/>
        <v>0</v>
      </c>
      <c r="U40" s="74">
        <f t="shared" si="21"/>
        <v>0</v>
      </c>
      <c r="V40" s="74">
        <f t="shared" si="21"/>
        <v>0</v>
      </c>
      <c r="W40" s="74">
        <f t="shared" si="21"/>
        <v>0</v>
      </c>
      <c r="X40" s="74">
        <f t="shared" si="21"/>
        <v>0</v>
      </c>
      <c r="Y40" s="74">
        <f t="shared" si="21"/>
        <v>0</v>
      </c>
      <c r="Z40" s="74">
        <f t="shared" si="21"/>
        <v>0</v>
      </c>
      <c r="AA40" s="74">
        <f t="shared" si="21"/>
        <v>0</v>
      </c>
      <c r="AB40" s="74">
        <f t="shared" si="21"/>
        <v>0</v>
      </c>
      <c r="AC40" s="74">
        <f t="shared" si="21"/>
        <v>0</v>
      </c>
      <c r="AD40" s="74">
        <f t="shared" si="21"/>
        <v>0</v>
      </c>
      <c r="AE40" s="74">
        <f t="shared" si="21"/>
        <v>0</v>
      </c>
      <c r="AF40" s="74">
        <f t="shared" si="21"/>
        <v>0</v>
      </c>
      <c r="AG40" s="74">
        <f t="shared" si="21"/>
        <v>0</v>
      </c>
      <c r="AH40" s="74">
        <f t="shared" si="21"/>
        <v>0</v>
      </c>
      <c r="AI40" s="74">
        <f t="shared" si="21"/>
        <v>0</v>
      </c>
      <c r="AJ40" s="74">
        <f t="shared" si="21"/>
        <v>0</v>
      </c>
      <c r="AK40" s="74">
        <f t="shared" si="21"/>
        <v>0</v>
      </c>
      <c r="AL40" s="74">
        <f t="shared" si="21"/>
        <v>0</v>
      </c>
      <c r="AM40" s="74">
        <f t="shared" si="21"/>
        <v>0</v>
      </c>
      <c r="AN40" s="74">
        <f t="shared" si="21"/>
        <v>0</v>
      </c>
      <c r="AO40" s="74">
        <f t="shared" si="21"/>
        <v>0</v>
      </c>
      <c r="AP40" s="74">
        <f t="shared" si="21"/>
        <v>0</v>
      </c>
      <c r="AQ40" s="74">
        <f t="shared" si="21"/>
        <v>0</v>
      </c>
      <c r="AR40" s="74">
        <f t="shared" si="21"/>
        <v>0</v>
      </c>
      <c r="AS40" s="74">
        <f t="shared" si="21"/>
        <v>0</v>
      </c>
      <c r="AT40" s="74">
        <f t="shared" si="21"/>
        <v>0</v>
      </c>
      <c r="AU40" s="74">
        <f t="shared" si="21"/>
        <v>0</v>
      </c>
      <c r="AV40" s="74">
        <f t="shared" si="21"/>
        <v>0</v>
      </c>
      <c r="AW40" s="74">
        <f t="shared" si="21"/>
        <v>0</v>
      </c>
      <c r="AX40" s="74">
        <f t="shared" si="21"/>
        <v>0</v>
      </c>
      <c r="AY40" s="74">
        <f t="shared" si="21"/>
        <v>0</v>
      </c>
      <c r="AZ40" s="74">
        <f t="shared" si="21"/>
        <v>0</v>
      </c>
      <c r="BA40" s="74">
        <f t="shared" si="21"/>
        <v>0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74">
        <f t="shared" si="21"/>
        <v>0</v>
      </c>
      <c r="BN40" s="72">
        <f>SUM(B40:BL40)</f>
        <v>1.6479847530342928E-4</v>
      </c>
      <c r="BO40" s="323"/>
    </row>
    <row r="41" spans="1:107" s="36" customFormat="1" ht="15" customHeight="1" x14ac:dyDescent="0.2">
      <c r="A41" s="73" t="s">
        <v>392</v>
      </c>
      <c r="B41" s="74"/>
      <c r="C41" s="523">
        <f>C40*FIT_35</f>
        <v>6.3949339999999993E-2</v>
      </c>
      <c r="D41" s="523">
        <f>D40*FIT_35</f>
        <v>0.29336590499999998</v>
      </c>
      <c r="E41" s="523">
        <f>E40*FIT_35-SUM(C40:E40)*FIT_Tax_Change</f>
        <v>9.1198006198705162E-2</v>
      </c>
      <c r="F41" s="523">
        <f>F40*FIT_21</f>
        <v>0.17676484709037002</v>
      </c>
      <c r="G41" s="523">
        <f>G40*FIT_21</f>
        <v>0.17888562203880909</v>
      </c>
      <c r="H41" s="523">
        <f>H40*FIT_21</f>
        <v>0.10273388913343504</v>
      </c>
      <c r="I41" s="523">
        <f t="shared" ref="I41:J41" si="22">I40*FIT_21</f>
        <v>2.4871904201025079E-2</v>
      </c>
      <c r="J41" s="523">
        <f t="shared" si="22"/>
        <v>-6.4412888598974941E-2</v>
      </c>
      <c r="K41" s="523">
        <f>K40*FIT_21</f>
        <v>-0.16530284419897492</v>
      </c>
      <c r="L41" s="523">
        <f>L40*FIT_21</f>
        <v>-0.22449439692458092</v>
      </c>
      <c r="M41" s="523">
        <f>M40*FIT_21</f>
        <v>-0.18530688812999999</v>
      </c>
      <c r="N41" s="523">
        <f>N40*FIT_21</f>
        <v>-0.13261788812999997</v>
      </c>
      <c r="O41" s="523">
        <f>O40*FIT_21</f>
        <v>-0.12390000000000001</v>
      </c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2">
        <f>SUM(B41:BL41)</f>
        <v>3.5734607679813624E-2</v>
      </c>
      <c r="BO41" s="323"/>
    </row>
    <row r="42" spans="1:107" s="36" customFormat="1" ht="15" customHeight="1" x14ac:dyDescent="0.2">
      <c r="A42" s="34" t="s">
        <v>28</v>
      </c>
      <c r="B42" s="72">
        <f t="shared" ref="B42" si="23">SUM(B39:B40)</f>
        <v>0</v>
      </c>
      <c r="C42" s="72">
        <f>SUM(C39,C41)</f>
        <v>6.3949339999999993E-2</v>
      </c>
      <c r="D42" s="72">
        <f t="shared" ref="D42:BM42" si="24">SUM(D39,D41)</f>
        <v>0.357315245</v>
      </c>
      <c r="E42" s="72">
        <f t="shared" si="24"/>
        <v>0.44851325119870517</v>
      </c>
      <c r="F42" s="72">
        <f t="shared" si="24"/>
        <v>0.62527809828907521</v>
      </c>
      <c r="G42" s="72">
        <f t="shared" si="24"/>
        <v>0.8041637203278843</v>
      </c>
      <c r="H42" s="72">
        <f t="shared" si="24"/>
        <v>0.90689760946131937</v>
      </c>
      <c r="I42" s="72">
        <f t="shared" si="24"/>
        <v>0.9317695136623444</v>
      </c>
      <c r="J42" s="72">
        <f t="shared" si="24"/>
        <v>0.86735662506336941</v>
      </c>
      <c r="K42" s="72">
        <f t="shared" si="24"/>
        <v>0.70205378086439452</v>
      </c>
      <c r="L42" s="72">
        <f t="shared" si="24"/>
        <v>0.47755938393981356</v>
      </c>
      <c r="M42" s="72">
        <f t="shared" si="24"/>
        <v>0.29225249580981361</v>
      </c>
      <c r="N42" s="72">
        <f t="shared" si="24"/>
        <v>0.15963460767981363</v>
      </c>
      <c r="O42" s="72">
        <f t="shared" si="24"/>
        <v>3.5734607679813624E-2</v>
      </c>
      <c r="P42" s="72">
        <f t="shared" si="24"/>
        <v>3.5734607679813624E-2</v>
      </c>
      <c r="Q42" s="72">
        <f t="shared" si="24"/>
        <v>3.5734607679813624E-2</v>
      </c>
      <c r="R42" s="72">
        <f t="shared" si="24"/>
        <v>3.5734607679813624E-2</v>
      </c>
      <c r="S42" s="72">
        <f t="shared" si="24"/>
        <v>3.5734607679813624E-2</v>
      </c>
      <c r="T42" s="72">
        <f t="shared" si="24"/>
        <v>3.5734607679813624E-2</v>
      </c>
      <c r="U42" s="72">
        <f t="shared" si="24"/>
        <v>3.5734607679813624E-2</v>
      </c>
      <c r="V42" s="72">
        <f t="shared" si="24"/>
        <v>3.5734607679813624E-2</v>
      </c>
      <c r="W42" s="72">
        <f t="shared" si="24"/>
        <v>3.5734607679813624E-2</v>
      </c>
      <c r="X42" s="72">
        <f t="shared" si="24"/>
        <v>3.5734607679813624E-2</v>
      </c>
      <c r="Y42" s="72">
        <f t="shared" si="24"/>
        <v>3.5734607679813624E-2</v>
      </c>
      <c r="Z42" s="72">
        <f t="shared" si="24"/>
        <v>3.5734607679813624E-2</v>
      </c>
      <c r="AA42" s="72">
        <f t="shared" si="24"/>
        <v>3.5734607679813624E-2</v>
      </c>
      <c r="AB42" s="72">
        <f t="shared" si="24"/>
        <v>3.5734607679813624E-2</v>
      </c>
      <c r="AC42" s="72">
        <f t="shared" si="24"/>
        <v>3.5734607679813624E-2</v>
      </c>
      <c r="AD42" s="72">
        <f t="shared" si="24"/>
        <v>3.5734607679813624E-2</v>
      </c>
      <c r="AE42" s="72">
        <f t="shared" si="24"/>
        <v>3.5734607679813624E-2</v>
      </c>
      <c r="AF42" s="72">
        <f t="shared" si="24"/>
        <v>3.5734607679813624E-2</v>
      </c>
      <c r="AG42" s="72">
        <f t="shared" si="24"/>
        <v>3.5734607679813624E-2</v>
      </c>
      <c r="AH42" s="72">
        <f t="shared" si="24"/>
        <v>3.5734607679813624E-2</v>
      </c>
      <c r="AI42" s="72">
        <f t="shared" si="24"/>
        <v>3.5734607679813624E-2</v>
      </c>
      <c r="AJ42" s="72">
        <f t="shared" si="24"/>
        <v>3.5734607679813624E-2</v>
      </c>
      <c r="AK42" s="72">
        <f t="shared" si="24"/>
        <v>3.5734607679813624E-2</v>
      </c>
      <c r="AL42" s="72">
        <f t="shared" si="24"/>
        <v>3.5734607679813624E-2</v>
      </c>
      <c r="AM42" s="72">
        <f t="shared" si="24"/>
        <v>3.5734607679813624E-2</v>
      </c>
      <c r="AN42" s="72">
        <f t="shared" si="24"/>
        <v>3.5734607679813624E-2</v>
      </c>
      <c r="AO42" s="72">
        <f t="shared" si="24"/>
        <v>3.5734607679813624E-2</v>
      </c>
      <c r="AP42" s="72">
        <f t="shared" si="24"/>
        <v>3.5734607679813624E-2</v>
      </c>
      <c r="AQ42" s="72">
        <f t="shared" si="24"/>
        <v>3.5734607679813624E-2</v>
      </c>
      <c r="AR42" s="72">
        <f t="shared" si="24"/>
        <v>3.5734607679813624E-2</v>
      </c>
      <c r="AS42" s="72">
        <f t="shared" si="24"/>
        <v>3.5734607679813624E-2</v>
      </c>
      <c r="AT42" s="72">
        <f t="shared" si="24"/>
        <v>3.5734607679813624E-2</v>
      </c>
      <c r="AU42" s="72">
        <f t="shared" si="24"/>
        <v>3.5734607679813624E-2</v>
      </c>
      <c r="AV42" s="72">
        <f t="shared" si="24"/>
        <v>3.5734607679813624E-2</v>
      </c>
      <c r="AW42" s="72">
        <f t="shared" si="24"/>
        <v>3.5734607679813624E-2</v>
      </c>
      <c r="AX42" s="72">
        <f t="shared" si="24"/>
        <v>3.5734607679813624E-2</v>
      </c>
      <c r="AY42" s="72">
        <f t="shared" si="24"/>
        <v>3.5734607679813624E-2</v>
      </c>
      <c r="AZ42" s="72">
        <f t="shared" si="24"/>
        <v>3.5734607679813624E-2</v>
      </c>
      <c r="BA42" s="72">
        <f t="shared" si="24"/>
        <v>3.5734607679813624E-2</v>
      </c>
      <c r="BB42" s="72">
        <f t="shared" si="24"/>
        <v>3.5734607679813624E-2</v>
      </c>
      <c r="BC42" s="72">
        <f t="shared" si="24"/>
        <v>3.5734607679813624E-2</v>
      </c>
      <c r="BD42" s="72">
        <f t="shared" si="24"/>
        <v>3.5734607679813624E-2</v>
      </c>
      <c r="BE42" s="72">
        <f t="shared" si="24"/>
        <v>3.5734607679813624E-2</v>
      </c>
      <c r="BF42" s="72">
        <f t="shared" si="24"/>
        <v>3.5734607679813624E-2</v>
      </c>
      <c r="BG42" s="72">
        <f t="shared" si="24"/>
        <v>3.5734607679813624E-2</v>
      </c>
      <c r="BH42" s="72">
        <f t="shared" si="24"/>
        <v>3.5734607679813624E-2</v>
      </c>
      <c r="BI42" s="72">
        <f t="shared" si="24"/>
        <v>3.5734607679813624E-2</v>
      </c>
      <c r="BJ42" s="72">
        <f t="shared" si="24"/>
        <v>3.5734607679813624E-2</v>
      </c>
      <c r="BK42" s="72">
        <f t="shared" si="24"/>
        <v>3.5734607679813624E-2</v>
      </c>
      <c r="BL42" s="72">
        <f t="shared" si="24"/>
        <v>3.5734607679813624E-2</v>
      </c>
      <c r="BM42" s="72">
        <f t="shared" si="24"/>
        <v>0</v>
      </c>
      <c r="BN42" s="72"/>
      <c r="BO42" s="323"/>
    </row>
    <row r="43" spans="1:107" s="36" customFormat="1" ht="15" customHeight="1" thickBot="1" x14ac:dyDescent="0.25">
      <c r="A43" s="34" t="s">
        <v>29</v>
      </c>
      <c r="B43" s="66">
        <f t="shared" ref="B43:AG43" si="25">AVERAGE(B39,B42)</f>
        <v>0</v>
      </c>
      <c r="C43" s="66">
        <f>AVERAGE(C39,C42)</f>
        <v>3.1974669999999997E-2</v>
      </c>
      <c r="D43" s="66">
        <f>AVERAGE(D39,D42)</f>
        <v>0.21063229249999998</v>
      </c>
      <c r="E43" s="66">
        <f t="shared" si="25"/>
        <v>0.40291424809935261</v>
      </c>
      <c r="F43" s="66">
        <f t="shared" si="25"/>
        <v>0.53689567474389022</v>
      </c>
      <c r="G43" s="66">
        <f t="shared" si="25"/>
        <v>0.71472090930847976</v>
      </c>
      <c r="H43" s="66">
        <f t="shared" si="25"/>
        <v>0.85553066489460183</v>
      </c>
      <c r="I43" s="66">
        <f t="shared" si="25"/>
        <v>0.91933356156183188</v>
      </c>
      <c r="J43" s="66">
        <f t="shared" si="25"/>
        <v>0.8995630693628569</v>
      </c>
      <c r="K43" s="66">
        <f t="shared" si="25"/>
        <v>0.78470520296388191</v>
      </c>
      <c r="L43" s="66">
        <f t="shared" si="25"/>
        <v>0.58980658240210404</v>
      </c>
      <c r="M43" s="66">
        <f t="shared" si="25"/>
        <v>0.38490593987481359</v>
      </c>
      <c r="N43" s="66">
        <f t="shared" si="25"/>
        <v>0.22594355174481362</v>
      </c>
      <c r="O43" s="66">
        <f t="shared" si="25"/>
        <v>9.7684607679813629E-2</v>
      </c>
      <c r="P43" s="66">
        <f t="shared" si="25"/>
        <v>3.5734607679813624E-2</v>
      </c>
      <c r="Q43" s="66">
        <f t="shared" si="25"/>
        <v>3.5734607679813624E-2</v>
      </c>
      <c r="R43" s="66">
        <f t="shared" si="25"/>
        <v>3.5734607679813624E-2</v>
      </c>
      <c r="S43" s="66">
        <f t="shared" si="25"/>
        <v>3.5734607679813624E-2</v>
      </c>
      <c r="T43" s="66">
        <f t="shared" si="25"/>
        <v>3.5734607679813624E-2</v>
      </c>
      <c r="U43" s="66">
        <f t="shared" si="25"/>
        <v>3.5734607679813624E-2</v>
      </c>
      <c r="V43" s="66">
        <f t="shared" si="25"/>
        <v>3.5734607679813624E-2</v>
      </c>
      <c r="W43" s="66">
        <f t="shared" si="25"/>
        <v>3.5734607679813624E-2</v>
      </c>
      <c r="X43" s="66">
        <f t="shared" si="25"/>
        <v>3.5734607679813624E-2</v>
      </c>
      <c r="Y43" s="66">
        <f t="shared" si="25"/>
        <v>3.5734607679813624E-2</v>
      </c>
      <c r="Z43" s="66">
        <f t="shared" si="25"/>
        <v>3.5734607679813624E-2</v>
      </c>
      <c r="AA43" s="66">
        <f t="shared" si="25"/>
        <v>3.5734607679813624E-2</v>
      </c>
      <c r="AB43" s="66">
        <f t="shared" si="25"/>
        <v>3.5734607679813624E-2</v>
      </c>
      <c r="AC43" s="66">
        <f t="shared" si="25"/>
        <v>3.5734607679813624E-2</v>
      </c>
      <c r="AD43" s="66">
        <f t="shared" si="25"/>
        <v>3.5734607679813624E-2</v>
      </c>
      <c r="AE43" s="66">
        <f t="shared" si="25"/>
        <v>3.5734607679813624E-2</v>
      </c>
      <c r="AF43" s="66">
        <f t="shared" si="25"/>
        <v>3.5734607679813624E-2</v>
      </c>
      <c r="AG43" s="66">
        <f t="shared" si="25"/>
        <v>3.5734607679813624E-2</v>
      </c>
      <c r="AH43" s="66">
        <f t="shared" ref="AH43:BL43" si="26">AVERAGE(AH39,AH42)</f>
        <v>3.5734607679813624E-2</v>
      </c>
      <c r="AI43" s="66">
        <f t="shared" si="26"/>
        <v>3.5734607679813624E-2</v>
      </c>
      <c r="AJ43" s="66">
        <f t="shared" si="26"/>
        <v>3.5734607679813624E-2</v>
      </c>
      <c r="AK43" s="66">
        <f t="shared" si="26"/>
        <v>3.5734607679813624E-2</v>
      </c>
      <c r="AL43" s="66">
        <f t="shared" si="26"/>
        <v>3.5734607679813624E-2</v>
      </c>
      <c r="AM43" s="66">
        <f t="shared" si="26"/>
        <v>3.5734607679813624E-2</v>
      </c>
      <c r="AN43" s="66">
        <f t="shared" si="26"/>
        <v>3.5734607679813624E-2</v>
      </c>
      <c r="AO43" s="66">
        <f t="shared" si="26"/>
        <v>3.5734607679813624E-2</v>
      </c>
      <c r="AP43" s="66">
        <f t="shared" si="26"/>
        <v>3.5734607679813624E-2</v>
      </c>
      <c r="AQ43" s="66">
        <f t="shared" si="26"/>
        <v>3.5734607679813624E-2</v>
      </c>
      <c r="AR43" s="66">
        <f t="shared" si="26"/>
        <v>3.5734607679813624E-2</v>
      </c>
      <c r="AS43" s="66">
        <f t="shared" si="26"/>
        <v>3.5734607679813624E-2</v>
      </c>
      <c r="AT43" s="66">
        <f t="shared" si="26"/>
        <v>3.5734607679813624E-2</v>
      </c>
      <c r="AU43" s="66">
        <f t="shared" si="26"/>
        <v>3.5734607679813624E-2</v>
      </c>
      <c r="AV43" s="66">
        <f t="shared" si="26"/>
        <v>3.5734607679813624E-2</v>
      </c>
      <c r="AW43" s="66">
        <f t="shared" si="26"/>
        <v>3.5734607679813624E-2</v>
      </c>
      <c r="AX43" s="66">
        <f t="shared" si="26"/>
        <v>3.5734607679813624E-2</v>
      </c>
      <c r="AY43" s="66">
        <f t="shared" si="26"/>
        <v>3.5734607679813624E-2</v>
      </c>
      <c r="AZ43" s="66">
        <f t="shared" si="26"/>
        <v>3.5734607679813624E-2</v>
      </c>
      <c r="BA43" s="66">
        <f t="shared" si="26"/>
        <v>3.5734607679813624E-2</v>
      </c>
      <c r="BB43" s="66">
        <f t="shared" si="26"/>
        <v>3.5734607679813624E-2</v>
      </c>
      <c r="BC43" s="66">
        <f t="shared" si="26"/>
        <v>3.5734607679813624E-2</v>
      </c>
      <c r="BD43" s="66">
        <f t="shared" si="26"/>
        <v>3.5734607679813624E-2</v>
      </c>
      <c r="BE43" s="66">
        <f t="shared" si="26"/>
        <v>3.5734607679813624E-2</v>
      </c>
      <c r="BF43" s="66">
        <f t="shared" si="26"/>
        <v>3.5734607679813624E-2</v>
      </c>
      <c r="BG43" s="66">
        <f t="shared" si="26"/>
        <v>3.5734607679813624E-2</v>
      </c>
      <c r="BH43" s="66">
        <f t="shared" si="26"/>
        <v>3.5734607679813624E-2</v>
      </c>
      <c r="BI43" s="66">
        <f t="shared" si="26"/>
        <v>3.5734607679813624E-2</v>
      </c>
      <c r="BJ43" s="66">
        <f t="shared" si="26"/>
        <v>3.5734607679813624E-2</v>
      </c>
      <c r="BK43" s="66">
        <f t="shared" si="26"/>
        <v>3.5734607679813624E-2</v>
      </c>
      <c r="BL43" s="66">
        <f t="shared" si="26"/>
        <v>3.5734607679813624E-2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104" t="s">
        <v>390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1.1876306E-2</v>
      </c>
      <c r="E46" s="53">
        <f t="shared" si="27"/>
        <v>6.6358545500000005E-2</v>
      </c>
      <c r="F46" s="53">
        <f t="shared" si="27"/>
        <v>0.13882553013293256</v>
      </c>
      <c r="G46" s="53">
        <f t="shared" si="27"/>
        <v>0.19353845899423755</v>
      </c>
      <c r="H46" s="53">
        <f t="shared" si="27"/>
        <v>0.24890781819672608</v>
      </c>
      <c r="I46" s="53">
        <f t="shared" si="27"/>
        <v>0.28070640292850357</v>
      </c>
      <c r="J46" s="53">
        <f t="shared" si="27"/>
        <v>0.28840484946691608</v>
      </c>
      <c r="K46" s="53">
        <f t="shared" si="27"/>
        <v>0.26846752680532859</v>
      </c>
      <c r="L46" s="53">
        <f t="shared" si="27"/>
        <v>0.2173023607437411</v>
      </c>
      <c r="M46" s="53">
        <f t="shared" si="27"/>
        <v>0.1478159997908946</v>
      </c>
      <c r="N46" s="53">
        <f>M48</f>
        <v>9.0459105845894616E-2</v>
      </c>
      <c r="O46" s="53">
        <f t="shared" si="27"/>
        <v>4.9410711900894619E-2</v>
      </c>
      <c r="P46" s="53">
        <f t="shared" si="27"/>
        <v>1.106071190089461E-2</v>
      </c>
      <c r="Q46" s="53">
        <f t="shared" si="27"/>
        <v>1.0711900894610701E-5</v>
      </c>
      <c r="R46" s="53">
        <f t="shared" si="27"/>
        <v>1.0711900894610701E-5</v>
      </c>
      <c r="S46" s="53">
        <f t="shared" si="27"/>
        <v>1.0711900894610701E-5</v>
      </c>
      <c r="T46" s="53">
        <f t="shared" si="27"/>
        <v>1.0711900894610701E-5</v>
      </c>
      <c r="U46" s="53">
        <f t="shared" si="27"/>
        <v>1.0711900894610701E-5</v>
      </c>
      <c r="V46" s="53">
        <f t="shared" si="27"/>
        <v>1.0711900894610701E-5</v>
      </c>
      <c r="W46" s="53">
        <f t="shared" si="27"/>
        <v>1.0711900894610701E-5</v>
      </c>
      <c r="X46" s="53">
        <f t="shared" si="27"/>
        <v>1.0711900894610701E-5</v>
      </c>
      <c r="Y46" s="53">
        <f t="shared" si="27"/>
        <v>1.0711900894610701E-5</v>
      </c>
      <c r="Z46" s="53">
        <f t="shared" si="27"/>
        <v>1.0711900894610701E-5</v>
      </c>
      <c r="AA46" s="53">
        <f t="shared" si="27"/>
        <v>1.0711900894610701E-5</v>
      </c>
      <c r="AB46" s="53">
        <f t="shared" si="27"/>
        <v>1.0711900894610701E-5</v>
      </c>
      <c r="AC46" s="53">
        <f t="shared" si="27"/>
        <v>1.0711900894610701E-5</v>
      </c>
      <c r="AD46" s="53">
        <f t="shared" si="27"/>
        <v>1.0711900894610701E-5</v>
      </c>
      <c r="AE46" s="53">
        <f t="shared" si="27"/>
        <v>1.0711900894610701E-5</v>
      </c>
      <c r="AF46" s="53">
        <f t="shared" si="27"/>
        <v>1.0711900894610701E-5</v>
      </c>
      <c r="AG46" s="53">
        <f t="shared" si="27"/>
        <v>1.0711900894610701E-5</v>
      </c>
      <c r="AH46" s="53">
        <f t="shared" si="27"/>
        <v>1.0711900894610701E-5</v>
      </c>
      <c r="AI46" s="53">
        <f t="shared" si="27"/>
        <v>1.0711900894610701E-5</v>
      </c>
      <c r="AJ46" s="53">
        <f t="shared" si="27"/>
        <v>1.0711900894610701E-5</v>
      </c>
      <c r="AK46" s="53">
        <f t="shared" si="27"/>
        <v>1.0711900894610701E-5</v>
      </c>
      <c r="AL46" s="53">
        <f t="shared" si="27"/>
        <v>1.0711900894610701E-5</v>
      </c>
      <c r="AM46" s="53">
        <f t="shared" si="27"/>
        <v>1.0711900894610701E-5</v>
      </c>
      <c r="AN46" s="53">
        <f t="shared" si="27"/>
        <v>1.0711900894610701E-5</v>
      </c>
      <c r="AO46" s="53">
        <f t="shared" si="27"/>
        <v>1.0711900894610701E-5</v>
      </c>
      <c r="AP46" s="53">
        <f t="shared" si="27"/>
        <v>1.0711900894610701E-5</v>
      </c>
      <c r="AQ46" s="53">
        <f t="shared" si="27"/>
        <v>1.0711900894610701E-5</v>
      </c>
      <c r="AR46" s="53">
        <f t="shared" si="27"/>
        <v>1.0711900894610701E-5</v>
      </c>
      <c r="AS46" s="53">
        <f t="shared" si="27"/>
        <v>1.0711900894610701E-5</v>
      </c>
      <c r="AT46" s="53">
        <f t="shared" si="27"/>
        <v>1.0711900894610701E-5</v>
      </c>
      <c r="AU46" s="53">
        <f t="shared" si="27"/>
        <v>1.0711900894610701E-5</v>
      </c>
      <c r="AV46" s="53">
        <f t="shared" si="27"/>
        <v>1.0711900894610701E-5</v>
      </c>
      <c r="AW46" s="53">
        <f t="shared" si="27"/>
        <v>1.0711900894610701E-5</v>
      </c>
      <c r="AX46" s="53">
        <f t="shared" si="27"/>
        <v>1.0711900894610701E-5</v>
      </c>
      <c r="AY46" s="53">
        <f t="shared" si="27"/>
        <v>1.0711900894610701E-5</v>
      </c>
      <c r="AZ46" s="53">
        <f t="shared" si="27"/>
        <v>1.0711900894610701E-5</v>
      </c>
      <c r="BA46" s="53">
        <f t="shared" si="27"/>
        <v>1.0711900894610701E-5</v>
      </c>
      <c r="BB46" s="53">
        <f t="shared" si="27"/>
        <v>1.0711900894610701E-5</v>
      </c>
      <c r="BC46" s="53">
        <f t="shared" si="27"/>
        <v>1.0711900894610701E-5</v>
      </c>
      <c r="BD46" s="53">
        <f t="shared" si="27"/>
        <v>1.0711900894610701E-5</v>
      </c>
      <c r="BE46" s="53">
        <f t="shared" si="27"/>
        <v>1.0711900894610701E-5</v>
      </c>
      <c r="BF46" s="53">
        <f t="shared" si="27"/>
        <v>1.0711900894610701E-5</v>
      </c>
      <c r="BG46" s="53">
        <f t="shared" si="27"/>
        <v>1.0711900894610701E-5</v>
      </c>
      <c r="BH46" s="53">
        <f t="shared" si="27"/>
        <v>1.0711900894610701E-5</v>
      </c>
      <c r="BI46" s="53">
        <f t="shared" si="27"/>
        <v>1.0711900894610701E-5</v>
      </c>
      <c r="BJ46" s="53">
        <f t="shared" si="27"/>
        <v>1.0711900894610701E-5</v>
      </c>
      <c r="BK46" s="53">
        <f t="shared" si="27"/>
        <v>1.0711900894610701E-5</v>
      </c>
      <c r="BL46" s="53">
        <f t="shared" si="27"/>
        <v>1.0711900894610701E-5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1.1876306E-2</v>
      </c>
      <c r="D47" s="53">
        <f>(D27-D115)*'Assumptions (Inputs)'!$D$26</f>
        <v>5.4482239500000001E-2</v>
      </c>
      <c r="E47" s="53">
        <f>(E27-E115)*'Assumptions (Inputs)'!$D$26</f>
        <v>7.2466984632932552E-2</v>
      </c>
      <c r="F47" s="53">
        <f>(F27-F115)*'Assumptions (Inputs)'!$D$26</f>
        <v>5.4712928861305007E-2</v>
      </c>
      <c r="G47" s="53">
        <f>(G27-G115)*'Assumptions (Inputs)'!$D$26</f>
        <v>5.5369359202488526E-2</v>
      </c>
      <c r="H47" s="53">
        <f>(H27-H115)*'Assumptions (Inputs)'!$D$26</f>
        <v>3.1798584731777511E-2</v>
      </c>
      <c r="I47" s="53">
        <f>(I27-I115)*'Assumptions (Inputs)'!$D$26</f>
        <v>7.6984465384125249E-3</v>
      </c>
      <c r="J47" s="53">
        <f>(J27-J115)*'Assumptions (Inputs)'!$D$26</f>
        <v>-1.9937322661587483E-2</v>
      </c>
      <c r="K47" s="53">
        <f>(K27-K115)*'Assumptions (Inputs)'!$D$26</f>
        <v>-5.1165166061587483E-2</v>
      </c>
      <c r="L47" s="53">
        <f>(L27-L115)*'Assumptions (Inputs)'!$D$26</f>
        <v>-6.9486360952846479E-2</v>
      </c>
      <c r="M47" s="53">
        <f>(M27-M115)*'Assumptions (Inputs)'!$D$26</f>
        <v>-5.7356893944999994E-2</v>
      </c>
      <c r="N47" s="53">
        <f>(N27-N115)*'Assumptions (Inputs)'!$D$26</f>
        <v>-4.1048393944999997E-2</v>
      </c>
      <c r="O47" s="53">
        <f>(O27-O115)*'Assumptions (Inputs)'!$D$26</f>
        <v>-3.8350000000000009E-2</v>
      </c>
      <c r="P47" s="53">
        <f>(P27-P115)*'Assumptions (Inputs)'!$D$26</f>
        <v>-1.1049999999999999E-2</v>
      </c>
      <c r="Q47" s="53">
        <f>(Q27-Q115)*'Assumptions (Inputs)'!$D$26</f>
        <v>0</v>
      </c>
      <c r="R47" s="53">
        <f>(R27-R115)*'Assumptions (Inputs)'!$D$26</f>
        <v>0</v>
      </c>
      <c r="S47" s="53">
        <f>(S27-S115)*'Assumptions (Inputs)'!$D$26</f>
        <v>0</v>
      </c>
      <c r="T47" s="53">
        <f>(T27-T115)*'Assumptions (Inputs)'!$D$26</f>
        <v>0</v>
      </c>
      <c r="U47" s="53">
        <f>(U27-U115)*'Assumptions (Inputs)'!$D$26</f>
        <v>0</v>
      </c>
      <c r="V47" s="53">
        <f>(V27-V115)*'Assumptions (Inputs)'!$D$26</f>
        <v>0</v>
      </c>
      <c r="W47" s="53">
        <f>(W27-W115)*'Assumptions (Inputs)'!$D$26</f>
        <v>0</v>
      </c>
      <c r="X47" s="53">
        <f>(X27-X115)*'Assumptions (Inputs)'!$D$26</f>
        <v>0</v>
      </c>
      <c r="Y47" s="53">
        <f>(Y27-Y115)*'Assumptions (Inputs)'!$D$26</f>
        <v>0</v>
      </c>
      <c r="Z47" s="53">
        <f>(Z27-Z115)*'Assumptions (Inputs)'!$D$26</f>
        <v>0</v>
      </c>
      <c r="AA47" s="53">
        <f>(AA27-AA115)*'Assumptions (Inputs)'!$D$26</f>
        <v>0</v>
      </c>
      <c r="AB47" s="53">
        <f>(AB27-AB115)*'Assumptions (Inputs)'!$D$26</f>
        <v>0</v>
      </c>
      <c r="AC47" s="53">
        <f>(AC27-AC115)*'Assumptions (Inputs)'!$D$26</f>
        <v>0</v>
      </c>
      <c r="AD47" s="53">
        <f>(AD27-AD115)*'Assumptions (Inputs)'!$D$26</f>
        <v>0</v>
      </c>
      <c r="AE47" s="53">
        <f>(AE27-AE115)*'Assumptions (Inputs)'!$D$26</f>
        <v>0</v>
      </c>
      <c r="AF47" s="53">
        <f>(AF27-AF115)*'Assumptions (Inputs)'!$D$26</f>
        <v>0</v>
      </c>
      <c r="AG47" s="53">
        <f>(AG27-AG115)*'Assumptions (Inputs)'!$D$26</f>
        <v>0</v>
      </c>
      <c r="AH47" s="53">
        <f>(AH27-AH115)*'Assumptions (Inputs)'!$D$26</f>
        <v>0</v>
      </c>
      <c r="AI47" s="53">
        <f>(AI27-AI115)*'Assumptions (Inputs)'!$D$26</f>
        <v>0</v>
      </c>
      <c r="AJ47" s="53">
        <f>(AJ27-AJ115)*'Assumptions (Inputs)'!$D$26</f>
        <v>0</v>
      </c>
      <c r="AK47" s="53">
        <f>(AK27-AK115)*'Assumptions (Inputs)'!$D$26</f>
        <v>0</v>
      </c>
      <c r="AL47" s="53">
        <f>(AL27-AL115)*'Assumptions (Inputs)'!$D$26</f>
        <v>0</v>
      </c>
      <c r="AM47" s="53">
        <f>(AM27-AM115)*'Assumptions (Inputs)'!$D$26</f>
        <v>0</v>
      </c>
      <c r="AN47" s="53">
        <f>(AN27-AN115)*'Assumptions (Inputs)'!$D$26</f>
        <v>0</v>
      </c>
      <c r="AO47" s="53">
        <f>(AO27-AO115)*'Assumptions (Inputs)'!$D$26</f>
        <v>0</v>
      </c>
      <c r="AP47" s="53">
        <f>(AP27-AP115)*'Assumptions (Inputs)'!$D$26</f>
        <v>0</v>
      </c>
      <c r="AQ47" s="53">
        <f>(AQ27-AQ115)*'Assumptions (Inputs)'!$D$26</f>
        <v>0</v>
      </c>
      <c r="AR47" s="53">
        <f>(AR27-AR115)*'Assumptions (Inputs)'!$D$26</f>
        <v>0</v>
      </c>
      <c r="AS47" s="53">
        <f>(AS27-AS115)*'Assumptions (Inputs)'!$D$26</f>
        <v>0</v>
      </c>
      <c r="AT47" s="53">
        <f>(AT27-AT115)*'Assumptions (Inputs)'!$D$26</f>
        <v>0</v>
      </c>
      <c r="AU47" s="53">
        <f>(AU27-AU115)*'Assumptions (Inputs)'!$D$26</f>
        <v>0</v>
      </c>
      <c r="AV47" s="53">
        <f>(AV27-AV115)*'Assumptions (Inputs)'!$D$26</f>
        <v>0</v>
      </c>
      <c r="AW47" s="53">
        <f>(AW27-AW115)*'Assumptions (Inputs)'!$D$26</f>
        <v>0</v>
      </c>
      <c r="AX47" s="53">
        <f>(AX27-AX115)*'Assumptions (Inputs)'!$D$26</f>
        <v>0</v>
      </c>
      <c r="AY47" s="53">
        <f>(AY27-AY115)*'Assumptions (Inputs)'!$D$26</f>
        <v>0</v>
      </c>
      <c r="AZ47" s="53">
        <f>(AZ27-AZ115)*'Assumptions (Inputs)'!$D$26</f>
        <v>0</v>
      </c>
      <c r="BA47" s="53">
        <f>(BA27-BA115)*'Assumptions (Inputs)'!$D$26</f>
        <v>0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1.0711900894610701E-5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1.1876306E-2</v>
      </c>
      <c r="D48" s="75">
        <f>SUM(D46:D47)</f>
        <v>6.6358545500000005E-2</v>
      </c>
      <c r="E48" s="75">
        <f>SUM(E46:E47)</f>
        <v>0.13882553013293256</v>
      </c>
      <c r="F48" s="75">
        <f t="shared" si="28"/>
        <v>0.19353845899423755</v>
      </c>
      <c r="G48" s="75">
        <f t="shared" si="28"/>
        <v>0.24890781819672608</v>
      </c>
      <c r="H48" s="75">
        <f t="shared" si="28"/>
        <v>0.28070640292850357</v>
      </c>
      <c r="I48" s="75">
        <f t="shared" si="28"/>
        <v>0.28840484946691608</v>
      </c>
      <c r="J48" s="75">
        <f t="shared" si="28"/>
        <v>0.26846752680532859</v>
      </c>
      <c r="K48" s="75">
        <f t="shared" si="28"/>
        <v>0.2173023607437411</v>
      </c>
      <c r="L48" s="75">
        <f t="shared" si="28"/>
        <v>0.1478159997908946</v>
      </c>
      <c r="M48" s="75">
        <f t="shared" si="28"/>
        <v>9.0459105845894616E-2</v>
      </c>
      <c r="N48" s="75">
        <f>SUM(N46:N47)</f>
        <v>4.9410711900894619E-2</v>
      </c>
      <c r="O48" s="75">
        <f t="shared" si="28"/>
        <v>1.106071190089461E-2</v>
      </c>
      <c r="P48" s="75">
        <f t="shared" si="28"/>
        <v>1.0711900894610701E-5</v>
      </c>
      <c r="Q48" s="75">
        <f t="shared" si="28"/>
        <v>1.0711900894610701E-5</v>
      </c>
      <c r="R48" s="75">
        <f t="shared" si="28"/>
        <v>1.0711900894610701E-5</v>
      </c>
      <c r="S48" s="75">
        <f t="shared" si="28"/>
        <v>1.0711900894610701E-5</v>
      </c>
      <c r="T48" s="75">
        <f t="shared" si="28"/>
        <v>1.0711900894610701E-5</v>
      </c>
      <c r="U48" s="75">
        <f t="shared" si="28"/>
        <v>1.0711900894610701E-5</v>
      </c>
      <c r="V48" s="75">
        <f t="shared" si="28"/>
        <v>1.0711900894610701E-5</v>
      </c>
      <c r="W48" s="75">
        <f t="shared" si="28"/>
        <v>1.0711900894610701E-5</v>
      </c>
      <c r="X48" s="75">
        <f t="shared" si="28"/>
        <v>1.0711900894610701E-5</v>
      </c>
      <c r="Y48" s="75">
        <f t="shared" si="28"/>
        <v>1.0711900894610701E-5</v>
      </c>
      <c r="Z48" s="75">
        <f t="shared" si="28"/>
        <v>1.0711900894610701E-5</v>
      </c>
      <c r="AA48" s="75">
        <f t="shared" si="28"/>
        <v>1.0711900894610701E-5</v>
      </c>
      <c r="AB48" s="75">
        <f t="shared" si="28"/>
        <v>1.0711900894610701E-5</v>
      </c>
      <c r="AC48" s="75">
        <f t="shared" si="28"/>
        <v>1.0711900894610701E-5</v>
      </c>
      <c r="AD48" s="75">
        <f t="shared" si="28"/>
        <v>1.0711900894610701E-5</v>
      </c>
      <c r="AE48" s="75">
        <f t="shared" si="28"/>
        <v>1.0711900894610701E-5</v>
      </c>
      <c r="AF48" s="75">
        <f t="shared" si="28"/>
        <v>1.0711900894610701E-5</v>
      </c>
      <c r="AG48" s="75">
        <f t="shared" si="28"/>
        <v>1.0711900894610701E-5</v>
      </c>
      <c r="AH48" s="75">
        <f t="shared" si="28"/>
        <v>1.0711900894610701E-5</v>
      </c>
      <c r="AI48" s="75">
        <f t="shared" si="28"/>
        <v>1.0711900894610701E-5</v>
      </c>
      <c r="AJ48" s="75">
        <f t="shared" si="28"/>
        <v>1.0711900894610701E-5</v>
      </c>
      <c r="AK48" s="75">
        <f t="shared" si="28"/>
        <v>1.0711900894610701E-5</v>
      </c>
      <c r="AL48" s="75">
        <f t="shared" si="28"/>
        <v>1.0711900894610701E-5</v>
      </c>
      <c r="AM48" s="75">
        <f t="shared" si="28"/>
        <v>1.0711900894610701E-5</v>
      </c>
      <c r="AN48" s="75">
        <f t="shared" si="28"/>
        <v>1.0711900894610701E-5</v>
      </c>
      <c r="AO48" s="75">
        <f t="shared" si="28"/>
        <v>1.0711900894610701E-5</v>
      </c>
      <c r="AP48" s="75">
        <f t="shared" si="28"/>
        <v>1.0711900894610701E-5</v>
      </c>
      <c r="AQ48" s="75">
        <f t="shared" si="28"/>
        <v>1.0711900894610701E-5</v>
      </c>
      <c r="AR48" s="75">
        <f t="shared" si="28"/>
        <v>1.0711900894610701E-5</v>
      </c>
      <c r="AS48" s="75">
        <f t="shared" si="28"/>
        <v>1.0711900894610701E-5</v>
      </c>
      <c r="AT48" s="75">
        <f t="shared" si="28"/>
        <v>1.0711900894610701E-5</v>
      </c>
      <c r="AU48" s="75">
        <f t="shared" si="28"/>
        <v>1.0711900894610701E-5</v>
      </c>
      <c r="AV48" s="75">
        <f t="shared" si="28"/>
        <v>1.0711900894610701E-5</v>
      </c>
      <c r="AW48" s="75">
        <f t="shared" si="28"/>
        <v>1.0711900894610701E-5</v>
      </c>
      <c r="AX48" s="75">
        <f t="shared" si="28"/>
        <v>1.0711900894610701E-5</v>
      </c>
      <c r="AY48" s="75">
        <f t="shared" si="28"/>
        <v>1.0711900894610701E-5</v>
      </c>
      <c r="AZ48" s="75">
        <f t="shared" si="28"/>
        <v>1.0711900894610701E-5</v>
      </c>
      <c r="BA48" s="75">
        <f t="shared" si="28"/>
        <v>1.0711900894610701E-5</v>
      </c>
      <c r="BB48" s="75">
        <f t="shared" si="28"/>
        <v>1.0711900894610701E-5</v>
      </c>
      <c r="BC48" s="75">
        <f t="shared" si="28"/>
        <v>1.0711900894610701E-5</v>
      </c>
      <c r="BD48" s="75">
        <f t="shared" si="28"/>
        <v>1.0711900894610701E-5</v>
      </c>
      <c r="BE48" s="75">
        <f t="shared" si="28"/>
        <v>1.0711900894610701E-5</v>
      </c>
      <c r="BF48" s="75">
        <f t="shared" si="28"/>
        <v>1.0711900894610701E-5</v>
      </c>
      <c r="BG48" s="75">
        <f t="shared" si="28"/>
        <v>1.0711900894610701E-5</v>
      </c>
      <c r="BH48" s="75">
        <f t="shared" si="28"/>
        <v>1.0711900894610701E-5</v>
      </c>
      <c r="BI48" s="75">
        <f t="shared" si="28"/>
        <v>1.0711900894610701E-5</v>
      </c>
      <c r="BJ48" s="75">
        <f t="shared" si="28"/>
        <v>1.0711900894610701E-5</v>
      </c>
      <c r="BK48" s="75">
        <f t="shared" si="28"/>
        <v>1.0711900894610701E-5</v>
      </c>
      <c r="BL48" s="75">
        <f t="shared" si="28"/>
        <v>1.0711900894610701E-5</v>
      </c>
      <c r="BM48" s="35"/>
      <c r="BN48" s="52"/>
      <c r="BO48" s="323"/>
      <c r="BP48" s="36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5.9381529999999998E-3</v>
      </c>
      <c r="D49" s="66">
        <f t="shared" si="29"/>
        <v>3.9117425750000004E-2</v>
      </c>
      <c r="E49" s="66">
        <f>AVERAGE(E46,E48)</f>
        <v>0.10259203781646628</v>
      </c>
      <c r="F49" s="66">
        <f t="shared" si="29"/>
        <v>0.16618199456358507</v>
      </c>
      <c r="G49" s="66">
        <f>AVERAGE(G46,G48)</f>
        <v>0.22122313859548182</v>
      </c>
      <c r="H49" s="66">
        <f t="shared" si="29"/>
        <v>0.26480711056261486</v>
      </c>
      <c r="I49" s="66">
        <f t="shared" si="29"/>
        <v>0.2845556261977098</v>
      </c>
      <c r="J49" s="66">
        <f t="shared" si="29"/>
        <v>0.27843618813612236</v>
      </c>
      <c r="K49" s="66">
        <f t="shared" si="29"/>
        <v>0.24288494377453484</v>
      </c>
      <c r="L49" s="66">
        <f>AVERAGE(L46,L48)</f>
        <v>0.18255918026731785</v>
      </c>
      <c r="M49" s="66">
        <f>AVERAGE(M46,M48)</f>
        <v>0.11913755281839461</v>
      </c>
      <c r="N49" s="66">
        <f>AVERAGE(N46,N48)</f>
        <v>6.9934908873394624E-2</v>
      </c>
      <c r="O49" s="66">
        <f t="shared" ref="O49:BL49" si="30">AVERAGE(O46,O48)</f>
        <v>3.0235711900894614E-2</v>
      </c>
      <c r="P49" s="66">
        <f t="shared" si="30"/>
        <v>5.5357119008946102E-3</v>
      </c>
      <c r="Q49" s="66">
        <f t="shared" si="30"/>
        <v>1.0711900894610701E-5</v>
      </c>
      <c r="R49" s="66">
        <f t="shared" si="30"/>
        <v>1.0711900894610701E-5</v>
      </c>
      <c r="S49" s="66">
        <f t="shared" si="30"/>
        <v>1.0711900894610701E-5</v>
      </c>
      <c r="T49" s="66">
        <f t="shared" si="30"/>
        <v>1.0711900894610701E-5</v>
      </c>
      <c r="U49" s="66">
        <f t="shared" si="30"/>
        <v>1.0711900894610701E-5</v>
      </c>
      <c r="V49" s="66">
        <f t="shared" si="30"/>
        <v>1.0711900894610701E-5</v>
      </c>
      <c r="W49" s="66">
        <f t="shared" si="30"/>
        <v>1.0711900894610701E-5</v>
      </c>
      <c r="X49" s="66">
        <f t="shared" si="30"/>
        <v>1.0711900894610701E-5</v>
      </c>
      <c r="Y49" s="66">
        <f t="shared" si="30"/>
        <v>1.0711900894610701E-5</v>
      </c>
      <c r="Z49" s="66">
        <f t="shared" si="30"/>
        <v>1.0711900894610701E-5</v>
      </c>
      <c r="AA49" s="66">
        <f t="shared" si="30"/>
        <v>1.0711900894610701E-5</v>
      </c>
      <c r="AB49" s="66">
        <f t="shared" si="30"/>
        <v>1.0711900894610701E-5</v>
      </c>
      <c r="AC49" s="66">
        <f t="shared" si="30"/>
        <v>1.0711900894610701E-5</v>
      </c>
      <c r="AD49" s="66">
        <f t="shared" si="30"/>
        <v>1.0711900894610701E-5</v>
      </c>
      <c r="AE49" s="66">
        <f t="shared" si="30"/>
        <v>1.0711900894610701E-5</v>
      </c>
      <c r="AF49" s="66">
        <f t="shared" si="30"/>
        <v>1.0711900894610701E-5</v>
      </c>
      <c r="AG49" s="66">
        <f t="shared" si="30"/>
        <v>1.0711900894610701E-5</v>
      </c>
      <c r="AH49" s="66">
        <f t="shared" si="30"/>
        <v>1.0711900894610701E-5</v>
      </c>
      <c r="AI49" s="66">
        <f t="shared" si="30"/>
        <v>1.0711900894610701E-5</v>
      </c>
      <c r="AJ49" s="66">
        <f t="shared" si="30"/>
        <v>1.0711900894610701E-5</v>
      </c>
      <c r="AK49" s="66">
        <f t="shared" si="30"/>
        <v>1.0711900894610701E-5</v>
      </c>
      <c r="AL49" s="66">
        <f t="shared" si="30"/>
        <v>1.0711900894610701E-5</v>
      </c>
      <c r="AM49" s="66">
        <f t="shared" si="30"/>
        <v>1.0711900894610701E-5</v>
      </c>
      <c r="AN49" s="66">
        <f t="shared" si="30"/>
        <v>1.0711900894610701E-5</v>
      </c>
      <c r="AO49" s="66">
        <f t="shared" si="30"/>
        <v>1.0711900894610701E-5</v>
      </c>
      <c r="AP49" s="66">
        <f t="shared" si="30"/>
        <v>1.0711900894610701E-5</v>
      </c>
      <c r="AQ49" s="66">
        <f t="shared" si="30"/>
        <v>1.0711900894610701E-5</v>
      </c>
      <c r="AR49" s="66">
        <f t="shared" si="30"/>
        <v>1.0711900894610701E-5</v>
      </c>
      <c r="AS49" s="66">
        <f t="shared" si="30"/>
        <v>1.0711900894610701E-5</v>
      </c>
      <c r="AT49" s="66">
        <f t="shared" si="30"/>
        <v>1.0711900894610701E-5</v>
      </c>
      <c r="AU49" s="66">
        <f t="shared" si="30"/>
        <v>1.0711900894610701E-5</v>
      </c>
      <c r="AV49" s="66">
        <f t="shared" si="30"/>
        <v>1.0711900894610701E-5</v>
      </c>
      <c r="AW49" s="66">
        <f t="shared" si="30"/>
        <v>1.0711900894610701E-5</v>
      </c>
      <c r="AX49" s="66">
        <f t="shared" si="30"/>
        <v>1.0711900894610701E-5</v>
      </c>
      <c r="AY49" s="66">
        <f t="shared" si="30"/>
        <v>1.0711900894610701E-5</v>
      </c>
      <c r="AZ49" s="66">
        <f t="shared" si="30"/>
        <v>1.0711900894610701E-5</v>
      </c>
      <c r="BA49" s="66">
        <f t="shared" si="30"/>
        <v>1.0711900894610701E-5</v>
      </c>
      <c r="BB49" s="66">
        <f t="shared" si="30"/>
        <v>1.0711900894610701E-5</v>
      </c>
      <c r="BC49" s="66">
        <f t="shared" si="30"/>
        <v>1.0711900894610701E-5</v>
      </c>
      <c r="BD49" s="66">
        <f t="shared" si="30"/>
        <v>1.0711900894610701E-5</v>
      </c>
      <c r="BE49" s="66">
        <f t="shared" si="30"/>
        <v>1.0711900894610701E-5</v>
      </c>
      <c r="BF49" s="66">
        <f t="shared" si="30"/>
        <v>1.0711900894610701E-5</v>
      </c>
      <c r="BG49" s="66">
        <f t="shared" si="30"/>
        <v>1.0711900894610701E-5</v>
      </c>
      <c r="BH49" s="66">
        <f t="shared" si="30"/>
        <v>1.0711900894610701E-5</v>
      </c>
      <c r="BI49" s="66">
        <f t="shared" si="30"/>
        <v>1.0711900894610701E-5</v>
      </c>
      <c r="BJ49" s="66">
        <f t="shared" si="30"/>
        <v>1.0711900894610701E-5</v>
      </c>
      <c r="BK49" s="66">
        <f t="shared" si="30"/>
        <v>1.0711900894610701E-5</v>
      </c>
      <c r="BL49" s="66">
        <f t="shared" si="30"/>
        <v>1.0711900894610701E-5</v>
      </c>
      <c r="BM49" s="35"/>
      <c r="BN49" s="52"/>
      <c r="BO49" s="323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374</v>
      </c>
      <c r="B51" s="69">
        <f>B22-B36-B43-B49</f>
        <v>0</v>
      </c>
      <c r="C51" s="69">
        <f t="shared" ref="C51:AH51" si="31">SUM(C22-C36-C43-C49)</f>
        <v>1.880887177</v>
      </c>
      <c r="D51" s="69">
        <f t="shared" si="31"/>
        <v>5.6885502817500013</v>
      </c>
      <c r="E51" s="69">
        <f t="shared" si="31"/>
        <v>7.5914251025841812</v>
      </c>
      <c r="F51" s="69">
        <f t="shared" si="31"/>
        <v>8.8127927311925234</v>
      </c>
      <c r="G51" s="69">
        <f t="shared" si="31"/>
        <v>9.9669415995960406</v>
      </c>
      <c r="H51" s="69">
        <f t="shared" si="31"/>
        <v>8.9845631190427859</v>
      </c>
      <c r="I51" s="69">
        <f t="shared" si="31"/>
        <v>7.253026953740461</v>
      </c>
      <c r="J51" s="69">
        <f t="shared" si="31"/>
        <v>5.630932131001023</v>
      </c>
      <c r="K51" s="69">
        <f t="shared" si="31"/>
        <v>4.1333564887615868</v>
      </c>
      <c r="L51" s="69">
        <f t="shared" si="31"/>
        <v>2.7405961198305842</v>
      </c>
      <c r="M51" s="69">
        <f t="shared" si="31"/>
        <v>1.5741336368067973</v>
      </c>
      <c r="N51" s="69">
        <f t="shared" si="31"/>
        <v>0.81781391588179575</v>
      </c>
      <c r="O51" s="69">
        <f t="shared" si="31"/>
        <v>0.33707968041929603</v>
      </c>
      <c r="P51" s="69">
        <f t="shared" si="31"/>
        <v>4.3729680419295397E-2</v>
      </c>
      <c r="Q51" s="69">
        <f t="shared" si="31"/>
        <v>-3.5745319580705349E-2</v>
      </c>
      <c r="R51" s="69">
        <f t="shared" si="31"/>
        <v>-3.5745319580705349E-2</v>
      </c>
      <c r="S51" s="69">
        <f t="shared" si="31"/>
        <v>-3.5745319580705349E-2</v>
      </c>
      <c r="T51" s="69">
        <f t="shared" si="31"/>
        <v>-3.5745319580705349E-2</v>
      </c>
      <c r="U51" s="69">
        <f t="shared" si="31"/>
        <v>-3.5745319580705349E-2</v>
      </c>
      <c r="V51" s="69">
        <f t="shared" si="31"/>
        <v>-3.5745319580705349E-2</v>
      </c>
      <c r="W51" s="69">
        <f t="shared" si="31"/>
        <v>-3.5745319580705349E-2</v>
      </c>
      <c r="X51" s="69">
        <f t="shared" si="31"/>
        <v>-3.5745319580705349E-2</v>
      </c>
      <c r="Y51" s="69">
        <f t="shared" si="31"/>
        <v>-3.5745319580705349E-2</v>
      </c>
      <c r="Z51" s="69">
        <f t="shared" si="31"/>
        <v>-3.5745319580705349E-2</v>
      </c>
      <c r="AA51" s="69">
        <f t="shared" si="31"/>
        <v>-3.5745319580705349E-2</v>
      </c>
      <c r="AB51" s="69">
        <f t="shared" si="31"/>
        <v>-3.5745319580705349E-2</v>
      </c>
      <c r="AC51" s="69">
        <f t="shared" si="31"/>
        <v>-3.5745319580705349E-2</v>
      </c>
      <c r="AD51" s="69">
        <f t="shared" si="31"/>
        <v>-3.5745319580705349E-2</v>
      </c>
      <c r="AE51" s="69">
        <f t="shared" si="31"/>
        <v>-3.5745319580705349E-2</v>
      </c>
      <c r="AF51" s="69">
        <f t="shared" si="31"/>
        <v>-3.5745319580705349E-2</v>
      </c>
      <c r="AG51" s="69">
        <f t="shared" si="31"/>
        <v>-3.5745319580705349E-2</v>
      </c>
      <c r="AH51" s="69">
        <f t="shared" si="31"/>
        <v>-3.5745319580705349E-2</v>
      </c>
      <c r="AI51" s="69">
        <f t="shared" ref="AI51:BM51" si="32">SUM(AI22-AI36-AI43-AI49)</f>
        <v>-3.5745319580705349E-2</v>
      </c>
      <c r="AJ51" s="69">
        <f t="shared" si="32"/>
        <v>-3.5745319580705349E-2</v>
      </c>
      <c r="AK51" s="69">
        <f t="shared" si="32"/>
        <v>-3.5745319580705349E-2</v>
      </c>
      <c r="AL51" s="69">
        <f t="shared" si="32"/>
        <v>-3.5745319580705349E-2</v>
      </c>
      <c r="AM51" s="69">
        <f t="shared" si="32"/>
        <v>-3.5745319580705349E-2</v>
      </c>
      <c r="AN51" s="69">
        <f t="shared" si="32"/>
        <v>-3.5745319580705349E-2</v>
      </c>
      <c r="AO51" s="69">
        <f t="shared" si="32"/>
        <v>-3.5745319580705349E-2</v>
      </c>
      <c r="AP51" s="69">
        <f t="shared" si="32"/>
        <v>-3.5745319580705349E-2</v>
      </c>
      <c r="AQ51" s="69">
        <f t="shared" si="32"/>
        <v>-3.5745319580705349E-2</v>
      </c>
      <c r="AR51" s="69">
        <f t="shared" si="32"/>
        <v>-3.5745319580705349E-2</v>
      </c>
      <c r="AS51" s="69">
        <f t="shared" si="32"/>
        <v>-3.5745319580705349E-2</v>
      </c>
      <c r="AT51" s="69">
        <f t="shared" si="32"/>
        <v>-3.5745319580705349E-2</v>
      </c>
      <c r="AU51" s="69">
        <f t="shared" si="32"/>
        <v>-3.5745319580705349E-2</v>
      </c>
      <c r="AV51" s="69">
        <f t="shared" si="32"/>
        <v>-3.5745319580705349E-2</v>
      </c>
      <c r="AW51" s="69">
        <f t="shared" si="32"/>
        <v>-3.5745319580705349E-2</v>
      </c>
      <c r="AX51" s="69">
        <f t="shared" si="32"/>
        <v>-3.5745319580705349E-2</v>
      </c>
      <c r="AY51" s="69">
        <f t="shared" si="32"/>
        <v>-3.5745319580705349E-2</v>
      </c>
      <c r="AZ51" s="69">
        <f t="shared" si="32"/>
        <v>-3.5745319580705349E-2</v>
      </c>
      <c r="BA51" s="69">
        <f t="shared" si="32"/>
        <v>-3.5745319580705349E-2</v>
      </c>
      <c r="BB51" s="69">
        <f t="shared" si="32"/>
        <v>-3.5745319580705349E-2</v>
      </c>
      <c r="BC51" s="69">
        <f t="shared" si="32"/>
        <v>-3.5745319580705349E-2</v>
      </c>
      <c r="BD51" s="69">
        <f t="shared" si="32"/>
        <v>-3.5745319580705349E-2</v>
      </c>
      <c r="BE51" s="69">
        <f t="shared" si="32"/>
        <v>-3.5745319580705349E-2</v>
      </c>
      <c r="BF51" s="69">
        <f t="shared" si="32"/>
        <v>-3.5745319580705349E-2</v>
      </c>
      <c r="BG51" s="69">
        <f t="shared" si="32"/>
        <v>-3.5745319580705349E-2</v>
      </c>
      <c r="BH51" s="69">
        <f t="shared" si="32"/>
        <v>-3.5745319580705349E-2</v>
      </c>
      <c r="BI51" s="69">
        <f t="shared" si="32"/>
        <v>-3.5745319580705349E-2</v>
      </c>
      <c r="BJ51" s="69">
        <f t="shared" si="32"/>
        <v>-3.5745319580705349E-2</v>
      </c>
      <c r="BK51" s="69">
        <f t="shared" si="32"/>
        <v>-3.5745319580705349E-2</v>
      </c>
      <c r="BL51" s="69">
        <f t="shared" si="32"/>
        <v>-3.5745319580705349E-2</v>
      </c>
      <c r="BM51" s="69">
        <f t="shared" si="32"/>
        <v>0</v>
      </c>
      <c r="BN51" s="72"/>
      <c r="BO51" s="324"/>
      <c r="BP51" s="36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  <c r="BP53" s="522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0</v>
      </c>
      <c r="F54" s="78">
        <f>(+F33-F115)*'Assumptions (Inputs)'!$E$31/'Assumptions (Inputs)'!$E$30</f>
        <v>0</v>
      </c>
      <c r="G54" s="78">
        <f>(+G33-G115)*'Assumptions (Inputs)'!$E$31/'Assumptions (Inputs)'!$E$30</f>
        <v>0</v>
      </c>
      <c r="H54" s="78">
        <f>(+H33-H115)*'Assumptions (Inputs)'!$E$31/'Assumptions (Inputs)'!$E$30</f>
        <v>0</v>
      </c>
      <c r="I54" s="78">
        <f>(+I33-I115)*'Assumptions (Inputs)'!$E$31/'Assumptions (Inputs)'!$E$30</f>
        <v>0</v>
      </c>
      <c r="J54" s="78">
        <f>(+J33-J115)*'Assumptions (Inputs)'!$E$31/'Assumptions (Inputs)'!$E$30</f>
        <v>0</v>
      </c>
      <c r="K54" s="78">
        <f>(+K33-K115)*'Assumptions (Inputs)'!$E$31/'Assumptions (Inputs)'!$E$30</f>
        <v>0</v>
      </c>
      <c r="L54" s="78">
        <f>(+L33-L115)*'Assumptions (Inputs)'!$E$31/'Assumptions (Inputs)'!$E$30</f>
        <v>0</v>
      </c>
      <c r="M54" s="78">
        <f>(+M33-M115)*'Assumptions (Inputs)'!$E$31/'Assumptions (Inputs)'!$E$30</f>
        <v>0</v>
      </c>
      <c r="N54" s="78">
        <f>(+N33-N115)*'Assumptions (Inputs)'!$E$31/'Assumptions (Inputs)'!$E$30</f>
        <v>0</v>
      </c>
      <c r="O54" s="78">
        <f>(+O33-O115)*'Assumptions (Inputs)'!$E$31/'Assumptions (Inputs)'!$E$30</f>
        <v>0</v>
      </c>
      <c r="P54" s="78">
        <f>(+P33-P115)*'Assumptions (Inputs)'!$E$31/'Assumptions (Inputs)'!$E$30</f>
        <v>0</v>
      </c>
      <c r="Q54" s="78">
        <f>(+Q33-Q115)*'Assumptions (Inputs)'!$E$31/'Assumptions (Inputs)'!$E$30</f>
        <v>0</v>
      </c>
      <c r="R54" s="78">
        <f>(+R33-R115)*'Assumptions (Inputs)'!$E$31/'Assumptions (Inputs)'!$E$30</f>
        <v>0</v>
      </c>
      <c r="S54" s="78">
        <f>(+S33-S115)*'Assumptions (Inputs)'!$E$31/'Assumptions (Inputs)'!$E$30</f>
        <v>0</v>
      </c>
      <c r="T54" s="78">
        <f>(+T33-T115)*'Assumptions (Inputs)'!$E$31/'Assumptions (Inputs)'!$E$30</f>
        <v>0</v>
      </c>
      <c r="U54" s="78">
        <f>(+U33-U115)*'Assumptions (Inputs)'!$E$31/'Assumptions (Inputs)'!$E$30</f>
        <v>0</v>
      </c>
      <c r="V54" s="78">
        <f>(+V33-V115)*'Assumptions (Inputs)'!$E$31/'Assumptions (Inputs)'!$E$30</f>
        <v>0</v>
      </c>
      <c r="W54" s="78">
        <f>(+W33-W115)*'Assumptions (Inputs)'!$E$31/'Assumptions (Inputs)'!$E$30</f>
        <v>0</v>
      </c>
      <c r="X54" s="78">
        <f>(+X33-X115)*'Assumptions (Inputs)'!$E$31/'Assumptions (Inputs)'!$E$30</f>
        <v>0</v>
      </c>
      <c r="Y54" s="78">
        <f>(+Y33-Y115)*'Assumptions (Inputs)'!$E$31/'Assumptions (Inputs)'!$E$30</f>
        <v>0</v>
      </c>
      <c r="Z54" s="78">
        <f>(+Z33-Z115)*'Assumptions (Inputs)'!$E$31/'Assumptions (Inputs)'!$E$30</f>
        <v>0</v>
      </c>
      <c r="AA54" s="78">
        <f>(+AA33-AA115)*'Assumptions (Inputs)'!$E$31/'Assumptions (Inputs)'!$E$30</f>
        <v>0</v>
      </c>
      <c r="AB54" s="78">
        <f>(+AB33-AB115)*'Assumptions (Inputs)'!$E$31/'Assumptions (Inputs)'!$E$30</f>
        <v>0</v>
      </c>
      <c r="AC54" s="78">
        <f>(+AC33-AC115)*'Assumptions (Inputs)'!$E$31/'Assumptions (Inputs)'!$E$30</f>
        <v>0</v>
      </c>
      <c r="AD54" s="78">
        <f>(+AD33-AD115)*'Assumptions (Inputs)'!$E$31/'Assumptions (Inputs)'!$E$30</f>
        <v>0</v>
      </c>
      <c r="AE54" s="78">
        <f>(+AE33-AE115)*'Assumptions (Inputs)'!$E$31/'Assumptions (Inputs)'!$E$30</f>
        <v>0</v>
      </c>
      <c r="AF54" s="78">
        <f>(+AF33-AF115)*'Assumptions (Inputs)'!$E$31/'Assumptions (Inputs)'!$E$30</f>
        <v>0</v>
      </c>
      <c r="AG54" s="78">
        <f>(+AG33-AG115)*'Assumptions (Inputs)'!$E$31/'Assumptions (Inputs)'!$E$30</f>
        <v>0</v>
      </c>
      <c r="AH54" s="78">
        <f>(+AH33-AH115)*'Assumptions (Inputs)'!$E$31/'Assumptions (Inputs)'!$E$30</f>
        <v>0</v>
      </c>
      <c r="AI54" s="78">
        <f>(+AI33-AI115)*'Assumptions (Inputs)'!$E$31/'Assumptions (Inputs)'!$E$30</f>
        <v>0</v>
      </c>
      <c r="AJ54" s="78">
        <f>(+AJ33-AJ115)*'Assumptions (Inputs)'!$E$31/'Assumptions (Inputs)'!$E$30</f>
        <v>0</v>
      </c>
      <c r="AK54" s="78">
        <f>(+AK33-AK115)*'Assumptions (Inputs)'!$E$31/'Assumptions (Inputs)'!$E$30</f>
        <v>0</v>
      </c>
      <c r="AL54" s="78">
        <f>(+AL33-AL115)*'Assumptions (Inputs)'!$E$31/'Assumptions (Inputs)'!$E$30</f>
        <v>0</v>
      </c>
      <c r="AM54" s="78">
        <f>(+AM33-AM115)*'Assumptions (Inputs)'!$E$31/'Assumptions (Inputs)'!$E$30</f>
        <v>0</v>
      </c>
      <c r="AN54" s="78">
        <f>(+AN33-AN115)*'Assumptions (Inputs)'!$E$31/'Assumptions (Inputs)'!$E$30</f>
        <v>0</v>
      </c>
      <c r="AO54" s="78">
        <f>(+AO33-AO115)*'Assumptions (Inputs)'!$E$31/'Assumptions (Inputs)'!$E$30</f>
        <v>0</v>
      </c>
      <c r="AP54" s="78">
        <f>(+AP33-AP115)*'Assumptions (Inputs)'!$E$31/'Assumptions (Inputs)'!$E$30</f>
        <v>0</v>
      </c>
      <c r="AQ54" s="78">
        <f>(+AQ33-AQ115)*'Assumptions (Inputs)'!$E$31/'Assumptions (Inputs)'!$E$30</f>
        <v>0</v>
      </c>
      <c r="AR54" s="78">
        <f>(+AR33-AR115)*'Assumptions (Inputs)'!$E$31/'Assumptions (Inputs)'!$E$30</f>
        <v>0</v>
      </c>
      <c r="AS54" s="78">
        <f>(+AS33-AS115)*'Assumptions (Inputs)'!$E$31/'Assumptions (Inputs)'!$E$30</f>
        <v>0</v>
      </c>
      <c r="AT54" s="78">
        <f>(+AT33-AT115)*'Assumptions (Inputs)'!$E$31/'Assumptions (Inputs)'!$E$30</f>
        <v>0</v>
      </c>
      <c r="AU54" s="78">
        <f>(+AU33-AU115)*'Assumptions (Inputs)'!$E$31/'Assumptions (Inputs)'!$E$30</f>
        <v>0</v>
      </c>
      <c r="AV54" s="78">
        <f>(+AV33-AV115)*'Assumptions (Inputs)'!$E$31/'Assumptions (Inputs)'!$E$30</f>
        <v>0</v>
      </c>
      <c r="AW54" s="78">
        <f>(+AW33-AW115)*'Assumptions (Inputs)'!$E$31/'Assumptions (Inputs)'!$E$30</f>
        <v>0</v>
      </c>
      <c r="AX54" s="78">
        <f>(+AX33-AX115)*'Assumptions (Inputs)'!$E$31/'Assumptions (Inputs)'!$E$30</f>
        <v>0</v>
      </c>
      <c r="AY54" s="78">
        <f>(+AY33-AY115)*'Assumptions (Inputs)'!$E$31/'Assumptions (Inputs)'!$E$30</f>
        <v>0</v>
      </c>
      <c r="AZ54" s="78">
        <f>(+AZ33-AZ115)*'Assumptions (Inputs)'!$E$31/'Assumptions (Inputs)'!$E$30</f>
        <v>0</v>
      </c>
      <c r="BA54" s="78">
        <f>(+BA33-BA115)*'Assumptions (Inputs)'!$E$31/'Assumptions (Inputs)'!$E$30</f>
        <v>0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</v>
      </c>
      <c r="BO54" s="329"/>
    </row>
    <row r="55" spans="1:107" s="36" customFormat="1" ht="15" customHeight="1" x14ac:dyDescent="0.2">
      <c r="A55" s="34" t="s">
        <v>53</v>
      </c>
      <c r="B55" s="72">
        <f t="shared" ref="B55:AG55" si="33">B33</f>
        <v>0</v>
      </c>
      <c r="C55" s="72">
        <f t="shared" si="33"/>
        <v>0.4264</v>
      </c>
      <c r="D55" s="72">
        <f t="shared" si="33"/>
        <v>0.94059999999999999</v>
      </c>
      <c r="E55" s="72">
        <f t="shared" si="33"/>
        <v>1.0579847529999999</v>
      </c>
      <c r="F55" s="72">
        <f t="shared" si="33"/>
        <v>1.4779847529999999</v>
      </c>
      <c r="G55" s="72">
        <f t="shared" si="33"/>
        <v>1.6479847529999998</v>
      </c>
      <c r="H55" s="72">
        <f t="shared" si="33"/>
        <v>1.6479847529999998</v>
      </c>
      <c r="I55" s="72">
        <f t="shared" si="33"/>
        <v>1.6479847529999998</v>
      </c>
      <c r="J55" s="72">
        <f t="shared" si="33"/>
        <v>1.6479847529999998</v>
      </c>
      <c r="K55" s="72">
        <f t="shared" si="33"/>
        <v>1.6479847529999998</v>
      </c>
      <c r="L55" s="72">
        <f t="shared" si="33"/>
        <v>1.6479847529999998</v>
      </c>
      <c r="M55" s="72">
        <f t="shared" si="33"/>
        <v>1.2215847529999999</v>
      </c>
      <c r="N55" s="72">
        <f t="shared" si="33"/>
        <v>0.70738475299999992</v>
      </c>
      <c r="O55" s="72">
        <f t="shared" si="33"/>
        <v>0.59000000000000008</v>
      </c>
      <c r="P55" s="72">
        <f t="shared" si="33"/>
        <v>0.16999999999999998</v>
      </c>
      <c r="Q55" s="72">
        <f t="shared" si="33"/>
        <v>0</v>
      </c>
      <c r="R55" s="72">
        <f t="shared" si="33"/>
        <v>0</v>
      </c>
      <c r="S55" s="72">
        <f t="shared" si="33"/>
        <v>0</v>
      </c>
      <c r="T55" s="72">
        <f t="shared" si="33"/>
        <v>0</v>
      </c>
      <c r="U55" s="72">
        <f t="shared" si="33"/>
        <v>0</v>
      </c>
      <c r="V55" s="72">
        <f t="shared" si="33"/>
        <v>0</v>
      </c>
      <c r="W55" s="72">
        <f t="shared" si="33"/>
        <v>0</v>
      </c>
      <c r="X55" s="72">
        <f t="shared" si="33"/>
        <v>0</v>
      </c>
      <c r="Y55" s="72">
        <f t="shared" si="33"/>
        <v>0</v>
      </c>
      <c r="Z55" s="72">
        <f t="shared" si="33"/>
        <v>0</v>
      </c>
      <c r="AA55" s="72">
        <f t="shared" si="33"/>
        <v>0</v>
      </c>
      <c r="AB55" s="72">
        <f t="shared" si="33"/>
        <v>0</v>
      </c>
      <c r="AC55" s="72">
        <f t="shared" si="33"/>
        <v>0</v>
      </c>
      <c r="AD55" s="72">
        <f t="shared" si="33"/>
        <v>0</v>
      </c>
      <c r="AE55" s="72">
        <f t="shared" si="33"/>
        <v>0</v>
      </c>
      <c r="AF55" s="72">
        <f t="shared" si="33"/>
        <v>0</v>
      </c>
      <c r="AG55" s="72">
        <f t="shared" si="33"/>
        <v>0</v>
      </c>
      <c r="AH55" s="72">
        <f t="shared" ref="AH55:BL55" si="34">AH33</f>
        <v>0</v>
      </c>
      <c r="AI55" s="72">
        <f t="shared" si="34"/>
        <v>0</v>
      </c>
      <c r="AJ55" s="72">
        <f t="shared" si="34"/>
        <v>0</v>
      </c>
      <c r="AK55" s="72">
        <f t="shared" si="34"/>
        <v>0</v>
      </c>
      <c r="AL55" s="72">
        <f t="shared" si="34"/>
        <v>0</v>
      </c>
      <c r="AM55" s="72">
        <f t="shared" si="34"/>
        <v>0</v>
      </c>
      <c r="AN55" s="72">
        <f t="shared" si="34"/>
        <v>0</v>
      </c>
      <c r="AO55" s="72">
        <f t="shared" si="34"/>
        <v>0</v>
      </c>
      <c r="AP55" s="72">
        <f t="shared" si="34"/>
        <v>0</v>
      </c>
      <c r="AQ55" s="72">
        <f t="shared" si="34"/>
        <v>0</v>
      </c>
      <c r="AR55" s="72">
        <f t="shared" si="34"/>
        <v>0</v>
      </c>
      <c r="AS55" s="72">
        <f t="shared" si="34"/>
        <v>0</v>
      </c>
      <c r="AT55" s="72">
        <f t="shared" si="34"/>
        <v>0</v>
      </c>
      <c r="AU55" s="72">
        <f t="shared" si="34"/>
        <v>0</v>
      </c>
      <c r="AV55" s="72">
        <f t="shared" si="34"/>
        <v>0</v>
      </c>
      <c r="AW55" s="72">
        <f t="shared" si="34"/>
        <v>0</v>
      </c>
      <c r="AX55" s="72">
        <f t="shared" si="34"/>
        <v>0</v>
      </c>
      <c r="AY55" s="72">
        <f t="shared" si="34"/>
        <v>0</v>
      </c>
      <c r="AZ55" s="72">
        <f t="shared" si="34"/>
        <v>0</v>
      </c>
      <c r="BA55" s="72">
        <f t="shared" si="34"/>
        <v>0</v>
      </c>
      <c r="BB55" s="72">
        <f t="shared" si="34"/>
        <v>0</v>
      </c>
      <c r="BC55" s="72">
        <f t="shared" si="34"/>
        <v>0</v>
      </c>
      <c r="BD55" s="72">
        <f t="shared" si="34"/>
        <v>0</v>
      </c>
      <c r="BE55" s="72">
        <f t="shared" si="34"/>
        <v>0</v>
      </c>
      <c r="BF55" s="72">
        <f t="shared" si="34"/>
        <v>0</v>
      </c>
      <c r="BG55" s="72">
        <f t="shared" si="34"/>
        <v>0</v>
      </c>
      <c r="BH55" s="72">
        <f t="shared" si="34"/>
        <v>0</v>
      </c>
      <c r="BI55" s="72">
        <f t="shared" si="34"/>
        <v>0</v>
      </c>
      <c r="BJ55" s="72">
        <f t="shared" si="34"/>
        <v>0</v>
      </c>
      <c r="BK55" s="72">
        <f t="shared" si="34"/>
        <v>0</v>
      </c>
      <c r="BL55" s="72">
        <f t="shared" si="34"/>
        <v>0</v>
      </c>
      <c r="BM55" s="35"/>
      <c r="BN55" s="72">
        <f>SUM(B55:BM55)</f>
        <v>16.479847529999997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0.21320000000000003</v>
      </c>
      <c r="D56" s="65">
        <f>D21*'Assumptions (Inputs)'!$D$48</f>
        <v>0.47030000000000005</v>
      </c>
      <c r="E56" s="65">
        <f>E21*'Assumptions (Inputs)'!$D$48</f>
        <v>0.52899237650000008</v>
      </c>
      <c r="F56" s="65">
        <f>F21*'Assumptions (Inputs)'!$D$48</f>
        <v>0.73899237650000016</v>
      </c>
      <c r="G56" s="65">
        <f>G21*'Assumptions (Inputs)'!$D$48</f>
        <v>0.82399237650000012</v>
      </c>
      <c r="H56" s="65">
        <f>H21*'Assumptions (Inputs)'!$D$48</f>
        <v>0.82399237650000012</v>
      </c>
      <c r="I56" s="65">
        <f>I21*'Assumptions (Inputs)'!$D$48</f>
        <v>0.82399237650000012</v>
      </c>
      <c r="J56" s="65">
        <f>J21*'Assumptions (Inputs)'!$D$48</f>
        <v>0.82399237650000012</v>
      </c>
      <c r="K56" s="65">
        <f>K21*'Assumptions (Inputs)'!$D$48</f>
        <v>0.82399237650000012</v>
      </c>
      <c r="L56" s="65">
        <f>L21*'Assumptions (Inputs)'!$D$48</f>
        <v>0.61079237650000007</v>
      </c>
      <c r="M56" s="65">
        <f>M21*'Assumptions (Inputs)'!$D$48</f>
        <v>0.35369237650000007</v>
      </c>
      <c r="N56" s="65">
        <f>N21*'Assumptions (Inputs)'!$D$48</f>
        <v>0.2950000000000001</v>
      </c>
      <c r="O56" s="65">
        <f>O21*'Assumptions (Inputs)'!$D$48</f>
        <v>8.5000000000000062E-2</v>
      </c>
      <c r="P56" s="65">
        <f>P21*'Assumptions (Inputs)'!$D$48</f>
        <v>0</v>
      </c>
      <c r="Q56" s="65">
        <f>Q21*'Assumptions (Inputs)'!$D$48</f>
        <v>0</v>
      </c>
      <c r="R56" s="65">
        <f>R21*'Assumptions (Inputs)'!$D$48</f>
        <v>0</v>
      </c>
      <c r="S56" s="65">
        <f>S21*'Assumptions (Inputs)'!$D$48</f>
        <v>0</v>
      </c>
      <c r="T56" s="65">
        <f>T21*'Assumptions (Inputs)'!$D$48</f>
        <v>0</v>
      </c>
      <c r="U56" s="65">
        <f>U21*'Assumptions (Inputs)'!$D$48</f>
        <v>0</v>
      </c>
      <c r="V56" s="65">
        <f>V21*'Assumptions (Inputs)'!$D$48</f>
        <v>0</v>
      </c>
      <c r="W56" s="65">
        <f>W21*'Assumptions (Inputs)'!$D$48</f>
        <v>0</v>
      </c>
      <c r="X56" s="65">
        <f>X21*'Assumptions (Inputs)'!$D$48</f>
        <v>0</v>
      </c>
      <c r="Y56" s="65">
        <f>Y21*'Assumptions (Inputs)'!$D$48</f>
        <v>0</v>
      </c>
      <c r="Z56" s="65">
        <f>Z21*'Assumptions (Inputs)'!$D$48</f>
        <v>0</v>
      </c>
      <c r="AA56" s="65">
        <f>AA21*'Assumptions (Inputs)'!$D$48</f>
        <v>0</v>
      </c>
      <c r="AB56" s="65">
        <f>AB21*'Assumptions (Inputs)'!$D$48</f>
        <v>0</v>
      </c>
      <c r="AC56" s="65">
        <f>AC21*'Assumptions (Inputs)'!$D$48</f>
        <v>0</v>
      </c>
      <c r="AD56" s="65">
        <f>AD21*'Assumptions (Inputs)'!$D$48</f>
        <v>0</v>
      </c>
      <c r="AE56" s="65">
        <f>AE21*'Assumptions (Inputs)'!$D$48</f>
        <v>0</v>
      </c>
      <c r="AF56" s="65">
        <f>AF21*'Assumptions (Inputs)'!$D$48</f>
        <v>0</v>
      </c>
      <c r="AG56" s="65">
        <f>AG21*'Assumptions (Inputs)'!$D$48</f>
        <v>0</v>
      </c>
      <c r="AH56" s="65">
        <f>AH21*'Assumptions (Inputs)'!$D$48</f>
        <v>0</v>
      </c>
      <c r="AI56" s="65">
        <f>AI21*'Assumptions (Inputs)'!$D$48</f>
        <v>0</v>
      </c>
      <c r="AJ56" s="65">
        <f>AJ21*'Assumptions (Inputs)'!$D$48</f>
        <v>0</v>
      </c>
      <c r="AK56" s="65">
        <f>AK21*'Assumptions (Inputs)'!$D$48</f>
        <v>0</v>
      </c>
      <c r="AL56" s="65">
        <f>AL21*'Assumptions (Inputs)'!$D$48</f>
        <v>0</v>
      </c>
      <c r="AM56" s="65">
        <f>AM21*'Assumptions (Inputs)'!$D$48</f>
        <v>0</v>
      </c>
      <c r="AN56" s="65">
        <f>AN21*'Assumptions (Inputs)'!$D$48</f>
        <v>0</v>
      </c>
      <c r="AO56" s="65">
        <f>AO21*'Assumptions (Inputs)'!$D$48</f>
        <v>0</v>
      </c>
      <c r="AP56" s="65">
        <f>AP21*'Assumptions (Inputs)'!$D$48</f>
        <v>0</v>
      </c>
      <c r="AQ56" s="65">
        <f>AQ21*'Assumptions (Inputs)'!$D$48</f>
        <v>0</v>
      </c>
      <c r="AR56" s="65">
        <f>AR21*'Assumptions (Inputs)'!$D$48</f>
        <v>0</v>
      </c>
      <c r="AS56" s="65">
        <f>AS21*'Assumptions (Inputs)'!$D$48</f>
        <v>0</v>
      </c>
      <c r="AT56" s="65">
        <f>AT21*'Assumptions (Inputs)'!$D$48</f>
        <v>0</v>
      </c>
      <c r="AU56" s="65">
        <f>AU21*'Assumptions (Inputs)'!$D$48</f>
        <v>0</v>
      </c>
      <c r="AV56" s="65">
        <f>AV21*'Assumptions (Inputs)'!$D$48</f>
        <v>0</v>
      </c>
      <c r="AW56" s="65">
        <f>AW21*'Assumptions (Inputs)'!$D$48</f>
        <v>0</v>
      </c>
      <c r="AX56" s="65">
        <f>AX21*'Assumptions (Inputs)'!$D$48</f>
        <v>0</v>
      </c>
      <c r="AY56" s="65">
        <f>AY21*'Assumptions (Inputs)'!$D$48</f>
        <v>0</v>
      </c>
      <c r="AZ56" s="65">
        <f>AZ21*'Assumptions (Inputs)'!$D$48</f>
        <v>0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7.4159313885000007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5">SUM(B54:B56)</f>
        <v>0</v>
      </c>
      <c r="C57" s="66">
        <f>SUM(C54:C56)</f>
        <v>0.63960000000000006</v>
      </c>
      <c r="D57" s="66">
        <f t="shared" si="35"/>
        <v>1.4109</v>
      </c>
      <c r="E57" s="66">
        <f t="shared" si="35"/>
        <v>1.5869771295000001</v>
      </c>
      <c r="F57" s="66">
        <f t="shared" si="35"/>
        <v>2.2169771295</v>
      </c>
      <c r="G57" s="66">
        <f t="shared" si="35"/>
        <v>2.4719771294999999</v>
      </c>
      <c r="H57" s="66">
        <f t="shared" si="35"/>
        <v>2.4719771294999999</v>
      </c>
      <c r="I57" s="66">
        <f t="shared" si="35"/>
        <v>2.4719771294999999</v>
      </c>
      <c r="J57" s="66">
        <f t="shared" si="35"/>
        <v>2.4719771294999999</v>
      </c>
      <c r="K57" s="66">
        <f t="shared" si="35"/>
        <v>2.4719771294999999</v>
      </c>
      <c r="L57" s="66">
        <f t="shared" si="35"/>
        <v>2.2587771294999999</v>
      </c>
      <c r="M57" s="66">
        <f t="shared" si="35"/>
        <v>1.5752771294999999</v>
      </c>
      <c r="N57" s="66">
        <f t="shared" si="35"/>
        <v>1.0023847530000001</v>
      </c>
      <c r="O57" s="66">
        <f t="shared" si="35"/>
        <v>0.67500000000000016</v>
      </c>
      <c r="P57" s="66">
        <f t="shared" si="35"/>
        <v>0.16999999999999998</v>
      </c>
      <c r="Q57" s="66">
        <f t="shared" si="35"/>
        <v>0</v>
      </c>
      <c r="R57" s="66">
        <f t="shared" si="35"/>
        <v>0</v>
      </c>
      <c r="S57" s="66">
        <f t="shared" si="35"/>
        <v>0</v>
      </c>
      <c r="T57" s="66">
        <f t="shared" si="35"/>
        <v>0</v>
      </c>
      <c r="U57" s="66">
        <f t="shared" si="35"/>
        <v>0</v>
      </c>
      <c r="V57" s="66">
        <f t="shared" si="35"/>
        <v>0</v>
      </c>
      <c r="W57" s="66">
        <f t="shared" si="35"/>
        <v>0</v>
      </c>
      <c r="X57" s="66">
        <f t="shared" si="35"/>
        <v>0</v>
      </c>
      <c r="Y57" s="66">
        <f t="shared" si="35"/>
        <v>0</v>
      </c>
      <c r="Z57" s="66">
        <f t="shared" si="35"/>
        <v>0</v>
      </c>
      <c r="AA57" s="66">
        <f t="shared" si="35"/>
        <v>0</v>
      </c>
      <c r="AB57" s="66">
        <f t="shared" si="35"/>
        <v>0</v>
      </c>
      <c r="AC57" s="66">
        <f t="shared" si="35"/>
        <v>0</v>
      </c>
      <c r="AD57" s="66">
        <f t="shared" si="35"/>
        <v>0</v>
      </c>
      <c r="AE57" s="66">
        <f t="shared" si="35"/>
        <v>0</v>
      </c>
      <c r="AF57" s="66">
        <f t="shared" si="35"/>
        <v>0</v>
      </c>
      <c r="AG57" s="66">
        <f t="shared" si="35"/>
        <v>0</v>
      </c>
      <c r="AH57" s="66">
        <f t="shared" si="35"/>
        <v>0</v>
      </c>
      <c r="AI57" s="66">
        <f t="shared" si="35"/>
        <v>0</v>
      </c>
      <c r="AJ57" s="66">
        <f t="shared" si="35"/>
        <v>0</v>
      </c>
      <c r="AK57" s="66">
        <f t="shared" si="35"/>
        <v>0</v>
      </c>
      <c r="AL57" s="66">
        <f t="shared" si="35"/>
        <v>0</v>
      </c>
      <c r="AM57" s="66">
        <f t="shared" si="35"/>
        <v>0</v>
      </c>
      <c r="AN57" s="66">
        <f t="shared" si="35"/>
        <v>0</v>
      </c>
      <c r="AO57" s="66">
        <f t="shared" si="35"/>
        <v>0</v>
      </c>
      <c r="AP57" s="66">
        <f t="shared" si="35"/>
        <v>0</v>
      </c>
      <c r="AQ57" s="66">
        <f t="shared" si="35"/>
        <v>0</v>
      </c>
      <c r="AR57" s="66">
        <f t="shared" si="35"/>
        <v>0</v>
      </c>
      <c r="AS57" s="66">
        <f t="shared" si="35"/>
        <v>0</v>
      </c>
      <c r="AT57" s="66">
        <f t="shared" si="35"/>
        <v>0</v>
      </c>
      <c r="AU57" s="66">
        <f t="shared" si="35"/>
        <v>0</v>
      </c>
      <c r="AV57" s="66">
        <f t="shared" si="35"/>
        <v>0</v>
      </c>
      <c r="AW57" s="66">
        <f t="shared" si="35"/>
        <v>0</v>
      </c>
      <c r="AX57" s="66">
        <f t="shared" si="35"/>
        <v>0</v>
      </c>
      <c r="AY57" s="66">
        <f t="shared" si="35"/>
        <v>0</v>
      </c>
      <c r="AZ57" s="66">
        <f t="shared" si="35"/>
        <v>0</v>
      </c>
      <c r="BA57" s="66">
        <f t="shared" si="35"/>
        <v>0</v>
      </c>
      <c r="BB57" s="66">
        <f t="shared" si="35"/>
        <v>0</v>
      </c>
      <c r="BC57" s="66">
        <f t="shared" si="35"/>
        <v>0</v>
      </c>
      <c r="BD57" s="66">
        <f t="shared" si="35"/>
        <v>0</v>
      </c>
      <c r="BE57" s="66">
        <f t="shared" si="35"/>
        <v>0</v>
      </c>
      <c r="BF57" s="66">
        <f t="shared" si="35"/>
        <v>0</v>
      </c>
      <c r="BG57" s="66">
        <f t="shared" si="35"/>
        <v>0</v>
      </c>
      <c r="BH57" s="66">
        <f t="shared" si="35"/>
        <v>0</v>
      </c>
      <c r="BI57" s="66">
        <f t="shared" si="35"/>
        <v>0</v>
      </c>
      <c r="BJ57" s="66">
        <f t="shared" si="35"/>
        <v>0</v>
      </c>
      <c r="BK57" s="66">
        <f t="shared" si="35"/>
        <v>0</v>
      </c>
      <c r="BL57" s="66">
        <f t="shared" si="35"/>
        <v>0</v>
      </c>
      <c r="BM57" s="35"/>
      <c r="BN57" s="72">
        <f>SUM(B57:BM57)</f>
        <v>23.89577891850001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6">B51</f>
        <v>0</v>
      </c>
      <c r="C60" s="72">
        <f t="shared" si="36"/>
        <v>1.880887177</v>
      </c>
      <c r="D60" s="72">
        <f t="shared" si="36"/>
        <v>5.6885502817500013</v>
      </c>
      <c r="E60" s="72">
        <f t="shared" si="36"/>
        <v>7.5914251025841812</v>
      </c>
      <c r="F60" s="72">
        <f t="shared" si="36"/>
        <v>8.8127927311925234</v>
      </c>
      <c r="G60" s="72">
        <f t="shared" si="36"/>
        <v>9.9669415995960406</v>
      </c>
      <c r="H60" s="72">
        <f t="shared" si="36"/>
        <v>8.9845631190427859</v>
      </c>
      <c r="I60" s="72">
        <f t="shared" si="36"/>
        <v>7.253026953740461</v>
      </c>
      <c r="J60" s="72">
        <f t="shared" si="36"/>
        <v>5.630932131001023</v>
      </c>
      <c r="K60" s="72">
        <f t="shared" si="36"/>
        <v>4.1333564887615868</v>
      </c>
      <c r="L60" s="72">
        <f t="shared" si="36"/>
        <v>2.7405961198305842</v>
      </c>
      <c r="M60" s="72">
        <f t="shared" si="36"/>
        <v>1.5741336368067973</v>
      </c>
      <c r="N60" s="72">
        <f t="shared" si="36"/>
        <v>0.81781391588179575</v>
      </c>
      <c r="O60" s="72">
        <f t="shared" si="36"/>
        <v>0.33707968041929603</v>
      </c>
      <c r="P60" s="72">
        <f t="shared" si="36"/>
        <v>4.3729680419295397E-2</v>
      </c>
      <c r="Q60" s="72">
        <f t="shared" si="36"/>
        <v>-3.5745319580705349E-2</v>
      </c>
      <c r="R60" s="72">
        <f t="shared" si="36"/>
        <v>-3.5745319580705349E-2</v>
      </c>
      <c r="S60" s="72">
        <f t="shared" si="36"/>
        <v>-3.5745319580705349E-2</v>
      </c>
      <c r="T60" s="72">
        <f t="shared" si="36"/>
        <v>-3.5745319580705349E-2</v>
      </c>
      <c r="U60" s="72">
        <f t="shared" si="36"/>
        <v>-3.5745319580705349E-2</v>
      </c>
      <c r="V60" s="72">
        <f t="shared" si="36"/>
        <v>-3.5745319580705349E-2</v>
      </c>
      <c r="W60" s="72">
        <f t="shared" si="36"/>
        <v>-3.5745319580705349E-2</v>
      </c>
      <c r="X60" s="72">
        <f t="shared" si="36"/>
        <v>-3.5745319580705349E-2</v>
      </c>
      <c r="Y60" s="72">
        <f t="shared" si="36"/>
        <v>-3.5745319580705349E-2</v>
      </c>
      <c r="Z60" s="72">
        <f t="shared" si="36"/>
        <v>-3.5745319580705349E-2</v>
      </c>
      <c r="AA60" s="72">
        <f t="shared" si="36"/>
        <v>-3.5745319580705349E-2</v>
      </c>
      <c r="AB60" s="72">
        <f t="shared" si="36"/>
        <v>-3.5745319580705349E-2</v>
      </c>
      <c r="AC60" s="72">
        <f t="shared" si="36"/>
        <v>-3.5745319580705349E-2</v>
      </c>
      <c r="AD60" s="72">
        <f t="shared" si="36"/>
        <v>-3.5745319580705349E-2</v>
      </c>
      <c r="AE60" s="72">
        <f t="shared" si="36"/>
        <v>-3.5745319580705349E-2</v>
      </c>
      <c r="AF60" s="72">
        <f t="shared" si="36"/>
        <v>-3.5745319580705349E-2</v>
      </c>
      <c r="AG60" s="72">
        <f t="shared" si="36"/>
        <v>-3.5745319580705349E-2</v>
      </c>
      <c r="AH60" s="72">
        <f t="shared" si="36"/>
        <v>-3.5745319580705349E-2</v>
      </c>
      <c r="AI60" s="72">
        <f t="shared" si="36"/>
        <v>-3.5745319580705349E-2</v>
      </c>
      <c r="AJ60" s="72">
        <f t="shared" si="36"/>
        <v>-3.5745319580705349E-2</v>
      </c>
      <c r="AK60" s="72">
        <f t="shared" si="36"/>
        <v>-3.5745319580705349E-2</v>
      </c>
      <c r="AL60" s="72">
        <f t="shared" si="36"/>
        <v>-3.5745319580705349E-2</v>
      </c>
      <c r="AM60" s="72">
        <f t="shared" si="36"/>
        <v>-3.5745319580705349E-2</v>
      </c>
      <c r="AN60" s="72">
        <f t="shared" si="36"/>
        <v>-3.5745319580705349E-2</v>
      </c>
      <c r="AO60" s="72">
        <f t="shared" si="36"/>
        <v>-3.5745319580705349E-2</v>
      </c>
      <c r="AP60" s="72">
        <f t="shared" si="36"/>
        <v>-3.5745319580705349E-2</v>
      </c>
      <c r="AQ60" s="72">
        <f t="shared" si="36"/>
        <v>-3.5745319580705349E-2</v>
      </c>
      <c r="AR60" s="72">
        <f t="shared" si="36"/>
        <v>-3.5745319580705349E-2</v>
      </c>
      <c r="AS60" s="72">
        <f t="shared" si="36"/>
        <v>-3.5745319580705349E-2</v>
      </c>
      <c r="AT60" s="72">
        <f t="shared" si="36"/>
        <v>-3.5745319580705349E-2</v>
      </c>
      <c r="AU60" s="72">
        <f t="shared" si="36"/>
        <v>-3.5745319580705349E-2</v>
      </c>
      <c r="AV60" s="72">
        <f t="shared" si="36"/>
        <v>-3.5745319580705349E-2</v>
      </c>
      <c r="AW60" s="72">
        <f t="shared" si="36"/>
        <v>-3.5745319580705349E-2</v>
      </c>
      <c r="AX60" s="72">
        <f t="shared" si="36"/>
        <v>-3.5745319580705349E-2</v>
      </c>
      <c r="AY60" s="72">
        <f t="shared" si="36"/>
        <v>-3.5745319580705349E-2</v>
      </c>
      <c r="AZ60" s="72">
        <f t="shared" si="36"/>
        <v>-3.5745319580705349E-2</v>
      </c>
      <c r="BA60" s="72">
        <f t="shared" si="36"/>
        <v>-3.5745319580705349E-2</v>
      </c>
      <c r="BB60" s="72">
        <f t="shared" si="36"/>
        <v>-3.5745319580705349E-2</v>
      </c>
      <c r="BC60" s="72">
        <f t="shared" si="36"/>
        <v>-3.5745319580705349E-2</v>
      </c>
      <c r="BD60" s="72">
        <f t="shared" si="36"/>
        <v>-3.5745319580705349E-2</v>
      </c>
      <c r="BE60" s="72">
        <f t="shared" si="36"/>
        <v>-3.5745319580705349E-2</v>
      </c>
      <c r="BF60" s="72">
        <f t="shared" si="36"/>
        <v>-3.5745319580705349E-2</v>
      </c>
      <c r="BG60" s="72">
        <f t="shared" si="36"/>
        <v>-3.5745319580705349E-2</v>
      </c>
      <c r="BH60" s="72">
        <f t="shared" si="36"/>
        <v>-3.5745319580705349E-2</v>
      </c>
      <c r="BI60" s="72">
        <f t="shared" si="36"/>
        <v>-3.5745319580705349E-2</v>
      </c>
      <c r="BJ60" s="72">
        <f t="shared" si="36"/>
        <v>-3.5745319580705349E-2</v>
      </c>
      <c r="BK60" s="72">
        <f t="shared" si="36"/>
        <v>-3.5745319580705349E-2</v>
      </c>
      <c r="BL60" s="72">
        <f t="shared" si="36"/>
        <v>-3.5745319580705349E-2</v>
      </c>
      <c r="BM60" s="35"/>
      <c r="BN60" s="72">
        <f>SUM(B60:BM60)</f>
        <v>63.740053278152786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7">G61</f>
        <v>9.5200000000000007E-2</v>
      </c>
      <c r="I61" s="355">
        <f t="shared" si="37"/>
        <v>9.5200000000000007E-2</v>
      </c>
      <c r="J61" s="355">
        <f t="shared" si="37"/>
        <v>9.5200000000000007E-2</v>
      </c>
      <c r="K61" s="355">
        <f t="shared" si="37"/>
        <v>9.5200000000000007E-2</v>
      </c>
      <c r="L61" s="355">
        <f t="shared" si="37"/>
        <v>9.5200000000000007E-2</v>
      </c>
      <c r="M61" s="355">
        <f t="shared" si="37"/>
        <v>9.5200000000000007E-2</v>
      </c>
      <c r="N61" s="355">
        <f>M61</f>
        <v>9.5200000000000007E-2</v>
      </c>
      <c r="O61" s="355">
        <f t="shared" si="37"/>
        <v>9.5200000000000007E-2</v>
      </c>
      <c r="P61" s="355">
        <f t="shared" si="37"/>
        <v>9.5200000000000007E-2</v>
      </c>
      <c r="Q61" s="355">
        <f t="shared" si="37"/>
        <v>9.5200000000000007E-2</v>
      </c>
      <c r="R61" s="355">
        <f t="shared" si="37"/>
        <v>9.5200000000000007E-2</v>
      </c>
      <c r="S61" s="355">
        <f t="shared" si="37"/>
        <v>9.5200000000000007E-2</v>
      </c>
      <c r="T61" s="355">
        <f t="shared" si="37"/>
        <v>9.5200000000000007E-2</v>
      </c>
      <c r="U61" s="355">
        <f t="shared" si="37"/>
        <v>9.5200000000000007E-2</v>
      </c>
      <c r="V61" s="355">
        <f t="shared" si="37"/>
        <v>9.5200000000000007E-2</v>
      </c>
      <c r="W61" s="355">
        <f t="shared" si="37"/>
        <v>9.5200000000000007E-2</v>
      </c>
      <c r="X61" s="355">
        <f t="shared" si="37"/>
        <v>9.5200000000000007E-2</v>
      </c>
      <c r="Y61" s="355">
        <f t="shared" si="37"/>
        <v>9.5200000000000007E-2</v>
      </c>
      <c r="Z61" s="355">
        <f t="shared" si="37"/>
        <v>9.5200000000000007E-2</v>
      </c>
      <c r="AA61" s="355">
        <f t="shared" si="37"/>
        <v>9.5200000000000007E-2</v>
      </c>
      <c r="AB61" s="355">
        <f t="shared" si="37"/>
        <v>9.5200000000000007E-2</v>
      </c>
      <c r="AC61" s="355">
        <f t="shared" si="37"/>
        <v>9.5200000000000007E-2</v>
      </c>
      <c r="AD61" s="355">
        <f t="shared" si="37"/>
        <v>9.5200000000000007E-2</v>
      </c>
      <c r="AE61" s="355">
        <f t="shared" si="37"/>
        <v>9.5200000000000007E-2</v>
      </c>
      <c r="AF61" s="355">
        <f t="shared" si="37"/>
        <v>9.5200000000000007E-2</v>
      </c>
      <c r="AG61" s="355">
        <f t="shared" si="37"/>
        <v>9.5200000000000007E-2</v>
      </c>
      <c r="AH61" s="355">
        <f t="shared" si="37"/>
        <v>9.5200000000000007E-2</v>
      </c>
      <c r="AI61" s="355">
        <f t="shared" si="37"/>
        <v>9.5200000000000007E-2</v>
      </c>
      <c r="AJ61" s="355">
        <f t="shared" si="37"/>
        <v>9.5200000000000007E-2</v>
      </c>
      <c r="AK61" s="355">
        <f t="shared" si="37"/>
        <v>9.5200000000000007E-2</v>
      </c>
      <c r="AL61" s="355">
        <f t="shared" si="37"/>
        <v>9.5200000000000007E-2</v>
      </c>
      <c r="AM61" s="355">
        <f t="shared" si="37"/>
        <v>9.5200000000000007E-2</v>
      </c>
      <c r="AN61" s="355">
        <f t="shared" si="37"/>
        <v>9.5200000000000007E-2</v>
      </c>
      <c r="AO61" s="355">
        <f t="shared" si="37"/>
        <v>9.5200000000000007E-2</v>
      </c>
      <c r="AP61" s="355">
        <f t="shared" si="37"/>
        <v>9.5200000000000007E-2</v>
      </c>
      <c r="AQ61" s="355">
        <f t="shared" si="37"/>
        <v>9.5200000000000007E-2</v>
      </c>
      <c r="AR61" s="355">
        <f t="shared" si="37"/>
        <v>9.5200000000000007E-2</v>
      </c>
      <c r="AS61" s="355">
        <f t="shared" si="37"/>
        <v>9.5200000000000007E-2</v>
      </c>
      <c r="AT61" s="355">
        <f t="shared" si="37"/>
        <v>9.5200000000000007E-2</v>
      </c>
      <c r="AU61" s="355">
        <f t="shared" si="37"/>
        <v>9.5200000000000007E-2</v>
      </c>
      <c r="AV61" s="355">
        <f t="shared" si="37"/>
        <v>9.5200000000000007E-2</v>
      </c>
      <c r="AW61" s="355">
        <f t="shared" si="37"/>
        <v>9.5200000000000007E-2</v>
      </c>
      <c r="AX61" s="355">
        <f t="shared" si="37"/>
        <v>9.5200000000000007E-2</v>
      </c>
      <c r="AY61" s="355">
        <f t="shared" si="37"/>
        <v>9.5200000000000007E-2</v>
      </c>
      <c r="AZ61" s="355">
        <f t="shared" si="37"/>
        <v>9.5200000000000007E-2</v>
      </c>
      <c r="BA61" s="355">
        <f t="shared" si="37"/>
        <v>9.5200000000000007E-2</v>
      </c>
      <c r="BB61" s="355">
        <f t="shared" si="37"/>
        <v>9.5200000000000007E-2</v>
      </c>
      <c r="BC61" s="355">
        <f t="shared" si="37"/>
        <v>9.5200000000000007E-2</v>
      </c>
      <c r="BD61" s="355">
        <f t="shared" si="37"/>
        <v>9.5200000000000007E-2</v>
      </c>
      <c r="BE61" s="355">
        <f t="shared" si="37"/>
        <v>9.5200000000000007E-2</v>
      </c>
      <c r="BF61" s="355">
        <f t="shared" si="37"/>
        <v>9.5200000000000007E-2</v>
      </c>
      <c r="BG61" s="355">
        <f t="shared" si="37"/>
        <v>9.5200000000000007E-2</v>
      </c>
      <c r="BH61" s="355">
        <f t="shared" si="37"/>
        <v>9.5200000000000007E-2</v>
      </c>
      <c r="BI61" s="355">
        <f t="shared" si="37"/>
        <v>9.5200000000000007E-2</v>
      </c>
      <c r="BJ61" s="355">
        <f t="shared" si="37"/>
        <v>9.5200000000000007E-2</v>
      </c>
      <c r="BK61" s="355">
        <f t="shared" si="37"/>
        <v>9.5200000000000007E-2</v>
      </c>
      <c r="BL61" s="355">
        <f t="shared" si="37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8">+B60*B61</f>
        <v>0</v>
      </c>
      <c r="C62" s="72">
        <f t="shared" si="38"/>
        <v>0.18771254026459999</v>
      </c>
      <c r="D62" s="72">
        <f t="shared" si="38"/>
        <v>0.5517893773297502</v>
      </c>
      <c r="E62" s="72">
        <f t="shared" si="38"/>
        <v>0.7295359523583399</v>
      </c>
      <c r="F62" s="72">
        <f>+F60*F61</f>
        <v>0.84514682292136301</v>
      </c>
      <c r="G62" s="72">
        <f t="shared" ref="G62:BL62" si="39">+G60*G61</f>
        <v>0.94885284028154315</v>
      </c>
      <c r="H62" s="72">
        <f t="shared" si="39"/>
        <v>0.85533040893287327</v>
      </c>
      <c r="I62" s="72">
        <f t="shared" si="39"/>
        <v>0.69048816599609197</v>
      </c>
      <c r="J62" s="72">
        <f t="shared" si="39"/>
        <v>0.53606473887129746</v>
      </c>
      <c r="K62" s="72">
        <f t="shared" si="39"/>
        <v>0.3934955377301031</v>
      </c>
      <c r="L62" s="72">
        <f t="shared" si="39"/>
        <v>0.2609047506078716</v>
      </c>
      <c r="M62" s="72">
        <f t="shared" si="39"/>
        <v>0.14985752222400711</v>
      </c>
      <c r="N62" s="72">
        <f t="shared" si="39"/>
        <v>7.7855884791946967E-2</v>
      </c>
      <c r="O62" s="72">
        <f t="shared" si="39"/>
        <v>3.2089985575916982E-2</v>
      </c>
      <c r="P62" s="72">
        <f t="shared" si="39"/>
        <v>4.1630655759169223E-3</v>
      </c>
      <c r="Q62" s="72">
        <f t="shared" si="39"/>
        <v>-3.4029544240831494E-3</v>
      </c>
      <c r="R62" s="72">
        <f t="shared" si="39"/>
        <v>-3.4029544240831494E-3</v>
      </c>
      <c r="S62" s="72">
        <f t="shared" si="39"/>
        <v>-3.4029544240831494E-3</v>
      </c>
      <c r="T62" s="72">
        <f t="shared" si="39"/>
        <v>-3.4029544240831494E-3</v>
      </c>
      <c r="U62" s="72">
        <f t="shared" si="39"/>
        <v>-3.4029544240831494E-3</v>
      </c>
      <c r="V62" s="72">
        <f t="shared" si="39"/>
        <v>-3.4029544240831494E-3</v>
      </c>
      <c r="W62" s="72">
        <f t="shared" si="39"/>
        <v>-3.4029544240831494E-3</v>
      </c>
      <c r="X62" s="72">
        <f t="shared" si="39"/>
        <v>-3.4029544240831494E-3</v>
      </c>
      <c r="Y62" s="72">
        <f t="shared" si="39"/>
        <v>-3.4029544240831494E-3</v>
      </c>
      <c r="Z62" s="72">
        <f t="shared" si="39"/>
        <v>-3.4029544240831494E-3</v>
      </c>
      <c r="AA62" s="72">
        <f t="shared" si="39"/>
        <v>-3.4029544240831494E-3</v>
      </c>
      <c r="AB62" s="72">
        <f t="shared" si="39"/>
        <v>-3.4029544240831494E-3</v>
      </c>
      <c r="AC62" s="72">
        <f t="shared" si="39"/>
        <v>-3.4029544240831494E-3</v>
      </c>
      <c r="AD62" s="72">
        <f t="shared" si="39"/>
        <v>-3.4029544240831494E-3</v>
      </c>
      <c r="AE62" s="72">
        <f t="shared" si="39"/>
        <v>-3.4029544240831494E-3</v>
      </c>
      <c r="AF62" s="72">
        <f t="shared" si="39"/>
        <v>-3.4029544240831494E-3</v>
      </c>
      <c r="AG62" s="72">
        <f t="shared" si="39"/>
        <v>-3.4029544240831494E-3</v>
      </c>
      <c r="AH62" s="72">
        <f t="shared" si="39"/>
        <v>-3.4029544240831494E-3</v>
      </c>
      <c r="AI62" s="72">
        <f t="shared" si="39"/>
        <v>-3.4029544240831494E-3</v>
      </c>
      <c r="AJ62" s="72">
        <f t="shared" si="39"/>
        <v>-3.4029544240831494E-3</v>
      </c>
      <c r="AK62" s="72">
        <f t="shared" si="39"/>
        <v>-3.4029544240831494E-3</v>
      </c>
      <c r="AL62" s="72">
        <f t="shared" si="39"/>
        <v>-3.4029544240831494E-3</v>
      </c>
      <c r="AM62" s="72">
        <f t="shared" si="39"/>
        <v>-3.4029544240831494E-3</v>
      </c>
      <c r="AN62" s="72">
        <f t="shared" si="39"/>
        <v>-3.4029544240831494E-3</v>
      </c>
      <c r="AO62" s="72">
        <f t="shared" si="39"/>
        <v>-3.4029544240831494E-3</v>
      </c>
      <c r="AP62" s="72">
        <f t="shared" si="39"/>
        <v>-3.4029544240831494E-3</v>
      </c>
      <c r="AQ62" s="72">
        <f t="shared" si="39"/>
        <v>-3.4029544240831494E-3</v>
      </c>
      <c r="AR62" s="72">
        <f t="shared" si="39"/>
        <v>-3.4029544240831494E-3</v>
      </c>
      <c r="AS62" s="72">
        <f t="shared" si="39"/>
        <v>-3.4029544240831494E-3</v>
      </c>
      <c r="AT62" s="72">
        <f t="shared" si="39"/>
        <v>-3.4029544240831494E-3</v>
      </c>
      <c r="AU62" s="72">
        <f t="shared" si="39"/>
        <v>-3.4029544240831494E-3</v>
      </c>
      <c r="AV62" s="72">
        <f t="shared" si="39"/>
        <v>-3.4029544240831494E-3</v>
      </c>
      <c r="AW62" s="72">
        <f t="shared" si="39"/>
        <v>-3.4029544240831494E-3</v>
      </c>
      <c r="AX62" s="72">
        <f t="shared" si="39"/>
        <v>-3.4029544240831494E-3</v>
      </c>
      <c r="AY62" s="72">
        <f t="shared" si="39"/>
        <v>-3.4029544240831494E-3</v>
      </c>
      <c r="AZ62" s="72">
        <f t="shared" si="39"/>
        <v>-3.4029544240831494E-3</v>
      </c>
      <c r="BA62" s="72">
        <f t="shared" si="39"/>
        <v>-3.4029544240831494E-3</v>
      </c>
      <c r="BB62" s="72">
        <f t="shared" si="39"/>
        <v>-3.4029544240831494E-3</v>
      </c>
      <c r="BC62" s="72">
        <f t="shared" si="39"/>
        <v>-3.4029544240831494E-3</v>
      </c>
      <c r="BD62" s="72">
        <f t="shared" si="39"/>
        <v>-3.4029544240831494E-3</v>
      </c>
      <c r="BE62" s="72">
        <f t="shared" si="39"/>
        <v>-3.4029544240831494E-3</v>
      </c>
      <c r="BF62" s="72">
        <f t="shared" si="39"/>
        <v>-3.4029544240831494E-3</v>
      </c>
      <c r="BG62" s="72">
        <f t="shared" si="39"/>
        <v>-3.4029544240831494E-3</v>
      </c>
      <c r="BH62" s="72">
        <f t="shared" si="39"/>
        <v>-3.4029544240831494E-3</v>
      </c>
      <c r="BI62" s="72">
        <f t="shared" si="39"/>
        <v>-3.4029544240831494E-3</v>
      </c>
      <c r="BJ62" s="72">
        <f t="shared" si="39"/>
        <v>-3.4029544240831494E-3</v>
      </c>
      <c r="BK62" s="72">
        <f t="shared" si="39"/>
        <v>-3.4029544240831494E-3</v>
      </c>
      <c r="BL62" s="72">
        <f t="shared" si="39"/>
        <v>-3.4029544240831494E-3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40">B57</f>
        <v>0</v>
      </c>
      <c r="C63" s="65">
        <f t="shared" si="40"/>
        <v>0.63960000000000006</v>
      </c>
      <c r="D63" s="65">
        <f t="shared" si="40"/>
        <v>1.4109</v>
      </c>
      <c r="E63" s="65">
        <f t="shared" si="40"/>
        <v>1.5869771295000001</v>
      </c>
      <c r="F63" s="65">
        <f t="shared" si="40"/>
        <v>2.2169771295</v>
      </c>
      <c r="G63" s="65">
        <f t="shared" si="40"/>
        <v>2.4719771294999999</v>
      </c>
      <c r="H63" s="65">
        <f t="shared" si="40"/>
        <v>2.4719771294999999</v>
      </c>
      <c r="I63" s="65">
        <f t="shared" si="40"/>
        <v>2.4719771294999999</v>
      </c>
      <c r="J63" s="65">
        <f t="shared" si="40"/>
        <v>2.4719771294999999</v>
      </c>
      <c r="K63" s="65">
        <f t="shared" si="40"/>
        <v>2.4719771294999999</v>
      </c>
      <c r="L63" s="65">
        <f t="shared" si="40"/>
        <v>2.2587771294999999</v>
      </c>
      <c r="M63" s="65">
        <f t="shared" si="40"/>
        <v>1.5752771294999999</v>
      </c>
      <c r="N63" s="65">
        <f t="shared" si="40"/>
        <v>1.0023847530000001</v>
      </c>
      <c r="O63" s="65">
        <f t="shared" si="40"/>
        <v>0.67500000000000016</v>
      </c>
      <c r="P63" s="65">
        <f t="shared" si="40"/>
        <v>0.16999999999999998</v>
      </c>
      <c r="Q63" s="65">
        <f t="shared" si="40"/>
        <v>0</v>
      </c>
      <c r="R63" s="65">
        <f t="shared" si="40"/>
        <v>0</v>
      </c>
      <c r="S63" s="65">
        <f t="shared" si="40"/>
        <v>0</v>
      </c>
      <c r="T63" s="65">
        <f t="shared" si="40"/>
        <v>0</v>
      </c>
      <c r="U63" s="65">
        <f t="shared" si="40"/>
        <v>0</v>
      </c>
      <c r="V63" s="65">
        <f t="shared" si="40"/>
        <v>0</v>
      </c>
      <c r="W63" s="65">
        <f t="shared" si="40"/>
        <v>0</v>
      </c>
      <c r="X63" s="65">
        <f t="shared" si="40"/>
        <v>0</v>
      </c>
      <c r="Y63" s="65">
        <f t="shared" si="40"/>
        <v>0</v>
      </c>
      <c r="Z63" s="65">
        <f t="shared" si="40"/>
        <v>0</v>
      </c>
      <c r="AA63" s="65">
        <f t="shared" si="40"/>
        <v>0</v>
      </c>
      <c r="AB63" s="65">
        <f t="shared" si="40"/>
        <v>0</v>
      </c>
      <c r="AC63" s="65">
        <f t="shared" si="40"/>
        <v>0</v>
      </c>
      <c r="AD63" s="65">
        <f t="shared" si="40"/>
        <v>0</v>
      </c>
      <c r="AE63" s="65">
        <f t="shared" si="40"/>
        <v>0</v>
      </c>
      <c r="AF63" s="65">
        <f t="shared" si="40"/>
        <v>0</v>
      </c>
      <c r="AG63" s="65">
        <f t="shared" si="40"/>
        <v>0</v>
      </c>
      <c r="AH63" s="65">
        <f t="shared" si="40"/>
        <v>0</v>
      </c>
      <c r="AI63" s="65">
        <f t="shared" si="40"/>
        <v>0</v>
      </c>
      <c r="AJ63" s="65">
        <f t="shared" si="40"/>
        <v>0</v>
      </c>
      <c r="AK63" s="65">
        <f t="shared" si="40"/>
        <v>0</v>
      </c>
      <c r="AL63" s="65">
        <f t="shared" si="40"/>
        <v>0</v>
      </c>
      <c r="AM63" s="65">
        <f t="shared" si="40"/>
        <v>0</v>
      </c>
      <c r="AN63" s="65">
        <f t="shared" si="40"/>
        <v>0</v>
      </c>
      <c r="AO63" s="65">
        <f t="shared" si="40"/>
        <v>0</v>
      </c>
      <c r="AP63" s="65">
        <f t="shared" si="40"/>
        <v>0</v>
      </c>
      <c r="AQ63" s="65">
        <f t="shared" si="40"/>
        <v>0</v>
      </c>
      <c r="AR63" s="65">
        <f t="shared" si="40"/>
        <v>0</v>
      </c>
      <c r="AS63" s="65">
        <f t="shared" si="40"/>
        <v>0</v>
      </c>
      <c r="AT63" s="65">
        <f t="shared" si="40"/>
        <v>0</v>
      </c>
      <c r="AU63" s="65">
        <f t="shared" si="40"/>
        <v>0</v>
      </c>
      <c r="AV63" s="65">
        <f t="shared" si="40"/>
        <v>0</v>
      </c>
      <c r="AW63" s="65">
        <f t="shared" si="40"/>
        <v>0</v>
      </c>
      <c r="AX63" s="65">
        <f t="shared" si="40"/>
        <v>0</v>
      </c>
      <c r="AY63" s="65">
        <f t="shared" si="40"/>
        <v>0</v>
      </c>
      <c r="AZ63" s="65">
        <f t="shared" si="40"/>
        <v>0</v>
      </c>
      <c r="BA63" s="65">
        <f t="shared" si="40"/>
        <v>0</v>
      </c>
      <c r="BB63" s="65">
        <f t="shared" si="40"/>
        <v>0</v>
      </c>
      <c r="BC63" s="65">
        <f t="shared" si="40"/>
        <v>0</v>
      </c>
      <c r="BD63" s="65">
        <f t="shared" si="40"/>
        <v>0</v>
      </c>
      <c r="BE63" s="65">
        <f t="shared" si="40"/>
        <v>0</v>
      </c>
      <c r="BF63" s="65">
        <f t="shared" si="40"/>
        <v>0</v>
      </c>
      <c r="BG63" s="65">
        <f t="shared" si="40"/>
        <v>0</v>
      </c>
      <c r="BH63" s="65">
        <f t="shared" si="40"/>
        <v>0</v>
      </c>
      <c r="BI63" s="65">
        <f t="shared" si="40"/>
        <v>0</v>
      </c>
      <c r="BJ63" s="65">
        <f t="shared" si="40"/>
        <v>0</v>
      </c>
      <c r="BK63" s="65">
        <f t="shared" si="40"/>
        <v>0</v>
      </c>
      <c r="BL63" s="65">
        <f t="shared" si="40"/>
        <v>0</v>
      </c>
      <c r="BM63" s="35"/>
      <c r="BN63" s="72">
        <f>SUM(B63:BM63)</f>
        <v>23.89577891850001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>SUM(C62:C63)</f>
        <v>0.82731254026459999</v>
      </c>
      <c r="D64" s="72">
        <f t="shared" ref="D64:BL64" si="41">SUM(D62:D63)</f>
        <v>1.9626893773297502</v>
      </c>
      <c r="E64" s="72">
        <f t="shared" si="41"/>
        <v>2.3165130818583402</v>
      </c>
      <c r="F64" s="72">
        <f t="shared" si="41"/>
        <v>3.0621239524213628</v>
      </c>
      <c r="G64" s="72">
        <f t="shared" si="41"/>
        <v>3.420829969781543</v>
      </c>
      <c r="H64" s="72">
        <f t="shared" si="41"/>
        <v>3.3273075384328732</v>
      </c>
      <c r="I64" s="72">
        <f t="shared" si="41"/>
        <v>3.1624652954960917</v>
      </c>
      <c r="J64" s="72">
        <f t="shared" si="41"/>
        <v>3.0080418683712975</v>
      </c>
      <c r="K64" s="72">
        <f t="shared" si="41"/>
        <v>2.8654726672301032</v>
      </c>
      <c r="L64" s="72">
        <f t="shared" si="41"/>
        <v>2.5196818801078713</v>
      </c>
      <c r="M64" s="72">
        <f t="shared" si="41"/>
        <v>1.7251346517240069</v>
      </c>
      <c r="N64" s="72">
        <f t="shared" si="41"/>
        <v>1.0802406377919471</v>
      </c>
      <c r="O64" s="72">
        <f t="shared" si="41"/>
        <v>0.70708998557591718</v>
      </c>
      <c r="P64" s="72">
        <f t="shared" si="41"/>
        <v>0.1741630655759169</v>
      </c>
      <c r="Q64" s="72">
        <f t="shared" si="41"/>
        <v>-3.4029544240831494E-3</v>
      </c>
      <c r="R64" s="72">
        <f t="shared" si="41"/>
        <v>-3.4029544240831494E-3</v>
      </c>
      <c r="S64" s="72">
        <f t="shared" si="41"/>
        <v>-3.4029544240831494E-3</v>
      </c>
      <c r="T64" s="72">
        <f t="shared" si="41"/>
        <v>-3.4029544240831494E-3</v>
      </c>
      <c r="U64" s="72">
        <f t="shared" si="41"/>
        <v>-3.4029544240831494E-3</v>
      </c>
      <c r="V64" s="72">
        <f t="shared" si="41"/>
        <v>-3.4029544240831494E-3</v>
      </c>
      <c r="W64" s="72">
        <f t="shared" si="41"/>
        <v>-3.4029544240831494E-3</v>
      </c>
      <c r="X64" s="72">
        <f t="shared" si="41"/>
        <v>-3.4029544240831494E-3</v>
      </c>
      <c r="Y64" s="72">
        <f t="shared" si="41"/>
        <v>-3.4029544240831494E-3</v>
      </c>
      <c r="Z64" s="72">
        <f t="shared" si="41"/>
        <v>-3.4029544240831494E-3</v>
      </c>
      <c r="AA64" s="72">
        <f t="shared" si="41"/>
        <v>-3.4029544240831494E-3</v>
      </c>
      <c r="AB64" s="72">
        <f t="shared" si="41"/>
        <v>-3.4029544240831494E-3</v>
      </c>
      <c r="AC64" s="72">
        <f t="shared" si="41"/>
        <v>-3.4029544240831494E-3</v>
      </c>
      <c r="AD64" s="72">
        <f t="shared" si="41"/>
        <v>-3.4029544240831494E-3</v>
      </c>
      <c r="AE64" s="72">
        <f t="shared" si="41"/>
        <v>-3.4029544240831494E-3</v>
      </c>
      <c r="AF64" s="72">
        <f t="shared" si="41"/>
        <v>-3.4029544240831494E-3</v>
      </c>
      <c r="AG64" s="72">
        <f t="shared" si="41"/>
        <v>-3.4029544240831494E-3</v>
      </c>
      <c r="AH64" s="72">
        <f t="shared" si="41"/>
        <v>-3.4029544240831494E-3</v>
      </c>
      <c r="AI64" s="72">
        <f t="shared" si="41"/>
        <v>-3.4029544240831494E-3</v>
      </c>
      <c r="AJ64" s="72">
        <f t="shared" si="41"/>
        <v>-3.4029544240831494E-3</v>
      </c>
      <c r="AK64" s="72">
        <f t="shared" si="41"/>
        <v>-3.4029544240831494E-3</v>
      </c>
      <c r="AL64" s="72">
        <f t="shared" si="41"/>
        <v>-3.4029544240831494E-3</v>
      </c>
      <c r="AM64" s="72">
        <f t="shared" si="41"/>
        <v>-3.4029544240831494E-3</v>
      </c>
      <c r="AN64" s="72">
        <f t="shared" si="41"/>
        <v>-3.4029544240831494E-3</v>
      </c>
      <c r="AO64" s="72">
        <f t="shared" si="41"/>
        <v>-3.4029544240831494E-3</v>
      </c>
      <c r="AP64" s="72">
        <f t="shared" si="41"/>
        <v>-3.4029544240831494E-3</v>
      </c>
      <c r="AQ64" s="72">
        <f t="shared" si="41"/>
        <v>-3.4029544240831494E-3</v>
      </c>
      <c r="AR64" s="72">
        <f t="shared" si="41"/>
        <v>-3.4029544240831494E-3</v>
      </c>
      <c r="AS64" s="72">
        <f t="shared" si="41"/>
        <v>-3.4029544240831494E-3</v>
      </c>
      <c r="AT64" s="72">
        <f t="shared" si="41"/>
        <v>-3.4029544240831494E-3</v>
      </c>
      <c r="AU64" s="72">
        <f t="shared" si="41"/>
        <v>-3.4029544240831494E-3</v>
      </c>
      <c r="AV64" s="72">
        <f t="shared" si="41"/>
        <v>-3.4029544240831494E-3</v>
      </c>
      <c r="AW64" s="72">
        <f t="shared" si="41"/>
        <v>-3.4029544240831494E-3</v>
      </c>
      <c r="AX64" s="72">
        <f t="shared" si="41"/>
        <v>-3.4029544240831494E-3</v>
      </c>
      <c r="AY64" s="72">
        <f t="shared" si="41"/>
        <v>-3.4029544240831494E-3</v>
      </c>
      <c r="AZ64" s="72">
        <f t="shared" si="41"/>
        <v>-3.4029544240831494E-3</v>
      </c>
      <c r="BA64" s="72">
        <f t="shared" si="41"/>
        <v>-3.4029544240831494E-3</v>
      </c>
      <c r="BB64" s="72">
        <f t="shared" si="41"/>
        <v>-3.4029544240831494E-3</v>
      </c>
      <c r="BC64" s="72">
        <f t="shared" si="41"/>
        <v>-3.4029544240831494E-3</v>
      </c>
      <c r="BD64" s="72">
        <f t="shared" si="41"/>
        <v>-3.4029544240831494E-3</v>
      </c>
      <c r="BE64" s="72">
        <f t="shared" si="41"/>
        <v>-3.4029544240831494E-3</v>
      </c>
      <c r="BF64" s="72">
        <f t="shared" si="41"/>
        <v>-3.4029544240831494E-3</v>
      </c>
      <c r="BG64" s="72">
        <f t="shared" si="41"/>
        <v>-3.4029544240831494E-3</v>
      </c>
      <c r="BH64" s="72">
        <f t="shared" si="41"/>
        <v>-3.4029544240831494E-3</v>
      </c>
      <c r="BI64" s="72">
        <f t="shared" si="41"/>
        <v>-3.4029544240831494E-3</v>
      </c>
      <c r="BJ64" s="72">
        <f t="shared" si="41"/>
        <v>-3.4029544240831494E-3</v>
      </c>
      <c r="BK64" s="72">
        <f t="shared" si="41"/>
        <v>-3.4029544240831494E-3</v>
      </c>
      <c r="BL64" s="72">
        <f t="shared" si="41"/>
        <v>-3.4029544240831494E-3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2">F65</f>
        <v>1.0297600659046442</v>
      </c>
      <c r="H65" s="211">
        <f t="shared" si="42"/>
        <v>1.0297600659046442</v>
      </c>
      <c r="I65" s="211">
        <f t="shared" si="42"/>
        <v>1.0297600659046442</v>
      </c>
      <c r="J65" s="211">
        <f t="shared" si="42"/>
        <v>1.0297600659046442</v>
      </c>
      <c r="K65" s="211">
        <f t="shared" si="42"/>
        <v>1.0297600659046442</v>
      </c>
      <c r="L65" s="211">
        <f t="shared" si="42"/>
        <v>1.0297600659046442</v>
      </c>
      <c r="M65" s="211">
        <f t="shared" si="42"/>
        <v>1.0297600659046442</v>
      </c>
      <c r="N65" s="211">
        <f>M65</f>
        <v>1.0297600659046442</v>
      </c>
      <c r="O65" s="211">
        <f t="shared" si="42"/>
        <v>1.0297600659046442</v>
      </c>
      <c r="P65" s="211">
        <f t="shared" si="42"/>
        <v>1.0297600659046442</v>
      </c>
      <c r="Q65" s="211">
        <f t="shared" si="42"/>
        <v>1.0297600659046442</v>
      </c>
      <c r="R65" s="211">
        <f t="shared" si="42"/>
        <v>1.0297600659046442</v>
      </c>
      <c r="S65" s="211">
        <f t="shared" si="42"/>
        <v>1.0297600659046442</v>
      </c>
      <c r="T65" s="211">
        <f t="shared" si="42"/>
        <v>1.0297600659046442</v>
      </c>
      <c r="U65" s="211">
        <f t="shared" si="42"/>
        <v>1.0297600659046442</v>
      </c>
      <c r="V65" s="211">
        <f t="shared" si="42"/>
        <v>1.0297600659046442</v>
      </c>
      <c r="W65" s="211">
        <f t="shared" si="42"/>
        <v>1.0297600659046442</v>
      </c>
      <c r="X65" s="211">
        <f t="shared" si="42"/>
        <v>1.0297600659046442</v>
      </c>
      <c r="Y65" s="211">
        <f t="shared" si="42"/>
        <v>1.0297600659046442</v>
      </c>
      <c r="Z65" s="211">
        <f t="shared" si="42"/>
        <v>1.0297600659046442</v>
      </c>
      <c r="AA65" s="211">
        <f t="shared" si="42"/>
        <v>1.0297600659046442</v>
      </c>
      <c r="AB65" s="211">
        <f t="shared" si="42"/>
        <v>1.0297600659046442</v>
      </c>
      <c r="AC65" s="211">
        <f t="shared" si="42"/>
        <v>1.0297600659046442</v>
      </c>
      <c r="AD65" s="211">
        <f t="shared" si="42"/>
        <v>1.0297600659046442</v>
      </c>
      <c r="AE65" s="211">
        <f t="shared" si="42"/>
        <v>1.0297600659046442</v>
      </c>
      <c r="AF65" s="211">
        <f t="shared" si="42"/>
        <v>1.0297600659046442</v>
      </c>
      <c r="AG65" s="211">
        <f t="shared" si="42"/>
        <v>1.0297600659046442</v>
      </c>
      <c r="AH65" s="211">
        <f t="shared" si="42"/>
        <v>1.0297600659046442</v>
      </c>
      <c r="AI65" s="211">
        <f t="shared" si="42"/>
        <v>1.0297600659046442</v>
      </c>
      <c r="AJ65" s="211">
        <f t="shared" si="42"/>
        <v>1.0297600659046442</v>
      </c>
      <c r="AK65" s="211">
        <f t="shared" si="42"/>
        <v>1.0297600659046442</v>
      </c>
      <c r="AL65" s="211">
        <f t="shared" si="42"/>
        <v>1.0297600659046442</v>
      </c>
      <c r="AM65" s="211">
        <f t="shared" si="42"/>
        <v>1.0297600659046442</v>
      </c>
      <c r="AN65" s="211">
        <f t="shared" si="42"/>
        <v>1.0297600659046442</v>
      </c>
      <c r="AO65" s="211">
        <f t="shared" si="42"/>
        <v>1.0297600659046442</v>
      </c>
      <c r="AP65" s="211">
        <f t="shared" si="42"/>
        <v>1.0297600659046442</v>
      </c>
      <c r="AQ65" s="211">
        <f t="shared" si="42"/>
        <v>1.0297600659046442</v>
      </c>
      <c r="AR65" s="211">
        <f t="shared" si="42"/>
        <v>1.0297600659046442</v>
      </c>
      <c r="AS65" s="211">
        <f t="shared" si="42"/>
        <v>1.0297600659046442</v>
      </c>
      <c r="AT65" s="211">
        <f t="shared" si="42"/>
        <v>1.0297600659046442</v>
      </c>
      <c r="AU65" s="211">
        <f t="shared" si="42"/>
        <v>1.0297600659046442</v>
      </c>
      <c r="AV65" s="211">
        <f t="shared" si="42"/>
        <v>1.0297600659046442</v>
      </c>
      <c r="AW65" s="211">
        <f t="shared" si="42"/>
        <v>1.0297600659046442</v>
      </c>
      <c r="AX65" s="211">
        <f t="shared" si="42"/>
        <v>1.0297600659046442</v>
      </c>
      <c r="AY65" s="211">
        <f t="shared" si="42"/>
        <v>1.0297600659046442</v>
      </c>
      <c r="AZ65" s="211">
        <f t="shared" si="42"/>
        <v>1.0297600659046442</v>
      </c>
      <c r="BA65" s="211">
        <f t="shared" si="42"/>
        <v>1.0297600659046442</v>
      </c>
      <c r="BB65" s="211">
        <f t="shared" si="42"/>
        <v>1.0297600659046442</v>
      </c>
      <c r="BC65" s="211">
        <f t="shared" si="42"/>
        <v>1.0297600659046442</v>
      </c>
      <c r="BD65" s="211">
        <f t="shared" si="42"/>
        <v>1.0297600659046442</v>
      </c>
      <c r="BE65" s="211">
        <f t="shared" si="42"/>
        <v>1.0297600659046442</v>
      </c>
      <c r="BF65" s="211">
        <f t="shared" si="42"/>
        <v>1.0297600659046442</v>
      </c>
      <c r="BG65" s="211">
        <f t="shared" si="42"/>
        <v>1.0297600659046442</v>
      </c>
      <c r="BH65" s="211">
        <f t="shared" si="42"/>
        <v>1.0297600659046442</v>
      </c>
      <c r="BI65" s="211">
        <f t="shared" si="42"/>
        <v>1.0297600659046442</v>
      </c>
      <c r="BJ65" s="211">
        <f t="shared" si="42"/>
        <v>1.0297600659046442</v>
      </c>
      <c r="BK65" s="211">
        <f t="shared" si="42"/>
        <v>1.0297600659046442</v>
      </c>
      <c r="BL65" s="211">
        <f t="shared" si="42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3">C64*C65</f>
        <v>0.85656420796666144</v>
      </c>
      <c r="D66" s="116">
        <f t="shared" si="43"/>
        <v>2.0320850829111663</v>
      </c>
      <c r="E66" s="116">
        <f t="shared" si="43"/>
        <v>2.3854526638434148</v>
      </c>
      <c r="F66" s="116">
        <f t="shared" si="43"/>
        <v>3.1532529630536121</v>
      </c>
      <c r="G66" s="116">
        <f t="shared" si="43"/>
        <v>3.5226340951308237</v>
      </c>
      <c r="H66" s="116">
        <f t="shared" si="43"/>
        <v>3.426328430061655</v>
      </c>
      <c r="I66" s="116">
        <f t="shared" si="43"/>
        <v>3.2565804711112056</v>
      </c>
      <c r="J66" s="116">
        <f t="shared" si="43"/>
        <v>3.0975613926179562</v>
      </c>
      <c r="K66" s="116">
        <f t="shared" si="43"/>
        <v>2.9507493226548278</v>
      </c>
      <c r="L66" s="116">
        <f t="shared" si="43"/>
        <v>2.5946677789186192</v>
      </c>
      <c r="M66" s="116">
        <f t="shared" si="43"/>
        <v>1.7764747726536987</v>
      </c>
      <c r="N66" s="116">
        <f t="shared" si="43"/>
        <v>1.1123886703655104</v>
      </c>
      <c r="O66" s="116">
        <f t="shared" si="43"/>
        <v>0.72813303014717035</v>
      </c>
      <c r="P66" s="116">
        <f t="shared" si="43"/>
        <v>0.17934616988561106</v>
      </c>
      <c r="Q66" s="116">
        <f t="shared" si="43"/>
        <v>-3.5042265720143643E-3</v>
      </c>
      <c r="R66" s="116">
        <f t="shared" si="43"/>
        <v>-3.5042265720143643E-3</v>
      </c>
      <c r="S66" s="116">
        <f t="shared" si="43"/>
        <v>-3.5042265720143643E-3</v>
      </c>
      <c r="T66" s="116">
        <f t="shared" si="43"/>
        <v>-3.5042265720143643E-3</v>
      </c>
      <c r="U66" s="116">
        <f t="shared" si="43"/>
        <v>-3.5042265720143643E-3</v>
      </c>
      <c r="V66" s="116">
        <f t="shared" si="43"/>
        <v>-3.5042265720143643E-3</v>
      </c>
      <c r="W66" s="116">
        <f t="shared" si="43"/>
        <v>-3.5042265720143643E-3</v>
      </c>
      <c r="X66" s="116">
        <f t="shared" si="43"/>
        <v>-3.5042265720143643E-3</v>
      </c>
      <c r="Y66" s="116">
        <f t="shared" si="43"/>
        <v>-3.5042265720143643E-3</v>
      </c>
      <c r="Z66" s="116">
        <f t="shared" si="43"/>
        <v>-3.5042265720143643E-3</v>
      </c>
      <c r="AA66" s="116">
        <f t="shared" si="43"/>
        <v>-3.5042265720143643E-3</v>
      </c>
      <c r="AB66" s="116">
        <f t="shared" si="43"/>
        <v>-3.5042265720143643E-3</v>
      </c>
      <c r="AC66" s="116">
        <f t="shared" si="43"/>
        <v>-3.5042265720143643E-3</v>
      </c>
      <c r="AD66" s="116">
        <f t="shared" si="43"/>
        <v>-3.5042265720143643E-3</v>
      </c>
      <c r="AE66" s="116">
        <f t="shared" si="43"/>
        <v>-3.5042265720143643E-3</v>
      </c>
      <c r="AF66" s="116">
        <f t="shared" si="43"/>
        <v>-3.5042265720143643E-3</v>
      </c>
      <c r="AG66" s="116">
        <f t="shared" si="43"/>
        <v>-3.5042265720143643E-3</v>
      </c>
      <c r="AH66" s="116">
        <f t="shared" si="43"/>
        <v>-3.5042265720143643E-3</v>
      </c>
      <c r="AI66" s="116">
        <f t="shared" si="43"/>
        <v>-3.5042265720143643E-3</v>
      </c>
      <c r="AJ66" s="116">
        <f t="shared" si="43"/>
        <v>-3.5042265720143643E-3</v>
      </c>
      <c r="AK66" s="116">
        <f t="shared" si="43"/>
        <v>-3.5042265720143643E-3</v>
      </c>
      <c r="AL66" s="116">
        <f t="shared" si="43"/>
        <v>-3.5042265720143643E-3</v>
      </c>
      <c r="AM66" s="116">
        <f t="shared" si="43"/>
        <v>-3.5042265720143643E-3</v>
      </c>
      <c r="AN66" s="116">
        <f t="shared" si="43"/>
        <v>-3.5042265720143643E-3</v>
      </c>
      <c r="AO66" s="116">
        <f t="shared" si="43"/>
        <v>-3.5042265720143643E-3</v>
      </c>
      <c r="AP66" s="116">
        <f t="shared" si="43"/>
        <v>-3.5042265720143643E-3</v>
      </c>
      <c r="AQ66" s="116">
        <f t="shared" si="43"/>
        <v>-3.5042265720143643E-3</v>
      </c>
      <c r="AR66" s="116">
        <f t="shared" si="43"/>
        <v>-3.5042265720143643E-3</v>
      </c>
      <c r="AS66" s="116">
        <f t="shared" si="43"/>
        <v>-3.5042265720143643E-3</v>
      </c>
      <c r="AT66" s="116">
        <f t="shared" si="43"/>
        <v>-3.5042265720143643E-3</v>
      </c>
      <c r="AU66" s="116">
        <f t="shared" si="43"/>
        <v>-3.5042265720143643E-3</v>
      </c>
      <c r="AV66" s="116">
        <f t="shared" si="43"/>
        <v>-3.5042265720143643E-3</v>
      </c>
      <c r="AW66" s="116">
        <f t="shared" si="43"/>
        <v>-3.5042265720143643E-3</v>
      </c>
      <c r="AX66" s="116">
        <f t="shared" si="43"/>
        <v>-3.5042265720143643E-3</v>
      </c>
      <c r="AY66" s="116">
        <f t="shared" si="43"/>
        <v>-3.5042265720143643E-3</v>
      </c>
      <c r="AZ66" s="116">
        <f t="shared" si="43"/>
        <v>-3.5042265720143643E-3</v>
      </c>
      <c r="BA66" s="116">
        <f t="shared" si="43"/>
        <v>-3.5042265720143643E-3</v>
      </c>
      <c r="BB66" s="116">
        <f t="shared" si="43"/>
        <v>-3.5042265720143643E-3</v>
      </c>
      <c r="BC66" s="116">
        <f t="shared" si="43"/>
        <v>-3.5042265720143643E-3</v>
      </c>
      <c r="BD66" s="116">
        <f t="shared" si="43"/>
        <v>-3.5042265720143643E-3</v>
      </c>
      <c r="BE66" s="116">
        <f t="shared" si="43"/>
        <v>-3.5042265720143643E-3</v>
      </c>
      <c r="BF66" s="116">
        <f t="shared" si="43"/>
        <v>-3.5042265720143643E-3</v>
      </c>
      <c r="BG66" s="116">
        <f t="shared" si="43"/>
        <v>-3.5042265720143643E-3</v>
      </c>
      <c r="BH66" s="116">
        <f t="shared" si="43"/>
        <v>-3.5042265720143643E-3</v>
      </c>
      <c r="BI66" s="116">
        <f t="shared" si="43"/>
        <v>-3.5042265720143643E-3</v>
      </c>
      <c r="BJ66" s="116">
        <f t="shared" si="43"/>
        <v>-3.5042265720143643E-3</v>
      </c>
      <c r="BK66" s="116">
        <f t="shared" si="43"/>
        <v>-3.5042265720143643E-3</v>
      </c>
      <c r="BL66" s="116">
        <f t="shared" si="43"/>
        <v>-3.5042265720143643E-3</v>
      </c>
      <c r="BM66" s="110"/>
      <c r="BN66" s="304">
        <f>SUM(B66:O66)</f>
        <v>30.892872881436325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12.75" x14ac:dyDescent="0.2">
      <c r="A72" s="86" t="s">
        <v>105</v>
      </c>
      <c r="B72" s="84">
        <f t="shared" ref="B72:AG72" si="44">B20</f>
        <v>0</v>
      </c>
      <c r="C72" s="84">
        <f t="shared" si="44"/>
        <v>4.2640000000000002</v>
      </c>
      <c r="D72" s="84">
        <f t="shared" si="44"/>
        <v>5.1420000000000003</v>
      </c>
      <c r="E72" s="84">
        <f t="shared" si="44"/>
        <v>1.17384753</v>
      </c>
      <c r="F72" s="84">
        <f t="shared" si="44"/>
        <v>4.2</v>
      </c>
      <c r="G72" s="84">
        <f t="shared" si="44"/>
        <v>1.7</v>
      </c>
      <c r="H72" s="84">
        <f t="shared" si="44"/>
        <v>0</v>
      </c>
      <c r="I72" s="84">
        <f t="shared" si="44"/>
        <v>0</v>
      </c>
      <c r="J72" s="84">
        <f t="shared" si="44"/>
        <v>0</v>
      </c>
      <c r="K72" s="84">
        <f t="shared" si="44"/>
        <v>0</v>
      </c>
      <c r="L72" s="84">
        <f t="shared" si="44"/>
        <v>-4.2640000000000002</v>
      </c>
      <c r="M72" s="84">
        <f t="shared" si="44"/>
        <v>-5.1420000000000003</v>
      </c>
      <c r="N72" s="84">
        <f t="shared" si="44"/>
        <v>-1.17384753</v>
      </c>
      <c r="O72" s="84">
        <f t="shared" si="44"/>
        <v>-4.2</v>
      </c>
      <c r="P72" s="84">
        <f t="shared" si="44"/>
        <v>-1.7</v>
      </c>
      <c r="Q72" s="84">
        <f t="shared" si="44"/>
        <v>0</v>
      </c>
      <c r="R72" s="84">
        <f t="shared" si="44"/>
        <v>0</v>
      </c>
      <c r="S72" s="84">
        <f t="shared" si="44"/>
        <v>0</v>
      </c>
      <c r="T72" s="84">
        <f t="shared" si="44"/>
        <v>0</v>
      </c>
      <c r="U72" s="84">
        <f t="shared" si="44"/>
        <v>0</v>
      </c>
      <c r="V72" s="84">
        <f t="shared" si="44"/>
        <v>0</v>
      </c>
      <c r="W72" s="84">
        <f t="shared" si="44"/>
        <v>0</v>
      </c>
      <c r="X72" s="84">
        <f t="shared" si="44"/>
        <v>0</v>
      </c>
      <c r="Y72" s="84">
        <f t="shared" si="44"/>
        <v>0</v>
      </c>
      <c r="Z72" s="84">
        <f t="shared" si="44"/>
        <v>0</v>
      </c>
      <c r="AA72" s="84">
        <f t="shared" si="44"/>
        <v>0</v>
      </c>
      <c r="AB72" s="84">
        <f t="shared" si="44"/>
        <v>0</v>
      </c>
      <c r="AC72" s="84">
        <f t="shared" si="44"/>
        <v>0</v>
      </c>
      <c r="AD72" s="84">
        <f t="shared" si="44"/>
        <v>0</v>
      </c>
      <c r="AE72" s="84">
        <f t="shared" si="44"/>
        <v>0</v>
      </c>
      <c r="AF72" s="84">
        <f t="shared" si="44"/>
        <v>0</v>
      </c>
      <c r="AG72" s="84">
        <f t="shared" si="44"/>
        <v>0</v>
      </c>
      <c r="AH72" s="84">
        <f t="shared" ref="AH72:BJ72" si="45">AH20</f>
        <v>0</v>
      </c>
      <c r="AI72" s="84">
        <f t="shared" si="45"/>
        <v>0</v>
      </c>
      <c r="AJ72" s="84">
        <f t="shared" si="45"/>
        <v>0</v>
      </c>
      <c r="AK72" s="84">
        <f t="shared" si="45"/>
        <v>0</v>
      </c>
      <c r="AL72" s="84">
        <f t="shared" si="45"/>
        <v>0</v>
      </c>
      <c r="AM72" s="84">
        <f t="shared" si="45"/>
        <v>0</v>
      </c>
      <c r="AN72" s="84">
        <f t="shared" si="45"/>
        <v>0</v>
      </c>
      <c r="AO72" s="84">
        <f t="shared" si="45"/>
        <v>0</v>
      </c>
      <c r="AP72" s="84">
        <f t="shared" si="45"/>
        <v>0</v>
      </c>
      <c r="AQ72" s="84">
        <f t="shared" si="45"/>
        <v>0</v>
      </c>
      <c r="AR72" s="84">
        <f t="shared" si="45"/>
        <v>0</v>
      </c>
      <c r="AS72" s="84">
        <f t="shared" si="45"/>
        <v>0</v>
      </c>
      <c r="AT72" s="84">
        <f t="shared" si="45"/>
        <v>0</v>
      </c>
      <c r="AU72" s="84">
        <f t="shared" si="45"/>
        <v>0</v>
      </c>
      <c r="AV72" s="84">
        <f t="shared" si="45"/>
        <v>0</v>
      </c>
      <c r="AW72" s="84">
        <f t="shared" si="45"/>
        <v>0</v>
      </c>
      <c r="AX72" s="84">
        <f t="shared" si="45"/>
        <v>0</v>
      </c>
      <c r="AY72" s="84">
        <f t="shared" si="45"/>
        <v>0</v>
      </c>
      <c r="AZ72" s="84">
        <f t="shared" si="45"/>
        <v>0</v>
      </c>
      <c r="BA72" s="84">
        <f t="shared" si="45"/>
        <v>0</v>
      </c>
      <c r="BB72" s="84">
        <f t="shared" si="45"/>
        <v>0</v>
      </c>
      <c r="BC72" s="84">
        <f>BC20</f>
        <v>0</v>
      </c>
      <c r="BD72" s="84">
        <f>BD20</f>
        <v>0</v>
      </c>
      <c r="BE72" s="84">
        <f t="shared" si="45"/>
        <v>0</v>
      </c>
      <c r="BF72" s="84">
        <f t="shared" si="45"/>
        <v>0</v>
      </c>
      <c r="BG72" s="84">
        <f t="shared" si="45"/>
        <v>0</v>
      </c>
      <c r="BH72" s="84">
        <f t="shared" si="45"/>
        <v>0</v>
      </c>
      <c r="BI72" s="84">
        <f t="shared" si="45"/>
        <v>0</v>
      </c>
      <c r="BJ72" s="84">
        <f t="shared" si="45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2.75" x14ac:dyDescent="0.2">
      <c r="A74" s="86" t="s">
        <v>92</v>
      </c>
      <c r="B74" s="84">
        <f>$B$72-B73</f>
        <v>0</v>
      </c>
      <c r="C74" s="84">
        <f>SUM($B$72:C72)-SUM($B$73:C73)</f>
        <v>4.2640000000000002</v>
      </c>
      <c r="D74" s="84">
        <f>SUM($B$72:D72)-SUM($B$73:D73)</f>
        <v>9.4060000000000006</v>
      </c>
      <c r="E74" s="84">
        <f>SUM($B$72:E72)-SUM($B$73:E73)</f>
        <v>10.57984753</v>
      </c>
      <c r="F74" s="84">
        <f>SUM($B$72:F72)-SUM($B$73:F73)</f>
        <v>14.779847530000001</v>
      </c>
      <c r="G74" s="84">
        <f>SUM($B$72:G72)-SUM($B$73:G73)</f>
        <v>16.479847530000001</v>
      </c>
      <c r="H74" s="84">
        <f>SUM($B$72:H72)-SUM($B$73:H73)</f>
        <v>16.479847530000001</v>
      </c>
      <c r="I74" s="84">
        <f>SUM($B$72:I72)-SUM($B$73:I73)</f>
        <v>16.479847530000001</v>
      </c>
      <c r="J74" s="84">
        <f>SUM($B$72:J72)-SUM($B$73:J73)</f>
        <v>16.479847530000001</v>
      </c>
      <c r="K74" s="84">
        <f>SUM($B$72:K72)-SUM($B$73:K73)</f>
        <v>16.479847530000001</v>
      </c>
      <c r="L74" s="84">
        <f>SUM($B$72:L72)-SUM($B$73:L73)</f>
        <v>12.215847530000001</v>
      </c>
      <c r="M74" s="84">
        <f>SUM($B$72:M72)-SUM($B$73:M73)</f>
        <v>7.073847530000001</v>
      </c>
      <c r="N74" s="84">
        <f>SUM($B$72:N72)-SUM($B$73:N73)</f>
        <v>5.9000000000000012</v>
      </c>
      <c r="O74" s="84">
        <f>SUM($B$72:O72)-SUM($B$73:O73)</f>
        <v>1.7000000000000011</v>
      </c>
      <c r="P74" s="84">
        <f>SUM($B$72:P72)-SUM($B$73:P73)</f>
        <v>0</v>
      </c>
      <c r="Q74" s="84">
        <f>SUM($B$72:Q72)-SUM($B$73:Q73)</f>
        <v>1.1102230246251565E-15</v>
      </c>
      <c r="R74" s="84">
        <f>SUM($B$72:R72)-SUM($B$73:R73)</f>
        <v>1.1102230246251565E-15</v>
      </c>
      <c r="S74" s="84">
        <f>SUM($B$72:S72)-SUM($B$73:S73)</f>
        <v>1.1102230246251565E-15</v>
      </c>
      <c r="T74" s="84">
        <f>SUM($B$72:T72)-SUM($B$73:T73)</f>
        <v>1.1102230246251565E-15</v>
      </c>
      <c r="U74" s="84">
        <f>SUM($B$72:U72)-SUM($B$73:U73)</f>
        <v>1.1102230246251565E-15</v>
      </c>
      <c r="V74" s="84">
        <f>SUM($B$72:V72)-SUM($B$73:V73)</f>
        <v>1.1102230246251565E-15</v>
      </c>
      <c r="W74" s="84">
        <f>SUM($B$72:W72)-SUM($B$73:W73)</f>
        <v>1.1102230246251565E-15</v>
      </c>
      <c r="X74" s="84">
        <f>SUM($B$72:X72)-SUM($B$73:X73)</f>
        <v>1.1102230246251565E-15</v>
      </c>
      <c r="Y74" s="84">
        <f>SUM($B$72:Y72)-SUM($B$73:Y73)</f>
        <v>1.1102230246251565E-15</v>
      </c>
      <c r="Z74" s="84">
        <f>SUM($B$72:Z72)-SUM($B$73:Z73)</f>
        <v>1.1102230246251565E-15</v>
      </c>
      <c r="AA74" s="84">
        <f>SUM($B$72:AA72)-SUM($B$73:AA73)</f>
        <v>1.1102230246251565E-15</v>
      </c>
      <c r="AB74" s="84">
        <f>SUM($B$72:AB72)-SUM($B$73:AB73)</f>
        <v>1.1102230246251565E-15</v>
      </c>
      <c r="AC74" s="84">
        <f>SUM($B$72:AC72)-SUM($B$73:AC73)</f>
        <v>1.1102230246251565E-15</v>
      </c>
      <c r="AD74" s="84">
        <f>SUM($B$72:AD72)-SUM($B$73:AD73)</f>
        <v>1.1102230246251565E-15</v>
      </c>
      <c r="AE74" s="84">
        <f>SUM($B$72:AE72)-SUM($B$73:AE73)</f>
        <v>1.1102230246251565E-15</v>
      </c>
      <c r="AF74" s="84">
        <f>SUM($B$72:AF72)-SUM($B$73:AF73)</f>
        <v>1.1102230246251565E-15</v>
      </c>
      <c r="AG74" s="84">
        <f>SUM($B$72:AG72)-SUM($B$73:AG73)</f>
        <v>1.1102230246251565E-15</v>
      </c>
      <c r="AH74" s="84">
        <f>SUM($B$72:AH72)-SUM($B$73:AH73)</f>
        <v>1.1102230246251565E-15</v>
      </c>
      <c r="AI74" s="84">
        <f>SUM($B$72:AI72)-SUM($B$73:AI73)</f>
        <v>1.1102230246251565E-15</v>
      </c>
      <c r="AJ74" s="84">
        <f>SUM($B$72:AJ72)-SUM($B$73:AJ73)</f>
        <v>1.1102230246251565E-15</v>
      </c>
      <c r="AK74" s="84">
        <f>SUM($B$72:AK72)-SUM($B$73:AK73)</f>
        <v>1.1102230246251565E-15</v>
      </c>
      <c r="AL74" s="84">
        <f>SUM($B$72:AL72)-SUM($B$73:AL73)</f>
        <v>1.1102230246251565E-15</v>
      </c>
      <c r="AM74" s="84">
        <f>SUM($B$72:AM72)-SUM($B$73:AM73)</f>
        <v>1.1102230246251565E-15</v>
      </c>
      <c r="AN74" s="84">
        <f>SUM($B$72:AN72)-SUM($B$73:AN73)</f>
        <v>1.1102230246251565E-15</v>
      </c>
      <c r="AO74" s="84">
        <f>SUM($B$72:AO72)-SUM($B$73:AO73)</f>
        <v>1.1102230246251565E-15</v>
      </c>
      <c r="AP74" s="84">
        <f>SUM($B$72:AP72)-SUM($B$73:AP73)</f>
        <v>1.1102230246251565E-15</v>
      </c>
      <c r="AQ74" s="84">
        <f>SUM($B$72:AQ72)-SUM($B$73:AQ73)</f>
        <v>1.1102230246251565E-15</v>
      </c>
      <c r="AR74" s="84">
        <f>SUM($B$72:AR72)-SUM($B$73:AR73)</f>
        <v>1.1102230246251565E-15</v>
      </c>
      <c r="AS74" s="84">
        <f>SUM($B$72:AS72)-SUM($B$73:AS73)</f>
        <v>1.1102230246251565E-15</v>
      </c>
      <c r="AT74" s="84">
        <f>SUM($B$72:AT72)-SUM($B$73:AT73)</f>
        <v>1.1102230246251565E-15</v>
      </c>
      <c r="AU74" s="84">
        <f>SUM($B$72:AU72)-SUM($B$73:AU73)</f>
        <v>1.1102230246251565E-15</v>
      </c>
      <c r="AV74" s="84">
        <f>SUM($B$72:AV72)-SUM($B$73:AV73)</f>
        <v>1.1102230246251565E-15</v>
      </c>
      <c r="AW74" s="84">
        <f>SUM($B$72:AW72)-SUM($B$73:AW73)</f>
        <v>1.1102230246251565E-15</v>
      </c>
      <c r="AX74" s="84">
        <f>SUM($B$72:AX72)-SUM($B$73:AX73)</f>
        <v>1.1102230246251565E-15</v>
      </c>
      <c r="AY74" s="84">
        <f>SUM($B$72:AY72)-SUM($B$73:AY73)</f>
        <v>1.1102230246251565E-15</v>
      </c>
      <c r="AZ74" s="84">
        <f>SUM($B$72:AZ72)-SUM($B$73:AZ73)</f>
        <v>1.1102230246251565E-15</v>
      </c>
      <c r="BA74" s="84">
        <f>SUM($B$72:BA72)-SUM($B$73:BA73)</f>
        <v>1.1102230246251565E-15</v>
      </c>
      <c r="BB74" s="84">
        <f>SUM($B$72:BB72)-SUM($B$73:BB73)</f>
        <v>1.1102230246251565E-15</v>
      </c>
      <c r="BC74" s="84">
        <f>SUM($B$72:BC72)-SUM($B$73:BC73)</f>
        <v>1.1102230246251565E-15</v>
      </c>
      <c r="BD74" s="84">
        <f>SUM($B$72:BD72)-SUM($B$73:BD73)</f>
        <v>1.1102230246251565E-15</v>
      </c>
      <c r="BE74" s="84">
        <f>SUM($B$72:BE72)-SUM($B$73:BE73)</f>
        <v>1.1102230246251565E-15</v>
      </c>
      <c r="BF74" s="84">
        <f>SUM($B$72:BF72)-SUM($B$73:BF73)</f>
        <v>1.1102230246251565E-15</v>
      </c>
      <c r="BG74" s="84">
        <f>SUM($B$72:BG72)-SUM($B$73:BG73)</f>
        <v>1.1102230246251565E-15</v>
      </c>
      <c r="BH74" s="84">
        <f>SUM($B$72:BH72)-SUM($B$73:BH73)</f>
        <v>1.1102230246251565E-15</v>
      </c>
      <c r="BI74" s="84">
        <f>SUM($B$72:BI72)-SUM($B$73:BI73)</f>
        <v>1.1102230246251565E-15</v>
      </c>
      <c r="BJ74" s="84">
        <f>SUM($B$72:BJ72)-SUM($B$73:BJ73)</f>
        <v>1.1102230246251565E-15</v>
      </c>
      <c r="BK74" s="84">
        <f>SUM($B$72:BK72)-SUM($B$73:BK73)</f>
        <v>1.1102230246251565E-15</v>
      </c>
      <c r="BL74" s="84">
        <f>SUM($B$72:BL72)-SUM($B$73:BL73)</f>
        <v>1.1102230246251565E-15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>
        <v>0</v>
      </c>
      <c r="C75" s="125">
        <f>($C$72*TaxDepr!B$32)</f>
        <v>0.6091124</v>
      </c>
      <c r="D75" s="317">
        <f>($C$72*TaxDepr!C$32)+($D$72*TaxDepr!B$32)</f>
        <v>1.7787883</v>
      </c>
      <c r="E75" s="317">
        <f>($C$72*TaxDepr!D$32)+($D$72*TaxDepr!C$32)+($E$72*TaxDepr!B$32)</f>
        <v>2.1728614396605006</v>
      </c>
      <c r="F75" s="317">
        <f>($C$72*TaxDepr!E$32)+($D$72*TaxDepr!D$32)+($E$72*TaxDepr!C$32)+$F$72*TaxDepr!B$32</f>
        <v>2.319722120097</v>
      </c>
      <c r="G75" s="317">
        <f>($C$72*TaxDepr!F$32)+($D$72*TaxDepr!E$32)+($E$72*TaxDepr!D$32)+$F$72*TaxDepr!C$32+$G$72*TaxDepr!B$32</f>
        <v>2.4998210484229002</v>
      </c>
      <c r="H75" s="317">
        <f>($C$72*TaxDepr!G$32)+($D$72*TaxDepr!F$32)+($E$72*TaxDepr!E$32)+$F$72*TaxDepr!D$32+$G$72*TaxDepr!C$32</f>
        <v>2.1371937488735</v>
      </c>
      <c r="I75" s="317">
        <f>($C$72*TaxDepr!H$32)+($D$72*TaxDepr!G$32)+($E$72*TaxDepr!F$32)+$F$72*TaxDepr!E$32+$G$72*TaxDepr!D$32</f>
        <v>1.7664223920525002</v>
      </c>
      <c r="J75" s="317">
        <f>($C$72*TaxDepr!I$32)+($D$72*TaxDepr!H$32)+($E$72*TaxDepr!G$32)+$F$72*TaxDepr!F$32+$G$72*TaxDepr!E$32</f>
        <v>1.3412567120525001</v>
      </c>
      <c r="K75" s="317">
        <f>($C$72*TaxDepr!J$32)+($D$72*TaxDepr!I$32)+($E$72*TaxDepr!H$32)+$F$72*TaxDepr!G$32+$G$72*TaxDepr!F$32</f>
        <v>0.86082835205250008</v>
      </c>
      <c r="L75" s="317">
        <f>($C$72*TaxDepr!K$32)+($D$72*TaxDepr!J$32)+($E$72*TaxDepr!I$32)+$F$72*TaxDepr!H$32+$G$72*TaxDepr!G$32</f>
        <v>0.57896381526390006</v>
      </c>
      <c r="M75" s="317">
        <f>($C$72*TaxDepr!L$32)+($D$72*TaxDepr!K$32)+($E$72*TaxDepr!J$32)+$F$72*TaxDepr!I$32+$G$72*TaxDepr!H$32</f>
        <v>0.339171</v>
      </c>
      <c r="N75" s="317">
        <f>($C$72*TaxDepr!M$32)+($D$72*TaxDepr!L$32)+($E$72*TaxDepr!K$32)+$F$72*TaxDepr!J$32+$G$72*TaxDepr!I$32</f>
        <v>7.5871000000000008E-2</v>
      </c>
      <c r="O75" s="317">
        <f>($C$72*TaxDepr!N$32)+($D$72*TaxDepr!M$32)+($E$72*TaxDepr!L$32)+$F$72*TaxDepr!K$32+$G$72*TaxDepr!J$32</f>
        <v>0</v>
      </c>
      <c r="P75" s="317">
        <f>($C$72*TaxDepr!O$32)+($D$72*TaxDepr!N$32)+($E$72*TaxDepr!M$32)+$F$72*TaxDepr!L$32+$G$72*TaxDepr!K$32</f>
        <v>0</v>
      </c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16.480012328475301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6">C73+C75</f>
        <v>0.6091124</v>
      </c>
      <c r="D76" s="92">
        <f t="shared" si="46"/>
        <v>1.7787883</v>
      </c>
      <c r="E76" s="92">
        <f t="shared" si="46"/>
        <v>2.1728614396605006</v>
      </c>
      <c r="F76" s="92">
        <f t="shared" si="46"/>
        <v>2.319722120097</v>
      </c>
      <c r="G76" s="92">
        <f t="shared" si="46"/>
        <v>2.4998210484229002</v>
      </c>
      <c r="H76" s="92">
        <f t="shared" si="46"/>
        <v>2.1371937488735</v>
      </c>
      <c r="I76" s="92">
        <f t="shared" si="46"/>
        <v>1.7664223920525002</v>
      </c>
      <c r="J76" s="92">
        <f t="shared" si="46"/>
        <v>1.3412567120525001</v>
      </c>
      <c r="K76" s="92">
        <f t="shared" si="46"/>
        <v>0.86082835205250008</v>
      </c>
      <c r="L76" s="92">
        <f>L73+L75</f>
        <v>0.57896381526390006</v>
      </c>
      <c r="M76" s="92">
        <f t="shared" si="46"/>
        <v>0.339171</v>
      </c>
      <c r="N76" s="92">
        <f t="shared" si="46"/>
        <v>7.5871000000000008E-2</v>
      </c>
      <c r="O76" s="92">
        <f t="shared" si="46"/>
        <v>0</v>
      </c>
      <c r="P76" s="92">
        <f t="shared" si="46"/>
        <v>0</v>
      </c>
      <c r="Q76" s="92">
        <f t="shared" si="46"/>
        <v>0</v>
      </c>
      <c r="R76" s="92">
        <f t="shared" si="46"/>
        <v>0</v>
      </c>
      <c r="S76" s="92">
        <f t="shared" si="46"/>
        <v>0</v>
      </c>
      <c r="T76" s="92">
        <f t="shared" si="46"/>
        <v>0</v>
      </c>
      <c r="U76" s="92">
        <f t="shared" si="46"/>
        <v>0</v>
      </c>
      <c r="V76" s="92">
        <f t="shared" si="46"/>
        <v>0</v>
      </c>
      <c r="W76" s="92">
        <f t="shared" si="46"/>
        <v>0</v>
      </c>
      <c r="X76" s="92">
        <f t="shared" si="46"/>
        <v>0</v>
      </c>
      <c r="Y76" s="92">
        <f t="shared" si="46"/>
        <v>0</v>
      </c>
      <c r="Z76" s="92">
        <f t="shared" si="46"/>
        <v>0</v>
      </c>
      <c r="AA76" s="92">
        <f t="shared" si="46"/>
        <v>0</v>
      </c>
      <c r="AB76" s="92">
        <f t="shared" si="46"/>
        <v>0</v>
      </c>
      <c r="AC76" s="92">
        <f t="shared" si="46"/>
        <v>0</v>
      </c>
      <c r="AD76" s="92">
        <f t="shared" si="46"/>
        <v>0</v>
      </c>
      <c r="AE76" s="92">
        <f t="shared" si="46"/>
        <v>0</v>
      </c>
      <c r="AF76" s="92">
        <f t="shared" si="46"/>
        <v>0</v>
      </c>
      <c r="AG76" s="92">
        <f t="shared" si="46"/>
        <v>0</v>
      </c>
      <c r="AH76" s="92">
        <f t="shared" si="46"/>
        <v>0</v>
      </c>
      <c r="AI76" s="92">
        <f t="shared" si="46"/>
        <v>0</v>
      </c>
      <c r="AJ76" s="92">
        <f t="shared" si="46"/>
        <v>0</v>
      </c>
      <c r="AK76" s="92">
        <f t="shared" si="46"/>
        <v>0</v>
      </c>
      <c r="AL76" s="92">
        <f t="shared" si="46"/>
        <v>0</v>
      </c>
      <c r="AM76" s="92">
        <f t="shared" si="46"/>
        <v>0</v>
      </c>
      <c r="AN76" s="92">
        <f t="shared" si="46"/>
        <v>0</v>
      </c>
      <c r="AO76" s="92">
        <f t="shared" si="46"/>
        <v>0</v>
      </c>
      <c r="AP76" s="92">
        <f t="shared" si="46"/>
        <v>0</v>
      </c>
      <c r="AQ76" s="92">
        <f t="shared" si="46"/>
        <v>0</v>
      </c>
      <c r="AR76" s="92">
        <f t="shared" si="46"/>
        <v>0</v>
      </c>
      <c r="AS76" s="92">
        <f t="shared" si="46"/>
        <v>0</v>
      </c>
      <c r="AT76" s="92">
        <f t="shared" si="46"/>
        <v>0</v>
      </c>
      <c r="AU76" s="92">
        <f t="shared" si="46"/>
        <v>0</v>
      </c>
      <c r="AV76" s="92">
        <f t="shared" si="46"/>
        <v>0</v>
      </c>
      <c r="AW76" s="92">
        <f t="shared" si="46"/>
        <v>0</v>
      </c>
      <c r="AX76" s="92">
        <f t="shared" si="46"/>
        <v>0</v>
      </c>
      <c r="AY76" s="92">
        <f t="shared" si="46"/>
        <v>0</v>
      </c>
      <c r="AZ76" s="92">
        <f t="shared" si="46"/>
        <v>0</v>
      </c>
      <c r="BA76" s="92">
        <f t="shared" si="46"/>
        <v>0</v>
      </c>
      <c r="BB76" s="92">
        <f t="shared" si="46"/>
        <v>0</v>
      </c>
      <c r="BC76" s="92">
        <f t="shared" si="46"/>
        <v>0</v>
      </c>
      <c r="BD76" s="92">
        <f t="shared" si="46"/>
        <v>0</v>
      </c>
      <c r="BE76" s="92">
        <f t="shared" si="46"/>
        <v>0</v>
      </c>
      <c r="BF76" s="92">
        <f t="shared" si="46"/>
        <v>0</v>
      </c>
      <c r="BG76" s="92">
        <f t="shared" si="46"/>
        <v>0</v>
      </c>
      <c r="BH76" s="92">
        <f t="shared" si="46"/>
        <v>0</v>
      </c>
      <c r="BI76" s="92">
        <f t="shared" si="46"/>
        <v>0</v>
      </c>
      <c r="BJ76" s="92">
        <f t="shared" si="46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12.75" x14ac:dyDescent="0.2">
      <c r="A79" s="86" t="s">
        <v>105</v>
      </c>
      <c r="B79" s="84">
        <f t="shared" ref="B79:AG79" si="47">B20</f>
        <v>0</v>
      </c>
      <c r="C79" s="84">
        <f t="shared" si="47"/>
        <v>4.2640000000000002</v>
      </c>
      <c r="D79" s="84">
        <f t="shared" si="47"/>
        <v>5.1420000000000003</v>
      </c>
      <c r="E79" s="84">
        <f t="shared" si="47"/>
        <v>1.17384753</v>
      </c>
      <c r="F79" s="84">
        <f t="shared" si="47"/>
        <v>4.2</v>
      </c>
      <c r="G79" s="84">
        <f t="shared" si="47"/>
        <v>1.7</v>
      </c>
      <c r="H79" s="84">
        <f t="shared" si="47"/>
        <v>0</v>
      </c>
      <c r="I79" s="84">
        <f t="shared" si="47"/>
        <v>0</v>
      </c>
      <c r="J79" s="84">
        <f t="shared" si="47"/>
        <v>0</v>
      </c>
      <c r="K79" s="84">
        <f t="shared" si="47"/>
        <v>0</v>
      </c>
      <c r="L79" s="84">
        <f t="shared" si="47"/>
        <v>-4.2640000000000002</v>
      </c>
      <c r="M79" s="84">
        <f t="shared" si="47"/>
        <v>-5.1420000000000003</v>
      </c>
      <c r="N79" s="84">
        <f t="shared" si="47"/>
        <v>-1.17384753</v>
      </c>
      <c r="O79" s="84">
        <f t="shared" si="47"/>
        <v>-4.2</v>
      </c>
      <c r="P79" s="84">
        <f t="shared" si="47"/>
        <v>-1.7</v>
      </c>
      <c r="Q79" s="84">
        <f t="shared" si="47"/>
        <v>0</v>
      </c>
      <c r="R79" s="84">
        <f t="shared" si="47"/>
        <v>0</v>
      </c>
      <c r="S79" s="84">
        <f t="shared" si="47"/>
        <v>0</v>
      </c>
      <c r="T79" s="84">
        <f t="shared" si="47"/>
        <v>0</v>
      </c>
      <c r="U79" s="84">
        <f t="shared" si="47"/>
        <v>0</v>
      </c>
      <c r="V79" s="84">
        <f t="shared" si="47"/>
        <v>0</v>
      </c>
      <c r="W79" s="84">
        <f t="shared" si="47"/>
        <v>0</v>
      </c>
      <c r="X79" s="84">
        <f t="shared" si="47"/>
        <v>0</v>
      </c>
      <c r="Y79" s="84">
        <f t="shared" si="47"/>
        <v>0</v>
      </c>
      <c r="Z79" s="84">
        <f t="shared" si="47"/>
        <v>0</v>
      </c>
      <c r="AA79" s="84">
        <f t="shared" si="47"/>
        <v>0</v>
      </c>
      <c r="AB79" s="84">
        <f t="shared" si="47"/>
        <v>0</v>
      </c>
      <c r="AC79" s="84">
        <f t="shared" si="47"/>
        <v>0</v>
      </c>
      <c r="AD79" s="84">
        <f t="shared" si="47"/>
        <v>0</v>
      </c>
      <c r="AE79" s="84">
        <f t="shared" si="47"/>
        <v>0</v>
      </c>
      <c r="AF79" s="84">
        <f t="shared" si="47"/>
        <v>0</v>
      </c>
      <c r="AG79" s="84">
        <f t="shared" si="47"/>
        <v>0</v>
      </c>
      <c r="AH79" s="84">
        <f t="shared" ref="AH79:BL79" si="48">AH20</f>
        <v>0</v>
      </c>
      <c r="AI79" s="84">
        <f t="shared" si="48"/>
        <v>0</v>
      </c>
      <c r="AJ79" s="84">
        <f t="shared" si="48"/>
        <v>0</v>
      </c>
      <c r="AK79" s="84">
        <f t="shared" si="48"/>
        <v>0</v>
      </c>
      <c r="AL79" s="84">
        <f t="shared" si="48"/>
        <v>0</v>
      </c>
      <c r="AM79" s="84">
        <f t="shared" si="48"/>
        <v>0</v>
      </c>
      <c r="AN79" s="84">
        <f t="shared" si="48"/>
        <v>0</v>
      </c>
      <c r="AO79" s="84">
        <f t="shared" si="48"/>
        <v>0</v>
      </c>
      <c r="AP79" s="84">
        <f t="shared" si="48"/>
        <v>0</v>
      </c>
      <c r="AQ79" s="84">
        <f t="shared" si="48"/>
        <v>0</v>
      </c>
      <c r="AR79" s="84">
        <f t="shared" si="48"/>
        <v>0</v>
      </c>
      <c r="AS79" s="84">
        <f t="shared" si="48"/>
        <v>0</v>
      </c>
      <c r="AT79" s="84">
        <f t="shared" si="48"/>
        <v>0</v>
      </c>
      <c r="AU79" s="84">
        <f t="shared" si="48"/>
        <v>0</v>
      </c>
      <c r="AV79" s="84">
        <f t="shared" si="48"/>
        <v>0</v>
      </c>
      <c r="AW79" s="84">
        <f t="shared" si="48"/>
        <v>0</v>
      </c>
      <c r="AX79" s="84">
        <f t="shared" si="48"/>
        <v>0</v>
      </c>
      <c r="AY79" s="84">
        <f t="shared" si="48"/>
        <v>0</v>
      </c>
      <c r="AZ79" s="84">
        <f t="shared" si="48"/>
        <v>0</v>
      </c>
      <c r="BA79" s="84">
        <f t="shared" si="48"/>
        <v>0</v>
      </c>
      <c r="BB79" s="84">
        <f t="shared" si="48"/>
        <v>0</v>
      </c>
      <c r="BC79" s="84">
        <f>BC20</f>
        <v>0</v>
      </c>
      <c r="BD79" s="84">
        <f>BD20</f>
        <v>0</v>
      </c>
      <c r="BE79" s="84">
        <f t="shared" si="48"/>
        <v>0</v>
      </c>
      <c r="BF79" s="84">
        <f t="shared" si="48"/>
        <v>0</v>
      </c>
      <c r="BG79" s="84">
        <f t="shared" si="48"/>
        <v>0</v>
      </c>
      <c r="BH79" s="84">
        <f t="shared" si="48"/>
        <v>0</v>
      </c>
      <c r="BI79" s="84">
        <f t="shared" si="48"/>
        <v>0</v>
      </c>
      <c r="BJ79" s="84">
        <f t="shared" si="48"/>
        <v>0</v>
      </c>
      <c r="BK79" s="84">
        <f t="shared" si="48"/>
        <v>0</v>
      </c>
      <c r="BL79" s="84">
        <f t="shared" si="48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4.2640000000000002</v>
      </c>
      <c r="D81" s="84">
        <f>SUM($B$79:D79)</f>
        <v>9.4060000000000006</v>
      </c>
      <c r="E81" s="84">
        <f>SUM($B$79:E79)</f>
        <v>10.57984753</v>
      </c>
      <c r="F81" s="84">
        <f>SUM($B$79:F79)</f>
        <v>14.779847530000001</v>
      </c>
      <c r="G81" s="84">
        <f>SUM($B$79:G79)</f>
        <v>16.479847530000001</v>
      </c>
      <c r="H81" s="84">
        <f>SUM($B$79:H79)</f>
        <v>16.479847530000001</v>
      </c>
      <c r="I81" s="84">
        <f>SUM($B$79:I79)</f>
        <v>16.479847530000001</v>
      </c>
      <c r="J81" s="84">
        <f>SUM($B$79:J79)</f>
        <v>16.479847530000001</v>
      </c>
      <c r="K81" s="84">
        <f>SUM($B$79:K79)</f>
        <v>16.479847530000001</v>
      </c>
      <c r="L81" s="84">
        <f>SUM($B$79:L79)</f>
        <v>12.215847530000001</v>
      </c>
      <c r="M81" s="84">
        <f>SUM($B$79:M79)</f>
        <v>7.073847530000001</v>
      </c>
      <c r="N81" s="84">
        <f>SUM($B$79:N79)</f>
        <v>5.9000000000000012</v>
      </c>
      <c r="O81" s="84">
        <f>SUM($B$79:O79)</f>
        <v>1.7000000000000011</v>
      </c>
      <c r="P81" s="84">
        <f>SUM($B$79:P79)</f>
        <v>0</v>
      </c>
      <c r="Q81" s="84">
        <f>SUM($B$79:Q79)</f>
        <v>1.1102230246251565E-15</v>
      </c>
      <c r="R81" s="84">
        <f>SUM($B$79:R79)</f>
        <v>1.1102230246251565E-15</v>
      </c>
      <c r="S81" s="84">
        <f>SUM($B$79:S79)</f>
        <v>1.1102230246251565E-15</v>
      </c>
      <c r="T81" s="84">
        <f>SUM($B$79:T79)</f>
        <v>1.1102230246251565E-15</v>
      </c>
      <c r="U81" s="84">
        <f>SUM($B$79:U79)</f>
        <v>1.1102230246251565E-15</v>
      </c>
      <c r="V81" s="84">
        <f>SUM($B$79:V79)</f>
        <v>1.1102230246251565E-15</v>
      </c>
      <c r="W81" s="84">
        <f>SUM($B$79:W79)</f>
        <v>1.1102230246251565E-15</v>
      </c>
      <c r="X81" s="84">
        <f>SUM($B$79:X79)</f>
        <v>1.1102230246251565E-15</v>
      </c>
      <c r="Y81" s="84">
        <f>SUM($B$79:Y79)</f>
        <v>1.1102230246251565E-15</v>
      </c>
      <c r="Z81" s="84">
        <f>SUM($B$79:Z79)</f>
        <v>1.1102230246251565E-15</v>
      </c>
      <c r="AA81" s="84">
        <f>SUM($B$79:AA79)</f>
        <v>1.1102230246251565E-15</v>
      </c>
      <c r="AB81" s="84">
        <f>SUM($B$79:AB79)</f>
        <v>1.1102230246251565E-15</v>
      </c>
      <c r="AC81" s="84">
        <f>SUM($B$79:AC79)</f>
        <v>1.1102230246251565E-15</v>
      </c>
      <c r="AD81" s="84">
        <f>SUM($B$79:AD79)</f>
        <v>1.1102230246251565E-15</v>
      </c>
      <c r="AE81" s="84">
        <f>SUM($B$79:AE79)</f>
        <v>1.1102230246251565E-15</v>
      </c>
      <c r="AF81" s="84">
        <f>SUM($B$79:AF79)</f>
        <v>1.1102230246251565E-15</v>
      </c>
      <c r="AG81" s="84">
        <f>SUM($B$79:AG79)</f>
        <v>1.1102230246251565E-15</v>
      </c>
      <c r="AH81" s="84">
        <f>SUM($B$79:AH79)</f>
        <v>1.1102230246251565E-15</v>
      </c>
      <c r="AI81" s="84">
        <f>SUM($B$79:AI79)</f>
        <v>1.1102230246251565E-15</v>
      </c>
      <c r="AJ81" s="84">
        <f>SUM($B$79:AJ79)</f>
        <v>1.1102230246251565E-15</v>
      </c>
      <c r="AK81" s="84">
        <f>SUM($B$79:AK79)</f>
        <v>1.1102230246251565E-15</v>
      </c>
      <c r="AL81" s="84">
        <f>SUM($B$79:AL79)</f>
        <v>1.1102230246251565E-15</v>
      </c>
      <c r="AM81" s="84">
        <f>SUM($B$79:AM79)</f>
        <v>1.1102230246251565E-15</v>
      </c>
      <c r="AN81" s="84">
        <f>SUM($B$79:AN79)</f>
        <v>1.1102230246251565E-15</v>
      </c>
      <c r="AO81" s="84">
        <f>SUM($B$79:AO79)</f>
        <v>1.1102230246251565E-15</v>
      </c>
      <c r="AP81" s="84">
        <f>SUM($B$79:AP79)</f>
        <v>1.1102230246251565E-15</v>
      </c>
      <c r="AQ81" s="84">
        <f>SUM($B$79:AQ79)</f>
        <v>1.1102230246251565E-15</v>
      </c>
      <c r="AR81" s="84">
        <f>SUM($B$79:AR79)</f>
        <v>1.1102230246251565E-15</v>
      </c>
      <c r="AS81" s="84">
        <f>SUM($B$79:AS79)</f>
        <v>1.1102230246251565E-15</v>
      </c>
      <c r="AT81" s="84">
        <f>SUM($B$79:AT79)</f>
        <v>1.1102230246251565E-15</v>
      </c>
      <c r="AU81" s="84">
        <f>SUM($B$79:AU79)</f>
        <v>1.1102230246251565E-15</v>
      </c>
      <c r="AV81" s="84">
        <f>SUM($B$79:AV79)</f>
        <v>1.1102230246251565E-15</v>
      </c>
      <c r="AW81" s="84">
        <f>SUM($B$79:AW79)</f>
        <v>1.1102230246251565E-15</v>
      </c>
      <c r="AX81" s="84">
        <f>SUM($B$79:AX79)</f>
        <v>1.1102230246251565E-15</v>
      </c>
      <c r="AY81" s="84">
        <f>SUM($B$79:AY79)</f>
        <v>1.1102230246251565E-15</v>
      </c>
      <c r="AZ81" s="84">
        <f>SUM($B$79:AZ79)</f>
        <v>1.1102230246251565E-15</v>
      </c>
      <c r="BA81" s="84">
        <f>SUM($B$79:BA79)</f>
        <v>1.1102230246251565E-15</v>
      </c>
      <c r="BB81" s="84">
        <f>SUM($B$79:BB79)</f>
        <v>1.1102230246251565E-15</v>
      </c>
      <c r="BC81" s="84">
        <f>SUM($B$79:BC79)</f>
        <v>1.1102230246251565E-15</v>
      </c>
      <c r="BD81" s="84">
        <f>SUM($B$79:BD79)</f>
        <v>1.1102230246251565E-15</v>
      </c>
      <c r="BE81" s="84">
        <f>SUM($B$79:BE79)</f>
        <v>1.1102230246251565E-15</v>
      </c>
      <c r="BF81" s="84">
        <f>SUM($B$79:BF79)</f>
        <v>1.1102230246251565E-15</v>
      </c>
      <c r="BG81" s="84">
        <f>SUM($B$79:BG79)</f>
        <v>1.1102230246251565E-15</v>
      </c>
      <c r="BH81" s="84">
        <f>SUM($B$79:BH79)</f>
        <v>1.1102230246251565E-15</v>
      </c>
      <c r="BI81" s="84">
        <f>SUM($B$79:BI79)</f>
        <v>1.1102230246251565E-15</v>
      </c>
      <c r="BJ81" s="84">
        <f>SUM($B$79:BJ79)</f>
        <v>1.1102230246251565E-15</v>
      </c>
      <c r="BK81" s="84">
        <f>SUM($B$79:BK79)</f>
        <v>1.1102230246251565E-15</v>
      </c>
      <c r="BL81" s="84">
        <f>SUM($B$79:BL79)</f>
        <v>1.1102230246251565E-15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f>C75</f>
        <v>0.6091124</v>
      </c>
      <c r="D82" s="316">
        <f>D75</f>
        <v>1.7787883</v>
      </c>
      <c r="E82" s="316">
        <f t="shared" ref="E82:BL82" si="49">E75</f>
        <v>2.1728614396605006</v>
      </c>
      <c r="F82" s="316">
        <f t="shared" si="49"/>
        <v>2.319722120097</v>
      </c>
      <c r="G82" s="316">
        <f t="shared" si="49"/>
        <v>2.4998210484229002</v>
      </c>
      <c r="H82" s="316">
        <f t="shared" si="49"/>
        <v>2.1371937488735</v>
      </c>
      <c r="I82" s="316">
        <f t="shared" si="49"/>
        <v>1.7664223920525002</v>
      </c>
      <c r="J82" s="316">
        <f t="shared" si="49"/>
        <v>1.3412567120525001</v>
      </c>
      <c r="K82" s="316">
        <f t="shared" si="49"/>
        <v>0.86082835205250008</v>
      </c>
      <c r="L82" s="316">
        <f t="shared" si="49"/>
        <v>0.57896381526390006</v>
      </c>
      <c r="M82" s="316">
        <f t="shared" si="49"/>
        <v>0.339171</v>
      </c>
      <c r="N82" s="316">
        <f t="shared" si="49"/>
        <v>7.5871000000000008E-2</v>
      </c>
      <c r="O82" s="316">
        <f t="shared" si="49"/>
        <v>0</v>
      </c>
      <c r="P82" s="316">
        <f t="shared" si="49"/>
        <v>0</v>
      </c>
      <c r="Q82" s="316">
        <f t="shared" si="49"/>
        <v>0</v>
      </c>
      <c r="R82" s="316">
        <f t="shared" si="49"/>
        <v>0</v>
      </c>
      <c r="S82" s="316">
        <f t="shared" si="49"/>
        <v>0</v>
      </c>
      <c r="T82" s="316">
        <f t="shared" si="49"/>
        <v>0</v>
      </c>
      <c r="U82" s="316">
        <f t="shared" si="49"/>
        <v>0</v>
      </c>
      <c r="V82" s="316">
        <f t="shared" si="49"/>
        <v>0</v>
      </c>
      <c r="W82" s="316">
        <f t="shared" si="49"/>
        <v>0</v>
      </c>
      <c r="X82" s="316">
        <f t="shared" si="49"/>
        <v>0</v>
      </c>
      <c r="Y82" s="316">
        <f t="shared" si="49"/>
        <v>0</v>
      </c>
      <c r="Z82" s="316">
        <f t="shared" si="49"/>
        <v>0</v>
      </c>
      <c r="AA82" s="316">
        <f t="shared" si="49"/>
        <v>0</v>
      </c>
      <c r="AB82" s="316">
        <f t="shared" si="49"/>
        <v>0</v>
      </c>
      <c r="AC82" s="316">
        <f t="shared" si="49"/>
        <v>0</v>
      </c>
      <c r="AD82" s="316">
        <f t="shared" si="49"/>
        <v>0</v>
      </c>
      <c r="AE82" s="316">
        <f t="shared" si="49"/>
        <v>0</v>
      </c>
      <c r="AF82" s="316">
        <f t="shared" si="49"/>
        <v>0</v>
      </c>
      <c r="AG82" s="316">
        <f t="shared" si="49"/>
        <v>0</v>
      </c>
      <c r="AH82" s="316">
        <f t="shared" si="49"/>
        <v>0</v>
      </c>
      <c r="AI82" s="316">
        <f t="shared" si="49"/>
        <v>0</v>
      </c>
      <c r="AJ82" s="316">
        <f t="shared" si="49"/>
        <v>0</v>
      </c>
      <c r="AK82" s="316">
        <f t="shared" si="49"/>
        <v>0</v>
      </c>
      <c r="AL82" s="316">
        <f t="shared" si="49"/>
        <v>0</v>
      </c>
      <c r="AM82" s="316">
        <f t="shared" si="49"/>
        <v>0</v>
      </c>
      <c r="AN82" s="316">
        <f t="shared" si="49"/>
        <v>0</v>
      </c>
      <c r="AO82" s="316">
        <f t="shared" si="49"/>
        <v>0</v>
      </c>
      <c r="AP82" s="316">
        <f t="shared" si="49"/>
        <v>0</v>
      </c>
      <c r="AQ82" s="316">
        <f t="shared" si="49"/>
        <v>0</v>
      </c>
      <c r="AR82" s="316">
        <f t="shared" si="49"/>
        <v>0</v>
      </c>
      <c r="AS82" s="316">
        <f t="shared" si="49"/>
        <v>0</v>
      </c>
      <c r="AT82" s="316">
        <f t="shared" si="49"/>
        <v>0</v>
      </c>
      <c r="AU82" s="316">
        <f t="shared" si="49"/>
        <v>0</v>
      </c>
      <c r="AV82" s="316">
        <f t="shared" si="49"/>
        <v>0</v>
      </c>
      <c r="AW82" s="316">
        <f t="shared" si="49"/>
        <v>0</v>
      </c>
      <c r="AX82" s="316">
        <f t="shared" si="49"/>
        <v>0</v>
      </c>
      <c r="AY82" s="316">
        <f t="shared" si="49"/>
        <v>0</v>
      </c>
      <c r="AZ82" s="316">
        <f t="shared" si="49"/>
        <v>0</v>
      </c>
      <c r="BA82" s="316">
        <f t="shared" si="49"/>
        <v>0</v>
      </c>
      <c r="BB82" s="316">
        <f t="shared" si="49"/>
        <v>0</v>
      </c>
      <c r="BC82" s="316">
        <f t="shared" si="49"/>
        <v>0</v>
      </c>
      <c r="BD82" s="316">
        <f t="shared" si="49"/>
        <v>0</v>
      </c>
      <c r="BE82" s="316">
        <f t="shared" si="49"/>
        <v>0</v>
      </c>
      <c r="BF82" s="316">
        <f t="shared" si="49"/>
        <v>0</v>
      </c>
      <c r="BG82" s="316">
        <f t="shared" si="49"/>
        <v>0</v>
      </c>
      <c r="BH82" s="316">
        <f t="shared" si="49"/>
        <v>0</v>
      </c>
      <c r="BI82" s="316">
        <f t="shared" si="49"/>
        <v>0</v>
      </c>
      <c r="BJ82" s="316">
        <f t="shared" si="49"/>
        <v>0</v>
      </c>
      <c r="BK82" s="316">
        <f t="shared" si="49"/>
        <v>0</v>
      </c>
      <c r="BL82" s="316">
        <f t="shared" si="49"/>
        <v>0</v>
      </c>
      <c r="BM82" s="35"/>
      <c r="BN82" s="72">
        <f>SUM(B82:BM82)</f>
        <v>16.480012328475301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50">C80+C82</f>
        <v>0.6091124</v>
      </c>
      <c r="D83" s="92">
        <f t="shared" si="50"/>
        <v>1.7787883</v>
      </c>
      <c r="E83" s="92">
        <f t="shared" si="50"/>
        <v>2.1728614396605006</v>
      </c>
      <c r="F83" s="92">
        <f t="shared" si="50"/>
        <v>2.319722120097</v>
      </c>
      <c r="G83" s="92">
        <f t="shared" si="50"/>
        <v>2.4998210484229002</v>
      </c>
      <c r="H83" s="92">
        <f t="shared" si="50"/>
        <v>2.1371937488735</v>
      </c>
      <c r="I83" s="92">
        <f t="shared" si="50"/>
        <v>1.7664223920525002</v>
      </c>
      <c r="J83" s="92">
        <f t="shared" si="50"/>
        <v>1.3412567120525001</v>
      </c>
      <c r="K83" s="92">
        <f t="shared" si="50"/>
        <v>0.86082835205250008</v>
      </c>
      <c r="L83" s="92">
        <f t="shared" si="50"/>
        <v>0.57896381526390006</v>
      </c>
      <c r="M83" s="92">
        <f t="shared" si="50"/>
        <v>0.339171</v>
      </c>
      <c r="N83" s="92">
        <f t="shared" si="50"/>
        <v>7.5871000000000008E-2</v>
      </c>
      <c r="O83" s="92">
        <f t="shared" si="50"/>
        <v>0</v>
      </c>
      <c r="P83" s="92">
        <f t="shared" si="50"/>
        <v>0</v>
      </c>
      <c r="Q83" s="92">
        <f t="shared" si="50"/>
        <v>0</v>
      </c>
      <c r="R83" s="92">
        <f t="shared" si="50"/>
        <v>0</v>
      </c>
      <c r="S83" s="92">
        <f t="shared" si="50"/>
        <v>0</v>
      </c>
      <c r="T83" s="92">
        <f t="shared" si="50"/>
        <v>0</v>
      </c>
      <c r="U83" s="92">
        <f t="shared" si="50"/>
        <v>0</v>
      </c>
      <c r="V83" s="92">
        <f t="shared" si="50"/>
        <v>0</v>
      </c>
      <c r="W83" s="92">
        <f t="shared" si="50"/>
        <v>0</v>
      </c>
      <c r="X83" s="92">
        <f t="shared" si="50"/>
        <v>0</v>
      </c>
      <c r="Y83" s="92">
        <f t="shared" si="50"/>
        <v>0</v>
      </c>
      <c r="Z83" s="92">
        <f t="shared" si="50"/>
        <v>0</v>
      </c>
      <c r="AA83" s="92">
        <f t="shared" si="50"/>
        <v>0</v>
      </c>
      <c r="AB83" s="92">
        <f t="shared" si="50"/>
        <v>0</v>
      </c>
      <c r="AC83" s="92">
        <f t="shared" si="50"/>
        <v>0</v>
      </c>
      <c r="AD83" s="92">
        <f t="shared" si="50"/>
        <v>0</v>
      </c>
      <c r="AE83" s="92">
        <f t="shared" si="50"/>
        <v>0</v>
      </c>
      <c r="AF83" s="92">
        <f t="shared" si="50"/>
        <v>0</v>
      </c>
      <c r="AG83" s="92">
        <f t="shared" si="50"/>
        <v>0</v>
      </c>
      <c r="AH83" s="92">
        <f t="shared" si="50"/>
        <v>0</v>
      </c>
      <c r="AI83" s="92">
        <f t="shared" si="50"/>
        <v>0</v>
      </c>
      <c r="AJ83" s="92">
        <f t="shared" si="50"/>
        <v>0</v>
      </c>
      <c r="AK83" s="92">
        <f t="shared" si="50"/>
        <v>0</v>
      </c>
      <c r="AL83" s="92">
        <f t="shared" si="50"/>
        <v>0</v>
      </c>
      <c r="AM83" s="92">
        <f t="shared" si="50"/>
        <v>0</v>
      </c>
      <c r="AN83" s="92">
        <f t="shared" si="50"/>
        <v>0</v>
      </c>
      <c r="AO83" s="92">
        <f t="shared" si="50"/>
        <v>0</v>
      </c>
      <c r="AP83" s="92">
        <f t="shared" si="50"/>
        <v>0</v>
      </c>
      <c r="AQ83" s="92">
        <f t="shared" si="50"/>
        <v>0</v>
      </c>
      <c r="AR83" s="92">
        <f t="shared" si="50"/>
        <v>0</v>
      </c>
      <c r="AS83" s="92">
        <f t="shared" si="50"/>
        <v>0</v>
      </c>
      <c r="AT83" s="92">
        <f t="shared" si="50"/>
        <v>0</v>
      </c>
      <c r="AU83" s="92">
        <f t="shared" si="50"/>
        <v>0</v>
      </c>
      <c r="AV83" s="92">
        <f t="shared" si="50"/>
        <v>0</v>
      </c>
      <c r="AW83" s="92">
        <f t="shared" si="50"/>
        <v>0</v>
      </c>
      <c r="AX83" s="92">
        <f t="shared" si="50"/>
        <v>0</v>
      </c>
      <c r="AY83" s="92">
        <f t="shared" si="50"/>
        <v>0</v>
      </c>
      <c r="AZ83" s="92">
        <f t="shared" si="50"/>
        <v>0</v>
      </c>
      <c r="BA83" s="92">
        <f t="shared" si="50"/>
        <v>0</v>
      </c>
      <c r="BB83" s="92">
        <f t="shared" si="50"/>
        <v>0</v>
      </c>
      <c r="BC83" s="92">
        <f t="shared" si="50"/>
        <v>0</v>
      </c>
      <c r="BD83" s="92">
        <f t="shared" si="50"/>
        <v>0</v>
      </c>
      <c r="BE83" s="92">
        <f t="shared" si="50"/>
        <v>0</v>
      </c>
      <c r="BF83" s="92">
        <f t="shared" si="50"/>
        <v>0</v>
      </c>
      <c r="BG83" s="92">
        <f t="shared" si="50"/>
        <v>0</v>
      </c>
      <c r="BH83" s="92">
        <f t="shared" si="50"/>
        <v>0</v>
      </c>
      <c r="BI83" s="92">
        <f t="shared" si="50"/>
        <v>0</v>
      </c>
      <c r="BJ83" s="92">
        <f t="shared" si="50"/>
        <v>0</v>
      </c>
      <c r="BK83" s="92">
        <f t="shared" si="50"/>
        <v>0</v>
      </c>
      <c r="BL83" s="92">
        <f t="shared" si="50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103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BJ86" si="51">$B$20*(1-$B$5)/$B$3</f>
        <v>0</v>
      </c>
      <c r="C86" s="72">
        <f t="shared" si="51"/>
        <v>0</v>
      </c>
      <c r="D86" s="72">
        <f t="shared" si="51"/>
        <v>0</v>
      </c>
      <c r="E86" s="72">
        <f t="shared" si="51"/>
        <v>0</v>
      </c>
      <c r="F86" s="72">
        <f t="shared" si="51"/>
        <v>0</v>
      </c>
      <c r="G86" s="72">
        <f t="shared" si="51"/>
        <v>0</v>
      </c>
      <c r="H86" s="72">
        <f t="shared" si="51"/>
        <v>0</v>
      </c>
      <c r="I86" s="72">
        <f t="shared" si="51"/>
        <v>0</v>
      </c>
      <c r="J86" s="72">
        <f t="shared" si="51"/>
        <v>0</v>
      </c>
      <c r="K86" s="72">
        <f t="shared" si="51"/>
        <v>0</v>
      </c>
      <c r="L86" s="72">
        <f t="shared" si="51"/>
        <v>0</v>
      </c>
      <c r="M86" s="72">
        <f t="shared" si="51"/>
        <v>0</v>
      </c>
      <c r="N86" s="72">
        <f t="shared" si="51"/>
        <v>0</v>
      </c>
      <c r="O86" s="72">
        <f t="shared" si="51"/>
        <v>0</v>
      </c>
      <c r="P86" s="72">
        <f t="shared" si="51"/>
        <v>0</v>
      </c>
      <c r="Q86" s="72">
        <f t="shared" si="51"/>
        <v>0</v>
      </c>
      <c r="R86" s="72">
        <f t="shared" si="51"/>
        <v>0</v>
      </c>
      <c r="S86" s="72">
        <f t="shared" si="51"/>
        <v>0</v>
      </c>
      <c r="T86" s="72">
        <f t="shared" si="51"/>
        <v>0</v>
      </c>
      <c r="U86" s="72">
        <f t="shared" si="51"/>
        <v>0</v>
      </c>
      <c r="V86" s="72">
        <f t="shared" si="51"/>
        <v>0</v>
      </c>
      <c r="W86" s="72">
        <f t="shared" si="51"/>
        <v>0</v>
      </c>
      <c r="X86" s="72">
        <f t="shared" si="51"/>
        <v>0</v>
      </c>
      <c r="Y86" s="72">
        <f t="shared" si="51"/>
        <v>0</v>
      </c>
      <c r="Z86" s="72">
        <f t="shared" si="51"/>
        <v>0</v>
      </c>
      <c r="AA86" s="72">
        <f t="shared" si="51"/>
        <v>0</v>
      </c>
      <c r="AB86" s="72">
        <f t="shared" si="51"/>
        <v>0</v>
      </c>
      <c r="AC86" s="72">
        <f t="shared" si="51"/>
        <v>0</v>
      </c>
      <c r="AD86" s="72">
        <f t="shared" si="51"/>
        <v>0</v>
      </c>
      <c r="AE86" s="72">
        <f t="shared" si="51"/>
        <v>0</v>
      </c>
      <c r="AF86" s="72">
        <f t="shared" si="51"/>
        <v>0</v>
      </c>
      <c r="AG86" s="72">
        <f t="shared" si="51"/>
        <v>0</v>
      </c>
      <c r="AH86" s="72">
        <f t="shared" si="51"/>
        <v>0</v>
      </c>
      <c r="AI86" s="72">
        <f t="shared" si="51"/>
        <v>0</v>
      </c>
      <c r="AJ86" s="72">
        <f t="shared" si="51"/>
        <v>0</v>
      </c>
      <c r="AK86" s="72">
        <f t="shared" si="51"/>
        <v>0</v>
      </c>
      <c r="AL86" s="72">
        <f t="shared" si="51"/>
        <v>0</v>
      </c>
      <c r="AM86" s="72">
        <f t="shared" si="51"/>
        <v>0</v>
      </c>
      <c r="AN86" s="72">
        <f t="shared" si="51"/>
        <v>0</v>
      </c>
      <c r="AO86" s="72">
        <f t="shared" si="51"/>
        <v>0</v>
      </c>
      <c r="AP86" s="72">
        <f t="shared" si="51"/>
        <v>0</v>
      </c>
      <c r="AQ86" s="72">
        <f t="shared" si="51"/>
        <v>0</v>
      </c>
      <c r="AR86" s="72">
        <f t="shared" si="51"/>
        <v>0</v>
      </c>
      <c r="AS86" s="72">
        <f t="shared" si="51"/>
        <v>0</v>
      </c>
      <c r="AT86" s="72">
        <f t="shared" si="51"/>
        <v>0</v>
      </c>
      <c r="AU86" s="72">
        <f t="shared" si="51"/>
        <v>0</v>
      </c>
      <c r="AV86" s="72">
        <f t="shared" si="51"/>
        <v>0</v>
      </c>
      <c r="AW86" s="72">
        <f t="shared" si="51"/>
        <v>0</v>
      </c>
      <c r="AX86" s="72">
        <f t="shared" si="51"/>
        <v>0</v>
      </c>
      <c r="AY86" s="72">
        <f t="shared" si="51"/>
        <v>0</v>
      </c>
      <c r="AZ86" s="72">
        <f t="shared" si="51"/>
        <v>0</v>
      </c>
      <c r="BA86" s="72">
        <f t="shared" si="51"/>
        <v>0</v>
      </c>
      <c r="BB86" s="72">
        <f t="shared" si="51"/>
        <v>0</v>
      </c>
      <c r="BC86" s="72">
        <f t="shared" si="51"/>
        <v>0</v>
      </c>
      <c r="BD86" s="72">
        <f t="shared" si="51"/>
        <v>0</v>
      </c>
      <c r="BE86" s="72">
        <f t="shared" si="51"/>
        <v>0</v>
      </c>
      <c r="BF86" s="72">
        <f t="shared" si="51"/>
        <v>0</v>
      </c>
      <c r="BG86" s="72">
        <f t="shared" si="51"/>
        <v>0</v>
      </c>
      <c r="BH86" s="72">
        <f t="shared" si="51"/>
        <v>0</v>
      </c>
      <c r="BI86" s="72">
        <f t="shared" si="51"/>
        <v>0</v>
      </c>
      <c r="BJ86" s="72">
        <f t="shared" si="51"/>
        <v>0</v>
      </c>
      <c r="BK86" s="72"/>
      <c r="BL86" s="72"/>
      <c r="BM86" s="35"/>
      <c r="BN86" s="72">
        <f t="shared" ref="BN86:BN98" si="52">SUM(B86:BM86)</f>
        <v>0</v>
      </c>
      <c r="BO86" s="320" t="s">
        <v>299</v>
      </c>
    </row>
    <row r="87" spans="1:75" s="36" customFormat="1" ht="15" customHeight="1" x14ac:dyDescent="0.2">
      <c r="A87" s="106">
        <v>2015</v>
      </c>
      <c r="B87" s="72"/>
      <c r="C87" s="72">
        <f t="shared" ref="C87:L87" si="53">$C$20*(1-$B$5)/$B$3</f>
        <v>0.4264</v>
      </c>
      <c r="D87" s="72">
        <f t="shared" si="53"/>
        <v>0.4264</v>
      </c>
      <c r="E87" s="72">
        <f t="shared" si="53"/>
        <v>0.4264</v>
      </c>
      <c r="F87" s="72">
        <f t="shared" si="53"/>
        <v>0.4264</v>
      </c>
      <c r="G87" s="72">
        <f t="shared" si="53"/>
        <v>0.4264</v>
      </c>
      <c r="H87" s="72">
        <f t="shared" si="53"/>
        <v>0.4264</v>
      </c>
      <c r="I87" s="72">
        <f t="shared" si="53"/>
        <v>0.4264</v>
      </c>
      <c r="J87" s="72">
        <f t="shared" si="53"/>
        <v>0.4264</v>
      </c>
      <c r="K87" s="72">
        <f t="shared" si="53"/>
        <v>0.4264</v>
      </c>
      <c r="L87" s="72">
        <f t="shared" si="53"/>
        <v>0.4264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52"/>
        <v>4.2640000000000002</v>
      </c>
      <c r="BO87" s="321">
        <f>BN103*(1-0)</f>
        <v>4.2640000000000002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0.51419999999999999</v>
      </c>
      <c r="E88" s="72">
        <f t="shared" ref="E88:M88" si="54">$D$20*(1-$B$5)/$B$3</f>
        <v>0.51419999999999999</v>
      </c>
      <c r="F88" s="72">
        <f t="shared" si="54"/>
        <v>0.51419999999999999</v>
      </c>
      <c r="G88" s="72">
        <f t="shared" si="54"/>
        <v>0.51419999999999999</v>
      </c>
      <c r="H88" s="72">
        <f t="shared" si="54"/>
        <v>0.51419999999999999</v>
      </c>
      <c r="I88" s="72">
        <f t="shared" si="54"/>
        <v>0.51419999999999999</v>
      </c>
      <c r="J88" s="72">
        <f t="shared" si="54"/>
        <v>0.51419999999999999</v>
      </c>
      <c r="K88" s="72">
        <f t="shared" si="54"/>
        <v>0.51419999999999999</v>
      </c>
      <c r="L88" s="72">
        <f t="shared" si="54"/>
        <v>0.51419999999999999</v>
      </c>
      <c r="M88" s="72">
        <f t="shared" si="54"/>
        <v>0.51419999999999999</v>
      </c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52"/>
        <v>5.1419999999999986</v>
      </c>
      <c r="BO88" s="321">
        <f>BN104*(1-0)</f>
        <v>5.1419999999999986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N89" si="55">$E$20*(1-$B$5)/$B$3</f>
        <v>0.11738475299999999</v>
      </c>
      <c r="F89" s="72">
        <f t="shared" si="55"/>
        <v>0.11738475299999999</v>
      </c>
      <c r="G89" s="72">
        <f t="shared" si="55"/>
        <v>0.11738475299999999</v>
      </c>
      <c r="H89" s="72">
        <f t="shared" si="55"/>
        <v>0.11738475299999999</v>
      </c>
      <c r="I89" s="72">
        <f t="shared" si="55"/>
        <v>0.11738475299999999</v>
      </c>
      <c r="J89" s="72">
        <f t="shared" si="55"/>
        <v>0.11738475299999999</v>
      </c>
      <c r="K89" s="72">
        <f t="shared" si="55"/>
        <v>0.11738475299999999</v>
      </c>
      <c r="L89" s="72">
        <f t="shared" si="55"/>
        <v>0.11738475299999999</v>
      </c>
      <c r="M89" s="72">
        <f t="shared" si="55"/>
        <v>0.11738475299999999</v>
      </c>
      <c r="N89" s="72">
        <f t="shared" si="55"/>
        <v>0.11738475299999999</v>
      </c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52"/>
        <v>1.17384753</v>
      </c>
      <c r="BO89" s="321"/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O90" si="56">$F$20*(1-$B$5)/$B$3</f>
        <v>0.42000000000000004</v>
      </c>
      <c r="G90" s="72">
        <f t="shared" si="56"/>
        <v>0.42000000000000004</v>
      </c>
      <c r="H90" s="72">
        <f t="shared" si="56"/>
        <v>0.42000000000000004</v>
      </c>
      <c r="I90" s="72">
        <f t="shared" si="56"/>
        <v>0.42000000000000004</v>
      </c>
      <c r="J90" s="72">
        <f t="shared" si="56"/>
        <v>0.42000000000000004</v>
      </c>
      <c r="K90" s="72">
        <f t="shared" si="56"/>
        <v>0.42000000000000004</v>
      </c>
      <c r="L90" s="72">
        <f t="shared" si="56"/>
        <v>0.42000000000000004</v>
      </c>
      <c r="M90" s="72">
        <f t="shared" si="56"/>
        <v>0.42000000000000004</v>
      </c>
      <c r="N90" s="72">
        <f t="shared" si="56"/>
        <v>0.42000000000000004</v>
      </c>
      <c r="O90" s="72">
        <f t="shared" si="56"/>
        <v>0.42000000000000004</v>
      </c>
      <c r="P90" s="72">
        <v>0</v>
      </c>
      <c r="Q90" s="72">
        <v>0</v>
      </c>
      <c r="R90" s="72">
        <v>0</v>
      </c>
      <c r="S90" s="72">
        <v>0</v>
      </c>
      <c r="T90" s="72">
        <v>0</v>
      </c>
      <c r="U90" s="72">
        <v>0</v>
      </c>
      <c r="V90" s="72">
        <v>0</v>
      </c>
      <c r="W90" s="72">
        <v>0</v>
      </c>
      <c r="X90" s="72">
        <v>0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72">
        <v>0</v>
      </c>
      <c r="AE90" s="72">
        <v>0</v>
      </c>
      <c r="AF90" s="72">
        <v>0</v>
      </c>
      <c r="AG90" s="72">
        <v>0</v>
      </c>
      <c r="AH90" s="72">
        <v>0</v>
      </c>
      <c r="AI90" s="72">
        <v>0</v>
      </c>
      <c r="AJ90" s="72">
        <v>0</v>
      </c>
      <c r="AK90" s="72">
        <v>0</v>
      </c>
      <c r="AL90" s="72">
        <v>0</v>
      </c>
      <c r="AM90" s="72">
        <v>0</v>
      </c>
      <c r="AN90" s="72">
        <v>0</v>
      </c>
      <c r="AO90" s="72">
        <v>0</v>
      </c>
      <c r="AP90" s="72">
        <v>0</v>
      </c>
      <c r="AQ90" s="72">
        <v>0</v>
      </c>
      <c r="AR90" s="72">
        <v>0</v>
      </c>
      <c r="AS90" s="72">
        <v>0</v>
      </c>
      <c r="AT90" s="72">
        <v>0</v>
      </c>
      <c r="AU90" s="72">
        <v>0</v>
      </c>
      <c r="AV90" s="72">
        <v>0</v>
      </c>
      <c r="AW90" s="72">
        <v>0</v>
      </c>
      <c r="AX90" s="72">
        <v>0</v>
      </c>
      <c r="AY90" s="72">
        <v>0</v>
      </c>
      <c r="AZ90" s="72">
        <v>0</v>
      </c>
      <c r="BA90" s="72">
        <v>0</v>
      </c>
      <c r="BB90" s="72">
        <v>0</v>
      </c>
      <c r="BC90" s="72">
        <v>0</v>
      </c>
      <c r="BD90" s="72">
        <v>0</v>
      </c>
      <c r="BE90" s="72">
        <v>0</v>
      </c>
      <c r="BF90" s="72">
        <v>0</v>
      </c>
      <c r="BG90" s="72">
        <v>0</v>
      </c>
      <c r="BH90" s="72">
        <v>0</v>
      </c>
      <c r="BI90" s="72">
        <v>0</v>
      </c>
      <c r="BJ90" s="72">
        <v>0</v>
      </c>
      <c r="BK90" s="72">
        <v>0</v>
      </c>
      <c r="BL90" s="72"/>
      <c r="BM90" s="35"/>
      <c r="BN90" s="72">
        <f t="shared" si="52"/>
        <v>4.2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P91" si="57">$G$20*(1-$B$5)/$B$3</f>
        <v>0.16999999999999998</v>
      </c>
      <c r="H91" s="72">
        <f t="shared" si="57"/>
        <v>0.16999999999999998</v>
      </c>
      <c r="I91" s="72">
        <f t="shared" si="57"/>
        <v>0.16999999999999998</v>
      </c>
      <c r="J91" s="72">
        <f t="shared" si="57"/>
        <v>0.16999999999999998</v>
      </c>
      <c r="K91" s="72">
        <f t="shared" si="57"/>
        <v>0.16999999999999998</v>
      </c>
      <c r="L91" s="72">
        <f t="shared" si="57"/>
        <v>0.16999999999999998</v>
      </c>
      <c r="M91" s="72">
        <f t="shared" si="57"/>
        <v>0.16999999999999998</v>
      </c>
      <c r="N91" s="72">
        <f t="shared" si="57"/>
        <v>0.16999999999999998</v>
      </c>
      <c r="O91" s="72">
        <f t="shared" si="57"/>
        <v>0.16999999999999998</v>
      </c>
      <c r="P91" s="72">
        <f t="shared" si="57"/>
        <v>0.16999999999999998</v>
      </c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52"/>
        <v>1.6999999999999995</v>
      </c>
      <c r="BO91" s="321"/>
      <c r="BQ91" s="518"/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J92" si="58">$H$20*(1-$B$5)/$B$3</f>
        <v>0</v>
      </c>
      <c r="I92" s="72">
        <f t="shared" si="58"/>
        <v>0</v>
      </c>
      <c r="J92" s="72">
        <f t="shared" si="58"/>
        <v>0</v>
      </c>
      <c r="K92" s="72">
        <f t="shared" si="58"/>
        <v>0</v>
      </c>
      <c r="L92" s="72">
        <f t="shared" si="58"/>
        <v>0</v>
      </c>
      <c r="M92" s="72">
        <f t="shared" si="58"/>
        <v>0</v>
      </c>
      <c r="N92" s="72">
        <f t="shared" si="58"/>
        <v>0</v>
      </c>
      <c r="O92" s="72">
        <f t="shared" si="58"/>
        <v>0</v>
      </c>
      <c r="P92" s="72">
        <f t="shared" si="58"/>
        <v>0</v>
      </c>
      <c r="Q92" s="72">
        <f t="shared" si="58"/>
        <v>0</v>
      </c>
      <c r="R92" s="72">
        <f t="shared" si="58"/>
        <v>0</v>
      </c>
      <c r="S92" s="72">
        <f t="shared" si="58"/>
        <v>0</v>
      </c>
      <c r="T92" s="72">
        <f t="shared" si="58"/>
        <v>0</v>
      </c>
      <c r="U92" s="72">
        <f t="shared" si="58"/>
        <v>0</v>
      </c>
      <c r="V92" s="72">
        <f t="shared" si="58"/>
        <v>0</v>
      </c>
      <c r="W92" s="72">
        <f t="shared" si="58"/>
        <v>0</v>
      </c>
      <c r="X92" s="72">
        <f t="shared" si="58"/>
        <v>0</v>
      </c>
      <c r="Y92" s="72">
        <f t="shared" si="58"/>
        <v>0</v>
      </c>
      <c r="Z92" s="72">
        <f t="shared" si="58"/>
        <v>0</v>
      </c>
      <c r="AA92" s="72">
        <f t="shared" si="58"/>
        <v>0</v>
      </c>
      <c r="AB92" s="72">
        <f t="shared" si="58"/>
        <v>0</v>
      </c>
      <c r="AC92" s="72">
        <f t="shared" si="58"/>
        <v>0</v>
      </c>
      <c r="AD92" s="72">
        <f t="shared" si="58"/>
        <v>0</v>
      </c>
      <c r="AE92" s="72">
        <f t="shared" si="58"/>
        <v>0</v>
      </c>
      <c r="AF92" s="72">
        <f t="shared" si="58"/>
        <v>0</v>
      </c>
      <c r="AG92" s="72">
        <f t="shared" si="58"/>
        <v>0</v>
      </c>
      <c r="AH92" s="72">
        <f t="shared" si="58"/>
        <v>0</v>
      </c>
      <c r="AI92" s="72">
        <f t="shared" si="58"/>
        <v>0</v>
      </c>
      <c r="AJ92" s="72">
        <f t="shared" si="58"/>
        <v>0</v>
      </c>
      <c r="AK92" s="72">
        <f t="shared" si="58"/>
        <v>0</v>
      </c>
      <c r="AL92" s="72">
        <f t="shared" si="58"/>
        <v>0</v>
      </c>
      <c r="AM92" s="72">
        <f t="shared" si="58"/>
        <v>0</v>
      </c>
      <c r="AN92" s="72">
        <f t="shared" si="58"/>
        <v>0</v>
      </c>
      <c r="AO92" s="72">
        <f t="shared" si="58"/>
        <v>0</v>
      </c>
      <c r="AP92" s="72">
        <f t="shared" si="58"/>
        <v>0</v>
      </c>
      <c r="AQ92" s="72">
        <f t="shared" si="58"/>
        <v>0</v>
      </c>
      <c r="AR92" s="72">
        <f t="shared" si="58"/>
        <v>0</v>
      </c>
      <c r="AS92" s="72">
        <f t="shared" si="58"/>
        <v>0</v>
      </c>
      <c r="AT92" s="72">
        <f t="shared" si="58"/>
        <v>0</v>
      </c>
      <c r="AU92" s="72">
        <f t="shared" si="58"/>
        <v>0</v>
      </c>
      <c r="AV92" s="72">
        <f t="shared" si="58"/>
        <v>0</v>
      </c>
      <c r="AW92" s="72">
        <f t="shared" si="58"/>
        <v>0</v>
      </c>
      <c r="AX92" s="72">
        <f t="shared" si="58"/>
        <v>0</v>
      </c>
      <c r="AY92" s="72">
        <f t="shared" si="58"/>
        <v>0</v>
      </c>
      <c r="AZ92" s="72">
        <f t="shared" si="58"/>
        <v>0</v>
      </c>
      <c r="BA92" s="72">
        <f t="shared" si="58"/>
        <v>0</v>
      </c>
      <c r="BB92" s="72">
        <f t="shared" si="58"/>
        <v>0</v>
      </c>
      <c r="BC92" s="72">
        <f t="shared" si="58"/>
        <v>0</v>
      </c>
      <c r="BD92" s="72">
        <f t="shared" si="58"/>
        <v>0</v>
      </c>
      <c r="BE92" s="72">
        <f t="shared" si="58"/>
        <v>0</v>
      </c>
      <c r="BF92" s="72">
        <f t="shared" si="58"/>
        <v>0</v>
      </c>
      <c r="BG92" s="72">
        <f t="shared" si="58"/>
        <v>0</v>
      </c>
      <c r="BH92" s="72">
        <f t="shared" si="58"/>
        <v>0</v>
      </c>
      <c r="BI92" s="72">
        <f t="shared" si="58"/>
        <v>0</v>
      </c>
      <c r="BJ92" s="72">
        <f t="shared" si="58"/>
        <v>0</v>
      </c>
      <c r="BK92" s="72"/>
      <c r="BL92" s="72"/>
      <c r="BM92" s="35"/>
      <c r="BN92" s="72">
        <f t="shared" si="52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J93" si="59">$I$20*(1-$B$5)/$B$3</f>
        <v>0</v>
      </c>
      <c r="J93" s="72">
        <f t="shared" si="59"/>
        <v>0</v>
      </c>
      <c r="K93" s="72">
        <f t="shared" si="59"/>
        <v>0</v>
      </c>
      <c r="L93" s="72">
        <f t="shared" si="59"/>
        <v>0</v>
      </c>
      <c r="M93" s="72">
        <f t="shared" si="59"/>
        <v>0</v>
      </c>
      <c r="N93" s="72">
        <f t="shared" si="59"/>
        <v>0</v>
      </c>
      <c r="O93" s="72">
        <f t="shared" si="59"/>
        <v>0</v>
      </c>
      <c r="P93" s="72">
        <f t="shared" si="59"/>
        <v>0</v>
      </c>
      <c r="Q93" s="72">
        <f t="shared" si="59"/>
        <v>0</v>
      </c>
      <c r="R93" s="72">
        <f t="shared" si="59"/>
        <v>0</v>
      </c>
      <c r="S93" s="72">
        <f t="shared" si="59"/>
        <v>0</v>
      </c>
      <c r="T93" s="72">
        <f t="shared" si="59"/>
        <v>0</v>
      </c>
      <c r="U93" s="72">
        <f t="shared" si="59"/>
        <v>0</v>
      </c>
      <c r="V93" s="72">
        <f t="shared" si="59"/>
        <v>0</v>
      </c>
      <c r="W93" s="72">
        <f t="shared" si="59"/>
        <v>0</v>
      </c>
      <c r="X93" s="72">
        <f t="shared" si="59"/>
        <v>0</v>
      </c>
      <c r="Y93" s="72">
        <f t="shared" si="59"/>
        <v>0</v>
      </c>
      <c r="Z93" s="72">
        <f t="shared" si="59"/>
        <v>0</v>
      </c>
      <c r="AA93" s="72">
        <f t="shared" si="59"/>
        <v>0</v>
      </c>
      <c r="AB93" s="72">
        <f t="shared" si="59"/>
        <v>0</v>
      </c>
      <c r="AC93" s="72">
        <f t="shared" si="59"/>
        <v>0</v>
      </c>
      <c r="AD93" s="72">
        <f t="shared" si="59"/>
        <v>0</v>
      </c>
      <c r="AE93" s="72">
        <f t="shared" si="59"/>
        <v>0</v>
      </c>
      <c r="AF93" s="72">
        <f t="shared" si="59"/>
        <v>0</v>
      </c>
      <c r="AG93" s="72">
        <f t="shared" si="59"/>
        <v>0</v>
      </c>
      <c r="AH93" s="72">
        <f t="shared" si="59"/>
        <v>0</v>
      </c>
      <c r="AI93" s="72">
        <f t="shared" si="59"/>
        <v>0</v>
      </c>
      <c r="AJ93" s="72">
        <f t="shared" si="59"/>
        <v>0</v>
      </c>
      <c r="AK93" s="72">
        <f t="shared" si="59"/>
        <v>0</v>
      </c>
      <c r="AL93" s="72">
        <f t="shared" si="59"/>
        <v>0</v>
      </c>
      <c r="AM93" s="72">
        <f t="shared" si="59"/>
        <v>0</v>
      </c>
      <c r="AN93" s="72">
        <f t="shared" si="59"/>
        <v>0</v>
      </c>
      <c r="AO93" s="72">
        <f t="shared" si="59"/>
        <v>0</v>
      </c>
      <c r="AP93" s="72">
        <f t="shared" si="59"/>
        <v>0</v>
      </c>
      <c r="AQ93" s="72">
        <f t="shared" si="59"/>
        <v>0</v>
      </c>
      <c r="AR93" s="72">
        <f t="shared" si="59"/>
        <v>0</v>
      </c>
      <c r="AS93" s="72">
        <f t="shared" si="59"/>
        <v>0</v>
      </c>
      <c r="AT93" s="72">
        <f t="shared" si="59"/>
        <v>0</v>
      </c>
      <c r="AU93" s="72">
        <f t="shared" si="59"/>
        <v>0</v>
      </c>
      <c r="AV93" s="72">
        <f t="shared" si="59"/>
        <v>0</v>
      </c>
      <c r="AW93" s="72">
        <f t="shared" si="59"/>
        <v>0</v>
      </c>
      <c r="AX93" s="72">
        <f t="shared" si="59"/>
        <v>0</v>
      </c>
      <c r="AY93" s="72">
        <f t="shared" si="59"/>
        <v>0</v>
      </c>
      <c r="AZ93" s="72">
        <f t="shared" si="59"/>
        <v>0</v>
      </c>
      <c r="BA93" s="72">
        <f t="shared" si="59"/>
        <v>0</v>
      </c>
      <c r="BB93" s="72">
        <f t="shared" si="59"/>
        <v>0</v>
      </c>
      <c r="BC93" s="72">
        <f t="shared" si="59"/>
        <v>0</v>
      </c>
      <c r="BD93" s="72">
        <f t="shared" si="59"/>
        <v>0</v>
      </c>
      <c r="BE93" s="72">
        <f t="shared" si="59"/>
        <v>0</v>
      </c>
      <c r="BF93" s="72">
        <f t="shared" si="59"/>
        <v>0</v>
      </c>
      <c r="BG93" s="72">
        <f t="shared" si="59"/>
        <v>0</v>
      </c>
      <c r="BH93" s="72">
        <f t="shared" si="59"/>
        <v>0</v>
      </c>
      <c r="BI93" s="72">
        <f t="shared" si="59"/>
        <v>0</v>
      </c>
      <c r="BJ93" s="72">
        <f t="shared" si="59"/>
        <v>0</v>
      </c>
      <c r="BK93" s="72"/>
      <c r="BL93" s="72"/>
      <c r="BM93" s="35"/>
      <c r="BN93" s="72">
        <f t="shared" si="52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J94" si="60">$J$20*(1-$B$5)/$B$3</f>
        <v>0</v>
      </c>
      <c r="P94" s="72">
        <f t="shared" si="60"/>
        <v>0</v>
      </c>
      <c r="Q94" s="72">
        <f t="shared" si="60"/>
        <v>0</v>
      </c>
      <c r="R94" s="72">
        <f t="shared" si="60"/>
        <v>0</v>
      </c>
      <c r="S94" s="72">
        <f t="shared" si="60"/>
        <v>0</v>
      </c>
      <c r="T94" s="72">
        <f t="shared" si="60"/>
        <v>0</v>
      </c>
      <c r="U94" s="72">
        <f t="shared" si="60"/>
        <v>0</v>
      </c>
      <c r="V94" s="72">
        <f t="shared" si="60"/>
        <v>0</v>
      </c>
      <c r="W94" s="72">
        <f t="shared" si="60"/>
        <v>0</v>
      </c>
      <c r="X94" s="72">
        <f t="shared" si="60"/>
        <v>0</v>
      </c>
      <c r="Y94" s="72">
        <f t="shared" si="60"/>
        <v>0</v>
      </c>
      <c r="Z94" s="72">
        <f t="shared" si="60"/>
        <v>0</v>
      </c>
      <c r="AA94" s="72">
        <f t="shared" si="60"/>
        <v>0</v>
      </c>
      <c r="AB94" s="72">
        <f t="shared" si="60"/>
        <v>0</v>
      </c>
      <c r="AC94" s="72">
        <f t="shared" si="60"/>
        <v>0</v>
      </c>
      <c r="AD94" s="72">
        <f t="shared" si="60"/>
        <v>0</v>
      </c>
      <c r="AE94" s="72">
        <f t="shared" si="60"/>
        <v>0</v>
      </c>
      <c r="AF94" s="72">
        <f t="shared" si="60"/>
        <v>0</v>
      </c>
      <c r="AG94" s="72">
        <f t="shared" si="60"/>
        <v>0</v>
      </c>
      <c r="AH94" s="72">
        <f t="shared" si="60"/>
        <v>0</v>
      </c>
      <c r="AI94" s="72">
        <f t="shared" si="60"/>
        <v>0</v>
      </c>
      <c r="AJ94" s="72">
        <f t="shared" si="60"/>
        <v>0</v>
      </c>
      <c r="AK94" s="72">
        <f t="shared" si="60"/>
        <v>0</v>
      </c>
      <c r="AL94" s="72">
        <f t="shared" si="60"/>
        <v>0</v>
      </c>
      <c r="AM94" s="72">
        <f t="shared" si="60"/>
        <v>0</v>
      </c>
      <c r="AN94" s="72">
        <f t="shared" si="60"/>
        <v>0</v>
      </c>
      <c r="AO94" s="72">
        <f t="shared" si="60"/>
        <v>0</v>
      </c>
      <c r="AP94" s="72">
        <f t="shared" si="60"/>
        <v>0</v>
      </c>
      <c r="AQ94" s="72">
        <f t="shared" si="60"/>
        <v>0</v>
      </c>
      <c r="AR94" s="72">
        <f t="shared" si="60"/>
        <v>0</v>
      </c>
      <c r="AS94" s="72">
        <f t="shared" si="60"/>
        <v>0</v>
      </c>
      <c r="AT94" s="72">
        <f t="shared" si="60"/>
        <v>0</v>
      </c>
      <c r="AU94" s="72">
        <f t="shared" si="60"/>
        <v>0</v>
      </c>
      <c r="AV94" s="72">
        <f t="shared" si="60"/>
        <v>0</v>
      </c>
      <c r="AW94" s="72">
        <f t="shared" si="60"/>
        <v>0</v>
      </c>
      <c r="AX94" s="72">
        <f t="shared" si="60"/>
        <v>0</v>
      </c>
      <c r="AY94" s="72">
        <f t="shared" si="60"/>
        <v>0</v>
      </c>
      <c r="AZ94" s="72">
        <f t="shared" si="60"/>
        <v>0</v>
      </c>
      <c r="BA94" s="72">
        <f t="shared" si="60"/>
        <v>0</v>
      </c>
      <c r="BB94" s="72">
        <f t="shared" si="60"/>
        <v>0</v>
      </c>
      <c r="BC94" s="72">
        <f t="shared" si="60"/>
        <v>0</v>
      </c>
      <c r="BD94" s="72">
        <f t="shared" si="60"/>
        <v>0</v>
      </c>
      <c r="BE94" s="72">
        <f t="shared" si="60"/>
        <v>0</v>
      </c>
      <c r="BF94" s="72">
        <f t="shared" si="60"/>
        <v>0</v>
      </c>
      <c r="BG94" s="72">
        <f t="shared" si="60"/>
        <v>0</v>
      </c>
      <c r="BH94" s="72">
        <f t="shared" si="60"/>
        <v>0</v>
      </c>
      <c r="BI94" s="72">
        <f t="shared" si="60"/>
        <v>0</v>
      </c>
      <c r="BJ94" s="72">
        <f t="shared" si="60"/>
        <v>0</v>
      </c>
      <c r="BK94" s="72"/>
      <c r="BL94" s="72"/>
      <c r="BM94" s="35"/>
      <c r="BN94" s="72">
        <f t="shared" si="52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J95" si="61">$K$20*(1-$B$5)/$B$3</f>
        <v>0</v>
      </c>
      <c r="P95" s="72">
        <f t="shared" si="61"/>
        <v>0</v>
      </c>
      <c r="Q95" s="72">
        <f t="shared" si="61"/>
        <v>0</v>
      </c>
      <c r="R95" s="72">
        <f t="shared" si="61"/>
        <v>0</v>
      </c>
      <c r="S95" s="72">
        <f t="shared" si="61"/>
        <v>0</v>
      </c>
      <c r="T95" s="72">
        <f t="shared" si="61"/>
        <v>0</v>
      </c>
      <c r="U95" s="72">
        <f t="shared" si="61"/>
        <v>0</v>
      </c>
      <c r="V95" s="72">
        <f t="shared" si="61"/>
        <v>0</v>
      </c>
      <c r="W95" s="72">
        <f t="shared" si="61"/>
        <v>0</v>
      </c>
      <c r="X95" s="72">
        <f t="shared" si="61"/>
        <v>0</v>
      </c>
      <c r="Y95" s="72">
        <f t="shared" si="61"/>
        <v>0</v>
      </c>
      <c r="Z95" s="72">
        <f t="shared" si="61"/>
        <v>0</v>
      </c>
      <c r="AA95" s="72">
        <f t="shared" si="61"/>
        <v>0</v>
      </c>
      <c r="AB95" s="72">
        <f t="shared" si="61"/>
        <v>0</v>
      </c>
      <c r="AC95" s="72">
        <f t="shared" si="61"/>
        <v>0</v>
      </c>
      <c r="AD95" s="72">
        <f t="shared" si="61"/>
        <v>0</v>
      </c>
      <c r="AE95" s="72">
        <f t="shared" si="61"/>
        <v>0</v>
      </c>
      <c r="AF95" s="72">
        <f t="shared" si="61"/>
        <v>0</v>
      </c>
      <c r="AG95" s="72">
        <f t="shared" si="61"/>
        <v>0</v>
      </c>
      <c r="AH95" s="72">
        <f t="shared" si="61"/>
        <v>0</v>
      </c>
      <c r="AI95" s="72">
        <f t="shared" si="61"/>
        <v>0</v>
      </c>
      <c r="AJ95" s="72">
        <f t="shared" si="61"/>
        <v>0</v>
      </c>
      <c r="AK95" s="72">
        <f t="shared" si="61"/>
        <v>0</v>
      </c>
      <c r="AL95" s="72">
        <f t="shared" si="61"/>
        <v>0</v>
      </c>
      <c r="AM95" s="72">
        <f t="shared" si="61"/>
        <v>0</v>
      </c>
      <c r="AN95" s="72">
        <f t="shared" si="61"/>
        <v>0</v>
      </c>
      <c r="AO95" s="72">
        <f t="shared" si="61"/>
        <v>0</v>
      </c>
      <c r="AP95" s="72">
        <f t="shared" si="61"/>
        <v>0</v>
      </c>
      <c r="AQ95" s="72">
        <f t="shared" si="61"/>
        <v>0</v>
      </c>
      <c r="AR95" s="72">
        <f t="shared" si="61"/>
        <v>0</v>
      </c>
      <c r="AS95" s="72">
        <f t="shared" si="61"/>
        <v>0</v>
      </c>
      <c r="AT95" s="72">
        <f t="shared" si="61"/>
        <v>0</v>
      </c>
      <c r="AU95" s="72">
        <f t="shared" si="61"/>
        <v>0</v>
      </c>
      <c r="AV95" s="72">
        <f t="shared" si="61"/>
        <v>0</v>
      </c>
      <c r="AW95" s="72">
        <f t="shared" si="61"/>
        <v>0</v>
      </c>
      <c r="AX95" s="72">
        <f t="shared" si="61"/>
        <v>0</v>
      </c>
      <c r="AY95" s="72">
        <f t="shared" si="61"/>
        <v>0</v>
      </c>
      <c r="AZ95" s="72">
        <f t="shared" si="61"/>
        <v>0</v>
      </c>
      <c r="BA95" s="72">
        <f t="shared" si="61"/>
        <v>0</v>
      </c>
      <c r="BB95" s="72">
        <f t="shared" si="61"/>
        <v>0</v>
      </c>
      <c r="BC95" s="72">
        <f t="shared" si="61"/>
        <v>0</v>
      </c>
      <c r="BD95" s="72">
        <f t="shared" si="61"/>
        <v>0</v>
      </c>
      <c r="BE95" s="72">
        <f t="shared" si="61"/>
        <v>0</v>
      </c>
      <c r="BF95" s="72">
        <f t="shared" si="61"/>
        <v>0</v>
      </c>
      <c r="BG95" s="72">
        <f t="shared" si="61"/>
        <v>0</v>
      </c>
      <c r="BH95" s="72">
        <f t="shared" si="61"/>
        <v>0</v>
      </c>
      <c r="BI95" s="72">
        <f t="shared" si="61"/>
        <v>0</v>
      </c>
      <c r="BJ95" s="72">
        <f t="shared" si="61"/>
        <v>0</v>
      </c>
      <c r="BK95" s="72"/>
      <c r="BL95" s="72"/>
      <c r="BM95" s="35"/>
      <c r="BN95" s="72">
        <f t="shared" si="52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35"/>
      <c r="BN96" s="72">
        <f t="shared" si="52"/>
        <v>0</v>
      </c>
      <c r="BO96" s="321"/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35"/>
      <c r="BN97" s="72">
        <f t="shared" si="52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35"/>
      <c r="BN98" s="72">
        <f t="shared" si="52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>SUM(C86:C98)</f>
        <v>0.4264</v>
      </c>
      <c r="D99" s="101">
        <f t="shared" ref="D99:BL99" si="62">SUM(D86:D98)</f>
        <v>0.94059999999999999</v>
      </c>
      <c r="E99" s="101">
        <f t="shared" si="62"/>
        <v>1.0579847529999999</v>
      </c>
      <c r="F99" s="101">
        <f t="shared" si="62"/>
        <v>1.4779847529999999</v>
      </c>
      <c r="G99" s="101">
        <f t="shared" si="62"/>
        <v>1.6479847529999998</v>
      </c>
      <c r="H99" s="101">
        <f t="shared" si="62"/>
        <v>1.6479847529999998</v>
      </c>
      <c r="I99" s="101">
        <f t="shared" si="62"/>
        <v>1.6479847529999998</v>
      </c>
      <c r="J99" s="101">
        <f t="shared" si="62"/>
        <v>1.6479847529999998</v>
      </c>
      <c r="K99" s="101">
        <f t="shared" si="62"/>
        <v>1.6479847529999998</v>
      </c>
      <c r="L99" s="101">
        <f t="shared" si="62"/>
        <v>1.6479847529999998</v>
      </c>
      <c r="M99" s="101">
        <f t="shared" si="62"/>
        <v>1.2215847529999999</v>
      </c>
      <c r="N99" s="101">
        <f t="shared" si="62"/>
        <v>0.70738475299999992</v>
      </c>
      <c r="O99" s="101">
        <f t="shared" si="62"/>
        <v>0.59000000000000008</v>
      </c>
      <c r="P99" s="101">
        <f t="shared" si="62"/>
        <v>0.16999999999999998</v>
      </c>
      <c r="Q99" s="101">
        <f t="shared" si="62"/>
        <v>0</v>
      </c>
      <c r="R99" s="101">
        <f t="shared" si="62"/>
        <v>0</v>
      </c>
      <c r="S99" s="101">
        <f t="shared" si="62"/>
        <v>0</v>
      </c>
      <c r="T99" s="101">
        <f t="shared" si="62"/>
        <v>0</v>
      </c>
      <c r="U99" s="101">
        <f t="shared" si="62"/>
        <v>0</v>
      </c>
      <c r="V99" s="101">
        <f t="shared" si="62"/>
        <v>0</v>
      </c>
      <c r="W99" s="101">
        <f t="shared" si="62"/>
        <v>0</v>
      </c>
      <c r="X99" s="101">
        <f t="shared" si="62"/>
        <v>0</v>
      </c>
      <c r="Y99" s="101">
        <f t="shared" si="62"/>
        <v>0</v>
      </c>
      <c r="Z99" s="101">
        <f t="shared" si="62"/>
        <v>0</v>
      </c>
      <c r="AA99" s="101">
        <f t="shared" si="62"/>
        <v>0</v>
      </c>
      <c r="AB99" s="101">
        <f t="shared" si="62"/>
        <v>0</v>
      </c>
      <c r="AC99" s="101">
        <f t="shared" si="62"/>
        <v>0</v>
      </c>
      <c r="AD99" s="101">
        <f t="shared" si="62"/>
        <v>0</v>
      </c>
      <c r="AE99" s="101">
        <f t="shared" si="62"/>
        <v>0</v>
      </c>
      <c r="AF99" s="101">
        <f t="shared" si="62"/>
        <v>0</v>
      </c>
      <c r="AG99" s="101">
        <f t="shared" si="62"/>
        <v>0</v>
      </c>
      <c r="AH99" s="101">
        <f t="shared" si="62"/>
        <v>0</v>
      </c>
      <c r="AI99" s="101">
        <f t="shared" si="62"/>
        <v>0</v>
      </c>
      <c r="AJ99" s="101">
        <f t="shared" si="62"/>
        <v>0</v>
      </c>
      <c r="AK99" s="101">
        <f t="shared" si="62"/>
        <v>0</v>
      </c>
      <c r="AL99" s="101">
        <f t="shared" si="62"/>
        <v>0</v>
      </c>
      <c r="AM99" s="101">
        <f t="shared" si="62"/>
        <v>0</v>
      </c>
      <c r="AN99" s="101">
        <f t="shared" si="62"/>
        <v>0</v>
      </c>
      <c r="AO99" s="101">
        <f t="shared" si="62"/>
        <v>0</v>
      </c>
      <c r="AP99" s="101">
        <f t="shared" si="62"/>
        <v>0</v>
      </c>
      <c r="AQ99" s="101">
        <f t="shared" si="62"/>
        <v>0</v>
      </c>
      <c r="AR99" s="101">
        <f t="shared" si="62"/>
        <v>0</v>
      </c>
      <c r="AS99" s="101">
        <f t="shared" si="62"/>
        <v>0</v>
      </c>
      <c r="AT99" s="101">
        <f t="shared" si="62"/>
        <v>0</v>
      </c>
      <c r="AU99" s="101">
        <f t="shared" si="62"/>
        <v>0</v>
      </c>
      <c r="AV99" s="101">
        <f t="shared" si="62"/>
        <v>0</v>
      </c>
      <c r="AW99" s="101">
        <f t="shared" si="62"/>
        <v>0</v>
      </c>
      <c r="AX99" s="101">
        <f t="shared" si="62"/>
        <v>0</v>
      </c>
      <c r="AY99" s="101">
        <f t="shared" si="62"/>
        <v>0</v>
      </c>
      <c r="AZ99" s="101">
        <f t="shared" si="62"/>
        <v>0</v>
      </c>
      <c r="BA99" s="101">
        <f t="shared" si="62"/>
        <v>0</v>
      </c>
      <c r="BB99" s="101">
        <f t="shared" si="62"/>
        <v>0</v>
      </c>
      <c r="BC99" s="101">
        <f t="shared" si="62"/>
        <v>0</v>
      </c>
      <c r="BD99" s="101">
        <f t="shared" si="62"/>
        <v>0</v>
      </c>
      <c r="BE99" s="101">
        <f t="shared" si="62"/>
        <v>0</v>
      </c>
      <c r="BF99" s="101">
        <f t="shared" si="62"/>
        <v>0</v>
      </c>
      <c r="BG99" s="101">
        <f t="shared" si="62"/>
        <v>0</v>
      </c>
      <c r="BH99" s="101">
        <f t="shared" si="62"/>
        <v>0</v>
      </c>
      <c r="BI99" s="101">
        <f t="shared" si="62"/>
        <v>0</v>
      </c>
      <c r="BJ99" s="101">
        <f t="shared" si="62"/>
        <v>0</v>
      </c>
      <c r="BK99" s="101">
        <f t="shared" si="62"/>
        <v>0</v>
      </c>
      <c r="BL99" s="101">
        <f t="shared" si="62"/>
        <v>0</v>
      </c>
      <c r="BM99" s="330"/>
      <c r="BN99" s="55">
        <f>SUM(BN86:BN98)</f>
        <v>16.479847529999997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J102" si="63">$B$20/$B$3</f>
        <v>0</v>
      </c>
      <c r="C102" s="72">
        <f t="shared" si="63"/>
        <v>0</v>
      </c>
      <c r="D102" s="72">
        <f t="shared" si="63"/>
        <v>0</v>
      </c>
      <c r="E102" s="72">
        <f t="shared" si="63"/>
        <v>0</v>
      </c>
      <c r="F102" s="72">
        <f t="shared" si="63"/>
        <v>0</v>
      </c>
      <c r="G102" s="72">
        <f t="shared" si="63"/>
        <v>0</v>
      </c>
      <c r="H102" s="72">
        <f t="shared" si="63"/>
        <v>0</v>
      </c>
      <c r="I102" s="72">
        <f t="shared" si="63"/>
        <v>0</v>
      </c>
      <c r="J102" s="72">
        <f t="shared" si="63"/>
        <v>0</v>
      </c>
      <c r="K102" s="72">
        <f t="shared" si="63"/>
        <v>0</v>
      </c>
      <c r="L102" s="72">
        <f t="shared" si="63"/>
        <v>0</v>
      </c>
      <c r="M102" s="72">
        <f t="shared" si="63"/>
        <v>0</v>
      </c>
      <c r="N102" s="72">
        <f t="shared" si="63"/>
        <v>0</v>
      </c>
      <c r="O102" s="72">
        <f t="shared" si="63"/>
        <v>0</v>
      </c>
      <c r="P102" s="72">
        <f t="shared" si="63"/>
        <v>0</v>
      </c>
      <c r="Q102" s="72">
        <f t="shared" si="63"/>
        <v>0</v>
      </c>
      <c r="R102" s="72">
        <f t="shared" si="63"/>
        <v>0</v>
      </c>
      <c r="S102" s="72">
        <f t="shared" si="63"/>
        <v>0</v>
      </c>
      <c r="T102" s="72">
        <f t="shared" si="63"/>
        <v>0</v>
      </c>
      <c r="U102" s="72">
        <f t="shared" si="63"/>
        <v>0</v>
      </c>
      <c r="V102" s="72">
        <f t="shared" si="63"/>
        <v>0</v>
      </c>
      <c r="W102" s="72">
        <f t="shared" si="63"/>
        <v>0</v>
      </c>
      <c r="X102" s="72">
        <f t="shared" si="63"/>
        <v>0</v>
      </c>
      <c r="Y102" s="72">
        <f t="shared" si="63"/>
        <v>0</v>
      </c>
      <c r="Z102" s="72">
        <f t="shared" si="63"/>
        <v>0</v>
      </c>
      <c r="AA102" s="72">
        <f t="shared" si="63"/>
        <v>0</v>
      </c>
      <c r="AB102" s="72">
        <f t="shared" si="63"/>
        <v>0</v>
      </c>
      <c r="AC102" s="72">
        <f t="shared" si="63"/>
        <v>0</v>
      </c>
      <c r="AD102" s="72">
        <f t="shared" si="63"/>
        <v>0</v>
      </c>
      <c r="AE102" s="72">
        <f t="shared" si="63"/>
        <v>0</v>
      </c>
      <c r="AF102" s="72">
        <f t="shared" si="63"/>
        <v>0</v>
      </c>
      <c r="AG102" s="72">
        <f t="shared" si="63"/>
        <v>0</v>
      </c>
      <c r="AH102" s="72">
        <f t="shared" si="63"/>
        <v>0</v>
      </c>
      <c r="AI102" s="72">
        <f t="shared" si="63"/>
        <v>0</v>
      </c>
      <c r="AJ102" s="72">
        <f t="shared" si="63"/>
        <v>0</v>
      </c>
      <c r="AK102" s="72">
        <f t="shared" si="63"/>
        <v>0</v>
      </c>
      <c r="AL102" s="72">
        <f t="shared" si="63"/>
        <v>0</v>
      </c>
      <c r="AM102" s="72">
        <f t="shared" si="63"/>
        <v>0</v>
      </c>
      <c r="AN102" s="72">
        <f t="shared" si="63"/>
        <v>0</v>
      </c>
      <c r="AO102" s="72">
        <f t="shared" si="63"/>
        <v>0</v>
      </c>
      <c r="AP102" s="72">
        <f t="shared" si="63"/>
        <v>0</v>
      </c>
      <c r="AQ102" s="72">
        <f t="shared" si="63"/>
        <v>0</v>
      </c>
      <c r="AR102" s="72">
        <f t="shared" si="63"/>
        <v>0</v>
      </c>
      <c r="AS102" s="72">
        <f t="shared" si="63"/>
        <v>0</v>
      </c>
      <c r="AT102" s="72">
        <f t="shared" si="63"/>
        <v>0</v>
      </c>
      <c r="AU102" s="72">
        <f t="shared" si="63"/>
        <v>0</v>
      </c>
      <c r="AV102" s="72">
        <f t="shared" si="63"/>
        <v>0</v>
      </c>
      <c r="AW102" s="72">
        <f t="shared" si="63"/>
        <v>0</v>
      </c>
      <c r="AX102" s="72">
        <f t="shared" si="63"/>
        <v>0</v>
      </c>
      <c r="AY102" s="72">
        <f t="shared" si="63"/>
        <v>0</v>
      </c>
      <c r="AZ102" s="72">
        <f t="shared" si="63"/>
        <v>0</v>
      </c>
      <c r="BA102" s="72">
        <f t="shared" si="63"/>
        <v>0</v>
      </c>
      <c r="BB102" s="72">
        <f t="shared" si="63"/>
        <v>0</v>
      </c>
      <c r="BC102" s="72">
        <f t="shared" si="63"/>
        <v>0</v>
      </c>
      <c r="BD102" s="72">
        <f t="shared" si="63"/>
        <v>0</v>
      </c>
      <c r="BE102" s="72">
        <f t="shared" si="63"/>
        <v>0</v>
      </c>
      <c r="BF102" s="72">
        <f t="shared" si="63"/>
        <v>0</v>
      </c>
      <c r="BG102" s="72">
        <f t="shared" si="63"/>
        <v>0</v>
      </c>
      <c r="BH102" s="72">
        <f t="shared" si="63"/>
        <v>0</v>
      </c>
      <c r="BI102" s="72">
        <f t="shared" si="63"/>
        <v>0</v>
      </c>
      <c r="BJ102" s="72">
        <f t="shared" si="63"/>
        <v>0</v>
      </c>
      <c r="BK102" s="72"/>
      <c r="BL102" s="72"/>
      <c r="BM102" s="35"/>
      <c r="BN102" s="72">
        <f t="shared" ref="BN102:BN114" si="64">SUM(B102:BM102)</f>
        <v>0</v>
      </c>
      <c r="BO102" s="320" t="s">
        <v>299</v>
      </c>
    </row>
    <row r="103" spans="1:67" s="36" customFormat="1" ht="15" customHeight="1" x14ac:dyDescent="0.2">
      <c r="A103" s="106">
        <v>2015</v>
      </c>
      <c r="B103" s="72"/>
      <c r="C103" s="72">
        <f t="shared" ref="C103:L103" si="65">$C$20/$B$3</f>
        <v>0.4264</v>
      </c>
      <c r="D103" s="72">
        <f t="shared" si="65"/>
        <v>0.4264</v>
      </c>
      <c r="E103" s="72">
        <f t="shared" si="65"/>
        <v>0.4264</v>
      </c>
      <c r="F103" s="72">
        <f t="shared" si="65"/>
        <v>0.4264</v>
      </c>
      <c r="G103" s="72">
        <f t="shared" si="65"/>
        <v>0.4264</v>
      </c>
      <c r="H103" s="72">
        <f t="shared" si="65"/>
        <v>0.4264</v>
      </c>
      <c r="I103" s="72">
        <f t="shared" si="65"/>
        <v>0.4264</v>
      </c>
      <c r="J103" s="72">
        <f t="shared" si="65"/>
        <v>0.4264</v>
      </c>
      <c r="K103" s="72">
        <f t="shared" si="65"/>
        <v>0.4264</v>
      </c>
      <c r="L103" s="72">
        <f t="shared" si="65"/>
        <v>0.4264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4"/>
        <v>4.2640000000000002</v>
      </c>
      <c r="BO103" s="321">
        <f>D19</f>
        <v>4.2640000000000002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M104" si="66">$D$20/$B$3</f>
        <v>0.51419999999999999</v>
      </c>
      <c r="E104" s="72">
        <f t="shared" si="66"/>
        <v>0.51419999999999999</v>
      </c>
      <c r="F104" s="72">
        <f t="shared" si="66"/>
        <v>0.51419999999999999</v>
      </c>
      <c r="G104" s="72">
        <f t="shared" si="66"/>
        <v>0.51419999999999999</v>
      </c>
      <c r="H104" s="72">
        <f t="shared" si="66"/>
        <v>0.51419999999999999</v>
      </c>
      <c r="I104" s="72">
        <f t="shared" si="66"/>
        <v>0.51419999999999999</v>
      </c>
      <c r="J104" s="72">
        <f t="shared" si="66"/>
        <v>0.51419999999999999</v>
      </c>
      <c r="K104" s="72">
        <f t="shared" si="66"/>
        <v>0.51419999999999999</v>
      </c>
      <c r="L104" s="72">
        <f t="shared" si="66"/>
        <v>0.51419999999999999</v>
      </c>
      <c r="M104" s="72">
        <f t="shared" si="66"/>
        <v>0.51419999999999999</v>
      </c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4"/>
        <v>5.1419999999999986</v>
      </c>
      <c r="BO104" s="321">
        <f>D20</f>
        <v>5.1420000000000003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N105" si="67">$E$20/$B$3</f>
        <v>0.11738475299999999</v>
      </c>
      <c r="F105" s="72">
        <f t="shared" si="67"/>
        <v>0.11738475299999999</v>
      </c>
      <c r="G105" s="72">
        <f t="shared" si="67"/>
        <v>0.11738475299999999</v>
      </c>
      <c r="H105" s="72">
        <f t="shared" si="67"/>
        <v>0.11738475299999999</v>
      </c>
      <c r="I105" s="72">
        <f t="shared" si="67"/>
        <v>0.11738475299999999</v>
      </c>
      <c r="J105" s="72">
        <f t="shared" si="67"/>
        <v>0.11738475299999999</v>
      </c>
      <c r="K105" s="72">
        <f t="shared" si="67"/>
        <v>0.11738475299999999</v>
      </c>
      <c r="L105" s="72">
        <f t="shared" si="67"/>
        <v>0.11738475299999999</v>
      </c>
      <c r="M105" s="72">
        <f t="shared" si="67"/>
        <v>0.11738475299999999</v>
      </c>
      <c r="N105" s="72">
        <f t="shared" si="67"/>
        <v>0.11738475299999999</v>
      </c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4"/>
        <v>1.17384753</v>
      </c>
      <c r="BO105" s="321"/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O106" si="68">$F$20/$B$3</f>
        <v>0.42000000000000004</v>
      </c>
      <c r="G106" s="72">
        <f t="shared" si="68"/>
        <v>0.42000000000000004</v>
      </c>
      <c r="H106" s="72">
        <f t="shared" si="68"/>
        <v>0.42000000000000004</v>
      </c>
      <c r="I106" s="72">
        <f t="shared" si="68"/>
        <v>0.42000000000000004</v>
      </c>
      <c r="J106" s="72">
        <f t="shared" si="68"/>
        <v>0.42000000000000004</v>
      </c>
      <c r="K106" s="72">
        <f t="shared" si="68"/>
        <v>0.42000000000000004</v>
      </c>
      <c r="L106" s="72">
        <f t="shared" si="68"/>
        <v>0.42000000000000004</v>
      </c>
      <c r="M106" s="72">
        <f t="shared" si="68"/>
        <v>0.42000000000000004</v>
      </c>
      <c r="N106" s="72">
        <f t="shared" si="68"/>
        <v>0.42000000000000004</v>
      </c>
      <c r="O106" s="72">
        <f t="shared" si="68"/>
        <v>0.42000000000000004</v>
      </c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>SUM(B106:O106)</f>
        <v>4.2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P107" si="69">$G$20/$B$3</f>
        <v>0.16999999999999998</v>
      </c>
      <c r="H107" s="72">
        <f t="shared" si="69"/>
        <v>0.16999999999999998</v>
      </c>
      <c r="I107" s="72">
        <f t="shared" si="69"/>
        <v>0.16999999999999998</v>
      </c>
      <c r="J107" s="72">
        <f t="shared" si="69"/>
        <v>0.16999999999999998</v>
      </c>
      <c r="K107" s="72">
        <f t="shared" si="69"/>
        <v>0.16999999999999998</v>
      </c>
      <c r="L107" s="72">
        <f t="shared" si="69"/>
        <v>0.16999999999999998</v>
      </c>
      <c r="M107" s="72">
        <f t="shared" si="69"/>
        <v>0.16999999999999998</v>
      </c>
      <c r="N107" s="72">
        <f t="shared" si="69"/>
        <v>0.16999999999999998</v>
      </c>
      <c r="O107" s="72">
        <f t="shared" si="69"/>
        <v>0.16999999999999998</v>
      </c>
      <c r="P107" s="72">
        <f t="shared" si="69"/>
        <v>0.16999999999999998</v>
      </c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4"/>
        <v>1.6999999999999995</v>
      </c>
      <c r="BO107" s="321"/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J108" si="70">$H$20/$B$3</f>
        <v>0</v>
      </c>
      <c r="I108" s="72">
        <f t="shared" si="70"/>
        <v>0</v>
      </c>
      <c r="J108" s="72">
        <f t="shared" si="70"/>
        <v>0</v>
      </c>
      <c r="K108" s="72">
        <f t="shared" si="70"/>
        <v>0</v>
      </c>
      <c r="L108" s="72">
        <f t="shared" si="70"/>
        <v>0</v>
      </c>
      <c r="M108" s="72">
        <f t="shared" si="70"/>
        <v>0</v>
      </c>
      <c r="N108" s="72">
        <f t="shared" si="70"/>
        <v>0</v>
      </c>
      <c r="O108" s="72">
        <f t="shared" si="70"/>
        <v>0</v>
      </c>
      <c r="P108" s="72">
        <f t="shared" si="70"/>
        <v>0</v>
      </c>
      <c r="Q108" s="72">
        <f t="shared" si="70"/>
        <v>0</v>
      </c>
      <c r="R108" s="72">
        <f t="shared" si="70"/>
        <v>0</v>
      </c>
      <c r="S108" s="72">
        <f t="shared" si="70"/>
        <v>0</v>
      </c>
      <c r="T108" s="72">
        <f t="shared" si="70"/>
        <v>0</v>
      </c>
      <c r="U108" s="72">
        <f t="shared" si="70"/>
        <v>0</v>
      </c>
      <c r="V108" s="72">
        <f t="shared" si="70"/>
        <v>0</v>
      </c>
      <c r="W108" s="72">
        <f t="shared" si="70"/>
        <v>0</v>
      </c>
      <c r="X108" s="72">
        <f t="shared" si="70"/>
        <v>0</v>
      </c>
      <c r="Y108" s="72">
        <f t="shared" si="70"/>
        <v>0</v>
      </c>
      <c r="Z108" s="72">
        <f t="shared" si="70"/>
        <v>0</v>
      </c>
      <c r="AA108" s="72">
        <f t="shared" si="70"/>
        <v>0</v>
      </c>
      <c r="AB108" s="72">
        <f t="shared" si="70"/>
        <v>0</v>
      </c>
      <c r="AC108" s="72">
        <f t="shared" si="70"/>
        <v>0</v>
      </c>
      <c r="AD108" s="72">
        <f t="shared" si="70"/>
        <v>0</v>
      </c>
      <c r="AE108" s="72">
        <f t="shared" si="70"/>
        <v>0</v>
      </c>
      <c r="AF108" s="72">
        <f t="shared" si="70"/>
        <v>0</v>
      </c>
      <c r="AG108" s="72">
        <f t="shared" si="70"/>
        <v>0</v>
      </c>
      <c r="AH108" s="72">
        <f t="shared" si="70"/>
        <v>0</v>
      </c>
      <c r="AI108" s="72">
        <f t="shared" si="70"/>
        <v>0</v>
      </c>
      <c r="AJ108" s="72">
        <f t="shared" si="70"/>
        <v>0</v>
      </c>
      <c r="AK108" s="72">
        <f t="shared" si="70"/>
        <v>0</v>
      </c>
      <c r="AL108" s="72">
        <f t="shared" si="70"/>
        <v>0</v>
      </c>
      <c r="AM108" s="72">
        <f t="shared" si="70"/>
        <v>0</v>
      </c>
      <c r="AN108" s="72">
        <f t="shared" si="70"/>
        <v>0</v>
      </c>
      <c r="AO108" s="72">
        <f t="shared" si="70"/>
        <v>0</v>
      </c>
      <c r="AP108" s="72">
        <f t="shared" si="70"/>
        <v>0</v>
      </c>
      <c r="AQ108" s="72">
        <f t="shared" si="70"/>
        <v>0</v>
      </c>
      <c r="AR108" s="72">
        <f t="shared" si="70"/>
        <v>0</v>
      </c>
      <c r="AS108" s="72">
        <f t="shared" si="70"/>
        <v>0</v>
      </c>
      <c r="AT108" s="72">
        <f t="shared" si="70"/>
        <v>0</v>
      </c>
      <c r="AU108" s="72">
        <f t="shared" si="70"/>
        <v>0</v>
      </c>
      <c r="AV108" s="72">
        <f t="shared" si="70"/>
        <v>0</v>
      </c>
      <c r="AW108" s="72">
        <f t="shared" si="70"/>
        <v>0</v>
      </c>
      <c r="AX108" s="72">
        <f t="shared" si="70"/>
        <v>0</v>
      </c>
      <c r="AY108" s="72">
        <f t="shared" si="70"/>
        <v>0</v>
      </c>
      <c r="AZ108" s="72">
        <f t="shared" si="70"/>
        <v>0</v>
      </c>
      <c r="BA108" s="72">
        <f t="shared" si="70"/>
        <v>0</v>
      </c>
      <c r="BB108" s="72">
        <f t="shared" si="70"/>
        <v>0</v>
      </c>
      <c r="BC108" s="72">
        <f t="shared" si="70"/>
        <v>0</v>
      </c>
      <c r="BD108" s="72">
        <f t="shared" si="70"/>
        <v>0</v>
      </c>
      <c r="BE108" s="72">
        <f t="shared" si="70"/>
        <v>0</v>
      </c>
      <c r="BF108" s="72">
        <f t="shared" si="70"/>
        <v>0</v>
      </c>
      <c r="BG108" s="72">
        <f t="shared" si="70"/>
        <v>0</v>
      </c>
      <c r="BH108" s="72">
        <f t="shared" si="70"/>
        <v>0</v>
      </c>
      <c r="BI108" s="72">
        <f t="shared" si="70"/>
        <v>0</v>
      </c>
      <c r="BJ108" s="72">
        <f t="shared" si="70"/>
        <v>0</v>
      </c>
      <c r="BK108" s="72"/>
      <c r="BL108" s="72"/>
      <c r="BM108" s="35"/>
      <c r="BN108" s="72">
        <f t="shared" si="64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J109" si="71">$I$20/$B$3</f>
        <v>0</v>
      </c>
      <c r="J109" s="72">
        <f t="shared" si="71"/>
        <v>0</v>
      </c>
      <c r="K109" s="72">
        <f t="shared" si="71"/>
        <v>0</v>
      </c>
      <c r="L109" s="72">
        <f t="shared" si="71"/>
        <v>0</v>
      </c>
      <c r="M109" s="72">
        <f t="shared" si="71"/>
        <v>0</v>
      </c>
      <c r="N109" s="72">
        <f t="shared" si="71"/>
        <v>0</v>
      </c>
      <c r="O109" s="72">
        <f t="shared" si="71"/>
        <v>0</v>
      </c>
      <c r="P109" s="72">
        <f t="shared" si="71"/>
        <v>0</v>
      </c>
      <c r="Q109" s="72">
        <f t="shared" si="71"/>
        <v>0</v>
      </c>
      <c r="R109" s="72">
        <f t="shared" si="71"/>
        <v>0</v>
      </c>
      <c r="S109" s="72">
        <f t="shared" si="71"/>
        <v>0</v>
      </c>
      <c r="T109" s="72">
        <f t="shared" si="71"/>
        <v>0</v>
      </c>
      <c r="U109" s="72">
        <f t="shared" si="71"/>
        <v>0</v>
      </c>
      <c r="V109" s="72">
        <f t="shared" si="71"/>
        <v>0</v>
      </c>
      <c r="W109" s="72">
        <f t="shared" si="71"/>
        <v>0</v>
      </c>
      <c r="X109" s="72">
        <f t="shared" si="71"/>
        <v>0</v>
      </c>
      <c r="Y109" s="72">
        <f t="shared" si="71"/>
        <v>0</v>
      </c>
      <c r="Z109" s="72">
        <f t="shared" si="71"/>
        <v>0</v>
      </c>
      <c r="AA109" s="72">
        <f t="shared" si="71"/>
        <v>0</v>
      </c>
      <c r="AB109" s="72">
        <f t="shared" si="71"/>
        <v>0</v>
      </c>
      <c r="AC109" s="72">
        <f t="shared" si="71"/>
        <v>0</v>
      </c>
      <c r="AD109" s="72">
        <f t="shared" si="71"/>
        <v>0</v>
      </c>
      <c r="AE109" s="72">
        <f t="shared" si="71"/>
        <v>0</v>
      </c>
      <c r="AF109" s="72">
        <f t="shared" si="71"/>
        <v>0</v>
      </c>
      <c r="AG109" s="72">
        <f t="shared" si="71"/>
        <v>0</v>
      </c>
      <c r="AH109" s="72">
        <f t="shared" si="71"/>
        <v>0</v>
      </c>
      <c r="AI109" s="72">
        <f t="shared" si="71"/>
        <v>0</v>
      </c>
      <c r="AJ109" s="72">
        <f t="shared" si="71"/>
        <v>0</v>
      </c>
      <c r="AK109" s="72">
        <f t="shared" si="71"/>
        <v>0</v>
      </c>
      <c r="AL109" s="72">
        <f t="shared" si="71"/>
        <v>0</v>
      </c>
      <c r="AM109" s="72">
        <f t="shared" si="71"/>
        <v>0</v>
      </c>
      <c r="AN109" s="72">
        <f t="shared" si="71"/>
        <v>0</v>
      </c>
      <c r="AO109" s="72">
        <f t="shared" si="71"/>
        <v>0</v>
      </c>
      <c r="AP109" s="72">
        <f t="shared" si="71"/>
        <v>0</v>
      </c>
      <c r="AQ109" s="72">
        <f t="shared" si="71"/>
        <v>0</v>
      </c>
      <c r="AR109" s="72">
        <f t="shared" si="71"/>
        <v>0</v>
      </c>
      <c r="AS109" s="72">
        <f t="shared" si="71"/>
        <v>0</v>
      </c>
      <c r="AT109" s="72">
        <f t="shared" si="71"/>
        <v>0</v>
      </c>
      <c r="AU109" s="72">
        <f t="shared" si="71"/>
        <v>0</v>
      </c>
      <c r="AV109" s="72">
        <f t="shared" si="71"/>
        <v>0</v>
      </c>
      <c r="AW109" s="72">
        <f t="shared" si="71"/>
        <v>0</v>
      </c>
      <c r="AX109" s="72">
        <f t="shared" si="71"/>
        <v>0</v>
      </c>
      <c r="AY109" s="72">
        <f t="shared" si="71"/>
        <v>0</v>
      </c>
      <c r="AZ109" s="72">
        <f t="shared" si="71"/>
        <v>0</v>
      </c>
      <c r="BA109" s="72">
        <f t="shared" si="71"/>
        <v>0</v>
      </c>
      <c r="BB109" s="72">
        <f t="shared" si="71"/>
        <v>0</v>
      </c>
      <c r="BC109" s="72">
        <f t="shared" si="71"/>
        <v>0</v>
      </c>
      <c r="BD109" s="72">
        <f t="shared" si="71"/>
        <v>0</v>
      </c>
      <c r="BE109" s="72">
        <f t="shared" si="71"/>
        <v>0</v>
      </c>
      <c r="BF109" s="72">
        <f t="shared" si="71"/>
        <v>0</v>
      </c>
      <c r="BG109" s="72">
        <f t="shared" si="71"/>
        <v>0</v>
      </c>
      <c r="BH109" s="72">
        <f t="shared" si="71"/>
        <v>0</v>
      </c>
      <c r="BI109" s="72">
        <f t="shared" si="71"/>
        <v>0</v>
      </c>
      <c r="BJ109" s="72">
        <f t="shared" si="71"/>
        <v>0</v>
      </c>
      <c r="BK109" s="72"/>
      <c r="BL109" s="72"/>
      <c r="BM109" s="35"/>
      <c r="BN109" s="72">
        <f t="shared" si="64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J110" si="72">$J$20/$B$3</f>
        <v>0</v>
      </c>
      <c r="P110" s="72">
        <f t="shared" si="72"/>
        <v>0</v>
      </c>
      <c r="Q110" s="72">
        <f t="shared" si="72"/>
        <v>0</v>
      </c>
      <c r="R110" s="72">
        <f t="shared" si="72"/>
        <v>0</v>
      </c>
      <c r="S110" s="72">
        <f t="shared" si="72"/>
        <v>0</v>
      </c>
      <c r="T110" s="72">
        <f t="shared" si="72"/>
        <v>0</v>
      </c>
      <c r="U110" s="72">
        <f t="shared" si="72"/>
        <v>0</v>
      </c>
      <c r="V110" s="72">
        <f t="shared" si="72"/>
        <v>0</v>
      </c>
      <c r="W110" s="72">
        <f t="shared" si="72"/>
        <v>0</v>
      </c>
      <c r="X110" s="72">
        <f t="shared" si="72"/>
        <v>0</v>
      </c>
      <c r="Y110" s="72">
        <f t="shared" si="72"/>
        <v>0</v>
      </c>
      <c r="Z110" s="72">
        <f t="shared" si="72"/>
        <v>0</v>
      </c>
      <c r="AA110" s="72">
        <f t="shared" si="72"/>
        <v>0</v>
      </c>
      <c r="AB110" s="72">
        <f t="shared" si="72"/>
        <v>0</v>
      </c>
      <c r="AC110" s="72">
        <f t="shared" si="72"/>
        <v>0</v>
      </c>
      <c r="AD110" s="72">
        <f t="shared" si="72"/>
        <v>0</v>
      </c>
      <c r="AE110" s="72">
        <f t="shared" si="72"/>
        <v>0</v>
      </c>
      <c r="AF110" s="72">
        <f t="shared" si="72"/>
        <v>0</v>
      </c>
      <c r="AG110" s="72">
        <f t="shared" si="72"/>
        <v>0</v>
      </c>
      <c r="AH110" s="72">
        <f t="shared" si="72"/>
        <v>0</v>
      </c>
      <c r="AI110" s="72">
        <f t="shared" si="72"/>
        <v>0</v>
      </c>
      <c r="AJ110" s="72">
        <f t="shared" si="72"/>
        <v>0</v>
      </c>
      <c r="AK110" s="72">
        <f t="shared" si="72"/>
        <v>0</v>
      </c>
      <c r="AL110" s="72">
        <f t="shared" si="72"/>
        <v>0</v>
      </c>
      <c r="AM110" s="72">
        <f t="shared" si="72"/>
        <v>0</v>
      </c>
      <c r="AN110" s="72">
        <f t="shared" si="72"/>
        <v>0</v>
      </c>
      <c r="AO110" s="72">
        <f t="shared" si="72"/>
        <v>0</v>
      </c>
      <c r="AP110" s="72">
        <f t="shared" si="72"/>
        <v>0</v>
      </c>
      <c r="AQ110" s="72">
        <f t="shared" si="72"/>
        <v>0</v>
      </c>
      <c r="AR110" s="72">
        <f t="shared" si="72"/>
        <v>0</v>
      </c>
      <c r="AS110" s="72">
        <f t="shared" si="72"/>
        <v>0</v>
      </c>
      <c r="AT110" s="72">
        <f t="shared" si="72"/>
        <v>0</v>
      </c>
      <c r="AU110" s="72">
        <f t="shared" si="72"/>
        <v>0</v>
      </c>
      <c r="AV110" s="72">
        <f t="shared" si="72"/>
        <v>0</v>
      </c>
      <c r="AW110" s="72">
        <f t="shared" si="72"/>
        <v>0</v>
      </c>
      <c r="AX110" s="72">
        <f t="shared" si="72"/>
        <v>0</v>
      </c>
      <c r="AY110" s="72">
        <f t="shared" si="72"/>
        <v>0</v>
      </c>
      <c r="AZ110" s="72">
        <f t="shared" si="72"/>
        <v>0</v>
      </c>
      <c r="BA110" s="72">
        <f t="shared" si="72"/>
        <v>0</v>
      </c>
      <c r="BB110" s="72">
        <f t="shared" si="72"/>
        <v>0</v>
      </c>
      <c r="BC110" s="72">
        <f t="shared" si="72"/>
        <v>0</v>
      </c>
      <c r="BD110" s="72">
        <f t="shared" si="72"/>
        <v>0</v>
      </c>
      <c r="BE110" s="72">
        <f t="shared" si="72"/>
        <v>0</v>
      </c>
      <c r="BF110" s="72">
        <f t="shared" si="72"/>
        <v>0</v>
      </c>
      <c r="BG110" s="72">
        <f t="shared" si="72"/>
        <v>0</v>
      </c>
      <c r="BH110" s="72">
        <f t="shared" si="72"/>
        <v>0</v>
      </c>
      <c r="BI110" s="72">
        <f t="shared" si="72"/>
        <v>0</v>
      </c>
      <c r="BJ110" s="72">
        <f t="shared" si="72"/>
        <v>0</v>
      </c>
      <c r="BK110" s="72"/>
      <c r="BL110" s="72"/>
      <c r="BM110" s="35"/>
      <c r="BN110" s="72">
        <f t="shared" si="64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J111" si="73">$K$20/$B$3</f>
        <v>0</v>
      </c>
      <c r="P111" s="72">
        <f t="shared" si="73"/>
        <v>0</v>
      </c>
      <c r="Q111" s="72">
        <f t="shared" si="73"/>
        <v>0</v>
      </c>
      <c r="R111" s="72">
        <f t="shared" si="73"/>
        <v>0</v>
      </c>
      <c r="S111" s="72">
        <f t="shared" si="73"/>
        <v>0</v>
      </c>
      <c r="T111" s="72">
        <f t="shared" si="73"/>
        <v>0</v>
      </c>
      <c r="U111" s="72">
        <f t="shared" si="73"/>
        <v>0</v>
      </c>
      <c r="V111" s="72">
        <f t="shared" si="73"/>
        <v>0</v>
      </c>
      <c r="W111" s="72">
        <f t="shared" si="73"/>
        <v>0</v>
      </c>
      <c r="X111" s="72">
        <f t="shared" si="73"/>
        <v>0</v>
      </c>
      <c r="Y111" s="72">
        <f t="shared" si="73"/>
        <v>0</v>
      </c>
      <c r="Z111" s="72">
        <f t="shared" si="73"/>
        <v>0</v>
      </c>
      <c r="AA111" s="72">
        <f t="shared" si="73"/>
        <v>0</v>
      </c>
      <c r="AB111" s="72">
        <f t="shared" si="73"/>
        <v>0</v>
      </c>
      <c r="AC111" s="72">
        <f t="shared" si="73"/>
        <v>0</v>
      </c>
      <c r="AD111" s="72">
        <f t="shared" si="73"/>
        <v>0</v>
      </c>
      <c r="AE111" s="72">
        <f t="shared" si="73"/>
        <v>0</v>
      </c>
      <c r="AF111" s="72">
        <f t="shared" si="73"/>
        <v>0</v>
      </c>
      <c r="AG111" s="72">
        <f t="shared" si="73"/>
        <v>0</v>
      </c>
      <c r="AH111" s="72">
        <f t="shared" si="73"/>
        <v>0</v>
      </c>
      <c r="AI111" s="72">
        <f t="shared" si="73"/>
        <v>0</v>
      </c>
      <c r="AJ111" s="72">
        <f t="shared" si="73"/>
        <v>0</v>
      </c>
      <c r="AK111" s="72">
        <f t="shared" si="73"/>
        <v>0</v>
      </c>
      <c r="AL111" s="72">
        <f t="shared" si="73"/>
        <v>0</v>
      </c>
      <c r="AM111" s="72">
        <f t="shared" si="73"/>
        <v>0</v>
      </c>
      <c r="AN111" s="72">
        <f t="shared" si="73"/>
        <v>0</v>
      </c>
      <c r="AO111" s="72">
        <f t="shared" si="73"/>
        <v>0</v>
      </c>
      <c r="AP111" s="72">
        <f t="shared" si="73"/>
        <v>0</v>
      </c>
      <c r="AQ111" s="72">
        <f t="shared" si="73"/>
        <v>0</v>
      </c>
      <c r="AR111" s="72">
        <f t="shared" si="73"/>
        <v>0</v>
      </c>
      <c r="AS111" s="72">
        <f t="shared" si="73"/>
        <v>0</v>
      </c>
      <c r="AT111" s="72">
        <f t="shared" si="73"/>
        <v>0</v>
      </c>
      <c r="AU111" s="72">
        <f t="shared" si="73"/>
        <v>0</v>
      </c>
      <c r="AV111" s="72">
        <f t="shared" si="73"/>
        <v>0</v>
      </c>
      <c r="AW111" s="72">
        <f t="shared" si="73"/>
        <v>0</v>
      </c>
      <c r="AX111" s="72">
        <f t="shared" si="73"/>
        <v>0</v>
      </c>
      <c r="AY111" s="72">
        <f t="shared" si="73"/>
        <v>0</v>
      </c>
      <c r="AZ111" s="72">
        <f t="shared" si="73"/>
        <v>0</v>
      </c>
      <c r="BA111" s="72">
        <f t="shared" si="73"/>
        <v>0</v>
      </c>
      <c r="BB111" s="72">
        <f t="shared" si="73"/>
        <v>0</v>
      </c>
      <c r="BC111" s="72">
        <f t="shared" si="73"/>
        <v>0</v>
      </c>
      <c r="BD111" s="72">
        <f t="shared" si="73"/>
        <v>0</v>
      </c>
      <c r="BE111" s="72">
        <f t="shared" si="73"/>
        <v>0</v>
      </c>
      <c r="BF111" s="72">
        <f t="shared" si="73"/>
        <v>0</v>
      </c>
      <c r="BG111" s="72">
        <f t="shared" si="73"/>
        <v>0</v>
      </c>
      <c r="BH111" s="72">
        <f t="shared" si="73"/>
        <v>0</v>
      </c>
      <c r="BI111" s="72">
        <f t="shared" si="73"/>
        <v>0</v>
      </c>
      <c r="BJ111" s="72">
        <f t="shared" si="73"/>
        <v>0</v>
      </c>
      <c r="BK111" s="72"/>
      <c r="BL111" s="72"/>
      <c r="BM111" s="35"/>
      <c r="BN111" s="72">
        <f t="shared" si="64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35"/>
      <c r="BN112" s="72">
        <f t="shared" si="64"/>
        <v>0</v>
      </c>
      <c r="BO112" s="321"/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35"/>
      <c r="BN113" s="72">
        <f t="shared" si="64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35"/>
      <c r="BN114" s="72">
        <f t="shared" si="64"/>
        <v>0</v>
      </c>
      <c r="BO114" s="321"/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4">SUM(C102:C114)</f>
        <v>0.4264</v>
      </c>
      <c r="D115" s="66">
        <f t="shared" si="74"/>
        <v>0.94059999999999999</v>
      </c>
      <c r="E115" s="66">
        <f t="shared" si="74"/>
        <v>1.0579847529999999</v>
      </c>
      <c r="F115" s="66">
        <f t="shared" si="74"/>
        <v>1.4779847529999999</v>
      </c>
      <c r="G115" s="66">
        <f t="shared" si="74"/>
        <v>1.6479847529999998</v>
      </c>
      <c r="H115" s="66">
        <f t="shared" si="74"/>
        <v>1.6479847529999998</v>
      </c>
      <c r="I115" s="66">
        <f t="shared" si="74"/>
        <v>1.6479847529999998</v>
      </c>
      <c r="J115" s="66">
        <f t="shared" si="74"/>
        <v>1.6479847529999998</v>
      </c>
      <c r="K115" s="66">
        <f t="shared" si="74"/>
        <v>1.6479847529999998</v>
      </c>
      <c r="L115" s="66">
        <f>SUM(L102:L114)</f>
        <v>1.6479847529999998</v>
      </c>
      <c r="M115" s="66">
        <f t="shared" si="74"/>
        <v>1.2215847529999999</v>
      </c>
      <c r="N115" s="66">
        <f t="shared" si="74"/>
        <v>0.70738475299999992</v>
      </c>
      <c r="O115" s="66">
        <f>SUM(O102:O114)</f>
        <v>0.59000000000000008</v>
      </c>
      <c r="P115" s="66">
        <f t="shared" si="74"/>
        <v>0.16999999999999998</v>
      </c>
      <c r="Q115" s="66">
        <f t="shared" si="74"/>
        <v>0</v>
      </c>
      <c r="R115" s="66">
        <f t="shared" si="74"/>
        <v>0</v>
      </c>
      <c r="S115" s="66">
        <f t="shared" si="74"/>
        <v>0</v>
      </c>
      <c r="T115" s="66">
        <f t="shared" si="74"/>
        <v>0</v>
      </c>
      <c r="U115" s="66">
        <f t="shared" si="74"/>
        <v>0</v>
      </c>
      <c r="V115" s="66">
        <f t="shared" si="74"/>
        <v>0</v>
      </c>
      <c r="W115" s="66">
        <f t="shared" si="74"/>
        <v>0</v>
      </c>
      <c r="X115" s="66">
        <f t="shared" si="74"/>
        <v>0</v>
      </c>
      <c r="Y115" s="66">
        <f t="shared" si="74"/>
        <v>0</v>
      </c>
      <c r="Z115" s="66">
        <f t="shared" si="74"/>
        <v>0</v>
      </c>
      <c r="AA115" s="66">
        <f t="shared" si="74"/>
        <v>0</v>
      </c>
      <c r="AB115" s="66">
        <f t="shared" si="74"/>
        <v>0</v>
      </c>
      <c r="AC115" s="66">
        <f t="shared" si="74"/>
        <v>0</v>
      </c>
      <c r="AD115" s="66">
        <f t="shared" si="74"/>
        <v>0</v>
      </c>
      <c r="AE115" s="66">
        <f t="shared" si="74"/>
        <v>0</v>
      </c>
      <c r="AF115" s="66">
        <f t="shared" si="74"/>
        <v>0</v>
      </c>
      <c r="AG115" s="66">
        <f t="shared" si="74"/>
        <v>0</v>
      </c>
      <c r="AH115" s="66">
        <f t="shared" si="74"/>
        <v>0</v>
      </c>
      <c r="AI115" s="66">
        <f t="shared" si="74"/>
        <v>0</v>
      </c>
      <c r="AJ115" s="66">
        <f t="shared" si="74"/>
        <v>0</v>
      </c>
      <c r="AK115" s="66">
        <f t="shared" si="74"/>
        <v>0</v>
      </c>
      <c r="AL115" s="66">
        <f t="shared" si="74"/>
        <v>0</v>
      </c>
      <c r="AM115" s="66">
        <f t="shared" si="74"/>
        <v>0</v>
      </c>
      <c r="AN115" s="66">
        <f t="shared" si="74"/>
        <v>0</v>
      </c>
      <c r="AO115" s="66">
        <f t="shared" si="74"/>
        <v>0</v>
      </c>
      <c r="AP115" s="66">
        <f t="shared" si="74"/>
        <v>0</v>
      </c>
      <c r="AQ115" s="66">
        <f t="shared" si="74"/>
        <v>0</v>
      </c>
      <c r="AR115" s="66">
        <f t="shared" si="74"/>
        <v>0</v>
      </c>
      <c r="AS115" s="66">
        <f t="shared" si="74"/>
        <v>0</v>
      </c>
      <c r="AT115" s="66">
        <f t="shared" si="74"/>
        <v>0</v>
      </c>
      <c r="AU115" s="66">
        <f t="shared" si="74"/>
        <v>0</v>
      </c>
      <c r="AV115" s="66">
        <f t="shared" si="74"/>
        <v>0</v>
      </c>
      <c r="AW115" s="66">
        <f t="shared" si="74"/>
        <v>0</v>
      </c>
      <c r="AX115" s="66">
        <f t="shared" si="74"/>
        <v>0</v>
      </c>
      <c r="AY115" s="66">
        <f t="shared" si="74"/>
        <v>0</v>
      </c>
      <c r="AZ115" s="66">
        <f t="shared" si="74"/>
        <v>0</v>
      </c>
      <c r="BA115" s="66">
        <f t="shared" si="74"/>
        <v>0</v>
      </c>
      <c r="BB115" s="66">
        <f t="shared" si="74"/>
        <v>0</v>
      </c>
      <c r="BC115" s="66">
        <f t="shared" si="74"/>
        <v>0</v>
      </c>
      <c r="BD115" s="66">
        <f t="shared" si="74"/>
        <v>0</v>
      </c>
      <c r="BE115" s="66">
        <f t="shared" si="74"/>
        <v>0</v>
      </c>
      <c r="BF115" s="66">
        <f t="shared" si="74"/>
        <v>0</v>
      </c>
      <c r="BG115" s="66">
        <f t="shared" si="74"/>
        <v>0</v>
      </c>
      <c r="BH115" s="66">
        <f t="shared" si="74"/>
        <v>0</v>
      </c>
      <c r="BI115" s="66">
        <f t="shared" si="74"/>
        <v>0</v>
      </c>
      <c r="BJ115" s="66">
        <f t="shared" si="74"/>
        <v>0</v>
      </c>
      <c r="BK115" s="66">
        <f t="shared" si="74"/>
        <v>0</v>
      </c>
      <c r="BL115" s="66">
        <f t="shared" si="74"/>
        <v>0</v>
      </c>
      <c r="BM115" s="35"/>
      <c r="BN115" s="55">
        <f>SUM(BN102:BN114)</f>
        <v>16.479847529999997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4" activePane="bottomRight" state="frozen"/>
      <selection activeCell="A62" sqref="A62"/>
      <selection pane="topRight" activeCell="A62" sqref="A62"/>
      <selection pane="bottomLeft" activeCell="A62" sqref="A62"/>
      <selection pane="bottomRight" activeCell="J68" sqref="J68"/>
    </sheetView>
  </sheetViews>
  <sheetFormatPr defaultColWidth="9.140625" defaultRowHeight="15" customHeight="1" x14ac:dyDescent="0.2"/>
  <cols>
    <col min="1" max="1" width="38.5703125" style="31" customWidth="1"/>
    <col min="2" max="16" width="10.7109375" style="31" customWidth="1"/>
    <col min="17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322</v>
      </c>
    </row>
    <row r="2" spans="1:67" ht="15" customHeight="1" x14ac:dyDescent="0.2">
      <c r="A2" s="57" t="s">
        <v>21</v>
      </c>
      <c r="B2" s="105" t="str">
        <f>VLOOKUP($B$1,'Assumptions (Inputs)'!$B$7:$G$24,2,FALSE)</f>
        <v>Battery Installation (2 MWs by 2017)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</row>
    <row r="6" spans="1:67" ht="15" customHeight="1" x14ac:dyDescent="0.2">
      <c r="A6" s="57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1.7</v>
      </c>
      <c r="I11" s="54">
        <f t="shared" si="0"/>
        <v>1.7</v>
      </c>
      <c r="J11" s="54">
        <f t="shared" si="0"/>
        <v>1.7</v>
      </c>
      <c r="K11" s="54">
        <f t="shared" si="0"/>
        <v>1.7</v>
      </c>
      <c r="L11" s="54">
        <f t="shared" si="0"/>
        <v>1.7</v>
      </c>
      <c r="M11" s="54">
        <f t="shared" si="0"/>
        <v>1.7</v>
      </c>
      <c r="N11" s="54">
        <f t="shared" si="0"/>
        <v>1.7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(Escalated)'!E12</f>
        <v>0</v>
      </c>
      <c r="C13" s="126">
        <f>'CapEx (Escalated)'!F12</f>
        <v>4.2640000000000002</v>
      </c>
      <c r="D13" s="126">
        <f>'CapEx (Escalated)'!G12</f>
        <v>5.1420000000000003</v>
      </c>
      <c r="E13" s="126">
        <f>'CapEx (Escalated)'!H12</f>
        <v>1.17384753</v>
      </c>
      <c r="F13" s="126">
        <f>'CapEx (Escalated)'!I12</f>
        <v>4.2</v>
      </c>
      <c r="G13" s="126">
        <f>'CapEx (Escalated)'!J12</f>
        <v>1.7</v>
      </c>
      <c r="H13" s="126">
        <f>'CapEx (Escalated)'!K12</f>
        <v>0</v>
      </c>
      <c r="I13" s="126">
        <f>'CapEx (Escalated)'!L12</f>
        <v>0</v>
      </c>
      <c r="J13" s="126">
        <f>'CapEx (Escalated)'!M12</f>
        <v>0</v>
      </c>
      <c r="K13" s="126">
        <f>'CapEx (Escalated)'!N12</f>
        <v>0</v>
      </c>
      <c r="L13" s="126">
        <f>'CapEx (Escalated)'!O12</f>
        <v>0</v>
      </c>
      <c r="M13" s="126">
        <f>'CapEx (Escalated)'!P12</f>
        <v>0</v>
      </c>
      <c r="N13" s="126">
        <f>'CapEx (Escalated)'!Q12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16.479847530000001</v>
      </c>
      <c r="BO13" s="323"/>
    </row>
    <row r="14" spans="1:67" s="36" customFormat="1" ht="15" customHeight="1" x14ac:dyDescent="0.2">
      <c r="A14" s="64" t="s">
        <v>27</v>
      </c>
      <c r="B14" s="126"/>
      <c r="C14" s="126">
        <f>-C13</f>
        <v>-4.2640000000000002</v>
      </c>
      <c r="D14" s="126">
        <f>-D13</f>
        <v>-5.1420000000000003</v>
      </c>
      <c r="E14" s="126">
        <f>-E13</f>
        <v>-1.17384753</v>
      </c>
      <c r="F14" s="126">
        <f>-F13</f>
        <v>-4.2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-14.779847530000001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1.7</v>
      </c>
      <c r="H15" s="65">
        <f t="shared" si="2"/>
        <v>1.7</v>
      </c>
      <c r="I15" s="65">
        <f t="shared" si="2"/>
        <v>1.7</v>
      </c>
      <c r="J15" s="65">
        <f t="shared" si="2"/>
        <v>1.7</v>
      </c>
      <c r="K15" s="65">
        <f>SUM(K11:K14)</f>
        <v>1.7</v>
      </c>
      <c r="L15" s="65">
        <f>SUM(L11:L14)</f>
        <v>1.7</v>
      </c>
      <c r="M15" s="65">
        <f>SUM(M11:M14)</f>
        <v>1.7</v>
      </c>
      <c r="N15" s="65">
        <f>SUM(N11:N14)</f>
        <v>1.7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0.85</v>
      </c>
      <c r="H16" s="66">
        <f t="shared" si="4"/>
        <v>1.7</v>
      </c>
      <c r="I16" s="66">
        <f t="shared" si="4"/>
        <v>1.7</v>
      </c>
      <c r="J16" s="66">
        <f t="shared" si="4"/>
        <v>1.7</v>
      </c>
      <c r="K16" s="66">
        <f t="shared" si="4"/>
        <v>1.7</v>
      </c>
      <c r="L16" s="66">
        <f t="shared" si="4"/>
        <v>1.7</v>
      </c>
      <c r="M16" s="66">
        <f t="shared" si="4"/>
        <v>1.7</v>
      </c>
      <c r="N16" s="66">
        <f t="shared" si="4"/>
        <v>1.7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>C21</f>
        <v>4.2640000000000002</v>
      </c>
      <c r="E19" s="72">
        <f t="shared" si="5"/>
        <v>9.4060000000000006</v>
      </c>
      <c r="F19" s="72">
        <f t="shared" si="5"/>
        <v>10.57984753</v>
      </c>
      <c r="G19" s="72">
        <f t="shared" si="5"/>
        <v>14.779847530000001</v>
      </c>
      <c r="H19" s="72">
        <f t="shared" si="5"/>
        <v>14.779847530000001</v>
      </c>
      <c r="I19" s="72">
        <f t="shared" si="5"/>
        <v>14.779847530000001</v>
      </c>
      <c r="J19" s="72">
        <f t="shared" si="5"/>
        <v>14.779847530000001</v>
      </c>
      <c r="K19" s="72">
        <f t="shared" si="5"/>
        <v>14.779847530000001</v>
      </c>
      <c r="L19" s="72">
        <f t="shared" si="5"/>
        <v>14.779847530000001</v>
      </c>
      <c r="M19" s="72">
        <f t="shared" si="5"/>
        <v>10.515847530000002</v>
      </c>
      <c r="N19" s="72">
        <f t="shared" si="5"/>
        <v>5.3738475300000017</v>
      </c>
      <c r="O19" s="72">
        <f t="shared" si="5"/>
        <v>4.200000000000002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8" t="s">
        <v>25</v>
      </c>
      <c r="B20" s="72">
        <f>-B14</f>
        <v>0</v>
      </c>
      <c r="C20" s="72">
        <f t="shared" ref="C20:K20" si="6">-C14</f>
        <v>4.2640000000000002</v>
      </c>
      <c r="D20" s="72">
        <f t="shared" si="6"/>
        <v>5.1420000000000003</v>
      </c>
      <c r="E20" s="72">
        <f t="shared" si="6"/>
        <v>1.17384753</v>
      </c>
      <c r="F20" s="72">
        <f t="shared" si="6"/>
        <v>4.2</v>
      </c>
      <c r="G20" s="72">
        <f t="shared" si="6"/>
        <v>0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319">
        <f>-C13</f>
        <v>-4.2640000000000002</v>
      </c>
      <c r="M20" s="319">
        <f>-D20</f>
        <v>-5.1420000000000003</v>
      </c>
      <c r="N20" s="319">
        <f>-E20</f>
        <v>-1.17384753</v>
      </c>
      <c r="O20" s="319">
        <f>-F20</f>
        <v>-4.2</v>
      </c>
      <c r="P20" s="72">
        <f t="shared" ref="P20:AZ20" si="7">-P14</f>
        <v>0</v>
      </c>
      <c r="Q20" s="72">
        <f t="shared" si="7"/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AZ20" s="72">
        <f t="shared" si="7"/>
        <v>0</v>
      </c>
      <c r="BA20" s="52"/>
      <c r="BB20" s="72"/>
      <c r="BC20" s="72"/>
      <c r="BD20" s="52">
        <f>-G20</f>
        <v>0</v>
      </c>
      <c r="BE20" s="72"/>
      <c r="BF20" s="72"/>
      <c r="BG20" s="72"/>
      <c r="BH20" s="72"/>
      <c r="BI20" s="52"/>
      <c r="BJ20" s="72"/>
      <c r="BK20" s="52"/>
      <c r="BL20" s="72"/>
      <c r="BM20" s="35"/>
      <c r="BN20" s="72">
        <f>SUM(B20:BM20)</f>
        <v>1.7763568394002505E-15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4.2640000000000002</v>
      </c>
      <c r="D21" s="72">
        <f t="shared" si="8"/>
        <v>9.4060000000000006</v>
      </c>
      <c r="E21" s="72">
        <f t="shared" si="8"/>
        <v>10.57984753</v>
      </c>
      <c r="F21" s="72">
        <f t="shared" si="8"/>
        <v>14.779847530000001</v>
      </c>
      <c r="G21" s="72">
        <f t="shared" si="8"/>
        <v>14.779847530000001</v>
      </c>
      <c r="H21" s="72">
        <f t="shared" si="8"/>
        <v>14.779847530000001</v>
      </c>
      <c r="I21" s="72">
        <f t="shared" si="8"/>
        <v>14.779847530000001</v>
      </c>
      <c r="J21" s="72">
        <f t="shared" si="8"/>
        <v>14.779847530000001</v>
      </c>
      <c r="K21" s="72">
        <f t="shared" si="8"/>
        <v>14.779847530000001</v>
      </c>
      <c r="L21" s="72">
        <f t="shared" si="8"/>
        <v>10.515847530000002</v>
      </c>
      <c r="M21" s="72">
        <f t="shared" si="8"/>
        <v>5.3738475300000017</v>
      </c>
      <c r="N21" s="72">
        <f t="shared" si="8"/>
        <v>4.200000000000002</v>
      </c>
      <c r="O21" s="72">
        <f t="shared" si="8"/>
        <v>0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 t="shared" si="8"/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2.1320000000000001</v>
      </c>
      <c r="D22" s="66">
        <f t="shared" si="9"/>
        <v>6.8350000000000009</v>
      </c>
      <c r="E22" s="66">
        <f t="shared" si="9"/>
        <v>9.9929237650000005</v>
      </c>
      <c r="F22" s="66">
        <f t="shared" si="9"/>
        <v>12.67984753</v>
      </c>
      <c r="G22" s="66">
        <f t="shared" si="9"/>
        <v>14.779847530000001</v>
      </c>
      <c r="H22" s="66">
        <f t="shared" si="9"/>
        <v>14.779847530000001</v>
      </c>
      <c r="I22" s="66">
        <f t="shared" si="9"/>
        <v>14.779847530000001</v>
      </c>
      <c r="J22" s="66">
        <f t="shared" si="9"/>
        <v>14.779847530000001</v>
      </c>
      <c r="K22" s="66">
        <f t="shared" si="9"/>
        <v>14.779847530000001</v>
      </c>
      <c r="L22" s="66">
        <f t="shared" si="9"/>
        <v>12.647847530000002</v>
      </c>
      <c r="M22" s="66">
        <f t="shared" si="9"/>
        <v>7.9448475300000023</v>
      </c>
      <c r="N22" s="66">
        <f t="shared" si="9"/>
        <v>4.7869237650000018</v>
      </c>
      <c r="O22" s="66">
        <f t="shared" si="9"/>
        <v>2.100000000000001</v>
      </c>
      <c r="P22" s="66">
        <f t="shared" si="9"/>
        <v>0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1.2182248</v>
      </c>
      <c r="E25" s="72">
        <f t="shared" si="10"/>
        <v>4.7758014000000006</v>
      </c>
      <c r="F25" s="72">
        <f t="shared" si="10"/>
        <v>9.1215242793210027</v>
      </c>
      <c r="G25" s="72">
        <f t="shared" si="10"/>
        <v>13.760968519515002</v>
      </c>
      <c r="H25" s="72">
        <f t="shared" si="10"/>
        <v>18.274920616360802</v>
      </c>
      <c r="I25" s="72">
        <f t="shared" si="10"/>
        <v>21.716648114107805</v>
      </c>
      <c r="J25" s="72">
        <f t="shared" si="10"/>
        <v>24.654730898212804</v>
      </c>
      <c r="K25" s="72">
        <f t="shared" si="10"/>
        <v>26.912414322317801</v>
      </c>
      <c r="L25" s="72">
        <f t="shared" si="10"/>
        <v>28.330621026422804</v>
      </c>
      <c r="M25" s="72">
        <f t="shared" si="10"/>
        <v>29.185098656950608</v>
      </c>
      <c r="N25" s="72">
        <f t="shared" si="10"/>
        <v>29.55999065695061</v>
      </c>
      <c r="O25" s="72">
        <f t="shared" si="10"/>
        <v>29.55999065695061</v>
      </c>
      <c r="P25" s="72">
        <f t="shared" si="10"/>
        <v>29.55999065695061</v>
      </c>
      <c r="Q25" s="72">
        <f t="shared" si="10"/>
        <v>29.55999065695061</v>
      </c>
      <c r="R25" s="72">
        <f t="shared" si="10"/>
        <v>29.55999065695061</v>
      </c>
      <c r="S25" s="72">
        <f t="shared" si="10"/>
        <v>29.55999065695061</v>
      </c>
      <c r="T25" s="72">
        <f t="shared" si="10"/>
        <v>29.55999065695061</v>
      </c>
      <c r="U25" s="72">
        <f t="shared" si="10"/>
        <v>29.55999065695061</v>
      </c>
      <c r="V25" s="72">
        <f t="shared" si="10"/>
        <v>29.55999065695061</v>
      </c>
      <c r="W25" s="72">
        <f t="shared" si="10"/>
        <v>29.55999065695061</v>
      </c>
      <c r="X25" s="72">
        <f t="shared" si="10"/>
        <v>29.55999065695061</v>
      </c>
      <c r="Y25" s="72">
        <f t="shared" si="10"/>
        <v>29.55999065695061</v>
      </c>
      <c r="Z25" s="72">
        <f t="shared" si="10"/>
        <v>29.55999065695061</v>
      </c>
      <c r="AA25" s="72">
        <f t="shared" si="10"/>
        <v>29.55999065695061</v>
      </c>
      <c r="AB25" s="72">
        <f t="shared" si="10"/>
        <v>29.55999065695061</v>
      </c>
      <c r="AC25" s="72">
        <f t="shared" si="10"/>
        <v>29.55999065695061</v>
      </c>
      <c r="AD25" s="72">
        <f t="shared" si="10"/>
        <v>29.55999065695061</v>
      </c>
      <c r="AE25" s="72">
        <f t="shared" si="10"/>
        <v>29.55999065695061</v>
      </c>
      <c r="AF25" s="72">
        <f t="shared" si="10"/>
        <v>29.55999065695061</v>
      </c>
      <c r="AG25" s="72">
        <f t="shared" si="10"/>
        <v>29.55999065695061</v>
      </c>
      <c r="AH25" s="72">
        <f t="shared" si="10"/>
        <v>29.55999065695061</v>
      </c>
      <c r="AI25" s="72">
        <f t="shared" si="10"/>
        <v>29.55999065695061</v>
      </c>
      <c r="AJ25" s="72">
        <f t="shared" si="10"/>
        <v>29.55999065695061</v>
      </c>
      <c r="AK25" s="72">
        <f t="shared" si="10"/>
        <v>29.55999065695061</v>
      </c>
      <c r="AL25" s="72">
        <f t="shared" si="10"/>
        <v>29.55999065695061</v>
      </c>
      <c r="AM25" s="72">
        <f t="shared" si="10"/>
        <v>29.55999065695061</v>
      </c>
      <c r="AN25" s="72">
        <f t="shared" si="10"/>
        <v>29.55999065695061</v>
      </c>
      <c r="AO25" s="72">
        <f t="shared" si="10"/>
        <v>29.55999065695061</v>
      </c>
      <c r="AP25" s="72">
        <f t="shared" si="10"/>
        <v>29.55999065695061</v>
      </c>
      <c r="AQ25" s="72">
        <f t="shared" si="10"/>
        <v>29.55999065695061</v>
      </c>
      <c r="AR25" s="72">
        <f t="shared" si="10"/>
        <v>29.55999065695061</v>
      </c>
      <c r="AS25" s="72">
        <f t="shared" si="10"/>
        <v>29.55999065695061</v>
      </c>
      <c r="AT25" s="72">
        <f t="shared" si="10"/>
        <v>29.55999065695061</v>
      </c>
      <c r="AU25" s="72">
        <f t="shared" si="10"/>
        <v>29.55999065695061</v>
      </c>
      <c r="AV25" s="72">
        <f t="shared" si="10"/>
        <v>29.55999065695061</v>
      </c>
      <c r="AW25" s="72">
        <f t="shared" si="10"/>
        <v>29.55999065695061</v>
      </c>
      <c r="AX25" s="72">
        <f t="shared" si="10"/>
        <v>29.55999065695061</v>
      </c>
      <c r="AY25" s="72">
        <f t="shared" si="10"/>
        <v>29.55999065695061</v>
      </c>
      <c r="AZ25" s="72">
        <f t="shared" si="10"/>
        <v>29.55999065695061</v>
      </c>
      <c r="BA25" s="72">
        <f t="shared" si="10"/>
        <v>29.55999065695061</v>
      </c>
      <c r="BB25" s="72">
        <f t="shared" si="10"/>
        <v>29.55999065695061</v>
      </c>
      <c r="BC25" s="72">
        <f t="shared" si="10"/>
        <v>29.55999065695061</v>
      </c>
      <c r="BD25" s="72">
        <f t="shared" si="10"/>
        <v>29.55999065695061</v>
      </c>
      <c r="BE25" s="72">
        <f t="shared" si="10"/>
        <v>29.55999065695061</v>
      </c>
      <c r="BF25" s="72">
        <f t="shared" si="10"/>
        <v>29.55999065695061</v>
      </c>
      <c r="BG25" s="72">
        <f t="shared" si="10"/>
        <v>29.55999065695061</v>
      </c>
      <c r="BH25" s="72">
        <f t="shared" si="10"/>
        <v>29.55999065695061</v>
      </c>
      <c r="BI25" s="72">
        <f t="shared" si="10"/>
        <v>29.55999065695061</v>
      </c>
      <c r="BJ25" s="72">
        <f t="shared" si="10"/>
        <v>29.55999065695061</v>
      </c>
      <c r="BK25" s="72">
        <f t="shared" si="10"/>
        <v>29.55999065695061</v>
      </c>
      <c r="BL25" s="72">
        <f t="shared" si="10"/>
        <v>29.55999065695061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>C76</f>
        <v>0.6091124</v>
      </c>
      <c r="D26" s="72">
        <f t="shared" ref="D26:BL26" si="11">D76</f>
        <v>1.7787883</v>
      </c>
      <c r="E26" s="72">
        <f t="shared" si="11"/>
        <v>2.1728614396605006</v>
      </c>
      <c r="F26" s="72">
        <f t="shared" si="11"/>
        <v>2.319722120097</v>
      </c>
      <c r="G26" s="72">
        <f t="shared" si="11"/>
        <v>2.2569760484229002</v>
      </c>
      <c r="H26" s="72">
        <f t="shared" si="11"/>
        <v>1.7208637488735001</v>
      </c>
      <c r="I26" s="72">
        <f t="shared" si="11"/>
        <v>1.4690413920525001</v>
      </c>
      <c r="J26" s="72">
        <f t="shared" si="11"/>
        <v>1.1288417120525001</v>
      </c>
      <c r="K26" s="72">
        <f t="shared" si="11"/>
        <v>0.70910335205250008</v>
      </c>
      <c r="L26" s="72">
        <f t="shared" si="11"/>
        <v>0.42723881526390001</v>
      </c>
      <c r="M26" s="72">
        <f t="shared" si="11"/>
        <v>0.18744600000000003</v>
      </c>
      <c r="N26" s="72">
        <f t="shared" si="11"/>
        <v>0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14.7799953284753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B83</f>
        <v>0</v>
      </c>
      <c r="C27" s="72">
        <f t="shared" si="12"/>
        <v>0.6091124</v>
      </c>
      <c r="D27" s="72">
        <f t="shared" si="12"/>
        <v>1.7787883</v>
      </c>
      <c r="E27" s="72">
        <f t="shared" si="12"/>
        <v>2.1728614396605006</v>
      </c>
      <c r="F27" s="72">
        <f t="shared" si="12"/>
        <v>2.319722120097</v>
      </c>
      <c r="G27" s="72">
        <f t="shared" si="12"/>
        <v>2.2569760484229002</v>
      </c>
      <c r="H27" s="72">
        <f t="shared" si="12"/>
        <v>1.7208637488735001</v>
      </c>
      <c r="I27" s="72">
        <f t="shared" si="12"/>
        <v>1.4690413920525001</v>
      </c>
      <c r="J27" s="72">
        <f t="shared" si="12"/>
        <v>1.1288417120525001</v>
      </c>
      <c r="K27" s="72">
        <f t="shared" si="12"/>
        <v>0.70910335205250008</v>
      </c>
      <c r="L27" s="72">
        <f t="shared" si="12"/>
        <v>0.42723881526390001</v>
      </c>
      <c r="M27" s="72">
        <f t="shared" si="12"/>
        <v>0.18744600000000003</v>
      </c>
      <c r="N27" s="72">
        <f t="shared" si="12"/>
        <v>0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14.7799953284753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1.2182248</v>
      </c>
      <c r="D28" s="72">
        <f t="shared" si="13"/>
        <v>4.7758014000000006</v>
      </c>
      <c r="E28" s="72">
        <f t="shared" si="13"/>
        <v>9.1215242793210027</v>
      </c>
      <c r="F28" s="72">
        <f t="shared" si="13"/>
        <v>13.760968519515002</v>
      </c>
      <c r="G28" s="72">
        <f t="shared" si="13"/>
        <v>18.274920616360802</v>
      </c>
      <c r="H28" s="72">
        <f t="shared" si="13"/>
        <v>21.716648114107805</v>
      </c>
      <c r="I28" s="72">
        <f t="shared" si="13"/>
        <v>24.654730898212804</v>
      </c>
      <c r="J28" s="72">
        <f t="shared" si="13"/>
        <v>26.912414322317801</v>
      </c>
      <c r="K28" s="72">
        <f t="shared" si="13"/>
        <v>28.330621026422804</v>
      </c>
      <c r="L28" s="72">
        <f t="shared" si="13"/>
        <v>29.185098656950608</v>
      </c>
      <c r="M28" s="72">
        <f t="shared" si="13"/>
        <v>29.55999065695061</v>
      </c>
      <c r="N28" s="72">
        <f t="shared" si="13"/>
        <v>29.55999065695061</v>
      </c>
      <c r="O28" s="72">
        <f t="shared" si="13"/>
        <v>29.55999065695061</v>
      </c>
      <c r="P28" s="72">
        <f t="shared" si="13"/>
        <v>29.55999065695061</v>
      </c>
      <c r="Q28" s="72">
        <f t="shared" si="13"/>
        <v>29.55999065695061</v>
      </c>
      <c r="R28" s="72">
        <f t="shared" si="13"/>
        <v>29.55999065695061</v>
      </c>
      <c r="S28" s="72">
        <f t="shared" si="13"/>
        <v>29.55999065695061</v>
      </c>
      <c r="T28" s="72">
        <f t="shared" si="13"/>
        <v>29.55999065695061</v>
      </c>
      <c r="U28" s="72">
        <f t="shared" si="13"/>
        <v>29.55999065695061</v>
      </c>
      <c r="V28" s="72">
        <f t="shared" si="13"/>
        <v>29.55999065695061</v>
      </c>
      <c r="W28" s="72">
        <f t="shared" si="13"/>
        <v>29.55999065695061</v>
      </c>
      <c r="X28" s="72">
        <f t="shared" si="13"/>
        <v>29.55999065695061</v>
      </c>
      <c r="Y28" s="72">
        <f t="shared" si="13"/>
        <v>29.55999065695061</v>
      </c>
      <c r="Z28" s="72">
        <f t="shared" si="13"/>
        <v>29.55999065695061</v>
      </c>
      <c r="AA28" s="72">
        <f t="shared" si="13"/>
        <v>29.55999065695061</v>
      </c>
      <c r="AB28" s="72">
        <f t="shared" si="13"/>
        <v>29.55999065695061</v>
      </c>
      <c r="AC28" s="72">
        <f t="shared" si="13"/>
        <v>29.55999065695061</v>
      </c>
      <c r="AD28" s="72">
        <f t="shared" si="13"/>
        <v>29.55999065695061</v>
      </c>
      <c r="AE28" s="72">
        <f t="shared" si="13"/>
        <v>29.55999065695061</v>
      </c>
      <c r="AF28" s="72">
        <f t="shared" si="13"/>
        <v>29.55999065695061</v>
      </c>
      <c r="AG28" s="72">
        <f t="shared" si="13"/>
        <v>29.55999065695061</v>
      </c>
      <c r="AH28" s="72">
        <f t="shared" si="13"/>
        <v>29.55999065695061</v>
      </c>
      <c r="AI28" s="72">
        <f t="shared" si="13"/>
        <v>29.55999065695061</v>
      </c>
      <c r="AJ28" s="72">
        <f t="shared" si="13"/>
        <v>29.55999065695061</v>
      </c>
      <c r="AK28" s="72">
        <f t="shared" si="13"/>
        <v>29.55999065695061</v>
      </c>
      <c r="AL28" s="72">
        <f t="shared" si="13"/>
        <v>29.55999065695061</v>
      </c>
      <c r="AM28" s="72">
        <f t="shared" si="13"/>
        <v>29.55999065695061</v>
      </c>
      <c r="AN28" s="72">
        <f t="shared" si="13"/>
        <v>29.55999065695061</v>
      </c>
      <c r="AO28" s="72">
        <f t="shared" si="13"/>
        <v>29.55999065695061</v>
      </c>
      <c r="AP28" s="72">
        <f t="shared" si="13"/>
        <v>29.55999065695061</v>
      </c>
      <c r="AQ28" s="72">
        <f t="shared" si="13"/>
        <v>29.55999065695061</v>
      </c>
      <c r="AR28" s="72">
        <f t="shared" si="13"/>
        <v>29.55999065695061</v>
      </c>
      <c r="AS28" s="72">
        <f t="shared" si="13"/>
        <v>29.55999065695061</v>
      </c>
      <c r="AT28" s="72">
        <f t="shared" si="13"/>
        <v>29.55999065695061</v>
      </c>
      <c r="AU28" s="72">
        <f t="shared" si="13"/>
        <v>29.55999065695061</v>
      </c>
      <c r="AV28" s="72">
        <f t="shared" si="13"/>
        <v>29.55999065695061</v>
      </c>
      <c r="AW28" s="72">
        <f t="shared" si="13"/>
        <v>29.55999065695061</v>
      </c>
      <c r="AX28" s="72">
        <f t="shared" si="13"/>
        <v>29.55999065695061</v>
      </c>
      <c r="AY28" s="72">
        <f t="shared" si="13"/>
        <v>29.55999065695061</v>
      </c>
      <c r="AZ28" s="72">
        <f t="shared" si="13"/>
        <v>29.55999065695061</v>
      </c>
      <c r="BA28" s="72">
        <f t="shared" si="13"/>
        <v>29.55999065695061</v>
      </c>
      <c r="BB28" s="72">
        <f t="shared" si="13"/>
        <v>29.55999065695061</v>
      </c>
      <c r="BC28" s="72">
        <f t="shared" si="13"/>
        <v>29.55999065695061</v>
      </c>
      <c r="BD28" s="72">
        <f t="shared" si="13"/>
        <v>29.55999065695061</v>
      </c>
      <c r="BE28" s="72">
        <f t="shared" si="13"/>
        <v>29.55999065695061</v>
      </c>
      <c r="BF28" s="72">
        <f t="shared" si="13"/>
        <v>29.55999065695061</v>
      </c>
      <c r="BG28" s="72">
        <f t="shared" si="13"/>
        <v>29.55999065695061</v>
      </c>
      <c r="BH28" s="72">
        <f t="shared" si="13"/>
        <v>29.55999065695061</v>
      </c>
      <c r="BI28" s="72">
        <f t="shared" si="13"/>
        <v>29.55999065695061</v>
      </c>
      <c r="BJ28" s="72">
        <f t="shared" si="13"/>
        <v>29.55999065695061</v>
      </c>
      <c r="BK28" s="72">
        <f t="shared" si="13"/>
        <v>29.55999065695061</v>
      </c>
      <c r="BL28" s="72">
        <f t="shared" si="13"/>
        <v>29.55999065695061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0.6091124</v>
      </c>
      <c r="D29" s="66">
        <f t="shared" si="14"/>
        <v>2.9970131000000002</v>
      </c>
      <c r="E29" s="66">
        <f t="shared" si="14"/>
        <v>6.9486628396605017</v>
      </c>
      <c r="F29" s="66">
        <f t="shared" si="14"/>
        <v>11.441246399418002</v>
      </c>
      <c r="G29" s="66">
        <f>AVERAGE(G25,G28)</f>
        <v>16.017944567937903</v>
      </c>
      <c r="H29" s="66">
        <f t="shared" si="14"/>
        <v>19.995784365234304</v>
      </c>
      <c r="I29" s="66">
        <f t="shared" si="14"/>
        <v>23.185689506160305</v>
      </c>
      <c r="J29" s="66">
        <f t="shared" si="14"/>
        <v>25.783572610265303</v>
      </c>
      <c r="K29" s="66">
        <f t="shared" si="14"/>
        <v>27.621517674370303</v>
      </c>
      <c r="L29" s="66">
        <f t="shared" si="14"/>
        <v>28.757859841686706</v>
      </c>
      <c r="M29" s="66">
        <f t="shared" si="14"/>
        <v>29.372544656950609</v>
      </c>
      <c r="N29" s="66">
        <f t="shared" si="14"/>
        <v>29.55999065695061</v>
      </c>
      <c r="O29" s="66">
        <f t="shared" si="14"/>
        <v>29.55999065695061</v>
      </c>
      <c r="P29" s="66">
        <f t="shared" si="14"/>
        <v>29.55999065695061</v>
      </c>
      <c r="Q29" s="66">
        <f t="shared" si="14"/>
        <v>29.55999065695061</v>
      </c>
      <c r="R29" s="66">
        <f t="shared" si="14"/>
        <v>29.55999065695061</v>
      </c>
      <c r="S29" s="66">
        <f t="shared" si="14"/>
        <v>29.55999065695061</v>
      </c>
      <c r="T29" s="66">
        <f t="shared" si="14"/>
        <v>29.55999065695061</v>
      </c>
      <c r="U29" s="66">
        <f t="shared" si="14"/>
        <v>29.55999065695061</v>
      </c>
      <c r="V29" s="66">
        <f t="shared" si="14"/>
        <v>29.55999065695061</v>
      </c>
      <c r="W29" s="66">
        <f t="shared" si="14"/>
        <v>29.55999065695061</v>
      </c>
      <c r="X29" s="66">
        <f t="shared" si="14"/>
        <v>29.55999065695061</v>
      </c>
      <c r="Y29" s="66">
        <f t="shared" si="14"/>
        <v>29.55999065695061</v>
      </c>
      <c r="Z29" s="66">
        <f t="shared" si="14"/>
        <v>29.55999065695061</v>
      </c>
      <c r="AA29" s="66">
        <f t="shared" si="14"/>
        <v>29.55999065695061</v>
      </c>
      <c r="AB29" s="66">
        <f t="shared" si="14"/>
        <v>29.55999065695061</v>
      </c>
      <c r="AC29" s="66">
        <f t="shared" si="14"/>
        <v>29.55999065695061</v>
      </c>
      <c r="AD29" s="66">
        <f t="shared" si="14"/>
        <v>29.55999065695061</v>
      </c>
      <c r="AE29" s="66">
        <f t="shared" si="14"/>
        <v>29.55999065695061</v>
      </c>
      <c r="AF29" s="66">
        <f t="shared" si="14"/>
        <v>29.55999065695061</v>
      </c>
      <c r="AG29" s="66">
        <f t="shared" si="14"/>
        <v>29.55999065695061</v>
      </c>
      <c r="AH29" s="66">
        <f t="shared" si="14"/>
        <v>29.55999065695061</v>
      </c>
      <c r="AI29" s="66">
        <f t="shared" si="14"/>
        <v>29.55999065695061</v>
      </c>
      <c r="AJ29" s="66">
        <f t="shared" si="14"/>
        <v>29.55999065695061</v>
      </c>
      <c r="AK29" s="66">
        <f t="shared" si="14"/>
        <v>29.55999065695061</v>
      </c>
      <c r="AL29" s="66">
        <f t="shared" si="14"/>
        <v>29.55999065695061</v>
      </c>
      <c r="AM29" s="66">
        <f t="shared" si="14"/>
        <v>29.55999065695061</v>
      </c>
      <c r="AN29" s="66">
        <f t="shared" si="14"/>
        <v>29.55999065695061</v>
      </c>
      <c r="AO29" s="66">
        <f t="shared" si="14"/>
        <v>29.55999065695061</v>
      </c>
      <c r="AP29" s="66">
        <f t="shared" si="14"/>
        <v>29.55999065695061</v>
      </c>
      <c r="AQ29" s="66">
        <f t="shared" si="14"/>
        <v>29.55999065695061</v>
      </c>
      <c r="AR29" s="66">
        <f t="shared" si="14"/>
        <v>29.55999065695061</v>
      </c>
      <c r="AS29" s="66">
        <f t="shared" si="14"/>
        <v>29.55999065695061</v>
      </c>
      <c r="AT29" s="66">
        <f t="shared" si="14"/>
        <v>29.55999065695061</v>
      </c>
      <c r="AU29" s="66">
        <f t="shared" si="14"/>
        <v>29.55999065695061</v>
      </c>
      <c r="AV29" s="66">
        <f t="shared" si="14"/>
        <v>29.55999065695061</v>
      </c>
      <c r="AW29" s="66">
        <f t="shared" si="14"/>
        <v>29.55999065695061</v>
      </c>
      <c r="AX29" s="66">
        <f t="shared" si="14"/>
        <v>29.55999065695061</v>
      </c>
      <c r="AY29" s="66">
        <f t="shared" si="14"/>
        <v>29.55999065695061</v>
      </c>
      <c r="AZ29" s="66">
        <f t="shared" si="14"/>
        <v>29.55999065695061</v>
      </c>
      <c r="BA29" s="66">
        <f t="shared" si="14"/>
        <v>29.55999065695061</v>
      </c>
      <c r="BB29" s="66">
        <f t="shared" si="14"/>
        <v>29.55999065695061</v>
      </c>
      <c r="BC29" s="66">
        <f t="shared" si="14"/>
        <v>29.55999065695061</v>
      </c>
      <c r="BD29" s="66">
        <f t="shared" si="14"/>
        <v>29.55999065695061</v>
      </c>
      <c r="BE29" s="66">
        <f t="shared" si="14"/>
        <v>29.55999065695061</v>
      </c>
      <c r="BF29" s="66">
        <f t="shared" si="14"/>
        <v>29.55999065695061</v>
      </c>
      <c r="BG29" s="66">
        <f t="shared" si="14"/>
        <v>29.55999065695061</v>
      </c>
      <c r="BH29" s="66">
        <f t="shared" si="14"/>
        <v>29.55999065695061</v>
      </c>
      <c r="BI29" s="66">
        <f t="shared" si="14"/>
        <v>29.55999065695061</v>
      </c>
      <c r="BJ29" s="66">
        <f t="shared" si="14"/>
        <v>29.55999065695061</v>
      </c>
      <c r="BK29" s="66">
        <f t="shared" si="14"/>
        <v>29.55999065695061</v>
      </c>
      <c r="BL29" s="66">
        <f t="shared" si="14"/>
        <v>29.55999065695061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0.4264</v>
      </c>
      <c r="E32" s="72">
        <f t="shared" si="15"/>
        <v>1.367</v>
      </c>
      <c r="F32" s="72">
        <f t="shared" si="15"/>
        <v>2.4249847529999999</v>
      </c>
      <c r="G32" s="72">
        <f t="shared" si="15"/>
        <v>3.9029695059999998</v>
      </c>
      <c r="H32" s="72">
        <f t="shared" si="15"/>
        <v>5.3809542589999992</v>
      </c>
      <c r="I32" s="72">
        <f t="shared" si="15"/>
        <v>6.8589390119999987</v>
      </c>
      <c r="J32" s="72">
        <f t="shared" si="15"/>
        <v>8.3369237649999981</v>
      </c>
      <c r="K32" s="72">
        <f t="shared" si="15"/>
        <v>9.8149085179999975</v>
      </c>
      <c r="L32" s="72">
        <f t="shared" si="15"/>
        <v>11.292893270999997</v>
      </c>
      <c r="M32" s="72">
        <f t="shared" si="15"/>
        <v>8.5068780239999953</v>
      </c>
      <c r="N32" s="72">
        <f t="shared" si="15"/>
        <v>4.4164627769999969</v>
      </c>
      <c r="O32" s="72">
        <f t="shared" si="15"/>
        <v>3.7799999999999976</v>
      </c>
      <c r="P32" s="72">
        <f t="shared" si="15"/>
        <v>0</v>
      </c>
      <c r="Q32" s="72">
        <f t="shared" si="15"/>
        <v>0</v>
      </c>
      <c r="R32" s="72">
        <f t="shared" si="15"/>
        <v>0</v>
      </c>
      <c r="S32" s="72">
        <f t="shared" si="15"/>
        <v>0</v>
      </c>
      <c r="T32" s="72">
        <f t="shared" si="15"/>
        <v>0</v>
      </c>
      <c r="U32" s="72">
        <f t="shared" si="15"/>
        <v>0</v>
      </c>
      <c r="V32" s="72">
        <f t="shared" si="15"/>
        <v>0</v>
      </c>
      <c r="W32" s="72">
        <f t="shared" si="15"/>
        <v>0</v>
      </c>
      <c r="X32" s="72">
        <f t="shared" si="15"/>
        <v>0</v>
      </c>
      <c r="Y32" s="72">
        <f t="shared" si="15"/>
        <v>0</v>
      </c>
      <c r="Z32" s="72">
        <f t="shared" si="15"/>
        <v>0</v>
      </c>
      <c r="AA32" s="72">
        <f t="shared" si="15"/>
        <v>0</v>
      </c>
      <c r="AB32" s="72">
        <f t="shared" si="15"/>
        <v>0</v>
      </c>
      <c r="AC32" s="72">
        <f t="shared" si="15"/>
        <v>0</v>
      </c>
      <c r="AD32" s="72">
        <f t="shared" si="15"/>
        <v>0</v>
      </c>
      <c r="AE32" s="72">
        <f t="shared" si="15"/>
        <v>0</v>
      </c>
      <c r="AF32" s="72">
        <f t="shared" si="15"/>
        <v>0</v>
      </c>
      <c r="AG32" s="72">
        <f t="shared" si="15"/>
        <v>0</v>
      </c>
      <c r="AH32" s="72">
        <f t="shared" si="15"/>
        <v>0</v>
      </c>
      <c r="AI32" s="72">
        <f t="shared" si="15"/>
        <v>0</v>
      </c>
      <c r="AJ32" s="72">
        <f t="shared" si="15"/>
        <v>0</v>
      </c>
      <c r="AK32" s="72">
        <f t="shared" si="15"/>
        <v>0</v>
      </c>
      <c r="AL32" s="72">
        <f t="shared" si="15"/>
        <v>0</v>
      </c>
      <c r="AM32" s="72">
        <f t="shared" si="15"/>
        <v>0</v>
      </c>
      <c r="AN32" s="72">
        <f t="shared" si="15"/>
        <v>0</v>
      </c>
      <c r="AO32" s="72">
        <f t="shared" si="15"/>
        <v>0</v>
      </c>
      <c r="AP32" s="72">
        <f t="shared" si="15"/>
        <v>0</v>
      </c>
      <c r="AQ32" s="72">
        <f t="shared" si="15"/>
        <v>0</v>
      </c>
      <c r="AR32" s="72">
        <f t="shared" si="15"/>
        <v>0</v>
      </c>
      <c r="AS32" s="72">
        <f t="shared" si="15"/>
        <v>0</v>
      </c>
      <c r="AT32" s="72">
        <f t="shared" si="15"/>
        <v>0</v>
      </c>
      <c r="AU32" s="72">
        <f t="shared" si="15"/>
        <v>0</v>
      </c>
      <c r="AV32" s="72">
        <f t="shared" si="15"/>
        <v>0</v>
      </c>
      <c r="AW32" s="72">
        <f t="shared" si="15"/>
        <v>0</v>
      </c>
      <c r="AX32" s="72">
        <f t="shared" si="15"/>
        <v>0</v>
      </c>
      <c r="AY32" s="72">
        <f t="shared" si="15"/>
        <v>0</v>
      </c>
      <c r="AZ32" s="72">
        <f t="shared" si="15"/>
        <v>0</v>
      </c>
      <c r="BA32" s="72">
        <f t="shared" si="15"/>
        <v>0</v>
      </c>
      <c r="BB32" s="72">
        <f t="shared" si="15"/>
        <v>0</v>
      </c>
      <c r="BC32" s="72">
        <f t="shared" si="15"/>
        <v>0</v>
      </c>
      <c r="BD32" s="72">
        <f t="shared" si="15"/>
        <v>0</v>
      </c>
      <c r="BE32" s="72">
        <f t="shared" si="15"/>
        <v>0</v>
      </c>
      <c r="BF32" s="72">
        <f t="shared" si="15"/>
        <v>0</v>
      </c>
      <c r="BG32" s="72">
        <f t="shared" si="15"/>
        <v>0</v>
      </c>
      <c r="BH32" s="72">
        <f t="shared" si="15"/>
        <v>0</v>
      </c>
      <c r="BI32" s="72">
        <f t="shared" si="15"/>
        <v>0</v>
      </c>
      <c r="BJ32" s="72">
        <f t="shared" si="15"/>
        <v>0</v>
      </c>
      <c r="BK32" s="72">
        <f t="shared" si="15"/>
        <v>0</v>
      </c>
      <c r="BL32" s="72">
        <f t="shared" si="15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6">B99</f>
        <v>0</v>
      </c>
      <c r="C33" s="72">
        <f>C99</f>
        <v>0.4264</v>
      </c>
      <c r="D33" s="72">
        <f t="shared" si="16"/>
        <v>0.94059999999999999</v>
      </c>
      <c r="E33" s="72">
        <f t="shared" si="16"/>
        <v>1.0579847529999999</v>
      </c>
      <c r="F33" s="72">
        <f t="shared" si="16"/>
        <v>1.4779847529999999</v>
      </c>
      <c r="G33" s="72">
        <f t="shared" si="16"/>
        <v>1.4779847529999999</v>
      </c>
      <c r="H33" s="72">
        <f t="shared" si="16"/>
        <v>1.4779847529999999</v>
      </c>
      <c r="I33" s="72">
        <f t="shared" si="16"/>
        <v>1.4779847529999999</v>
      </c>
      <c r="J33" s="72">
        <f t="shared" si="16"/>
        <v>1.4779847529999999</v>
      </c>
      <c r="K33" s="72">
        <f t="shared" si="16"/>
        <v>1.4779847529999999</v>
      </c>
      <c r="L33" s="72">
        <f t="shared" si="16"/>
        <v>1.4779847529999999</v>
      </c>
      <c r="M33" s="72">
        <f t="shared" si="16"/>
        <v>1.051584753</v>
      </c>
      <c r="N33" s="72">
        <f t="shared" si="16"/>
        <v>0.53738475299999999</v>
      </c>
      <c r="O33" s="72">
        <f t="shared" si="16"/>
        <v>0.42000000000000004</v>
      </c>
      <c r="P33" s="72">
        <f t="shared" si="16"/>
        <v>0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si="16"/>
        <v>0</v>
      </c>
      <c r="AI33" s="72">
        <f t="shared" si="16"/>
        <v>0</v>
      </c>
      <c r="AJ33" s="72">
        <f t="shared" si="16"/>
        <v>0</v>
      </c>
      <c r="AK33" s="72">
        <f t="shared" si="16"/>
        <v>0</v>
      </c>
      <c r="AL33" s="72">
        <f t="shared" si="16"/>
        <v>0</v>
      </c>
      <c r="AM33" s="72">
        <f t="shared" si="16"/>
        <v>0</v>
      </c>
      <c r="AN33" s="72">
        <f t="shared" si="16"/>
        <v>0</v>
      </c>
      <c r="AO33" s="72">
        <f t="shared" si="16"/>
        <v>0</v>
      </c>
      <c r="AP33" s="72">
        <f t="shared" si="16"/>
        <v>0</v>
      </c>
      <c r="AQ33" s="72">
        <f t="shared" si="16"/>
        <v>0</v>
      </c>
      <c r="AR33" s="72">
        <f t="shared" si="16"/>
        <v>0</v>
      </c>
      <c r="AS33" s="72">
        <f t="shared" si="16"/>
        <v>0</v>
      </c>
      <c r="AT33" s="72">
        <f t="shared" si="16"/>
        <v>0</v>
      </c>
      <c r="AU33" s="72">
        <f t="shared" si="16"/>
        <v>0</v>
      </c>
      <c r="AV33" s="72">
        <f t="shared" si="16"/>
        <v>0</v>
      </c>
      <c r="AW33" s="72">
        <f t="shared" si="16"/>
        <v>0</v>
      </c>
      <c r="AX33" s="72">
        <f t="shared" si="16"/>
        <v>0</v>
      </c>
      <c r="AY33" s="72">
        <f t="shared" si="16"/>
        <v>0</v>
      </c>
      <c r="AZ33" s="72">
        <f t="shared" si="16"/>
        <v>0</v>
      </c>
      <c r="BA33" s="72">
        <f t="shared" si="16"/>
        <v>0</v>
      </c>
      <c r="BB33" s="72">
        <f t="shared" si="16"/>
        <v>0</v>
      </c>
      <c r="BC33" s="72">
        <f t="shared" si="16"/>
        <v>0</v>
      </c>
      <c r="BD33" s="72">
        <f t="shared" si="16"/>
        <v>0</v>
      </c>
      <c r="BE33" s="72">
        <f t="shared" si="16"/>
        <v>0</v>
      </c>
      <c r="BF33" s="72">
        <f t="shared" si="16"/>
        <v>0</v>
      </c>
      <c r="BG33" s="72">
        <f t="shared" si="16"/>
        <v>0</v>
      </c>
      <c r="BH33" s="72">
        <f t="shared" si="16"/>
        <v>0</v>
      </c>
      <c r="BI33" s="72">
        <f t="shared" si="16"/>
        <v>0</v>
      </c>
      <c r="BJ33" s="72">
        <f t="shared" si="16"/>
        <v>0</v>
      </c>
      <c r="BK33" s="72">
        <f t="shared" si="16"/>
        <v>0</v>
      </c>
      <c r="BL33" s="72">
        <f t="shared" si="16"/>
        <v>0</v>
      </c>
      <c r="BM33" s="35"/>
      <c r="BN33" s="72">
        <f>SUM(B33:BM33)</f>
        <v>14.779847529999996</v>
      </c>
      <c r="BO33" s="323"/>
    </row>
    <row r="34" spans="1:107" s="36" customFormat="1" ht="15" customHeight="1" x14ac:dyDescent="0.2">
      <c r="A34" s="348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319">
        <f>-BN87</f>
        <v>-4.2640000000000002</v>
      </c>
      <c r="M34" s="319">
        <f>-BN88</f>
        <v>-5.1419999999999986</v>
      </c>
      <c r="N34" s="319">
        <f>-BN89</f>
        <v>-1.17384753</v>
      </c>
      <c r="O34" s="319">
        <f>-BN90</f>
        <v>-4.2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52"/>
      <c r="BB34" s="72"/>
      <c r="BC34" s="72"/>
      <c r="BD34" s="52">
        <f>-BN91</f>
        <v>0</v>
      </c>
      <c r="BE34" s="72"/>
      <c r="BF34" s="72"/>
      <c r="BG34" s="72"/>
      <c r="BH34" s="72"/>
      <c r="BI34" s="72"/>
      <c r="BJ34" s="72"/>
      <c r="BK34" s="52">
        <f>-BN98</f>
        <v>0</v>
      </c>
      <c r="BL34" s="72"/>
      <c r="BM34" s="35"/>
      <c r="BN34" s="72">
        <f>SUM(B34:BM34)</f>
        <v>-14.779847529999998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7">SUM(C32:C34)</f>
        <v>0.4264</v>
      </c>
      <c r="D35" s="72">
        <f t="shared" si="17"/>
        <v>1.367</v>
      </c>
      <c r="E35" s="72">
        <f t="shared" si="17"/>
        <v>2.4249847529999999</v>
      </c>
      <c r="F35" s="72">
        <f t="shared" si="17"/>
        <v>3.9029695059999998</v>
      </c>
      <c r="G35" s="72">
        <f t="shared" si="17"/>
        <v>5.3809542589999992</v>
      </c>
      <c r="H35" s="72">
        <f t="shared" si="17"/>
        <v>6.8589390119999987</v>
      </c>
      <c r="I35" s="72">
        <f t="shared" si="17"/>
        <v>8.3369237649999981</v>
      </c>
      <c r="J35" s="72">
        <f t="shared" si="17"/>
        <v>9.8149085179999975</v>
      </c>
      <c r="K35" s="72">
        <f t="shared" si="17"/>
        <v>11.292893270999997</v>
      </c>
      <c r="L35" s="72">
        <f t="shared" si="17"/>
        <v>8.5068780239999953</v>
      </c>
      <c r="M35" s="72">
        <f t="shared" si="17"/>
        <v>4.4164627769999969</v>
      </c>
      <c r="N35" s="72">
        <f t="shared" si="17"/>
        <v>3.7799999999999976</v>
      </c>
      <c r="O35" s="72">
        <f t="shared" si="17"/>
        <v>0</v>
      </c>
      <c r="P35" s="72">
        <f t="shared" si="17"/>
        <v>0</v>
      </c>
      <c r="Q35" s="72">
        <f t="shared" si="17"/>
        <v>0</v>
      </c>
      <c r="R35" s="72">
        <f t="shared" si="17"/>
        <v>0</v>
      </c>
      <c r="S35" s="72">
        <f t="shared" si="17"/>
        <v>0</v>
      </c>
      <c r="T35" s="72">
        <f t="shared" si="17"/>
        <v>0</v>
      </c>
      <c r="U35" s="72">
        <f t="shared" si="17"/>
        <v>0</v>
      </c>
      <c r="V35" s="72">
        <f t="shared" si="17"/>
        <v>0</v>
      </c>
      <c r="W35" s="72">
        <f t="shared" si="17"/>
        <v>0</v>
      </c>
      <c r="X35" s="72">
        <f t="shared" si="17"/>
        <v>0</v>
      </c>
      <c r="Y35" s="72">
        <f t="shared" si="17"/>
        <v>0</v>
      </c>
      <c r="Z35" s="72">
        <f t="shared" si="17"/>
        <v>0</v>
      </c>
      <c r="AA35" s="72">
        <f t="shared" si="17"/>
        <v>0</v>
      </c>
      <c r="AB35" s="72">
        <f t="shared" si="17"/>
        <v>0</v>
      </c>
      <c r="AC35" s="72">
        <f t="shared" si="17"/>
        <v>0</v>
      </c>
      <c r="AD35" s="72">
        <f t="shared" si="17"/>
        <v>0</v>
      </c>
      <c r="AE35" s="72">
        <f t="shared" si="17"/>
        <v>0</v>
      </c>
      <c r="AF35" s="72">
        <f t="shared" si="17"/>
        <v>0</v>
      </c>
      <c r="AG35" s="72">
        <f t="shared" si="17"/>
        <v>0</v>
      </c>
      <c r="AH35" s="72">
        <f t="shared" si="17"/>
        <v>0</v>
      </c>
      <c r="AI35" s="72">
        <f t="shared" si="17"/>
        <v>0</v>
      </c>
      <c r="AJ35" s="72">
        <f t="shared" si="17"/>
        <v>0</v>
      </c>
      <c r="AK35" s="72">
        <f t="shared" si="17"/>
        <v>0</v>
      </c>
      <c r="AL35" s="72">
        <f t="shared" si="17"/>
        <v>0</v>
      </c>
      <c r="AM35" s="72">
        <f t="shared" si="17"/>
        <v>0</v>
      </c>
      <c r="AN35" s="72">
        <f t="shared" si="17"/>
        <v>0</v>
      </c>
      <c r="AO35" s="72">
        <f t="shared" si="17"/>
        <v>0</v>
      </c>
      <c r="AP35" s="72">
        <f t="shared" si="17"/>
        <v>0</v>
      </c>
      <c r="AQ35" s="72">
        <f t="shared" si="17"/>
        <v>0</v>
      </c>
      <c r="AR35" s="72">
        <f t="shared" si="17"/>
        <v>0</v>
      </c>
      <c r="AS35" s="72">
        <f t="shared" si="17"/>
        <v>0</v>
      </c>
      <c r="AT35" s="72">
        <f t="shared" si="17"/>
        <v>0</v>
      </c>
      <c r="AU35" s="72">
        <f t="shared" si="17"/>
        <v>0</v>
      </c>
      <c r="AV35" s="72">
        <f t="shared" si="17"/>
        <v>0</v>
      </c>
      <c r="AW35" s="72">
        <f t="shared" si="17"/>
        <v>0</v>
      </c>
      <c r="AX35" s="72">
        <f t="shared" si="17"/>
        <v>0</v>
      </c>
      <c r="AY35" s="72">
        <f t="shared" si="17"/>
        <v>0</v>
      </c>
      <c r="AZ35" s="72">
        <f t="shared" si="17"/>
        <v>0</v>
      </c>
      <c r="BA35" s="72">
        <f t="shared" si="17"/>
        <v>0</v>
      </c>
      <c r="BB35" s="72">
        <f t="shared" si="17"/>
        <v>0</v>
      </c>
      <c r="BC35" s="72">
        <f t="shared" si="17"/>
        <v>0</v>
      </c>
      <c r="BD35" s="72">
        <f t="shared" si="17"/>
        <v>0</v>
      </c>
      <c r="BE35" s="72">
        <f t="shared" si="17"/>
        <v>0</v>
      </c>
      <c r="BF35" s="72">
        <f t="shared" si="17"/>
        <v>0</v>
      </c>
      <c r="BG35" s="72">
        <f t="shared" si="17"/>
        <v>0</v>
      </c>
      <c r="BH35" s="72">
        <f t="shared" si="17"/>
        <v>0</v>
      </c>
      <c r="BI35" s="72">
        <f t="shared" si="17"/>
        <v>0</v>
      </c>
      <c r="BJ35" s="72">
        <f t="shared" si="17"/>
        <v>0</v>
      </c>
      <c r="BK35" s="72">
        <f t="shared" si="17"/>
        <v>0</v>
      </c>
      <c r="BL35" s="72">
        <f t="shared" si="17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8">AVERAGE(B32,B35)</f>
        <v>0</v>
      </c>
      <c r="C36" s="66">
        <f>AVERAGE(C32,C35)</f>
        <v>0.2132</v>
      </c>
      <c r="D36" s="66">
        <f t="shared" si="18"/>
        <v>0.89670000000000005</v>
      </c>
      <c r="E36" s="66">
        <f t="shared" si="18"/>
        <v>1.8959923765</v>
      </c>
      <c r="F36" s="66">
        <f t="shared" si="18"/>
        <v>3.1639771295000001</v>
      </c>
      <c r="G36" s="66">
        <f t="shared" si="18"/>
        <v>4.6419618824999995</v>
      </c>
      <c r="H36" s="66">
        <f t="shared" si="18"/>
        <v>6.119946635499999</v>
      </c>
      <c r="I36" s="66">
        <f t="shared" si="18"/>
        <v>7.5979313884999984</v>
      </c>
      <c r="J36" s="66">
        <f t="shared" si="18"/>
        <v>9.0759161414999987</v>
      </c>
      <c r="K36" s="66">
        <f t="shared" si="18"/>
        <v>10.553900894499996</v>
      </c>
      <c r="L36" s="66">
        <f t="shared" si="18"/>
        <v>9.8998856474999961</v>
      </c>
      <c r="M36" s="66">
        <f t="shared" si="18"/>
        <v>6.4616704004999956</v>
      </c>
      <c r="N36" s="66">
        <f t="shared" si="18"/>
        <v>4.0982313884999968</v>
      </c>
      <c r="O36" s="66">
        <f t="shared" si="18"/>
        <v>1.8899999999999988</v>
      </c>
      <c r="P36" s="66">
        <f t="shared" si="18"/>
        <v>0</v>
      </c>
      <c r="Q36" s="66">
        <f t="shared" si="18"/>
        <v>0</v>
      </c>
      <c r="R36" s="66">
        <f t="shared" si="18"/>
        <v>0</v>
      </c>
      <c r="S36" s="66">
        <f t="shared" si="18"/>
        <v>0</v>
      </c>
      <c r="T36" s="66">
        <f t="shared" si="18"/>
        <v>0</v>
      </c>
      <c r="U36" s="66">
        <f t="shared" si="18"/>
        <v>0</v>
      </c>
      <c r="V36" s="66">
        <f t="shared" si="18"/>
        <v>0</v>
      </c>
      <c r="W36" s="66">
        <f t="shared" si="18"/>
        <v>0</v>
      </c>
      <c r="X36" s="66">
        <f t="shared" si="18"/>
        <v>0</v>
      </c>
      <c r="Y36" s="66">
        <f t="shared" si="18"/>
        <v>0</v>
      </c>
      <c r="Z36" s="66">
        <f t="shared" si="18"/>
        <v>0</v>
      </c>
      <c r="AA36" s="66">
        <f t="shared" si="18"/>
        <v>0</v>
      </c>
      <c r="AB36" s="66">
        <f t="shared" si="18"/>
        <v>0</v>
      </c>
      <c r="AC36" s="66">
        <f t="shared" si="18"/>
        <v>0</v>
      </c>
      <c r="AD36" s="66">
        <f t="shared" si="18"/>
        <v>0</v>
      </c>
      <c r="AE36" s="66">
        <f t="shared" si="18"/>
        <v>0</v>
      </c>
      <c r="AF36" s="66">
        <f t="shared" si="18"/>
        <v>0</v>
      </c>
      <c r="AG36" s="66">
        <f t="shared" si="18"/>
        <v>0</v>
      </c>
      <c r="AH36" s="66">
        <f t="shared" si="18"/>
        <v>0</v>
      </c>
      <c r="AI36" s="66">
        <f t="shared" si="18"/>
        <v>0</v>
      </c>
      <c r="AJ36" s="66">
        <f t="shared" si="18"/>
        <v>0</v>
      </c>
      <c r="AK36" s="66">
        <f t="shared" si="18"/>
        <v>0</v>
      </c>
      <c r="AL36" s="66">
        <f t="shared" si="18"/>
        <v>0</v>
      </c>
      <c r="AM36" s="66">
        <f t="shared" si="18"/>
        <v>0</v>
      </c>
      <c r="AN36" s="66">
        <f t="shared" si="18"/>
        <v>0</v>
      </c>
      <c r="AO36" s="66">
        <f t="shared" si="18"/>
        <v>0</v>
      </c>
      <c r="AP36" s="66">
        <f t="shared" si="18"/>
        <v>0</v>
      </c>
      <c r="AQ36" s="66">
        <f t="shared" si="18"/>
        <v>0</v>
      </c>
      <c r="AR36" s="66">
        <f t="shared" si="18"/>
        <v>0</v>
      </c>
      <c r="AS36" s="66">
        <f t="shared" si="18"/>
        <v>0</v>
      </c>
      <c r="AT36" s="66">
        <f t="shared" si="18"/>
        <v>0</v>
      </c>
      <c r="AU36" s="66">
        <f t="shared" si="18"/>
        <v>0</v>
      </c>
      <c r="AV36" s="66">
        <f t="shared" si="18"/>
        <v>0</v>
      </c>
      <c r="AW36" s="66">
        <f t="shared" si="18"/>
        <v>0</v>
      </c>
      <c r="AX36" s="66">
        <f t="shared" si="18"/>
        <v>0</v>
      </c>
      <c r="AY36" s="66">
        <f t="shared" si="18"/>
        <v>0</v>
      </c>
      <c r="AZ36" s="66">
        <f t="shared" si="18"/>
        <v>0</v>
      </c>
      <c r="BA36" s="66">
        <f t="shared" si="18"/>
        <v>0</v>
      </c>
      <c r="BB36" s="66">
        <f t="shared" si="18"/>
        <v>0</v>
      </c>
      <c r="BC36" s="66">
        <f t="shared" si="18"/>
        <v>0</v>
      </c>
      <c r="BD36" s="66">
        <f t="shared" si="18"/>
        <v>0</v>
      </c>
      <c r="BE36" s="66">
        <f t="shared" si="18"/>
        <v>0</v>
      </c>
      <c r="BF36" s="66">
        <f t="shared" si="18"/>
        <v>0</v>
      </c>
      <c r="BG36" s="66">
        <f t="shared" si="18"/>
        <v>0</v>
      </c>
      <c r="BH36" s="66">
        <f t="shared" si="18"/>
        <v>0</v>
      </c>
      <c r="BI36" s="66">
        <f t="shared" si="18"/>
        <v>0</v>
      </c>
      <c r="BJ36" s="66">
        <f t="shared" si="18"/>
        <v>0</v>
      </c>
      <c r="BK36" s="66">
        <f t="shared" si="18"/>
        <v>0</v>
      </c>
      <c r="BL36" s="66">
        <f t="shared" si="18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19">B42</f>
        <v>0</v>
      </c>
      <c r="D39" s="72">
        <f t="shared" si="19"/>
        <v>6.3949339999999993E-2</v>
      </c>
      <c r="E39" s="72">
        <f t="shared" si="19"/>
        <v>0.357315245</v>
      </c>
      <c r="F39" s="72">
        <f t="shared" si="19"/>
        <v>0.44851325119870517</v>
      </c>
      <c r="G39" s="72">
        <f t="shared" si="19"/>
        <v>0.62527809828907521</v>
      </c>
      <c r="H39" s="72">
        <f t="shared" si="19"/>
        <v>0.78886627032788426</v>
      </c>
      <c r="I39" s="72">
        <f t="shared" si="19"/>
        <v>0.83987085946131934</v>
      </c>
      <c r="J39" s="72">
        <f t="shared" si="19"/>
        <v>0.83799275366234438</v>
      </c>
      <c r="K39" s="72">
        <f t="shared" si="19"/>
        <v>0.76467271506336942</v>
      </c>
      <c r="L39" s="72">
        <f t="shared" si="19"/>
        <v>0.6032076208643945</v>
      </c>
      <c r="M39" s="72">
        <f t="shared" si="19"/>
        <v>0.38255097393981352</v>
      </c>
      <c r="N39" s="72">
        <f t="shared" si="19"/>
        <v>0.20108183580981354</v>
      </c>
      <c r="O39" s="72">
        <f t="shared" si="19"/>
        <v>8.8231037679813537E-2</v>
      </c>
      <c r="P39" s="72">
        <f t="shared" si="19"/>
        <v>3.1037679813536445E-5</v>
      </c>
      <c r="Q39" s="72">
        <f t="shared" si="19"/>
        <v>3.1037679813536445E-5</v>
      </c>
      <c r="R39" s="72">
        <f t="shared" si="19"/>
        <v>3.1037679813536445E-5</v>
      </c>
      <c r="S39" s="72">
        <f t="shared" si="19"/>
        <v>3.1037679813536445E-5</v>
      </c>
      <c r="T39" s="72">
        <f t="shared" si="19"/>
        <v>3.1037679813536445E-5</v>
      </c>
      <c r="U39" s="72">
        <f t="shared" si="19"/>
        <v>3.1037679813536445E-5</v>
      </c>
      <c r="V39" s="72">
        <f t="shared" si="19"/>
        <v>3.1037679813536445E-5</v>
      </c>
      <c r="W39" s="72">
        <f t="shared" si="19"/>
        <v>3.1037679813536445E-5</v>
      </c>
      <c r="X39" s="72">
        <f t="shared" si="19"/>
        <v>3.1037679813536445E-5</v>
      </c>
      <c r="Y39" s="72">
        <f t="shared" si="19"/>
        <v>3.1037679813536445E-5</v>
      </c>
      <c r="Z39" s="72">
        <f t="shared" si="19"/>
        <v>3.1037679813536445E-5</v>
      </c>
      <c r="AA39" s="72">
        <f t="shared" si="19"/>
        <v>3.1037679813536445E-5</v>
      </c>
      <c r="AB39" s="72">
        <f t="shared" si="19"/>
        <v>3.1037679813536445E-5</v>
      </c>
      <c r="AC39" s="72">
        <f t="shared" si="19"/>
        <v>3.1037679813536445E-5</v>
      </c>
      <c r="AD39" s="72">
        <f t="shared" si="19"/>
        <v>3.1037679813536445E-5</v>
      </c>
      <c r="AE39" s="72">
        <f t="shared" si="19"/>
        <v>3.1037679813536445E-5</v>
      </c>
      <c r="AF39" s="72">
        <f t="shared" si="19"/>
        <v>3.1037679813536445E-5</v>
      </c>
      <c r="AG39" s="72">
        <f t="shared" si="19"/>
        <v>3.1037679813536445E-5</v>
      </c>
      <c r="AH39" s="72">
        <f t="shared" si="19"/>
        <v>3.1037679813536445E-5</v>
      </c>
      <c r="AI39" s="72">
        <f t="shared" si="19"/>
        <v>3.1037679813536445E-5</v>
      </c>
      <c r="AJ39" s="72">
        <f t="shared" si="19"/>
        <v>3.1037679813536445E-5</v>
      </c>
      <c r="AK39" s="72">
        <f t="shared" si="19"/>
        <v>3.1037679813536445E-5</v>
      </c>
      <c r="AL39" s="72">
        <f t="shared" si="19"/>
        <v>3.1037679813536445E-5</v>
      </c>
      <c r="AM39" s="72">
        <f t="shared" si="19"/>
        <v>3.1037679813536445E-5</v>
      </c>
      <c r="AN39" s="72">
        <f t="shared" si="19"/>
        <v>3.1037679813536445E-5</v>
      </c>
      <c r="AO39" s="72">
        <f t="shared" si="19"/>
        <v>3.1037679813536445E-5</v>
      </c>
      <c r="AP39" s="72">
        <f t="shared" si="19"/>
        <v>3.1037679813536445E-5</v>
      </c>
      <c r="AQ39" s="72">
        <f t="shared" si="19"/>
        <v>3.1037679813536445E-5</v>
      </c>
      <c r="AR39" s="72">
        <f t="shared" si="19"/>
        <v>3.1037679813536445E-5</v>
      </c>
      <c r="AS39" s="72">
        <f t="shared" si="19"/>
        <v>3.1037679813536445E-5</v>
      </c>
      <c r="AT39" s="72">
        <f t="shared" si="19"/>
        <v>3.1037679813536445E-5</v>
      </c>
      <c r="AU39" s="72">
        <f t="shared" si="19"/>
        <v>3.1037679813536445E-5</v>
      </c>
      <c r="AV39" s="72">
        <f t="shared" si="19"/>
        <v>3.1037679813536445E-5</v>
      </c>
      <c r="AW39" s="72">
        <f t="shared" si="19"/>
        <v>3.1037679813536445E-5</v>
      </c>
      <c r="AX39" s="72">
        <f t="shared" si="19"/>
        <v>3.1037679813536445E-5</v>
      </c>
      <c r="AY39" s="72">
        <f t="shared" si="19"/>
        <v>3.1037679813536445E-5</v>
      </c>
      <c r="AZ39" s="72">
        <f t="shared" si="19"/>
        <v>3.1037679813536445E-5</v>
      </c>
      <c r="BA39" s="72">
        <f t="shared" si="19"/>
        <v>3.1037679813536445E-5</v>
      </c>
      <c r="BB39" s="72">
        <f t="shared" si="19"/>
        <v>3.1037679813536445E-5</v>
      </c>
      <c r="BC39" s="72">
        <f t="shared" si="19"/>
        <v>3.1037679813536445E-5</v>
      </c>
      <c r="BD39" s="72">
        <f t="shared" si="19"/>
        <v>3.1037679813536445E-5</v>
      </c>
      <c r="BE39" s="72">
        <f t="shared" si="19"/>
        <v>3.1037679813536445E-5</v>
      </c>
      <c r="BF39" s="72">
        <f t="shared" si="19"/>
        <v>3.1037679813536445E-5</v>
      </c>
      <c r="BG39" s="72">
        <f t="shared" si="19"/>
        <v>3.1037679813536445E-5</v>
      </c>
      <c r="BH39" s="72">
        <f t="shared" si="19"/>
        <v>3.1037679813536445E-5</v>
      </c>
      <c r="BI39" s="72">
        <f t="shared" si="19"/>
        <v>3.1037679813536445E-5</v>
      </c>
      <c r="BJ39" s="72">
        <f t="shared" si="19"/>
        <v>3.1037679813536445E-5</v>
      </c>
      <c r="BK39" s="72">
        <f t="shared" si="19"/>
        <v>3.1037679813536445E-5</v>
      </c>
      <c r="BL39" s="72">
        <f t="shared" si="19"/>
        <v>3.1037679813536445E-5</v>
      </c>
      <c r="BM39" s="35"/>
      <c r="BN39" s="72"/>
      <c r="BO39" s="323"/>
    </row>
    <row r="40" spans="1:107" s="36" customFormat="1" ht="15" hidden="1" customHeight="1" x14ac:dyDescent="0.2">
      <c r="A40" s="73" t="s">
        <v>25</v>
      </c>
      <c r="B40" s="74">
        <f>(B26-B115)*'Assumptions (Inputs)'!$D$29</f>
        <v>0</v>
      </c>
      <c r="C40" s="74">
        <f>(C26-C115)</f>
        <v>0.1827124</v>
      </c>
      <c r="D40" s="74">
        <f t="shared" ref="D40:P40" si="20">(D26-D115)</f>
        <v>0.8381883</v>
      </c>
      <c r="E40" s="74">
        <f t="shared" si="20"/>
        <v>1.1148766866605007</v>
      </c>
      <c r="F40" s="74">
        <f t="shared" si="20"/>
        <v>0.84173736709700009</v>
      </c>
      <c r="G40" s="74">
        <f t="shared" si="20"/>
        <v>0.77899129542290035</v>
      </c>
      <c r="H40" s="74">
        <f t="shared" si="20"/>
        <v>0.24287899587350026</v>
      </c>
      <c r="I40" s="74">
        <f t="shared" si="20"/>
        <v>-8.9433609474998121E-3</v>
      </c>
      <c r="J40" s="74">
        <f t="shared" si="20"/>
        <v>-0.34914304094749982</v>
      </c>
      <c r="K40" s="74">
        <f t="shared" si="20"/>
        <v>-0.76888140094749979</v>
      </c>
      <c r="L40" s="74">
        <f t="shared" si="20"/>
        <v>-1.0507459377360999</v>
      </c>
      <c r="M40" s="74">
        <f t="shared" si="20"/>
        <v>-0.86413875299999998</v>
      </c>
      <c r="N40" s="74">
        <f t="shared" si="20"/>
        <v>-0.53738475299999999</v>
      </c>
      <c r="O40" s="74">
        <f t="shared" si="20"/>
        <v>-0.42000000000000004</v>
      </c>
      <c r="P40" s="74">
        <f t="shared" si="20"/>
        <v>0</v>
      </c>
      <c r="Q40" s="74">
        <f>(Q26-Q115)*'Assumptions (Inputs)'!$D$29</f>
        <v>0</v>
      </c>
      <c r="R40" s="74">
        <f>(R26-R115)*'Assumptions (Inputs)'!$F$29</f>
        <v>0</v>
      </c>
      <c r="S40" s="74">
        <f>(S26-S115)*'Assumptions (Inputs)'!$F$29</f>
        <v>0</v>
      </c>
      <c r="T40" s="74">
        <f>(T26-T115)*'Assumptions (Inputs)'!$F$29</f>
        <v>0</v>
      </c>
      <c r="U40" s="74">
        <f>(U26-U115)*'Assumptions (Inputs)'!$F$29</f>
        <v>0</v>
      </c>
      <c r="V40" s="74">
        <f>(V26-V115)*'Assumptions (Inputs)'!$F$29</f>
        <v>0</v>
      </c>
      <c r="W40" s="74">
        <f>(W26-W115)*'Assumptions (Inputs)'!$F$29</f>
        <v>0</v>
      </c>
      <c r="X40" s="74">
        <f>(X26-X115)*'Assumptions (Inputs)'!$F$29</f>
        <v>0</v>
      </c>
      <c r="Y40" s="74">
        <f>(Y26-Y115)*'Assumptions (Inputs)'!$F$29</f>
        <v>0</v>
      </c>
      <c r="Z40" s="74">
        <f>(Z26-Z115)*'Assumptions (Inputs)'!$F$29</f>
        <v>0</v>
      </c>
      <c r="AA40" s="74">
        <f>(AA26-AA115)*'Assumptions (Inputs)'!$F$29</f>
        <v>0</v>
      </c>
      <c r="AB40" s="74">
        <f>(AB26-AB115)*'Assumptions (Inputs)'!$F$29</f>
        <v>0</v>
      </c>
      <c r="AC40" s="74">
        <f>(AC26-AC115)*'Assumptions (Inputs)'!$F$29</f>
        <v>0</v>
      </c>
      <c r="AD40" s="74">
        <f>(AD26-AD115)*'Assumptions (Inputs)'!$F$29</f>
        <v>0</v>
      </c>
      <c r="AE40" s="74">
        <f>(AE26-AE115)*'Assumptions (Inputs)'!$F$29</f>
        <v>0</v>
      </c>
      <c r="AF40" s="74">
        <f>(AF26-AF115)*'Assumptions (Inputs)'!$F$29</f>
        <v>0</v>
      </c>
      <c r="AG40" s="74">
        <f>(AG26-AG115)*'Assumptions (Inputs)'!$F$29</f>
        <v>0</v>
      </c>
      <c r="AH40" s="74">
        <f>(AH26-AH115)*'Assumptions (Inputs)'!$F$29</f>
        <v>0</v>
      </c>
      <c r="AI40" s="74">
        <f>(AI26-AI115)*'Assumptions (Inputs)'!$F$29</f>
        <v>0</v>
      </c>
      <c r="AJ40" s="74">
        <f>(AJ26-AJ115)*'Assumptions (Inputs)'!$F$29</f>
        <v>0</v>
      </c>
      <c r="AK40" s="74">
        <f>(AK26-AK115)*'Assumptions (Inputs)'!$F$29</f>
        <v>0</v>
      </c>
      <c r="AL40" s="74">
        <f>(AL26-AL115)*'Assumptions (Inputs)'!$F$29</f>
        <v>0</v>
      </c>
      <c r="AM40" s="74">
        <f>(AM26-AM115)*'Assumptions (Inputs)'!$F$29</f>
        <v>0</v>
      </c>
      <c r="AN40" s="74">
        <f>(AN26-AN115)*'Assumptions (Inputs)'!$F$29</f>
        <v>0</v>
      </c>
      <c r="AO40" s="74">
        <f>(AO26-AO115)*'Assumptions (Inputs)'!$F$29</f>
        <v>0</v>
      </c>
      <c r="AP40" s="74">
        <f>(AP26-AP115)*'Assumptions (Inputs)'!$F$29</f>
        <v>0</v>
      </c>
      <c r="AQ40" s="74">
        <f>(AQ26-AQ115)*'Assumptions (Inputs)'!$F$29</f>
        <v>0</v>
      </c>
      <c r="AR40" s="74">
        <f>(AR26-AR115)*'Assumptions (Inputs)'!$F$29</f>
        <v>0</v>
      </c>
      <c r="AS40" s="74">
        <f>(AS26-AS115)*'Assumptions (Inputs)'!$F$29</f>
        <v>0</v>
      </c>
      <c r="AT40" s="74">
        <f>(AT26-AT115)*'Assumptions (Inputs)'!$F$29</f>
        <v>0</v>
      </c>
      <c r="AU40" s="74">
        <f>(AU26-AU115)*'Assumptions (Inputs)'!$F$29</f>
        <v>0</v>
      </c>
      <c r="AV40" s="74">
        <f>(AV26-AV115)*'Assumptions (Inputs)'!$F$29</f>
        <v>0</v>
      </c>
      <c r="AW40" s="74">
        <f>(AW26-AW115)*'Assumptions (Inputs)'!$F$29</f>
        <v>0</v>
      </c>
      <c r="AX40" s="74">
        <f>(AX26-AX115)*'Assumptions (Inputs)'!$F$29</f>
        <v>0</v>
      </c>
      <c r="AY40" s="74">
        <f>(AY26-AY115)*'Assumptions (Inputs)'!$F$29</f>
        <v>0</v>
      </c>
      <c r="AZ40" s="74">
        <f>(AZ26-AZ115)*'Assumptions (Inputs)'!$F$29</f>
        <v>0</v>
      </c>
      <c r="BA40" s="74">
        <f>(BA26-BA115)*'Assumptions (Inputs)'!$F$29</f>
        <v>0</v>
      </c>
      <c r="BB40" s="74">
        <f>(BB26-BB115)*'Assumptions (Inputs)'!$F$29</f>
        <v>0</v>
      </c>
      <c r="BC40" s="74">
        <f>(BC26-BC115)*'Assumptions (Inputs)'!$F$29</f>
        <v>0</v>
      </c>
      <c r="BD40" s="74">
        <f>(BD26-BD115)*'Assumptions (Inputs)'!$F$29</f>
        <v>0</v>
      </c>
      <c r="BE40" s="74">
        <f>(BE26-BE115)*'Assumptions (Inputs)'!$F$29</f>
        <v>0</v>
      </c>
      <c r="BF40" s="74">
        <f>(BF26-BF115)*'Assumptions (Inputs)'!$F$29</f>
        <v>0</v>
      </c>
      <c r="BG40" s="74">
        <f>(BG26-BG115)*'Assumptions (Inputs)'!$F$29</f>
        <v>0</v>
      </c>
      <c r="BH40" s="74">
        <f>(BH26-BH115)*'Assumptions (Inputs)'!$F$29</f>
        <v>0</v>
      </c>
      <c r="BI40" s="74">
        <f>(BI26-BI115)*'Assumptions (Inputs)'!$F$29</f>
        <v>0</v>
      </c>
      <c r="BJ40" s="74">
        <f>(BJ26-BJ115)*'Assumptions (Inputs)'!$F$29</f>
        <v>0</v>
      </c>
      <c r="BK40" s="74">
        <f>(BK26-BK115)*'Assumptions (Inputs)'!$F$29</f>
        <v>0</v>
      </c>
      <c r="BL40" s="74">
        <f>(BL26-BL115)*'Assumptions (Inputs)'!$F$29</f>
        <v>0</v>
      </c>
      <c r="BM40" s="74">
        <f>(BM26-BM115)*'Assumptions (Inputs)'!$F$29</f>
        <v>0</v>
      </c>
      <c r="BN40" s="72">
        <f>SUM(B40:BM40)</f>
        <v>1.4779847530166368E-4</v>
      </c>
      <c r="BO40" s="323"/>
    </row>
    <row r="41" spans="1:107" s="36" customFormat="1" ht="15" customHeight="1" x14ac:dyDescent="0.2">
      <c r="A41" s="73" t="s">
        <v>393</v>
      </c>
      <c r="B41" s="74"/>
      <c r="C41" s="74">
        <f>C40*FIT_35</f>
        <v>6.3949339999999993E-2</v>
      </c>
      <c r="D41" s="74">
        <f>D40*FIT_35</f>
        <v>0.29336590499999998</v>
      </c>
      <c r="E41" s="74">
        <f>E40*FIT_35-SUM(C40:E40)*FIT_Tax_Change</f>
        <v>9.1198006198705162E-2</v>
      </c>
      <c r="F41" s="74">
        <f>F40*FIT_21</f>
        <v>0.17676484709037002</v>
      </c>
      <c r="G41" s="74">
        <f t="shared" ref="G41:P41" si="21">G40*FIT_21</f>
        <v>0.16358817203880907</v>
      </c>
      <c r="H41" s="74">
        <f t="shared" si="21"/>
        <v>5.1004589133435051E-2</v>
      </c>
      <c r="I41" s="74">
        <f t="shared" si="21"/>
        <v>-1.8781057989749605E-3</v>
      </c>
      <c r="J41" s="74">
        <f t="shared" si="21"/>
        <v>-7.3320038598974957E-2</v>
      </c>
      <c r="K41" s="74">
        <f t="shared" si="21"/>
        <v>-0.16146509419897495</v>
      </c>
      <c r="L41" s="74">
        <f>L40*FIT_21</f>
        <v>-0.22065664692458098</v>
      </c>
      <c r="M41" s="74">
        <f>M40*FIT_21</f>
        <v>-0.18146913812999999</v>
      </c>
      <c r="N41" s="74">
        <f t="shared" si="21"/>
        <v>-0.11285079813</v>
      </c>
      <c r="O41" s="74">
        <f t="shared" si="21"/>
        <v>-8.8200000000000001E-2</v>
      </c>
      <c r="P41" s="74">
        <f t="shared" si="21"/>
        <v>0</v>
      </c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2">
        <f>SUM(B41:BM41)</f>
        <v>3.1037679813536445E-5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>SUM(C39,C41)</f>
        <v>6.3949339999999993E-2</v>
      </c>
      <c r="D42" s="72">
        <f t="shared" ref="D42:P42" si="22">SUM(D39,D41)</f>
        <v>0.357315245</v>
      </c>
      <c r="E42" s="72">
        <f t="shared" si="22"/>
        <v>0.44851325119870517</v>
      </c>
      <c r="F42" s="72">
        <f t="shared" si="22"/>
        <v>0.62527809828907521</v>
      </c>
      <c r="G42" s="72">
        <f t="shared" si="22"/>
        <v>0.78886627032788426</v>
      </c>
      <c r="H42" s="72">
        <f t="shared" si="22"/>
        <v>0.83987085946131934</v>
      </c>
      <c r="I42" s="72">
        <f t="shared" si="22"/>
        <v>0.83799275366234438</v>
      </c>
      <c r="J42" s="72">
        <f t="shared" si="22"/>
        <v>0.76467271506336942</v>
      </c>
      <c r="K42" s="72">
        <f t="shared" si="22"/>
        <v>0.6032076208643945</v>
      </c>
      <c r="L42" s="72">
        <f t="shared" si="22"/>
        <v>0.38255097393981352</v>
      </c>
      <c r="M42" s="72">
        <f t="shared" si="22"/>
        <v>0.20108183580981354</v>
      </c>
      <c r="N42" s="72">
        <f t="shared" si="22"/>
        <v>8.8231037679813537E-2</v>
      </c>
      <c r="O42" s="72">
        <f t="shared" si="22"/>
        <v>3.1037679813536445E-5</v>
      </c>
      <c r="P42" s="72">
        <f t="shared" si="22"/>
        <v>3.1037679813536445E-5</v>
      </c>
      <c r="Q42" s="72">
        <f t="shared" ref="Q42:BL42" si="23">SUM(Q39:Q40)</f>
        <v>3.1037679813536445E-5</v>
      </c>
      <c r="R42" s="72">
        <f t="shared" si="23"/>
        <v>3.1037679813536445E-5</v>
      </c>
      <c r="S42" s="72">
        <f t="shared" si="23"/>
        <v>3.1037679813536445E-5</v>
      </c>
      <c r="T42" s="72">
        <f t="shared" si="23"/>
        <v>3.1037679813536445E-5</v>
      </c>
      <c r="U42" s="72">
        <f t="shared" si="23"/>
        <v>3.1037679813536445E-5</v>
      </c>
      <c r="V42" s="72">
        <f t="shared" si="23"/>
        <v>3.1037679813536445E-5</v>
      </c>
      <c r="W42" s="72">
        <f t="shared" si="23"/>
        <v>3.1037679813536445E-5</v>
      </c>
      <c r="X42" s="72">
        <f t="shared" si="23"/>
        <v>3.1037679813536445E-5</v>
      </c>
      <c r="Y42" s="72">
        <f t="shared" si="23"/>
        <v>3.1037679813536445E-5</v>
      </c>
      <c r="Z42" s="72">
        <f t="shared" si="23"/>
        <v>3.1037679813536445E-5</v>
      </c>
      <c r="AA42" s="72">
        <f t="shared" si="23"/>
        <v>3.1037679813536445E-5</v>
      </c>
      <c r="AB42" s="72">
        <f t="shared" si="23"/>
        <v>3.1037679813536445E-5</v>
      </c>
      <c r="AC42" s="72">
        <f t="shared" si="23"/>
        <v>3.1037679813536445E-5</v>
      </c>
      <c r="AD42" s="72">
        <f t="shared" si="23"/>
        <v>3.1037679813536445E-5</v>
      </c>
      <c r="AE42" s="72">
        <f t="shared" si="23"/>
        <v>3.1037679813536445E-5</v>
      </c>
      <c r="AF42" s="72">
        <f t="shared" si="23"/>
        <v>3.1037679813536445E-5</v>
      </c>
      <c r="AG42" s="72">
        <f t="shared" si="23"/>
        <v>3.1037679813536445E-5</v>
      </c>
      <c r="AH42" s="72">
        <f t="shared" si="23"/>
        <v>3.1037679813536445E-5</v>
      </c>
      <c r="AI42" s="72">
        <f t="shared" si="23"/>
        <v>3.1037679813536445E-5</v>
      </c>
      <c r="AJ42" s="72">
        <f t="shared" si="23"/>
        <v>3.1037679813536445E-5</v>
      </c>
      <c r="AK42" s="72">
        <f t="shared" si="23"/>
        <v>3.1037679813536445E-5</v>
      </c>
      <c r="AL42" s="72">
        <f t="shared" si="23"/>
        <v>3.1037679813536445E-5</v>
      </c>
      <c r="AM42" s="72">
        <f t="shared" si="23"/>
        <v>3.1037679813536445E-5</v>
      </c>
      <c r="AN42" s="72">
        <f t="shared" si="23"/>
        <v>3.1037679813536445E-5</v>
      </c>
      <c r="AO42" s="72">
        <f t="shared" si="23"/>
        <v>3.1037679813536445E-5</v>
      </c>
      <c r="AP42" s="72">
        <f t="shared" si="23"/>
        <v>3.1037679813536445E-5</v>
      </c>
      <c r="AQ42" s="72">
        <f t="shared" si="23"/>
        <v>3.1037679813536445E-5</v>
      </c>
      <c r="AR42" s="72">
        <f t="shared" si="23"/>
        <v>3.1037679813536445E-5</v>
      </c>
      <c r="AS42" s="72">
        <f t="shared" si="23"/>
        <v>3.1037679813536445E-5</v>
      </c>
      <c r="AT42" s="72">
        <f t="shared" si="23"/>
        <v>3.1037679813536445E-5</v>
      </c>
      <c r="AU42" s="72">
        <f t="shared" si="23"/>
        <v>3.1037679813536445E-5</v>
      </c>
      <c r="AV42" s="72">
        <f t="shared" si="23"/>
        <v>3.1037679813536445E-5</v>
      </c>
      <c r="AW42" s="72">
        <f t="shared" si="23"/>
        <v>3.1037679813536445E-5</v>
      </c>
      <c r="AX42" s="72">
        <f t="shared" si="23"/>
        <v>3.1037679813536445E-5</v>
      </c>
      <c r="AY42" s="72">
        <f t="shared" si="23"/>
        <v>3.1037679813536445E-5</v>
      </c>
      <c r="AZ42" s="72">
        <f t="shared" si="23"/>
        <v>3.1037679813536445E-5</v>
      </c>
      <c r="BA42" s="72">
        <f t="shared" si="23"/>
        <v>3.1037679813536445E-5</v>
      </c>
      <c r="BB42" s="72">
        <f t="shared" si="23"/>
        <v>3.1037679813536445E-5</v>
      </c>
      <c r="BC42" s="72">
        <f t="shared" si="23"/>
        <v>3.1037679813536445E-5</v>
      </c>
      <c r="BD42" s="72">
        <f t="shared" si="23"/>
        <v>3.1037679813536445E-5</v>
      </c>
      <c r="BE42" s="72">
        <f t="shared" si="23"/>
        <v>3.1037679813536445E-5</v>
      </c>
      <c r="BF42" s="72">
        <f t="shared" si="23"/>
        <v>3.1037679813536445E-5</v>
      </c>
      <c r="BG42" s="72">
        <f t="shared" si="23"/>
        <v>3.1037679813536445E-5</v>
      </c>
      <c r="BH42" s="72">
        <f t="shared" si="23"/>
        <v>3.1037679813536445E-5</v>
      </c>
      <c r="BI42" s="72">
        <f t="shared" si="23"/>
        <v>3.1037679813536445E-5</v>
      </c>
      <c r="BJ42" s="72">
        <f t="shared" si="23"/>
        <v>3.1037679813536445E-5</v>
      </c>
      <c r="BK42" s="72">
        <f t="shared" si="23"/>
        <v>3.1037679813536445E-5</v>
      </c>
      <c r="BL42" s="72">
        <f t="shared" si="23"/>
        <v>3.1037679813536445E-5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4">AVERAGE(C39,C42)</f>
        <v>3.1974669999999997E-2</v>
      </c>
      <c r="D43" s="66">
        <f t="shared" si="24"/>
        <v>0.21063229249999998</v>
      </c>
      <c r="E43" s="66">
        <f t="shared" si="24"/>
        <v>0.40291424809935261</v>
      </c>
      <c r="F43" s="66">
        <f>AVERAGE(F39,F42)</f>
        <v>0.53689567474389022</v>
      </c>
      <c r="G43" s="66">
        <f t="shared" si="24"/>
        <v>0.70707218430847973</v>
      </c>
      <c r="H43" s="66">
        <f t="shared" si="24"/>
        <v>0.81436856489460174</v>
      </c>
      <c r="I43" s="66">
        <f t="shared" si="24"/>
        <v>0.83893180656183186</v>
      </c>
      <c r="J43" s="66">
        <f t="shared" si="24"/>
        <v>0.8013327343628569</v>
      </c>
      <c r="K43" s="66">
        <f t="shared" si="24"/>
        <v>0.68394016796388191</v>
      </c>
      <c r="L43" s="66">
        <f t="shared" si="24"/>
        <v>0.49287929740210401</v>
      </c>
      <c r="M43" s="66">
        <f t="shared" si="24"/>
        <v>0.29181640487481353</v>
      </c>
      <c r="N43" s="66">
        <f t="shared" si="24"/>
        <v>0.14465643674481354</v>
      </c>
      <c r="O43" s="66">
        <f t="shared" si="24"/>
        <v>4.4131037679813537E-2</v>
      </c>
      <c r="P43" s="66">
        <f t="shared" si="24"/>
        <v>3.1037679813536445E-5</v>
      </c>
      <c r="Q43" s="66">
        <f t="shared" si="24"/>
        <v>3.1037679813536445E-5</v>
      </c>
      <c r="R43" s="66">
        <f t="shared" si="24"/>
        <v>3.1037679813536445E-5</v>
      </c>
      <c r="S43" s="66">
        <f t="shared" si="24"/>
        <v>3.1037679813536445E-5</v>
      </c>
      <c r="T43" s="66">
        <f t="shared" si="24"/>
        <v>3.1037679813536445E-5</v>
      </c>
      <c r="U43" s="66">
        <f t="shared" si="24"/>
        <v>3.1037679813536445E-5</v>
      </c>
      <c r="V43" s="66">
        <f t="shared" si="24"/>
        <v>3.1037679813536445E-5</v>
      </c>
      <c r="W43" s="66">
        <f t="shared" si="24"/>
        <v>3.1037679813536445E-5</v>
      </c>
      <c r="X43" s="66">
        <f t="shared" si="24"/>
        <v>3.1037679813536445E-5</v>
      </c>
      <c r="Y43" s="66">
        <f t="shared" si="24"/>
        <v>3.1037679813536445E-5</v>
      </c>
      <c r="Z43" s="66">
        <f t="shared" si="24"/>
        <v>3.1037679813536445E-5</v>
      </c>
      <c r="AA43" s="66">
        <f t="shared" si="24"/>
        <v>3.1037679813536445E-5</v>
      </c>
      <c r="AB43" s="66">
        <f t="shared" si="24"/>
        <v>3.1037679813536445E-5</v>
      </c>
      <c r="AC43" s="66">
        <f t="shared" si="24"/>
        <v>3.1037679813536445E-5</v>
      </c>
      <c r="AD43" s="66">
        <f t="shared" si="24"/>
        <v>3.1037679813536445E-5</v>
      </c>
      <c r="AE43" s="66">
        <f t="shared" si="24"/>
        <v>3.1037679813536445E-5</v>
      </c>
      <c r="AF43" s="66">
        <f t="shared" si="24"/>
        <v>3.1037679813536445E-5</v>
      </c>
      <c r="AG43" s="66">
        <f t="shared" si="24"/>
        <v>3.1037679813536445E-5</v>
      </c>
      <c r="AH43" s="66">
        <f t="shared" si="24"/>
        <v>3.1037679813536445E-5</v>
      </c>
      <c r="AI43" s="66">
        <f t="shared" si="24"/>
        <v>3.1037679813536445E-5</v>
      </c>
      <c r="AJ43" s="66">
        <f t="shared" si="24"/>
        <v>3.1037679813536445E-5</v>
      </c>
      <c r="AK43" s="66">
        <f t="shared" si="24"/>
        <v>3.1037679813536445E-5</v>
      </c>
      <c r="AL43" s="66">
        <f t="shared" si="24"/>
        <v>3.1037679813536445E-5</v>
      </c>
      <c r="AM43" s="66">
        <f t="shared" si="24"/>
        <v>3.1037679813536445E-5</v>
      </c>
      <c r="AN43" s="66">
        <f t="shared" si="24"/>
        <v>3.1037679813536445E-5</v>
      </c>
      <c r="AO43" s="66">
        <f t="shared" si="24"/>
        <v>3.1037679813536445E-5</v>
      </c>
      <c r="AP43" s="66">
        <f t="shared" si="24"/>
        <v>3.1037679813536445E-5</v>
      </c>
      <c r="AQ43" s="66">
        <f t="shared" si="24"/>
        <v>3.1037679813536445E-5</v>
      </c>
      <c r="AR43" s="66">
        <f t="shared" si="24"/>
        <v>3.1037679813536445E-5</v>
      </c>
      <c r="AS43" s="66">
        <f t="shared" si="24"/>
        <v>3.1037679813536445E-5</v>
      </c>
      <c r="AT43" s="66">
        <f t="shared" si="24"/>
        <v>3.1037679813536445E-5</v>
      </c>
      <c r="AU43" s="66">
        <f t="shared" si="24"/>
        <v>3.1037679813536445E-5</v>
      </c>
      <c r="AV43" s="66">
        <f t="shared" si="24"/>
        <v>3.1037679813536445E-5</v>
      </c>
      <c r="AW43" s="66">
        <f t="shared" si="24"/>
        <v>3.1037679813536445E-5</v>
      </c>
      <c r="AX43" s="66">
        <f t="shared" si="24"/>
        <v>3.1037679813536445E-5</v>
      </c>
      <c r="AY43" s="66">
        <f t="shared" si="24"/>
        <v>3.1037679813536445E-5</v>
      </c>
      <c r="AZ43" s="66">
        <f t="shared" si="24"/>
        <v>3.1037679813536445E-5</v>
      </c>
      <c r="BA43" s="66">
        <f t="shared" si="24"/>
        <v>3.1037679813536445E-5</v>
      </c>
      <c r="BB43" s="66">
        <f t="shared" si="24"/>
        <v>3.1037679813536445E-5</v>
      </c>
      <c r="BC43" s="66">
        <f t="shared" si="24"/>
        <v>3.1037679813536445E-5</v>
      </c>
      <c r="BD43" s="66">
        <f t="shared" si="24"/>
        <v>3.1037679813536445E-5</v>
      </c>
      <c r="BE43" s="66">
        <f t="shared" si="24"/>
        <v>3.1037679813536445E-5</v>
      </c>
      <c r="BF43" s="66">
        <f t="shared" si="24"/>
        <v>3.1037679813536445E-5</v>
      </c>
      <c r="BG43" s="66">
        <f t="shared" si="24"/>
        <v>3.1037679813536445E-5</v>
      </c>
      <c r="BH43" s="66">
        <f t="shared" si="24"/>
        <v>3.1037679813536445E-5</v>
      </c>
      <c r="BI43" s="66">
        <f t="shared" si="24"/>
        <v>3.1037679813536445E-5</v>
      </c>
      <c r="BJ43" s="66">
        <f t="shared" si="24"/>
        <v>3.1037679813536445E-5</v>
      </c>
      <c r="BK43" s="66">
        <f t="shared" si="24"/>
        <v>3.1037679813536445E-5</v>
      </c>
      <c r="BL43" s="66">
        <f t="shared" si="24"/>
        <v>3.1037679813536445E-5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5">B48</f>
        <v>0</v>
      </c>
      <c r="D46" s="53">
        <f t="shared" si="25"/>
        <v>1.1876306E-2</v>
      </c>
      <c r="E46" s="53">
        <f t="shared" si="25"/>
        <v>6.6358545500000005E-2</v>
      </c>
      <c r="F46" s="53">
        <f t="shared" si="25"/>
        <v>0.13882553013293256</v>
      </c>
      <c r="G46" s="53">
        <f t="shared" si="25"/>
        <v>0.19353845899423755</v>
      </c>
      <c r="H46" s="53">
        <f t="shared" si="25"/>
        <v>0.24417289319672608</v>
      </c>
      <c r="I46" s="53">
        <f t="shared" si="25"/>
        <v>0.25996002792850359</v>
      </c>
      <c r="J46" s="53">
        <f t="shared" si="25"/>
        <v>0.2593787094669161</v>
      </c>
      <c r="K46" s="53">
        <f t="shared" si="25"/>
        <v>0.23668441180532862</v>
      </c>
      <c r="L46" s="53">
        <f t="shared" si="25"/>
        <v>0.18670712074374113</v>
      </c>
      <c r="M46" s="53">
        <f t="shared" si="25"/>
        <v>0.11840863479089463</v>
      </c>
      <c r="N46" s="53">
        <f t="shared" si="25"/>
        <v>6.2239615845894623E-2</v>
      </c>
      <c r="O46" s="53">
        <f t="shared" si="25"/>
        <v>2.7309606900894623E-2</v>
      </c>
      <c r="P46" s="53">
        <f t="shared" si="25"/>
        <v>9.6069008946181311E-6</v>
      </c>
      <c r="Q46" s="53">
        <f t="shared" si="25"/>
        <v>9.6069008946181311E-6</v>
      </c>
      <c r="R46" s="53">
        <f t="shared" si="25"/>
        <v>9.6069008946181311E-6</v>
      </c>
      <c r="S46" s="53">
        <f t="shared" si="25"/>
        <v>9.6069008946181311E-6</v>
      </c>
      <c r="T46" s="53">
        <f t="shared" si="25"/>
        <v>9.6069008946181311E-6</v>
      </c>
      <c r="U46" s="53">
        <f t="shared" si="25"/>
        <v>9.6069008946181311E-6</v>
      </c>
      <c r="V46" s="53">
        <f t="shared" si="25"/>
        <v>9.6069008946181311E-6</v>
      </c>
      <c r="W46" s="53">
        <f t="shared" si="25"/>
        <v>9.6069008946181311E-6</v>
      </c>
      <c r="X46" s="53">
        <f t="shared" si="25"/>
        <v>9.6069008946181311E-6</v>
      </c>
      <c r="Y46" s="53">
        <f t="shared" si="25"/>
        <v>9.6069008946181311E-6</v>
      </c>
      <c r="Z46" s="53">
        <f t="shared" si="25"/>
        <v>9.6069008946181311E-6</v>
      </c>
      <c r="AA46" s="53">
        <f t="shared" si="25"/>
        <v>9.6069008946181311E-6</v>
      </c>
      <c r="AB46" s="53">
        <f t="shared" si="25"/>
        <v>9.6069008946181311E-6</v>
      </c>
      <c r="AC46" s="53">
        <f t="shared" si="25"/>
        <v>9.6069008946181311E-6</v>
      </c>
      <c r="AD46" s="53">
        <f t="shared" si="25"/>
        <v>9.6069008946181311E-6</v>
      </c>
      <c r="AE46" s="53">
        <f t="shared" si="25"/>
        <v>9.6069008946181311E-6</v>
      </c>
      <c r="AF46" s="53">
        <f t="shared" si="25"/>
        <v>9.6069008946181311E-6</v>
      </c>
      <c r="AG46" s="53">
        <f t="shared" si="25"/>
        <v>9.6069008946181311E-6</v>
      </c>
      <c r="AH46" s="53">
        <f t="shared" si="25"/>
        <v>9.6069008946181311E-6</v>
      </c>
      <c r="AI46" s="53">
        <f t="shared" si="25"/>
        <v>9.6069008946181311E-6</v>
      </c>
      <c r="AJ46" s="53">
        <f t="shared" si="25"/>
        <v>9.6069008946181311E-6</v>
      </c>
      <c r="AK46" s="53">
        <f t="shared" si="25"/>
        <v>9.6069008946181311E-6</v>
      </c>
      <c r="AL46" s="53">
        <f t="shared" si="25"/>
        <v>9.6069008946181311E-6</v>
      </c>
      <c r="AM46" s="53">
        <f t="shared" si="25"/>
        <v>9.6069008946181311E-6</v>
      </c>
      <c r="AN46" s="53">
        <f t="shared" si="25"/>
        <v>9.6069008946181311E-6</v>
      </c>
      <c r="AO46" s="53">
        <f t="shared" si="25"/>
        <v>9.6069008946181311E-6</v>
      </c>
      <c r="AP46" s="53">
        <f t="shared" si="25"/>
        <v>9.6069008946181311E-6</v>
      </c>
      <c r="AQ46" s="53">
        <f t="shared" si="25"/>
        <v>9.6069008946181311E-6</v>
      </c>
      <c r="AR46" s="53">
        <f t="shared" si="25"/>
        <v>9.6069008946181311E-6</v>
      </c>
      <c r="AS46" s="53">
        <f t="shared" si="25"/>
        <v>9.6069008946181311E-6</v>
      </c>
      <c r="AT46" s="53">
        <f t="shared" si="25"/>
        <v>9.6069008946181311E-6</v>
      </c>
      <c r="AU46" s="53">
        <f t="shared" si="25"/>
        <v>9.6069008946181311E-6</v>
      </c>
      <c r="AV46" s="53">
        <f t="shared" si="25"/>
        <v>9.6069008946181311E-6</v>
      </c>
      <c r="AW46" s="53">
        <f t="shared" si="25"/>
        <v>9.6069008946181311E-6</v>
      </c>
      <c r="AX46" s="53">
        <f t="shared" si="25"/>
        <v>9.6069008946181311E-6</v>
      </c>
      <c r="AY46" s="53">
        <f t="shared" si="25"/>
        <v>9.6069008946181311E-6</v>
      </c>
      <c r="AZ46" s="53">
        <f t="shared" si="25"/>
        <v>9.6069008946181311E-6</v>
      </c>
      <c r="BA46" s="53">
        <f t="shared" si="25"/>
        <v>9.6069008946181311E-6</v>
      </c>
      <c r="BB46" s="53">
        <f t="shared" si="25"/>
        <v>9.6069008946181311E-6</v>
      </c>
      <c r="BC46" s="53">
        <f t="shared" si="25"/>
        <v>9.6069008946181311E-6</v>
      </c>
      <c r="BD46" s="53">
        <f t="shared" si="25"/>
        <v>9.6069008946181311E-6</v>
      </c>
      <c r="BE46" s="53">
        <f t="shared" si="25"/>
        <v>9.6069008946181311E-6</v>
      </c>
      <c r="BF46" s="53">
        <f t="shared" si="25"/>
        <v>9.6069008946181311E-6</v>
      </c>
      <c r="BG46" s="53">
        <f t="shared" si="25"/>
        <v>9.6069008946181311E-6</v>
      </c>
      <c r="BH46" s="53">
        <f t="shared" si="25"/>
        <v>9.6069008946181311E-6</v>
      </c>
      <c r="BI46" s="53">
        <f t="shared" si="25"/>
        <v>9.6069008946181311E-6</v>
      </c>
      <c r="BJ46" s="53">
        <f t="shared" si="25"/>
        <v>9.6069008946181311E-6</v>
      </c>
      <c r="BK46" s="53">
        <f t="shared" si="25"/>
        <v>9.6069008946181311E-6</v>
      </c>
      <c r="BL46" s="53">
        <f t="shared" si="25"/>
        <v>9.6069008946181311E-6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1.1876306E-2</v>
      </c>
      <c r="D47" s="53">
        <f>(D27-D115)*'Assumptions (Inputs)'!$D$26</f>
        <v>5.4482239500000001E-2</v>
      </c>
      <c r="E47" s="53">
        <f>(E27-E115)*'Assumptions (Inputs)'!$D$26</f>
        <v>7.2466984632932552E-2</v>
      </c>
      <c r="F47" s="53">
        <f>(F27-F115)*'Assumptions (Inputs)'!$D$26</f>
        <v>5.4712928861305007E-2</v>
      </c>
      <c r="G47" s="53">
        <f>(G27-G115)*'Assumptions (Inputs)'!$D$26</f>
        <v>5.0634434202488525E-2</v>
      </c>
      <c r="H47" s="53">
        <f>(H27-H115)*'Assumptions (Inputs)'!$D$26</f>
        <v>1.5787134731777518E-2</v>
      </c>
      <c r="I47" s="53">
        <f>(I27-I115)*'Assumptions (Inputs)'!$D$26</f>
        <v>-5.8131846158748779E-4</v>
      </c>
      <c r="J47" s="53">
        <f>(J27-J115)*'Assumptions (Inputs)'!$D$26</f>
        <v>-2.2694297661587488E-2</v>
      </c>
      <c r="K47" s="53">
        <f>(K27-K115)*'Assumptions (Inputs)'!$D$26</f>
        <v>-4.9977291061587485E-2</v>
      </c>
      <c r="L47" s="53">
        <f>(L27-L115)*'Assumptions (Inputs)'!$D$26</f>
        <v>-6.8298485952846502E-2</v>
      </c>
      <c r="M47" s="53">
        <f>(M27-M115)*'Assumptions (Inputs)'!$D$26</f>
        <v>-5.6169018945000003E-2</v>
      </c>
      <c r="N47" s="53">
        <f>(N27-N115)*'Assumptions (Inputs)'!$D$26</f>
        <v>-3.4930008945E-2</v>
      </c>
      <c r="O47" s="53">
        <f>(O27-O115)*'Assumptions (Inputs)'!$D$26</f>
        <v>-2.7300000000000005E-2</v>
      </c>
      <c r="P47" s="53">
        <f>(P27-P115)*'Assumptions (Inputs)'!$D$26</f>
        <v>0</v>
      </c>
      <c r="Q47" s="53">
        <f>(Q27-Q115)*'Assumptions (Inputs)'!$D$26</f>
        <v>0</v>
      </c>
      <c r="R47" s="53">
        <f>(R27-R115)*'Assumptions (Inputs)'!$D$26</f>
        <v>0</v>
      </c>
      <c r="S47" s="53">
        <f>(S27-S115)*'Assumptions (Inputs)'!$D$26</f>
        <v>0</v>
      </c>
      <c r="T47" s="53">
        <f>(T27-T115)*'Assumptions (Inputs)'!$D$26</f>
        <v>0</v>
      </c>
      <c r="U47" s="53">
        <f>(U27-U115)*'Assumptions (Inputs)'!$D$26</f>
        <v>0</v>
      </c>
      <c r="V47" s="53">
        <f>(V27-V115)*'Assumptions (Inputs)'!$D$26</f>
        <v>0</v>
      </c>
      <c r="W47" s="53">
        <f>(W27-W115)*'Assumptions (Inputs)'!$D$26</f>
        <v>0</v>
      </c>
      <c r="X47" s="53">
        <f>(X27-X115)*'Assumptions (Inputs)'!$D$26</f>
        <v>0</v>
      </c>
      <c r="Y47" s="53">
        <f>(Y27-Y115)*'Assumptions (Inputs)'!$D$26</f>
        <v>0</v>
      </c>
      <c r="Z47" s="53">
        <f>(Z27-Z115)*'Assumptions (Inputs)'!$D$26</f>
        <v>0</v>
      </c>
      <c r="AA47" s="53">
        <f>(AA27-AA115)*'Assumptions (Inputs)'!$D$26</f>
        <v>0</v>
      </c>
      <c r="AB47" s="53">
        <f>(AB27-AB115)*'Assumptions (Inputs)'!$D$26</f>
        <v>0</v>
      </c>
      <c r="AC47" s="53">
        <f>(AC27-AC115)*'Assumptions (Inputs)'!$D$26</f>
        <v>0</v>
      </c>
      <c r="AD47" s="53">
        <f>(AD27-AD115)*'Assumptions (Inputs)'!$D$26</f>
        <v>0</v>
      </c>
      <c r="AE47" s="53">
        <f>(AE27-AE115)*'Assumptions (Inputs)'!$D$26</f>
        <v>0</v>
      </c>
      <c r="AF47" s="53">
        <f>(AF27-AF115)*'Assumptions (Inputs)'!$D$26</f>
        <v>0</v>
      </c>
      <c r="AG47" s="53">
        <f>(AG27-AG115)*'Assumptions (Inputs)'!$D$26</f>
        <v>0</v>
      </c>
      <c r="AH47" s="53">
        <f>(AH27-AH115)*'Assumptions (Inputs)'!$D$26</f>
        <v>0</v>
      </c>
      <c r="AI47" s="53">
        <f>(AI27-AI115)*'Assumptions (Inputs)'!$D$26</f>
        <v>0</v>
      </c>
      <c r="AJ47" s="53">
        <f>(AJ27-AJ115)*'Assumptions (Inputs)'!$D$26</f>
        <v>0</v>
      </c>
      <c r="AK47" s="53">
        <f>(AK27-AK115)*'Assumptions (Inputs)'!$D$26</f>
        <v>0</v>
      </c>
      <c r="AL47" s="53">
        <f>(AL27-AL115)*'Assumptions (Inputs)'!$D$26</f>
        <v>0</v>
      </c>
      <c r="AM47" s="53">
        <f>(AM27-AM115)*'Assumptions (Inputs)'!$D$26</f>
        <v>0</v>
      </c>
      <c r="AN47" s="53">
        <f>(AN27-AN115)*'Assumptions (Inputs)'!$D$26</f>
        <v>0</v>
      </c>
      <c r="AO47" s="53">
        <f>(AO27-AO115)*'Assumptions (Inputs)'!$D$26</f>
        <v>0</v>
      </c>
      <c r="AP47" s="53">
        <f>(AP27-AP115)*'Assumptions (Inputs)'!$D$26</f>
        <v>0</v>
      </c>
      <c r="AQ47" s="53">
        <f>(AQ27-AQ115)*'Assumptions (Inputs)'!$D$26</f>
        <v>0</v>
      </c>
      <c r="AR47" s="53">
        <f>(AR27-AR115)*'Assumptions (Inputs)'!$D$26</f>
        <v>0</v>
      </c>
      <c r="AS47" s="53">
        <f>(AS27-AS115)*'Assumptions (Inputs)'!$D$26</f>
        <v>0</v>
      </c>
      <c r="AT47" s="53">
        <f>(AT27-AT115)*'Assumptions (Inputs)'!$D$26</f>
        <v>0</v>
      </c>
      <c r="AU47" s="53">
        <f>(AU27-AU115)*'Assumptions (Inputs)'!$D$26</f>
        <v>0</v>
      </c>
      <c r="AV47" s="53">
        <f>(AV27-AV115)*'Assumptions (Inputs)'!$D$26</f>
        <v>0</v>
      </c>
      <c r="AW47" s="53">
        <f>(AW27-AW115)*'Assumptions (Inputs)'!$D$26</f>
        <v>0</v>
      </c>
      <c r="AX47" s="53">
        <f>(AX27-AX115)*'Assumptions (Inputs)'!$D$26</f>
        <v>0</v>
      </c>
      <c r="AY47" s="53">
        <f>(AY27-AY115)*'Assumptions (Inputs)'!$D$26</f>
        <v>0</v>
      </c>
      <c r="AZ47" s="53">
        <f>(AZ27-AZ115)*'Assumptions (Inputs)'!$D$26</f>
        <v>0</v>
      </c>
      <c r="BA47" s="53">
        <f>(BA27-BA115)*'Assumptions (Inputs)'!$D$26</f>
        <v>0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9.6069008946181311E-6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6">SUM(B46:B47)</f>
        <v>0</v>
      </c>
      <c r="C48" s="75">
        <f t="shared" si="26"/>
        <v>1.1876306E-2</v>
      </c>
      <c r="D48" s="75">
        <f>SUM(D46:D47)</f>
        <v>6.6358545500000005E-2</v>
      </c>
      <c r="E48" s="75">
        <f>SUM(E46:E47)</f>
        <v>0.13882553013293256</v>
      </c>
      <c r="F48" s="75">
        <f t="shared" si="26"/>
        <v>0.19353845899423755</v>
      </c>
      <c r="G48" s="75">
        <f t="shared" si="26"/>
        <v>0.24417289319672608</v>
      </c>
      <c r="H48" s="75">
        <f t="shared" si="26"/>
        <v>0.25996002792850359</v>
      </c>
      <c r="I48" s="75">
        <f t="shared" si="26"/>
        <v>0.2593787094669161</v>
      </c>
      <c r="J48" s="75">
        <f t="shared" si="26"/>
        <v>0.23668441180532862</v>
      </c>
      <c r="K48" s="75">
        <f t="shared" si="26"/>
        <v>0.18670712074374113</v>
      </c>
      <c r="L48" s="75">
        <f t="shared" si="26"/>
        <v>0.11840863479089463</v>
      </c>
      <c r="M48" s="75">
        <f t="shared" si="26"/>
        <v>6.2239615845894623E-2</v>
      </c>
      <c r="N48" s="75">
        <f t="shared" si="26"/>
        <v>2.7309606900894623E-2</v>
      </c>
      <c r="O48" s="75">
        <f t="shared" si="26"/>
        <v>9.6069008946181311E-6</v>
      </c>
      <c r="P48" s="75">
        <f t="shared" si="26"/>
        <v>9.6069008946181311E-6</v>
      </c>
      <c r="Q48" s="75">
        <f t="shared" si="26"/>
        <v>9.6069008946181311E-6</v>
      </c>
      <c r="R48" s="75">
        <f t="shared" si="26"/>
        <v>9.6069008946181311E-6</v>
      </c>
      <c r="S48" s="75">
        <f t="shared" si="26"/>
        <v>9.6069008946181311E-6</v>
      </c>
      <c r="T48" s="75">
        <f t="shared" si="26"/>
        <v>9.6069008946181311E-6</v>
      </c>
      <c r="U48" s="75">
        <f t="shared" si="26"/>
        <v>9.6069008946181311E-6</v>
      </c>
      <c r="V48" s="75">
        <f t="shared" si="26"/>
        <v>9.6069008946181311E-6</v>
      </c>
      <c r="W48" s="75">
        <f t="shared" si="26"/>
        <v>9.6069008946181311E-6</v>
      </c>
      <c r="X48" s="75">
        <f t="shared" si="26"/>
        <v>9.6069008946181311E-6</v>
      </c>
      <c r="Y48" s="75">
        <f t="shared" si="26"/>
        <v>9.6069008946181311E-6</v>
      </c>
      <c r="Z48" s="75">
        <f t="shared" si="26"/>
        <v>9.6069008946181311E-6</v>
      </c>
      <c r="AA48" s="75">
        <f t="shared" si="26"/>
        <v>9.6069008946181311E-6</v>
      </c>
      <c r="AB48" s="75">
        <f t="shared" si="26"/>
        <v>9.6069008946181311E-6</v>
      </c>
      <c r="AC48" s="75">
        <f t="shared" si="26"/>
        <v>9.6069008946181311E-6</v>
      </c>
      <c r="AD48" s="75">
        <f t="shared" si="26"/>
        <v>9.6069008946181311E-6</v>
      </c>
      <c r="AE48" s="75">
        <f t="shared" si="26"/>
        <v>9.6069008946181311E-6</v>
      </c>
      <c r="AF48" s="75">
        <f t="shared" si="26"/>
        <v>9.6069008946181311E-6</v>
      </c>
      <c r="AG48" s="75">
        <f t="shared" si="26"/>
        <v>9.6069008946181311E-6</v>
      </c>
      <c r="AH48" s="75">
        <f t="shared" si="26"/>
        <v>9.6069008946181311E-6</v>
      </c>
      <c r="AI48" s="75">
        <f t="shared" si="26"/>
        <v>9.6069008946181311E-6</v>
      </c>
      <c r="AJ48" s="75">
        <f t="shared" si="26"/>
        <v>9.6069008946181311E-6</v>
      </c>
      <c r="AK48" s="75">
        <f t="shared" si="26"/>
        <v>9.6069008946181311E-6</v>
      </c>
      <c r="AL48" s="75">
        <f t="shared" si="26"/>
        <v>9.6069008946181311E-6</v>
      </c>
      <c r="AM48" s="75">
        <f t="shared" si="26"/>
        <v>9.6069008946181311E-6</v>
      </c>
      <c r="AN48" s="75">
        <f t="shared" si="26"/>
        <v>9.6069008946181311E-6</v>
      </c>
      <c r="AO48" s="75">
        <f t="shared" si="26"/>
        <v>9.6069008946181311E-6</v>
      </c>
      <c r="AP48" s="75">
        <f t="shared" si="26"/>
        <v>9.6069008946181311E-6</v>
      </c>
      <c r="AQ48" s="75">
        <f t="shared" si="26"/>
        <v>9.6069008946181311E-6</v>
      </c>
      <c r="AR48" s="75">
        <f t="shared" si="26"/>
        <v>9.6069008946181311E-6</v>
      </c>
      <c r="AS48" s="75">
        <f t="shared" si="26"/>
        <v>9.6069008946181311E-6</v>
      </c>
      <c r="AT48" s="75">
        <f t="shared" si="26"/>
        <v>9.6069008946181311E-6</v>
      </c>
      <c r="AU48" s="75">
        <f t="shared" si="26"/>
        <v>9.6069008946181311E-6</v>
      </c>
      <c r="AV48" s="75">
        <f t="shared" si="26"/>
        <v>9.6069008946181311E-6</v>
      </c>
      <c r="AW48" s="75">
        <f t="shared" si="26"/>
        <v>9.6069008946181311E-6</v>
      </c>
      <c r="AX48" s="75">
        <f t="shared" si="26"/>
        <v>9.6069008946181311E-6</v>
      </c>
      <c r="AY48" s="75">
        <f t="shared" si="26"/>
        <v>9.6069008946181311E-6</v>
      </c>
      <c r="AZ48" s="75">
        <f t="shared" si="26"/>
        <v>9.6069008946181311E-6</v>
      </c>
      <c r="BA48" s="75">
        <f t="shared" si="26"/>
        <v>9.6069008946181311E-6</v>
      </c>
      <c r="BB48" s="75">
        <f t="shared" si="26"/>
        <v>9.6069008946181311E-6</v>
      </c>
      <c r="BC48" s="75">
        <f t="shared" si="26"/>
        <v>9.6069008946181311E-6</v>
      </c>
      <c r="BD48" s="75">
        <f t="shared" si="26"/>
        <v>9.6069008946181311E-6</v>
      </c>
      <c r="BE48" s="75">
        <f t="shared" si="26"/>
        <v>9.6069008946181311E-6</v>
      </c>
      <c r="BF48" s="75">
        <f t="shared" si="26"/>
        <v>9.6069008946181311E-6</v>
      </c>
      <c r="BG48" s="75">
        <f t="shared" si="26"/>
        <v>9.6069008946181311E-6</v>
      </c>
      <c r="BH48" s="75">
        <f t="shared" si="26"/>
        <v>9.6069008946181311E-6</v>
      </c>
      <c r="BI48" s="75">
        <f t="shared" si="26"/>
        <v>9.6069008946181311E-6</v>
      </c>
      <c r="BJ48" s="75">
        <f t="shared" si="26"/>
        <v>9.6069008946181311E-6</v>
      </c>
      <c r="BK48" s="75">
        <f t="shared" si="26"/>
        <v>9.6069008946181311E-6</v>
      </c>
      <c r="BL48" s="75">
        <f t="shared" si="26"/>
        <v>9.6069008946181311E-6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7">AVERAGE(B46,B48)</f>
        <v>0</v>
      </c>
      <c r="C49" s="66">
        <f t="shared" si="27"/>
        <v>5.9381529999999998E-3</v>
      </c>
      <c r="D49" s="66">
        <f t="shared" si="27"/>
        <v>3.9117425750000004E-2</v>
      </c>
      <c r="E49" s="66">
        <f>AVERAGE(E46,E48)</f>
        <v>0.10259203781646628</v>
      </c>
      <c r="F49" s="66">
        <f t="shared" si="27"/>
        <v>0.16618199456358507</v>
      </c>
      <c r="G49" s="66">
        <f>AVERAGE(G46,G48)</f>
        <v>0.21885567609548182</v>
      </c>
      <c r="H49" s="66">
        <f t="shared" si="27"/>
        <v>0.25206646056261484</v>
      </c>
      <c r="I49" s="66">
        <f t="shared" si="27"/>
        <v>0.25966936869770985</v>
      </c>
      <c r="J49" s="66">
        <f t="shared" si="27"/>
        <v>0.24803156063612236</v>
      </c>
      <c r="K49" s="66">
        <f t="shared" si="27"/>
        <v>0.21169576627453487</v>
      </c>
      <c r="L49" s="66">
        <f>AVERAGE(L46,L48)</f>
        <v>0.15255787776731788</v>
      </c>
      <c r="M49" s="66">
        <f>AVERAGE(M46,M48)</f>
        <v>9.0324125318394621E-2</v>
      </c>
      <c r="N49" s="66">
        <f>AVERAGE(N46,N48)</f>
        <v>4.4774611373394627E-2</v>
      </c>
      <c r="O49" s="66">
        <f t="shared" ref="O49:BL49" si="28">AVERAGE(O46,O48)</f>
        <v>1.3659606900894621E-2</v>
      </c>
      <c r="P49" s="66">
        <f t="shared" si="28"/>
        <v>9.6069008946181311E-6</v>
      </c>
      <c r="Q49" s="66">
        <f t="shared" si="28"/>
        <v>9.6069008946181311E-6</v>
      </c>
      <c r="R49" s="66">
        <f t="shared" si="28"/>
        <v>9.6069008946181311E-6</v>
      </c>
      <c r="S49" s="66">
        <f t="shared" si="28"/>
        <v>9.6069008946181311E-6</v>
      </c>
      <c r="T49" s="66">
        <f t="shared" si="28"/>
        <v>9.6069008946181311E-6</v>
      </c>
      <c r="U49" s="66">
        <f t="shared" si="28"/>
        <v>9.6069008946181311E-6</v>
      </c>
      <c r="V49" s="66">
        <f t="shared" si="28"/>
        <v>9.6069008946181311E-6</v>
      </c>
      <c r="W49" s="66">
        <f t="shared" si="28"/>
        <v>9.6069008946181311E-6</v>
      </c>
      <c r="X49" s="66">
        <f t="shared" si="28"/>
        <v>9.6069008946181311E-6</v>
      </c>
      <c r="Y49" s="66">
        <f t="shared" si="28"/>
        <v>9.6069008946181311E-6</v>
      </c>
      <c r="Z49" s="66">
        <f t="shared" si="28"/>
        <v>9.6069008946181311E-6</v>
      </c>
      <c r="AA49" s="66">
        <f t="shared" si="28"/>
        <v>9.6069008946181311E-6</v>
      </c>
      <c r="AB49" s="66">
        <f t="shared" si="28"/>
        <v>9.6069008946181311E-6</v>
      </c>
      <c r="AC49" s="66">
        <f t="shared" si="28"/>
        <v>9.6069008946181311E-6</v>
      </c>
      <c r="AD49" s="66">
        <f t="shared" si="28"/>
        <v>9.6069008946181311E-6</v>
      </c>
      <c r="AE49" s="66">
        <f t="shared" si="28"/>
        <v>9.6069008946181311E-6</v>
      </c>
      <c r="AF49" s="66">
        <f t="shared" si="28"/>
        <v>9.6069008946181311E-6</v>
      </c>
      <c r="AG49" s="66">
        <f t="shared" si="28"/>
        <v>9.6069008946181311E-6</v>
      </c>
      <c r="AH49" s="66">
        <f t="shared" si="28"/>
        <v>9.6069008946181311E-6</v>
      </c>
      <c r="AI49" s="66">
        <f t="shared" si="28"/>
        <v>9.6069008946181311E-6</v>
      </c>
      <c r="AJ49" s="66">
        <f t="shared" si="28"/>
        <v>9.6069008946181311E-6</v>
      </c>
      <c r="AK49" s="66">
        <f t="shared" si="28"/>
        <v>9.6069008946181311E-6</v>
      </c>
      <c r="AL49" s="66">
        <f t="shared" si="28"/>
        <v>9.6069008946181311E-6</v>
      </c>
      <c r="AM49" s="66">
        <f t="shared" si="28"/>
        <v>9.6069008946181311E-6</v>
      </c>
      <c r="AN49" s="66">
        <f t="shared" si="28"/>
        <v>9.6069008946181311E-6</v>
      </c>
      <c r="AO49" s="66">
        <f t="shared" si="28"/>
        <v>9.6069008946181311E-6</v>
      </c>
      <c r="AP49" s="66">
        <f t="shared" si="28"/>
        <v>9.6069008946181311E-6</v>
      </c>
      <c r="AQ49" s="66">
        <f t="shared" si="28"/>
        <v>9.6069008946181311E-6</v>
      </c>
      <c r="AR49" s="66">
        <f t="shared" si="28"/>
        <v>9.6069008946181311E-6</v>
      </c>
      <c r="AS49" s="66">
        <f t="shared" si="28"/>
        <v>9.6069008946181311E-6</v>
      </c>
      <c r="AT49" s="66">
        <f t="shared" si="28"/>
        <v>9.6069008946181311E-6</v>
      </c>
      <c r="AU49" s="66">
        <f t="shared" si="28"/>
        <v>9.6069008946181311E-6</v>
      </c>
      <c r="AV49" s="66">
        <f t="shared" si="28"/>
        <v>9.6069008946181311E-6</v>
      </c>
      <c r="AW49" s="66">
        <f t="shared" si="28"/>
        <v>9.6069008946181311E-6</v>
      </c>
      <c r="AX49" s="66">
        <f t="shared" si="28"/>
        <v>9.6069008946181311E-6</v>
      </c>
      <c r="AY49" s="66">
        <f t="shared" si="28"/>
        <v>9.6069008946181311E-6</v>
      </c>
      <c r="AZ49" s="66">
        <f t="shared" si="28"/>
        <v>9.6069008946181311E-6</v>
      </c>
      <c r="BA49" s="66">
        <f t="shared" si="28"/>
        <v>9.6069008946181311E-6</v>
      </c>
      <c r="BB49" s="66">
        <f t="shared" si="28"/>
        <v>9.6069008946181311E-6</v>
      </c>
      <c r="BC49" s="66">
        <f t="shared" si="28"/>
        <v>9.6069008946181311E-6</v>
      </c>
      <c r="BD49" s="66">
        <f t="shared" si="28"/>
        <v>9.6069008946181311E-6</v>
      </c>
      <c r="BE49" s="66">
        <f t="shared" si="28"/>
        <v>9.6069008946181311E-6</v>
      </c>
      <c r="BF49" s="66">
        <f t="shared" si="28"/>
        <v>9.6069008946181311E-6</v>
      </c>
      <c r="BG49" s="66">
        <f t="shared" si="28"/>
        <v>9.6069008946181311E-6</v>
      </c>
      <c r="BH49" s="66">
        <f t="shared" si="28"/>
        <v>9.6069008946181311E-6</v>
      </c>
      <c r="BI49" s="66">
        <f t="shared" si="28"/>
        <v>9.6069008946181311E-6</v>
      </c>
      <c r="BJ49" s="66">
        <f t="shared" si="28"/>
        <v>9.6069008946181311E-6</v>
      </c>
      <c r="BK49" s="66">
        <f t="shared" si="28"/>
        <v>9.6069008946181311E-6</v>
      </c>
      <c r="BL49" s="66">
        <f t="shared" si="28"/>
        <v>9.6069008946181311E-6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485" t="s">
        <v>373</v>
      </c>
      <c r="B51" s="69">
        <f>B22-B36-B43-B49</f>
        <v>0</v>
      </c>
      <c r="C51" s="69">
        <f>C22-C36-C43-C49</f>
        <v>1.880887177</v>
      </c>
      <c r="D51" s="69">
        <f t="shared" ref="D51:P51" si="29">D22-D36-D43-D49</f>
        <v>5.6885502817500013</v>
      </c>
      <c r="E51" s="69">
        <f t="shared" si="29"/>
        <v>7.5914251025841812</v>
      </c>
      <c r="F51" s="69">
        <f t="shared" si="29"/>
        <v>8.8127927311925234</v>
      </c>
      <c r="G51" s="69">
        <f t="shared" si="29"/>
        <v>9.2119577870960416</v>
      </c>
      <c r="H51" s="69">
        <f t="shared" si="29"/>
        <v>7.5934658690427845</v>
      </c>
      <c r="I51" s="69">
        <f t="shared" si="29"/>
        <v>6.0833149662404615</v>
      </c>
      <c r="J51" s="69">
        <f t="shared" si="29"/>
        <v>4.654567093501023</v>
      </c>
      <c r="K51" s="69">
        <f t="shared" si="29"/>
        <v>3.3303107012615887</v>
      </c>
      <c r="L51" s="69">
        <f t="shared" si="29"/>
        <v>2.1025247073305837</v>
      </c>
      <c r="M51" s="69">
        <f t="shared" si="29"/>
        <v>1.1010365993067985</v>
      </c>
      <c r="N51" s="69">
        <f t="shared" si="29"/>
        <v>0.49926132838179688</v>
      </c>
      <c r="O51" s="69">
        <f t="shared" si="29"/>
        <v>0.15220935541929403</v>
      </c>
      <c r="P51" s="69">
        <f t="shared" si="29"/>
        <v>-4.0644580708154576E-5</v>
      </c>
      <c r="Q51" s="69">
        <f t="shared" ref="Q51:BH51" si="30">Q22-Q36-Q43-Q49</f>
        <v>-4.0644580708154576E-5</v>
      </c>
      <c r="R51" s="69">
        <f t="shared" si="30"/>
        <v>-4.0644580708154576E-5</v>
      </c>
      <c r="S51" s="69">
        <f t="shared" si="30"/>
        <v>-4.0644580708154576E-5</v>
      </c>
      <c r="T51" s="69">
        <f t="shared" si="30"/>
        <v>-4.0644580708154576E-5</v>
      </c>
      <c r="U51" s="69">
        <f t="shared" si="30"/>
        <v>-4.0644580708154576E-5</v>
      </c>
      <c r="V51" s="69">
        <f t="shared" si="30"/>
        <v>-4.0644580708154576E-5</v>
      </c>
      <c r="W51" s="69">
        <f t="shared" si="30"/>
        <v>-4.0644580708154576E-5</v>
      </c>
      <c r="X51" s="69">
        <f t="shared" si="30"/>
        <v>-4.0644580708154576E-5</v>
      </c>
      <c r="Y51" s="69">
        <f t="shared" si="30"/>
        <v>-4.0644580708154576E-5</v>
      </c>
      <c r="Z51" s="69">
        <f t="shared" si="30"/>
        <v>-4.0644580708154576E-5</v>
      </c>
      <c r="AA51" s="69">
        <f t="shared" si="30"/>
        <v>-4.0644580708154576E-5</v>
      </c>
      <c r="AB51" s="69">
        <f t="shared" si="30"/>
        <v>-4.0644580708154576E-5</v>
      </c>
      <c r="AC51" s="69">
        <f t="shared" si="30"/>
        <v>-4.0644580708154576E-5</v>
      </c>
      <c r="AD51" s="69">
        <f t="shared" si="30"/>
        <v>-4.0644580708154576E-5</v>
      </c>
      <c r="AE51" s="69">
        <f t="shared" si="30"/>
        <v>-4.0644580708154576E-5</v>
      </c>
      <c r="AF51" s="69">
        <f t="shared" si="30"/>
        <v>-4.0644580708154576E-5</v>
      </c>
      <c r="AG51" s="69">
        <f t="shared" si="30"/>
        <v>-4.0644580708154576E-5</v>
      </c>
      <c r="AH51" s="69">
        <f t="shared" si="30"/>
        <v>-4.0644580708154576E-5</v>
      </c>
      <c r="AI51" s="69">
        <f t="shared" si="30"/>
        <v>-4.0644580708154576E-5</v>
      </c>
      <c r="AJ51" s="69">
        <f t="shared" si="30"/>
        <v>-4.0644580708154576E-5</v>
      </c>
      <c r="AK51" s="69">
        <f t="shared" si="30"/>
        <v>-4.0644580708154576E-5</v>
      </c>
      <c r="AL51" s="69">
        <f t="shared" si="30"/>
        <v>-4.0644580708154576E-5</v>
      </c>
      <c r="AM51" s="69">
        <f t="shared" si="30"/>
        <v>-4.0644580708154576E-5</v>
      </c>
      <c r="AN51" s="69">
        <f t="shared" si="30"/>
        <v>-4.0644580708154576E-5</v>
      </c>
      <c r="AO51" s="69">
        <f t="shared" si="30"/>
        <v>-4.0644580708154576E-5</v>
      </c>
      <c r="AP51" s="69">
        <f t="shared" si="30"/>
        <v>-4.0644580708154576E-5</v>
      </c>
      <c r="AQ51" s="69">
        <f t="shared" si="30"/>
        <v>-4.0644580708154576E-5</v>
      </c>
      <c r="AR51" s="69">
        <f t="shared" si="30"/>
        <v>-4.0644580708154576E-5</v>
      </c>
      <c r="AS51" s="69">
        <f t="shared" si="30"/>
        <v>-4.0644580708154576E-5</v>
      </c>
      <c r="AT51" s="69">
        <f t="shared" si="30"/>
        <v>-4.0644580708154576E-5</v>
      </c>
      <c r="AU51" s="69">
        <f t="shared" si="30"/>
        <v>-4.0644580708154576E-5</v>
      </c>
      <c r="AV51" s="69">
        <f t="shared" si="30"/>
        <v>-4.0644580708154576E-5</v>
      </c>
      <c r="AW51" s="69">
        <f t="shared" si="30"/>
        <v>-4.0644580708154576E-5</v>
      </c>
      <c r="AX51" s="69">
        <f t="shared" si="30"/>
        <v>-4.0644580708154576E-5</v>
      </c>
      <c r="AY51" s="69">
        <f t="shared" si="30"/>
        <v>-4.0644580708154576E-5</v>
      </c>
      <c r="AZ51" s="69">
        <f t="shared" si="30"/>
        <v>-4.0644580708154576E-5</v>
      </c>
      <c r="BA51" s="69">
        <f t="shared" si="30"/>
        <v>-4.0644580708154576E-5</v>
      </c>
      <c r="BB51" s="69">
        <f t="shared" si="30"/>
        <v>-4.0644580708154576E-5</v>
      </c>
      <c r="BC51" s="69">
        <f t="shared" si="30"/>
        <v>-4.0644580708154576E-5</v>
      </c>
      <c r="BD51" s="69">
        <f>BD22-BD36-BD43-BD49</f>
        <v>-4.0644580708154576E-5</v>
      </c>
      <c r="BE51" s="69">
        <f t="shared" si="30"/>
        <v>-4.0644580708154576E-5</v>
      </c>
      <c r="BF51" s="69">
        <f t="shared" si="30"/>
        <v>-4.0644580708154576E-5</v>
      </c>
      <c r="BG51" s="69">
        <f t="shared" si="30"/>
        <v>-4.0644580708154576E-5</v>
      </c>
      <c r="BH51" s="69">
        <f t="shared" si="30"/>
        <v>-4.0644580708154576E-5</v>
      </c>
      <c r="BI51" s="69">
        <f>BI22-BI36-BI43-BI49</f>
        <v>-4.0644580708154576E-5</v>
      </c>
      <c r="BJ51" s="69">
        <f>BJ22-BJ36-BJ43-BJ49</f>
        <v>-4.0644580708154576E-5</v>
      </c>
      <c r="BK51" s="69">
        <f>BK22-BK36-BK43-BK49</f>
        <v>-4.0644580708154576E-5</v>
      </c>
      <c r="BL51" s="69">
        <f>BL22-BL36-BL43-BL49</f>
        <v>-4.0644580708154576E-5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0</v>
      </c>
      <c r="F54" s="78">
        <f>(+F33-F115)*'Assumptions (Inputs)'!$E$31/'Assumptions (Inputs)'!$E$30</f>
        <v>0</v>
      </c>
      <c r="G54" s="78">
        <f>(+G33-G115)*'Assumptions (Inputs)'!$E$31/'Assumptions (Inputs)'!$E$30</f>
        <v>0</v>
      </c>
      <c r="H54" s="78">
        <f>(+H33-H115)*'Assumptions (Inputs)'!$E$31/'Assumptions (Inputs)'!$E$30</f>
        <v>0</v>
      </c>
      <c r="I54" s="78">
        <f>(+I33-I115)*'Assumptions (Inputs)'!$E$31/'Assumptions (Inputs)'!$E$30</f>
        <v>0</v>
      </c>
      <c r="J54" s="78">
        <f>(+J33-J115)*'Assumptions (Inputs)'!$E$31/'Assumptions (Inputs)'!$E$30</f>
        <v>0</v>
      </c>
      <c r="K54" s="78">
        <f>(+K33-K115)*'Assumptions (Inputs)'!$E$31/'Assumptions (Inputs)'!$E$30</f>
        <v>0</v>
      </c>
      <c r="L54" s="78">
        <f>(+L33-L115)*'Assumptions (Inputs)'!$E$31/'Assumptions (Inputs)'!$E$30</f>
        <v>0</v>
      </c>
      <c r="M54" s="78">
        <f>(+M33-M115)*'Assumptions (Inputs)'!$E$31/'Assumptions (Inputs)'!$E$30</f>
        <v>0</v>
      </c>
      <c r="N54" s="78">
        <f>(+N33-N115)*'Assumptions (Inputs)'!$E$31/'Assumptions (Inputs)'!$E$30</f>
        <v>0</v>
      </c>
      <c r="O54" s="78">
        <f>(+O33-O115)*'Assumptions (Inputs)'!$E$31/'Assumptions (Inputs)'!$E$30</f>
        <v>0</v>
      </c>
      <c r="P54" s="78">
        <f>(+P33-P115)*'Assumptions (Inputs)'!$E$31/'Assumptions (Inputs)'!$E$30</f>
        <v>0</v>
      </c>
      <c r="Q54" s="78">
        <f>(+Q33-Q115)*'Assumptions (Inputs)'!$E$31/'Assumptions (Inputs)'!$E$30</f>
        <v>0</v>
      </c>
      <c r="R54" s="78">
        <f>(+R33-R115)*'Assumptions (Inputs)'!$E$31/'Assumptions (Inputs)'!$E$30</f>
        <v>0</v>
      </c>
      <c r="S54" s="78">
        <f>(+S33-S115)*'Assumptions (Inputs)'!$E$31/'Assumptions (Inputs)'!$E$30</f>
        <v>0</v>
      </c>
      <c r="T54" s="78">
        <f>(+T33-T115)*'Assumptions (Inputs)'!$E$31/'Assumptions (Inputs)'!$E$30</f>
        <v>0</v>
      </c>
      <c r="U54" s="78">
        <f>(+U33-U115)*'Assumptions (Inputs)'!$E$31/'Assumptions (Inputs)'!$E$30</f>
        <v>0</v>
      </c>
      <c r="V54" s="78">
        <f>(+V33-V115)*'Assumptions (Inputs)'!$E$31/'Assumptions (Inputs)'!$E$30</f>
        <v>0</v>
      </c>
      <c r="W54" s="78">
        <f>(+W33-W115)*'Assumptions (Inputs)'!$E$31/'Assumptions (Inputs)'!$E$30</f>
        <v>0</v>
      </c>
      <c r="X54" s="78">
        <f>(+X33-X115)*'Assumptions (Inputs)'!$E$31/'Assumptions (Inputs)'!$E$30</f>
        <v>0</v>
      </c>
      <c r="Y54" s="78">
        <f>(+Y33-Y115)*'Assumptions (Inputs)'!$E$31/'Assumptions (Inputs)'!$E$30</f>
        <v>0</v>
      </c>
      <c r="Z54" s="78">
        <f>(+Z33-Z115)*'Assumptions (Inputs)'!$E$31/'Assumptions (Inputs)'!$E$30</f>
        <v>0</v>
      </c>
      <c r="AA54" s="78">
        <f>(+AA33-AA115)*'Assumptions (Inputs)'!$E$31/'Assumptions (Inputs)'!$E$30</f>
        <v>0</v>
      </c>
      <c r="AB54" s="78">
        <f>(+AB33-AB115)*'Assumptions (Inputs)'!$E$31/'Assumptions (Inputs)'!$E$30</f>
        <v>0</v>
      </c>
      <c r="AC54" s="78">
        <f>(+AC33-AC115)*'Assumptions (Inputs)'!$E$31/'Assumptions (Inputs)'!$E$30</f>
        <v>0</v>
      </c>
      <c r="AD54" s="78">
        <f>(+AD33-AD115)*'Assumptions (Inputs)'!$E$31/'Assumptions (Inputs)'!$E$30</f>
        <v>0</v>
      </c>
      <c r="AE54" s="78">
        <f>(+AE33-AE115)*'Assumptions (Inputs)'!$E$31/'Assumptions (Inputs)'!$E$30</f>
        <v>0</v>
      </c>
      <c r="AF54" s="78">
        <f>(+AF33-AF115)*'Assumptions (Inputs)'!$E$31/'Assumptions (Inputs)'!$E$30</f>
        <v>0</v>
      </c>
      <c r="AG54" s="78">
        <f>(+AG33-AG115)*'Assumptions (Inputs)'!$E$31/'Assumptions (Inputs)'!$E$30</f>
        <v>0</v>
      </c>
      <c r="AH54" s="78">
        <f>(+AH33-AH115)*'Assumptions (Inputs)'!$E$31/'Assumptions (Inputs)'!$E$30</f>
        <v>0</v>
      </c>
      <c r="AI54" s="78">
        <f>(+AI33-AI115)*'Assumptions (Inputs)'!$E$31/'Assumptions (Inputs)'!$E$30</f>
        <v>0</v>
      </c>
      <c r="AJ54" s="78">
        <f>(+AJ33-AJ115)*'Assumptions (Inputs)'!$E$31/'Assumptions (Inputs)'!$E$30</f>
        <v>0</v>
      </c>
      <c r="AK54" s="78">
        <f>(+AK33-AK115)*'Assumptions (Inputs)'!$E$31/'Assumptions (Inputs)'!$E$30</f>
        <v>0</v>
      </c>
      <c r="AL54" s="78">
        <f>(+AL33-AL115)*'Assumptions (Inputs)'!$E$31/'Assumptions (Inputs)'!$E$30</f>
        <v>0</v>
      </c>
      <c r="AM54" s="78">
        <f>(+AM33-AM115)*'Assumptions (Inputs)'!$E$31/'Assumptions (Inputs)'!$E$30</f>
        <v>0</v>
      </c>
      <c r="AN54" s="78">
        <f>(+AN33-AN115)*'Assumptions (Inputs)'!$E$31/'Assumptions (Inputs)'!$E$30</f>
        <v>0</v>
      </c>
      <c r="AO54" s="78">
        <f>(+AO33-AO115)*'Assumptions (Inputs)'!$E$31/'Assumptions (Inputs)'!$E$30</f>
        <v>0</v>
      </c>
      <c r="AP54" s="78">
        <f>(+AP33-AP115)*'Assumptions (Inputs)'!$E$31/'Assumptions (Inputs)'!$E$30</f>
        <v>0</v>
      </c>
      <c r="AQ54" s="78">
        <f>(+AQ33-AQ115)*'Assumptions (Inputs)'!$E$31/'Assumptions (Inputs)'!$E$30</f>
        <v>0</v>
      </c>
      <c r="AR54" s="78">
        <f>(+AR33-AR115)*'Assumptions (Inputs)'!$E$31/'Assumptions (Inputs)'!$E$30</f>
        <v>0</v>
      </c>
      <c r="AS54" s="78">
        <f>(+AS33-AS115)*'Assumptions (Inputs)'!$E$31/'Assumptions (Inputs)'!$E$30</f>
        <v>0</v>
      </c>
      <c r="AT54" s="78">
        <f>(+AT33-AT115)*'Assumptions (Inputs)'!$E$31/'Assumptions (Inputs)'!$E$30</f>
        <v>0</v>
      </c>
      <c r="AU54" s="78">
        <f>(+AU33-AU115)*'Assumptions (Inputs)'!$E$31/'Assumptions (Inputs)'!$E$30</f>
        <v>0</v>
      </c>
      <c r="AV54" s="78">
        <f>(+AV33-AV115)*'Assumptions (Inputs)'!$E$31/'Assumptions (Inputs)'!$E$30</f>
        <v>0</v>
      </c>
      <c r="AW54" s="78">
        <f>(+AW33-AW115)*'Assumptions (Inputs)'!$E$31/'Assumptions (Inputs)'!$E$30</f>
        <v>0</v>
      </c>
      <c r="AX54" s="78">
        <f>(+AX33-AX115)*'Assumptions (Inputs)'!$E$31/'Assumptions (Inputs)'!$E$30</f>
        <v>0</v>
      </c>
      <c r="AY54" s="78">
        <f>(+AY33-AY115)*'Assumptions (Inputs)'!$E$31/'Assumptions (Inputs)'!$E$30</f>
        <v>0</v>
      </c>
      <c r="AZ54" s="78">
        <f>(+AZ33-AZ115)*'Assumptions (Inputs)'!$E$31/'Assumptions (Inputs)'!$E$30</f>
        <v>0</v>
      </c>
      <c r="BA54" s="78">
        <f>(+BA33-BA115)*'Assumptions (Inputs)'!$E$31/'Assumptions (Inputs)'!$E$30</f>
        <v>0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1">B33</f>
        <v>0</v>
      </c>
      <c r="C55" s="72">
        <f t="shared" si="31"/>
        <v>0.4264</v>
      </c>
      <c r="D55" s="72">
        <f t="shared" si="31"/>
        <v>0.94059999999999999</v>
      </c>
      <c r="E55" s="72">
        <f t="shared" si="31"/>
        <v>1.0579847529999999</v>
      </c>
      <c r="F55" s="72">
        <f t="shared" si="31"/>
        <v>1.4779847529999999</v>
      </c>
      <c r="G55" s="72">
        <f t="shared" si="31"/>
        <v>1.4779847529999999</v>
      </c>
      <c r="H55" s="72">
        <f t="shared" si="31"/>
        <v>1.4779847529999999</v>
      </c>
      <c r="I55" s="72">
        <f t="shared" si="31"/>
        <v>1.4779847529999999</v>
      </c>
      <c r="J55" s="72">
        <f t="shared" si="31"/>
        <v>1.4779847529999999</v>
      </c>
      <c r="K55" s="72">
        <f t="shared" si="31"/>
        <v>1.4779847529999999</v>
      </c>
      <c r="L55" s="72">
        <f t="shared" si="31"/>
        <v>1.4779847529999999</v>
      </c>
      <c r="M55" s="72">
        <f t="shared" si="31"/>
        <v>1.051584753</v>
      </c>
      <c r="N55" s="72">
        <f t="shared" si="31"/>
        <v>0.53738475299999999</v>
      </c>
      <c r="O55" s="72">
        <f t="shared" si="31"/>
        <v>0.42000000000000004</v>
      </c>
      <c r="P55" s="72">
        <f t="shared" si="31"/>
        <v>0</v>
      </c>
      <c r="Q55" s="72">
        <f t="shared" si="31"/>
        <v>0</v>
      </c>
      <c r="R55" s="72">
        <f t="shared" si="31"/>
        <v>0</v>
      </c>
      <c r="S55" s="72">
        <f t="shared" si="31"/>
        <v>0</v>
      </c>
      <c r="T55" s="72">
        <f t="shared" si="31"/>
        <v>0</v>
      </c>
      <c r="U55" s="72">
        <f t="shared" si="31"/>
        <v>0</v>
      </c>
      <c r="V55" s="72">
        <f t="shared" si="31"/>
        <v>0</v>
      </c>
      <c r="W55" s="72">
        <f t="shared" si="31"/>
        <v>0</v>
      </c>
      <c r="X55" s="72">
        <f t="shared" si="31"/>
        <v>0</v>
      </c>
      <c r="Y55" s="72">
        <f t="shared" si="31"/>
        <v>0</v>
      </c>
      <c r="Z55" s="72">
        <f t="shared" si="31"/>
        <v>0</v>
      </c>
      <c r="AA55" s="72">
        <f t="shared" si="31"/>
        <v>0</v>
      </c>
      <c r="AB55" s="72">
        <f t="shared" si="31"/>
        <v>0</v>
      </c>
      <c r="AC55" s="72">
        <f t="shared" si="31"/>
        <v>0</v>
      </c>
      <c r="AD55" s="72">
        <f t="shared" si="31"/>
        <v>0</v>
      </c>
      <c r="AE55" s="72">
        <f t="shared" si="31"/>
        <v>0</v>
      </c>
      <c r="AF55" s="72">
        <f t="shared" si="31"/>
        <v>0</v>
      </c>
      <c r="AG55" s="72">
        <f t="shared" si="31"/>
        <v>0</v>
      </c>
      <c r="AH55" s="72">
        <f t="shared" si="31"/>
        <v>0</v>
      </c>
      <c r="AI55" s="72">
        <f t="shared" si="31"/>
        <v>0</v>
      </c>
      <c r="AJ55" s="72">
        <f t="shared" si="31"/>
        <v>0</v>
      </c>
      <c r="AK55" s="72">
        <f t="shared" si="31"/>
        <v>0</v>
      </c>
      <c r="AL55" s="72">
        <f t="shared" si="31"/>
        <v>0</v>
      </c>
      <c r="AM55" s="72">
        <f t="shared" si="31"/>
        <v>0</v>
      </c>
      <c r="AN55" s="72">
        <f t="shared" si="31"/>
        <v>0</v>
      </c>
      <c r="AO55" s="72">
        <f t="shared" si="31"/>
        <v>0</v>
      </c>
      <c r="AP55" s="72">
        <f t="shared" si="31"/>
        <v>0</v>
      </c>
      <c r="AQ55" s="72">
        <f t="shared" si="31"/>
        <v>0</v>
      </c>
      <c r="AR55" s="72">
        <f t="shared" si="31"/>
        <v>0</v>
      </c>
      <c r="AS55" s="72">
        <f t="shared" si="31"/>
        <v>0</v>
      </c>
      <c r="AT55" s="72">
        <f t="shared" si="31"/>
        <v>0</v>
      </c>
      <c r="AU55" s="72">
        <f t="shared" si="31"/>
        <v>0</v>
      </c>
      <c r="AV55" s="72">
        <f t="shared" si="31"/>
        <v>0</v>
      </c>
      <c r="AW55" s="72">
        <f t="shared" si="31"/>
        <v>0</v>
      </c>
      <c r="AX55" s="72">
        <f t="shared" si="31"/>
        <v>0</v>
      </c>
      <c r="AY55" s="72">
        <f t="shared" si="31"/>
        <v>0</v>
      </c>
      <c r="AZ55" s="72">
        <f t="shared" si="31"/>
        <v>0</v>
      </c>
      <c r="BA55" s="72">
        <f t="shared" si="31"/>
        <v>0</v>
      </c>
      <c r="BB55" s="72">
        <f t="shared" si="31"/>
        <v>0</v>
      </c>
      <c r="BC55" s="72">
        <f t="shared" si="31"/>
        <v>0</v>
      </c>
      <c r="BD55" s="72">
        <f t="shared" si="31"/>
        <v>0</v>
      </c>
      <c r="BE55" s="72">
        <f t="shared" si="31"/>
        <v>0</v>
      </c>
      <c r="BF55" s="72">
        <f t="shared" si="31"/>
        <v>0</v>
      </c>
      <c r="BG55" s="72">
        <f t="shared" si="31"/>
        <v>0</v>
      </c>
      <c r="BH55" s="72">
        <f t="shared" si="31"/>
        <v>0</v>
      </c>
      <c r="BI55" s="72">
        <f t="shared" si="31"/>
        <v>0</v>
      </c>
      <c r="BJ55" s="72">
        <f t="shared" si="31"/>
        <v>0</v>
      </c>
      <c r="BK55" s="72">
        <f t="shared" si="31"/>
        <v>0</v>
      </c>
      <c r="BL55" s="72">
        <f t="shared" si="31"/>
        <v>0</v>
      </c>
      <c r="BM55" s="35"/>
      <c r="BN55" s="72">
        <f>SUM(B55:BM55)</f>
        <v>14.779847529999996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0.21320000000000003</v>
      </c>
      <c r="D56" s="65">
        <f>D21*'Assumptions (Inputs)'!$D$48</f>
        <v>0.47030000000000005</v>
      </c>
      <c r="E56" s="65">
        <f>E21*'Assumptions (Inputs)'!$D$48</f>
        <v>0.52899237650000008</v>
      </c>
      <c r="F56" s="65">
        <f>F21*'Assumptions (Inputs)'!$D$48</f>
        <v>0.73899237650000016</v>
      </c>
      <c r="G56" s="65">
        <f>G21*'Assumptions (Inputs)'!$D$48</f>
        <v>0.73899237650000016</v>
      </c>
      <c r="H56" s="65">
        <f>H21*'Assumptions (Inputs)'!$D$48</f>
        <v>0.73899237650000016</v>
      </c>
      <c r="I56" s="65">
        <f>I21*'Assumptions (Inputs)'!$D$48</f>
        <v>0.73899237650000016</v>
      </c>
      <c r="J56" s="65">
        <f>J21*'Assumptions (Inputs)'!$D$48</f>
        <v>0.73899237650000016</v>
      </c>
      <c r="K56" s="65">
        <f>K21*'Assumptions (Inputs)'!$D$48</f>
        <v>0.73899237650000016</v>
      </c>
      <c r="L56" s="65">
        <f>L21*'Assumptions (Inputs)'!$D$48</f>
        <v>0.5257923765000001</v>
      </c>
      <c r="M56" s="65">
        <f>M21*'Assumptions (Inputs)'!$D$48</f>
        <v>0.26869237650000011</v>
      </c>
      <c r="N56" s="65">
        <f>N21*'Assumptions (Inputs)'!$D$48</f>
        <v>0.2100000000000001</v>
      </c>
      <c r="O56" s="65">
        <f>O21*'Assumptions (Inputs)'!$D$48</f>
        <v>0</v>
      </c>
      <c r="P56" s="65">
        <f>P21*'Assumptions (Inputs)'!$D$48</f>
        <v>0</v>
      </c>
      <c r="Q56" s="65">
        <f>Q21*'Assumptions (Inputs)'!$D$48</f>
        <v>0</v>
      </c>
      <c r="R56" s="65">
        <f>R21*'Assumptions (Inputs)'!$D$48</f>
        <v>0</v>
      </c>
      <c r="S56" s="65">
        <f>S21*'Assumptions (Inputs)'!$D$48</f>
        <v>0</v>
      </c>
      <c r="T56" s="65">
        <f>T21*'Assumptions (Inputs)'!$D$48</f>
        <v>0</v>
      </c>
      <c r="U56" s="65">
        <f>U21*'Assumptions (Inputs)'!$D$48</f>
        <v>0</v>
      </c>
      <c r="V56" s="65">
        <f>V21*'Assumptions (Inputs)'!$D$48</f>
        <v>0</v>
      </c>
      <c r="W56" s="65">
        <f>W21*'Assumptions (Inputs)'!$D$48</f>
        <v>0</v>
      </c>
      <c r="X56" s="65">
        <f>X21*'Assumptions (Inputs)'!$D$48</f>
        <v>0</v>
      </c>
      <c r="Y56" s="65">
        <f>Y21*'Assumptions (Inputs)'!$D$48</f>
        <v>0</v>
      </c>
      <c r="Z56" s="65">
        <f>Z21*'Assumptions (Inputs)'!$D$48</f>
        <v>0</v>
      </c>
      <c r="AA56" s="65">
        <f>AA21*'Assumptions (Inputs)'!$D$48</f>
        <v>0</v>
      </c>
      <c r="AB56" s="65">
        <f>AB21*'Assumptions (Inputs)'!$D$48</f>
        <v>0</v>
      </c>
      <c r="AC56" s="65">
        <f>AC21*'Assumptions (Inputs)'!$D$48</f>
        <v>0</v>
      </c>
      <c r="AD56" s="65">
        <f>AD21*'Assumptions (Inputs)'!$D$48</f>
        <v>0</v>
      </c>
      <c r="AE56" s="65">
        <f>AE21*'Assumptions (Inputs)'!$D$48</f>
        <v>0</v>
      </c>
      <c r="AF56" s="65">
        <f>AF21*'Assumptions (Inputs)'!$D$48</f>
        <v>0</v>
      </c>
      <c r="AG56" s="65">
        <f>AG21*'Assumptions (Inputs)'!$D$48</f>
        <v>0</v>
      </c>
      <c r="AH56" s="65">
        <f>AH21*'Assumptions (Inputs)'!$D$48</f>
        <v>0</v>
      </c>
      <c r="AI56" s="65">
        <f>AI21*'Assumptions (Inputs)'!$D$48</f>
        <v>0</v>
      </c>
      <c r="AJ56" s="65">
        <f>AJ21*'Assumptions (Inputs)'!$D$48</f>
        <v>0</v>
      </c>
      <c r="AK56" s="65">
        <f>AK21*'Assumptions (Inputs)'!$D$48</f>
        <v>0</v>
      </c>
      <c r="AL56" s="65">
        <f>AL21*'Assumptions (Inputs)'!$D$48</f>
        <v>0</v>
      </c>
      <c r="AM56" s="65">
        <f>AM21*'Assumptions (Inputs)'!$D$48</f>
        <v>0</v>
      </c>
      <c r="AN56" s="65">
        <f>AN21*'Assumptions (Inputs)'!$D$48</f>
        <v>0</v>
      </c>
      <c r="AO56" s="65">
        <f>AO21*'Assumptions (Inputs)'!$D$48</f>
        <v>0</v>
      </c>
      <c r="AP56" s="65">
        <f>AP21*'Assumptions (Inputs)'!$D$48</f>
        <v>0</v>
      </c>
      <c r="AQ56" s="65">
        <f>AQ21*'Assumptions (Inputs)'!$D$48</f>
        <v>0</v>
      </c>
      <c r="AR56" s="65">
        <f>AR21*'Assumptions (Inputs)'!$D$48</f>
        <v>0</v>
      </c>
      <c r="AS56" s="65">
        <f>AS21*'Assumptions (Inputs)'!$D$48</f>
        <v>0</v>
      </c>
      <c r="AT56" s="65">
        <f>AT21*'Assumptions (Inputs)'!$D$48</f>
        <v>0</v>
      </c>
      <c r="AU56" s="65">
        <f>AU21*'Assumptions (Inputs)'!$D$48</f>
        <v>0</v>
      </c>
      <c r="AV56" s="65">
        <f>AV21*'Assumptions (Inputs)'!$D$48</f>
        <v>0</v>
      </c>
      <c r="AW56" s="65">
        <f>AW21*'Assumptions (Inputs)'!$D$48</f>
        <v>0</v>
      </c>
      <c r="AX56" s="65">
        <f>AX21*'Assumptions (Inputs)'!$D$48</f>
        <v>0</v>
      </c>
      <c r="AY56" s="65">
        <f>AY21*'Assumptions (Inputs)'!$D$48</f>
        <v>0</v>
      </c>
      <c r="AZ56" s="65">
        <f>AZ21*'Assumptions (Inputs)'!$D$48</f>
        <v>0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6.6509313885000019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2">SUM(B54:B56)</f>
        <v>0</v>
      </c>
      <c r="C57" s="66">
        <f t="shared" si="32"/>
        <v>0.63960000000000006</v>
      </c>
      <c r="D57" s="66">
        <f t="shared" si="32"/>
        <v>1.4109</v>
      </c>
      <c r="E57" s="66">
        <f t="shared" si="32"/>
        <v>1.5869771295000001</v>
      </c>
      <c r="F57" s="66">
        <f t="shared" si="32"/>
        <v>2.2169771295</v>
      </c>
      <c r="G57" s="66">
        <f t="shared" si="32"/>
        <v>2.2169771295</v>
      </c>
      <c r="H57" s="66">
        <f t="shared" si="32"/>
        <v>2.2169771295</v>
      </c>
      <c r="I57" s="66">
        <f t="shared" si="32"/>
        <v>2.2169771295</v>
      </c>
      <c r="J57" s="66">
        <f t="shared" si="32"/>
        <v>2.2169771295</v>
      </c>
      <c r="K57" s="66">
        <f t="shared" si="32"/>
        <v>2.2169771295</v>
      </c>
      <c r="L57" s="66">
        <f t="shared" si="32"/>
        <v>2.0037771295</v>
      </c>
      <c r="M57" s="66">
        <f t="shared" si="32"/>
        <v>1.3202771295</v>
      </c>
      <c r="N57" s="66">
        <f t="shared" si="32"/>
        <v>0.74738475300000007</v>
      </c>
      <c r="O57" s="66">
        <f t="shared" si="32"/>
        <v>0.42000000000000004</v>
      </c>
      <c r="P57" s="66">
        <f t="shared" si="32"/>
        <v>0</v>
      </c>
      <c r="Q57" s="66">
        <f t="shared" si="32"/>
        <v>0</v>
      </c>
      <c r="R57" s="66">
        <f t="shared" si="32"/>
        <v>0</v>
      </c>
      <c r="S57" s="66">
        <f t="shared" si="32"/>
        <v>0</v>
      </c>
      <c r="T57" s="66">
        <f t="shared" si="32"/>
        <v>0</v>
      </c>
      <c r="U57" s="66">
        <f t="shared" si="32"/>
        <v>0</v>
      </c>
      <c r="V57" s="66">
        <f t="shared" si="32"/>
        <v>0</v>
      </c>
      <c r="W57" s="66">
        <f t="shared" si="32"/>
        <v>0</v>
      </c>
      <c r="X57" s="66">
        <f t="shared" si="32"/>
        <v>0</v>
      </c>
      <c r="Y57" s="66">
        <f t="shared" si="32"/>
        <v>0</v>
      </c>
      <c r="Z57" s="66">
        <f t="shared" si="32"/>
        <v>0</v>
      </c>
      <c r="AA57" s="66">
        <f t="shared" si="32"/>
        <v>0</v>
      </c>
      <c r="AB57" s="66">
        <f t="shared" si="32"/>
        <v>0</v>
      </c>
      <c r="AC57" s="66">
        <f t="shared" si="32"/>
        <v>0</v>
      </c>
      <c r="AD57" s="66">
        <f t="shared" si="32"/>
        <v>0</v>
      </c>
      <c r="AE57" s="66">
        <f t="shared" si="32"/>
        <v>0</v>
      </c>
      <c r="AF57" s="66">
        <f t="shared" si="32"/>
        <v>0</v>
      </c>
      <c r="AG57" s="66">
        <f t="shared" si="32"/>
        <v>0</v>
      </c>
      <c r="AH57" s="66">
        <f t="shared" si="32"/>
        <v>0</v>
      </c>
      <c r="AI57" s="66">
        <f t="shared" si="32"/>
        <v>0</v>
      </c>
      <c r="AJ57" s="66">
        <f t="shared" si="32"/>
        <v>0</v>
      </c>
      <c r="AK57" s="66">
        <f t="shared" si="32"/>
        <v>0</v>
      </c>
      <c r="AL57" s="66">
        <f t="shared" si="32"/>
        <v>0</v>
      </c>
      <c r="AM57" s="66">
        <f t="shared" si="32"/>
        <v>0</v>
      </c>
      <c r="AN57" s="66">
        <f t="shared" si="32"/>
        <v>0</v>
      </c>
      <c r="AO57" s="66">
        <f t="shared" si="32"/>
        <v>0</v>
      </c>
      <c r="AP57" s="66">
        <f t="shared" si="32"/>
        <v>0</v>
      </c>
      <c r="AQ57" s="66">
        <f t="shared" si="32"/>
        <v>0</v>
      </c>
      <c r="AR57" s="66">
        <f t="shared" si="32"/>
        <v>0</v>
      </c>
      <c r="AS57" s="66">
        <f t="shared" si="32"/>
        <v>0</v>
      </c>
      <c r="AT57" s="66">
        <f t="shared" si="32"/>
        <v>0</v>
      </c>
      <c r="AU57" s="66">
        <f t="shared" si="32"/>
        <v>0</v>
      </c>
      <c r="AV57" s="66">
        <f t="shared" si="32"/>
        <v>0</v>
      </c>
      <c r="AW57" s="66">
        <f t="shared" si="32"/>
        <v>0</v>
      </c>
      <c r="AX57" s="66">
        <f t="shared" si="32"/>
        <v>0</v>
      </c>
      <c r="AY57" s="66">
        <f t="shared" si="32"/>
        <v>0</v>
      </c>
      <c r="AZ57" s="66">
        <f t="shared" si="32"/>
        <v>0</v>
      </c>
      <c r="BA57" s="66">
        <f t="shared" si="32"/>
        <v>0</v>
      </c>
      <c r="BB57" s="66">
        <f t="shared" si="32"/>
        <v>0</v>
      </c>
      <c r="BC57" s="66">
        <f t="shared" si="32"/>
        <v>0</v>
      </c>
      <c r="BD57" s="66">
        <f t="shared" si="32"/>
        <v>0</v>
      </c>
      <c r="BE57" s="66">
        <f t="shared" si="32"/>
        <v>0</v>
      </c>
      <c r="BF57" s="66">
        <f t="shared" si="32"/>
        <v>0</v>
      </c>
      <c r="BG57" s="66">
        <f t="shared" si="32"/>
        <v>0</v>
      </c>
      <c r="BH57" s="66">
        <f t="shared" si="32"/>
        <v>0</v>
      </c>
      <c r="BI57" s="66">
        <f t="shared" si="32"/>
        <v>0</v>
      </c>
      <c r="BJ57" s="66">
        <f t="shared" si="32"/>
        <v>0</v>
      </c>
      <c r="BK57" s="66">
        <f t="shared" si="32"/>
        <v>0</v>
      </c>
      <c r="BL57" s="66">
        <f t="shared" si="32"/>
        <v>0</v>
      </c>
      <c r="BM57" s="35"/>
      <c r="BN57" s="72">
        <f>SUM(B57:BM57)</f>
        <v>21.430778918500003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3">B51</f>
        <v>0</v>
      </c>
      <c r="C60" s="72">
        <f>C51</f>
        <v>1.880887177</v>
      </c>
      <c r="D60" s="72">
        <f t="shared" si="33"/>
        <v>5.6885502817500013</v>
      </c>
      <c r="E60" s="72">
        <f t="shared" si="33"/>
        <v>7.5914251025841812</v>
      </c>
      <c r="F60" s="72">
        <f t="shared" si="33"/>
        <v>8.8127927311925234</v>
      </c>
      <c r="G60" s="72">
        <f t="shared" si="33"/>
        <v>9.2119577870960416</v>
      </c>
      <c r="H60" s="72">
        <f t="shared" si="33"/>
        <v>7.5934658690427845</v>
      </c>
      <c r="I60" s="72">
        <f t="shared" si="33"/>
        <v>6.0833149662404615</v>
      </c>
      <c r="J60" s="72">
        <f t="shared" si="33"/>
        <v>4.654567093501023</v>
      </c>
      <c r="K60" s="72">
        <f t="shared" si="33"/>
        <v>3.3303107012615887</v>
      </c>
      <c r="L60" s="72">
        <f t="shared" si="33"/>
        <v>2.1025247073305837</v>
      </c>
      <c r="M60" s="72">
        <f t="shared" si="33"/>
        <v>1.1010365993067985</v>
      </c>
      <c r="N60" s="72">
        <f t="shared" si="33"/>
        <v>0.49926132838179688</v>
      </c>
      <c r="O60" s="72">
        <f t="shared" si="33"/>
        <v>0.15220935541929403</v>
      </c>
      <c r="P60" s="72">
        <f t="shared" si="33"/>
        <v>-4.0644580708154576E-5</v>
      </c>
      <c r="Q60" s="72">
        <f t="shared" si="33"/>
        <v>-4.0644580708154576E-5</v>
      </c>
      <c r="R60" s="72">
        <f t="shared" si="33"/>
        <v>-4.0644580708154576E-5</v>
      </c>
      <c r="S60" s="72">
        <f t="shared" si="33"/>
        <v>-4.0644580708154576E-5</v>
      </c>
      <c r="T60" s="72">
        <f t="shared" si="33"/>
        <v>-4.0644580708154576E-5</v>
      </c>
      <c r="U60" s="72">
        <f t="shared" si="33"/>
        <v>-4.0644580708154576E-5</v>
      </c>
      <c r="V60" s="72">
        <f t="shared" si="33"/>
        <v>-4.0644580708154576E-5</v>
      </c>
      <c r="W60" s="72">
        <f t="shared" si="33"/>
        <v>-4.0644580708154576E-5</v>
      </c>
      <c r="X60" s="72">
        <f t="shared" si="33"/>
        <v>-4.0644580708154576E-5</v>
      </c>
      <c r="Y60" s="72">
        <f t="shared" si="33"/>
        <v>-4.0644580708154576E-5</v>
      </c>
      <c r="Z60" s="72">
        <f t="shared" si="33"/>
        <v>-4.0644580708154576E-5</v>
      </c>
      <c r="AA60" s="72">
        <f t="shared" si="33"/>
        <v>-4.0644580708154576E-5</v>
      </c>
      <c r="AB60" s="72">
        <f t="shared" si="33"/>
        <v>-4.0644580708154576E-5</v>
      </c>
      <c r="AC60" s="72">
        <f t="shared" si="33"/>
        <v>-4.0644580708154576E-5</v>
      </c>
      <c r="AD60" s="72">
        <f t="shared" si="33"/>
        <v>-4.0644580708154576E-5</v>
      </c>
      <c r="AE60" s="72">
        <f t="shared" si="33"/>
        <v>-4.0644580708154576E-5</v>
      </c>
      <c r="AF60" s="72">
        <f t="shared" si="33"/>
        <v>-4.0644580708154576E-5</v>
      </c>
      <c r="AG60" s="72">
        <f t="shared" si="33"/>
        <v>-4.0644580708154576E-5</v>
      </c>
      <c r="AH60" s="72">
        <f t="shared" si="33"/>
        <v>-4.0644580708154576E-5</v>
      </c>
      <c r="AI60" s="72">
        <f t="shared" si="33"/>
        <v>-4.0644580708154576E-5</v>
      </c>
      <c r="AJ60" s="72">
        <f t="shared" si="33"/>
        <v>-4.0644580708154576E-5</v>
      </c>
      <c r="AK60" s="72">
        <f t="shared" si="33"/>
        <v>-4.0644580708154576E-5</v>
      </c>
      <c r="AL60" s="72">
        <f t="shared" si="33"/>
        <v>-4.0644580708154576E-5</v>
      </c>
      <c r="AM60" s="72">
        <f t="shared" si="33"/>
        <v>-4.0644580708154576E-5</v>
      </c>
      <c r="AN60" s="72">
        <f t="shared" si="33"/>
        <v>-4.0644580708154576E-5</v>
      </c>
      <c r="AO60" s="72">
        <f t="shared" si="33"/>
        <v>-4.0644580708154576E-5</v>
      </c>
      <c r="AP60" s="72">
        <f t="shared" si="33"/>
        <v>-4.0644580708154576E-5</v>
      </c>
      <c r="AQ60" s="72">
        <f t="shared" si="33"/>
        <v>-4.0644580708154576E-5</v>
      </c>
      <c r="AR60" s="72">
        <f t="shared" si="33"/>
        <v>-4.0644580708154576E-5</v>
      </c>
      <c r="AS60" s="72">
        <f t="shared" si="33"/>
        <v>-4.0644580708154576E-5</v>
      </c>
      <c r="AT60" s="72">
        <f t="shared" si="33"/>
        <v>-4.0644580708154576E-5</v>
      </c>
      <c r="AU60" s="72">
        <f t="shared" si="33"/>
        <v>-4.0644580708154576E-5</v>
      </c>
      <c r="AV60" s="72">
        <f t="shared" si="33"/>
        <v>-4.0644580708154576E-5</v>
      </c>
      <c r="AW60" s="72">
        <f t="shared" si="33"/>
        <v>-4.0644580708154576E-5</v>
      </c>
      <c r="AX60" s="72">
        <f t="shared" si="33"/>
        <v>-4.0644580708154576E-5</v>
      </c>
      <c r="AY60" s="72">
        <f t="shared" si="33"/>
        <v>-4.0644580708154576E-5</v>
      </c>
      <c r="AZ60" s="72">
        <f t="shared" si="33"/>
        <v>-4.0644580708154576E-5</v>
      </c>
      <c r="BA60" s="72">
        <f t="shared" si="33"/>
        <v>-4.0644580708154576E-5</v>
      </c>
      <c r="BB60" s="72">
        <f t="shared" si="33"/>
        <v>-4.0644580708154576E-5</v>
      </c>
      <c r="BC60" s="72">
        <f t="shared" si="33"/>
        <v>-4.0644580708154576E-5</v>
      </c>
      <c r="BD60" s="72">
        <f t="shared" si="33"/>
        <v>-4.0644580708154576E-5</v>
      </c>
      <c r="BE60" s="72">
        <f t="shared" si="33"/>
        <v>-4.0644580708154576E-5</v>
      </c>
      <c r="BF60" s="72">
        <f t="shared" si="33"/>
        <v>-4.0644580708154576E-5</v>
      </c>
      <c r="BG60" s="72">
        <f t="shared" si="33"/>
        <v>-4.0644580708154576E-5</v>
      </c>
      <c r="BH60" s="72">
        <f t="shared" si="33"/>
        <v>-4.0644580708154576E-5</v>
      </c>
      <c r="BI60" s="72">
        <f t="shared" si="33"/>
        <v>-4.0644580708154576E-5</v>
      </c>
      <c r="BJ60" s="72">
        <f t="shared" si="33"/>
        <v>-4.0644580708154576E-5</v>
      </c>
      <c r="BK60" s="72">
        <f t="shared" si="33"/>
        <v>-4.0644580708154576E-5</v>
      </c>
      <c r="BL60" s="72">
        <f t="shared" si="33"/>
        <v>-4.0644580708154576E-5</v>
      </c>
      <c r="BM60" s="35"/>
      <c r="BN60" s="72">
        <f>SUM(B60:BM60)</f>
        <v>58.700312115652423</v>
      </c>
      <c r="BO60" s="323"/>
    </row>
    <row r="61" spans="1:107" ht="15" customHeight="1" x14ac:dyDescent="0.2">
      <c r="A61" s="34" t="s">
        <v>46</v>
      </c>
      <c r="B61" s="355">
        <f>'Capital Structure'!E26</f>
        <v>0.1077</v>
      </c>
      <c r="C61" s="355">
        <f>B61</f>
        <v>0.1077</v>
      </c>
      <c r="D61" s="355">
        <f>'Capital Structure'!K26</f>
        <v>0.10489999999999999</v>
      </c>
      <c r="E61" s="355">
        <f>'Capital Structure'!Q26</f>
        <v>0.104</v>
      </c>
      <c r="F61" s="355">
        <f>'Capital Structure'!W26</f>
        <v>0.1038</v>
      </c>
      <c r="G61" s="355">
        <f>'Capital Structure'!AC26</f>
        <v>0.1031</v>
      </c>
      <c r="H61" s="355">
        <f t="shared" ref="H61:BL61" si="34">G61</f>
        <v>0.1031</v>
      </c>
      <c r="I61" s="355">
        <f t="shared" si="34"/>
        <v>0.1031</v>
      </c>
      <c r="J61" s="355">
        <f t="shared" si="34"/>
        <v>0.1031</v>
      </c>
      <c r="K61" s="355">
        <f t="shared" si="34"/>
        <v>0.1031</v>
      </c>
      <c r="L61" s="355">
        <f t="shared" si="34"/>
        <v>0.1031</v>
      </c>
      <c r="M61" s="355">
        <f t="shared" si="34"/>
        <v>0.1031</v>
      </c>
      <c r="N61" s="355">
        <f t="shared" si="34"/>
        <v>0.1031</v>
      </c>
      <c r="O61" s="355">
        <f t="shared" si="34"/>
        <v>0.1031</v>
      </c>
      <c r="P61" s="355">
        <f t="shared" si="34"/>
        <v>0.1031</v>
      </c>
      <c r="Q61" s="355">
        <f t="shared" si="34"/>
        <v>0.1031</v>
      </c>
      <c r="R61" s="355">
        <f t="shared" si="34"/>
        <v>0.1031</v>
      </c>
      <c r="S61" s="355">
        <f t="shared" si="34"/>
        <v>0.1031</v>
      </c>
      <c r="T61" s="355">
        <f t="shared" si="34"/>
        <v>0.1031</v>
      </c>
      <c r="U61" s="355">
        <f t="shared" si="34"/>
        <v>0.1031</v>
      </c>
      <c r="V61" s="355">
        <f t="shared" si="34"/>
        <v>0.1031</v>
      </c>
      <c r="W61" s="355">
        <f t="shared" si="34"/>
        <v>0.1031</v>
      </c>
      <c r="X61" s="355">
        <f t="shared" si="34"/>
        <v>0.1031</v>
      </c>
      <c r="Y61" s="355">
        <f t="shared" si="34"/>
        <v>0.1031</v>
      </c>
      <c r="Z61" s="355">
        <f t="shared" si="34"/>
        <v>0.1031</v>
      </c>
      <c r="AA61" s="355">
        <f t="shared" si="34"/>
        <v>0.1031</v>
      </c>
      <c r="AB61" s="355">
        <f t="shared" si="34"/>
        <v>0.1031</v>
      </c>
      <c r="AC61" s="355">
        <f t="shared" si="34"/>
        <v>0.1031</v>
      </c>
      <c r="AD61" s="355">
        <f t="shared" si="34"/>
        <v>0.1031</v>
      </c>
      <c r="AE61" s="355">
        <f t="shared" si="34"/>
        <v>0.1031</v>
      </c>
      <c r="AF61" s="355">
        <f t="shared" si="34"/>
        <v>0.1031</v>
      </c>
      <c r="AG61" s="355">
        <f t="shared" si="34"/>
        <v>0.1031</v>
      </c>
      <c r="AH61" s="355">
        <f t="shared" si="34"/>
        <v>0.1031</v>
      </c>
      <c r="AI61" s="355">
        <f t="shared" si="34"/>
        <v>0.1031</v>
      </c>
      <c r="AJ61" s="355">
        <f t="shared" si="34"/>
        <v>0.1031</v>
      </c>
      <c r="AK61" s="355">
        <f t="shared" si="34"/>
        <v>0.1031</v>
      </c>
      <c r="AL61" s="355">
        <f t="shared" si="34"/>
        <v>0.1031</v>
      </c>
      <c r="AM61" s="355">
        <f t="shared" si="34"/>
        <v>0.1031</v>
      </c>
      <c r="AN61" s="355">
        <f t="shared" si="34"/>
        <v>0.1031</v>
      </c>
      <c r="AO61" s="355">
        <f t="shared" si="34"/>
        <v>0.1031</v>
      </c>
      <c r="AP61" s="355">
        <f t="shared" si="34"/>
        <v>0.1031</v>
      </c>
      <c r="AQ61" s="355">
        <f t="shared" si="34"/>
        <v>0.1031</v>
      </c>
      <c r="AR61" s="355">
        <f t="shared" si="34"/>
        <v>0.1031</v>
      </c>
      <c r="AS61" s="355">
        <f t="shared" si="34"/>
        <v>0.1031</v>
      </c>
      <c r="AT61" s="355">
        <f t="shared" si="34"/>
        <v>0.1031</v>
      </c>
      <c r="AU61" s="355">
        <f t="shared" si="34"/>
        <v>0.1031</v>
      </c>
      <c r="AV61" s="355">
        <f t="shared" si="34"/>
        <v>0.1031</v>
      </c>
      <c r="AW61" s="355">
        <f t="shared" si="34"/>
        <v>0.1031</v>
      </c>
      <c r="AX61" s="355">
        <f t="shared" si="34"/>
        <v>0.1031</v>
      </c>
      <c r="AY61" s="355">
        <f t="shared" si="34"/>
        <v>0.1031</v>
      </c>
      <c r="AZ61" s="355">
        <f t="shared" si="34"/>
        <v>0.1031</v>
      </c>
      <c r="BA61" s="355">
        <f t="shared" si="34"/>
        <v>0.1031</v>
      </c>
      <c r="BB61" s="355">
        <f t="shared" si="34"/>
        <v>0.1031</v>
      </c>
      <c r="BC61" s="355">
        <f t="shared" si="34"/>
        <v>0.1031</v>
      </c>
      <c r="BD61" s="355">
        <f t="shared" si="34"/>
        <v>0.1031</v>
      </c>
      <c r="BE61" s="355">
        <f t="shared" si="34"/>
        <v>0.1031</v>
      </c>
      <c r="BF61" s="355">
        <f t="shared" si="34"/>
        <v>0.1031</v>
      </c>
      <c r="BG61" s="355">
        <f t="shared" si="34"/>
        <v>0.1031</v>
      </c>
      <c r="BH61" s="355">
        <f t="shared" si="34"/>
        <v>0.1031</v>
      </c>
      <c r="BI61" s="355">
        <f t="shared" si="34"/>
        <v>0.1031</v>
      </c>
      <c r="BJ61" s="355">
        <f t="shared" si="34"/>
        <v>0.1031</v>
      </c>
      <c r="BK61" s="355">
        <f t="shared" si="34"/>
        <v>0.1031</v>
      </c>
      <c r="BL61" s="355">
        <f t="shared" si="34"/>
        <v>0.1031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5">+B60*B61</f>
        <v>0</v>
      </c>
      <c r="C62" s="72">
        <f t="shared" si="35"/>
        <v>0.2025715489629</v>
      </c>
      <c r="D62" s="72">
        <f t="shared" si="35"/>
        <v>0.59672892455557514</v>
      </c>
      <c r="E62" s="72">
        <f t="shared" si="35"/>
        <v>0.78950821066875476</v>
      </c>
      <c r="F62" s="72">
        <f>+F60*F61</f>
        <v>0.91476788549778398</v>
      </c>
      <c r="G62" s="72">
        <f t="shared" ref="G62:BL62" si="36">+G60*G61</f>
        <v>0.9497528478496019</v>
      </c>
      <c r="H62" s="72">
        <f t="shared" si="36"/>
        <v>0.78288633109831107</v>
      </c>
      <c r="I62" s="72">
        <f t="shared" si="36"/>
        <v>0.62718977301939161</v>
      </c>
      <c r="J62" s="72">
        <f t="shared" si="36"/>
        <v>0.47988586733995547</v>
      </c>
      <c r="K62" s="72">
        <f t="shared" si="36"/>
        <v>0.34335503330006978</v>
      </c>
      <c r="L62" s="72">
        <f t="shared" si="36"/>
        <v>0.21677029732578318</v>
      </c>
      <c r="M62" s="72">
        <f t="shared" si="36"/>
        <v>0.11351687338853092</v>
      </c>
      <c r="N62" s="72">
        <f t="shared" si="36"/>
        <v>5.1473842956163258E-2</v>
      </c>
      <c r="O62" s="72">
        <f t="shared" si="36"/>
        <v>1.5692784543729216E-2</v>
      </c>
      <c r="P62" s="72">
        <f t="shared" si="36"/>
        <v>-4.1904562710107364E-6</v>
      </c>
      <c r="Q62" s="72">
        <f t="shared" si="36"/>
        <v>-4.1904562710107364E-6</v>
      </c>
      <c r="R62" s="72">
        <f t="shared" si="36"/>
        <v>-4.1904562710107364E-6</v>
      </c>
      <c r="S62" s="72">
        <f t="shared" si="36"/>
        <v>-4.1904562710107364E-6</v>
      </c>
      <c r="T62" s="72">
        <f t="shared" si="36"/>
        <v>-4.1904562710107364E-6</v>
      </c>
      <c r="U62" s="72">
        <f t="shared" si="36"/>
        <v>-4.1904562710107364E-6</v>
      </c>
      <c r="V62" s="72">
        <f t="shared" si="36"/>
        <v>-4.1904562710107364E-6</v>
      </c>
      <c r="W62" s="72">
        <f t="shared" si="36"/>
        <v>-4.1904562710107364E-6</v>
      </c>
      <c r="X62" s="72">
        <f t="shared" si="36"/>
        <v>-4.1904562710107364E-6</v>
      </c>
      <c r="Y62" s="72">
        <f t="shared" si="36"/>
        <v>-4.1904562710107364E-6</v>
      </c>
      <c r="Z62" s="72">
        <f t="shared" si="36"/>
        <v>-4.1904562710107364E-6</v>
      </c>
      <c r="AA62" s="72">
        <f t="shared" si="36"/>
        <v>-4.1904562710107364E-6</v>
      </c>
      <c r="AB62" s="72">
        <f t="shared" si="36"/>
        <v>-4.1904562710107364E-6</v>
      </c>
      <c r="AC62" s="72">
        <f t="shared" si="36"/>
        <v>-4.1904562710107364E-6</v>
      </c>
      <c r="AD62" s="72">
        <f t="shared" si="36"/>
        <v>-4.1904562710107364E-6</v>
      </c>
      <c r="AE62" s="72">
        <f t="shared" si="36"/>
        <v>-4.1904562710107364E-6</v>
      </c>
      <c r="AF62" s="72">
        <f t="shared" si="36"/>
        <v>-4.1904562710107364E-6</v>
      </c>
      <c r="AG62" s="72">
        <f t="shared" si="36"/>
        <v>-4.1904562710107364E-6</v>
      </c>
      <c r="AH62" s="72">
        <f t="shared" si="36"/>
        <v>-4.1904562710107364E-6</v>
      </c>
      <c r="AI62" s="72">
        <f t="shared" si="36"/>
        <v>-4.1904562710107364E-6</v>
      </c>
      <c r="AJ62" s="72">
        <f t="shared" si="36"/>
        <v>-4.1904562710107364E-6</v>
      </c>
      <c r="AK62" s="72">
        <f t="shared" si="36"/>
        <v>-4.1904562710107364E-6</v>
      </c>
      <c r="AL62" s="72">
        <f t="shared" si="36"/>
        <v>-4.1904562710107364E-6</v>
      </c>
      <c r="AM62" s="72">
        <f t="shared" si="36"/>
        <v>-4.1904562710107364E-6</v>
      </c>
      <c r="AN62" s="72">
        <f t="shared" si="36"/>
        <v>-4.1904562710107364E-6</v>
      </c>
      <c r="AO62" s="72">
        <f t="shared" si="36"/>
        <v>-4.1904562710107364E-6</v>
      </c>
      <c r="AP62" s="72">
        <f t="shared" si="36"/>
        <v>-4.1904562710107364E-6</v>
      </c>
      <c r="AQ62" s="72">
        <f t="shared" si="36"/>
        <v>-4.1904562710107364E-6</v>
      </c>
      <c r="AR62" s="72">
        <f t="shared" si="36"/>
        <v>-4.1904562710107364E-6</v>
      </c>
      <c r="AS62" s="72">
        <f t="shared" si="36"/>
        <v>-4.1904562710107364E-6</v>
      </c>
      <c r="AT62" s="72">
        <f t="shared" si="36"/>
        <v>-4.1904562710107364E-6</v>
      </c>
      <c r="AU62" s="72">
        <f t="shared" si="36"/>
        <v>-4.1904562710107364E-6</v>
      </c>
      <c r="AV62" s="72">
        <f t="shared" si="36"/>
        <v>-4.1904562710107364E-6</v>
      </c>
      <c r="AW62" s="72">
        <f t="shared" si="36"/>
        <v>-4.1904562710107364E-6</v>
      </c>
      <c r="AX62" s="72">
        <f t="shared" si="36"/>
        <v>-4.1904562710107364E-6</v>
      </c>
      <c r="AY62" s="72">
        <f t="shared" si="36"/>
        <v>-4.1904562710107364E-6</v>
      </c>
      <c r="AZ62" s="72">
        <f t="shared" si="36"/>
        <v>-4.1904562710107364E-6</v>
      </c>
      <c r="BA62" s="72">
        <f t="shared" si="36"/>
        <v>-4.1904562710107364E-6</v>
      </c>
      <c r="BB62" s="72">
        <f t="shared" si="36"/>
        <v>-4.1904562710107364E-6</v>
      </c>
      <c r="BC62" s="72">
        <f t="shared" si="36"/>
        <v>-4.1904562710107364E-6</v>
      </c>
      <c r="BD62" s="72">
        <f t="shared" si="36"/>
        <v>-4.1904562710107364E-6</v>
      </c>
      <c r="BE62" s="72">
        <f t="shared" si="36"/>
        <v>-4.1904562710107364E-6</v>
      </c>
      <c r="BF62" s="72">
        <f t="shared" si="36"/>
        <v>-4.1904562710107364E-6</v>
      </c>
      <c r="BG62" s="72">
        <f t="shared" si="36"/>
        <v>-4.1904562710107364E-6</v>
      </c>
      <c r="BH62" s="72">
        <f t="shared" si="36"/>
        <v>-4.1904562710107364E-6</v>
      </c>
      <c r="BI62" s="72">
        <f t="shared" si="36"/>
        <v>-4.1904562710107364E-6</v>
      </c>
      <c r="BJ62" s="72">
        <f t="shared" si="36"/>
        <v>-4.1904562710107364E-6</v>
      </c>
      <c r="BK62" s="72">
        <f t="shared" si="36"/>
        <v>-4.1904562710107364E-6</v>
      </c>
      <c r="BL62" s="72">
        <f t="shared" si="36"/>
        <v>-4.1904562710107364E-6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7">B57</f>
        <v>0</v>
      </c>
      <c r="C63" s="65">
        <f t="shared" si="37"/>
        <v>0.63960000000000006</v>
      </c>
      <c r="D63" s="65">
        <f t="shared" si="37"/>
        <v>1.4109</v>
      </c>
      <c r="E63" s="65">
        <f t="shared" si="37"/>
        <v>1.5869771295000001</v>
      </c>
      <c r="F63" s="65">
        <f t="shared" si="37"/>
        <v>2.2169771295</v>
      </c>
      <c r="G63" s="65">
        <f t="shared" si="37"/>
        <v>2.2169771295</v>
      </c>
      <c r="H63" s="65">
        <f t="shared" si="37"/>
        <v>2.2169771295</v>
      </c>
      <c r="I63" s="65">
        <f t="shared" si="37"/>
        <v>2.2169771295</v>
      </c>
      <c r="J63" s="65">
        <f t="shared" si="37"/>
        <v>2.2169771295</v>
      </c>
      <c r="K63" s="65">
        <f t="shared" si="37"/>
        <v>2.2169771295</v>
      </c>
      <c r="L63" s="65">
        <f t="shared" si="37"/>
        <v>2.0037771295</v>
      </c>
      <c r="M63" s="65">
        <f t="shared" si="37"/>
        <v>1.3202771295</v>
      </c>
      <c r="N63" s="65">
        <f t="shared" si="37"/>
        <v>0.74738475300000007</v>
      </c>
      <c r="O63" s="65">
        <f t="shared" si="37"/>
        <v>0.42000000000000004</v>
      </c>
      <c r="P63" s="65">
        <f t="shared" si="37"/>
        <v>0</v>
      </c>
      <c r="Q63" s="65">
        <f t="shared" si="37"/>
        <v>0</v>
      </c>
      <c r="R63" s="65">
        <f t="shared" si="37"/>
        <v>0</v>
      </c>
      <c r="S63" s="65">
        <f t="shared" si="37"/>
        <v>0</v>
      </c>
      <c r="T63" s="65">
        <f t="shared" si="37"/>
        <v>0</v>
      </c>
      <c r="U63" s="65">
        <f t="shared" si="37"/>
        <v>0</v>
      </c>
      <c r="V63" s="65">
        <f t="shared" si="37"/>
        <v>0</v>
      </c>
      <c r="W63" s="65">
        <f t="shared" si="37"/>
        <v>0</v>
      </c>
      <c r="X63" s="65">
        <f t="shared" si="37"/>
        <v>0</v>
      </c>
      <c r="Y63" s="65">
        <f t="shared" si="37"/>
        <v>0</v>
      </c>
      <c r="Z63" s="65">
        <f t="shared" si="37"/>
        <v>0</v>
      </c>
      <c r="AA63" s="65">
        <f t="shared" si="37"/>
        <v>0</v>
      </c>
      <c r="AB63" s="65">
        <f t="shared" si="37"/>
        <v>0</v>
      </c>
      <c r="AC63" s="65">
        <f t="shared" si="37"/>
        <v>0</v>
      </c>
      <c r="AD63" s="65">
        <f t="shared" si="37"/>
        <v>0</v>
      </c>
      <c r="AE63" s="65">
        <f t="shared" si="37"/>
        <v>0</v>
      </c>
      <c r="AF63" s="65">
        <f t="shared" si="37"/>
        <v>0</v>
      </c>
      <c r="AG63" s="65">
        <f t="shared" si="37"/>
        <v>0</v>
      </c>
      <c r="AH63" s="65">
        <f t="shared" si="37"/>
        <v>0</v>
      </c>
      <c r="AI63" s="65">
        <f t="shared" si="37"/>
        <v>0</v>
      </c>
      <c r="AJ63" s="65">
        <f t="shared" si="37"/>
        <v>0</v>
      </c>
      <c r="AK63" s="65">
        <f t="shared" si="37"/>
        <v>0</v>
      </c>
      <c r="AL63" s="65">
        <f t="shared" si="37"/>
        <v>0</v>
      </c>
      <c r="AM63" s="65">
        <f t="shared" si="37"/>
        <v>0</v>
      </c>
      <c r="AN63" s="65">
        <f t="shared" si="37"/>
        <v>0</v>
      </c>
      <c r="AO63" s="65">
        <f t="shared" si="37"/>
        <v>0</v>
      </c>
      <c r="AP63" s="65">
        <f t="shared" si="37"/>
        <v>0</v>
      </c>
      <c r="AQ63" s="65">
        <f t="shared" si="37"/>
        <v>0</v>
      </c>
      <c r="AR63" s="65">
        <f t="shared" si="37"/>
        <v>0</v>
      </c>
      <c r="AS63" s="65">
        <f t="shared" si="37"/>
        <v>0</v>
      </c>
      <c r="AT63" s="65">
        <f t="shared" si="37"/>
        <v>0</v>
      </c>
      <c r="AU63" s="65">
        <f t="shared" si="37"/>
        <v>0</v>
      </c>
      <c r="AV63" s="65">
        <f t="shared" si="37"/>
        <v>0</v>
      </c>
      <c r="AW63" s="65">
        <f t="shared" si="37"/>
        <v>0</v>
      </c>
      <c r="AX63" s="65">
        <f t="shared" si="37"/>
        <v>0</v>
      </c>
      <c r="AY63" s="65">
        <f t="shared" si="37"/>
        <v>0</v>
      </c>
      <c r="AZ63" s="65">
        <f t="shared" si="37"/>
        <v>0</v>
      </c>
      <c r="BA63" s="65">
        <f t="shared" si="37"/>
        <v>0</v>
      </c>
      <c r="BB63" s="65">
        <f t="shared" si="37"/>
        <v>0</v>
      </c>
      <c r="BC63" s="65">
        <f t="shared" si="37"/>
        <v>0</v>
      </c>
      <c r="BD63" s="65">
        <f t="shared" si="37"/>
        <v>0</v>
      </c>
      <c r="BE63" s="65">
        <f t="shared" si="37"/>
        <v>0</v>
      </c>
      <c r="BF63" s="65">
        <f t="shared" si="37"/>
        <v>0</v>
      </c>
      <c r="BG63" s="65">
        <f t="shared" si="37"/>
        <v>0</v>
      </c>
      <c r="BH63" s="65">
        <f t="shared" si="37"/>
        <v>0</v>
      </c>
      <c r="BI63" s="65">
        <f t="shared" si="37"/>
        <v>0</v>
      </c>
      <c r="BJ63" s="65">
        <f t="shared" si="37"/>
        <v>0</v>
      </c>
      <c r="BK63" s="65">
        <f t="shared" si="37"/>
        <v>0</v>
      </c>
      <c r="BL63" s="65">
        <f t="shared" si="37"/>
        <v>0</v>
      </c>
      <c r="BM63" s="35"/>
      <c r="BN63" s="72">
        <f>SUM(B63:BM63)</f>
        <v>21.430778918500003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>SUM(C62:C63)</f>
        <v>0.84217154896290003</v>
      </c>
      <c r="D64" s="72">
        <f t="shared" ref="D64:BL64" si="38">SUM(D62:D63)</f>
        <v>2.0076289245555752</v>
      </c>
      <c r="E64" s="72">
        <f t="shared" si="38"/>
        <v>2.3764853401687551</v>
      </c>
      <c r="F64" s="72">
        <f t="shared" si="38"/>
        <v>3.1317450149977839</v>
      </c>
      <c r="G64" s="72">
        <f t="shared" si="38"/>
        <v>3.1667299773496018</v>
      </c>
      <c r="H64" s="72">
        <f t="shared" si="38"/>
        <v>2.999863460598311</v>
      </c>
      <c r="I64" s="72">
        <f t="shared" si="38"/>
        <v>2.8441669025193916</v>
      </c>
      <c r="J64" s="72">
        <f t="shared" si="38"/>
        <v>2.6968629968399553</v>
      </c>
      <c r="K64" s="72">
        <f t="shared" si="38"/>
        <v>2.5603321628000697</v>
      </c>
      <c r="L64" s="72">
        <f t="shared" si="38"/>
        <v>2.220547426825783</v>
      </c>
      <c r="M64" s="72">
        <f t="shared" si="38"/>
        <v>1.433794002888531</v>
      </c>
      <c r="N64" s="72">
        <f t="shared" si="38"/>
        <v>0.79885859595616338</v>
      </c>
      <c r="O64" s="72">
        <f t="shared" si="38"/>
        <v>0.43569278454372928</v>
      </c>
      <c r="P64" s="72">
        <f t="shared" si="38"/>
        <v>-4.1904562710107364E-6</v>
      </c>
      <c r="Q64" s="72">
        <f t="shared" si="38"/>
        <v>-4.1904562710107364E-6</v>
      </c>
      <c r="R64" s="72">
        <f t="shared" si="38"/>
        <v>-4.1904562710107364E-6</v>
      </c>
      <c r="S64" s="72">
        <f t="shared" si="38"/>
        <v>-4.1904562710107364E-6</v>
      </c>
      <c r="T64" s="72">
        <f t="shared" si="38"/>
        <v>-4.1904562710107364E-6</v>
      </c>
      <c r="U64" s="72">
        <f t="shared" si="38"/>
        <v>-4.1904562710107364E-6</v>
      </c>
      <c r="V64" s="72">
        <f t="shared" si="38"/>
        <v>-4.1904562710107364E-6</v>
      </c>
      <c r="W64" s="72">
        <f t="shared" si="38"/>
        <v>-4.1904562710107364E-6</v>
      </c>
      <c r="X64" s="72">
        <f t="shared" si="38"/>
        <v>-4.1904562710107364E-6</v>
      </c>
      <c r="Y64" s="72">
        <f t="shared" si="38"/>
        <v>-4.1904562710107364E-6</v>
      </c>
      <c r="Z64" s="72">
        <f t="shared" si="38"/>
        <v>-4.1904562710107364E-6</v>
      </c>
      <c r="AA64" s="72">
        <f t="shared" si="38"/>
        <v>-4.1904562710107364E-6</v>
      </c>
      <c r="AB64" s="72">
        <f t="shared" si="38"/>
        <v>-4.1904562710107364E-6</v>
      </c>
      <c r="AC64" s="72">
        <f t="shared" si="38"/>
        <v>-4.1904562710107364E-6</v>
      </c>
      <c r="AD64" s="72">
        <f t="shared" si="38"/>
        <v>-4.1904562710107364E-6</v>
      </c>
      <c r="AE64" s="72">
        <f t="shared" si="38"/>
        <v>-4.1904562710107364E-6</v>
      </c>
      <c r="AF64" s="72">
        <f t="shared" si="38"/>
        <v>-4.1904562710107364E-6</v>
      </c>
      <c r="AG64" s="72">
        <f t="shared" si="38"/>
        <v>-4.1904562710107364E-6</v>
      </c>
      <c r="AH64" s="72">
        <f t="shared" si="38"/>
        <v>-4.1904562710107364E-6</v>
      </c>
      <c r="AI64" s="72">
        <f t="shared" si="38"/>
        <v>-4.1904562710107364E-6</v>
      </c>
      <c r="AJ64" s="72">
        <f t="shared" si="38"/>
        <v>-4.1904562710107364E-6</v>
      </c>
      <c r="AK64" s="72">
        <f t="shared" si="38"/>
        <v>-4.1904562710107364E-6</v>
      </c>
      <c r="AL64" s="72">
        <f t="shared" si="38"/>
        <v>-4.1904562710107364E-6</v>
      </c>
      <c r="AM64" s="72">
        <f t="shared" si="38"/>
        <v>-4.1904562710107364E-6</v>
      </c>
      <c r="AN64" s="72">
        <f t="shared" si="38"/>
        <v>-4.1904562710107364E-6</v>
      </c>
      <c r="AO64" s="72">
        <f t="shared" si="38"/>
        <v>-4.1904562710107364E-6</v>
      </c>
      <c r="AP64" s="72">
        <f t="shared" si="38"/>
        <v>-4.1904562710107364E-6</v>
      </c>
      <c r="AQ64" s="72">
        <f t="shared" si="38"/>
        <v>-4.1904562710107364E-6</v>
      </c>
      <c r="AR64" s="72">
        <f t="shared" si="38"/>
        <v>-4.1904562710107364E-6</v>
      </c>
      <c r="AS64" s="72">
        <f t="shared" si="38"/>
        <v>-4.1904562710107364E-6</v>
      </c>
      <c r="AT64" s="72">
        <f t="shared" si="38"/>
        <v>-4.1904562710107364E-6</v>
      </c>
      <c r="AU64" s="72">
        <f t="shared" si="38"/>
        <v>-4.1904562710107364E-6</v>
      </c>
      <c r="AV64" s="72">
        <f t="shared" si="38"/>
        <v>-4.1904562710107364E-6</v>
      </c>
      <c r="AW64" s="72">
        <f t="shared" si="38"/>
        <v>-4.1904562710107364E-6</v>
      </c>
      <c r="AX64" s="72">
        <f t="shared" si="38"/>
        <v>-4.1904562710107364E-6</v>
      </c>
      <c r="AY64" s="72">
        <f t="shared" si="38"/>
        <v>-4.1904562710107364E-6</v>
      </c>
      <c r="AZ64" s="72">
        <f t="shared" si="38"/>
        <v>-4.1904562710107364E-6</v>
      </c>
      <c r="BA64" s="72">
        <f t="shared" si="38"/>
        <v>-4.1904562710107364E-6</v>
      </c>
      <c r="BB64" s="72">
        <f t="shared" si="38"/>
        <v>-4.1904562710107364E-6</v>
      </c>
      <c r="BC64" s="72">
        <f t="shared" si="38"/>
        <v>-4.1904562710107364E-6</v>
      </c>
      <c r="BD64" s="72">
        <f t="shared" si="38"/>
        <v>-4.1904562710107364E-6</v>
      </c>
      <c r="BE64" s="72">
        <f t="shared" si="38"/>
        <v>-4.1904562710107364E-6</v>
      </c>
      <c r="BF64" s="72">
        <f t="shared" si="38"/>
        <v>-4.1904562710107364E-6</v>
      </c>
      <c r="BG64" s="72">
        <f t="shared" si="38"/>
        <v>-4.1904562710107364E-6</v>
      </c>
      <c r="BH64" s="72">
        <f t="shared" si="38"/>
        <v>-4.1904562710107364E-6</v>
      </c>
      <c r="BI64" s="72">
        <f t="shared" si="38"/>
        <v>-4.1904562710107364E-6</v>
      </c>
      <c r="BJ64" s="72">
        <f t="shared" si="38"/>
        <v>-4.1904562710107364E-6</v>
      </c>
      <c r="BK64" s="72">
        <f t="shared" si="38"/>
        <v>-4.1904562710107364E-6</v>
      </c>
      <c r="BL64" s="72">
        <f t="shared" si="38"/>
        <v>-4.1904562710107364E-6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39">F65</f>
        <v>1.0297600659046442</v>
      </c>
      <c r="H65" s="211">
        <f t="shared" si="39"/>
        <v>1.0297600659046442</v>
      </c>
      <c r="I65" s="211">
        <f t="shared" si="39"/>
        <v>1.0297600659046442</v>
      </c>
      <c r="J65" s="211">
        <f t="shared" si="39"/>
        <v>1.0297600659046442</v>
      </c>
      <c r="K65" s="211">
        <f t="shared" si="39"/>
        <v>1.0297600659046442</v>
      </c>
      <c r="L65" s="211">
        <f t="shared" si="39"/>
        <v>1.0297600659046442</v>
      </c>
      <c r="M65" s="211">
        <f t="shared" si="39"/>
        <v>1.0297600659046442</v>
      </c>
      <c r="N65" s="211">
        <f t="shared" si="39"/>
        <v>1.0297600659046442</v>
      </c>
      <c r="O65" s="211">
        <f t="shared" si="39"/>
        <v>1.0297600659046442</v>
      </c>
      <c r="P65" s="211">
        <f t="shared" si="39"/>
        <v>1.0297600659046442</v>
      </c>
      <c r="Q65" s="211">
        <f t="shared" si="39"/>
        <v>1.0297600659046442</v>
      </c>
      <c r="R65" s="211">
        <f t="shared" si="39"/>
        <v>1.0297600659046442</v>
      </c>
      <c r="S65" s="211">
        <f t="shared" si="39"/>
        <v>1.0297600659046442</v>
      </c>
      <c r="T65" s="211">
        <f t="shared" si="39"/>
        <v>1.0297600659046442</v>
      </c>
      <c r="U65" s="211">
        <f t="shared" si="39"/>
        <v>1.0297600659046442</v>
      </c>
      <c r="V65" s="211">
        <f t="shared" si="39"/>
        <v>1.0297600659046442</v>
      </c>
      <c r="W65" s="211">
        <f t="shared" si="39"/>
        <v>1.0297600659046442</v>
      </c>
      <c r="X65" s="211">
        <f t="shared" si="39"/>
        <v>1.0297600659046442</v>
      </c>
      <c r="Y65" s="211">
        <f t="shared" si="39"/>
        <v>1.0297600659046442</v>
      </c>
      <c r="Z65" s="211">
        <f t="shared" si="39"/>
        <v>1.0297600659046442</v>
      </c>
      <c r="AA65" s="211">
        <f t="shared" si="39"/>
        <v>1.0297600659046442</v>
      </c>
      <c r="AB65" s="211">
        <f t="shared" si="39"/>
        <v>1.0297600659046442</v>
      </c>
      <c r="AC65" s="211">
        <f t="shared" si="39"/>
        <v>1.0297600659046442</v>
      </c>
      <c r="AD65" s="211">
        <f t="shared" si="39"/>
        <v>1.0297600659046442</v>
      </c>
      <c r="AE65" s="211">
        <f t="shared" si="39"/>
        <v>1.0297600659046442</v>
      </c>
      <c r="AF65" s="211">
        <f t="shared" si="39"/>
        <v>1.0297600659046442</v>
      </c>
      <c r="AG65" s="211">
        <f t="shared" si="39"/>
        <v>1.0297600659046442</v>
      </c>
      <c r="AH65" s="211">
        <f t="shared" si="39"/>
        <v>1.0297600659046442</v>
      </c>
      <c r="AI65" s="211">
        <f t="shared" si="39"/>
        <v>1.0297600659046442</v>
      </c>
      <c r="AJ65" s="211">
        <f t="shared" si="39"/>
        <v>1.0297600659046442</v>
      </c>
      <c r="AK65" s="211">
        <f t="shared" si="39"/>
        <v>1.0297600659046442</v>
      </c>
      <c r="AL65" s="211">
        <f t="shared" si="39"/>
        <v>1.0297600659046442</v>
      </c>
      <c r="AM65" s="211">
        <f t="shared" si="39"/>
        <v>1.0297600659046442</v>
      </c>
      <c r="AN65" s="211">
        <f t="shared" si="39"/>
        <v>1.0297600659046442</v>
      </c>
      <c r="AO65" s="211">
        <f t="shared" si="39"/>
        <v>1.0297600659046442</v>
      </c>
      <c r="AP65" s="211">
        <f t="shared" si="39"/>
        <v>1.0297600659046442</v>
      </c>
      <c r="AQ65" s="211">
        <f t="shared" si="39"/>
        <v>1.0297600659046442</v>
      </c>
      <c r="AR65" s="211">
        <f t="shared" si="39"/>
        <v>1.0297600659046442</v>
      </c>
      <c r="AS65" s="211">
        <f t="shared" si="39"/>
        <v>1.0297600659046442</v>
      </c>
      <c r="AT65" s="211">
        <f t="shared" si="39"/>
        <v>1.0297600659046442</v>
      </c>
      <c r="AU65" s="211">
        <f t="shared" si="39"/>
        <v>1.0297600659046442</v>
      </c>
      <c r="AV65" s="211">
        <f t="shared" si="39"/>
        <v>1.0297600659046442</v>
      </c>
      <c r="AW65" s="211">
        <f t="shared" si="39"/>
        <v>1.0297600659046442</v>
      </c>
      <c r="AX65" s="211">
        <f t="shared" si="39"/>
        <v>1.0297600659046442</v>
      </c>
      <c r="AY65" s="211">
        <f t="shared" si="39"/>
        <v>1.0297600659046442</v>
      </c>
      <c r="AZ65" s="211">
        <f t="shared" si="39"/>
        <v>1.0297600659046442</v>
      </c>
      <c r="BA65" s="211">
        <f t="shared" si="39"/>
        <v>1.0297600659046442</v>
      </c>
      <c r="BB65" s="211">
        <f t="shared" si="39"/>
        <v>1.0297600659046442</v>
      </c>
      <c r="BC65" s="211">
        <f t="shared" si="39"/>
        <v>1.0297600659046442</v>
      </c>
      <c r="BD65" s="211">
        <f t="shared" si="39"/>
        <v>1.0297600659046442</v>
      </c>
      <c r="BE65" s="211">
        <f t="shared" si="39"/>
        <v>1.0297600659046442</v>
      </c>
      <c r="BF65" s="211">
        <f t="shared" si="39"/>
        <v>1.0297600659046442</v>
      </c>
      <c r="BG65" s="211">
        <f t="shared" si="39"/>
        <v>1.0297600659046442</v>
      </c>
      <c r="BH65" s="211">
        <f t="shared" si="39"/>
        <v>1.0297600659046442</v>
      </c>
      <c r="BI65" s="211">
        <f t="shared" si="39"/>
        <v>1.0297600659046442</v>
      </c>
      <c r="BJ65" s="211">
        <f t="shared" si="39"/>
        <v>1.0297600659046442</v>
      </c>
      <c r="BK65" s="211">
        <f t="shared" si="39"/>
        <v>1.0297600659046442</v>
      </c>
      <c r="BL65" s="211">
        <f t="shared" si="39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>C64*C65</f>
        <v>0.87194859342848263</v>
      </c>
      <c r="D66" s="116">
        <f t="shared" ref="D66:BL66" si="40">D64*D65</f>
        <v>2.078613578252912</v>
      </c>
      <c r="E66" s="116">
        <f t="shared" si="40"/>
        <v>2.4472097005135982</v>
      </c>
      <c r="F66" s="116">
        <f t="shared" si="40"/>
        <v>3.2249459530406588</v>
      </c>
      <c r="G66" s="116">
        <f t="shared" si="40"/>
        <v>3.2609720701777385</v>
      </c>
      <c r="H66" s="116">
        <f t="shared" si="40"/>
        <v>3.0891395948906508</v>
      </c>
      <c r="I66" s="116">
        <f t="shared" si="40"/>
        <v>2.9288094969821765</v>
      </c>
      <c r="J66" s="116">
        <f t="shared" si="40"/>
        <v>2.7771218173617087</v>
      </c>
      <c r="K66" s="116">
        <f t="shared" si="40"/>
        <v>2.6365278167027801</v>
      </c>
      <c r="L66" s="116">
        <f t="shared" si="40"/>
        <v>2.2866310645925063</v>
      </c>
      <c r="M66" s="116">
        <f t="shared" si="40"/>
        <v>1.4764638069081772</v>
      </c>
      <c r="N66" s="116">
        <f t="shared" si="40"/>
        <v>0.82263268042031035</v>
      </c>
      <c r="O66" s="116">
        <f t="shared" si="40"/>
        <v>0.44865903052592859</v>
      </c>
      <c r="P66" s="116">
        <f t="shared" si="40"/>
        <v>-4.3151645258065454E-6</v>
      </c>
      <c r="Q66" s="116">
        <f t="shared" si="40"/>
        <v>-4.3151645258065454E-6</v>
      </c>
      <c r="R66" s="116">
        <f t="shared" si="40"/>
        <v>-4.3151645258065454E-6</v>
      </c>
      <c r="S66" s="116">
        <f t="shared" si="40"/>
        <v>-4.3151645258065454E-6</v>
      </c>
      <c r="T66" s="116">
        <f t="shared" si="40"/>
        <v>-4.3151645258065454E-6</v>
      </c>
      <c r="U66" s="116">
        <f t="shared" si="40"/>
        <v>-4.3151645258065454E-6</v>
      </c>
      <c r="V66" s="116">
        <f t="shared" si="40"/>
        <v>-4.3151645258065454E-6</v>
      </c>
      <c r="W66" s="116">
        <f t="shared" si="40"/>
        <v>-4.3151645258065454E-6</v>
      </c>
      <c r="X66" s="116">
        <f t="shared" si="40"/>
        <v>-4.3151645258065454E-6</v>
      </c>
      <c r="Y66" s="116">
        <f t="shared" si="40"/>
        <v>-4.3151645258065454E-6</v>
      </c>
      <c r="Z66" s="116">
        <f t="shared" si="40"/>
        <v>-4.3151645258065454E-6</v>
      </c>
      <c r="AA66" s="116">
        <f t="shared" si="40"/>
        <v>-4.3151645258065454E-6</v>
      </c>
      <c r="AB66" s="116">
        <f t="shared" si="40"/>
        <v>-4.3151645258065454E-6</v>
      </c>
      <c r="AC66" s="116">
        <f t="shared" si="40"/>
        <v>-4.3151645258065454E-6</v>
      </c>
      <c r="AD66" s="116">
        <f t="shared" si="40"/>
        <v>-4.3151645258065454E-6</v>
      </c>
      <c r="AE66" s="116">
        <f t="shared" si="40"/>
        <v>-4.3151645258065454E-6</v>
      </c>
      <c r="AF66" s="116">
        <f t="shared" si="40"/>
        <v>-4.3151645258065454E-6</v>
      </c>
      <c r="AG66" s="116">
        <f t="shared" si="40"/>
        <v>-4.3151645258065454E-6</v>
      </c>
      <c r="AH66" s="116">
        <f t="shared" si="40"/>
        <v>-4.3151645258065454E-6</v>
      </c>
      <c r="AI66" s="116">
        <f t="shared" si="40"/>
        <v>-4.3151645258065454E-6</v>
      </c>
      <c r="AJ66" s="116">
        <f t="shared" si="40"/>
        <v>-4.3151645258065454E-6</v>
      </c>
      <c r="AK66" s="116">
        <f t="shared" si="40"/>
        <v>-4.3151645258065454E-6</v>
      </c>
      <c r="AL66" s="116">
        <f t="shared" si="40"/>
        <v>-4.3151645258065454E-6</v>
      </c>
      <c r="AM66" s="116">
        <f t="shared" si="40"/>
        <v>-4.3151645258065454E-6</v>
      </c>
      <c r="AN66" s="116">
        <f t="shared" si="40"/>
        <v>-4.3151645258065454E-6</v>
      </c>
      <c r="AO66" s="116">
        <f t="shared" si="40"/>
        <v>-4.3151645258065454E-6</v>
      </c>
      <c r="AP66" s="116">
        <f t="shared" si="40"/>
        <v>-4.3151645258065454E-6</v>
      </c>
      <c r="AQ66" s="116">
        <f t="shared" si="40"/>
        <v>-4.3151645258065454E-6</v>
      </c>
      <c r="AR66" s="116">
        <f t="shared" si="40"/>
        <v>-4.3151645258065454E-6</v>
      </c>
      <c r="AS66" s="116">
        <f t="shared" si="40"/>
        <v>-4.3151645258065454E-6</v>
      </c>
      <c r="AT66" s="116">
        <f t="shared" si="40"/>
        <v>-4.3151645258065454E-6</v>
      </c>
      <c r="AU66" s="116">
        <f t="shared" si="40"/>
        <v>-4.3151645258065454E-6</v>
      </c>
      <c r="AV66" s="116">
        <f t="shared" si="40"/>
        <v>-4.3151645258065454E-6</v>
      </c>
      <c r="AW66" s="116">
        <f t="shared" si="40"/>
        <v>-4.3151645258065454E-6</v>
      </c>
      <c r="AX66" s="116">
        <f t="shared" si="40"/>
        <v>-4.3151645258065454E-6</v>
      </c>
      <c r="AY66" s="116">
        <f t="shared" si="40"/>
        <v>-4.3151645258065454E-6</v>
      </c>
      <c r="AZ66" s="116">
        <f t="shared" si="40"/>
        <v>-4.3151645258065454E-6</v>
      </c>
      <c r="BA66" s="116">
        <f t="shared" si="40"/>
        <v>-4.3151645258065454E-6</v>
      </c>
      <c r="BB66" s="116">
        <f t="shared" si="40"/>
        <v>-4.3151645258065454E-6</v>
      </c>
      <c r="BC66" s="116">
        <f t="shared" si="40"/>
        <v>-4.3151645258065454E-6</v>
      </c>
      <c r="BD66" s="116">
        <f t="shared" si="40"/>
        <v>-4.3151645258065454E-6</v>
      </c>
      <c r="BE66" s="116">
        <f t="shared" si="40"/>
        <v>-4.3151645258065454E-6</v>
      </c>
      <c r="BF66" s="116">
        <f t="shared" si="40"/>
        <v>-4.3151645258065454E-6</v>
      </c>
      <c r="BG66" s="116">
        <f t="shared" si="40"/>
        <v>-4.3151645258065454E-6</v>
      </c>
      <c r="BH66" s="116">
        <f t="shared" si="40"/>
        <v>-4.3151645258065454E-6</v>
      </c>
      <c r="BI66" s="116">
        <f t="shared" si="40"/>
        <v>-4.3151645258065454E-6</v>
      </c>
      <c r="BJ66" s="116">
        <f t="shared" si="40"/>
        <v>-4.3151645258065454E-6</v>
      </c>
      <c r="BK66" s="116">
        <f t="shared" si="40"/>
        <v>-4.3151645258065454E-6</v>
      </c>
      <c r="BL66" s="116">
        <f t="shared" si="40"/>
        <v>-4.3151645258065454E-6</v>
      </c>
      <c r="BM66" s="110"/>
      <c r="BN66" s="304">
        <f>SUM(B66:BM66)</f>
        <v>28.349463760735933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12.75" x14ac:dyDescent="0.2">
      <c r="A72" s="86" t="s">
        <v>105</v>
      </c>
      <c r="B72" s="84">
        <f t="shared" ref="B72:BJ72" si="41">B20</f>
        <v>0</v>
      </c>
      <c r="C72" s="84">
        <f t="shared" si="41"/>
        <v>4.2640000000000002</v>
      </c>
      <c r="D72" s="84">
        <f t="shared" si="41"/>
        <v>5.1420000000000003</v>
      </c>
      <c r="E72" s="84">
        <f t="shared" si="41"/>
        <v>1.17384753</v>
      </c>
      <c r="F72" s="84">
        <f t="shared" si="41"/>
        <v>4.2</v>
      </c>
      <c r="G72" s="84">
        <f t="shared" si="41"/>
        <v>0</v>
      </c>
      <c r="H72" s="84">
        <f t="shared" si="41"/>
        <v>0</v>
      </c>
      <c r="I72" s="84">
        <f t="shared" si="41"/>
        <v>0</v>
      </c>
      <c r="J72" s="84">
        <f t="shared" si="41"/>
        <v>0</v>
      </c>
      <c r="K72" s="84">
        <f t="shared" si="41"/>
        <v>0</v>
      </c>
      <c r="L72" s="84">
        <f t="shared" si="41"/>
        <v>-4.2640000000000002</v>
      </c>
      <c r="M72" s="84">
        <f t="shared" si="41"/>
        <v>-5.1420000000000003</v>
      </c>
      <c r="N72" s="84">
        <f t="shared" si="41"/>
        <v>-1.17384753</v>
      </c>
      <c r="O72" s="84">
        <f t="shared" si="41"/>
        <v>-4.2</v>
      </c>
      <c r="P72" s="84">
        <f t="shared" si="41"/>
        <v>0</v>
      </c>
      <c r="Q72" s="84">
        <f t="shared" si="41"/>
        <v>0</v>
      </c>
      <c r="R72" s="84">
        <f t="shared" si="41"/>
        <v>0</v>
      </c>
      <c r="S72" s="84">
        <f t="shared" si="41"/>
        <v>0</v>
      </c>
      <c r="T72" s="84">
        <f t="shared" si="41"/>
        <v>0</v>
      </c>
      <c r="U72" s="84">
        <f t="shared" si="41"/>
        <v>0</v>
      </c>
      <c r="V72" s="84">
        <f t="shared" si="41"/>
        <v>0</v>
      </c>
      <c r="W72" s="84">
        <f t="shared" si="41"/>
        <v>0</v>
      </c>
      <c r="X72" s="84">
        <f t="shared" si="41"/>
        <v>0</v>
      </c>
      <c r="Y72" s="84">
        <f t="shared" si="41"/>
        <v>0</v>
      </c>
      <c r="Z72" s="84">
        <f t="shared" si="41"/>
        <v>0</v>
      </c>
      <c r="AA72" s="84">
        <f t="shared" si="41"/>
        <v>0</v>
      </c>
      <c r="AB72" s="84">
        <f t="shared" si="41"/>
        <v>0</v>
      </c>
      <c r="AC72" s="84">
        <f t="shared" si="41"/>
        <v>0</v>
      </c>
      <c r="AD72" s="84">
        <f t="shared" si="41"/>
        <v>0</v>
      </c>
      <c r="AE72" s="84">
        <f t="shared" si="41"/>
        <v>0</v>
      </c>
      <c r="AF72" s="84">
        <f t="shared" si="41"/>
        <v>0</v>
      </c>
      <c r="AG72" s="84">
        <f t="shared" si="41"/>
        <v>0</v>
      </c>
      <c r="AH72" s="84">
        <f t="shared" si="41"/>
        <v>0</v>
      </c>
      <c r="AI72" s="84">
        <f t="shared" si="41"/>
        <v>0</v>
      </c>
      <c r="AJ72" s="84">
        <f t="shared" si="41"/>
        <v>0</v>
      </c>
      <c r="AK72" s="84">
        <f t="shared" si="41"/>
        <v>0</v>
      </c>
      <c r="AL72" s="84">
        <f t="shared" si="41"/>
        <v>0</v>
      </c>
      <c r="AM72" s="84">
        <f t="shared" si="41"/>
        <v>0</v>
      </c>
      <c r="AN72" s="84">
        <f t="shared" si="41"/>
        <v>0</v>
      </c>
      <c r="AO72" s="84">
        <f t="shared" si="41"/>
        <v>0</v>
      </c>
      <c r="AP72" s="84">
        <f t="shared" si="41"/>
        <v>0</v>
      </c>
      <c r="AQ72" s="84">
        <f t="shared" si="41"/>
        <v>0</v>
      </c>
      <c r="AR72" s="84">
        <f t="shared" si="41"/>
        <v>0</v>
      </c>
      <c r="AS72" s="84">
        <f t="shared" si="41"/>
        <v>0</v>
      </c>
      <c r="AT72" s="84">
        <f t="shared" si="41"/>
        <v>0</v>
      </c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1"/>
        <v>0</v>
      </c>
      <c r="AZ72" s="84">
        <f t="shared" si="41"/>
        <v>0</v>
      </c>
      <c r="BA72" s="84">
        <f t="shared" si="41"/>
        <v>0</v>
      </c>
      <c r="BB72" s="84">
        <f t="shared" si="41"/>
        <v>0</v>
      </c>
      <c r="BC72" s="84">
        <f t="shared" si="41"/>
        <v>0</v>
      </c>
      <c r="BD72" s="84">
        <f t="shared" si="41"/>
        <v>0</v>
      </c>
      <c r="BE72" s="84">
        <f t="shared" si="41"/>
        <v>0</v>
      </c>
      <c r="BF72" s="84">
        <f t="shared" si="41"/>
        <v>0</v>
      </c>
      <c r="BG72" s="84">
        <f t="shared" si="41"/>
        <v>0</v>
      </c>
      <c r="BH72" s="84">
        <f t="shared" si="41"/>
        <v>0</v>
      </c>
      <c r="BI72" s="84">
        <f t="shared" si="41"/>
        <v>0</v>
      </c>
      <c r="BJ72" s="84">
        <f t="shared" si="41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2.75" x14ac:dyDescent="0.2">
      <c r="A74" s="86" t="s">
        <v>92</v>
      </c>
      <c r="B74" s="84">
        <f>$B$72-B73</f>
        <v>0</v>
      </c>
      <c r="C74" s="84">
        <f>SUM($B$72:C72)-SUM($B$73:C73)</f>
        <v>4.2640000000000002</v>
      </c>
      <c r="D74" s="84">
        <f>SUM($B$72:D72)-SUM($B$73:D73)</f>
        <v>9.4060000000000006</v>
      </c>
      <c r="E74" s="84">
        <f>SUM($B$72:E72)-SUM($B$73:E73)</f>
        <v>10.57984753</v>
      </c>
      <c r="F74" s="84">
        <f>SUM($B$72:F72)-SUM($B$73:F73)</f>
        <v>14.779847530000001</v>
      </c>
      <c r="G74" s="84">
        <f>SUM($B$72:G72)-SUM($B$73:G73)</f>
        <v>14.779847530000001</v>
      </c>
      <c r="H74" s="84">
        <f>SUM($B$72:H72)-SUM($B$73:H73)</f>
        <v>14.779847530000001</v>
      </c>
      <c r="I74" s="84">
        <f>SUM($B$72:I72)-SUM($B$73:I73)</f>
        <v>14.779847530000001</v>
      </c>
      <c r="J74" s="84">
        <f>SUM($B$72:J72)-SUM($B$73:J73)</f>
        <v>14.779847530000001</v>
      </c>
      <c r="K74" s="84">
        <f>SUM($B$72:K72)-SUM($B$73:K73)</f>
        <v>14.779847530000001</v>
      </c>
      <c r="L74" s="84">
        <f>SUM($B$72:L72)-SUM($B$73:L73)</f>
        <v>10.515847530000002</v>
      </c>
      <c r="M74" s="84">
        <f>SUM($B$72:M72)-SUM($B$73:M73)</f>
        <v>5.3738475300000017</v>
      </c>
      <c r="N74" s="84">
        <f>SUM($B$72:N72)-SUM($B$73:N73)</f>
        <v>4.200000000000002</v>
      </c>
      <c r="O74" s="84">
        <f>SUM($B$72:O72)-SUM($B$73:O73)</f>
        <v>0</v>
      </c>
      <c r="P74" s="84">
        <f>SUM($B$72:P72)-SUM($B$73:P73)</f>
        <v>1.7763568394002505E-15</v>
      </c>
      <c r="Q74" s="84">
        <f>SUM($B$72:Q72)-SUM($B$73:Q73)</f>
        <v>1.7763568394002505E-15</v>
      </c>
      <c r="R74" s="84">
        <f>SUM($B$72:R72)-SUM($B$73:R73)</f>
        <v>1.7763568394002505E-15</v>
      </c>
      <c r="S74" s="84">
        <f>SUM($B$72:S72)-SUM($B$73:S73)</f>
        <v>1.7763568394002505E-15</v>
      </c>
      <c r="T74" s="84">
        <f>SUM($B$72:T72)-SUM($B$73:T73)</f>
        <v>1.7763568394002505E-15</v>
      </c>
      <c r="U74" s="84">
        <f>SUM($B$72:U72)-SUM($B$73:U73)</f>
        <v>1.7763568394002505E-15</v>
      </c>
      <c r="V74" s="84">
        <f>SUM($B$72:V72)-SUM($B$73:V73)</f>
        <v>1.7763568394002505E-15</v>
      </c>
      <c r="W74" s="84">
        <f>SUM($B$72:W72)-SUM($B$73:W73)</f>
        <v>1.7763568394002505E-15</v>
      </c>
      <c r="X74" s="84">
        <f>SUM($B$72:X72)-SUM($B$73:X73)</f>
        <v>1.7763568394002505E-15</v>
      </c>
      <c r="Y74" s="84">
        <f>SUM($B$72:Y72)-SUM($B$73:Y73)</f>
        <v>1.7763568394002505E-15</v>
      </c>
      <c r="Z74" s="84">
        <f>SUM($B$72:Z72)-SUM($B$73:Z73)</f>
        <v>1.7763568394002505E-15</v>
      </c>
      <c r="AA74" s="84">
        <f>SUM($B$72:AA72)-SUM($B$73:AA73)</f>
        <v>1.7763568394002505E-15</v>
      </c>
      <c r="AB74" s="84">
        <f>SUM($B$72:AB72)-SUM($B$73:AB73)</f>
        <v>1.7763568394002505E-15</v>
      </c>
      <c r="AC74" s="84">
        <f>SUM($B$72:AC72)-SUM($B$73:AC73)</f>
        <v>1.7763568394002505E-15</v>
      </c>
      <c r="AD74" s="84">
        <f>SUM($B$72:AD72)-SUM($B$73:AD73)</f>
        <v>1.7763568394002505E-15</v>
      </c>
      <c r="AE74" s="84">
        <f>SUM($B$72:AE72)-SUM($B$73:AE73)</f>
        <v>1.7763568394002505E-15</v>
      </c>
      <c r="AF74" s="84">
        <f>SUM($B$72:AF72)-SUM($B$73:AF73)</f>
        <v>1.7763568394002505E-15</v>
      </c>
      <c r="AG74" s="84">
        <f>SUM($B$72:AG72)-SUM($B$73:AG73)</f>
        <v>1.7763568394002505E-15</v>
      </c>
      <c r="AH74" s="84">
        <f>SUM($B$72:AH72)-SUM($B$73:AH73)</f>
        <v>1.7763568394002505E-15</v>
      </c>
      <c r="AI74" s="84">
        <f>SUM($B$72:AI72)-SUM($B$73:AI73)</f>
        <v>1.7763568394002505E-15</v>
      </c>
      <c r="AJ74" s="84">
        <f>SUM($B$72:AJ72)-SUM($B$73:AJ73)</f>
        <v>1.7763568394002505E-15</v>
      </c>
      <c r="AK74" s="84">
        <f>SUM($B$72:AK72)-SUM($B$73:AK73)</f>
        <v>1.7763568394002505E-15</v>
      </c>
      <c r="AL74" s="84">
        <f>SUM($B$72:AL72)-SUM($B$73:AL73)</f>
        <v>1.7763568394002505E-15</v>
      </c>
      <c r="AM74" s="84">
        <f>SUM($B$72:AM72)-SUM($B$73:AM73)</f>
        <v>1.7763568394002505E-15</v>
      </c>
      <c r="AN74" s="84">
        <f>SUM($B$72:AN72)-SUM($B$73:AN73)</f>
        <v>1.7763568394002505E-15</v>
      </c>
      <c r="AO74" s="84">
        <f>SUM($B$72:AO72)-SUM($B$73:AO73)</f>
        <v>1.7763568394002505E-15</v>
      </c>
      <c r="AP74" s="84">
        <f>SUM($B$72:AP72)-SUM($B$73:AP73)</f>
        <v>1.7763568394002505E-15</v>
      </c>
      <c r="AQ74" s="84">
        <f>SUM($B$72:AQ72)-SUM($B$73:AQ73)</f>
        <v>1.7763568394002505E-15</v>
      </c>
      <c r="AR74" s="84">
        <f>SUM($B$72:AR72)-SUM($B$73:AR73)</f>
        <v>1.7763568394002505E-15</v>
      </c>
      <c r="AS74" s="84">
        <f>SUM($B$72:AS72)-SUM($B$73:AS73)</f>
        <v>1.7763568394002505E-15</v>
      </c>
      <c r="AT74" s="84">
        <f>SUM($B$72:AT72)-SUM($B$73:AT73)</f>
        <v>1.7763568394002505E-15</v>
      </c>
      <c r="AU74" s="84">
        <f>SUM($B$72:AU72)-SUM($B$73:AU73)</f>
        <v>1.7763568394002505E-15</v>
      </c>
      <c r="AV74" s="84">
        <f>SUM($B$72:AV72)-SUM($B$73:AV73)</f>
        <v>1.7763568394002505E-15</v>
      </c>
      <c r="AW74" s="84">
        <f>SUM($B$72:AW72)-SUM($B$73:AW73)</f>
        <v>1.7763568394002505E-15</v>
      </c>
      <c r="AX74" s="84">
        <f>SUM($B$72:AX72)-SUM($B$73:AX73)</f>
        <v>1.7763568394002505E-15</v>
      </c>
      <c r="AY74" s="84">
        <f>SUM($B$72:AY72)-SUM($B$73:AY73)</f>
        <v>1.7763568394002505E-15</v>
      </c>
      <c r="AZ74" s="84">
        <f>SUM($B$72:AZ72)-SUM($B$73:AZ73)</f>
        <v>1.7763568394002505E-15</v>
      </c>
      <c r="BA74" s="84">
        <f>SUM($B$72:BA72)-SUM($B$73:BA73)</f>
        <v>1.7763568394002505E-15</v>
      </c>
      <c r="BB74" s="84">
        <f>SUM($B$72:BB72)-SUM($B$73:BB73)</f>
        <v>1.7763568394002505E-15</v>
      </c>
      <c r="BC74" s="84">
        <f>SUM($B$72:BC72)-SUM($B$73:BC73)</f>
        <v>1.7763568394002505E-15</v>
      </c>
      <c r="BD74" s="84">
        <f>SUM($B$72:BD72)-SUM($B$73:BD73)</f>
        <v>1.7763568394002505E-15</v>
      </c>
      <c r="BE74" s="84">
        <f>SUM($B$72:BE72)-SUM($B$73:BE73)</f>
        <v>1.7763568394002505E-15</v>
      </c>
      <c r="BF74" s="84">
        <f>SUM($B$72:BF72)-SUM($B$73:BF73)</f>
        <v>1.7763568394002505E-15</v>
      </c>
      <c r="BG74" s="84">
        <f>SUM($B$72:BG72)-SUM($B$73:BG73)</f>
        <v>1.7763568394002505E-15</v>
      </c>
      <c r="BH74" s="84">
        <f>SUM($B$72:BH72)-SUM($B$73:BH73)</f>
        <v>1.7763568394002505E-15</v>
      </c>
      <c r="BI74" s="84">
        <f>SUM($B$72:BI72)-SUM($B$73:BI73)</f>
        <v>1.7763568394002505E-15</v>
      </c>
      <c r="BJ74" s="84">
        <f>SUM($B$72:BJ72)-SUM($B$73:BJ73)</f>
        <v>1.7763568394002505E-15</v>
      </c>
      <c r="BK74" s="84">
        <f>SUM($B$72:BK72)-SUM($B$73:BK73)</f>
        <v>1.7763568394002505E-15</v>
      </c>
      <c r="BL74" s="84">
        <f>SUM($B$72:BL72)-SUM($B$73:BL73)</f>
        <v>1.7763568394002505E-15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>
        <v>0</v>
      </c>
      <c r="C75" s="125">
        <f>($C$72*TaxDepr!B$32)</f>
        <v>0.6091124</v>
      </c>
      <c r="D75" s="317">
        <f>($C$72*TaxDepr!C$32)+($D$72*TaxDepr!B$32)</f>
        <v>1.7787883</v>
      </c>
      <c r="E75" s="317">
        <f>($C$72*TaxDepr!D$32)+($D$72*TaxDepr!C$32)+($E$72*TaxDepr!B$32)</f>
        <v>2.1728614396605006</v>
      </c>
      <c r="F75" s="317">
        <f>($C$72*TaxDepr!E$32)+($D$72*TaxDepr!D$32)+($E$72*TaxDepr!C$32)+($F$72*TaxDepr!B32)</f>
        <v>2.319722120097</v>
      </c>
      <c r="G75" s="317">
        <f>($C$72*TaxDepr!F$32)+($D$72*TaxDepr!E$32)+($E$72*TaxDepr!D$32)+($F$72*TaxDepr!C32)</f>
        <v>2.2569760484229002</v>
      </c>
      <c r="H75" s="317">
        <f>($C$72*TaxDepr!G$32)+($D$72*TaxDepr!F$32)+($E$72*TaxDepr!E$32)+($F$72*TaxDepr!D32)</f>
        <v>1.7208637488735001</v>
      </c>
      <c r="I75" s="317">
        <f>($C$72*TaxDepr!H$32)+($D$72*TaxDepr!G$32)+($E$72*TaxDepr!F$32)+($F$72*TaxDepr!E32)</f>
        <v>1.4690413920525001</v>
      </c>
      <c r="J75" s="317">
        <f>($C$72*TaxDepr!I$32)+($D$72*TaxDepr!H$32)+($E$72*TaxDepr!G$32)+($F$72*TaxDepr!F32)</f>
        <v>1.1288417120525001</v>
      </c>
      <c r="K75" s="317">
        <f>($C$72*TaxDepr!J$32)+($D$72*TaxDepr!I$32)+($E$72*TaxDepr!H$32)+($F$72*TaxDepr!G32)</f>
        <v>0.70910335205250008</v>
      </c>
      <c r="L75" s="317">
        <f>($C$72*TaxDepr!K$32)+($D$72*TaxDepr!J$32)+($E$72*TaxDepr!I$32)+($F$72*TaxDepr!H32)</f>
        <v>0.42723881526390001</v>
      </c>
      <c r="M75" s="317">
        <f>($C$72*TaxDepr!L$32)+($D$72*TaxDepr!K$32)+($E$72*TaxDepr!J$32)+($F$72*TaxDepr!I32)</f>
        <v>0.18744600000000003</v>
      </c>
      <c r="N75" s="317">
        <f>($C$72*TaxDepr!M$32)+($D$72*TaxDepr!L$32)+($E$72*TaxDepr!K$32)+($F$72*TaxDepr!J32)</f>
        <v>0</v>
      </c>
      <c r="O75" s="317">
        <f>($C$72*TaxDepr!N$32)+($D$72*TaxDepr!M$32)+($E$72*TaxDepr!L$32)+($F$72*TaxDepr!K32)</f>
        <v>0</v>
      </c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14.7799953284753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2">C73+C75</f>
        <v>0.6091124</v>
      </c>
      <c r="D76" s="92">
        <f t="shared" si="42"/>
        <v>1.7787883</v>
      </c>
      <c r="E76" s="92">
        <f t="shared" si="42"/>
        <v>2.1728614396605006</v>
      </c>
      <c r="F76" s="92">
        <f t="shared" si="42"/>
        <v>2.319722120097</v>
      </c>
      <c r="G76" s="92">
        <f t="shared" si="42"/>
        <v>2.2569760484229002</v>
      </c>
      <c r="H76" s="92">
        <f t="shared" si="42"/>
        <v>1.7208637488735001</v>
      </c>
      <c r="I76" s="92">
        <f t="shared" si="42"/>
        <v>1.4690413920525001</v>
      </c>
      <c r="J76" s="92">
        <f t="shared" si="42"/>
        <v>1.1288417120525001</v>
      </c>
      <c r="K76" s="92">
        <f t="shared" si="42"/>
        <v>0.70910335205250008</v>
      </c>
      <c r="L76" s="92">
        <f t="shared" si="42"/>
        <v>0.42723881526390001</v>
      </c>
      <c r="M76" s="92">
        <f t="shared" si="42"/>
        <v>0.18744600000000003</v>
      </c>
      <c r="N76" s="92">
        <f t="shared" si="42"/>
        <v>0</v>
      </c>
      <c r="O76" s="92">
        <f t="shared" si="42"/>
        <v>0</v>
      </c>
      <c r="P76" s="92">
        <f t="shared" si="42"/>
        <v>0</v>
      </c>
      <c r="Q76" s="92">
        <f t="shared" si="42"/>
        <v>0</v>
      </c>
      <c r="R76" s="92">
        <f t="shared" si="42"/>
        <v>0</v>
      </c>
      <c r="S76" s="92">
        <f t="shared" si="42"/>
        <v>0</v>
      </c>
      <c r="T76" s="92">
        <f t="shared" si="42"/>
        <v>0</v>
      </c>
      <c r="U76" s="92">
        <f t="shared" si="42"/>
        <v>0</v>
      </c>
      <c r="V76" s="92">
        <f t="shared" si="42"/>
        <v>0</v>
      </c>
      <c r="W76" s="92">
        <f t="shared" si="42"/>
        <v>0</v>
      </c>
      <c r="X76" s="92">
        <f t="shared" si="42"/>
        <v>0</v>
      </c>
      <c r="Y76" s="92">
        <f t="shared" si="42"/>
        <v>0</v>
      </c>
      <c r="Z76" s="92">
        <f t="shared" si="42"/>
        <v>0</v>
      </c>
      <c r="AA76" s="92">
        <f t="shared" si="42"/>
        <v>0</v>
      </c>
      <c r="AB76" s="92">
        <f t="shared" si="42"/>
        <v>0</v>
      </c>
      <c r="AC76" s="92">
        <f t="shared" si="42"/>
        <v>0</v>
      </c>
      <c r="AD76" s="92">
        <f t="shared" si="42"/>
        <v>0</v>
      </c>
      <c r="AE76" s="92">
        <f t="shared" si="42"/>
        <v>0</v>
      </c>
      <c r="AF76" s="92">
        <f t="shared" si="42"/>
        <v>0</v>
      </c>
      <c r="AG76" s="92">
        <f t="shared" si="42"/>
        <v>0</v>
      </c>
      <c r="AH76" s="92">
        <f t="shared" si="42"/>
        <v>0</v>
      </c>
      <c r="AI76" s="92">
        <f t="shared" si="42"/>
        <v>0</v>
      </c>
      <c r="AJ76" s="92">
        <f t="shared" si="42"/>
        <v>0</v>
      </c>
      <c r="AK76" s="92">
        <f t="shared" si="42"/>
        <v>0</v>
      </c>
      <c r="AL76" s="92">
        <f t="shared" si="42"/>
        <v>0</v>
      </c>
      <c r="AM76" s="92">
        <f t="shared" si="42"/>
        <v>0</v>
      </c>
      <c r="AN76" s="92">
        <f t="shared" si="42"/>
        <v>0</v>
      </c>
      <c r="AO76" s="92">
        <f t="shared" si="42"/>
        <v>0</v>
      </c>
      <c r="AP76" s="92">
        <f t="shared" si="42"/>
        <v>0</v>
      </c>
      <c r="AQ76" s="92">
        <f t="shared" si="42"/>
        <v>0</v>
      </c>
      <c r="AR76" s="92">
        <f t="shared" si="42"/>
        <v>0</v>
      </c>
      <c r="AS76" s="92">
        <f t="shared" si="42"/>
        <v>0</v>
      </c>
      <c r="AT76" s="92">
        <f t="shared" si="42"/>
        <v>0</v>
      </c>
      <c r="AU76" s="92">
        <f t="shared" si="42"/>
        <v>0</v>
      </c>
      <c r="AV76" s="92">
        <f t="shared" si="42"/>
        <v>0</v>
      </c>
      <c r="AW76" s="92">
        <f t="shared" si="42"/>
        <v>0</v>
      </c>
      <c r="AX76" s="92">
        <f t="shared" si="42"/>
        <v>0</v>
      </c>
      <c r="AY76" s="92">
        <f t="shared" si="42"/>
        <v>0</v>
      </c>
      <c r="AZ76" s="92">
        <f t="shared" si="42"/>
        <v>0</v>
      </c>
      <c r="BA76" s="92">
        <f t="shared" si="42"/>
        <v>0</v>
      </c>
      <c r="BB76" s="92">
        <f t="shared" si="42"/>
        <v>0</v>
      </c>
      <c r="BC76" s="92">
        <f t="shared" si="42"/>
        <v>0</v>
      </c>
      <c r="BD76" s="92">
        <f t="shared" si="42"/>
        <v>0</v>
      </c>
      <c r="BE76" s="92">
        <f t="shared" si="42"/>
        <v>0</v>
      </c>
      <c r="BF76" s="92">
        <f t="shared" si="42"/>
        <v>0</v>
      </c>
      <c r="BG76" s="92">
        <f t="shared" si="42"/>
        <v>0</v>
      </c>
      <c r="BH76" s="92">
        <f t="shared" si="42"/>
        <v>0</v>
      </c>
      <c r="BI76" s="92">
        <f t="shared" si="42"/>
        <v>0</v>
      </c>
      <c r="BJ76" s="92">
        <f t="shared" si="42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12.75" x14ac:dyDescent="0.2">
      <c r="A79" s="86" t="s">
        <v>105</v>
      </c>
      <c r="B79" s="84">
        <f t="shared" ref="B79:BL79" si="43">B20</f>
        <v>0</v>
      </c>
      <c r="C79" s="84">
        <f t="shared" si="43"/>
        <v>4.2640000000000002</v>
      </c>
      <c r="D79" s="84">
        <f t="shared" si="43"/>
        <v>5.1420000000000003</v>
      </c>
      <c r="E79" s="84">
        <f t="shared" si="43"/>
        <v>1.17384753</v>
      </c>
      <c r="F79" s="84">
        <f t="shared" si="43"/>
        <v>4.2</v>
      </c>
      <c r="G79" s="84">
        <f t="shared" si="43"/>
        <v>0</v>
      </c>
      <c r="H79" s="84">
        <f t="shared" si="43"/>
        <v>0</v>
      </c>
      <c r="I79" s="84">
        <f t="shared" si="43"/>
        <v>0</v>
      </c>
      <c r="J79" s="84">
        <f t="shared" si="43"/>
        <v>0</v>
      </c>
      <c r="K79" s="84">
        <f t="shared" si="43"/>
        <v>0</v>
      </c>
      <c r="L79" s="84">
        <f t="shared" si="43"/>
        <v>-4.2640000000000002</v>
      </c>
      <c r="M79" s="84">
        <f t="shared" si="43"/>
        <v>-5.1420000000000003</v>
      </c>
      <c r="N79" s="84">
        <f t="shared" si="43"/>
        <v>-1.17384753</v>
      </c>
      <c r="O79" s="84">
        <f t="shared" si="43"/>
        <v>-4.2</v>
      </c>
      <c r="P79" s="84">
        <f t="shared" si="43"/>
        <v>0</v>
      </c>
      <c r="Q79" s="84">
        <f t="shared" si="43"/>
        <v>0</v>
      </c>
      <c r="R79" s="84">
        <f t="shared" si="43"/>
        <v>0</v>
      </c>
      <c r="S79" s="84">
        <f t="shared" si="43"/>
        <v>0</v>
      </c>
      <c r="T79" s="84">
        <f t="shared" si="43"/>
        <v>0</v>
      </c>
      <c r="U79" s="84">
        <f t="shared" si="43"/>
        <v>0</v>
      </c>
      <c r="V79" s="84">
        <f t="shared" si="43"/>
        <v>0</v>
      </c>
      <c r="W79" s="84">
        <f t="shared" si="43"/>
        <v>0</v>
      </c>
      <c r="X79" s="84">
        <f t="shared" si="43"/>
        <v>0</v>
      </c>
      <c r="Y79" s="84">
        <f t="shared" si="43"/>
        <v>0</v>
      </c>
      <c r="Z79" s="84">
        <f t="shared" si="43"/>
        <v>0</v>
      </c>
      <c r="AA79" s="84">
        <f t="shared" si="43"/>
        <v>0</v>
      </c>
      <c r="AB79" s="84">
        <f t="shared" si="43"/>
        <v>0</v>
      </c>
      <c r="AC79" s="84">
        <f t="shared" si="43"/>
        <v>0</v>
      </c>
      <c r="AD79" s="84">
        <f t="shared" si="43"/>
        <v>0</v>
      </c>
      <c r="AE79" s="84">
        <f t="shared" si="43"/>
        <v>0</v>
      </c>
      <c r="AF79" s="84">
        <f t="shared" si="43"/>
        <v>0</v>
      </c>
      <c r="AG79" s="84">
        <f t="shared" si="43"/>
        <v>0</v>
      </c>
      <c r="AH79" s="84">
        <f t="shared" si="43"/>
        <v>0</v>
      </c>
      <c r="AI79" s="84">
        <f t="shared" si="43"/>
        <v>0</v>
      </c>
      <c r="AJ79" s="84">
        <f t="shared" si="43"/>
        <v>0</v>
      </c>
      <c r="AK79" s="84">
        <f t="shared" si="43"/>
        <v>0</v>
      </c>
      <c r="AL79" s="84">
        <f t="shared" si="43"/>
        <v>0</v>
      </c>
      <c r="AM79" s="84">
        <f t="shared" si="43"/>
        <v>0</v>
      </c>
      <c r="AN79" s="84">
        <f t="shared" si="43"/>
        <v>0</v>
      </c>
      <c r="AO79" s="84">
        <f t="shared" si="43"/>
        <v>0</v>
      </c>
      <c r="AP79" s="84">
        <f t="shared" si="43"/>
        <v>0</v>
      </c>
      <c r="AQ79" s="84">
        <f t="shared" si="43"/>
        <v>0</v>
      </c>
      <c r="AR79" s="84">
        <f t="shared" si="43"/>
        <v>0</v>
      </c>
      <c r="AS79" s="84">
        <f t="shared" si="43"/>
        <v>0</v>
      </c>
      <c r="AT79" s="84">
        <f t="shared" si="43"/>
        <v>0</v>
      </c>
      <c r="AU79" s="84">
        <f t="shared" si="43"/>
        <v>0</v>
      </c>
      <c r="AV79" s="84">
        <f t="shared" si="43"/>
        <v>0</v>
      </c>
      <c r="AW79" s="84">
        <f t="shared" si="43"/>
        <v>0</v>
      </c>
      <c r="AX79" s="84">
        <f t="shared" si="43"/>
        <v>0</v>
      </c>
      <c r="AY79" s="84">
        <f t="shared" si="43"/>
        <v>0</v>
      </c>
      <c r="AZ79" s="84">
        <f t="shared" si="43"/>
        <v>0</v>
      </c>
      <c r="BA79" s="84">
        <f t="shared" si="43"/>
        <v>0</v>
      </c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3"/>
        <v>0</v>
      </c>
      <c r="BG79" s="84">
        <f t="shared" si="43"/>
        <v>0</v>
      </c>
      <c r="BH79" s="84">
        <f t="shared" si="43"/>
        <v>0</v>
      </c>
      <c r="BI79" s="84">
        <f t="shared" si="43"/>
        <v>0</v>
      </c>
      <c r="BJ79" s="84">
        <f t="shared" si="43"/>
        <v>0</v>
      </c>
      <c r="BK79" s="84">
        <f t="shared" si="43"/>
        <v>0</v>
      </c>
      <c r="BL79" s="84">
        <f t="shared" si="43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4.2640000000000002</v>
      </c>
      <c r="D81" s="84">
        <f>SUM($B$79:D79)</f>
        <v>9.4060000000000006</v>
      </c>
      <c r="E81" s="84">
        <f>SUM($B$79:E79)</f>
        <v>10.57984753</v>
      </c>
      <c r="F81" s="84">
        <f>SUM($B$79:F79)</f>
        <v>14.779847530000001</v>
      </c>
      <c r="G81" s="84">
        <f>SUM($B$79:G79)</f>
        <v>14.779847530000001</v>
      </c>
      <c r="H81" s="84">
        <f>SUM($B$79:H79)</f>
        <v>14.779847530000001</v>
      </c>
      <c r="I81" s="84">
        <f>SUM($B$79:I79)</f>
        <v>14.779847530000001</v>
      </c>
      <c r="J81" s="84">
        <f>SUM($B$79:J79)</f>
        <v>14.779847530000001</v>
      </c>
      <c r="K81" s="84">
        <f>SUM($B$79:K79)</f>
        <v>14.779847530000001</v>
      </c>
      <c r="L81" s="84">
        <f>SUM($B$79:L79)</f>
        <v>10.515847530000002</v>
      </c>
      <c r="M81" s="84">
        <f>SUM($B$79:M79)</f>
        <v>5.3738475300000017</v>
      </c>
      <c r="N81" s="84">
        <f>SUM($B$79:N79)</f>
        <v>4.200000000000002</v>
      </c>
      <c r="O81" s="84">
        <f>SUM($B$79:O79)</f>
        <v>0</v>
      </c>
      <c r="P81" s="84">
        <f>SUM($B$79:P79)</f>
        <v>1.7763568394002505E-15</v>
      </c>
      <c r="Q81" s="84">
        <f>SUM($B$79:Q79)</f>
        <v>1.7763568394002505E-15</v>
      </c>
      <c r="R81" s="84">
        <f>SUM($B$79:R79)</f>
        <v>1.7763568394002505E-15</v>
      </c>
      <c r="S81" s="84">
        <f>SUM($B$79:S79)</f>
        <v>1.7763568394002505E-15</v>
      </c>
      <c r="T81" s="84">
        <f>SUM($B$79:T79)</f>
        <v>1.7763568394002505E-15</v>
      </c>
      <c r="U81" s="84">
        <f>SUM($B$79:U79)</f>
        <v>1.7763568394002505E-15</v>
      </c>
      <c r="V81" s="84">
        <f>SUM($B$79:V79)</f>
        <v>1.7763568394002505E-15</v>
      </c>
      <c r="W81" s="84">
        <f>SUM($B$79:W79)</f>
        <v>1.7763568394002505E-15</v>
      </c>
      <c r="X81" s="84">
        <f>SUM($B$79:X79)</f>
        <v>1.7763568394002505E-15</v>
      </c>
      <c r="Y81" s="84">
        <f>SUM($B$79:Y79)</f>
        <v>1.7763568394002505E-15</v>
      </c>
      <c r="Z81" s="84">
        <f>SUM($B$79:Z79)</f>
        <v>1.7763568394002505E-15</v>
      </c>
      <c r="AA81" s="84">
        <f>SUM($B$79:AA79)</f>
        <v>1.7763568394002505E-15</v>
      </c>
      <c r="AB81" s="84">
        <f>SUM($B$79:AB79)</f>
        <v>1.7763568394002505E-15</v>
      </c>
      <c r="AC81" s="84">
        <f>SUM($B$79:AC79)</f>
        <v>1.7763568394002505E-15</v>
      </c>
      <c r="AD81" s="84">
        <f>SUM($B$79:AD79)</f>
        <v>1.7763568394002505E-15</v>
      </c>
      <c r="AE81" s="84">
        <f>SUM($B$79:AE79)</f>
        <v>1.7763568394002505E-15</v>
      </c>
      <c r="AF81" s="84">
        <f>SUM($B$79:AF79)</f>
        <v>1.7763568394002505E-15</v>
      </c>
      <c r="AG81" s="84">
        <f>SUM($B$79:AG79)</f>
        <v>1.7763568394002505E-15</v>
      </c>
      <c r="AH81" s="84">
        <f>SUM($B$79:AH79)</f>
        <v>1.7763568394002505E-15</v>
      </c>
      <c r="AI81" s="84">
        <f>SUM($B$79:AI79)</f>
        <v>1.7763568394002505E-15</v>
      </c>
      <c r="AJ81" s="84">
        <f>SUM($B$79:AJ79)</f>
        <v>1.7763568394002505E-15</v>
      </c>
      <c r="AK81" s="84">
        <f>SUM($B$79:AK79)</f>
        <v>1.7763568394002505E-15</v>
      </c>
      <c r="AL81" s="84">
        <f>SUM($B$79:AL79)</f>
        <v>1.7763568394002505E-15</v>
      </c>
      <c r="AM81" s="84">
        <f>SUM($B$79:AM79)</f>
        <v>1.7763568394002505E-15</v>
      </c>
      <c r="AN81" s="84">
        <f>SUM($B$79:AN79)</f>
        <v>1.7763568394002505E-15</v>
      </c>
      <c r="AO81" s="84">
        <f>SUM($B$79:AO79)</f>
        <v>1.7763568394002505E-15</v>
      </c>
      <c r="AP81" s="84">
        <f>SUM($B$79:AP79)</f>
        <v>1.7763568394002505E-15</v>
      </c>
      <c r="AQ81" s="84">
        <f>SUM($B$79:AQ79)</f>
        <v>1.7763568394002505E-15</v>
      </c>
      <c r="AR81" s="84">
        <f>SUM($B$79:AR79)</f>
        <v>1.7763568394002505E-15</v>
      </c>
      <c r="AS81" s="84">
        <f>SUM($B$79:AS79)</f>
        <v>1.7763568394002505E-15</v>
      </c>
      <c r="AT81" s="84">
        <f>SUM($B$79:AT79)</f>
        <v>1.7763568394002505E-15</v>
      </c>
      <c r="AU81" s="84">
        <f>SUM($B$79:AU79)</f>
        <v>1.7763568394002505E-15</v>
      </c>
      <c r="AV81" s="84">
        <f>SUM($B$79:AV79)</f>
        <v>1.7763568394002505E-15</v>
      </c>
      <c r="AW81" s="84">
        <f>SUM($B$79:AW79)</f>
        <v>1.7763568394002505E-15</v>
      </c>
      <c r="AX81" s="84">
        <f>SUM($B$79:AX79)</f>
        <v>1.7763568394002505E-15</v>
      </c>
      <c r="AY81" s="84">
        <f>SUM($B$79:AY79)</f>
        <v>1.7763568394002505E-15</v>
      </c>
      <c r="AZ81" s="84">
        <f>SUM($B$79:AZ79)</f>
        <v>1.7763568394002505E-15</v>
      </c>
      <c r="BA81" s="84">
        <f>SUM($B$79:BA79)</f>
        <v>1.7763568394002505E-15</v>
      </c>
      <c r="BB81" s="84">
        <f>SUM($B$79:BB79)</f>
        <v>1.7763568394002505E-15</v>
      </c>
      <c r="BC81" s="84">
        <f>SUM($B$79:BC79)</f>
        <v>1.7763568394002505E-15</v>
      </c>
      <c r="BD81" s="84">
        <f>SUM($B$79:BD79)</f>
        <v>1.7763568394002505E-15</v>
      </c>
      <c r="BE81" s="84">
        <f>SUM($B$79:BE79)</f>
        <v>1.7763568394002505E-15</v>
      </c>
      <c r="BF81" s="84">
        <f>SUM($B$79:BF79)</f>
        <v>1.7763568394002505E-15</v>
      </c>
      <c r="BG81" s="84">
        <f>SUM($B$79:BG79)</f>
        <v>1.7763568394002505E-15</v>
      </c>
      <c r="BH81" s="84">
        <f>SUM($B$79:BH79)</f>
        <v>1.7763568394002505E-15</v>
      </c>
      <c r="BI81" s="84">
        <f>SUM($B$79:BI79)</f>
        <v>1.7763568394002505E-15</v>
      </c>
      <c r="BJ81" s="84">
        <f>SUM($B$79:BJ79)</f>
        <v>1.7763568394002505E-15</v>
      </c>
      <c r="BK81" s="84">
        <f>SUM($B$79:BK79)</f>
        <v>1.7763568394002505E-15</v>
      </c>
      <c r="BL81" s="84">
        <f>SUM($B$79:BL79)</f>
        <v>1.7763568394002505E-15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f>C75</f>
        <v>0.6091124</v>
      </c>
      <c r="D82" s="316">
        <f>D75</f>
        <v>1.7787883</v>
      </c>
      <c r="E82" s="316">
        <f t="shared" ref="E82:BL82" si="44">E75</f>
        <v>2.1728614396605006</v>
      </c>
      <c r="F82" s="316">
        <f t="shared" si="44"/>
        <v>2.319722120097</v>
      </c>
      <c r="G82" s="316">
        <f t="shared" si="44"/>
        <v>2.2569760484229002</v>
      </c>
      <c r="H82" s="316">
        <f t="shared" si="44"/>
        <v>1.7208637488735001</v>
      </c>
      <c r="I82" s="316">
        <f t="shared" si="44"/>
        <v>1.4690413920525001</v>
      </c>
      <c r="J82" s="316">
        <f t="shared" si="44"/>
        <v>1.1288417120525001</v>
      </c>
      <c r="K82" s="316">
        <f t="shared" si="44"/>
        <v>0.70910335205250008</v>
      </c>
      <c r="L82" s="316">
        <f t="shared" si="44"/>
        <v>0.42723881526390001</v>
      </c>
      <c r="M82" s="316">
        <f t="shared" si="44"/>
        <v>0.18744600000000003</v>
      </c>
      <c r="N82" s="316">
        <f t="shared" si="44"/>
        <v>0</v>
      </c>
      <c r="O82" s="316">
        <f t="shared" si="44"/>
        <v>0</v>
      </c>
      <c r="P82" s="316">
        <f t="shared" si="44"/>
        <v>0</v>
      </c>
      <c r="Q82" s="316">
        <f t="shared" si="44"/>
        <v>0</v>
      </c>
      <c r="R82" s="316">
        <f t="shared" si="44"/>
        <v>0</v>
      </c>
      <c r="S82" s="316">
        <f t="shared" si="44"/>
        <v>0</v>
      </c>
      <c r="T82" s="316">
        <f t="shared" si="44"/>
        <v>0</v>
      </c>
      <c r="U82" s="316">
        <f t="shared" si="44"/>
        <v>0</v>
      </c>
      <c r="V82" s="316">
        <f t="shared" si="44"/>
        <v>0</v>
      </c>
      <c r="W82" s="316">
        <f t="shared" si="44"/>
        <v>0</v>
      </c>
      <c r="X82" s="316">
        <f t="shared" si="44"/>
        <v>0</v>
      </c>
      <c r="Y82" s="316">
        <f t="shared" si="44"/>
        <v>0</v>
      </c>
      <c r="Z82" s="316">
        <f t="shared" si="44"/>
        <v>0</v>
      </c>
      <c r="AA82" s="316">
        <f t="shared" si="44"/>
        <v>0</v>
      </c>
      <c r="AB82" s="316">
        <f t="shared" si="44"/>
        <v>0</v>
      </c>
      <c r="AC82" s="316">
        <f t="shared" si="44"/>
        <v>0</v>
      </c>
      <c r="AD82" s="316">
        <f t="shared" si="44"/>
        <v>0</v>
      </c>
      <c r="AE82" s="316">
        <f t="shared" si="44"/>
        <v>0</v>
      </c>
      <c r="AF82" s="316">
        <f t="shared" si="44"/>
        <v>0</v>
      </c>
      <c r="AG82" s="316">
        <f t="shared" si="44"/>
        <v>0</v>
      </c>
      <c r="AH82" s="316">
        <f t="shared" si="44"/>
        <v>0</v>
      </c>
      <c r="AI82" s="316">
        <f t="shared" si="44"/>
        <v>0</v>
      </c>
      <c r="AJ82" s="316">
        <f t="shared" si="44"/>
        <v>0</v>
      </c>
      <c r="AK82" s="316">
        <f t="shared" si="44"/>
        <v>0</v>
      </c>
      <c r="AL82" s="316">
        <f t="shared" si="44"/>
        <v>0</v>
      </c>
      <c r="AM82" s="316">
        <f t="shared" si="44"/>
        <v>0</v>
      </c>
      <c r="AN82" s="316">
        <f t="shared" si="44"/>
        <v>0</v>
      </c>
      <c r="AO82" s="316">
        <f t="shared" si="44"/>
        <v>0</v>
      </c>
      <c r="AP82" s="316">
        <f t="shared" si="44"/>
        <v>0</v>
      </c>
      <c r="AQ82" s="316">
        <f t="shared" si="44"/>
        <v>0</v>
      </c>
      <c r="AR82" s="316">
        <f t="shared" si="44"/>
        <v>0</v>
      </c>
      <c r="AS82" s="316">
        <f t="shared" si="44"/>
        <v>0</v>
      </c>
      <c r="AT82" s="316">
        <f t="shared" si="44"/>
        <v>0</v>
      </c>
      <c r="AU82" s="316">
        <f t="shared" si="44"/>
        <v>0</v>
      </c>
      <c r="AV82" s="316">
        <f t="shared" si="44"/>
        <v>0</v>
      </c>
      <c r="AW82" s="316">
        <f t="shared" si="44"/>
        <v>0</v>
      </c>
      <c r="AX82" s="316">
        <f t="shared" si="44"/>
        <v>0</v>
      </c>
      <c r="AY82" s="316">
        <f t="shared" si="44"/>
        <v>0</v>
      </c>
      <c r="AZ82" s="316">
        <f t="shared" si="44"/>
        <v>0</v>
      </c>
      <c r="BA82" s="316">
        <f t="shared" si="44"/>
        <v>0</v>
      </c>
      <c r="BB82" s="316">
        <f t="shared" si="44"/>
        <v>0</v>
      </c>
      <c r="BC82" s="316">
        <f t="shared" si="44"/>
        <v>0</v>
      </c>
      <c r="BD82" s="316">
        <f t="shared" si="44"/>
        <v>0</v>
      </c>
      <c r="BE82" s="316">
        <f t="shared" si="44"/>
        <v>0</v>
      </c>
      <c r="BF82" s="316">
        <f t="shared" si="44"/>
        <v>0</v>
      </c>
      <c r="BG82" s="316">
        <f t="shared" si="44"/>
        <v>0</v>
      </c>
      <c r="BH82" s="316">
        <f t="shared" si="44"/>
        <v>0</v>
      </c>
      <c r="BI82" s="316">
        <f t="shared" si="44"/>
        <v>0</v>
      </c>
      <c r="BJ82" s="316">
        <f t="shared" si="44"/>
        <v>0</v>
      </c>
      <c r="BK82" s="316">
        <f t="shared" si="44"/>
        <v>0</v>
      </c>
      <c r="BL82" s="316">
        <f t="shared" si="44"/>
        <v>0</v>
      </c>
      <c r="BM82" s="35"/>
      <c r="BN82" s="72">
        <f>SUM(B82:BM82)</f>
        <v>14.7799953284753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5">C80+C82</f>
        <v>0.6091124</v>
      </c>
      <c r="D83" s="92">
        <f t="shared" si="45"/>
        <v>1.7787883</v>
      </c>
      <c r="E83" s="92">
        <f t="shared" si="45"/>
        <v>2.1728614396605006</v>
      </c>
      <c r="F83" s="92">
        <f t="shared" si="45"/>
        <v>2.319722120097</v>
      </c>
      <c r="G83" s="92">
        <f t="shared" si="45"/>
        <v>2.2569760484229002</v>
      </c>
      <c r="H83" s="92">
        <f t="shared" si="45"/>
        <v>1.7208637488735001</v>
      </c>
      <c r="I83" s="92">
        <f t="shared" si="45"/>
        <v>1.4690413920525001</v>
      </c>
      <c r="J83" s="92">
        <f t="shared" si="45"/>
        <v>1.1288417120525001</v>
      </c>
      <c r="K83" s="92">
        <f t="shared" si="45"/>
        <v>0.70910335205250008</v>
      </c>
      <c r="L83" s="92">
        <f t="shared" si="45"/>
        <v>0.42723881526390001</v>
      </c>
      <c r="M83" s="92">
        <f t="shared" si="45"/>
        <v>0.18744600000000003</v>
      </c>
      <c r="N83" s="92">
        <f t="shared" si="45"/>
        <v>0</v>
      </c>
      <c r="O83" s="92">
        <f t="shared" si="45"/>
        <v>0</v>
      </c>
      <c r="P83" s="92">
        <f t="shared" si="45"/>
        <v>0</v>
      </c>
      <c r="Q83" s="92">
        <f t="shared" si="45"/>
        <v>0</v>
      </c>
      <c r="R83" s="92">
        <f t="shared" si="45"/>
        <v>0</v>
      </c>
      <c r="S83" s="92">
        <f t="shared" si="45"/>
        <v>0</v>
      </c>
      <c r="T83" s="92">
        <f t="shared" si="45"/>
        <v>0</v>
      </c>
      <c r="U83" s="92">
        <f t="shared" si="45"/>
        <v>0</v>
      </c>
      <c r="V83" s="92">
        <f t="shared" si="45"/>
        <v>0</v>
      </c>
      <c r="W83" s="92">
        <f t="shared" si="45"/>
        <v>0</v>
      </c>
      <c r="X83" s="92">
        <f t="shared" si="45"/>
        <v>0</v>
      </c>
      <c r="Y83" s="92">
        <f t="shared" si="45"/>
        <v>0</v>
      </c>
      <c r="Z83" s="92">
        <f t="shared" si="45"/>
        <v>0</v>
      </c>
      <c r="AA83" s="92">
        <f t="shared" si="45"/>
        <v>0</v>
      </c>
      <c r="AB83" s="92">
        <f t="shared" si="45"/>
        <v>0</v>
      </c>
      <c r="AC83" s="92">
        <f t="shared" si="45"/>
        <v>0</v>
      </c>
      <c r="AD83" s="92">
        <f t="shared" si="45"/>
        <v>0</v>
      </c>
      <c r="AE83" s="92">
        <f t="shared" si="45"/>
        <v>0</v>
      </c>
      <c r="AF83" s="92">
        <f t="shared" si="45"/>
        <v>0</v>
      </c>
      <c r="AG83" s="92">
        <f t="shared" si="45"/>
        <v>0</v>
      </c>
      <c r="AH83" s="92">
        <f t="shared" si="45"/>
        <v>0</v>
      </c>
      <c r="AI83" s="92">
        <f t="shared" si="45"/>
        <v>0</v>
      </c>
      <c r="AJ83" s="92">
        <f t="shared" si="45"/>
        <v>0</v>
      </c>
      <c r="AK83" s="92">
        <f t="shared" si="45"/>
        <v>0</v>
      </c>
      <c r="AL83" s="92">
        <f t="shared" si="45"/>
        <v>0</v>
      </c>
      <c r="AM83" s="92">
        <f t="shared" si="45"/>
        <v>0</v>
      </c>
      <c r="AN83" s="92">
        <f t="shared" si="45"/>
        <v>0</v>
      </c>
      <c r="AO83" s="92">
        <f t="shared" si="45"/>
        <v>0</v>
      </c>
      <c r="AP83" s="92">
        <f t="shared" si="45"/>
        <v>0</v>
      </c>
      <c r="AQ83" s="92">
        <f t="shared" si="45"/>
        <v>0</v>
      </c>
      <c r="AR83" s="92">
        <f t="shared" si="45"/>
        <v>0</v>
      </c>
      <c r="AS83" s="92">
        <f t="shared" si="45"/>
        <v>0</v>
      </c>
      <c r="AT83" s="92">
        <f t="shared" si="45"/>
        <v>0</v>
      </c>
      <c r="AU83" s="92">
        <f t="shared" si="45"/>
        <v>0</v>
      </c>
      <c r="AV83" s="92">
        <f t="shared" si="45"/>
        <v>0</v>
      </c>
      <c r="AW83" s="92">
        <f t="shared" si="45"/>
        <v>0</v>
      </c>
      <c r="AX83" s="92">
        <f t="shared" si="45"/>
        <v>0</v>
      </c>
      <c r="AY83" s="92">
        <f t="shared" si="45"/>
        <v>0</v>
      </c>
      <c r="AZ83" s="92">
        <f t="shared" si="45"/>
        <v>0</v>
      </c>
      <c r="BA83" s="92">
        <f t="shared" si="45"/>
        <v>0</v>
      </c>
      <c r="BB83" s="92">
        <f t="shared" si="45"/>
        <v>0</v>
      </c>
      <c r="BC83" s="92">
        <f t="shared" si="45"/>
        <v>0</v>
      </c>
      <c r="BD83" s="92">
        <f t="shared" si="45"/>
        <v>0</v>
      </c>
      <c r="BE83" s="92">
        <f t="shared" si="45"/>
        <v>0</v>
      </c>
      <c r="BF83" s="92">
        <f t="shared" si="45"/>
        <v>0</v>
      </c>
      <c r="BG83" s="92">
        <f t="shared" si="45"/>
        <v>0</v>
      </c>
      <c r="BH83" s="92">
        <f t="shared" si="45"/>
        <v>0</v>
      </c>
      <c r="BI83" s="92">
        <f t="shared" si="45"/>
        <v>0</v>
      </c>
      <c r="BJ83" s="92">
        <f t="shared" si="45"/>
        <v>0</v>
      </c>
      <c r="BK83" s="92">
        <f t="shared" si="45"/>
        <v>0</v>
      </c>
      <c r="BL83" s="92">
        <f t="shared" si="45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103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BJ86" si="46">$B$20*(1-$B$5)/$B$3</f>
        <v>0</v>
      </c>
      <c r="C86" s="72">
        <f t="shared" si="46"/>
        <v>0</v>
      </c>
      <c r="D86" s="72">
        <f t="shared" si="46"/>
        <v>0</v>
      </c>
      <c r="E86" s="72">
        <f t="shared" si="46"/>
        <v>0</v>
      </c>
      <c r="F86" s="72">
        <f t="shared" si="46"/>
        <v>0</v>
      </c>
      <c r="G86" s="72">
        <f t="shared" si="46"/>
        <v>0</v>
      </c>
      <c r="H86" s="72">
        <f t="shared" si="46"/>
        <v>0</v>
      </c>
      <c r="I86" s="72">
        <f t="shared" si="46"/>
        <v>0</v>
      </c>
      <c r="J86" s="72">
        <f t="shared" si="46"/>
        <v>0</v>
      </c>
      <c r="K86" s="72">
        <f t="shared" si="46"/>
        <v>0</v>
      </c>
      <c r="L86" s="72">
        <f t="shared" si="46"/>
        <v>0</v>
      </c>
      <c r="M86" s="72">
        <f t="shared" si="46"/>
        <v>0</v>
      </c>
      <c r="N86" s="72">
        <f t="shared" si="46"/>
        <v>0</v>
      </c>
      <c r="O86" s="72">
        <f t="shared" si="46"/>
        <v>0</v>
      </c>
      <c r="P86" s="72">
        <f t="shared" si="46"/>
        <v>0</v>
      </c>
      <c r="Q86" s="72">
        <f t="shared" si="46"/>
        <v>0</v>
      </c>
      <c r="R86" s="72">
        <f t="shared" si="46"/>
        <v>0</v>
      </c>
      <c r="S86" s="72">
        <f t="shared" si="46"/>
        <v>0</v>
      </c>
      <c r="T86" s="72">
        <f t="shared" si="46"/>
        <v>0</v>
      </c>
      <c r="U86" s="72">
        <f t="shared" si="46"/>
        <v>0</v>
      </c>
      <c r="V86" s="72">
        <f t="shared" si="46"/>
        <v>0</v>
      </c>
      <c r="W86" s="72">
        <f t="shared" si="46"/>
        <v>0</v>
      </c>
      <c r="X86" s="72">
        <f t="shared" si="46"/>
        <v>0</v>
      </c>
      <c r="Y86" s="72">
        <f t="shared" si="46"/>
        <v>0</v>
      </c>
      <c r="Z86" s="72">
        <f t="shared" si="46"/>
        <v>0</v>
      </c>
      <c r="AA86" s="72">
        <f t="shared" si="46"/>
        <v>0</v>
      </c>
      <c r="AB86" s="72">
        <f t="shared" si="46"/>
        <v>0</v>
      </c>
      <c r="AC86" s="72">
        <f t="shared" si="46"/>
        <v>0</v>
      </c>
      <c r="AD86" s="72">
        <f t="shared" si="46"/>
        <v>0</v>
      </c>
      <c r="AE86" s="72">
        <f t="shared" si="46"/>
        <v>0</v>
      </c>
      <c r="AF86" s="72">
        <f t="shared" si="46"/>
        <v>0</v>
      </c>
      <c r="AG86" s="72">
        <f t="shared" si="46"/>
        <v>0</v>
      </c>
      <c r="AH86" s="72">
        <f t="shared" si="46"/>
        <v>0</v>
      </c>
      <c r="AI86" s="72">
        <f t="shared" si="46"/>
        <v>0</v>
      </c>
      <c r="AJ86" s="72">
        <f t="shared" si="46"/>
        <v>0</v>
      </c>
      <c r="AK86" s="72">
        <f t="shared" si="46"/>
        <v>0</v>
      </c>
      <c r="AL86" s="72">
        <f t="shared" si="46"/>
        <v>0</v>
      </c>
      <c r="AM86" s="72">
        <f t="shared" si="46"/>
        <v>0</v>
      </c>
      <c r="AN86" s="72">
        <f t="shared" si="46"/>
        <v>0</v>
      </c>
      <c r="AO86" s="72">
        <f t="shared" si="46"/>
        <v>0</v>
      </c>
      <c r="AP86" s="72">
        <f t="shared" si="46"/>
        <v>0</v>
      </c>
      <c r="AQ86" s="72">
        <f t="shared" si="46"/>
        <v>0</v>
      </c>
      <c r="AR86" s="72">
        <f t="shared" si="46"/>
        <v>0</v>
      </c>
      <c r="AS86" s="72">
        <f t="shared" si="46"/>
        <v>0</v>
      </c>
      <c r="AT86" s="72">
        <f t="shared" si="46"/>
        <v>0</v>
      </c>
      <c r="AU86" s="72">
        <f t="shared" si="46"/>
        <v>0</v>
      </c>
      <c r="AV86" s="72">
        <f t="shared" si="46"/>
        <v>0</v>
      </c>
      <c r="AW86" s="72">
        <f t="shared" si="46"/>
        <v>0</v>
      </c>
      <c r="AX86" s="72">
        <f t="shared" si="46"/>
        <v>0</v>
      </c>
      <c r="AY86" s="72">
        <f t="shared" si="46"/>
        <v>0</v>
      </c>
      <c r="AZ86" s="72">
        <f t="shared" si="46"/>
        <v>0</v>
      </c>
      <c r="BA86" s="72">
        <f t="shared" si="46"/>
        <v>0</v>
      </c>
      <c r="BB86" s="72">
        <f t="shared" si="46"/>
        <v>0</v>
      </c>
      <c r="BC86" s="72">
        <f t="shared" si="46"/>
        <v>0</v>
      </c>
      <c r="BD86" s="72">
        <f t="shared" si="46"/>
        <v>0</v>
      </c>
      <c r="BE86" s="72">
        <f t="shared" si="46"/>
        <v>0</v>
      </c>
      <c r="BF86" s="72">
        <f t="shared" si="46"/>
        <v>0</v>
      </c>
      <c r="BG86" s="72">
        <f t="shared" si="46"/>
        <v>0</v>
      </c>
      <c r="BH86" s="72">
        <f t="shared" si="46"/>
        <v>0</v>
      </c>
      <c r="BI86" s="72">
        <f t="shared" si="46"/>
        <v>0</v>
      </c>
      <c r="BJ86" s="72">
        <f t="shared" si="46"/>
        <v>0</v>
      </c>
      <c r="BK86" s="72"/>
      <c r="BL86" s="72"/>
      <c r="BM86" s="35"/>
      <c r="BN86" s="72">
        <f t="shared" ref="BN86:BN98" si="47">SUM(B86:BM86)</f>
        <v>0</v>
      </c>
      <c r="BO86" s="320" t="s">
        <v>299</v>
      </c>
    </row>
    <row r="87" spans="1:75" s="36" customFormat="1" ht="15" customHeight="1" x14ac:dyDescent="0.2">
      <c r="A87" s="106">
        <v>2015</v>
      </c>
      <c r="B87" s="72"/>
      <c r="C87" s="72">
        <f t="shared" ref="C87:L87" si="48">$C$20*(1-$B$5)/$B$3</f>
        <v>0.4264</v>
      </c>
      <c r="D87" s="72">
        <f t="shared" si="48"/>
        <v>0.4264</v>
      </c>
      <c r="E87" s="72">
        <f t="shared" si="48"/>
        <v>0.4264</v>
      </c>
      <c r="F87" s="72">
        <f t="shared" si="48"/>
        <v>0.4264</v>
      </c>
      <c r="G87" s="72">
        <f t="shared" si="48"/>
        <v>0.4264</v>
      </c>
      <c r="H87" s="72">
        <f t="shared" si="48"/>
        <v>0.4264</v>
      </c>
      <c r="I87" s="72">
        <f t="shared" si="48"/>
        <v>0.4264</v>
      </c>
      <c r="J87" s="72">
        <f t="shared" si="48"/>
        <v>0.4264</v>
      </c>
      <c r="K87" s="72">
        <f t="shared" si="48"/>
        <v>0.4264</v>
      </c>
      <c r="L87" s="72">
        <f t="shared" si="48"/>
        <v>0.4264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7"/>
        <v>4.2640000000000002</v>
      </c>
      <c r="BO87" s="321">
        <f>BN103*(1-0)</f>
        <v>4.2640000000000002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0.51419999999999999</v>
      </c>
      <c r="E88" s="72">
        <f t="shared" ref="E88:M88" si="49">$D$20*(1-$B$5)/$B$3</f>
        <v>0.51419999999999999</v>
      </c>
      <c r="F88" s="72">
        <f t="shared" si="49"/>
        <v>0.51419999999999999</v>
      </c>
      <c r="G88" s="72">
        <f t="shared" si="49"/>
        <v>0.51419999999999999</v>
      </c>
      <c r="H88" s="72">
        <f t="shared" si="49"/>
        <v>0.51419999999999999</v>
      </c>
      <c r="I88" s="72">
        <f t="shared" si="49"/>
        <v>0.51419999999999999</v>
      </c>
      <c r="J88" s="72">
        <f t="shared" si="49"/>
        <v>0.51419999999999999</v>
      </c>
      <c r="K88" s="72">
        <f t="shared" si="49"/>
        <v>0.51419999999999999</v>
      </c>
      <c r="L88" s="72">
        <f t="shared" si="49"/>
        <v>0.51419999999999999</v>
      </c>
      <c r="M88" s="72">
        <f t="shared" si="49"/>
        <v>0.51419999999999999</v>
      </c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7"/>
        <v>5.1419999999999986</v>
      </c>
      <c r="BO88" s="321">
        <f>BN104*(1-0)</f>
        <v>5.1419999999999986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N89" si="50">$E$20*(1-$B$5)/$B$3</f>
        <v>0.11738475299999999</v>
      </c>
      <c r="F89" s="72">
        <f t="shared" si="50"/>
        <v>0.11738475299999999</v>
      </c>
      <c r="G89" s="72">
        <f t="shared" si="50"/>
        <v>0.11738475299999999</v>
      </c>
      <c r="H89" s="72">
        <f t="shared" si="50"/>
        <v>0.11738475299999999</v>
      </c>
      <c r="I89" s="72">
        <f t="shared" si="50"/>
        <v>0.11738475299999999</v>
      </c>
      <c r="J89" s="72">
        <f t="shared" si="50"/>
        <v>0.11738475299999999</v>
      </c>
      <c r="K89" s="72">
        <f t="shared" si="50"/>
        <v>0.11738475299999999</v>
      </c>
      <c r="L89" s="72">
        <f t="shared" si="50"/>
        <v>0.11738475299999999</v>
      </c>
      <c r="M89" s="72">
        <f t="shared" si="50"/>
        <v>0.11738475299999999</v>
      </c>
      <c r="N89" s="72">
        <f t="shared" si="50"/>
        <v>0.11738475299999999</v>
      </c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7"/>
        <v>1.17384753</v>
      </c>
      <c r="BO89" s="321">
        <f>BN105*(1-0)</f>
        <v>1.17384753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O90" si="51">$F$20*(1-$B$5)/$B$3</f>
        <v>0.42000000000000004</v>
      </c>
      <c r="G90" s="72">
        <f t="shared" si="51"/>
        <v>0.42000000000000004</v>
      </c>
      <c r="H90" s="72">
        <f t="shared" si="51"/>
        <v>0.42000000000000004</v>
      </c>
      <c r="I90" s="72">
        <f t="shared" si="51"/>
        <v>0.42000000000000004</v>
      </c>
      <c r="J90" s="72">
        <f t="shared" si="51"/>
        <v>0.42000000000000004</v>
      </c>
      <c r="K90" s="72">
        <f t="shared" si="51"/>
        <v>0.42000000000000004</v>
      </c>
      <c r="L90" s="72">
        <f t="shared" si="51"/>
        <v>0.42000000000000004</v>
      </c>
      <c r="M90" s="72">
        <f t="shared" si="51"/>
        <v>0.42000000000000004</v>
      </c>
      <c r="N90" s="72">
        <f t="shared" si="51"/>
        <v>0.42000000000000004</v>
      </c>
      <c r="O90" s="72">
        <f t="shared" si="51"/>
        <v>0.42000000000000004</v>
      </c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7"/>
        <v>4.2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2">$G$20*(1-$B$5)/$B$3</f>
        <v>0</v>
      </c>
      <c r="H91" s="72">
        <f t="shared" si="52"/>
        <v>0</v>
      </c>
      <c r="I91" s="72">
        <f t="shared" si="52"/>
        <v>0</v>
      </c>
      <c r="J91" s="72">
        <f t="shared" si="52"/>
        <v>0</v>
      </c>
      <c r="K91" s="72">
        <f t="shared" si="52"/>
        <v>0</v>
      </c>
      <c r="L91" s="72">
        <f t="shared" si="52"/>
        <v>0</v>
      </c>
      <c r="M91" s="72">
        <f t="shared" si="52"/>
        <v>0</v>
      </c>
      <c r="N91" s="72">
        <f t="shared" si="52"/>
        <v>0</v>
      </c>
      <c r="O91" s="72">
        <f t="shared" si="52"/>
        <v>0</v>
      </c>
      <c r="P91" s="72">
        <f t="shared" si="52"/>
        <v>0</v>
      </c>
      <c r="Q91" s="72">
        <f t="shared" si="52"/>
        <v>0</v>
      </c>
      <c r="R91" s="72">
        <f t="shared" si="52"/>
        <v>0</v>
      </c>
      <c r="S91" s="72">
        <f t="shared" si="52"/>
        <v>0</v>
      </c>
      <c r="T91" s="72">
        <f t="shared" si="52"/>
        <v>0</v>
      </c>
      <c r="U91" s="72">
        <f t="shared" si="52"/>
        <v>0</v>
      </c>
      <c r="V91" s="72">
        <f t="shared" si="52"/>
        <v>0</v>
      </c>
      <c r="W91" s="72">
        <f t="shared" si="52"/>
        <v>0</v>
      </c>
      <c r="X91" s="72">
        <f t="shared" si="52"/>
        <v>0</v>
      </c>
      <c r="Y91" s="72">
        <f t="shared" si="52"/>
        <v>0</v>
      </c>
      <c r="Z91" s="72">
        <f t="shared" si="52"/>
        <v>0</v>
      </c>
      <c r="AA91" s="72">
        <f t="shared" si="52"/>
        <v>0</v>
      </c>
      <c r="AB91" s="72">
        <f t="shared" si="52"/>
        <v>0</v>
      </c>
      <c r="AC91" s="72">
        <f t="shared" si="52"/>
        <v>0</v>
      </c>
      <c r="AD91" s="72">
        <f t="shared" si="52"/>
        <v>0</v>
      </c>
      <c r="AE91" s="72">
        <f t="shared" si="52"/>
        <v>0</v>
      </c>
      <c r="AF91" s="72">
        <f t="shared" si="52"/>
        <v>0</v>
      </c>
      <c r="AG91" s="72">
        <f t="shared" si="52"/>
        <v>0</v>
      </c>
      <c r="AH91" s="72">
        <f t="shared" si="52"/>
        <v>0</v>
      </c>
      <c r="AI91" s="72">
        <f t="shared" si="52"/>
        <v>0</v>
      </c>
      <c r="AJ91" s="72">
        <f t="shared" si="52"/>
        <v>0</v>
      </c>
      <c r="AK91" s="72">
        <f t="shared" si="52"/>
        <v>0</v>
      </c>
      <c r="AL91" s="72">
        <f t="shared" si="52"/>
        <v>0</v>
      </c>
      <c r="AM91" s="72">
        <f t="shared" si="52"/>
        <v>0</v>
      </c>
      <c r="AN91" s="72">
        <f t="shared" si="52"/>
        <v>0</v>
      </c>
      <c r="AO91" s="72">
        <f t="shared" si="52"/>
        <v>0</v>
      </c>
      <c r="AP91" s="72">
        <f t="shared" si="52"/>
        <v>0</v>
      </c>
      <c r="AQ91" s="72">
        <f t="shared" si="52"/>
        <v>0</v>
      </c>
      <c r="AR91" s="72">
        <f t="shared" si="52"/>
        <v>0</v>
      </c>
      <c r="AS91" s="72">
        <f t="shared" si="52"/>
        <v>0</v>
      </c>
      <c r="AT91" s="72">
        <f t="shared" si="52"/>
        <v>0</v>
      </c>
      <c r="AU91" s="72">
        <f t="shared" si="52"/>
        <v>0</v>
      </c>
      <c r="AV91" s="72">
        <f t="shared" si="52"/>
        <v>0</v>
      </c>
      <c r="AW91" s="72">
        <f t="shared" si="52"/>
        <v>0</v>
      </c>
      <c r="AX91" s="72">
        <f t="shared" si="52"/>
        <v>0</v>
      </c>
      <c r="AY91" s="72">
        <f t="shared" si="52"/>
        <v>0</v>
      </c>
      <c r="AZ91" s="72">
        <f t="shared" si="52"/>
        <v>0</v>
      </c>
      <c r="BA91" s="72">
        <f t="shared" si="52"/>
        <v>0</v>
      </c>
      <c r="BB91" s="72">
        <f t="shared" si="52"/>
        <v>0</v>
      </c>
      <c r="BC91" s="72">
        <f t="shared" si="52"/>
        <v>0</v>
      </c>
      <c r="BD91" s="72">
        <f t="shared" si="52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7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J92" si="53">$H$20*(1-$B$5)/$B$3</f>
        <v>0</v>
      </c>
      <c r="I92" s="72">
        <f t="shared" si="53"/>
        <v>0</v>
      </c>
      <c r="J92" s="72">
        <f t="shared" si="53"/>
        <v>0</v>
      </c>
      <c r="K92" s="72">
        <f t="shared" si="53"/>
        <v>0</v>
      </c>
      <c r="L92" s="72">
        <f t="shared" si="53"/>
        <v>0</v>
      </c>
      <c r="M92" s="72">
        <f t="shared" si="53"/>
        <v>0</v>
      </c>
      <c r="N92" s="72">
        <f t="shared" si="53"/>
        <v>0</v>
      </c>
      <c r="O92" s="72">
        <f t="shared" si="53"/>
        <v>0</v>
      </c>
      <c r="P92" s="72">
        <f t="shared" si="53"/>
        <v>0</v>
      </c>
      <c r="Q92" s="72">
        <f t="shared" si="53"/>
        <v>0</v>
      </c>
      <c r="R92" s="72">
        <f t="shared" si="53"/>
        <v>0</v>
      </c>
      <c r="S92" s="72">
        <f t="shared" si="53"/>
        <v>0</v>
      </c>
      <c r="T92" s="72">
        <f t="shared" si="53"/>
        <v>0</v>
      </c>
      <c r="U92" s="72">
        <f t="shared" si="53"/>
        <v>0</v>
      </c>
      <c r="V92" s="72">
        <f t="shared" si="53"/>
        <v>0</v>
      </c>
      <c r="W92" s="72">
        <f t="shared" si="53"/>
        <v>0</v>
      </c>
      <c r="X92" s="72">
        <f t="shared" si="53"/>
        <v>0</v>
      </c>
      <c r="Y92" s="72">
        <f t="shared" si="53"/>
        <v>0</v>
      </c>
      <c r="Z92" s="72">
        <f t="shared" si="53"/>
        <v>0</v>
      </c>
      <c r="AA92" s="72">
        <f t="shared" si="53"/>
        <v>0</v>
      </c>
      <c r="AB92" s="72">
        <f t="shared" si="53"/>
        <v>0</v>
      </c>
      <c r="AC92" s="72">
        <f t="shared" si="53"/>
        <v>0</v>
      </c>
      <c r="AD92" s="72">
        <f t="shared" si="53"/>
        <v>0</v>
      </c>
      <c r="AE92" s="72">
        <f t="shared" si="53"/>
        <v>0</v>
      </c>
      <c r="AF92" s="72">
        <f t="shared" si="53"/>
        <v>0</v>
      </c>
      <c r="AG92" s="72">
        <f t="shared" si="53"/>
        <v>0</v>
      </c>
      <c r="AH92" s="72">
        <f t="shared" si="53"/>
        <v>0</v>
      </c>
      <c r="AI92" s="72">
        <f t="shared" si="53"/>
        <v>0</v>
      </c>
      <c r="AJ92" s="72">
        <f t="shared" si="53"/>
        <v>0</v>
      </c>
      <c r="AK92" s="72">
        <f t="shared" si="53"/>
        <v>0</v>
      </c>
      <c r="AL92" s="72">
        <f t="shared" si="53"/>
        <v>0</v>
      </c>
      <c r="AM92" s="72">
        <f t="shared" si="53"/>
        <v>0</v>
      </c>
      <c r="AN92" s="72">
        <f t="shared" si="53"/>
        <v>0</v>
      </c>
      <c r="AO92" s="72">
        <f t="shared" si="53"/>
        <v>0</v>
      </c>
      <c r="AP92" s="72">
        <f t="shared" si="53"/>
        <v>0</v>
      </c>
      <c r="AQ92" s="72">
        <f t="shared" si="53"/>
        <v>0</v>
      </c>
      <c r="AR92" s="72">
        <f t="shared" si="53"/>
        <v>0</v>
      </c>
      <c r="AS92" s="72">
        <f t="shared" si="53"/>
        <v>0</v>
      </c>
      <c r="AT92" s="72">
        <f t="shared" si="53"/>
        <v>0</v>
      </c>
      <c r="AU92" s="72">
        <f t="shared" si="53"/>
        <v>0</v>
      </c>
      <c r="AV92" s="72">
        <f t="shared" si="53"/>
        <v>0</v>
      </c>
      <c r="AW92" s="72">
        <f t="shared" si="53"/>
        <v>0</v>
      </c>
      <c r="AX92" s="72">
        <f t="shared" si="53"/>
        <v>0</v>
      </c>
      <c r="AY92" s="72">
        <f t="shared" si="53"/>
        <v>0</v>
      </c>
      <c r="AZ92" s="72">
        <f t="shared" si="53"/>
        <v>0</v>
      </c>
      <c r="BA92" s="72">
        <f t="shared" si="53"/>
        <v>0</v>
      </c>
      <c r="BB92" s="72">
        <f t="shared" si="53"/>
        <v>0</v>
      </c>
      <c r="BC92" s="72">
        <f t="shared" si="53"/>
        <v>0</v>
      </c>
      <c r="BD92" s="72">
        <f t="shared" si="53"/>
        <v>0</v>
      </c>
      <c r="BE92" s="72">
        <f t="shared" si="53"/>
        <v>0</v>
      </c>
      <c r="BF92" s="72">
        <f t="shared" si="53"/>
        <v>0</v>
      </c>
      <c r="BG92" s="72">
        <f t="shared" si="53"/>
        <v>0</v>
      </c>
      <c r="BH92" s="72">
        <f t="shared" si="53"/>
        <v>0</v>
      </c>
      <c r="BI92" s="72">
        <f t="shared" si="53"/>
        <v>0</v>
      </c>
      <c r="BJ92" s="72">
        <f t="shared" si="53"/>
        <v>0</v>
      </c>
      <c r="BK92" s="72"/>
      <c r="BL92" s="72"/>
      <c r="BM92" s="35"/>
      <c r="BN92" s="72">
        <f t="shared" si="47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J93" si="54">$I$20*(1-$B$5)/$B$3</f>
        <v>0</v>
      </c>
      <c r="J93" s="72">
        <f t="shared" si="54"/>
        <v>0</v>
      </c>
      <c r="K93" s="72">
        <f t="shared" si="54"/>
        <v>0</v>
      </c>
      <c r="L93" s="72">
        <f t="shared" si="54"/>
        <v>0</v>
      </c>
      <c r="M93" s="72">
        <f t="shared" si="54"/>
        <v>0</v>
      </c>
      <c r="N93" s="72">
        <f t="shared" si="54"/>
        <v>0</v>
      </c>
      <c r="O93" s="72">
        <f t="shared" si="54"/>
        <v>0</v>
      </c>
      <c r="P93" s="72">
        <f t="shared" si="54"/>
        <v>0</v>
      </c>
      <c r="Q93" s="72">
        <f t="shared" si="54"/>
        <v>0</v>
      </c>
      <c r="R93" s="72">
        <f t="shared" si="54"/>
        <v>0</v>
      </c>
      <c r="S93" s="72">
        <f t="shared" si="54"/>
        <v>0</v>
      </c>
      <c r="T93" s="72">
        <f t="shared" si="54"/>
        <v>0</v>
      </c>
      <c r="U93" s="72">
        <f t="shared" si="54"/>
        <v>0</v>
      </c>
      <c r="V93" s="72">
        <f t="shared" si="54"/>
        <v>0</v>
      </c>
      <c r="W93" s="72">
        <f t="shared" si="54"/>
        <v>0</v>
      </c>
      <c r="X93" s="72">
        <f t="shared" si="54"/>
        <v>0</v>
      </c>
      <c r="Y93" s="72">
        <f t="shared" si="54"/>
        <v>0</v>
      </c>
      <c r="Z93" s="72">
        <f t="shared" si="54"/>
        <v>0</v>
      </c>
      <c r="AA93" s="72">
        <f t="shared" si="54"/>
        <v>0</v>
      </c>
      <c r="AB93" s="72">
        <f t="shared" si="54"/>
        <v>0</v>
      </c>
      <c r="AC93" s="72">
        <f t="shared" si="54"/>
        <v>0</v>
      </c>
      <c r="AD93" s="72">
        <f t="shared" si="54"/>
        <v>0</v>
      </c>
      <c r="AE93" s="72">
        <f t="shared" si="54"/>
        <v>0</v>
      </c>
      <c r="AF93" s="72">
        <f t="shared" si="54"/>
        <v>0</v>
      </c>
      <c r="AG93" s="72">
        <f t="shared" si="54"/>
        <v>0</v>
      </c>
      <c r="AH93" s="72">
        <f t="shared" si="54"/>
        <v>0</v>
      </c>
      <c r="AI93" s="72">
        <f t="shared" si="54"/>
        <v>0</v>
      </c>
      <c r="AJ93" s="72">
        <f t="shared" si="54"/>
        <v>0</v>
      </c>
      <c r="AK93" s="72">
        <f t="shared" si="54"/>
        <v>0</v>
      </c>
      <c r="AL93" s="72">
        <f t="shared" si="54"/>
        <v>0</v>
      </c>
      <c r="AM93" s="72">
        <f t="shared" si="54"/>
        <v>0</v>
      </c>
      <c r="AN93" s="72">
        <f t="shared" si="54"/>
        <v>0</v>
      </c>
      <c r="AO93" s="72">
        <f t="shared" si="54"/>
        <v>0</v>
      </c>
      <c r="AP93" s="72">
        <f t="shared" si="54"/>
        <v>0</v>
      </c>
      <c r="AQ93" s="72">
        <f t="shared" si="54"/>
        <v>0</v>
      </c>
      <c r="AR93" s="72">
        <f t="shared" si="54"/>
        <v>0</v>
      </c>
      <c r="AS93" s="72">
        <f t="shared" si="54"/>
        <v>0</v>
      </c>
      <c r="AT93" s="72">
        <f t="shared" si="54"/>
        <v>0</v>
      </c>
      <c r="AU93" s="72">
        <f t="shared" si="54"/>
        <v>0</v>
      </c>
      <c r="AV93" s="72">
        <f t="shared" si="54"/>
        <v>0</v>
      </c>
      <c r="AW93" s="72">
        <f t="shared" si="54"/>
        <v>0</v>
      </c>
      <c r="AX93" s="72">
        <f t="shared" si="54"/>
        <v>0</v>
      </c>
      <c r="AY93" s="72">
        <f t="shared" si="54"/>
        <v>0</v>
      </c>
      <c r="AZ93" s="72">
        <f t="shared" si="54"/>
        <v>0</v>
      </c>
      <c r="BA93" s="72">
        <f t="shared" si="54"/>
        <v>0</v>
      </c>
      <c r="BB93" s="72">
        <f t="shared" si="54"/>
        <v>0</v>
      </c>
      <c r="BC93" s="72">
        <f t="shared" si="54"/>
        <v>0</v>
      </c>
      <c r="BD93" s="72">
        <f t="shared" si="54"/>
        <v>0</v>
      </c>
      <c r="BE93" s="72">
        <f t="shared" si="54"/>
        <v>0</v>
      </c>
      <c r="BF93" s="72">
        <f t="shared" si="54"/>
        <v>0</v>
      </c>
      <c r="BG93" s="72">
        <f t="shared" si="54"/>
        <v>0</v>
      </c>
      <c r="BH93" s="72">
        <f t="shared" si="54"/>
        <v>0</v>
      </c>
      <c r="BI93" s="72">
        <f t="shared" si="54"/>
        <v>0</v>
      </c>
      <c r="BJ93" s="72">
        <f t="shared" si="54"/>
        <v>0</v>
      </c>
      <c r="BK93" s="72"/>
      <c r="BL93" s="72"/>
      <c r="BM93" s="35"/>
      <c r="BN93" s="72">
        <f t="shared" si="47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J94" si="55">$J$20*(1-$B$5)/$B$3</f>
        <v>0</v>
      </c>
      <c r="P94" s="72">
        <f t="shared" si="55"/>
        <v>0</v>
      </c>
      <c r="Q94" s="72">
        <f t="shared" si="55"/>
        <v>0</v>
      </c>
      <c r="R94" s="72">
        <f t="shared" si="55"/>
        <v>0</v>
      </c>
      <c r="S94" s="72">
        <f t="shared" si="55"/>
        <v>0</v>
      </c>
      <c r="T94" s="72">
        <f t="shared" si="55"/>
        <v>0</v>
      </c>
      <c r="U94" s="72">
        <f t="shared" si="55"/>
        <v>0</v>
      </c>
      <c r="V94" s="72">
        <f t="shared" si="55"/>
        <v>0</v>
      </c>
      <c r="W94" s="72">
        <f t="shared" si="55"/>
        <v>0</v>
      </c>
      <c r="X94" s="72">
        <f t="shared" si="55"/>
        <v>0</v>
      </c>
      <c r="Y94" s="72">
        <f t="shared" si="55"/>
        <v>0</v>
      </c>
      <c r="Z94" s="72">
        <f t="shared" si="55"/>
        <v>0</v>
      </c>
      <c r="AA94" s="72">
        <f t="shared" si="55"/>
        <v>0</v>
      </c>
      <c r="AB94" s="72">
        <f t="shared" si="55"/>
        <v>0</v>
      </c>
      <c r="AC94" s="72">
        <f t="shared" si="55"/>
        <v>0</v>
      </c>
      <c r="AD94" s="72">
        <f t="shared" si="55"/>
        <v>0</v>
      </c>
      <c r="AE94" s="72">
        <f t="shared" si="55"/>
        <v>0</v>
      </c>
      <c r="AF94" s="72">
        <f t="shared" si="55"/>
        <v>0</v>
      </c>
      <c r="AG94" s="72">
        <f t="shared" si="55"/>
        <v>0</v>
      </c>
      <c r="AH94" s="72">
        <f t="shared" si="55"/>
        <v>0</v>
      </c>
      <c r="AI94" s="72">
        <f t="shared" si="55"/>
        <v>0</v>
      </c>
      <c r="AJ94" s="72">
        <f t="shared" si="55"/>
        <v>0</v>
      </c>
      <c r="AK94" s="72">
        <f t="shared" si="55"/>
        <v>0</v>
      </c>
      <c r="AL94" s="72">
        <f t="shared" si="55"/>
        <v>0</v>
      </c>
      <c r="AM94" s="72">
        <f t="shared" si="55"/>
        <v>0</v>
      </c>
      <c r="AN94" s="72">
        <f t="shared" si="55"/>
        <v>0</v>
      </c>
      <c r="AO94" s="72">
        <f t="shared" si="55"/>
        <v>0</v>
      </c>
      <c r="AP94" s="72">
        <f t="shared" si="55"/>
        <v>0</v>
      </c>
      <c r="AQ94" s="72">
        <f t="shared" si="55"/>
        <v>0</v>
      </c>
      <c r="AR94" s="72">
        <f t="shared" si="55"/>
        <v>0</v>
      </c>
      <c r="AS94" s="72">
        <f t="shared" si="55"/>
        <v>0</v>
      </c>
      <c r="AT94" s="72">
        <f t="shared" si="55"/>
        <v>0</v>
      </c>
      <c r="AU94" s="72">
        <f t="shared" si="55"/>
        <v>0</v>
      </c>
      <c r="AV94" s="72">
        <f t="shared" si="55"/>
        <v>0</v>
      </c>
      <c r="AW94" s="72">
        <f t="shared" si="55"/>
        <v>0</v>
      </c>
      <c r="AX94" s="72">
        <f t="shared" si="55"/>
        <v>0</v>
      </c>
      <c r="AY94" s="72">
        <f t="shared" si="55"/>
        <v>0</v>
      </c>
      <c r="AZ94" s="72">
        <f t="shared" si="55"/>
        <v>0</v>
      </c>
      <c r="BA94" s="72">
        <f t="shared" si="55"/>
        <v>0</v>
      </c>
      <c r="BB94" s="72">
        <f t="shared" si="55"/>
        <v>0</v>
      </c>
      <c r="BC94" s="72">
        <f t="shared" si="55"/>
        <v>0</v>
      </c>
      <c r="BD94" s="72">
        <f t="shared" si="55"/>
        <v>0</v>
      </c>
      <c r="BE94" s="72">
        <f t="shared" si="55"/>
        <v>0</v>
      </c>
      <c r="BF94" s="72">
        <f t="shared" si="55"/>
        <v>0</v>
      </c>
      <c r="BG94" s="72">
        <f t="shared" si="55"/>
        <v>0</v>
      </c>
      <c r="BH94" s="72">
        <f t="shared" si="55"/>
        <v>0</v>
      </c>
      <c r="BI94" s="72">
        <f t="shared" si="55"/>
        <v>0</v>
      </c>
      <c r="BJ94" s="72">
        <f t="shared" si="55"/>
        <v>0</v>
      </c>
      <c r="BK94" s="72"/>
      <c r="BL94" s="72"/>
      <c r="BM94" s="35"/>
      <c r="BN94" s="72">
        <f t="shared" si="47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J95" si="56">$K$20*(1-$B$5)/$B$3</f>
        <v>0</v>
      </c>
      <c r="P95" s="72">
        <f t="shared" si="56"/>
        <v>0</v>
      </c>
      <c r="Q95" s="72">
        <f t="shared" si="56"/>
        <v>0</v>
      </c>
      <c r="R95" s="72">
        <f t="shared" si="56"/>
        <v>0</v>
      </c>
      <c r="S95" s="72">
        <f t="shared" si="56"/>
        <v>0</v>
      </c>
      <c r="T95" s="72">
        <f t="shared" si="56"/>
        <v>0</v>
      </c>
      <c r="U95" s="72">
        <f t="shared" si="56"/>
        <v>0</v>
      </c>
      <c r="V95" s="72">
        <f t="shared" si="56"/>
        <v>0</v>
      </c>
      <c r="W95" s="72">
        <f t="shared" si="56"/>
        <v>0</v>
      </c>
      <c r="X95" s="72">
        <f t="shared" si="56"/>
        <v>0</v>
      </c>
      <c r="Y95" s="72">
        <f t="shared" si="56"/>
        <v>0</v>
      </c>
      <c r="Z95" s="72">
        <f t="shared" si="56"/>
        <v>0</v>
      </c>
      <c r="AA95" s="72">
        <f t="shared" si="56"/>
        <v>0</v>
      </c>
      <c r="AB95" s="72">
        <f t="shared" si="56"/>
        <v>0</v>
      </c>
      <c r="AC95" s="72">
        <f t="shared" si="56"/>
        <v>0</v>
      </c>
      <c r="AD95" s="72">
        <f t="shared" si="56"/>
        <v>0</v>
      </c>
      <c r="AE95" s="72">
        <f t="shared" si="56"/>
        <v>0</v>
      </c>
      <c r="AF95" s="72">
        <f t="shared" si="56"/>
        <v>0</v>
      </c>
      <c r="AG95" s="72">
        <f t="shared" si="56"/>
        <v>0</v>
      </c>
      <c r="AH95" s="72">
        <f t="shared" si="56"/>
        <v>0</v>
      </c>
      <c r="AI95" s="72">
        <f t="shared" si="56"/>
        <v>0</v>
      </c>
      <c r="AJ95" s="72">
        <f t="shared" si="56"/>
        <v>0</v>
      </c>
      <c r="AK95" s="72">
        <f t="shared" si="56"/>
        <v>0</v>
      </c>
      <c r="AL95" s="72">
        <f t="shared" si="56"/>
        <v>0</v>
      </c>
      <c r="AM95" s="72">
        <f t="shared" si="56"/>
        <v>0</v>
      </c>
      <c r="AN95" s="72">
        <f t="shared" si="56"/>
        <v>0</v>
      </c>
      <c r="AO95" s="72">
        <f t="shared" si="56"/>
        <v>0</v>
      </c>
      <c r="AP95" s="72">
        <f t="shared" si="56"/>
        <v>0</v>
      </c>
      <c r="AQ95" s="72">
        <f t="shared" si="56"/>
        <v>0</v>
      </c>
      <c r="AR95" s="72">
        <f t="shared" si="56"/>
        <v>0</v>
      </c>
      <c r="AS95" s="72">
        <f t="shared" si="56"/>
        <v>0</v>
      </c>
      <c r="AT95" s="72">
        <f t="shared" si="56"/>
        <v>0</v>
      </c>
      <c r="AU95" s="72">
        <f t="shared" si="56"/>
        <v>0</v>
      </c>
      <c r="AV95" s="72">
        <f t="shared" si="56"/>
        <v>0</v>
      </c>
      <c r="AW95" s="72">
        <f t="shared" si="56"/>
        <v>0</v>
      </c>
      <c r="AX95" s="72">
        <f t="shared" si="56"/>
        <v>0</v>
      </c>
      <c r="AY95" s="72">
        <f t="shared" si="56"/>
        <v>0</v>
      </c>
      <c r="AZ95" s="72">
        <f t="shared" si="56"/>
        <v>0</v>
      </c>
      <c r="BA95" s="72">
        <f t="shared" si="56"/>
        <v>0</v>
      </c>
      <c r="BB95" s="72">
        <f t="shared" si="56"/>
        <v>0</v>
      </c>
      <c r="BC95" s="72">
        <f t="shared" si="56"/>
        <v>0</v>
      </c>
      <c r="BD95" s="72">
        <f t="shared" si="56"/>
        <v>0</v>
      </c>
      <c r="BE95" s="72">
        <f t="shared" si="56"/>
        <v>0</v>
      </c>
      <c r="BF95" s="72">
        <f t="shared" si="56"/>
        <v>0</v>
      </c>
      <c r="BG95" s="72">
        <f t="shared" si="56"/>
        <v>0</v>
      </c>
      <c r="BH95" s="72">
        <f t="shared" si="56"/>
        <v>0</v>
      </c>
      <c r="BI95" s="72">
        <f t="shared" si="56"/>
        <v>0</v>
      </c>
      <c r="BJ95" s="72">
        <f t="shared" si="56"/>
        <v>0</v>
      </c>
      <c r="BK95" s="72"/>
      <c r="BL95" s="72"/>
      <c r="BM95" s="35"/>
      <c r="BN95" s="72">
        <f t="shared" si="47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35"/>
      <c r="BN96" s="72">
        <f t="shared" si="47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35"/>
      <c r="BN97" s="72">
        <f t="shared" si="47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35"/>
      <c r="BN98" s="72">
        <f t="shared" si="47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57">SUM(C86:C98)</f>
        <v>0.4264</v>
      </c>
      <c r="D99" s="101">
        <f t="shared" si="57"/>
        <v>0.94059999999999999</v>
      </c>
      <c r="E99" s="101">
        <f t="shared" si="57"/>
        <v>1.0579847529999999</v>
      </c>
      <c r="F99" s="101">
        <f t="shared" si="57"/>
        <v>1.4779847529999999</v>
      </c>
      <c r="G99" s="101">
        <f t="shared" si="57"/>
        <v>1.4779847529999999</v>
      </c>
      <c r="H99" s="101">
        <f t="shared" si="57"/>
        <v>1.4779847529999999</v>
      </c>
      <c r="I99" s="101">
        <f t="shared" si="57"/>
        <v>1.4779847529999999</v>
      </c>
      <c r="J99" s="101">
        <f t="shared" si="57"/>
        <v>1.4779847529999999</v>
      </c>
      <c r="K99" s="101">
        <f t="shared" si="57"/>
        <v>1.4779847529999999</v>
      </c>
      <c r="L99" s="101">
        <f t="shared" si="57"/>
        <v>1.4779847529999999</v>
      </c>
      <c r="M99" s="101">
        <f t="shared" si="57"/>
        <v>1.051584753</v>
      </c>
      <c r="N99" s="101">
        <f t="shared" si="57"/>
        <v>0.53738475299999999</v>
      </c>
      <c r="O99" s="101">
        <f t="shared" si="57"/>
        <v>0.42000000000000004</v>
      </c>
      <c r="P99" s="101">
        <f t="shared" si="57"/>
        <v>0</v>
      </c>
      <c r="Q99" s="101">
        <f t="shared" si="57"/>
        <v>0</v>
      </c>
      <c r="R99" s="101">
        <f t="shared" si="57"/>
        <v>0</v>
      </c>
      <c r="S99" s="101">
        <f t="shared" si="57"/>
        <v>0</v>
      </c>
      <c r="T99" s="101">
        <f t="shared" si="57"/>
        <v>0</v>
      </c>
      <c r="U99" s="101">
        <f t="shared" si="57"/>
        <v>0</v>
      </c>
      <c r="V99" s="101">
        <f t="shared" si="57"/>
        <v>0</v>
      </c>
      <c r="W99" s="101">
        <f t="shared" si="57"/>
        <v>0</v>
      </c>
      <c r="X99" s="101">
        <f t="shared" si="57"/>
        <v>0</v>
      </c>
      <c r="Y99" s="101">
        <f t="shared" si="57"/>
        <v>0</v>
      </c>
      <c r="Z99" s="101">
        <f t="shared" si="57"/>
        <v>0</v>
      </c>
      <c r="AA99" s="101">
        <f t="shared" si="57"/>
        <v>0</v>
      </c>
      <c r="AB99" s="101">
        <f t="shared" si="57"/>
        <v>0</v>
      </c>
      <c r="AC99" s="101">
        <f t="shared" si="57"/>
        <v>0</v>
      </c>
      <c r="AD99" s="101">
        <f t="shared" si="57"/>
        <v>0</v>
      </c>
      <c r="AE99" s="101">
        <f t="shared" si="57"/>
        <v>0</v>
      </c>
      <c r="AF99" s="101">
        <f t="shared" si="57"/>
        <v>0</v>
      </c>
      <c r="AG99" s="101">
        <f t="shared" si="57"/>
        <v>0</v>
      </c>
      <c r="AH99" s="101">
        <f t="shared" si="57"/>
        <v>0</v>
      </c>
      <c r="AI99" s="101">
        <f t="shared" si="57"/>
        <v>0</v>
      </c>
      <c r="AJ99" s="101">
        <f t="shared" si="57"/>
        <v>0</v>
      </c>
      <c r="AK99" s="101">
        <f t="shared" si="57"/>
        <v>0</v>
      </c>
      <c r="AL99" s="101">
        <f t="shared" si="57"/>
        <v>0</v>
      </c>
      <c r="AM99" s="101">
        <f t="shared" si="57"/>
        <v>0</v>
      </c>
      <c r="AN99" s="101">
        <f t="shared" si="57"/>
        <v>0</v>
      </c>
      <c r="AO99" s="101">
        <f t="shared" si="57"/>
        <v>0</v>
      </c>
      <c r="AP99" s="101">
        <f t="shared" si="57"/>
        <v>0</v>
      </c>
      <c r="AQ99" s="101">
        <f t="shared" si="57"/>
        <v>0</v>
      </c>
      <c r="AR99" s="101">
        <f t="shared" si="57"/>
        <v>0</v>
      </c>
      <c r="AS99" s="101">
        <f t="shared" si="57"/>
        <v>0</v>
      </c>
      <c r="AT99" s="101">
        <f t="shared" si="57"/>
        <v>0</v>
      </c>
      <c r="AU99" s="101">
        <f t="shared" si="57"/>
        <v>0</v>
      </c>
      <c r="AV99" s="101">
        <f t="shared" si="57"/>
        <v>0</v>
      </c>
      <c r="AW99" s="101">
        <f t="shared" si="57"/>
        <v>0</v>
      </c>
      <c r="AX99" s="101">
        <f t="shared" si="57"/>
        <v>0</v>
      </c>
      <c r="AY99" s="101">
        <f t="shared" si="57"/>
        <v>0</v>
      </c>
      <c r="AZ99" s="101">
        <f t="shared" si="57"/>
        <v>0</v>
      </c>
      <c r="BA99" s="101">
        <f t="shared" si="57"/>
        <v>0</v>
      </c>
      <c r="BB99" s="101">
        <f t="shared" si="57"/>
        <v>0</v>
      </c>
      <c r="BC99" s="101">
        <f t="shared" si="57"/>
        <v>0</v>
      </c>
      <c r="BD99" s="101">
        <f t="shared" si="57"/>
        <v>0</v>
      </c>
      <c r="BE99" s="101">
        <f t="shared" si="57"/>
        <v>0</v>
      </c>
      <c r="BF99" s="101">
        <f t="shared" si="57"/>
        <v>0</v>
      </c>
      <c r="BG99" s="101">
        <f t="shared" si="57"/>
        <v>0</v>
      </c>
      <c r="BH99" s="101">
        <f t="shared" si="57"/>
        <v>0</v>
      </c>
      <c r="BI99" s="101">
        <f t="shared" si="57"/>
        <v>0</v>
      </c>
      <c r="BJ99" s="101">
        <f t="shared" si="57"/>
        <v>0</v>
      </c>
      <c r="BK99" s="101">
        <f t="shared" si="57"/>
        <v>0</v>
      </c>
      <c r="BL99" s="101">
        <f t="shared" si="57"/>
        <v>0</v>
      </c>
      <c r="BM99" s="330"/>
      <c r="BN99" s="55">
        <f>SUM(BN86:BN98)</f>
        <v>14.779847529999998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J102" si="58">$B$20/$B$3</f>
        <v>0</v>
      </c>
      <c r="C102" s="72">
        <f t="shared" si="58"/>
        <v>0</v>
      </c>
      <c r="D102" s="72">
        <f t="shared" si="58"/>
        <v>0</v>
      </c>
      <c r="E102" s="72">
        <f t="shared" si="58"/>
        <v>0</v>
      </c>
      <c r="F102" s="72">
        <f t="shared" si="58"/>
        <v>0</v>
      </c>
      <c r="G102" s="72">
        <f t="shared" si="58"/>
        <v>0</v>
      </c>
      <c r="H102" s="72">
        <f t="shared" si="58"/>
        <v>0</v>
      </c>
      <c r="I102" s="72">
        <f t="shared" si="58"/>
        <v>0</v>
      </c>
      <c r="J102" s="72">
        <f t="shared" si="58"/>
        <v>0</v>
      </c>
      <c r="K102" s="72">
        <f t="shared" si="58"/>
        <v>0</v>
      </c>
      <c r="L102" s="72">
        <f t="shared" si="58"/>
        <v>0</v>
      </c>
      <c r="M102" s="72">
        <f t="shared" si="58"/>
        <v>0</v>
      </c>
      <c r="N102" s="72">
        <f t="shared" si="58"/>
        <v>0</v>
      </c>
      <c r="O102" s="72">
        <f t="shared" si="58"/>
        <v>0</v>
      </c>
      <c r="P102" s="72">
        <f t="shared" si="58"/>
        <v>0</v>
      </c>
      <c r="Q102" s="72">
        <f t="shared" si="58"/>
        <v>0</v>
      </c>
      <c r="R102" s="72">
        <f t="shared" si="58"/>
        <v>0</v>
      </c>
      <c r="S102" s="72">
        <f t="shared" si="58"/>
        <v>0</v>
      </c>
      <c r="T102" s="72">
        <f t="shared" si="58"/>
        <v>0</v>
      </c>
      <c r="U102" s="72">
        <f t="shared" si="58"/>
        <v>0</v>
      </c>
      <c r="V102" s="72">
        <f t="shared" si="58"/>
        <v>0</v>
      </c>
      <c r="W102" s="72">
        <f t="shared" si="58"/>
        <v>0</v>
      </c>
      <c r="X102" s="72">
        <f t="shared" si="58"/>
        <v>0</v>
      </c>
      <c r="Y102" s="72">
        <f t="shared" si="58"/>
        <v>0</v>
      </c>
      <c r="Z102" s="72">
        <f t="shared" si="58"/>
        <v>0</v>
      </c>
      <c r="AA102" s="72">
        <f t="shared" si="58"/>
        <v>0</v>
      </c>
      <c r="AB102" s="72">
        <f t="shared" si="58"/>
        <v>0</v>
      </c>
      <c r="AC102" s="72">
        <f t="shared" si="58"/>
        <v>0</v>
      </c>
      <c r="AD102" s="72">
        <f t="shared" si="58"/>
        <v>0</v>
      </c>
      <c r="AE102" s="72">
        <f t="shared" si="58"/>
        <v>0</v>
      </c>
      <c r="AF102" s="72">
        <f t="shared" si="58"/>
        <v>0</v>
      </c>
      <c r="AG102" s="72">
        <f t="shared" si="58"/>
        <v>0</v>
      </c>
      <c r="AH102" s="72">
        <f t="shared" si="58"/>
        <v>0</v>
      </c>
      <c r="AI102" s="72">
        <f t="shared" si="58"/>
        <v>0</v>
      </c>
      <c r="AJ102" s="72">
        <f t="shared" si="58"/>
        <v>0</v>
      </c>
      <c r="AK102" s="72">
        <f t="shared" si="58"/>
        <v>0</v>
      </c>
      <c r="AL102" s="72">
        <f t="shared" si="58"/>
        <v>0</v>
      </c>
      <c r="AM102" s="72">
        <f t="shared" si="58"/>
        <v>0</v>
      </c>
      <c r="AN102" s="72">
        <f t="shared" si="58"/>
        <v>0</v>
      </c>
      <c r="AO102" s="72">
        <f t="shared" si="58"/>
        <v>0</v>
      </c>
      <c r="AP102" s="72">
        <f t="shared" si="58"/>
        <v>0</v>
      </c>
      <c r="AQ102" s="72">
        <f t="shared" si="58"/>
        <v>0</v>
      </c>
      <c r="AR102" s="72">
        <f t="shared" si="58"/>
        <v>0</v>
      </c>
      <c r="AS102" s="72">
        <f t="shared" si="58"/>
        <v>0</v>
      </c>
      <c r="AT102" s="72">
        <f t="shared" si="58"/>
        <v>0</v>
      </c>
      <c r="AU102" s="72">
        <f t="shared" si="58"/>
        <v>0</v>
      </c>
      <c r="AV102" s="72">
        <f t="shared" si="58"/>
        <v>0</v>
      </c>
      <c r="AW102" s="72">
        <f t="shared" si="58"/>
        <v>0</v>
      </c>
      <c r="AX102" s="72">
        <f t="shared" si="58"/>
        <v>0</v>
      </c>
      <c r="AY102" s="72">
        <f t="shared" si="58"/>
        <v>0</v>
      </c>
      <c r="AZ102" s="72">
        <f t="shared" si="58"/>
        <v>0</v>
      </c>
      <c r="BA102" s="72">
        <f t="shared" si="58"/>
        <v>0</v>
      </c>
      <c r="BB102" s="72">
        <f t="shared" si="58"/>
        <v>0</v>
      </c>
      <c r="BC102" s="72">
        <f t="shared" si="58"/>
        <v>0</v>
      </c>
      <c r="BD102" s="72">
        <f t="shared" si="58"/>
        <v>0</v>
      </c>
      <c r="BE102" s="72">
        <f t="shared" si="58"/>
        <v>0</v>
      </c>
      <c r="BF102" s="72">
        <f t="shared" si="58"/>
        <v>0</v>
      </c>
      <c r="BG102" s="72">
        <f t="shared" si="58"/>
        <v>0</v>
      </c>
      <c r="BH102" s="72">
        <f t="shared" si="58"/>
        <v>0</v>
      </c>
      <c r="BI102" s="72">
        <f t="shared" si="58"/>
        <v>0</v>
      </c>
      <c r="BJ102" s="72">
        <f t="shared" si="58"/>
        <v>0</v>
      </c>
      <c r="BK102" s="72"/>
      <c r="BL102" s="72"/>
      <c r="BM102" s="35"/>
      <c r="BN102" s="72">
        <f t="shared" ref="BN102:BN114" si="59">SUM(B102:BM102)</f>
        <v>0</v>
      </c>
      <c r="BO102" s="320" t="s">
        <v>299</v>
      </c>
    </row>
    <row r="103" spans="1:67" s="36" customFormat="1" ht="15" customHeight="1" x14ac:dyDescent="0.2">
      <c r="A103" s="106">
        <v>2015</v>
      </c>
      <c r="B103" s="72"/>
      <c r="C103" s="72">
        <f t="shared" ref="C103:L103" si="60">$C$20/$B$3</f>
        <v>0.4264</v>
      </c>
      <c r="D103" s="72">
        <f t="shared" si="60"/>
        <v>0.4264</v>
      </c>
      <c r="E103" s="72">
        <f t="shared" si="60"/>
        <v>0.4264</v>
      </c>
      <c r="F103" s="72">
        <f t="shared" si="60"/>
        <v>0.4264</v>
      </c>
      <c r="G103" s="72">
        <f t="shared" si="60"/>
        <v>0.4264</v>
      </c>
      <c r="H103" s="72">
        <f t="shared" si="60"/>
        <v>0.4264</v>
      </c>
      <c r="I103" s="72">
        <f t="shared" si="60"/>
        <v>0.4264</v>
      </c>
      <c r="J103" s="72">
        <f t="shared" si="60"/>
        <v>0.4264</v>
      </c>
      <c r="K103" s="72">
        <f t="shared" si="60"/>
        <v>0.4264</v>
      </c>
      <c r="L103" s="72">
        <f t="shared" si="60"/>
        <v>0.4264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9"/>
        <v>4.2640000000000002</v>
      </c>
      <c r="BO103" s="321">
        <f>D19</f>
        <v>4.2640000000000002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M104" si="61">$D$20/$B$3</f>
        <v>0.51419999999999999</v>
      </c>
      <c r="E104" s="72">
        <f t="shared" si="61"/>
        <v>0.51419999999999999</v>
      </c>
      <c r="F104" s="72">
        <f t="shared" si="61"/>
        <v>0.51419999999999999</v>
      </c>
      <c r="G104" s="72">
        <f t="shared" si="61"/>
        <v>0.51419999999999999</v>
      </c>
      <c r="H104" s="72">
        <f t="shared" si="61"/>
        <v>0.51419999999999999</v>
      </c>
      <c r="I104" s="72">
        <f t="shared" si="61"/>
        <v>0.51419999999999999</v>
      </c>
      <c r="J104" s="72">
        <f t="shared" si="61"/>
        <v>0.51419999999999999</v>
      </c>
      <c r="K104" s="72">
        <f t="shared" si="61"/>
        <v>0.51419999999999999</v>
      </c>
      <c r="L104" s="72">
        <f t="shared" si="61"/>
        <v>0.51419999999999999</v>
      </c>
      <c r="M104" s="72">
        <f t="shared" si="61"/>
        <v>0.51419999999999999</v>
      </c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9"/>
        <v>5.1419999999999986</v>
      </c>
      <c r="BO104" s="321">
        <f>D20</f>
        <v>5.1420000000000003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N105" si="62">$E$20/$B$3</f>
        <v>0.11738475299999999</v>
      </c>
      <c r="F105" s="72">
        <f t="shared" si="62"/>
        <v>0.11738475299999999</v>
      </c>
      <c r="G105" s="72">
        <f t="shared" si="62"/>
        <v>0.11738475299999999</v>
      </c>
      <c r="H105" s="72">
        <f t="shared" si="62"/>
        <v>0.11738475299999999</v>
      </c>
      <c r="I105" s="72">
        <f t="shared" si="62"/>
        <v>0.11738475299999999</v>
      </c>
      <c r="J105" s="72">
        <f t="shared" si="62"/>
        <v>0.11738475299999999</v>
      </c>
      <c r="K105" s="72">
        <f t="shared" si="62"/>
        <v>0.11738475299999999</v>
      </c>
      <c r="L105" s="72">
        <f t="shared" si="62"/>
        <v>0.11738475299999999</v>
      </c>
      <c r="M105" s="72">
        <f t="shared" si="62"/>
        <v>0.11738475299999999</v>
      </c>
      <c r="N105" s="72">
        <f t="shared" si="62"/>
        <v>0.11738475299999999</v>
      </c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9"/>
        <v>1.17384753</v>
      </c>
      <c r="BO105" s="321">
        <f>-E14</f>
        <v>1.17384753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O106" si="63">$F$20/$B$3</f>
        <v>0.42000000000000004</v>
      </c>
      <c r="G106" s="72">
        <f t="shared" si="63"/>
        <v>0.42000000000000004</v>
      </c>
      <c r="H106" s="72">
        <f t="shared" si="63"/>
        <v>0.42000000000000004</v>
      </c>
      <c r="I106" s="72">
        <f t="shared" si="63"/>
        <v>0.42000000000000004</v>
      </c>
      <c r="J106" s="72">
        <f t="shared" si="63"/>
        <v>0.42000000000000004</v>
      </c>
      <c r="K106" s="72">
        <f t="shared" si="63"/>
        <v>0.42000000000000004</v>
      </c>
      <c r="L106" s="72">
        <f t="shared" si="63"/>
        <v>0.42000000000000004</v>
      </c>
      <c r="M106" s="72">
        <f t="shared" si="63"/>
        <v>0.42000000000000004</v>
      </c>
      <c r="N106" s="72">
        <f t="shared" si="63"/>
        <v>0.42000000000000004</v>
      </c>
      <c r="O106" s="72">
        <f t="shared" si="63"/>
        <v>0.42000000000000004</v>
      </c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9"/>
        <v>4.2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4">$G$20/$B$3</f>
        <v>0</v>
      </c>
      <c r="H107" s="72">
        <f t="shared" si="64"/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9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J108" si="65">$H$20/$B$3</f>
        <v>0</v>
      </c>
      <c r="I108" s="72">
        <f t="shared" si="65"/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>
        <f t="shared" si="65"/>
        <v>0</v>
      </c>
      <c r="BH108" s="72">
        <f t="shared" si="65"/>
        <v>0</v>
      </c>
      <c r="BI108" s="72">
        <f t="shared" si="65"/>
        <v>0</v>
      </c>
      <c r="BJ108" s="72">
        <f t="shared" si="65"/>
        <v>0</v>
      </c>
      <c r="BK108" s="72"/>
      <c r="BL108" s="72"/>
      <c r="BM108" s="35"/>
      <c r="BN108" s="72">
        <f t="shared" si="59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J109" si="66">$I$20/$B$3</f>
        <v>0</v>
      </c>
      <c r="J109" s="72">
        <f t="shared" si="66"/>
        <v>0</v>
      </c>
      <c r="K109" s="72">
        <f t="shared" si="66"/>
        <v>0</v>
      </c>
      <c r="L109" s="72">
        <f t="shared" si="66"/>
        <v>0</v>
      </c>
      <c r="M109" s="72">
        <f t="shared" si="66"/>
        <v>0</v>
      </c>
      <c r="N109" s="72">
        <f t="shared" si="66"/>
        <v>0</v>
      </c>
      <c r="O109" s="72">
        <f t="shared" si="66"/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>
        <f t="shared" si="66"/>
        <v>0</v>
      </c>
      <c r="BI109" s="72">
        <f t="shared" si="66"/>
        <v>0</v>
      </c>
      <c r="BJ109" s="72">
        <f t="shared" si="66"/>
        <v>0</v>
      </c>
      <c r="BK109" s="72"/>
      <c r="BL109" s="72"/>
      <c r="BM109" s="35"/>
      <c r="BN109" s="72">
        <f t="shared" si="59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J110" si="67">$J$20/$B$3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>
        <f t="shared" si="67"/>
        <v>0</v>
      </c>
      <c r="BJ110" s="72">
        <f t="shared" si="67"/>
        <v>0</v>
      </c>
      <c r="BK110" s="72"/>
      <c r="BL110" s="72"/>
      <c r="BM110" s="35"/>
      <c r="BN110" s="72">
        <f t="shared" si="59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J111" si="68">$K$20/$B$3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>
        <f t="shared" si="68"/>
        <v>0</v>
      </c>
      <c r="BK111" s="72"/>
      <c r="BL111" s="72"/>
      <c r="BM111" s="35"/>
      <c r="BN111" s="72">
        <f t="shared" si="59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35"/>
      <c r="BN112" s="72">
        <f t="shared" si="59"/>
        <v>0</v>
      </c>
      <c r="BO112" s="321">
        <f>L20</f>
        <v>-4.2640000000000002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35"/>
      <c r="BN113" s="72">
        <f t="shared" si="59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35"/>
      <c r="BN114" s="72">
        <f t="shared" si="59"/>
        <v>0</v>
      </c>
      <c r="BO114" s="321">
        <f>N20</f>
        <v>-1.17384753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69">SUM(C102:C114)</f>
        <v>0.4264</v>
      </c>
      <c r="D115" s="66">
        <f t="shared" si="69"/>
        <v>0.94059999999999999</v>
      </c>
      <c r="E115" s="66">
        <f t="shared" si="69"/>
        <v>1.0579847529999999</v>
      </c>
      <c r="F115" s="66">
        <f t="shared" si="69"/>
        <v>1.4779847529999999</v>
      </c>
      <c r="G115" s="66">
        <f t="shared" si="69"/>
        <v>1.4779847529999999</v>
      </c>
      <c r="H115" s="66">
        <f t="shared" si="69"/>
        <v>1.4779847529999999</v>
      </c>
      <c r="I115" s="66">
        <f t="shared" si="69"/>
        <v>1.4779847529999999</v>
      </c>
      <c r="J115" s="66">
        <f t="shared" si="69"/>
        <v>1.4779847529999999</v>
      </c>
      <c r="K115" s="66">
        <f t="shared" si="69"/>
        <v>1.4779847529999999</v>
      </c>
      <c r="L115" s="66">
        <f t="shared" si="69"/>
        <v>1.4779847529999999</v>
      </c>
      <c r="M115" s="66">
        <f t="shared" si="69"/>
        <v>1.051584753</v>
      </c>
      <c r="N115" s="66">
        <f t="shared" si="69"/>
        <v>0.53738475299999999</v>
      </c>
      <c r="O115" s="66">
        <f t="shared" si="69"/>
        <v>0.42000000000000004</v>
      </c>
      <c r="P115" s="66">
        <f t="shared" si="69"/>
        <v>0</v>
      </c>
      <c r="Q115" s="66">
        <f t="shared" si="69"/>
        <v>0</v>
      </c>
      <c r="R115" s="66">
        <f t="shared" si="69"/>
        <v>0</v>
      </c>
      <c r="S115" s="66">
        <f t="shared" si="69"/>
        <v>0</v>
      </c>
      <c r="T115" s="66">
        <f t="shared" si="69"/>
        <v>0</v>
      </c>
      <c r="U115" s="66">
        <f t="shared" si="69"/>
        <v>0</v>
      </c>
      <c r="V115" s="66">
        <f t="shared" si="69"/>
        <v>0</v>
      </c>
      <c r="W115" s="66">
        <f t="shared" si="69"/>
        <v>0</v>
      </c>
      <c r="X115" s="66">
        <f t="shared" si="69"/>
        <v>0</v>
      </c>
      <c r="Y115" s="66">
        <f t="shared" si="69"/>
        <v>0</v>
      </c>
      <c r="Z115" s="66">
        <f t="shared" si="69"/>
        <v>0</v>
      </c>
      <c r="AA115" s="66">
        <f t="shared" si="69"/>
        <v>0</v>
      </c>
      <c r="AB115" s="66">
        <f t="shared" si="69"/>
        <v>0</v>
      </c>
      <c r="AC115" s="66">
        <f t="shared" si="69"/>
        <v>0</v>
      </c>
      <c r="AD115" s="66">
        <f t="shared" si="69"/>
        <v>0</v>
      </c>
      <c r="AE115" s="66">
        <f t="shared" si="69"/>
        <v>0</v>
      </c>
      <c r="AF115" s="66">
        <f t="shared" si="69"/>
        <v>0</v>
      </c>
      <c r="AG115" s="66">
        <f t="shared" si="69"/>
        <v>0</v>
      </c>
      <c r="AH115" s="66">
        <f t="shared" si="69"/>
        <v>0</v>
      </c>
      <c r="AI115" s="66">
        <f t="shared" si="69"/>
        <v>0</v>
      </c>
      <c r="AJ115" s="66">
        <f t="shared" si="69"/>
        <v>0</v>
      </c>
      <c r="AK115" s="66">
        <f t="shared" si="69"/>
        <v>0</v>
      </c>
      <c r="AL115" s="66">
        <f t="shared" si="69"/>
        <v>0</v>
      </c>
      <c r="AM115" s="66">
        <f t="shared" si="69"/>
        <v>0</v>
      </c>
      <c r="AN115" s="66">
        <f t="shared" si="69"/>
        <v>0</v>
      </c>
      <c r="AO115" s="66">
        <f t="shared" si="69"/>
        <v>0</v>
      </c>
      <c r="AP115" s="66">
        <f t="shared" si="69"/>
        <v>0</v>
      </c>
      <c r="AQ115" s="66">
        <f t="shared" si="69"/>
        <v>0</v>
      </c>
      <c r="AR115" s="66">
        <f t="shared" si="69"/>
        <v>0</v>
      </c>
      <c r="AS115" s="66">
        <f t="shared" si="69"/>
        <v>0</v>
      </c>
      <c r="AT115" s="66">
        <f t="shared" si="69"/>
        <v>0</v>
      </c>
      <c r="AU115" s="66">
        <f t="shared" si="69"/>
        <v>0</v>
      </c>
      <c r="AV115" s="66">
        <f t="shared" si="69"/>
        <v>0</v>
      </c>
      <c r="AW115" s="66">
        <f t="shared" si="69"/>
        <v>0</v>
      </c>
      <c r="AX115" s="66">
        <f t="shared" si="69"/>
        <v>0</v>
      </c>
      <c r="AY115" s="66">
        <f t="shared" si="69"/>
        <v>0</v>
      </c>
      <c r="AZ115" s="66">
        <f t="shared" si="69"/>
        <v>0</v>
      </c>
      <c r="BA115" s="66">
        <f t="shared" si="69"/>
        <v>0</v>
      </c>
      <c r="BB115" s="66">
        <f t="shared" si="69"/>
        <v>0</v>
      </c>
      <c r="BC115" s="66">
        <f t="shared" si="69"/>
        <v>0</v>
      </c>
      <c r="BD115" s="66">
        <f t="shared" si="69"/>
        <v>0</v>
      </c>
      <c r="BE115" s="66">
        <f t="shared" si="69"/>
        <v>0</v>
      </c>
      <c r="BF115" s="66">
        <f t="shared" si="69"/>
        <v>0</v>
      </c>
      <c r="BG115" s="66">
        <f t="shared" si="69"/>
        <v>0</v>
      </c>
      <c r="BH115" s="66">
        <f t="shared" si="69"/>
        <v>0</v>
      </c>
      <c r="BI115" s="66">
        <f t="shared" si="69"/>
        <v>0</v>
      </c>
      <c r="BJ115" s="66">
        <f t="shared" si="69"/>
        <v>0</v>
      </c>
      <c r="BK115" s="66">
        <f t="shared" si="69"/>
        <v>0</v>
      </c>
      <c r="BL115" s="66">
        <f t="shared" si="69"/>
        <v>0</v>
      </c>
      <c r="BM115" s="35"/>
      <c r="BN115" s="55">
        <f>SUM(BN102:BN114)</f>
        <v>14.779847529999998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78" activePane="bottomRight" state="frozen"/>
      <selection activeCell="A62" sqref="A62"/>
      <selection pane="topRight" activeCell="A62" sqref="A62"/>
      <selection pane="bottomLeft" activeCell="A62" sqref="A62"/>
      <selection pane="bottomRight" activeCell="A62" sqref="A62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323</v>
      </c>
    </row>
    <row r="2" spans="1:67" ht="15" customHeight="1" x14ac:dyDescent="0.2">
      <c r="A2" s="57" t="s">
        <v>21</v>
      </c>
      <c r="B2" s="105" t="str">
        <f>VLOOKUP($B$1,'Assumptions (Inputs)'!$B$7:$G$24,2,FALSE)</f>
        <v>Utility Solutions (Solar, Fuel Cells, DG) (2 MWs)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</row>
    <row r="6" spans="1:67" ht="15" customHeight="1" x14ac:dyDescent="0.2">
      <c r="A6" s="57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(Escalated)'!E14</f>
        <v>0</v>
      </c>
      <c r="C13" s="126">
        <f>'CapEx (Escalated)'!F14</f>
        <v>0</v>
      </c>
      <c r="D13" s="126">
        <f>'CapEx (Escalated)'!G14</f>
        <v>0</v>
      </c>
      <c r="E13" s="126">
        <f>'CapEx (Escalated)'!H14</f>
        <v>0</v>
      </c>
      <c r="F13" s="126">
        <f>'CapEx (Escalated)'!I14</f>
        <v>0</v>
      </c>
      <c r="G13" s="126">
        <f>'CapEx (Escalated)'!J14</f>
        <v>0</v>
      </c>
      <c r="H13" s="126">
        <f>'CapEx (Escalated)'!K14</f>
        <v>0</v>
      </c>
      <c r="I13" s="126">
        <f>'CapEx (Escalated)'!L14</f>
        <v>0</v>
      </c>
      <c r="J13" s="126">
        <f>'CapEx (Escalated)'!M14</f>
        <v>0</v>
      </c>
      <c r="K13" s="126">
        <f>'CapEx (Escalated)'!N14</f>
        <v>0</v>
      </c>
      <c r="L13" s="126">
        <f>'CapEx (Escalated)'!O14</f>
        <v>0</v>
      </c>
      <c r="M13" s="126">
        <f>'CapEx (Escalated)'!P14</f>
        <v>0</v>
      </c>
      <c r="N13" s="126">
        <f>'CapEx (Escalated)'!Q14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" t="s">
        <v>25</v>
      </c>
      <c r="B20" s="72">
        <f>-B14</f>
        <v>0</v>
      </c>
      <c r="C20" s="72">
        <f t="shared" ref="C20:K20" si="6">-C14</f>
        <v>0</v>
      </c>
      <c r="D20" s="72">
        <f t="shared" si="6"/>
        <v>0</v>
      </c>
      <c r="E20" s="72">
        <f t="shared" si="6"/>
        <v>0</v>
      </c>
      <c r="F20" s="72">
        <f t="shared" si="6"/>
        <v>0</v>
      </c>
      <c r="G20" s="72">
        <f t="shared" si="6"/>
        <v>0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72">
        <f>-L14</f>
        <v>0</v>
      </c>
      <c r="M20" s="72">
        <f>-M14</f>
        <v>0</v>
      </c>
      <c r="N20" s="72">
        <f>-N14</f>
        <v>0</v>
      </c>
      <c r="O20" s="72">
        <f t="shared" ref="O20:AZ20" si="7">-O14</f>
        <v>0</v>
      </c>
      <c r="P20" s="72">
        <f t="shared" si="7"/>
        <v>0</v>
      </c>
      <c r="Q20" s="72">
        <f t="shared" si="7"/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AZ20" s="72">
        <f t="shared" si="7"/>
        <v>0</v>
      </c>
      <c r="BA20" s="319">
        <f>-D20</f>
        <v>0</v>
      </c>
      <c r="BB20" s="72"/>
      <c r="BC20" s="72"/>
      <c r="BD20" s="319">
        <f>-G20</f>
        <v>0</v>
      </c>
      <c r="BE20" s="72"/>
      <c r="BF20" s="72"/>
      <c r="BG20" s="72"/>
      <c r="BH20" s="72"/>
      <c r="BI20" s="52"/>
      <c r="BJ20" s="72"/>
      <c r="BK20" s="319">
        <f>N14</f>
        <v>0</v>
      </c>
      <c r="BL20" s="72"/>
      <c r="BM20" s="35"/>
      <c r="BN20" s="72">
        <f>SUM(B20:BM20)</f>
        <v>0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0</v>
      </c>
      <c r="D21" s="72">
        <f t="shared" si="8"/>
        <v>0</v>
      </c>
      <c r="E21" s="72">
        <f t="shared" si="8"/>
        <v>0</v>
      </c>
      <c r="F21" s="72">
        <f t="shared" si="8"/>
        <v>0</v>
      </c>
      <c r="G21" s="72">
        <f t="shared" si="8"/>
        <v>0</v>
      </c>
      <c r="H21" s="72">
        <f t="shared" si="8"/>
        <v>0</v>
      </c>
      <c r="I21" s="72">
        <f t="shared" si="8"/>
        <v>0</v>
      </c>
      <c r="J21" s="72">
        <f t="shared" si="8"/>
        <v>0</v>
      </c>
      <c r="K21" s="72">
        <f t="shared" si="8"/>
        <v>0</v>
      </c>
      <c r="L21" s="72">
        <f t="shared" si="8"/>
        <v>0</v>
      </c>
      <c r="M21" s="72">
        <f t="shared" si="8"/>
        <v>0</v>
      </c>
      <c r="N21" s="72">
        <f t="shared" si="8"/>
        <v>0</v>
      </c>
      <c r="O21" s="72">
        <f t="shared" si="8"/>
        <v>0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 t="shared" si="8"/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0</v>
      </c>
      <c r="D22" s="66">
        <f t="shared" si="9"/>
        <v>0</v>
      </c>
      <c r="E22" s="66">
        <f t="shared" si="9"/>
        <v>0</v>
      </c>
      <c r="F22" s="66">
        <f t="shared" si="9"/>
        <v>0</v>
      </c>
      <c r="G22" s="66">
        <f t="shared" si="9"/>
        <v>0</v>
      </c>
      <c r="H22" s="66">
        <f t="shared" si="9"/>
        <v>0</v>
      </c>
      <c r="I22" s="66">
        <f t="shared" si="9"/>
        <v>0</v>
      </c>
      <c r="J22" s="66">
        <f t="shared" si="9"/>
        <v>0</v>
      </c>
      <c r="K22" s="66">
        <f t="shared" si="9"/>
        <v>0</v>
      </c>
      <c r="L22" s="66">
        <f t="shared" si="9"/>
        <v>0</v>
      </c>
      <c r="M22" s="66">
        <f t="shared" si="9"/>
        <v>0</v>
      </c>
      <c r="N22" s="66">
        <f t="shared" si="9"/>
        <v>0</v>
      </c>
      <c r="O22" s="66">
        <f t="shared" si="9"/>
        <v>0</v>
      </c>
      <c r="P22" s="66">
        <f t="shared" si="9"/>
        <v>0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0</v>
      </c>
      <c r="E25" s="72">
        <f t="shared" si="10"/>
        <v>0</v>
      </c>
      <c r="F25" s="72">
        <f t="shared" si="10"/>
        <v>0</v>
      </c>
      <c r="G25" s="72">
        <f t="shared" si="10"/>
        <v>0</v>
      </c>
      <c r="H25" s="72">
        <f t="shared" si="10"/>
        <v>0</v>
      </c>
      <c r="I25" s="72">
        <f t="shared" si="10"/>
        <v>0</v>
      </c>
      <c r="J25" s="72">
        <f t="shared" si="10"/>
        <v>0</v>
      </c>
      <c r="K25" s="72">
        <f t="shared" si="10"/>
        <v>0</v>
      </c>
      <c r="L25" s="72">
        <f t="shared" si="10"/>
        <v>0</v>
      </c>
      <c r="M25" s="72">
        <f t="shared" si="10"/>
        <v>0</v>
      </c>
      <c r="N25" s="72">
        <f t="shared" si="10"/>
        <v>0</v>
      </c>
      <c r="O25" s="72">
        <f t="shared" si="10"/>
        <v>0</v>
      </c>
      <c r="P25" s="72">
        <f t="shared" si="10"/>
        <v>0</v>
      </c>
      <c r="Q25" s="72">
        <f t="shared" si="10"/>
        <v>0</v>
      </c>
      <c r="R25" s="72">
        <f t="shared" si="10"/>
        <v>0</v>
      </c>
      <c r="S25" s="72">
        <f t="shared" si="10"/>
        <v>0</v>
      </c>
      <c r="T25" s="72">
        <f t="shared" si="10"/>
        <v>0</v>
      </c>
      <c r="U25" s="72">
        <f t="shared" si="10"/>
        <v>0</v>
      </c>
      <c r="V25" s="72">
        <f t="shared" si="10"/>
        <v>0</v>
      </c>
      <c r="W25" s="72">
        <f t="shared" si="10"/>
        <v>0</v>
      </c>
      <c r="X25" s="72">
        <f t="shared" si="10"/>
        <v>0</v>
      </c>
      <c r="Y25" s="72">
        <f t="shared" si="10"/>
        <v>0</v>
      </c>
      <c r="Z25" s="72">
        <f t="shared" si="10"/>
        <v>0</v>
      </c>
      <c r="AA25" s="72">
        <f t="shared" si="10"/>
        <v>0</v>
      </c>
      <c r="AB25" s="72">
        <f t="shared" si="10"/>
        <v>0</v>
      </c>
      <c r="AC25" s="72">
        <f t="shared" si="10"/>
        <v>0</v>
      </c>
      <c r="AD25" s="72">
        <f t="shared" si="10"/>
        <v>0</v>
      </c>
      <c r="AE25" s="72">
        <f t="shared" si="10"/>
        <v>0</v>
      </c>
      <c r="AF25" s="72">
        <f t="shared" si="10"/>
        <v>0</v>
      </c>
      <c r="AG25" s="72">
        <f t="shared" si="10"/>
        <v>0</v>
      </c>
      <c r="AH25" s="72">
        <f t="shared" si="10"/>
        <v>0</v>
      </c>
      <c r="AI25" s="72">
        <f t="shared" si="10"/>
        <v>0</v>
      </c>
      <c r="AJ25" s="72">
        <f t="shared" si="10"/>
        <v>0</v>
      </c>
      <c r="AK25" s="72">
        <f t="shared" si="10"/>
        <v>0</v>
      </c>
      <c r="AL25" s="72">
        <f t="shared" si="10"/>
        <v>0</v>
      </c>
      <c r="AM25" s="72">
        <f t="shared" si="10"/>
        <v>0</v>
      </c>
      <c r="AN25" s="72">
        <f t="shared" si="10"/>
        <v>0</v>
      </c>
      <c r="AO25" s="72">
        <f t="shared" si="10"/>
        <v>0</v>
      </c>
      <c r="AP25" s="72">
        <f t="shared" si="10"/>
        <v>0</v>
      </c>
      <c r="AQ25" s="72">
        <f t="shared" si="10"/>
        <v>0</v>
      </c>
      <c r="AR25" s="72">
        <f t="shared" si="10"/>
        <v>0</v>
      </c>
      <c r="AS25" s="72">
        <f t="shared" si="10"/>
        <v>0</v>
      </c>
      <c r="AT25" s="72">
        <f t="shared" si="10"/>
        <v>0</v>
      </c>
      <c r="AU25" s="72">
        <f t="shared" si="10"/>
        <v>0</v>
      </c>
      <c r="AV25" s="72">
        <f t="shared" si="10"/>
        <v>0</v>
      </c>
      <c r="AW25" s="72">
        <f t="shared" si="10"/>
        <v>0</v>
      </c>
      <c r="AX25" s="72">
        <f t="shared" si="10"/>
        <v>0</v>
      </c>
      <c r="AY25" s="72">
        <f t="shared" si="10"/>
        <v>0</v>
      </c>
      <c r="AZ25" s="72">
        <f t="shared" si="10"/>
        <v>0</v>
      </c>
      <c r="BA25" s="72">
        <f t="shared" si="10"/>
        <v>0</v>
      </c>
      <c r="BB25" s="72">
        <f t="shared" si="10"/>
        <v>0</v>
      </c>
      <c r="BC25" s="72">
        <f t="shared" si="10"/>
        <v>0</v>
      </c>
      <c r="BD25" s="72">
        <f t="shared" si="10"/>
        <v>0</v>
      </c>
      <c r="BE25" s="72">
        <f t="shared" si="10"/>
        <v>0</v>
      </c>
      <c r="BF25" s="72">
        <f t="shared" si="10"/>
        <v>0</v>
      </c>
      <c r="BG25" s="72">
        <f t="shared" si="10"/>
        <v>0</v>
      </c>
      <c r="BH25" s="72">
        <f t="shared" si="10"/>
        <v>0</v>
      </c>
      <c r="BI25" s="72">
        <f t="shared" si="10"/>
        <v>0</v>
      </c>
      <c r="BJ25" s="72">
        <f t="shared" si="10"/>
        <v>0</v>
      </c>
      <c r="BK25" s="72">
        <f t="shared" si="10"/>
        <v>0</v>
      </c>
      <c r="BL25" s="72">
        <f t="shared" si="10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1">C75</f>
        <v>0</v>
      </c>
      <c r="D26" s="72">
        <f t="shared" si="11"/>
        <v>0</v>
      </c>
      <c r="E26" s="72">
        <f t="shared" si="11"/>
        <v>0</v>
      </c>
      <c r="F26" s="72">
        <f t="shared" si="11"/>
        <v>0</v>
      </c>
      <c r="G26" s="72">
        <f t="shared" si="11"/>
        <v>0</v>
      </c>
      <c r="H26" s="72">
        <f t="shared" si="11"/>
        <v>0</v>
      </c>
      <c r="I26" s="72">
        <f t="shared" si="11"/>
        <v>0</v>
      </c>
      <c r="J26" s="72">
        <f t="shared" si="11"/>
        <v>0</v>
      </c>
      <c r="K26" s="72">
        <f t="shared" si="11"/>
        <v>0</v>
      </c>
      <c r="L26" s="72">
        <f t="shared" si="11"/>
        <v>0</v>
      </c>
      <c r="M26" s="72">
        <f t="shared" si="11"/>
        <v>0</v>
      </c>
      <c r="N26" s="72">
        <f t="shared" si="11"/>
        <v>0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B82</f>
        <v>0</v>
      </c>
      <c r="C27" s="72">
        <f t="shared" si="12"/>
        <v>0</v>
      </c>
      <c r="D27" s="72">
        <f t="shared" si="12"/>
        <v>0</v>
      </c>
      <c r="E27" s="72">
        <f t="shared" si="12"/>
        <v>0</v>
      </c>
      <c r="F27" s="72">
        <f t="shared" si="12"/>
        <v>0</v>
      </c>
      <c r="G27" s="72">
        <f t="shared" si="12"/>
        <v>0</v>
      </c>
      <c r="H27" s="72">
        <f t="shared" si="12"/>
        <v>0</v>
      </c>
      <c r="I27" s="72">
        <f t="shared" si="12"/>
        <v>0</v>
      </c>
      <c r="J27" s="72">
        <f t="shared" si="12"/>
        <v>0</v>
      </c>
      <c r="K27" s="72">
        <f t="shared" si="12"/>
        <v>0</v>
      </c>
      <c r="L27" s="72">
        <f t="shared" si="12"/>
        <v>0</v>
      </c>
      <c r="M27" s="72">
        <f t="shared" si="12"/>
        <v>0</v>
      </c>
      <c r="N27" s="72">
        <f t="shared" si="12"/>
        <v>0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0</v>
      </c>
      <c r="D28" s="72">
        <f t="shared" si="13"/>
        <v>0</v>
      </c>
      <c r="E28" s="72">
        <f t="shared" si="13"/>
        <v>0</v>
      </c>
      <c r="F28" s="72">
        <f t="shared" si="13"/>
        <v>0</v>
      </c>
      <c r="G28" s="72">
        <f t="shared" si="13"/>
        <v>0</v>
      </c>
      <c r="H28" s="72">
        <f t="shared" si="13"/>
        <v>0</v>
      </c>
      <c r="I28" s="72">
        <f t="shared" si="13"/>
        <v>0</v>
      </c>
      <c r="J28" s="72">
        <f t="shared" si="13"/>
        <v>0</v>
      </c>
      <c r="K28" s="72">
        <f t="shared" si="13"/>
        <v>0</v>
      </c>
      <c r="L28" s="72">
        <f t="shared" si="13"/>
        <v>0</v>
      </c>
      <c r="M28" s="72">
        <f t="shared" si="13"/>
        <v>0</v>
      </c>
      <c r="N28" s="72">
        <f t="shared" si="13"/>
        <v>0</v>
      </c>
      <c r="O28" s="72">
        <f t="shared" si="13"/>
        <v>0</v>
      </c>
      <c r="P28" s="72">
        <f t="shared" si="13"/>
        <v>0</v>
      </c>
      <c r="Q28" s="72">
        <f t="shared" si="13"/>
        <v>0</v>
      </c>
      <c r="R28" s="72">
        <f t="shared" si="13"/>
        <v>0</v>
      </c>
      <c r="S28" s="72">
        <f t="shared" si="13"/>
        <v>0</v>
      </c>
      <c r="T28" s="72">
        <f t="shared" si="13"/>
        <v>0</v>
      </c>
      <c r="U28" s="72">
        <f t="shared" si="13"/>
        <v>0</v>
      </c>
      <c r="V28" s="72">
        <f t="shared" si="13"/>
        <v>0</v>
      </c>
      <c r="W28" s="72">
        <f t="shared" si="13"/>
        <v>0</v>
      </c>
      <c r="X28" s="72">
        <f t="shared" si="13"/>
        <v>0</v>
      </c>
      <c r="Y28" s="72">
        <f t="shared" si="13"/>
        <v>0</v>
      </c>
      <c r="Z28" s="72">
        <f t="shared" si="13"/>
        <v>0</v>
      </c>
      <c r="AA28" s="72">
        <f t="shared" si="13"/>
        <v>0</v>
      </c>
      <c r="AB28" s="72">
        <f t="shared" si="13"/>
        <v>0</v>
      </c>
      <c r="AC28" s="72">
        <f t="shared" si="13"/>
        <v>0</v>
      </c>
      <c r="AD28" s="72">
        <f t="shared" si="13"/>
        <v>0</v>
      </c>
      <c r="AE28" s="72">
        <f t="shared" si="13"/>
        <v>0</v>
      </c>
      <c r="AF28" s="72">
        <f t="shared" si="13"/>
        <v>0</v>
      </c>
      <c r="AG28" s="72">
        <f t="shared" si="13"/>
        <v>0</v>
      </c>
      <c r="AH28" s="72">
        <f t="shared" si="13"/>
        <v>0</v>
      </c>
      <c r="AI28" s="72">
        <f t="shared" si="13"/>
        <v>0</v>
      </c>
      <c r="AJ28" s="72">
        <f t="shared" si="13"/>
        <v>0</v>
      </c>
      <c r="AK28" s="72">
        <f t="shared" si="13"/>
        <v>0</v>
      </c>
      <c r="AL28" s="72">
        <f t="shared" si="13"/>
        <v>0</v>
      </c>
      <c r="AM28" s="72">
        <f t="shared" si="13"/>
        <v>0</v>
      </c>
      <c r="AN28" s="72">
        <f t="shared" si="13"/>
        <v>0</v>
      </c>
      <c r="AO28" s="72">
        <f t="shared" si="13"/>
        <v>0</v>
      </c>
      <c r="AP28" s="72">
        <f t="shared" si="13"/>
        <v>0</v>
      </c>
      <c r="AQ28" s="72">
        <f t="shared" si="13"/>
        <v>0</v>
      </c>
      <c r="AR28" s="72">
        <f t="shared" si="13"/>
        <v>0</v>
      </c>
      <c r="AS28" s="72">
        <f t="shared" si="13"/>
        <v>0</v>
      </c>
      <c r="AT28" s="72">
        <f t="shared" si="13"/>
        <v>0</v>
      </c>
      <c r="AU28" s="72">
        <f t="shared" si="13"/>
        <v>0</v>
      </c>
      <c r="AV28" s="72">
        <f t="shared" si="13"/>
        <v>0</v>
      </c>
      <c r="AW28" s="72">
        <f t="shared" si="13"/>
        <v>0</v>
      </c>
      <c r="AX28" s="72">
        <f t="shared" si="13"/>
        <v>0</v>
      </c>
      <c r="AY28" s="72">
        <f t="shared" si="13"/>
        <v>0</v>
      </c>
      <c r="AZ28" s="72">
        <f t="shared" si="13"/>
        <v>0</v>
      </c>
      <c r="BA28" s="72">
        <f t="shared" si="13"/>
        <v>0</v>
      </c>
      <c r="BB28" s="72">
        <f t="shared" si="13"/>
        <v>0</v>
      </c>
      <c r="BC28" s="72">
        <f t="shared" si="13"/>
        <v>0</v>
      </c>
      <c r="BD28" s="72">
        <f t="shared" si="13"/>
        <v>0</v>
      </c>
      <c r="BE28" s="72">
        <f t="shared" si="13"/>
        <v>0</v>
      </c>
      <c r="BF28" s="72">
        <f t="shared" si="13"/>
        <v>0</v>
      </c>
      <c r="BG28" s="72">
        <f t="shared" si="13"/>
        <v>0</v>
      </c>
      <c r="BH28" s="72">
        <f t="shared" si="13"/>
        <v>0</v>
      </c>
      <c r="BI28" s="72">
        <f t="shared" si="13"/>
        <v>0</v>
      </c>
      <c r="BJ28" s="72">
        <f t="shared" si="13"/>
        <v>0</v>
      </c>
      <c r="BK28" s="72">
        <f t="shared" si="13"/>
        <v>0</v>
      </c>
      <c r="BL28" s="72">
        <f t="shared" si="13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</v>
      </c>
      <c r="D29" s="66">
        <f t="shared" si="14"/>
        <v>0</v>
      </c>
      <c r="E29" s="66">
        <f t="shared" si="14"/>
        <v>0</v>
      </c>
      <c r="F29" s="66">
        <f t="shared" si="14"/>
        <v>0</v>
      </c>
      <c r="G29" s="66">
        <f>AVERAGE(G25,G28)</f>
        <v>0</v>
      </c>
      <c r="H29" s="66">
        <f t="shared" si="14"/>
        <v>0</v>
      </c>
      <c r="I29" s="66">
        <f t="shared" si="14"/>
        <v>0</v>
      </c>
      <c r="J29" s="66">
        <f t="shared" si="14"/>
        <v>0</v>
      </c>
      <c r="K29" s="66">
        <f t="shared" si="14"/>
        <v>0</v>
      </c>
      <c r="L29" s="66">
        <f t="shared" si="14"/>
        <v>0</v>
      </c>
      <c r="M29" s="66">
        <f t="shared" si="14"/>
        <v>0</v>
      </c>
      <c r="N29" s="66">
        <f t="shared" si="14"/>
        <v>0</v>
      </c>
      <c r="O29" s="66">
        <f t="shared" si="14"/>
        <v>0</v>
      </c>
      <c r="P29" s="66">
        <f t="shared" si="14"/>
        <v>0</v>
      </c>
      <c r="Q29" s="66">
        <f t="shared" si="14"/>
        <v>0</v>
      </c>
      <c r="R29" s="66">
        <f t="shared" si="14"/>
        <v>0</v>
      </c>
      <c r="S29" s="66">
        <f t="shared" si="14"/>
        <v>0</v>
      </c>
      <c r="T29" s="66">
        <f t="shared" si="14"/>
        <v>0</v>
      </c>
      <c r="U29" s="66">
        <f t="shared" si="14"/>
        <v>0</v>
      </c>
      <c r="V29" s="66">
        <f t="shared" si="14"/>
        <v>0</v>
      </c>
      <c r="W29" s="66">
        <f t="shared" si="14"/>
        <v>0</v>
      </c>
      <c r="X29" s="66">
        <f t="shared" si="14"/>
        <v>0</v>
      </c>
      <c r="Y29" s="66">
        <f t="shared" si="14"/>
        <v>0</v>
      </c>
      <c r="Z29" s="66">
        <f t="shared" si="14"/>
        <v>0</v>
      </c>
      <c r="AA29" s="66">
        <f t="shared" si="14"/>
        <v>0</v>
      </c>
      <c r="AB29" s="66">
        <f t="shared" si="14"/>
        <v>0</v>
      </c>
      <c r="AC29" s="66">
        <f t="shared" si="14"/>
        <v>0</v>
      </c>
      <c r="AD29" s="66">
        <f t="shared" si="14"/>
        <v>0</v>
      </c>
      <c r="AE29" s="66">
        <f t="shared" si="14"/>
        <v>0</v>
      </c>
      <c r="AF29" s="66">
        <f t="shared" si="14"/>
        <v>0</v>
      </c>
      <c r="AG29" s="66">
        <f t="shared" si="14"/>
        <v>0</v>
      </c>
      <c r="AH29" s="66">
        <f t="shared" si="14"/>
        <v>0</v>
      </c>
      <c r="AI29" s="66">
        <f t="shared" si="14"/>
        <v>0</v>
      </c>
      <c r="AJ29" s="66">
        <f t="shared" si="14"/>
        <v>0</v>
      </c>
      <c r="AK29" s="66">
        <f t="shared" si="14"/>
        <v>0</v>
      </c>
      <c r="AL29" s="66">
        <f t="shared" si="14"/>
        <v>0</v>
      </c>
      <c r="AM29" s="66">
        <f t="shared" si="14"/>
        <v>0</v>
      </c>
      <c r="AN29" s="66">
        <f t="shared" si="14"/>
        <v>0</v>
      </c>
      <c r="AO29" s="66">
        <f t="shared" si="14"/>
        <v>0</v>
      </c>
      <c r="AP29" s="66">
        <f t="shared" si="14"/>
        <v>0</v>
      </c>
      <c r="AQ29" s="66">
        <f t="shared" si="14"/>
        <v>0</v>
      </c>
      <c r="AR29" s="66">
        <f t="shared" si="14"/>
        <v>0</v>
      </c>
      <c r="AS29" s="66">
        <f t="shared" si="14"/>
        <v>0</v>
      </c>
      <c r="AT29" s="66">
        <f t="shared" si="14"/>
        <v>0</v>
      </c>
      <c r="AU29" s="66">
        <f t="shared" si="14"/>
        <v>0</v>
      </c>
      <c r="AV29" s="66">
        <f t="shared" si="14"/>
        <v>0</v>
      </c>
      <c r="AW29" s="66">
        <f t="shared" si="14"/>
        <v>0</v>
      </c>
      <c r="AX29" s="66">
        <f t="shared" si="14"/>
        <v>0</v>
      </c>
      <c r="AY29" s="66">
        <f t="shared" si="14"/>
        <v>0</v>
      </c>
      <c r="AZ29" s="66">
        <f t="shared" si="14"/>
        <v>0</v>
      </c>
      <c r="BA29" s="66">
        <f t="shared" si="14"/>
        <v>0</v>
      </c>
      <c r="BB29" s="66">
        <f t="shared" si="14"/>
        <v>0</v>
      </c>
      <c r="BC29" s="66">
        <f t="shared" si="14"/>
        <v>0</v>
      </c>
      <c r="BD29" s="66">
        <f t="shared" si="14"/>
        <v>0</v>
      </c>
      <c r="BE29" s="66">
        <f t="shared" si="14"/>
        <v>0</v>
      </c>
      <c r="BF29" s="66">
        <f t="shared" si="14"/>
        <v>0</v>
      </c>
      <c r="BG29" s="66">
        <f t="shared" si="14"/>
        <v>0</v>
      </c>
      <c r="BH29" s="66">
        <f t="shared" si="14"/>
        <v>0</v>
      </c>
      <c r="BI29" s="66">
        <f t="shared" si="14"/>
        <v>0</v>
      </c>
      <c r="BJ29" s="66">
        <f t="shared" si="14"/>
        <v>0</v>
      </c>
      <c r="BK29" s="66">
        <f t="shared" si="14"/>
        <v>0</v>
      </c>
      <c r="BL29" s="66">
        <f t="shared" si="14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0</v>
      </c>
      <c r="E32" s="72">
        <f t="shared" si="15"/>
        <v>0</v>
      </c>
      <c r="F32" s="72">
        <f t="shared" si="15"/>
        <v>0</v>
      </c>
      <c r="G32" s="72">
        <f t="shared" si="15"/>
        <v>0</v>
      </c>
      <c r="H32" s="72">
        <f t="shared" si="15"/>
        <v>0</v>
      </c>
      <c r="I32" s="72">
        <f t="shared" si="15"/>
        <v>0</v>
      </c>
      <c r="J32" s="72">
        <f t="shared" si="15"/>
        <v>0</v>
      </c>
      <c r="K32" s="72">
        <f t="shared" si="15"/>
        <v>0</v>
      </c>
      <c r="L32" s="72">
        <f t="shared" si="15"/>
        <v>0</v>
      </c>
      <c r="M32" s="72">
        <f t="shared" si="15"/>
        <v>0</v>
      </c>
      <c r="N32" s="72">
        <f t="shared" si="15"/>
        <v>0</v>
      </c>
      <c r="O32" s="72">
        <f t="shared" si="15"/>
        <v>0</v>
      </c>
      <c r="P32" s="72">
        <f t="shared" si="15"/>
        <v>0</v>
      </c>
      <c r="Q32" s="72">
        <f t="shared" si="15"/>
        <v>0</v>
      </c>
      <c r="R32" s="72">
        <f t="shared" si="15"/>
        <v>0</v>
      </c>
      <c r="S32" s="72">
        <f t="shared" si="15"/>
        <v>0</v>
      </c>
      <c r="T32" s="72">
        <f t="shared" si="15"/>
        <v>0</v>
      </c>
      <c r="U32" s="72">
        <f t="shared" si="15"/>
        <v>0</v>
      </c>
      <c r="V32" s="72">
        <f t="shared" si="15"/>
        <v>0</v>
      </c>
      <c r="W32" s="72">
        <f t="shared" si="15"/>
        <v>0</v>
      </c>
      <c r="X32" s="72">
        <f t="shared" si="15"/>
        <v>0</v>
      </c>
      <c r="Y32" s="72">
        <f t="shared" si="15"/>
        <v>0</v>
      </c>
      <c r="Z32" s="72">
        <f t="shared" si="15"/>
        <v>0</v>
      </c>
      <c r="AA32" s="72">
        <f t="shared" si="15"/>
        <v>0</v>
      </c>
      <c r="AB32" s="72">
        <f t="shared" si="15"/>
        <v>0</v>
      </c>
      <c r="AC32" s="72">
        <f t="shared" si="15"/>
        <v>0</v>
      </c>
      <c r="AD32" s="72">
        <f t="shared" si="15"/>
        <v>0</v>
      </c>
      <c r="AE32" s="72">
        <f t="shared" si="15"/>
        <v>0</v>
      </c>
      <c r="AF32" s="72">
        <f t="shared" si="15"/>
        <v>0</v>
      </c>
      <c r="AG32" s="72">
        <f t="shared" si="15"/>
        <v>0</v>
      </c>
      <c r="AH32" s="72">
        <f t="shared" si="15"/>
        <v>0</v>
      </c>
      <c r="AI32" s="72">
        <f t="shared" si="15"/>
        <v>0</v>
      </c>
      <c r="AJ32" s="72">
        <f t="shared" si="15"/>
        <v>0</v>
      </c>
      <c r="AK32" s="72">
        <f t="shared" si="15"/>
        <v>0</v>
      </c>
      <c r="AL32" s="72">
        <f t="shared" si="15"/>
        <v>0</v>
      </c>
      <c r="AM32" s="72">
        <f t="shared" si="15"/>
        <v>0</v>
      </c>
      <c r="AN32" s="72">
        <f t="shared" si="15"/>
        <v>0</v>
      </c>
      <c r="AO32" s="72">
        <f t="shared" si="15"/>
        <v>0</v>
      </c>
      <c r="AP32" s="72">
        <f t="shared" si="15"/>
        <v>0</v>
      </c>
      <c r="AQ32" s="72">
        <f t="shared" si="15"/>
        <v>0</v>
      </c>
      <c r="AR32" s="72">
        <f t="shared" si="15"/>
        <v>0</v>
      </c>
      <c r="AS32" s="72">
        <f t="shared" si="15"/>
        <v>0</v>
      </c>
      <c r="AT32" s="72">
        <f t="shared" si="15"/>
        <v>0</v>
      </c>
      <c r="AU32" s="72">
        <f t="shared" si="15"/>
        <v>0</v>
      </c>
      <c r="AV32" s="72">
        <f t="shared" si="15"/>
        <v>0</v>
      </c>
      <c r="AW32" s="72">
        <f t="shared" si="15"/>
        <v>0</v>
      </c>
      <c r="AX32" s="72">
        <f t="shared" si="15"/>
        <v>0</v>
      </c>
      <c r="AY32" s="72">
        <f t="shared" si="15"/>
        <v>0</v>
      </c>
      <c r="AZ32" s="72">
        <f t="shared" si="15"/>
        <v>0</v>
      </c>
      <c r="BA32" s="72">
        <f t="shared" si="15"/>
        <v>0</v>
      </c>
      <c r="BB32" s="72">
        <f t="shared" si="15"/>
        <v>0</v>
      </c>
      <c r="BC32" s="72">
        <f t="shared" si="15"/>
        <v>0</v>
      </c>
      <c r="BD32" s="72">
        <f t="shared" si="15"/>
        <v>0</v>
      </c>
      <c r="BE32" s="72">
        <f t="shared" si="15"/>
        <v>0</v>
      </c>
      <c r="BF32" s="72">
        <f t="shared" si="15"/>
        <v>0</v>
      </c>
      <c r="BG32" s="72">
        <f t="shared" si="15"/>
        <v>0</v>
      </c>
      <c r="BH32" s="72">
        <f t="shared" si="15"/>
        <v>0</v>
      </c>
      <c r="BI32" s="72">
        <f t="shared" si="15"/>
        <v>0</v>
      </c>
      <c r="BJ32" s="72">
        <f t="shared" si="15"/>
        <v>0</v>
      </c>
      <c r="BK32" s="72">
        <f t="shared" si="15"/>
        <v>0</v>
      </c>
      <c r="BL32" s="72">
        <f t="shared" si="15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6">B98</f>
        <v>0</v>
      </c>
      <c r="C33" s="72">
        <f t="shared" si="16"/>
        <v>0</v>
      </c>
      <c r="D33" s="72">
        <f t="shared" si="16"/>
        <v>0</v>
      </c>
      <c r="E33" s="72">
        <f t="shared" si="16"/>
        <v>0</v>
      </c>
      <c r="F33" s="72">
        <f t="shared" si="16"/>
        <v>0</v>
      </c>
      <c r="G33" s="72">
        <f t="shared" si="16"/>
        <v>0</v>
      </c>
      <c r="H33" s="72">
        <f t="shared" si="16"/>
        <v>0</v>
      </c>
      <c r="I33" s="72">
        <f t="shared" si="16"/>
        <v>0</v>
      </c>
      <c r="J33" s="72">
        <f t="shared" si="16"/>
        <v>0</v>
      </c>
      <c r="K33" s="72">
        <f t="shared" si="16"/>
        <v>0</v>
      </c>
      <c r="L33" s="72">
        <f t="shared" si="16"/>
        <v>0</v>
      </c>
      <c r="M33" s="72">
        <f t="shared" si="16"/>
        <v>0</v>
      </c>
      <c r="N33" s="72">
        <f t="shared" si="16"/>
        <v>0</v>
      </c>
      <c r="O33" s="72">
        <f t="shared" si="16"/>
        <v>0</v>
      </c>
      <c r="P33" s="72">
        <f t="shared" si="16"/>
        <v>0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si="16"/>
        <v>0</v>
      </c>
      <c r="AI33" s="72">
        <f t="shared" si="16"/>
        <v>0</v>
      </c>
      <c r="AJ33" s="72">
        <f t="shared" si="16"/>
        <v>0</v>
      </c>
      <c r="AK33" s="72">
        <f t="shared" si="16"/>
        <v>0</v>
      </c>
      <c r="AL33" s="72">
        <f t="shared" si="16"/>
        <v>0</v>
      </c>
      <c r="AM33" s="72">
        <f t="shared" si="16"/>
        <v>0</v>
      </c>
      <c r="AN33" s="72">
        <f t="shared" si="16"/>
        <v>0</v>
      </c>
      <c r="AO33" s="72">
        <f t="shared" si="16"/>
        <v>0</v>
      </c>
      <c r="AP33" s="72">
        <f t="shared" si="16"/>
        <v>0</v>
      </c>
      <c r="AQ33" s="72">
        <f t="shared" si="16"/>
        <v>0</v>
      </c>
      <c r="AR33" s="72">
        <f t="shared" si="16"/>
        <v>0</v>
      </c>
      <c r="AS33" s="72">
        <f t="shared" si="16"/>
        <v>0</v>
      </c>
      <c r="AT33" s="72">
        <f t="shared" si="16"/>
        <v>0</v>
      </c>
      <c r="AU33" s="72">
        <f t="shared" si="16"/>
        <v>0</v>
      </c>
      <c r="AV33" s="72">
        <f t="shared" si="16"/>
        <v>0</v>
      </c>
      <c r="AW33" s="72">
        <f t="shared" si="16"/>
        <v>0</v>
      </c>
      <c r="AX33" s="72">
        <f t="shared" si="16"/>
        <v>0</v>
      </c>
      <c r="AY33" s="72">
        <f t="shared" si="16"/>
        <v>0</v>
      </c>
      <c r="AZ33" s="72">
        <f t="shared" si="16"/>
        <v>0</v>
      </c>
      <c r="BA33" s="72">
        <f t="shared" si="16"/>
        <v>0</v>
      </c>
      <c r="BB33" s="72">
        <f t="shared" si="16"/>
        <v>0</v>
      </c>
      <c r="BC33" s="72">
        <f t="shared" si="16"/>
        <v>0</v>
      </c>
      <c r="BD33" s="72">
        <f t="shared" si="16"/>
        <v>0</v>
      </c>
      <c r="BE33" s="72">
        <f t="shared" si="16"/>
        <v>0</v>
      </c>
      <c r="BF33" s="72">
        <f t="shared" si="16"/>
        <v>0</v>
      </c>
      <c r="BG33" s="72">
        <f t="shared" si="16"/>
        <v>0</v>
      </c>
      <c r="BH33" s="72">
        <f t="shared" si="16"/>
        <v>0</v>
      </c>
      <c r="BI33" s="72">
        <f t="shared" si="16"/>
        <v>0</v>
      </c>
      <c r="BJ33" s="72">
        <f t="shared" si="16"/>
        <v>0</v>
      </c>
      <c r="BK33" s="72">
        <f t="shared" si="16"/>
        <v>0</v>
      </c>
      <c r="BL33" s="72">
        <f t="shared" si="16"/>
        <v>0</v>
      </c>
      <c r="BM33" s="35"/>
      <c r="BN33" s="72">
        <f>SUM(B33:BM33)</f>
        <v>0</v>
      </c>
      <c r="BO33" s="323"/>
    </row>
    <row r="34" spans="1:107" s="36" customFormat="1" ht="15" customHeight="1" x14ac:dyDescent="0.2">
      <c r="A34" s="34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319">
        <f>-BN87</f>
        <v>0</v>
      </c>
      <c r="BB34" s="72"/>
      <c r="BC34" s="72"/>
      <c r="BD34" s="319">
        <f>-BN90</f>
        <v>0</v>
      </c>
      <c r="BE34" s="72"/>
      <c r="BF34" s="72"/>
      <c r="BG34" s="72"/>
      <c r="BH34" s="72"/>
      <c r="BI34" s="72"/>
      <c r="BJ34" s="72"/>
      <c r="BK34" s="319">
        <f>-BN97</f>
        <v>0</v>
      </c>
      <c r="BL34" s="72"/>
      <c r="BM34" s="35"/>
      <c r="BN34" s="72">
        <f>SUM(B34:BM34)</f>
        <v>0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7">SUM(C32:C34)</f>
        <v>0</v>
      </c>
      <c r="D35" s="72">
        <f t="shared" si="17"/>
        <v>0</v>
      </c>
      <c r="E35" s="72">
        <f t="shared" si="17"/>
        <v>0</v>
      </c>
      <c r="F35" s="72">
        <f t="shared" si="17"/>
        <v>0</v>
      </c>
      <c r="G35" s="72">
        <f t="shared" si="17"/>
        <v>0</v>
      </c>
      <c r="H35" s="72">
        <f t="shared" si="17"/>
        <v>0</v>
      </c>
      <c r="I35" s="72">
        <f t="shared" si="17"/>
        <v>0</v>
      </c>
      <c r="J35" s="72">
        <f t="shared" si="17"/>
        <v>0</v>
      </c>
      <c r="K35" s="72">
        <f t="shared" si="17"/>
        <v>0</v>
      </c>
      <c r="L35" s="72">
        <f t="shared" si="17"/>
        <v>0</v>
      </c>
      <c r="M35" s="72">
        <f t="shared" si="17"/>
        <v>0</v>
      </c>
      <c r="N35" s="72">
        <f t="shared" si="17"/>
        <v>0</v>
      </c>
      <c r="O35" s="72">
        <f t="shared" si="17"/>
        <v>0</v>
      </c>
      <c r="P35" s="72">
        <f t="shared" si="17"/>
        <v>0</v>
      </c>
      <c r="Q35" s="72">
        <f t="shared" si="17"/>
        <v>0</v>
      </c>
      <c r="R35" s="72">
        <f t="shared" si="17"/>
        <v>0</v>
      </c>
      <c r="S35" s="72">
        <f t="shared" si="17"/>
        <v>0</v>
      </c>
      <c r="T35" s="72">
        <f t="shared" si="17"/>
        <v>0</v>
      </c>
      <c r="U35" s="72">
        <f t="shared" si="17"/>
        <v>0</v>
      </c>
      <c r="V35" s="72">
        <f t="shared" si="17"/>
        <v>0</v>
      </c>
      <c r="W35" s="72">
        <f t="shared" si="17"/>
        <v>0</v>
      </c>
      <c r="X35" s="72">
        <f t="shared" si="17"/>
        <v>0</v>
      </c>
      <c r="Y35" s="72">
        <f t="shared" si="17"/>
        <v>0</v>
      </c>
      <c r="Z35" s="72">
        <f t="shared" si="17"/>
        <v>0</v>
      </c>
      <c r="AA35" s="72">
        <f t="shared" si="17"/>
        <v>0</v>
      </c>
      <c r="AB35" s="72">
        <f t="shared" si="17"/>
        <v>0</v>
      </c>
      <c r="AC35" s="72">
        <f t="shared" si="17"/>
        <v>0</v>
      </c>
      <c r="AD35" s="72">
        <f t="shared" si="17"/>
        <v>0</v>
      </c>
      <c r="AE35" s="72">
        <f t="shared" si="17"/>
        <v>0</v>
      </c>
      <c r="AF35" s="72">
        <f t="shared" si="17"/>
        <v>0</v>
      </c>
      <c r="AG35" s="72">
        <f t="shared" si="17"/>
        <v>0</v>
      </c>
      <c r="AH35" s="72">
        <f t="shared" si="17"/>
        <v>0</v>
      </c>
      <c r="AI35" s="72">
        <f t="shared" si="17"/>
        <v>0</v>
      </c>
      <c r="AJ35" s="72">
        <f t="shared" si="17"/>
        <v>0</v>
      </c>
      <c r="AK35" s="72">
        <f t="shared" si="17"/>
        <v>0</v>
      </c>
      <c r="AL35" s="72">
        <f t="shared" si="17"/>
        <v>0</v>
      </c>
      <c r="AM35" s="72">
        <f t="shared" si="17"/>
        <v>0</v>
      </c>
      <c r="AN35" s="72">
        <f t="shared" si="17"/>
        <v>0</v>
      </c>
      <c r="AO35" s="72">
        <f t="shared" si="17"/>
        <v>0</v>
      </c>
      <c r="AP35" s="72">
        <f t="shared" si="17"/>
        <v>0</v>
      </c>
      <c r="AQ35" s="72">
        <f t="shared" si="17"/>
        <v>0</v>
      </c>
      <c r="AR35" s="72">
        <f t="shared" si="17"/>
        <v>0</v>
      </c>
      <c r="AS35" s="72">
        <f t="shared" si="17"/>
        <v>0</v>
      </c>
      <c r="AT35" s="72">
        <f t="shared" si="17"/>
        <v>0</v>
      </c>
      <c r="AU35" s="72">
        <f t="shared" si="17"/>
        <v>0</v>
      </c>
      <c r="AV35" s="72">
        <f t="shared" si="17"/>
        <v>0</v>
      </c>
      <c r="AW35" s="72">
        <f t="shared" si="17"/>
        <v>0</v>
      </c>
      <c r="AX35" s="72">
        <f t="shared" si="17"/>
        <v>0</v>
      </c>
      <c r="AY35" s="72">
        <f t="shared" si="17"/>
        <v>0</v>
      </c>
      <c r="AZ35" s="72">
        <f t="shared" si="17"/>
        <v>0</v>
      </c>
      <c r="BA35" s="72">
        <f t="shared" si="17"/>
        <v>0</v>
      </c>
      <c r="BB35" s="72">
        <f t="shared" si="17"/>
        <v>0</v>
      </c>
      <c r="BC35" s="72">
        <f t="shared" si="17"/>
        <v>0</v>
      </c>
      <c r="BD35" s="72">
        <f t="shared" si="17"/>
        <v>0</v>
      </c>
      <c r="BE35" s="72">
        <f t="shared" si="17"/>
        <v>0</v>
      </c>
      <c r="BF35" s="72">
        <f t="shared" si="17"/>
        <v>0</v>
      </c>
      <c r="BG35" s="72">
        <f t="shared" si="17"/>
        <v>0</v>
      </c>
      <c r="BH35" s="72">
        <f t="shared" si="17"/>
        <v>0</v>
      </c>
      <c r="BI35" s="72">
        <f t="shared" si="17"/>
        <v>0</v>
      </c>
      <c r="BJ35" s="72">
        <f t="shared" si="17"/>
        <v>0</v>
      </c>
      <c r="BK35" s="72">
        <f t="shared" si="17"/>
        <v>0</v>
      </c>
      <c r="BL35" s="72">
        <f t="shared" si="17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8">AVERAGE(B32,B35)</f>
        <v>0</v>
      </c>
      <c r="C36" s="66">
        <f t="shared" si="18"/>
        <v>0</v>
      </c>
      <c r="D36" s="66">
        <f t="shared" si="18"/>
        <v>0</v>
      </c>
      <c r="E36" s="66">
        <f t="shared" si="18"/>
        <v>0</v>
      </c>
      <c r="F36" s="66">
        <f t="shared" si="18"/>
        <v>0</v>
      </c>
      <c r="G36" s="66">
        <f t="shared" si="18"/>
        <v>0</v>
      </c>
      <c r="H36" s="66">
        <f t="shared" si="18"/>
        <v>0</v>
      </c>
      <c r="I36" s="66">
        <f t="shared" si="18"/>
        <v>0</v>
      </c>
      <c r="J36" s="66">
        <f t="shared" si="18"/>
        <v>0</v>
      </c>
      <c r="K36" s="66">
        <f t="shared" si="18"/>
        <v>0</v>
      </c>
      <c r="L36" s="66">
        <f t="shared" si="18"/>
        <v>0</v>
      </c>
      <c r="M36" s="66">
        <f t="shared" si="18"/>
        <v>0</v>
      </c>
      <c r="N36" s="66">
        <f t="shared" si="18"/>
        <v>0</v>
      </c>
      <c r="O36" s="66">
        <f t="shared" si="18"/>
        <v>0</v>
      </c>
      <c r="P36" s="66">
        <f t="shared" si="18"/>
        <v>0</v>
      </c>
      <c r="Q36" s="66">
        <f t="shared" si="18"/>
        <v>0</v>
      </c>
      <c r="R36" s="66">
        <f t="shared" si="18"/>
        <v>0</v>
      </c>
      <c r="S36" s="66">
        <f t="shared" si="18"/>
        <v>0</v>
      </c>
      <c r="T36" s="66">
        <f t="shared" si="18"/>
        <v>0</v>
      </c>
      <c r="U36" s="66">
        <f t="shared" si="18"/>
        <v>0</v>
      </c>
      <c r="V36" s="66">
        <f t="shared" si="18"/>
        <v>0</v>
      </c>
      <c r="W36" s="66">
        <f t="shared" si="18"/>
        <v>0</v>
      </c>
      <c r="X36" s="66">
        <f t="shared" si="18"/>
        <v>0</v>
      </c>
      <c r="Y36" s="66">
        <f t="shared" si="18"/>
        <v>0</v>
      </c>
      <c r="Z36" s="66">
        <f t="shared" si="18"/>
        <v>0</v>
      </c>
      <c r="AA36" s="66">
        <f t="shared" si="18"/>
        <v>0</v>
      </c>
      <c r="AB36" s="66">
        <f t="shared" si="18"/>
        <v>0</v>
      </c>
      <c r="AC36" s="66">
        <f t="shared" si="18"/>
        <v>0</v>
      </c>
      <c r="AD36" s="66">
        <f t="shared" si="18"/>
        <v>0</v>
      </c>
      <c r="AE36" s="66">
        <f t="shared" si="18"/>
        <v>0</v>
      </c>
      <c r="AF36" s="66">
        <f t="shared" si="18"/>
        <v>0</v>
      </c>
      <c r="AG36" s="66">
        <f t="shared" si="18"/>
        <v>0</v>
      </c>
      <c r="AH36" s="66">
        <f t="shared" si="18"/>
        <v>0</v>
      </c>
      <c r="AI36" s="66">
        <f t="shared" si="18"/>
        <v>0</v>
      </c>
      <c r="AJ36" s="66">
        <f t="shared" si="18"/>
        <v>0</v>
      </c>
      <c r="AK36" s="66">
        <f t="shared" si="18"/>
        <v>0</v>
      </c>
      <c r="AL36" s="66">
        <f t="shared" si="18"/>
        <v>0</v>
      </c>
      <c r="AM36" s="66">
        <f t="shared" si="18"/>
        <v>0</v>
      </c>
      <c r="AN36" s="66">
        <f t="shared" si="18"/>
        <v>0</v>
      </c>
      <c r="AO36" s="66">
        <f t="shared" si="18"/>
        <v>0</v>
      </c>
      <c r="AP36" s="66">
        <f t="shared" si="18"/>
        <v>0</v>
      </c>
      <c r="AQ36" s="66">
        <f t="shared" si="18"/>
        <v>0</v>
      </c>
      <c r="AR36" s="66">
        <f t="shared" si="18"/>
        <v>0</v>
      </c>
      <c r="AS36" s="66">
        <f t="shared" si="18"/>
        <v>0</v>
      </c>
      <c r="AT36" s="66">
        <f t="shared" si="18"/>
        <v>0</v>
      </c>
      <c r="AU36" s="66">
        <f t="shared" si="18"/>
        <v>0</v>
      </c>
      <c r="AV36" s="66">
        <f t="shared" si="18"/>
        <v>0</v>
      </c>
      <c r="AW36" s="66">
        <f t="shared" si="18"/>
        <v>0</v>
      </c>
      <c r="AX36" s="66">
        <f t="shared" si="18"/>
        <v>0</v>
      </c>
      <c r="AY36" s="66">
        <f t="shared" si="18"/>
        <v>0</v>
      </c>
      <c r="AZ36" s="66">
        <f t="shared" si="18"/>
        <v>0</v>
      </c>
      <c r="BA36" s="66">
        <f t="shared" si="18"/>
        <v>0</v>
      </c>
      <c r="BB36" s="66">
        <f t="shared" si="18"/>
        <v>0</v>
      </c>
      <c r="BC36" s="66">
        <f t="shared" si="18"/>
        <v>0</v>
      </c>
      <c r="BD36" s="66">
        <f t="shared" si="18"/>
        <v>0</v>
      </c>
      <c r="BE36" s="66">
        <f t="shared" si="18"/>
        <v>0</v>
      </c>
      <c r="BF36" s="66">
        <f t="shared" si="18"/>
        <v>0</v>
      </c>
      <c r="BG36" s="66">
        <f t="shared" si="18"/>
        <v>0</v>
      </c>
      <c r="BH36" s="66">
        <f t="shared" si="18"/>
        <v>0</v>
      </c>
      <c r="BI36" s="66">
        <f t="shared" si="18"/>
        <v>0</v>
      </c>
      <c r="BJ36" s="66">
        <f t="shared" si="18"/>
        <v>0</v>
      </c>
      <c r="BK36" s="66">
        <f t="shared" si="18"/>
        <v>0</v>
      </c>
      <c r="BL36" s="66">
        <f t="shared" si="18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19">B41</f>
        <v>0</v>
      </c>
      <c r="D39" s="72">
        <f t="shared" si="19"/>
        <v>0</v>
      </c>
      <c r="E39" s="72">
        <f t="shared" si="19"/>
        <v>0</v>
      </c>
      <c r="F39" s="72">
        <f t="shared" si="19"/>
        <v>0</v>
      </c>
      <c r="G39" s="72">
        <f t="shared" si="19"/>
        <v>0</v>
      </c>
      <c r="H39" s="72">
        <f t="shared" si="19"/>
        <v>0</v>
      </c>
      <c r="I39" s="72">
        <f t="shared" si="19"/>
        <v>0</v>
      </c>
      <c r="J39" s="72">
        <f t="shared" si="19"/>
        <v>0</v>
      </c>
      <c r="K39" s="72">
        <f t="shared" si="19"/>
        <v>0</v>
      </c>
      <c r="L39" s="72">
        <f t="shared" si="19"/>
        <v>0</v>
      </c>
      <c r="M39" s="72">
        <f t="shared" si="19"/>
        <v>0</v>
      </c>
      <c r="N39" s="72">
        <f t="shared" si="19"/>
        <v>0</v>
      </c>
      <c r="O39" s="72">
        <f t="shared" si="19"/>
        <v>0</v>
      </c>
      <c r="P39" s="72">
        <f t="shared" si="19"/>
        <v>0</v>
      </c>
      <c r="Q39" s="72">
        <f t="shared" si="19"/>
        <v>0</v>
      </c>
      <c r="R39" s="72">
        <f t="shared" si="19"/>
        <v>0</v>
      </c>
      <c r="S39" s="72">
        <f t="shared" si="19"/>
        <v>0</v>
      </c>
      <c r="T39" s="72">
        <f t="shared" si="19"/>
        <v>0</v>
      </c>
      <c r="U39" s="72">
        <f t="shared" si="19"/>
        <v>0</v>
      </c>
      <c r="V39" s="72">
        <f t="shared" si="19"/>
        <v>0</v>
      </c>
      <c r="W39" s="72">
        <f t="shared" si="19"/>
        <v>0</v>
      </c>
      <c r="X39" s="72">
        <f t="shared" si="19"/>
        <v>0</v>
      </c>
      <c r="Y39" s="72">
        <f t="shared" si="19"/>
        <v>0</v>
      </c>
      <c r="Z39" s="72">
        <f t="shared" si="19"/>
        <v>0</v>
      </c>
      <c r="AA39" s="72">
        <f t="shared" si="19"/>
        <v>0</v>
      </c>
      <c r="AB39" s="72">
        <f t="shared" si="19"/>
        <v>0</v>
      </c>
      <c r="AC39" s="72">
        <f t="shared" si="19"/>
        <v>0</v>
      </c>
      <c r="AD39" s="72">
        <f t="shared" si="19"/>
        <v>0</v>
      </c>
      <c r="AE39" s="72">
        <f t="shared" si="19"/>
        <v>0</v>
      </c>
      <c r="AF39" s="72">
        <f t="shared" si="19"/>
        <v>0</v>
      </c>
      <c r="AG39" s="72">
        <f t="shared" si="19"/>
        <v>0</v>
      </c>
      <c r="AH39" s="72">
        <f t="shared" si="19"/>
        <v>0</v>
      </c>
      <c r="AI39" s="72">
        <f t="shared" si="19"/>
        <v>0</v>
      </c>
      <c r="AJ39" s="72">
        <f t="shared" si="19"/>
        <v>0</v>
      </c>
      <c r="AK39" s="72">
        <f t="shared" si="19"/>
        <v>0</v>
      </c>
      <c r="AL39" s="72">
        <f t="shared" si="19"/>
        <v>0</v>
      </c>
      <c r="AM39" s="72">
        <f t="shared" si="19"/>
        <v>0</v>
      </c>
      <c r="AN39" s="72">
        <f t="shared" si="19"/>
        <v>0</v>
      </c>
      <c r="AO39" s="72">
        <f t="shared" si="19"/>
        <v>0</v>
      </c>
      <c r="AP39" s="72">
        <f t="shared" si="19"/>
        <v>0</v>
      </c>
      <c r="AQ39" s="72">
        <f t="shared" si="19"/>
        <v>0</v>
      </c>
      <c r="AR39" s="72">
        <f t="shared" si="19"/>
        <v>0</v>
      </c>
      <c r="AS39" s="72">
        <f t="shared" si="19"/>
        <v>0</v>
      </c>
      <c r="AT39" s="72">
        <f t="shared" si="19"/>
        <v>0</v>
      </c>
      <c r="AU39" s="72">
        <f t="shared" si="19"/>
        <v>0</v>
      </c>
      <c r="AV39" s="72">
        <f t="shared" si="19"/>
        <v>0</v>
      </c>
      <c r="AW39" s="72">
        <f t="shared" si="19"/>
        <v>0</v>
      </c>
      <c r="AX39" s="72">
        <f t="shared" si="19"/>
        <v>0</v>
      </c>
      <c r="AY39" s="72">
        <f t="shared" si="19"/>
        <v>0</v>
      </c>
      <c r="AZ39" s="72">
        <f t="shared" si="19"/>
        <v>0</v>
      </c>
      <c r="BA39" s="72">
        <f t="shared" si="19"/>
        <v>0</v>
      </c>
      <c r="BB39" s="72">
        <f t="shared" si="19"/>
        <v>0</v>
      </c>
      <c r="BC39" s="72">
        <f t="shared" si="19"/>
        <v>0</v>
      </c>
      <c r="BD39" s="72">
        <f t="shared" si="19"/>
        <v>0</v>
      </c>
      <c r="BE39" s="72">
        <f t="shared" si="19"/>
        <v>0</v>
      </c>
      <c r="BF39" s="72">
        <f t="shared" si="19"/>
        <v>0</v>
      </c>
      <c r="BG39" s="72">
        <f t="shared" si="19"/>
        <v>0</v>
      </c>
      <c r="BH39" s="72">
        <f t="shared" si="19"/>
        <v>0</v>
      </c>
      <c r="BI39" s="72">
        <f t="shared" si="19"/>
        <v>0</v>
      </c>
      <c r="BJ39" s="72">
        <f t="shared" si="19"/>
        <v>0</v>
      </c>
      <c r="BK39" s="72">
        <f t="shared" si="19"/>
        <v>0</v>
      </c>
      <c r="BL39" s="72">
        <f t="shared" si="19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0">SUM(C39:C40)</f>
        <v>0</v>
      </c>
      <c r="D41" s="72">
        <f t="shared" si="20"/>
        <v>0</v>
      </c>
      <c r="E41" s="72">
        <f t="shared" si="20"/>
        <v>0</v>
      </c>
      <c r="F41" s="72">
        <f t="shared" si="20"/>
        <v>0</v>
      </c>
      <c r="G41" s="72">
        <f t="shared" si="20"/>
        <v>0</v>
      </c>
      <c r="H41" s="72">
        <f t="shared" si="20"/>
        <v>0</v>
      </c>
      <c r="I41" s="72">
        <f t="shared" si="20"/>
        <v>0</v>
      </c>
      <c r="J41" s="72">
        <f t="shared" si="20"/>
        <v>0</v>
      </c>
      <c r="K41" s="72">
        <f t="shared" si="20"/>
        <v>0</v>
      </c>
      <c r="L41" s="72">
        <f t="shared" si="20"/>
        <v>0</v>
      </c>
      <c r="M41" s="72">
        <f t="shared" si="20"/>
        <v>0</v>
      </c>
      <c r="N41" s="72">
        <f t="shared" si="20"/>
        <v>0</v>
      </c>
      <c r="O41" s="72">
        <f t="shared" si="20"/>
        <v>0</v>
      </c>
      <c r="P41" s="72">
        <f t="shared" si="20"/>
        <v>0</v>
      </c>
      <c r="Q41" s="72">
        <f t="shared" si="20"/>
        <v>0</v>
      </c>
      <c r="R41" s="72">
        <f t="shared" si="20"/>
        <v>0</v>
      </c>
      <c r="S41" s="72">
        <f t="shared" si="20"/>
        <v>0</v>
      </c>
      <c r="T41" s="72">
        <f t="shared" si="20"/>
        <v>0</v>
      </c>
      <c r="U41" s="72">
        <f t="shared" si="20"/>
        <v>0</v>
      </c>
      <c r="V41" s="72">
        <f t="shared" si="20"/>
        <v>0</v>
      </c>
      <c r="W41" s="72">
        <f t="shared" si="20"/>
        <v>0</v>
      </c>
      <c r="X41" s="72">
        <f t="shared" si="20"/>
        <v>0</v>
      </c>
      <c r="Y41" s="72">
        <f t="shared" si="20"/>
        <v>0</v>
      </c>
      <c r="Z41" s="72">
        <f t="shared" si="20"/>
        <v>0</v>
      </c>
      <c r="AA41" s="72">
        <f t="shared" si="20"/>
        <v>0</v>
      </c>
      <c r="AB41" s="72">
        <f t="shared" si="20"/>
        <v>0</v>
      </c>
      <c r="AC41" s="72">
        <f t="shared" si="20"/>
        <v>0</v>
      </c>
      <c r="AD41" s="72">
        <f t="shared" si="20"/>
        <v>0</v>
      </c>
      <c r="AE41" s="72">
        <f t="shared" si="20"/>
        <v>0</v>
      </c>
      <c r="AF41" s="72">
        <f t="shared" si="20"/>
        <v>0</v>
      </c>
      <c r="AG41" s="72">
        <f t="shared" si="20"/>
        <v>0</v>
      </c>
      <c r="AH41" s="72">
        <f t="shared" si="20"/>
        <v>0</v>
      </c>
      <c r="AI41" s="72">
        <f t="shared" si="20"/>
        <v>0</v>
      </c>
      <c r="AJ41" s="72">
        <f t="shared" si="20"/>
        <v>0</v>
      </c>
      <c r="AK41" s="72">
        <f t="shared" si="20"/>
        <v>0</v>
      </c>
      <c r="AL41" s="72">
        <f t="shared" si="20"/>
        <v>0</v>
      </c>
      <c r="AM41" s="72">
        <f t="shared" si="20"/>
        <v>0</v>
      </c>
      <c r="AN41" s="72">
        <f t="shared" si="20"/>
        <v>0</v>
      </c>
      <c r="AO41" s="72">
        <f t="shared" si="20"/>
        <v>0</v>
      </c>
      <c r="AP41" s="72">
        <f t="shared" si="20"/>
        <v>0</v>
      </c>
      <c r="AQ41" s="72">
        <f t="shared" si="20"/>
        <v>0</v>
      </c>
      <c r="AR41" s="72">
        <f t="shared" si="20"/>
        <v>0</v>
      </c>
      <c r="AS41" s="72">
        <f t="shared" si="20"/>
        <v>0</v>
      </c>
      <c r="AT41" s="72">
        <f t="shared" si="20"/>
        <v>0</v>
      </c>
      <c r="AU41" s="72">
        <f t="shared" si="20"/>
        <v>0</v>
      </c>
      <c r="AV41" s="72">
        <f t="shared" si="20"/>
        <v>0</v>
      </c>
      <c r="AW41" s="72">
        <f t="shared" si="20"/>
        <v>0</v>
      </c>
      <c r="AX41" s="72">
        <f t="shared" si="20"/>
        <v>0</v>
      </c>
      <c r="AY41" s="72">
        <f t="shared" si="20"/>
        <v>0</v>
      </c>
      <c r="AZ41" s="72">
        <f t="shared" si="20"/>
        <v>0</v>
      </c>
      <c r="BA41" s="72">
        <f t="shared" si="20"/>
        <v>0</v>
      </c>
      <c r="BB41" s="72">
        <f t="shared" si="20"/>
        <v>0</v>
      </c>
      <c r="BC41" s="72">
        <f t="shared" si="20"/>
        <v>0</v>
      </c>
      <c r="BD41" s="72">
        <f t="shared" si="20"/>
        <v>0</v>
      </c>
      <c r="BE41" s="72">
        <f t="shared" si="20"/>
        <v>0</v>
      </c>
      <c r="BF41" s="72">
        <f t="shared" si="20"/>
        <v>0</v>
      </c>
      <c r="BG41" s="72">
        <f t="shared" si="20"/>
        <v>0</v>
      </c>
      <c r="BH41" s="72">
        <f t="shared" si="20"/>
        <v>0</v>
      </c>
      <c r="BI41" s="72">
        <f t="shared" si="20"/>
        <v>0</v>
      </c>
      <c r="BJ41" s="72">
        <f t="shared" si="20"/>
        <v>0</v>
      </c>
      <c r="BK41" s="72">
        <f t="shared" si="20"/>
        <v>0</v>
      </c>
      <c r="BL41" s="72">
        <f t="shared" si="20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1">AVERAGE(C39,C41)</f>
        <v>0</v>
      </c>
      <c r="D42" s="66">
        <f t="shared" si="21"/>
        <v>0</v>
      </c>
      <c r="E42" s="66">
        <f t="shared" si="21"/>
        <v>0</v>
      </c>
      <c r="F42" s="66">
        <f>AVERAGE(F39,F41)</f>
        <v>0</v>
      </c>
      <c r="G42" s="66">
        <f t="shared" si="21"/>
        <v>0</v>
      </c>
      <c r="H42" s="66">
        <f t="shared" si="21"/>
        <v>0</v>
      </c>
      <c r="I42" s="66">
        <f t="shared" si="21"/>
        <v>0</v>
      </c>
      <c r="J42" s="66">
        <f t="shared" si="21"/>
        <v>0</v>
      </c>
      <c r="K42" s="66">
        <f t="shared" si="21"/>
        <v>0</v>
      </c>
      <c r="L42" s="66">
        <f t="shared" si="21"/>
        <v>0</v>
      </c>
      <c r="M42" s="66">
        <f t="shared" si="21"/>
        <v>0</v>
      </c>
      <c r="N42" s="66">
        <f t="shared" si="21"/>
        <v>0</v>
      </c>
      <c r="O42" s="66">
        <f t="shared" si="21"/>
        <v>0</v>
      </c>
      <c r="P42" s="66">
        <f t="shared" si="21"/>
        <v>0</v>
      </c>
      <c r="Q42" s="66">
        <f t="shared" si="21"/>
        <v>0</v>
      </c>
      <c r="R42" s="66">
        <f t="shared" si="21"/>
        <v>0</v>
      </c>
      <c r="S42" s="66">
        <f t="shared" si="21"/>
        <v>0</v>
      </c>
      <c r="T42" s="66">
        <f t="shared" si="21"/>
        <v>0</v>
      </c>
      <c r="U42" s="66">
        <f t="shared" si="21"/>
        <v>0</v>
      </c>
      <c r="V42" s="66">
        <f t="shared" si="21"/>
        <v>0</v>
      </c>
      <c r="W42" s="66">
        <f t="shared" si="21"/>
        <v>0</v>
      </c>
      <c r="X42" s="66">
        <f t="shared" si="21"/>
        <v>0</v>
      </c>
      <c r="Y42" s="66">
        <f t="shared" si="21"/>
        <v>0</v>
      </c>
      <c r="Z42" s="66">
        <f t="shared" si="21"/>
        <v>0</v>
      </c>
      <c r="AA42" s="66">
        <f t="shared" si="21"/>
        <v>0</v>
      </c>
      <c r="AB42" s="66">
        <f t="shared" si="21"/>
        <v>0</v>
      </c>
      <c r="AC42" s="66">
        <f t="shared" si="21"/>
        <v>0</v>
      </c>
      <c r="AD42" s="66">
        <f t="shared" si="21"/>
        <v>0</v>
      </c>
      <c r="AE42" s="66">
        <f t="shared" si="21"/>
        <v>0</v>
      </c>
      <c r="AF42" s="66">
        <f t="shared" si="21"/>
        <v>0</v>
      </c>
      <c r="AG42" s="66">
        <f t="shared" si="21"/>
        <v>0</v>
      </c>
      <c r="AH42" s="66">
        <f t="shared" si="21"/>
        <v>0</v>
      </c>
      <c r="AI42" s="66">
        <f t="shared" si="21"/>
        <v>0</v>
      </c>
      <c r="AJ42" s="66">
        <f t="shared" si="21"/>
        <v>0</v>
      </c>
      <c r="AK42" s="66">
        <f t="shared" si="21"/>
        <v>0</v>
      </c>
      <c r="AL42" s="66">
        <f t="shared" si="21"/>
        <v>0</v>
      </c>
      <c r="AM42" s="66">
        <f t="shared" si="21"/>
        <v>0</v>
      </c>
      <c r="AN42" s="66">
        <f t="shared" si="21"/>
        <v>0</v>
      </c>
      <c r="AO42" s="66">
        <f t="shared" si="21"/>
        <v>0</v>
      </c>
      <c r="AP42" s="66">
        <f t="shared" si="21"/>
        <v>0</v>
      </c>
      <c r="AQ42" s="66">
        <f t="shared" si="21"/>
        <v>0</v>
      </c>
      <c r="AR42" s="66">
        <f t="shared" si="21"/>
        <v>0</v>
      </c>
      <c r="AS42" s="66">
        <f t="shared" si="21"/>
        <v>0</v>
      </c>
      <c r="AT42" s="66">
        <f t="shared" si="21"/>
        <v>0</v>
      </c>
      <c r="AU42" s="66">
        <f t="shared" si="21"/>
        <v>0</v>
      </c>
      <c r="AV42" s="66">
        <f t="shared" si="21"/>
        <v>0</v>
      </c>
      <c r="AW42" s="66">
        <f t="shared" si="21"/>
        <v>0</v>
      </c>
      <c r="AX42" s="66">
        <f t="shared" si="21"/>
        <v>0</v>
      </c>
      <c r="AY42" s="66">
        <f t="shared" si="21"/>
        <v>0</v>
      </c>
      <c r="AZ42" s="66">
        <f t="shared" si="21"/>
        <v>0</v>
      </c>
      <c r="BA42" s="66">
        <f t="shared" si="21"/>
        <v>0</v>
      </c>
      <c r="BB42" s="66">
        <f t="shared" si="21"/>
        <v>0</v>
      </c>
      <c r="BC42" s="66">
        <f t="shared" si="21"/>
        <v>0</v>
      </c>
      <c r="BD42" s="66">
        <f t="shared" si="21"/>
        <v>0</v>
      </c>
      <c r="BE42" s="66">
        <f t="shared" si="21"/>
        <v>0</v>
      </c>
      <c r="BF42" s="66">
        <f t="shared" si="21"/>
        <v>0</v>
      </c>
      <c r="BG42" s="66">
        <f t="shared" si="21"/>
        <v>0</v>
      </c>
      <c r="BH42" s="66">
        <f t="shared" si="21"/>
        <v>0</v>
      </c>
      <c r="BI42" s="66">
        <f t="shared" si="21"/>
        <v>0</v>
      </c>
      <c r="BJ42" s="66">
        <f t="shared" si="21"/>
        <v>0</v>
      </c>
      <c r="BK42" s="66">
        <f t="shared" si="21"/>
        <v>0</v>
      </c>
      <c r="BL42" s="66">
        <f t="shared" si="21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2">B47</f>
        <v>0</v>
      </c>
      <c r="D45" s="53">
        <f t="shared" si="22"/>
        <v>0</v>
      </c>
      <c r="E45" s="53">
        <f t="shared" si="22"/>
        <v>0</v>
      </c>
      <c r="F45" s="53">
        <f t="shared" si="22"/>
        <v>0</v>
      </c>
      <c r="G45" s="53">
        <f t="shared" si="22"/>
        <v>0</v>
      </c>
      <c r="H45" s="53">
        <f t="shared" si="22"/>
        <v>0</v>
      </c>
      <c r="I45" s="53">
        <f t="shared" si="22"/>
        <v>0</v>
      </c>
      <c r="J45" s="53">
        <f t="shared" si="22"/>
        <v>0</v>
      </c>
      <c r="K45" s="53">
        <f t="shared" si="22"/>
        <v>0</v>
      </c>
      <c r="L45" s="53">
        <f t="shared" si="22"/>
        <v>0</v>
      </c>
      <c r="M45" s="53">
        <f t="shared" si="22"/>
        <v>0</v>
      </c>
      <c r="N45" s="53">
        <f t="shared" si="22"/>
        <v>0</v>
      </c>
      <c r="O45" s="53">
        <f t="shared" si="22"/>
        <v>0</v>
      </c>
      <c r="P45" s="53">
        <f t="shared" si="22"/>
        <v>0</v>
      </c>
      <c r="Q45" s="53">
        <f t="shared" si="22"/>
        <v>0</v>
      </c>
      <c r="R45" s="53">
        <f t="shared" si="22"/>
        <v>0</v>
      </c>
      <c r="S45" s="53">
        <f t="shared" si="22"/>
        <v>0</v>
      </c>
      <c r="T45" s="53">
        <f t="shared" si="22"/>
        <v>0</v>
      </c>
      <c r="U45" s="53">
        <f t="shared" si="22"/>
        <v>0</v>
      </c>
      <c r="V45" s="53">
        <f t="shared" si="22"/>
        <v>0</v>
      </c>
      <c r="W45" s="53">
        <f t="shared" si="22"/>
        <v>0</v>
      </c>
      <c r="X45" s="53">
        <f t="shared" si="22"/>
        <v>0</v>
      </c>
      <c r="Y45" s="53">
        <f t="shared" si="22"/>
        <v>0</v>
      </c>
      <c r="Z45" s="53">
        <f t="shared" si="22"/>
        <v>0</v>
      </c>
      <c r="AA45" s="53">
        <f t="shared" si="22"/>
        <v>0</v>
      </c>
      <c r="AB45" s="53">
        <f t="shared" si="22"/>
        <v>0</v>
      </c>
      <c r="AC45" s="53">
        <f t="shared" si="22"/>
        <v>0</v>
      </c>
      <c r="AD45" s="53">
        <f t="shared" si="22"/>
        <v>0</v>
      </c>
      <c r="AE45" s="53">
        <f t="shared" si="22"/>
        <v>0</v>
      </c>
      <c r="AF45" s="53">
        <f t="shared" si="22"/>
        <v>0</v>
      </c>
      <c r="AG45" s="53">
        <f t="shared" si="22"/>
        <v>0</v>
      </c>
      <c r="AH45" s="53">
        <f t="shared" si="22"/>
        <v>0</v>
      </c>
      <c r="AI45" s="53">
        <f t="shared" si="22"/>
        <v>0</v>
      </c>
      <c r="AJ45" s="53">
        <f t="shared" si="22"/>
        <v>0</v>
      </c>
      <c r="AK45" s="53">
        <f t="shared" si="22"/>
        <v>0</v>
      </c>
      <c r="AL45" s="53">
        <f t="shared" si="22"/>
        <v>0</v>
      </c>
      <c r="AM45" s="53">
        <f t="shared" si="22"/>
        <v>0</v>
      </c>
      <c r="AN45" s="53">
        <f t="shared" si="22"/>
        <v>0</v>
      </c>
      <c r="AO45" s="53">
        <f t="shared" si="22"/>
        <v>0</v>
      </c>
      <c r="AP45" s="53">
        <f t="shared" si="22"/>
        <v>0</v>
      </c>
      <c r="AQ45" s="53">
        <f t="shared" si="22"/>
        <v>0</v>
      </c>
      <c r="AR45" s="53">
        <f t="shared" si="22"/>
        <v>0</v>
      </c>
      <c r="AS45" s="53">
        <f t="shared" si="22"/>
        <v>0</v>
      </c>
      <c r="AT45" s="53">
        <f t="shared" si="22"/>
        <v>0</v>
      </c>
      <c r="AU45" s="53">
        <f t="shared" si="22"/>
        <v>0</v>
      </c>
      <c r="AV45" s="53">
        <f t="shared" si="22"/>
        <v>0</v>
      </c>
      <c r="AW45" s="53">
        <f t="shared" si="22"/>
        <v>0</v>
      </c>
      <c r="AX45" s="53">
        <f t="shared" si="22"/>
        <v>0</v>
      </c>
      <c r="AY45" s="53">
        <f t="shared" si="22"/>
        <v>0</v>
      </c>
      <c r="AZ45" s="53">
        <f t="shared" si="22"/>
        <v>0</v>
      </c>
      <c r="BA45" s="53">
        <f t="shared" si="22"/>
        <v>0</v>
      </c>
      <c r="BB45" s="53">
        <f t="shared" si="22"/>
        <v>0</v>
      </c>
      <c r="BC45" s="53">
        <f t="shared" si="22"/>
        <v>0</v>
      </c>
      <c r="BD45" s="53">
        <f t="shared" si="22"/>
        <v>0</v>
      </c>
      <c r="BE45" s="53">
        <f t="shared" si="22"/>
        <v>0</v>
      </c>
      <c r="BF45" s="53">
        <f t="shared" si="22"/>
        <v>0</v>
      </c>
      <c r="BG45" s="53">
        <f t="shared" si="22"/>
        <v>0</v>
      </c>
      <c r="BH45" s="53">
        <f t="shared" si="22"/>
        <v>0</v>
      </c>
      <c r="BI45" s="53">
        <f t="shared" si="22"/>
        <v>0</v>
      </c>
      <c r="BJ45" s="53">
        <f t="shared" si="22"/>
        <v>0</v>
      </c>
      <c r="BK45" s="53">
        <f t="shared" si="22"/>
        <v>0</v>
      </c>
      <c r="BL45" s="53">
        <f t="shared" si="22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3">SUM(B45:B46)</f>
        <v>0</v>
      </c>
      <c r="C47" s="75">
        <f t="shared" si="23"/>
        <v>0</v>
      </c>
      <c r="D47" s="75">
        <f>SUM(D45:D46)</f>
        <v>0</v>
      </c>
      <c r="E47" s="75">
        <f>SUM(E45:E46)</f>
        <v>0</v>
      </c>
      <c r="F47" s="75">
        <f t="shared" si="23"/>
        <v>0</v>
      </c>
      <c r="G47" s="75">
        <f t="shared" si="23"/>
        <v>0</v>
      </c>
      <c r="H47" s="75">
        <f t="shared" si="23"/>
        <v>0</v>
      </c>
      <c r="I47" s="75">
        <f t="shared" si="23"/>
        <v>0</v>
      </c>
      <c r="J47" s="75">
        <f t="shared" si="23"/>
        <v>0</v>
      </c>
      <c r="K47" s="75">
        <f t="shared" si="23"/>
        <v>0</v>
      </c>
      <c r="L47" s="75">
        <f t="shared" si="23"/>
        <v>0</v>
      </c>
      <c r="M47" s="75">
        <f t="shared" si="23"/>
        <v>0</v>
      </c>
      <c r="N47" s="75">
        <f t="shared" si="23"/>
        <v>0</v>
      </c>
      <c r="O47" s="75">
        <f t="shared" si="23"/>
        <v>0</v>
      </c>
      <c r="P47" s="75">
        <f t="shared" si="23"/>
        <v>0</v>
      </c>
      <c r="Q47" s="75">
        <f t="shared" si="23"/>
        <v>0</v>
      </c>
      <c r="R47" s="75">
        <f t="shared" si="23"/>
        <v>0</v>
      </c>
      <c r="S47" s="75">
        <f t="shared" si="23"/>
        <v>0</v>
      </c>
      <c r="T47" s="75">
        <f t="shared" si="23"/>
        <v>0</v>
      </c>
      <c r="U47" s="75">
        <f t="shared" si="23"/>
        <v>0</v>
      </c>
      <c r="V47" s="75">
        <f t="shared" si="23"/>
        <v>0</v>
      </c>
      <c r="W47" s="75">
        <f t="shared" si="23"/>
        <v>0</v>
      </c>
      <c r="X47" s="75">
        <f t="shared" si="23"/>
        <v>0</v>
      </c>
      <c r="Y47" s="75">
        <f t="shared" si="23"/>
        <v>0</v>
      </c>
      <c r="Z47" s="75">
        <f t="shared" si="23"/>
        <v>0</v>
      </c>
      <c r="AA47" s="75">
        <f t="shared" si="23"/>
        <v>0</v>
      </c>
      <c r="AB47" s="75">
        <f t="shared" si="23"/>
        <v>0</v>
      </c>
      <c r="AC47" s="75">
        <f t="shared" si="23"/>
        <v>0</v>
      </c>
      <c r="AD47" s="75">
        <f t="shared" si="23"/>
        <v>0</v>
      </c>
      <c r="AE47" s="75">
        <f t="shared" si="23"/>
        <v>0</v>
      </c>
      <c r="AF47" s="75">
        <f t="shared" si="23"/>
        <v>0</v>
      </c>
      <c r="AG47" s="75">
        <f t="shared" si="23"/>
        <v>0</v>
      </c>
      <c r="AH47" s="75">
        <f t="shared" si="23"/>
        <v>0</v>
      </c>
      <c r="AI47" s="75">
        <f t="shared" si="23"/>
        <v>0</v>
      </c>
      <c r="AJ47" s="75">
        <f t="shared" si="23"/>
        <v>0</v>
      </c>
      <c r="AK47" s="75">
        <f t="shared" si="23"/>
        <v>0</v>
      </c>
      <c r="AL47" s="75">
        <f t="shared" si="23"/>
        <v>0</v>
      </c>
      <c r="AM47" s="75">
        <f t="shared" si="23"/>
        <v>0</v>
      </c>
      <c r="AN47" s="75">
        <f t="shared" si="23"/>
        <v>0</v>
      </c>
      <c r="AO47" s="75">
        <f t="shared" si="23"/>
        <v>0</v>
      </c>
      <c r="AP47" s="75">
        <f t="shared" si="23"/>
        <v>0</v>
      </c>
      <c r="AQ47" s="75">
        <f t="shared" si="23"/>
        <v>0</v>
      </c>
      <c r="AR47" s="75">
        <f t="shared" si="23"/>
        <v>0</v>
      </c>
      <c r="AS47" s="75">
        <f t="shared" si="23"/>
        <v>0</v>
      </c>
      <c r="AT47" s="75">
        <f t="shared" si="23"/>
        <v>0</v>
      </c>
      <c r="AU47" s="75">
        <f t="shared" si="23"/>
        <v>0</v>
      </c>
      <c r="AV47" s="75">
        <f t="shared" si="23"/>
        <v>0</v>
      </c>
      <c r="AW47" s="75">
        <f t="shared" si="23"/>
        <v>0</v>
      </c>
      <c r="AX47" s="75">
        <f t="shared" si="23"/>
        <v>0</v>
      </c>
      <c r="AY47" s="75">
        <f t="shared" si="23"/>
        <v>0</v>
      </c>
      <c r="AZ47" s="75">
        <f t="shared" si="23"/>
        <v>0</v>
      </c>
      <c r="BA47" s="75">
        <f t="shared" si="23"/>
        <v>0</v>
      </c>
      <c r="BB47" s="75">
        <f t="shared" si="23"/>
        <v>0</v>
      </c>
      <c r="BC47" s="75">
        <f t="shared" si="23"/>
        <v>0</v>
      </c>
      <c r="BD47" s="75">
        <f t="shared" si="23"/>
        <v>0</v>
      </c>
      <c r="BE47" s="75">
        <f t="shared" si="23"/>
        <v>0</v>
      </c>
      <c r="BF47" s="75">
        <f t="shared" si="23"/>
        <v>0</v>
      </c>
      <c r="BG47" s="75">
        <f t="shared" si="23"/>
        <v>0</v>
      </c>
      <c r="BH47" s="75">
        <f t="shared" si="23"/>
        <v>0</v>
      </c>
      <c r="BI47" s="75">
        <f t="shared" si="23"/>
        <v>0</v>
      </c>
      <c r="BJ47" s="75">
        <f t="shared" si="23"/>
        <v>0</v>
      </c>
      <c r="BK47" s="75">
        <f t="shared" si="23"/>
        <v>0</v>
      </c>
      <c r="BL47" s="75">
        <f t="shared" si="23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4">AVERAGE(B45,B47)</f>
        <v>0</v>
      </c>
      <c r="C48" s="66">
        <f t="shared" si="24"/>
        <v>0</v>
      </c>
      <c r="D48" s="66">
        <f t="shared" si="24"/>
        <v>0</v>
      </c>
      <c r="E48" s="66">
        <f>AVERAGE(E45,E47)</f>
        <v>0</v>
      </c>
      <c r="F48" s="66">
        <f t="shared" si="24"/>
        <v>0</v>
      </c>
      <c r="G48" s="66">
        <f>AVERAGE(G45,G47)</f>
        <v>0</v>
      </c>
      <c r="H48" s="66">
        <f t="shared" si="24"/>
        <v>0</v>
      </c>
      <c r="I48" s="66">
        <f t="shared" si="24"/>
        <v>0</v>
      </c>
      <c r="J48" s="66">
        <f t="shared" si="24"/>
        <v>0</v>
      </c>
      <c r="K48" s="66">
        <f t="shared" si="24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5">AVERAGE(O45,O47)</f>
        <v>0</v>
      </c>
      <c r="P48" s="66">
        <f t="shared" si="25"/>
        <v>0</v>
      </c>
      <c r="Q48" s="66">
        <f t="shared" si="25"/>
        <v>0</v>
      </c>
      <c r="R48" s="66">
        <f t="shared" si="25"/>
        <v>0</v>
      </c>
      <c r="S48" s="66">
        <f t="shared" si="25"/>
        <v>0</v>
      </c>
      <c r="T48" s="66">
        <f t="shared" si="25"/>
        <v>0</v>
      </c>
      <c r="U48" s="66">
        <f t="shared" si="25"/>
        <v>0</v>
      </c>
      <c r="V48" s="66">
        <f t="shared" si="25"/>
        <v>0</v>
      </c>
      <c r="W48" s="66">
        <f t="shared" si="25"/>
        <v>0</v>
      </c>
      <c r="X48" s="66">
        <f t="shared" si="25"/>
        <v>0</v>
      </c>
      <c r="Y48" s="66">
        <f t="shared" si="25"/>
        <v>0</v>
      </c>
      <c r="Z48" s="66">
        <f t="shared" si="25"/>
        <v>0</v>
      </c>
      <c r="AA48" s="66">
        <f t="shared" si="25"/>
        <v>0</v>
      </c>
      <c r="AB48" s="66">
        <f t="shared" si="25"/>
        <v>0</v>
      </c>
      <c r="AC48" s="66">
        <f t="shared" si="25"/>
        <v>0</v>
      </c>
      <c r="AD48" s="66">
        <f t="shared" si="25"/>
        <v>0</v>
      </c>
      <c r="AE48" s="66">
        <f t="shared" si="25"/>
        <v>0</v>
      </c>
      <c r="AF48" s="66">
        <f t="shared" si="25"/>
        <v>0</v>
      </c>
      <c r="AG48" s="66">
        <f t="shared" si="25"/>
        <v>0</v>
      </c>
      <c r="AH48" s="66">
        <f t="shared" si="25"/>
        <v>0</v>
      </c>
      <c r="AI48" s="66">
        <f t="shared" si="25"/>
        <v>0</v>
      </c>
      <c r="AJ48" s="66">
        <f t="shared" si="25"/>
        <v>0</v>
      </c>
      <c r="AK48" s="66">
        <f t="shared" si="25"/>
        <v>0</v>
      </c>
      <c r="AL48" s="66">
        <f t="shared" si="25"/>
        <v>0</v>
      </c>
      <c r="AM48" s="66">
        <f t="shared" si="25"/>
        <v>0</v>
      </c>
      <c r="AN48" s="66">
        <f t="shared" si="25"/>
        <v>0</v>
      </c>
      <c r="AO48" s="66">
        <f t="shared" si="25"/>
        <v>0</v>
      </c>
      <c r="AP48" s="66">
        <f t="shared" si="25"/>
        <v>0</v>
      </c>
      <c r="AQ48" s="66">
        <f t="shared" si="25"/>
        <v>0</v>
      </c>
      <c r="AR48" s="66">
        <f t="shared" si="25"/>
        <v>0</v>
      </c>
      <c r="AS48" s="66">
        <f t="shared" si="25"/>
        <v>0</v>
      </c>
      <c r="AT48" s="66">
        <f t="shared" si="25"/>
        <v>0</v>
      </c>
      <c r="AU48" s="66">
        <f t="shared" si="25"/>
        <v>0</v>
      </c>
      <c r="AV48" s="66">
        <f t="shared" si="25"/>
        <v>0</v>
      </c>
      <c r="AW48" s="66">
        <f t="shared" si="25"/>
        <v>0</v>
      </c>
      <c r="AX48" s="66">
        <f t="shared" si="25"/>
        <v>0</v>
      </c>
      <c r="AY48" s="66">
        <f t="shared" si="25"/>
        <v>0</v>
      </c>
      <c r="AZ48" s="66">
        <f t="shared" si="25"/>
        <v>0</v>
      </c>
      <c r="BA48" s="66">
        <f t="shared" si="25"/>
        <v>0</v>
      </c>
      <c r="BB48" s="66">
        <f t="shared" si="25"/>
        <v>0</v>
      </c>
      <c r="BC48" s="66">
        <f t="shared" si="25"/>
        <v>0</v>
      </c>
      <c r="BD48" s="66">
        <f t="shared" si="25"/>
        <v>0</v>
      </c>
      <c r="BE48" s="66">
        <f t="shared" si="25"/>
        <v>0</v>
      </c>
      <c r="BF48" s="66">
        <f t="shared" si="25"/>
        <v>0</v>
      </c>
      <c r="BG48" s="66">
        <f t="shared" si="25"/>
        <v>0</v>
      </c>
      <c r="BH48" s="66">
        <f t="shared" si="25"/>
        <v>0</v>
      </c>
      <c r="BI48" s="66">
        <f t="shared" si="25"/>
        <v>0</v>
      </c>
      <c r="BJ48" s="66">
        <f t="shared" si="25"/>
        <v>0</v>
      </c>
      <c r="BK48" s="66">
        <f t="shared" si="25"/>
        <v>0</v>
      </c>
      <c r="BL48" s="66">
        <f t="shared" si="25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6">C22-C36-C42-C48</f>
        <v>0</v>
      </c>
      <c r="D50" s="69">
        <f t="shared" si="26"/>
        <v>0</v>
      </c>
      <c r="E50" s="69">
        <f t="shared" si="26"/>
        <v>0</v>
      </c>
      <c r="F50" s="69">
        <f t="shared" si="26"/>
        <v>0</v>
      </c>
      <c r="G50" s="69">
        <f t="shared" si="26"/>
        <v>0</v>
      </c>
      <c r="H50" s="69">
        <f t="shared" si="26"/>
        <v>0</v>
      </c>
      <c r="I50" s="69">
        <f t="shared" si="26"/>
        <v>0</v>
      </c>
      <c r="J50" s="69">
        <f t="shared" si="26"/>
        <v>0</v>
      </c>
      <c r="K50" s="69">
        <f t="shared" si="26"/>
        <v>0</v>
      </c>
      <c r="L50" s="69">
        <f t="shared" si="26"/>
        <v>0</v>
      </c>
      <c r="M50" s="69">
        <f t="shared" si="26"/>
        <v>0</v>
      </c>
      <c r="N50" s="69">
        <f t="shared" si="26"/>
        <v>0</v>
      </c>
      <c r="O50" s="69">
        <f t="shared" si="26"/>
        <v>0</v>
      </c>
      <c r="P50" s="69">
        <f t="shared" si="26"/>
        <v>0</v>
      </c>
      <c r="Q50" s="69">
        <f t="shared" si="26"/>
        <v>0</v>
      </c>
      <c r="R50" s="69">
        <f t="shared" si="26"/>
        <v>0</v>
      </c>
      <c r="S50" s="69">
        <f t="shared" si="26"/>
        <v>0</v>
      </c>
      <c r="T50" s="69">
        <f t="shared" si="26"/>
        <v>0</v>
      </c>
      <c r="U50" s="69">
        <f t="shared" si="26"/>
        <v>0</v>
      </c>
      <c r="V50" s="69">
        <f t="shared" si="26"/>
        <v>0</v>
      </c>
      <c r="W50" s="69">
        <f t="shared" si="26"/>
        <v>0</v>
      </c>
      <c r="X50" s="69">
        <f t="shared" si="26"/>
        <v>0</v>
      </c>
      <c r="Y50" s="69">
        <f t="shared" si="26"/>
        <v>0</v>
      </c>
      <c r="Z50" s="69">
        <f t="shared" si="26"/>
        <v>0</v>
      </c>
      <c r="AA50" s="69">
        <f t="shared" si="26"/>
        <v>0</v>
      </c>
      <c r="AB50" s="69">
        <f t="shared" si="26"/>
        <v>0</v>
      </c>
      <c r="AC50" s="69">
        <f t="shared" si="26"/>
        <v>0</v>
      </c>
      <c r="AD50" s="69">
        <f t="shared" si="26"/>
        <v>0</v>
      </c>
      <c r="AE50" s="69">
        <f t="shared" si="26"/>
        <v>0</v>
      </c>
      <c r="AF50" s="69">
        <f t="shared" si="26"/>
        <v>0</v>
      </c>
      <c r="AG50" s="69">
        <f t="shared" si="26"/>
        <v>0</v>
      </c>
      <c r="AH50" s="69">
        <f t="shared" si="26"/>
        <v>0</v>
      </c>
      <c r="AI50" s="69">
        <f t="shared" si="26"/>
        <v>0</v>
      </c>
      <c r="AJ50" s="69">
        <f t="shared" si="26"/>
        <v>0</v>
      </c>
      <c r="AK50" s="69">
        <f t="shared" si="26"/>
        <v>0</v>
      </c>
      <c r="AL50" s="69">
        <f t="shared" si="26"/>
        <v>0</v>
      </c>
      <c r="AM50" s="69">
        <f t="shared" si="26"/>
        <v>0</v>
      </c>
      <c r="AN50" s="69">
        <f t="shared" si="26"/>
        <v>0</v>
      </c>
      <c r="AO50" s="69">
        <f t="shared" si="26"/>
        <v>0</v>
      </c>
      <c r="AP50" s="69">
        <f t="shared" si="26"/>
        <v>0</v>
      </c>
      <c r="AQ50" s="69">
        <f t="shared" si="26"/>
        <v>0</v>
      </c>
      <c r="AR50" s="69">
        <f t="shared" si="26"/>
        <v>0</v>
      </c>
      <c r="AS50" s="69">
        <f t="shared" si="26"/>
        <v>0</v>
      </c>
      <c r="AT50" s="69">
        <f t="shared" si="26"/>
        <v>0</v>
      </c>
      <c r="AU50" s="69">
        <f t="shared" si="26"/>
        <v>0</v>
      </c>
      <c r="AV50" s="69">
        <f t="shared" si="26"/>
        <v>0</v>
      </c>
      <c r="AW50" s="69">
        <f t="shared" si="26"/>
        <v>0</v>
      </c>
      <c r="AX50" s="69">
        <f t="shared" si="26"/>
        <v>0</v>
      </c>
      <c r="AY50" s="69">
        <f t="shared" si="26"/>
        <v>0</v>
      </c>
      <c r="AZ50" s="69">
        <f t="shared" si="26"/>
        <v>0</v>
      </c>
      <c r="BA50" s="69">
        <f t="shared" si="26"/>
        <v>0</v>
      </c>
      <c r="BB50" s="69">
        <f t="shared" si="26"/>
        <v>0</v>
      </c>
      <c r="BC50" s="69">
        <f t="shared" si="26"/>
        <v>0</v>
      </c>
      <c r="BD50" s="69">
        <f>BD22-BD36-BD42-BD48</f>
        <v>0</v>
      </c>
      <c r="BE50" s="69">
        <f t="shared" si="26"/>
        <v>0</v>
      </c>
      <c r="BF50" s="69">
        <f t="shared" si="26"/>
        <v>0</v>
      </c>
      <c r="BG50" s="69">
        <f t="shared" si="26"/>
        <v>0</v>
      </c>
      <c r="BH50" s="69">
        <f t="shared" si="26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7">B33</f>
        <v>0</v>
      </c>
      <c r="C54" s="72">
        <f t="shared" si="27"/>
        <v>0</v>
      </c>
      <c r="D54" s="72">
        <f t="shared" si="27"/>
        <v>0</v>
      </c>
      <c r="E54" s="72">
        <f t="shared" si="27"/>
        <v>0</v>
      </c>
      <c r="F54" s="72">
        <f t="shared" si="27"/>
        <v>0</v>
      </c>
      <c r="G54" s="72">
        <f t="shared" si="27"/>
        <v>0</v>
      </c>
      <c r="H54" s="72">
        <f t="shared" si="27"/>
        <v>0</v>
      </c>
      <c r="I54" s="72">
        <f t="shared" si="27"/>
        <v>0</v>
      </c>
      <c r="J54" s="72">
        <f t="shared" si="27"/>
        <v>0</v>
      </c>
      <c r="K54" s="72">
        <f t="shared" si="27"/>
        <v>0</v>
      </c>
      <c r="L54" s="72">
        <f t="shared" si="27"/>
        <v>0</v>
      </c>
      <c r="M54" s="72">
        <f t="shared" si="27"/>
        <v>0</v>
      </c>
      <c r="N54" s="72">
        <f t="shared" si="27"/>
        <v>0</v>
      </c>
      <c r="O54" s="72">
        <f t="shared" si="27"/>
        <v>0</v>
      </c>
      <c r="P54" s="72">
        <f t="shared" si="27"/>
        <v>0</v>
      </c>
      <c r="Q54" s="72">
        <f t="shared" si="27"/>
        <v>0</v>
      </c>
      <c r="R54" s="72">
        <f t="shared" si="27"/>
        <v>0</v>
      </c>
      <c r="S54" s="72">
        <f t="shared" si="27"/>
        <v>0</v>
      </c>
      <c r="T54" s="72">
        <f t="shared" si="27"/>
        <v>0</v>
      </c>
      <c r="U54" s="72">
        <f t="shared" si="27"/>
        <v>0</v>
      </c>
      <c r="V54" s="72">
        <f t="shared" si="27"/>
        <v>0</v>
      </c>
      <c r="W54" s="72">
        <f t="shared" si="27"/>
        <v>0</v>
      </c>
      <c r="X54" s="72">
        <f t="shared" si="27"/>
        <v>0</v>
      </c>
      <c r="Y54" s="72">
        <f t="shared" si="27"/>
        <v>0</v>
      </c>
      <c r="Z54" s="72">
        <f t="shared" si="27"/>
        <v>0</v>
      </c>
      <c r="AA54" s="72">
        <f t="shared" si="27"/>
        <v>0</v>
      </c>
      <c r="AB54" s="72">
        <f t="shared" si="27"/>
        <v>0</v>
      </c>
      <c r="AC54" s="72">
        <f t="shared" si="27"/>
        <v>0</v>
      </c>
      <c r="AD54" s="72">
        <f t="shared" si="27"/>
        <v>0</v>
      </c>
      <c r="AE54" s="72">
        <f t="shared" si="27"/>
        <v>0</v>
      </c>
      <c r="AF54" s="72">
        <f t="shared" si="27"/>
        <v>0</v>
      </c>
      <c r="AG54" s="72">
        <f t="shared" si="27"/>
        <v>0</v>
      </c>
      <c r="AH54" s="72">
        <f t="shared" si="27"/>
        <v>0</v>
      </c>
      <c r="AI54" s="72">
        <f t="shared" si="27"/>
        <v>0</v>
      </c>
      <c r="AJ54" s="72">
        <f t="shared" si="27"/>
        <v>0</v>
      </c>
      <c r="AK54" s="72">
        <f t="shared" si="27"/>
        <v>0</v>
      </c>
      <c r="AL54" s="72">
        <f t="shared" si="27"/>
        <v>0</v>
      </c>
      <c r="AM54" s="72">
        <f t="shared" si="27"/>
        <v>0</v>
      </c>
      <c r="AN54" s="72">
        <f t="shared" si="27"/>
        <v>0</v>
      </c>
      <c r="AO54" s="72">
        <f t="shared" si="27"/>
        <v>0</v>
      </c>
      <c r="AP54" s="72">
        <f t="shared" si="27"/>
        <v>0</v>
      </c>
      <c r="AQ54" s="72">
        <f t="shared" si="27"/>
        <v>0</v>
      </c>
      <c r="AR54" s="72">
        <f t="shared" si="27"/>
        <v>0</v>
      </c>
      <c r="AS54" s="72">
        <f t="shared" si="27"/>
        <v>0</v>
      </c>
      <c r="AT54" s="72">
        <f t="shared" si="27"/>
        <v>0</v>
      </c>
      <c r="AU54" s="72">
        <f t="shared" si="27"/>
        <v>0</v>
      </c>
      <c r="AV54" s="72">
        <f t="shared" si="27"/>
        <v>0</v>
      </c>
      <c r="AW54" s="72">
        <f t="shared" si="27"/>
        <v>0</v>
      </c>
      <c r="AX54" s="72">
        <f t="shared" si="27"/>
        <v>0</v>
      </c>
      <c r="AY54" s="72">
        <f t="shared" si="27"/>
        <v>0</v>
      </c>
      <c r="AZ54" s="72">
        <f t="shared" si="27"/>
        <v>0</v>
      </c>
      <c r="BA54" s="72">
        <f t="shared" si="27"/>
        <v>0</v>
      </c>
      <c r="BB54" s="72">
        <f t="shared" si="27"/>
        <v>0</v>
      </c>
      <c r="BC54" s="72">
        <f t="shared" si="27"/>
        <v>0</v>
      </c>
      <c r="BD54" s="72">
        <f t="shared" si="27"/>
        <v>0</v>
      </c>
      <c r="BE54" s="72">
        <f t="shared" si="27"/>
        <v>0</v>
      </c>
      <c r="BF54" s="72">
        <f t="shared" si="27"/>
        <v>0</v>
      </c>
      <c r="BG54" s="72">
        <f t="shared" si="27"/>
        <v>0</v>
      </c>
      <c r="BH54" s="72">
        <f t="shared" si="27"/>
        <v>0</v>
      </c>
      <c r="BI54" s="72">
        <f t="shared" si="27"/>
        <v>0</v>
      </c>
      <c r="BJ54" s="72">
        <f t="shared" si="27"/>
        <v>0</v>
      </c>
      <c r="BK54" s="72">
        <f t="shared" si="27"/>
        <v>0</v>
      </c>
      <c r="BL54" s="72">
        <f t="shared" si="27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(Inputs)'!D48</f>
        <v>0</v>
      </c>
      <c r="C55" s="65">
        <f>C21*'Assumptions (Inputs)'!E48</f>
        <v>0</v>
      </c>
      <c r="D55" s="65">
        <f>D21*'Assumptions (Inputs)'!F48</f>
        <v>0</v>
      </c>
      <c r="E55" s="65">
        <f>E21*'Assumptions (Inputs)'!G48</f>
        <v>0</v>
      </c>
      <c r="F55" s="65">
        <f>F21*'Assumptions (Inputs)'!H48</f>
        <v>0</v>
      </c>
      <c r="G55" s="65">
        <f>G21*'Assumptions (Inputs)'!I48</f>
        <v>0</v>
      </c>
      <c r="H55" s="65">
        <f>H21*'Assumptions (Inputs)'!J48</f>
        <v>0</v>
      </c>
      <c r="I55" s="65">
        <f>I21*'Assumptions (Inputs)'!K48</f>
        <v>0</v>
      </c>
      <c r="J55" s="65">
        <f>J21*'Assumptions (Inputs)'!L48</f>
        <v>0</v>
      </c>
      <c r="K55" s="65">
        <f>K21*'Assumptions (Inputs)'!M48</f>
        <v>0</v>
      </c>
      <c r="L55" s="65">
        <f>L21*'Assumptions (Inputs)'!N48</f>
        <v>0</v>
      </c>
      <c r="M55" s="65">
        <f>M21*'Assumptions (Inputs)'!O48</f>
        <v>0</v>
      </c>
      <c r="N55" s="65">
        <f>N21*'Assumptions (Inputs)'!P48</f>
        <v>0</v>
      </c>
      <c r="O55" s="65">
        <f>O21*'Assumptions (Inputs)'!Q48</f>
        <v>0</v>
      </c>
      <c r="P55" s="65">
        <f>P21*'Assumptions (Inputs)'!R48</f>
        <v>0</v>
      </c>
      <c r="Q55" s="65">
        <f>Q21*'Assumptions (Inputs)'!S48</f>
        <v>0</v>
      </c>
      <c r="R55" s="65">
        <f>R21*'Assumptions (Inputs)'!T48</f>
        <v>0</v>
      </c>
      <c r="S55" s="65">
        <f>S21*'Assumptions (Inputs)'!U48</f>
        <v>0</v>
      </c>
      <c r="T55" s="65">
        <f>T21*'Assumptions (Inputs)'!V48</f>
        <v>0</v>
      </c>
      <c r="U55" s="65">
        <f>U21*'Assumptions (Inputs)'!W48</f>
        <v>0</v>
      </c>
      <c r="V55" s="65">
        <f>V21*'Assumptions (Inputs)'!X48</f>
        <v>0</v>
      </c>
      <c r="W55" s="65">
        <f>W21*'Assumptions (Inputs)'!Y48</f>
        <v>0</v>
      </c>
      <c r="X55" s="65">
        <f>X21*'Assumptions (Inputs)'!Z48</f>
        <v>0</v>
      </c>
      <c r="Y55" s="65">
        <f>Y21*'Assumptions (Inputs)'!AA48</f>
        <v>0</v>
      </c>
      <c r="Z55" s="65">
        <f>Z21*'Assumptions (Inputs)'!AB48</f>
        <v>0</v>
      </c>
      <c r="AA55" s="65">
        <f>AA21*'Assumptions (Inputs)'!AC48</f>
        <v>0</v>
      </c>
      <c r="AB55" s="65">
        <f>AB21*'Assumptions (Inputs)'!AD48</f>
        <v>0</v>
      </c>
      <c r="AC55" s="65">
        <f>AC21*'Assumptions (Inputs)'!AE48</f>
        <v>0</v>
      </c>
      <c r="AD55" s="65">
        <f>AD21*'Assumptions (Inputs)'!AF48</f>
        <v>0</v>
      </c>
      <c r="AE55" s="65">
        <f>AE21*'Assumptions (Inputs)'!AG48</f>
        <v>0</v>
      </c>
      <c r="AF55" s="65">
        <f>AF21*'Assumptions (Inputs)'!AH48</f>
        <v>0</v>
      </c>
      <c r="AG55" s="65">
        <f>AG21*'Assumptions (Inputs)'!AI48</f>
        <v>0</v>
      </c>
      <c r="AH55" s="65">
        <f>AH21*'Assumptions (Inputs)'!AJ48</f>
        <v>0</v>
      </c>
      <c r="AI55" s="65">
        <f>AI21*'Assumptions (Inputs)'!AK48</f>
        <v>0</v>
      </c>
      <c r="AJ55" s="65">
        <f>AJ21*'Assumptions (Inputs)'!AL48</f>
        <v>0</v>
      </c>
      <c r="AK55" s="65">
        <f>AK21*'Assumptions (Inputs)'!AM48</f>
        <v>0</v>
      </c>
      <c r="AL55" s="65">
        <f>AL21*'Assumptions (Inputs)'!AN48</f>
        <v>0</v>
      </c>
      <c r="AM55" s="65">
        <f>AM21*'Assumptions (Inputs)'!AO48</f>
        <v>0</v>
      </c>
      <c r="AN55" s="65">
        <f>AN21*'Assumptions (Inputs)'!AP48</f>
        <v>0</v>
      </c>
      <c r="AO55" s="65">
        <f>AO21*'Assumptions (Inputs)'!AQ48</f>
        <v>0</v>
      </c>
      <c r="AP55" s="65">
        <f>AP21*'Assumptions (Inputs)'!AR48</f>
        <v>0</v>
      </c>
      <c r="AQ55" s="65">
        <f>AQ21*'Assumptions (Inputs)'!AS48</f>
        <v>0</v>
      </c>
      <c r="AR55" s="65">
        <f>AR21*'Assumptions (Inputs)'!AT48</f>
        <v>0</v>
      </c>
      <c r="AS55" s="65">
        <f>AS21*'Assumptions (Inputs)'!AU48</f>
        <v>0</v>
      </c>
      <c r="AT55" s="65">
        <f>AT21*'Assumptions (Inputs)'!AV48</f>
        <v>0</v>
      </c>
      <c r="AU55" s="65">
        <f>AU21*'Assumptions (Inputs)'!AW48</f>
        <v>0</v>
      </c>
      <c r="AV55" s="65">
        <f>AV21*'Assumptions (Inputs)'!AX48</f>
        <v>0</v>
      </c>
      <c r="AW55" s="65">
        <f>AW21*'Assumptions (Inputs)'!AY48</f>
        <v>0</v>
      </c>
      <c r="AX55" s="65">
        <f>AX21*'Assumptions (Inputs)'!AZ48</f>
        <v>0</v>
      </c>
      <c r="AY55" s="65">
        <f>AY21*'Assumptions (Inputs)'!BA48</f>
        <v>0</v>
      </c>
      <c r="AZ55" s="65">
        <f>AZ21*'Assumptions (Inputs)'!BB48</f>
        <v>0</v>
      </c>
      <c r="BA55" s="65">
        <f>BA21*'Assumptions (Inputs)'!BC48</f>
        <v>0</v>
      </c>
      <c r="BB55" s="65">
        <f>BB21*'Assumptions (Inputs)'!BD48</f>
        <v>0</v>
      </c>
      <c r="BC55" s="65">
        <f>BC21*'Assumptions (Inputs)'!BE48</f>
        <v>0</v>
      </c>
      <c r="BD55" s="65">
        <f>BD21*'Assumptions (Inputs)'!BF48</f>
        <v>0</v>
      </c>
      <c r="BE55" s="65">
        <f>BE21*'Assumptions (Inputs)'!BG48</f>
        <v>0</v>
      </c>
      <c r="BF55" s="65">
        <f>BF21*'Assumptions (Inputs)'!BH48</f>
        <v>0</v>
      </c>
      <c r="BG55" s="65">
        <f>BG21*'Assumptions (Inputs)'!BI48</f>
        <v>0</v>
      </c>
      <c r="BH55" s="65">
        <f>BH21*'Assumptions (Inputs)'!BJ48</f>
        <v>0</v>
      </c>
      <c r="BI55" s="65">
        <f>BI21*'Assumptions (Inputs)'!BK48</f>
        <v>0</v>
      </c>
      <c r="BJ55" s="65">
        <f>BJ21*'Assumptions (Inputs)'!BL48</f>
        <v>0</v>
      </c>
      <c r="BK55" s="65">
        <f>BK21*'Assumptions (Inputs)'!BM48</f>
        <v>0</v>
      </c>
      <c r="BL55" s="65">
        <f>BL21*'Assumptions (Inputs)'!BN48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8">SUM(B53:B55)</f>
        <v>0</v>
      </c>
      <c r="C56" s="66">
        <f t="shared" si="28"/>
        <v>0</v>
      </c>
      <c r="D56" s="66">
        <f t="shared" si="28"/>
        <v>0</v>
      </c>
      <c r="E56" s="66">
        <f t="shared" si="28"/>
        <v>0</v>
      </c>
      <c r="F56" s="66">
        <f t="shared" si="28"/>
        <v>0</v>
      </c>
      <c r="G56" s="66">
        <f t="shared" si="28"/>
        <v>0</v>
      </c>
      <c r="H56" s="66">
        <f t="shared" si="28"/>
        <v>0</v>
      </c>
      <c r="I56" s="66">
        <f t="shared" si="28"/>
        <v>0</v>
      </c>
      <c r="J56" s="66">
        <f t="shared" si="28"/>
        <v>0</v>
      </c>
      <c r="K56" s="66">
        <f t="shared" si="28"/>
        <v>0</v>
      </c>
      <c r="L56" s="66">
        <f t="shared" si="28"/>
        <v>0</v>
      </c>
      <c r="M56" s="66">
        <f t="shared" si="28"/>
        <v>0</v>
      </c>
      <c r="N56" s="66">
        <f t="shared" si="28"/>
        <v>0</v>
      </c>
      <c r="O56" s="66">
        <f t="shared" si="28"/>
        <v>0</v>
      </c>
      <c r="P56" s="66">
        <f t="shared" si="28"/>
        <v>0</v>
      </c>
      <c r="Q56" s="66">
        <f t="shared" si="28"/>
        <v>0</v>
      </c>
      <c r="R56" s="66">
        <f t="shared" si="28"/>
        <v>0</v>
      </c>
      <c r="S56" s="66">
        <f t="shared" si="28"/>
        <v>0</v>
      </c>
      <c r="T56" s="66">
        <f t="shared" si="28"/>
        <v>0</v>
      </c>
      <c r="U56" s="66">
        <f t="shared" si="28"/>
        <v>0</v>
      </c>
      <c r="V56" s="66">
        <f t="shared" si="28"/>
        <v>0</v>
      </c>
      <c r="W56" s="66">
        <f t="shared" si="28"/>
        <v>0</v>
      </c>
      <c r="X56" s="66">
        <f t="shared" si="28"/>
        <v>0</v>
      </c>
      <c r="Y56" s="66">
        <f t="shared" si="28"/>
        <v>0</v>
      </c>
      <c r="Z56" s="66">
        <f t="shared" si="28"/>
        <v>0</v>
      </c>
      <c r="AA56" s="66">
        <f t="shared" si="28"/>
        <v>0</v>
      </c>
      <c r="AB56" s="66">
        <f t="shared" si="28"/>
        <v>0</v>
      </c>
      <c r="AC56" s="66">
        <f t="shared" si="28"/>
        <v>0</v>
      </c>
      <c r="AD56" s="66">
        <f t="shared" si="28"/>
        <v>0</v>
      </c>
      <c r="AE56" s="66">
        <f t="shared" si="28"/>
        <v>0</v>
      </c>
      <c r="AF56" s="66">
        <f t="shared" si="28"/>
        <v>0</v>
      </c>
      <c r="AG56" s="66">
        <f t="shared" si="28"/>
        <v>0</v>
      </c>
      <c r="AH56" s="66">
        <f t="shared" si="28"/>
        <v>0</v>
      </c>
      <c r="AI56" s="66">
        <f t="shared" si="28"/>
        <v>0</v>
      </c>
      <c r="AJ56" s="66">
        <f t="shared" si="28"/>
        <v>0</v>
      </c>
      <c r="AK56" s="66">
        <f t="shared" si="28"/>
        <v>0</v>
      </c>
      <c r="AL56" s="66">
        <f t="shared" si="28"/>
        <v>0</v>
      </c>
      <c r="AM56" s="66">
        <f t="shared" si="28"/>
        <v>0</v>
      </c>
      <c r="AN56" s="66">
        <f t="shared" si="28"/>
        <v>0</v>
      </c>
      <c r="AO56" s="66">
        <f t="shared" si="28"/>
        <v>0</v>
      </c>
      <c r="AP56" s="66">
        <f t="shared" si="28"/>
        <v>0</v>
      </c>
      <c r="AQ56" s="66">
        <f t="shared" si="28"/>
        <v>0</v>
      </c>
      <c r="AR56" s="66">
        <f t="shared" si="28"/>
        <v>0</v>
      </c>
      <c r="AS56" s="66">
        <f t="shared" si="28"/>
        <v>0</v>
      </c>
      <c r="AT56" s="66">
        <f t="shared" si="28"/>
        <v>0</v>
      </c>
      <c r="AU56" s="66">
        <f t="shared" si="28"/>
        <v>0</v>
      </c>
      <c r="AV56" s="66">
        <f t="shared" si="28"/>
        <v>0</v>
      </c>
      <c r="AW56" s="66">
        <f t="shared" si="28"/>
        <v>0</v>
      </c>
      <c r="AX56" s="66">
        <f t="shared" si="28"/>
        <v>0</v>
      </c>
      <c r="AY56" s="66">
        <f t="shared" si="28"/>
        <v>0</v>
      </c>
      <c r="AZ56" s="66">
        <f t="shared" si="28"/>
        <v>0</v>
      </c>
      <c r="BA56" s="66">
        <f t="shared" si="28"/>
        <v>0</v>
      </c>
      <c r="BB56" s="66">
        <f t="shared" si="28"/>
        <v>0</v>
      </c>
      <c r="BC56" s="66">
        <f t="shared" si="28"/>
        <v>0</v>
      </c>
      <c r="BD56" s="66">
        <f t="shared" si="28"/>
        <v>0</v>
      </c>
      <c r="BE56" s="66">
        <f t="shared" si="28"/>
        <v>0</v>
      </c>
      <c r="BF56" s="66">
        <f t="shared" si="28"/>
        <v>0</v>
      </c>
      <c r="BG56" s="66">
        <f t="shared" si="28"/>
        <v>0</v>
      </c>
      <c r="BH56" s="66">
        <f t="shared" si="28"/>
        <v>0</v>
      </c>
      <c r="BI56" s="66">
        <f t="shared" si="28"/>
        <v>0</v>
      </c>
      <c r="BJ56" s="66">
        <f t="shared" si="28"/>
        <v>0</v>
      </c>
      <c r="BK56" s="66">
        <f t="shared" si="28"/>
        <v>0</v>
      </c>
      <c r="BL56" s="66">
        <f t="shared" si="28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29">B50</f>
        <v>0</v>
      </c>
      <c r="C59" s="72">
        <f t="shared" si="29"/>
        <v>0</v>
      </c>
      <c r="D59" s="72">
        <f t="shared" si="29"/>
        <v>0</v>
      </c>
      <c r="E59" s="72">
        <f t="shared" si="29"/>
        <v>0</v>
      </c>
      <c r="F59" s="72">
        <f t="shared" si="29"/>
        <v>0</v>
      </c>
      <c r="G59" s="72">
        <f t="shared" si="29"/>
        <v>0</v>
      </c>
      <c r="H59" s="72">
        <f t="shared" si="29"/>
        <v>0</v>
      </c>
      <c r="I59" s="72">
        <f t="shared" si="29"/>
        <v>0</v>
      </c>
      <c r="J59" s="72">
        <f t="shared" si="29"/>
        <v>0</v>
      </c>
      <c r="K59" s="72">
        <f t="shared" si="29"/>
        <v>0</v>
      </c>
      <c r="L59" s="72">
        <f t="shared" si="29"/>
        <v>0</v>
      </c>
      <c r="M59" s="72">
        <f t="shared" si="29"/>
        <v>0</v>
      </c>
      <c r="N59" s="72">
        <f t="shared" si="29"/>
        <v>0</v>
      </c>
      <c r="O59" s="72">
        <f t="shared" si="29"/>
        <v>0</v>
      </c>
      <c r="P59" s="72">
        <f t="shared" si="29"/>
        <v>0</v>
      </c>
      <c r="Q59" s="72">
        <f t="shared" si="29"/>
        <v>0</v>
      </c>
      <c r="R59" s="72">
        <f t="shared" si="29"/>
        <v>0</v>
      </c>
      <c r="S59" s="72">
        <f t="shared" si="29"/>
        <v>0</v>
      </c>
      <c r="T59" s="72">
        <f t="shared" si="29"/>
        <v>0</v>
      </c>
      <c r="U59" s="72">
        <f t="shared" si="29"/>
        <v>0</v>
      </c>
      <c r="V59" s="72">
        <f t="shared" si="29"/>
        <v>0</v>
      </c>
      <c r="W59" s="72">
        <f t="shared" si="29"/>
        <v>0</v>
      </c>
      <c r="X59" s="72">
        <f t="shared" si="29"/>
        <v>0</v>
      </c>
      <c r="Y59" s="72">
        <f t="shared" si="29"/>
        <v>0</v>
      </c>
      <c r="Z59" s="72">
        <f t="shared" si="29"/>
        <v>0</v>
      </c>
      <c r="AA59" s="72">
        <f t="shared" si="29"/>
        <v>0</v>
      </c>
      <c r="AB59" s="72">
        <f t="shared" si="29"/>
        <v>0</v>
      </c>
      <c r="AC59" s="72">
        <f t="shared" si="29"/>
        <v>0</v>
      </c>
      <c r="AD59" s="72">
        <f t="shared" si="29"/>
        <v>0</v>
      </c>
      <c r="AE59" s="72">
        <f t="shared" si="29"/>
        <v>0</v>
      </c>
      <c r="AF59" s="72">
        <f t="shared" si="29"/>
        <v>0</v>
      </c>
      <c r="AG59" s="72">
        <f t="shared" si="29"/>
        <v>0</v>
      </c>
      <c r="AH59" s="72">
        <f t="shared" si="29"/>
        <v>0</v>
      </c>
      <c r="AI59" s="72">
        <f t="shared" si="29"/>
        <v>0</v>
      </c>
      <c r="AJ59" s="72">
        <f t="shared" si="29"/>
        <v>0</v>
      </c>
      <c r="AK59" s="72">
        <f t="shared" si="29"/>
        <v>0</v>
      </c>
      <c r="AL59" s="72">
        <f t="shared" si="29"/>
        <v>0</v>
      </c>
      <c r="AM59" s="72">
        <f t="shared" si="29"/>
        <v>0</v>
      </c>
      <c r="AN59" s="72">
        <f t="shared" si="29"/>
        <v>0</v>
      </c>
      <c r="AO59" s="72">
        <f t="shared" si="29"/>
        <v>0</v>
      </c>
      <c r="AP59" s="72">
        <f t="shared" si="29"/>
        <v>0</v>
      </c>
      <c r="AQ59" s="72">
        <f t="shared" si="29"/>
        <v>0</v>
      </c>
      <c r="AR59" s="72">
        <f t="shared" si="29"/>
        <v>0</v>
      </c>
      <c r="AS59" s="72">
        <f t="shared" si="29"/>
        <v>0</v>
      </c>
      <c r="AT59" s="72">
        <f t="shared" si="29"/>
        <v>0</v>
      </c>
      <c r="AU59" s="72">
        <f t="shared" si="29"/>
        <v>0</v>
      </c>
      <c r="AV59" s="72">
        <f t="shared" si="29"/>
        <v>0</v>
      </c>
      <c r="AW59" s="72">
        <f t="shared" si="29"/>
        <v>0</v>
      </c>
      <c r="AX59" s="72">
        <f t="shared" si="29"/>
        <v>0</v>
      </c>
      <c r="AY59" s="72">
        <f t="shared" si="29"/>
        <v>0</v>
      </c>
      <c r="AZ59" s="72">
        <f t="shared" si="29"/>
        <v>0</v>
      </c>
      <c r="BA59" s="72">
        <f t="shared" si="29"/>
        <v>0</v>
      </c>
      <c r="BB59" s="72">
        <f t="shared" si="29"/>
        <v>0</v>
      </c>
      <c r="BC59" s="72">
        <f t="shared" si="29"/>
        <v>0</v>
      </c>
      <c r="BD59" s="72">
        <f t="shared" si="29"/>
        <v>0</v>
      </c>
      <c r="BE59" s="72">
        <f t="shared" si="29"/>
        <v>0</v>
      </c>
      <c r="BF59" s="72">
        <f t="shared" si="29"/>
        <v>0</v>
      </c>
      <c r="BG59" s="72">
        <f t="shared" si="29"/>
        <v>0</v>
      </c>
      <c r="BH59" s="72">
        <f t="shared" si="29"/>
        <v>0</v>
      </c>
      <c r="BI59" s="72">
        <f t="shared" si="29"/>
        <v>0</v>
      </c>
      <c r="BJ59" s="72">
        <f t="shared" si="29"/>
        <v>0</v>
      </c>
      <c r="BK59" s="72">
        <f t="shared" si="29"/>
        <v>0</v>
      </c>
      <c r="BL59" s="72">
        <f t="shared" si="29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0">E60</f>
        <v>9.6100000000000005E-2</v>
      </c>
      <c r="G60" s="355">
        <f t="shared" si="30"/>
        <v>9.6100000000000005E-2</v>
      </c>
      <c r="H60" s="355">
        <f t="shared" si="30"/>
        <v>9.6100000000000005E-2</v>
      </c>
      <c r="I60" s="355">
        <f t="shared" si="30"/>
        <v>9.6100000000000005E-2</v>
      </c>
      <c r="J60" s="355">
        <f t="shared" si="30"/>
        <v>9.6100000000000005E-2</v>
      </c>
      <c r="K60" s="355">
        <f t="shared" si="30"/>
        <v>9.6100000000000005E-2</v>
      </c>
      <c r="L60" s="355">
        <f t="shared" si="30"/>
        <v>9.6100000000000005E-2</v>
      </c>
      <c r="M60" s="355">
        <f t="shared" si="30"/>
        <v>9.6100000000000005E-2</v>
      </c>
      <c r="N60" s="355">
        <f t="shared" si="30"/>
        <v>9.6100000000000005E-2</v>
      </c>
      <c r="O60" s="355">
        <f t="shared" si="30"/>
        <v>9.6100000000000005E-2</v>
      </c>
      <c r="P60" s="355">
        <f t="shared" si="30"/>
        <v>9.6100000000000005E-2</v>
      </c>
      <c r="Q60" s="355">
        <f t="shared" si="30"/>
        <v>9.6100000000000005E-2</v>
      </c>
      <c r="R60" s="355">
        <f t="shared" si="30"/>
        <v>9.6100000000000005E-2</v>
      </c>
      <c r="S60" s="355">
        <f t="shared" si="30"/>
        <v>9.6100000000000005E-2</v>
      </c>
      <c r="T60" s="355">
        <f t="shared" si="30"/>
        <v>9.6100000000000005E-2</v>
      </c>
      <c r="U60" s="355">
        <f t="shared" si="30"/>
        <v>9.6100000000000005E-2</v>
      </c>
      <c r="V60" s="355">
        <f t="shared" si="30"/>
        <v>9.6100000000000005E-2</v>
      </c>
      <c r="W60" s="355">
        <f t="shared" si="30"/>
        <v>9.6100000000000005E-2</v>
      </c>
      <c r="X60" s="355">
        <f t="shared" si="30"/>
        <v>9.6100000000000005E-2</v>
      </c>
      <c r="Y60" s="355">
        <f t="shared" si="30"/>
        <v>9.6100000000000005E-2</v>
      </c>
      <c r="Z60" s="355">
        <f t="shared" si="30"/>
        <v>9.6100000000000005E-2</v>
      </c>
      <c r="AA60" s="355">
        <f t="shared" si="30"/>
        <v>9.6100000000000005E-2</v>
      </c>
      <c r="AB60" s="355">
        <f t="shared" si="30"/>
        <v>9.6100000000000005E-2</v>
      </c>
      <c r="AC60" s="355">
        <f t="shared" si="30"/>
        <v>9.6100000000000005E-2</v>
      </c>
      <c r="AD60" s="355">
        <f t="shared" si="30"/>
        <v>9.6100000000000005E-2</v>
      </c>
      <c r="AE60" s="355">
        <f t="shared" si="30"/>
        <v>9.6100000000000005E-2</v>
      </c>
      <c r="AF60" s="355">
        <f t="shared" si="30"/>
        <v>9.6100000000000005E-2</v>
      </c>
      <c r="AG60" s="355">
        <f t="shared" si="30"/>
        <v>9.6100000000000005E-2</v>
      </c>
      <c r="AH60" s="355">
        <f t="shared" si="30"/>
        <v>9.6100000000000005E-2</v>
      </c>
      <c r="AI60" s="355">
        <f t="shared" si="30"/>
        <v>9.6100000000000005E-2</v>
      </c>
      <c r="AJ60" s="355">
        <f t="shared" si="30"/>
        <v>9.6100000000000005E-2</v>
      </c>
      <c r="AK60" s="355">
        <f t="shared" si="30"/>
        <v>9.6100000000000005E-2</v>
      </c>
      <c r="AL60" s="355">
        <f t="shared" si="30"/>
        <v>9.6100000000000005E-2</v>
      </c>
      <c r="AM60" s="355">
        <f t="shared" si="30"/>
        <v>9.6100000000000005E-2</v>
      </c>
      <c r="AN60" s="355">
        <f t="shared" si="30"/>
        <v>9.6100000000000005E-2</v>
      </c>
      <c r="AO60" s="355">
        <f t="shared" si="30"/>
        <v>9.6100000000000005E-2</v>
      </c>
      <c r="AP60" s="355">
        <f t="shared" si="30"/>
        <v>9.6100000000000005E-2</v>
      </c>
      <c r="AQ60" s="355">
        <f t="shared" si="30"/>
        <v>9.6100000000000005E-2</v>
      </c>
      <c r="AR60" s="355">
        <f t="shared" si="30"/>
        <v>9.6100000000000005E-2</v>
      </c>
      <c r="AS60" s="355">
        <f t="shared" si="30"/>
        <v>9.6100000000000005E-2</v>
      </c>
      <c r="AT60" s="355">
        <f t="shared" si="30"/>
        <v>9.6100000000000005E-2</v>
      </c>
      <c r="AU60" s="355">
        <f t="shared" si="30"/>
        <v>9.6100000000000005E-2</v>
      </c>
      <c r="AV60" s="355">
        <f t="shared" si="30"/>
        <v>9.6100000000000005E-2</v>
      </c>
      <c r="AW60" s="355">
        <f t="shared" si="30"/>
        <v>9.6100000000000005E-2</v>
      </c>
      <c r="AX60" s="355">
        <f t="shared" si="30"/>
        <v>9.6100000000000005E-2</v>
      </c>
      <c r="AY60" s="355">
        <f t="shared" si="30"/>
        <v>9.6100000000000005E-2</v>
      </c>
      <c r="AZ60" s="355">
        <f t="shared" si="30"/>
        <v>9.6100000000000005E-2</v>
      </c>
      <c r="BA60" s="355">
        <f t="shared" si="30"/>
        <v>9.6100000000000005E-2</v>
      </c>
      <c r="BB60" s="355">
        <f t="shared" si="30"/>
        <v>9.6100000000000005E-2</v>
      </c>
      <c r="BC60" s="355">
        <f t="shared" si="30"/>
        <v>9.6100000000000005E-2</v>
      </c>
      <c r="BD60" s="355">
        <f t="shared" si="30"/>
        <v>9.6100000000000005E-2</v>
      </c>
      <c r="BE60" s="355">
        <f t="shared" si="30"/>
        <v>9.6100000000000005E-2</v>
      </c>
      <c r="BF60" s="355">
        <f t="shared" si="30"/>
        <v>9.6100000000000005E-2</v>
      </c>
      <c r="BG60" s="355">
        <f t="shared" si="30"/>
        <v>9.6100000000000005E-2</v>
      </c>
      <c r="BH60" s="355">
        <f t="shared" si="30"/>
        <v>9.6100000000000005E-2</v>
      </c>
      <c r="BI60" s="355">
        <f t="shared" si="30"/>
        <v>9.6100000000000005E-2</v>
      </c>
      <c r="BJ60" s="355">
        <f t="shared" si="30"/>
        <v>9.6100000000000005E-2</v>
      </c>
      <c r="BK60" s="355">
        <f t="shared" si="30"/>
        <v>9.6100000000000005E-2</v>
      </c>
      <c r="BL60" s="355">
        <f t="shared" si="30"/>
        <v>9.6100000000000005E-2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1">+B59*B60</f>
        <v>0</v>
      </c>
      <c r="C61" s="72">
        <f t="shared" si="31"/>
        <v>0</v>
      </c>
      <c r="D61" s="72">
        <f t="shared" si="31"/>
        <v>0</v>
      </c>
      <c r="E61" s="72">
        <f t="shared" si="31"/>
        <v>0</v>
      </c>
      <c r="F61" s="72">
        <f>+F59*F60</f>
        <v>0</v>
      </c>
      <c r="G61" s="72">
        <f t="shared" ref="G61:BL61" si="32">+G59*G60</f>
        <v>0</v>
      </c>
      <c r="H61" s="72">
        <f t="shared" si="32"/>
        <v>0</v>
      </c>
      <c r="I61" s="72">
        <f t="shared" si="32"/>
        <v>0</v>
      </c>
      <c r="J61" s="72">
        <f t="shared" si="32"/>
        <v>0</v>
      </c>
      <c r="K61" s="72">
        <f t="shared" si="32"/>
        <v>0</v>
      </c>
      <c r="L61" s="72">
        <f t="shared" si="32"/>
        <v>0</v>
      </c>
      <c r="M61" s="72">
        <f t="shared" si="32"/>
        <v>0</v>
      </c>
      <c r="N61" s="72">
        <f t="shared" si="32"/>
        <v>0</v>
      </c>
      <c r="O61" s="72">
        <f t="shared" si="32"/>
        <v>0</v>
      </c>
      <c r="P61" s="72">
        <f t="shared" si="32"/>
        <v>0</v>
      </c>
      <c r="Q61" s="72">
        <f t="shared" si="32"/>
        <v>0</v>
      </c>
      <c r="R61" s="72">
        <f t="shared" si="32"/>
        <v>0</v>
      </c>
      <c r="S61" s="72">
        <f t="shared" si="32"/>
        <v>0</v>
      </c>
      <c r="T61" s="72">
        <f t="shared" si="32"/>
        <v>0</v>
      </c>
      <c r="U61" s="72">
        <f t="shared" si="32"/>
        <v>0</v>
      </c>
      <c r="V61" s="72">
        <f t="shared" si="32"/>
        <v>0</v>
      </c>
      <c r="W61" s="72">
        <f t="shared" si="32"/>
        <v>0</v>
      </c>
      <c r="X61" s="72">
        <f t="shared" si="32"/>
        <v>0</v>
      </c>
      <c r="Y61" s="72">
        <f t="shared" si="32"/>
        <v>0</v>
      </c>
      <c r="Z61" s="72">
        <f t="shared" si="32"/>
        <v>0</v>
      </c>
      <c r="AA61" s="72">
        <f t="shared" si="32"/>
        <v>0</v>
      </c>
      <c r="AB61" s="72">
        <f t="shared" si="32"/>
        <v>0</v>
      </c>
      <c r="AC61" s="72">
        <f t="shared" si="32"/>
        <v>0</v>
      </c>
      <c r="AD61" s="72">
        <f t="shared" si="32"/>
        <v>0</v>
      </c>
      <c r="AE61" s="72">
        <f t="shared" si="32"/>
        <v>0</v>
      </c>
      <c r="AF61" s="72">
        <f t="shared" si="32"/>
        <v>0</v>
      </c>
      <c r="AG61" s="72">
        <f t="shared" si="32"/>
        <v>0</v>
      </c>
      <c r="AH61" s="72">
        <f t="shared" si="32"/>
        <v>0</v>
      </c>
      <c r="AI61" s="72">
        <f t="shared" si="32"/>
        <v>0</v>
      </c>
      <c r="AJ61" s="72">
        <f t="shared" si="32"/>
        <v>0</v>
      </c>
      <c r="AK61" s="72">
        <f t="shared" si="32"/>
        <v>0</v>
      </c>
      <c r="AL61" s="72">
        <f t="shared" si="32"/>
        <v>0</v>
      </c>
      <c r="AM61" s="72">
        <f t="shared" si="32"/>
        <v>0</v>
      </c>
      <c r="AN61" s="72">
        <f t="shared" si="32"/>
        <v>0</v>
      </c>
      <c r="AO61" s="72">
        <f t="shared" si="32"/>
        <v>0</v>
      </c>
      <c r="AP61" s="72">
        <f t="shared" si="32"/>
        <v>0</v>
      </c>
      <c r="AQ61" s="72">
        <f t="shared" si="32"/>
        <v>0</v>
      </c>
      <c r="AR61" s="72">
        <f t="shared" si="32"/>
        <v>0</v>
      </c>
      <c r="AS61" s="72">
        <f t="shared" si="32"/>
        <v>0</v>
      </c>
      <c r="AT61" s="72">
        <f t="shared" si="32"/>
        <v>0</v>
      </c>
      <c r="AU61" s="72">
        <f t="shared" si="32"/>
        <v>0</v>
      </c>
      <c r="AV61" s="72">
        <f t="shared" si="32"/>
        <v>0</v>
      </c>
      <c r="AW61" s="72">
        <f t="shared" si="32"/>
        <v>0</v>
      </c>
      <c r="AX61" s="72">
        <f t="shared" si="32"/>
        <v>0</v>
      </c>
      <c r="AY61" s="72">
        <f t="shared" si="32"/>
        <v>0</v>
      </c>
      <c r="AZ61" s="72">
        <f t="shared" si="32"/>
        <v>0</v>
      </c>
      <c r="BA61" s="72">
        <f t="shared" si="32"/>
        <v>0</v>
      </c>
      <c r="BB61" s="72">
        <f t="shared" si="32"/>
        <v>0</v>
      </c>
      <c r="BC61" s="72">
        <f t="shared" si="32"/>
        <v>0</v>
      </c>
      <c r="BD61" s="72">
        <f t="shared" si="32"/>
        <v>0</v>
      </c>
      <c r="BE61" s="72">
        <f t="shared" si="32"/>
        <v>0</v>
      </c>
      <c r="BF61" s="72">
        <f t="shared" si="32"/>
        <v>0</v>
      </c>
      <c r="BG61" s="72">
        <f t="shared" si="32"/>
        <v>0</v>
      </c>
      <c r="BH61" s="72">
        <f t="shared" si="32"/>
        <v>0</v>
      </c>
      <c r="BI61" s="72">
        <f t="shared" si="32"/>
        <v>0</v>
      </c>
      <c r="BJ61" s="72">
        <f t="shared" si="32"/>
        <v>0</v>
      </c>
      <c r="BK61" s="72">
        <f t="shared" si="32"/>
        <v>0</v>
      </c>
      <c r="BL61" s="72">
        <f t="shared" si="32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3">B56</f>
        <v>0</v>
      </c>
      <c r="C62" s="65">
        <f t="shared" si="33"/>
        <v>0</v>
      </c>
      <c r="D62" s="65">
        <f t="shared" si="33"/>
        <v>0</v>
      </c>
      <c r="E62" s="65">
        <f t="shared" si="33"/>
        <v>0</v>
      </c>
      <c r="F62" s="65">
        <f t="shared" si="33"/>
        <v>0</v>
      </c>
      <c r="G62" s="65">
        <f t="shared" si="33"/>
        <v>0</v>
      </c>
      <c r="H62" s="65">
        <f t="shared" si="33"/>
        <v>0</v>
      </c>
      <c r="I62" s="65">
        <f t="shared" si="33"/>
        <v>0</v>
      </c>
      <c r="J62" s="65">
        <f t="shared" si="33"/>
        <v>0</v>
      </c>
      <c r="K62" s="65">
        <f t="shared" si="33"/>
        <v>0</v>
      </c>
      <c r="L62" s="65">
        <f t="shared" si="33"/>
        <v>0</v>
      </c>
      <c r="M62" s="65">
        <f t="shared" si="33"/>
        <v>0</v>
      </c>
      <c r="N62" s="65">
        <f t="shared" si="33"/>
        <v>0</v>
      </c>
      <c r="O62" s="65">
        <f t="shared" si="33"/>
        <v>0</v>
      </c>
      <c r="P62" s="65">
        <f t="shared" si="33"/>
        <v>0</v>
      </c>
      <c r="Q62" s="65">
        <f t="shared" si="33"/>
        <v>0</v>
      </c>
      <c r="R62" s="65">
        <f t="shared" si="33"/>
        <v>0</v>
      </c>
      <c r="S62" s="65">
        <f t="shared" si="33"/>
        <v>0</v>
      </c>
      <c r="T62" s="65">
        <f t="shared" si="33"/>
        <v>0</v>
      </c>
      <c r="U62" s="65">
        <f t="shared" si="33"/>
        <v>0</v>
      </c>
      <c r="V62" s="65">
        <f t="shared" si="33"/>
        <v>0</v>
      </c>
      <c r="W62" s="65">
        <f t="shared" si="33"/>
        <v>0</v>
      </c>
      <c r="X62" s="65">
        <f t="shared" si="33"/>
        <v>0</v>
      </c>
      <c r="Y62" s="65">
        <f t="shared" si="33"/>
        <v>0</v>
      </c>
      <c r="Z62" s="65">
        <f t="shared" si="33"/>
        <v>0</v>
      </c>
      <c r="AA62" s="65">
        <f t="shared" si="33"/>
        <v>0</v>
      </c>
      <c r="AB62" s="65">
        <f t="shared" si="33"/>
        <v>0</v>
      </c>
      <c r="AC62" s="65">
        <f t="shared" si="33"/>
        <v>0</v>
      </c>
      <c r="AD62" s="65">
        <f t="shared" si="33"/>
        <v>0</v>
      </c>
      <c r="AE62" s="65">
        <f t="shared" si="33"/>
        <v>0</v>
      </c>
      <c r="AF62" s="65">
        <f t="shared" si="33"/>
        <v>0</v>
      </c>
      <c r="AG62" s="65">
        <f t="shared" si="33"/>
        <v>0</v>
      </c>
      <c r="AH62" s="65">
        <f t="shared" si="33"/>
        <v>0</v>
      </c>
      <c r="AI62" s="65">
        <f t="shared" si="33"/>
        <v>0</v>
      </c>
      <c r="AJ62" s="65">
        <f t="shared" si="33"/>
        <v>0</v>
      </c>
      <c r="AK62" s="65">
        <f t="shared" si="33"/>
        <v>0</v>
      </c>
      <c r="AL62" s="65">
        <f t="shared" si="33"/>
        <v>0</v>
      </c>
      <c r="AM62" s="65">
        <f t="shared" si="33"/>
        <v>0</v>
      </c>
      <c r="AN62" s="65">
        <f t="shared" si="33"/>
        <v>0</v>
      </c>
      <c r="AO62" s="65">
        <f t="shared" si="33"/>
        <v>0</v>
      </c>
      <c r="AP62" s="65">
        <f t="shared" si="33"/>
        <v>0</v>
      </c>
      <c r="AQ62" s="65">
        <f t="shared" si="33"/>
        <v>0</v>
      </c>
      <c r="AR62" s="65">
        <f t="shared" si="33"/>
        <v>0</v>
      </c>
      <c r="AS62" s="65">
        <f t="shared" si="33"/>
        <v>0</v>
      </c>
      <c r="AT62" s="65">
        <f t="shared" si="33"/>
        <v>0</v>
      </c>
      <c r="AU62" s="65">
        <f t="shared" si="33"/>
        <v>0</v>
      </c>
      <c r="AV62" s="65">
        <f t="shared" si="33"/>
        <v>0</v>
      </c>
      <c r="AW62" s="65">
        <f t="shared" si="33"/>
        <v>0</v>
      </c>
      <c r="AX62" s="65">
        <f t="shared" si="33"/>
        <v>0</v>
      </c>
      <c r="AY62" s="65">
        <f t="shared" si="33"/>
        <v>0</v>
      </c>
      <c r="AZ62" s="65">
        <f t="shared" si="33"/>
        <v>0</v>
      </c>
      <c r="BA62" s="65">
        <f t="shared" si="33"/>
        <v>0</v>
      </c>
      <c r="BB62" s="65">
        <f t="shared" si="33"/>
        <v>0</v>
      </c>
      <c r="BC62" s="65">
        <f t="shared" si="33"/>
        <v>0</v>
      </c>
      <c r="BD62" s="65">
        <f t="shared" si="33"/>
        <v>0</v>
      </c>
      <c r="BE62" s="65">
        <f t="shared" si="33"/>
        <v>0</v>
      </c>
      <c r="BF62" s="65">
        <f t="shared" si="33"/>
        <v>0</v>
      </c>
      <c r="BG62" s="65">
        <f t="shared" si="33"/>
        <v>0</v>
      </c>
      <c r="BH62" s="65">
        <f t="shared" si="33"/>
        <v>0</v>
      </c>
      <c r="BI62" s="65">
        <f t="shared" si="33"/>
        <v>0</v>
      </c>
      <c r="BJ62" s="65">
        <f t="shared" si="33"/>
        <v>0</v>
      </c>
      <c r="BK62" s="65">
        <f t="shared" si="33"/>
        <v>0</v>
      </c>
      <c r="BL62" s="65">
        <f t="shared" si="33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4">SUM(C61:C62)</f>
        <v>0</v>
      </c>
      <c r="D63" s="72">
        <f t="shared" si="34"/>
        <v>0</v>
      </c>
      <c r="E63" s="72">
        <f t="shared" si="34"/>
        <v>0</v>
      </c>
      <c r="F63" s="72">
        <f t="shared" si="34"/>
        <v>0</v>
      </c>
      <c r="G63" s="72">
        <f t="shared" si="34"/>
        <v>0</v>
      </c>
      <c r="H63" s="72">
        <f t="shared" si="34"/>
        <v>0</v>
      </c>
      <c r="I63" s="72">
        <f t="shared" si="34"/>
        <v>0</v>
      </c>
      <c r="J63" s="72">
        <f t="shared" si="34"/>
        <v>0</v>
      </c>
      <c r="K63" s="72">
        <f t="shared" si="34"/>
        <v>0</v>
      </c>
      <c r="L63" s="72">
        <f t="shared" si="34"/>
        <v>0</v>
      </c>
      <c r="M63" s="72">
        <f t="shared" si="34"/>
        <v>0</v>
      </c>
      <c r="N63" s="72">
        <f t="shared" si="34"/>
        <v>0</v>
      </c>
      <c r="O63" s="72">
        <f t="shared" si="34"/>
        <v>0</v>
      </c>
      <c r="P63" s="72">
        <f t="shared" si="34"/>
        <v>0</v>
      </c>
      <c r="Q63" s="72">
        <f t="shared" si="34"/>
        <v>0</v>
      </c>
      <c r="R63" s="72">
        <f t="shared" si="34"/>
        <v>0</v>
      </c>
      <c r="S63" s="72">
        <f t="shared" si="34"/>
        <v>0</v>
      </c>
      <c r="T63" s="72">
        <f t="shared" si="34"/>
        <v>0</v>
      </c>
      <c r="U63" s="72">
        <f t="shared" si="34"/>
        <v>0</v>
      </c>
      <c r="V63" s="72">
        <f t="shared" si="34"/>
        <v>0</v>
      </c>
      <c r="W63" s="72">
        <f t="shared" si="34"/>
        <v>0</v>
      </c>
      <c r="X63" s="72">
        <f t="shared" si="34"/>
        <v>0</v>
      </c>
      <c r="Y63" s="72">
        <f t="shared" si="34"/>
        <v>0</v>
      </c>
      <c r="Z63" s="72">
        <f t="shared" si="34"/>
        <v>0</v>
      </c>
      <c r="AA63" s="72">
        <f t="shared" si="34"/>
        <v>0</v>
      </c>
      <c r="AB63" s="72">
        <f t="shared" si="34"/>
        <v>0</v>
      </c>
      <c r="AC63" s="72">
        <f t="shared" si="34"/>
        <v>0</v>
      </c>
      <c r="AD63" s="72">
        <f t="shared" si="34"/>
        <v>0</v>
      </c>
      <c r="AE63" s="72">
        <f t="shared" si="34"/>
        <v>0</v>
      </c>
      <c r="AF63" s="72">
        <f t="shared" si="34"/>
        <v>0</v>
      </c>
      <c r="AG63" s="72">
        <f t="shared" si="34"/>
        <v>0</v>
      </c>
      <c r="AH63" s="72">
        <f t="shared" si="34"/>
        <v>0</v>
      </c>
      <c r="AI63" s="72">
        <f t="shared" si="34"/>
        <v>0</v>
      </c>
      <c r="AJ63" s="72">
        <f t="shared" si="34"/>
        <v>0</v>
      </c>
      <c r="AK63" s="72">
        <f t="shared" si="34"/>
        <v>0</v>
      </c>
      <c r="AL63" s="72">
        <f t="shared" si="34"/>
        <v>0</v>
      </c>
      <c r="AM63" s="72">
        <f t="shared" si="34"/>
        <v>0</v>
      </c>
      <c r="AN63" s="72">
        <f t="shared" si="34"/>
        <v>0</v>
      </c>
      <c r="AO63" s="72">
        <f t="shared" si="34"/>
        <v>0</v>
      </c>
      <c r="AP63" s="72">
        <f t="shared" si="34"/>
        <v>0</v>
      </c>
      <c r="AQ63" s="72">
        <f t="shared" si="34"/>
        <v>0</v>
      </c>
      <c r="AR63" s="72">
        <f t="shared" si="34"/>
        <v>0</v>
      </c>
      <c r="AS63" s="72">
        <f t="shared" si="34"/>
        <v>0</v>
      </c>
      <c r="AT63" s="72">
        <f t="shared" si="34"/>
        <v>0</v>
      </c>
      <c r="AU63" s="72">
        <f t="shared" si="34"/>
        <v>0</v>
      </c>
      <c r="AV63" s="72">
        <f t="shared" si="34"/>
        <v>0</v>
      </c>
      <c r="AW63" s="72">
        <f t="shared" si="34"/>
        <v>0</v>
      </c>
      <c r="AX63" s="72">
        <f t="shared" si="34"/>
        <v>0</v>
      </c>
      <c r="AY63" s="72">
        <f t="shared" si="34"/>
        <v>0</v>
      </c>
      <c r="AZ63" s="72">
        <f t="shared" si="34"/>
        <v>0</v>
      </c>
      <c r="BA63" s="72">
        <f t="shared" si="34"/>
        <v>0</v>
      </c>
      <c r="BB63" s="72">
        <f t="shared" si="34"/>
        <v>0</v>
      </c>
      <c r="BC63" s="72">
        <f t="shared" si="34"/>
        <v>0</v>
      </c>
      <c r="BD63" s="72">
        <f t="shared" si="34"/>
        <v>0</v>
      </c>
      <c r="BE63" s="72">
        <f t="shared" si="34"/>
        <v>0</v>
      </c>
      <c r="BF63" s="72">
        <f t="shared" si="34"/>
        <v>0</v>
      </c>
      <c r="BG63" s="72">
        <f t="shared" si="34"/>
        <v>0</v>
      </c>
      <c r="BH63" s="72">
        <f t="shared" si="34"/>
        <v>0</v>
      </c>
      <c r="BI63" s="72">
        <f t="shared" si="34"/>
        <v>0</v>
      </c>
      <c r="BJ63" s="72">
        <f t="shared" si="34"/>
        <v>0</v>
      </c>
      <c r="BK63" s="72">
        <f t="shared" si="34"/>
        <v>0</v>
      </c>
      <c r="BL63" s="72">
        <f t="shared" si="34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5">F64</f>
        <v>1.0297600659046442</v>
      </c>
      <c r="H64" s="211">
        <f t="shared" si="35"/>
        <v>1.0297600659046442</v>
      </c>
      <c r="I64" s="211">
        <f t="shared" si="35"/>
        <v>1.0297600659046442</v>
      </c>
      <c r="J64" s="211">
        <f t="shared" si="35"/>
        <v>1.0297600659046442</v>
      </c>
      <c r="K64" s="211">
        <f t="shared" si="35"/>
        <v>1.0297600659046442</v>
      </c>
      <c r="L64" s="211">
        <f t="shared" si="35"/>
        <v>1.0297600659046442</v>
      </c>
      <c r="M64" s="211">
        <f t="shared" si="35"/>
        <v>1.0297600659046442</v>
      </c>
      <c r="N64" s="211">
        <f t="shared" si="35"/>
        <v>1.0297600659046442</v>
      </c>
      <c r="O64" s="211">
        <f t="shared" si="35"/>
        <v>1.0297600659046442</v>
      </c>
      <c r="P64" s="211">
        <f t="shared" si="35"/>
        <v>1.0297600659046442</v>
      </c>
      <c r="Q64" s="211">
        <f t="shared" si="35"/>
        <v>1.0297600659046442</v>
      </c>
      <c r="R64" s="211">
        <f t="shared" si="35"/>
        <v>1.0297600659046442</v>
      </c>
      <c r="S64" s="211">
        <f t="shared" si="35"/>
        <v>1.0297600659046442</v>
      </c>
      <c r="T64" s="211">
        <f t="shared" si="35"/>
        <v>1.0297600659046442</v>
      </c>
      <c r="U64" s="211">
        <f t="shared" si="35"/>
        <v>1.0297600659046442</v>
      </c>
      <c r="V64" s="211">
        <f t="shared" si="35"/>
        <v>1.0297600659046442</v>
      </c>
      <c r="W64" s="211">
        <f t="shared" si="35"/>
        <v>1.0297600659046442</v>
      </c>
      <c r="X64" s="211">
        <f t="shared" si="35"/>
        <v>1.0297600659046442</v>
      </c>
      <c r="Y64" s="211">
        <f t="shared" si="35"/>
        <v>1.0297600659046442</v>
      </c>
      <c r="Z64" s="211">
        <f t="shared" si="35"/>
        <v>1.0297600659046442</v>
      </c>
      <c r="AA64" s="211">
        <f t="shared" si="35"/>
        <v>1.0297600659046442</v>
      </c>
      <c r="AB64" s="211">
        <f t="shared" si="35"/>
        <v>1.0297600659046442</v>
      </c>
      <c r="AC64" s="211">
        <f t="shared" si="35"/>
        <v>1.0297600659046442</v>
      </c>
      <c r="AD64" s="211">
        <f t="shared" si="35"/>
        <v>1.0297600659046442</v>
      </c>
      <c r="AE64" s="211">
        <f t="shared" si="35"/>
        <v>1.0297600659046442</v>
      </c>
      <c r="AF64" s="211">
        <f t="shared" si="35"/>
        <v>1.0297600659046442</v>
      </c>
      <c r="AG64" s="211">
        <f t="shared" si="35"/>
        <v>1.0297600659046442</v>
      </c>
      <c r="AH64" s="211">
        <f t="shared" si="35"/>
        <v>1.0297600659046442</v>
      </c>
      <c r="AI64" s="211">
        <f t="shared" si="35"/>
        <v>1.0297600659046442</v>
      </c>
      <c r="AJ64" s="211">
        <f t="shared" si="35"/>
        <v>1.0297600659046442</v>
      </c>
      <c r="AK64" s="211">
        <f t="shared" si="35"/>
        <v>1.0297600659046442</v>
      </c>
      <c r="AL64" s="211">
        <f t="shared" si="35"/>
        <v>1.0297600659046442</v>
      </c>
      <c r="AM64" s="211">
        <f t="shared" si="35"/>
        <v>1.0297600659046442</v>
      </c>
      <c r="AN64" s="211">
        <f t="shared" si="35"/>
        <v>1.0297600659046442</v>
      </c>
      <c r="AO64" s="211">
        <f t="shared" si="35"/>
        <v>1.0297600659046442</v>
      </c>
      <c r="AP64" s="211">
        <f t="shared" si="35"/>
        <v>1.0297600659046442</v>
      </c>
      <c r="AQ64" s="211">
        <f t="shared" si="35"/>
        <v>1.0297600659046442</v>
      </c>
      <c r="AR64" s="211">
        <f t="shared" si="35"/>
        <v>1.0297600659046442</v>
      </c>
      <c r="AS64" s="211">
        <f t="shared" si="35"/>
        <v>1.0297600659046442</v>
      </c>
      <c r="AT64" s="211">
        <f t="shared" si="35"/>
        <v>1.0297600659046442</v>
      </c>
      <c r="AU64" s="211">
        <f t="shared" si="35"/>
        <v>1.0297600659046442</v>
      </c>
      <c r="AV64" s="211">
        <f t="shared" si="35"/>
        <v>1.0297600659046442</v>
      </c>
      <c r="AW64" s="211">
        <f t="shared" si="35"/>
        <v>1.0297600659046442</v>
      </c>
      <c r="AX64" s="211">
        <f t="shared" si="35"/>
        <v>1.0297600659046442</v>
      </c>
      <c r="AY64" s="211">
        <f t="shared" si="35"/>
        <v>1.0297600659046442</v>
      </c>
      <c r="AZ64" s="211">
        <f t="shared" si="35"/>
        <v>1.0297600659046442</v>
      </c>
      <c r="BA64" s="211">
        <f t="shared" si="35"/>
        <v>1.0297600659046442</v>
      </c>
      <c r="BB64" s="211">
        <f t="shared" si="35"/>
        <v>1.0297600659046442</v>
      </c>
      <c r="BC64" s="211">
        <f t="shared" si="35"/>
        <v>1.0297600659046442</v>
      </c>
      <c r="BD64" s="211">
        <f t="shared" si="35"/>
        <v>1.0297600659046442</v>
      </c>
      <c r="BE64" s="211">
        <f t="shared" si="35"/>
        <v>1.0297600659046442</v>
      </c>
      <c r="BF64" s="211">
        <f t="shared" si="35"/>
        <v>1.0297600659046442</v>
      </c>
      <c r="BG64" s="211">
        <f t="shared" si="35"/>
        <v>1.0297600659046442</v>
      </c>
      <c r="BH64" s="211">
        <f t="shared" si="35"/>
        <v>1.0297600659046442</v>
      </c>
      <c r="BI64" s="211">
        <f t="shared" si="35"/>
        <v>1.0297600659046442</v>
      </c>
      <c r="BJ64" s="211">
        <f t="shared" si="35"/>
        <v>1.0297600659046442</v>
      </c>
      <c r="BK64" s="211">
        <f t="shared" si="35"/>
        <v>1.0297600659046442</v>
      </c>
      <c r="BL64" s="211">
        <f t="shared" si="35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>
        <v>0</v>
      </c>
      <c r="C74" s="125">
        <v>0</v>
      </c>
      <c r="D74" s="317">
        <f>$D$71*TaxDepr!$L5</f>
        <v>0</v>
      </c>
      <c r="E74" s="317">
        <f>$D$71*TaxDepr!$L6</f>
        <v>0</v>
      </c>
      <c r="F74" s="317">
        <f>$D$71*TaxDepr!$L7</f>
        <v>0</v>
      </c>
      <c r="G74" s="317">
        <f>($D$71*TaxDepr!$L8)+($G$71*TaxDepr!$L5)</f>
        <v>0</v>
      </c>
      <c r="H74" s="317">
        <f>($D$71*TaxDepr!$L9)+($G$71*TaxDepr!$L6)</f>
        <v>0</v>
      </c>
      <c r="I74" s="317">
        <f>($D$71*TaxDepr!$L10)+($G$71*TaxDepr!$L7)</f>
        <v>0</v>
      </c>
      <c r="J74" s="317">
        <f>($D$71*TaxDepr!$L11)+($G$71*TaxDepr!$L8)</f>
        <v>0</v>
      </c>
      <c r="K74" s="317">
        <f>($D$71*TaxDepr!$L12)+($G$71*TaxDepr!$L9)</f>
        <v>0</v>
      </c>
      <c r="L74" s="317">
        <f>($D$71*TaxDepr!$L13)+($G$71*TaxDepr!$L10)</f>
        <v>0</v>
      </c>
      <c r="M74" s="317">
        <f>($D$71*TaxDepr!$L14)+($G$71*TaxDepr!$L11)</f>
        <v>0</v>
      </c>
      <c r="N74" s="317">
        <f>($D$71*TaxDepr!$L15)+($G$71*TaxDepr!$L12)+($N$71*TaxDepr!$L5)</f>
        <v>0</v>
      </c>
      <c r="O74" s="317">
        <f>($D$71*TaxDepr!$L16)+($G$71*TaxDepr!$L13)+($N$71*TaxDepr!$L6)</f>
        <v>0</v>
      </c>
      <c r="P74" s="317">
        <f>($D$71*TaxDepr!$L17)+($G$71*TaxDepr!$L14)+($N$71*TaxDepr!$L7)</f>
        <v>0</v>
      </c>
      <c r="Q74" s="317">
        <f>($D$71*TaxDepr!$L18)+($G$71*TaxDepr!$L15)+($N$71*TaxDepr!$L8)</f>
        <v>0</v>
      </c>
      <c r="R74" s="317">
        <f>($D$71*TaxDepr!$L19)+($G$71*TaxDepr!$L16)+($N$71*TaxDepr!$L9)</f>
        <v>0</v>
      </c>
      <c r="S74" s="317">
        <f>($D$71*TaxDepr!$L20)+($G$71*TaxDepr!$L17)+($N$71*TaxDepr!$L10)</f>
        <v>0</v>
      </c>
      <c r="T74" s="317">
        <f>($D$71*TaxDepr!$L21)+($G$71*TaxDepr!$L18)+($N$71*TaxDepr!$L11)</f>
        <v>0</v>
      </c>
      <c r="U74" s="317">
        <f>($D$71*TaxDepr!$L22)+($G$71*TaxDepr!$L19)+($N$71*TaxDepr!$L12)</f>
        <v>0</v>
      </c>
      <c r="V74" s="317">
        <f>($D$71*TaxDepr!$L23)+($G$71*TaxDepr!$L20)+($N$71*TaxDepr!$L13)</f>
        <v>0</v>
      </c>
      <c r="W74" s="317">
        <f>($D$71*TaxDepr!$L24)+($G$71*TaxDepr!$L21)+($N$71*TaxDepr!$L14)</f>
        <v>0</v>
      </c>
      <c r="X74" s="317">
        <f>($D$71*TaxDepr!$L25)+($G$71*TaxDepr!$L22)+($N$71*TaxDepr!$L15)</f>
        <v>0</v>
      </c>
      <c r="Y74" s="317">
        <f>($G$71*TaxDepr!$L23)+($N$71*TaxDepr!$L16)</f>
        <v>0</v>
      </c>
      <c r="Z74" s="317">
        <f>($G$71*TaxDepr!$L24)+($N$71*TaxDepr!$L17)</f>
        <v>0</v>
      </c>
      <c r="AA74" s="317">
        <f>($G$71*TaxDepr!$L25)+($N$71*TaxDepr!$L18)</f>
        <v>0</v>
      </c>
      <c r="AB74" s="317">
        <f>($N$71*TaxDepr!$L19)</f>
        <v>0</v>
      </c>
      <c r="AC74" s="317">
        <f>($N$71*TaxDepr!$L20)</f>
        <v>0</v>
      </c>
      <c r="AD74" s="317">
        <f>($N$71*TaxDepr!$L21)</f>
        <v>0</v>
      </c>
      <c r="AE74" s="317">
        <f>($N$71*TaxDepr!$L22)</f>
        <v>0</v>
      </c>
      <c r="AF74" s="317">
        <f>($N$71*TaxDepr!$L23)</f>
        <v>0</v>
      </c>
      <c r="AG74" s="317">
        <f>($N$71*TaxDepr!$L24)</f>
        <v>0</v>
      </c>
      <c r="AH74" s="317">
        <f>($N$71*TaxDepr!$L25)</f>
        <v>0</v>
      </c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BJ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>
        <f t="shared" si="42"/>
        <v>0</v>
      </c>
      <c r="BA85" s="72">
        <f t="shared" si="42"/>
        <v>0</v>
      </c>
      <c r="BB85" s="72">
        <f t="shared" si="42"/>
        <v>0</v>
      </c>
      <c r="BC85" s="72">
        <f t="shared" si="42"/>
        <v>0</v>
      </c>
      <c r="BD85" s="72">
        <f t="shared" si="42"/>
        <v>0</v>
      </c>
      <c r="BE85" s="72">
        <f t="shared" si="42"/>
        <v>0</v>
      </c>
      <c r="BF85" s="72">
        <f t="shared" si="42"/>
        <v>0</v>
      </c>
      <c r="BG85" s="72">
        <f t="shared" si="42"/>
        <v>0</v>
      </c>
      <c r="BH85" s="72">
        <f t="shared" si="42"/>
        <v>0</v>
      </c>
      <c r="BI85" s="72">
        <f t="shared" si="42"/>
        <v>0</v>
      </c>
      <c r="BJ85" s="72">
        <f t="shared" si="42"/>
        <v>0</v>
      </c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BJ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>
        <f t="shared" si="44"/>
        <v>0</v>
      </c>
      <c r="BB86" s="72">
        <f t="shared" si="44"/>
        <v>0</v>
      </c>
      <c r="BC86" s="72">
        <f t="shared" si="44"/>
        <v>0</v>
      </c>
      <c r="BD86" s="72">
        <f t="shared" si="44"/>
        <v>0</v>
      </c>
      <c r="BE86" s="72">
        <f t="shared" si="44"/>
        <v>0</v>
      </c>
      <c r="BF86" s="72">
        <f t="shared" si="44"/>
        <v>0</v>
      </c>
      <c r="BG86" s="72">
        <f t="shared" si="44"/>
        <v>0</v>
      </c>
      <c r="BH86" s="72">
        <f t="shared" si="44"/>
        <v>0</v>
      </c>
      <c r="BI86" s="72">
        <f t="shared" si="44"/>
        <v>0</v>
      </c>
      <c r="BJ86" s="72">
        <f t="shared" si="44"/>
        <v>0</v>
      </c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 t="shared" ref="D87:BA87" si="45">$D$20*(1-$B$5)/$B$3</f>
        <v>0</v>
      </c>
      <c r="E87" s="72">
        <f t="shared" si="45"/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BN103*(1-0.025)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J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>
        <f t="shared" si="46"/>
        <v>0</v>
      </c>
      <c r="BD88" s="72">
        <f t="shared" si="46"/>
        <v>0</v>
      </c>
      <c r="BE88" s="72">
        <f t="shared" si="46"/>
        <v>0</v>
      </c>
      <c r="BF88" s="72">
        <f t="shared" si="46"/>
        <v>0</v>
      </c>
      <c r="BG88" s="72">
        <f t="shared" si="46"/>
        <v>0</v>
      </c>
      <c r="BH88" s="72">
        <f t="shared" si="46"/>
        <v>0</v>
      </c>
      <c r="BI88" s="72">
        <f t="shared" si="46"/>
        <v>0</v>
      </c>
      <c r="BJ88" s="72">
        <f t="shared" si="46"/>
        <v>0</v>
      </c>
      <c r="BK88" s="72"/>
      <c r="BL88" s="72"/>
      <c r="BM88" s="35"/>
      <c r="BN88" s="72">
        <f t="shared" si="43"/>
        <v>0</v>
      </c>
      <c r="BO88" s="321"/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J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>
        <f t="shared" si="47"/>
        <v>0</v>
      </c>
      <c r="BE89" s="72">
        <f t="shared" si="47"/>
        <v>0</v>
      </c>
      <c r="BF89" s="72">
        <f t="shared" si="47"/>
        <v>0</v>
      </c>
      <c r="BG89" s="72">
        <f t="shared" si="47"/>
        <v>0</v>
      </c>
      <c r="BH89" s="72">
        <f t="shared" si="47"/>
        <v>0</v>
      </c>
      <c r="BI89" s="72">
        <f t="shared" si="47"/>
        <v>0</v>
      </c>
      <c r="BJ89" s="72">
        <f t="shared" si="47"/>
        <v>0</v>
      </c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J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>
        <f t="shared" si="49"/>
        <v>0</v>
      </c>
      <c r="BG91" s="72">
        <f t="shared" si="49"/>
        <v>0</v>
      </c>
      <c r="BH91" s="72">
        <f t="shared" si="49"/>
        <v>0</v>
      </c>
      <c r="BI91" s="72">
        <f t="shared" si="49"/>
        <v>0</v>
      </c>
      <c r="BJ91" s="72">
        <f t="shared" si="49"/>
        <v>0</v>
      </c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J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>
        <f t="shared" si="50"/>
        <v>0</v>
      </c>
      <c r="BH92" s="72">
        <f t="shared" si="50"/>
        <v>0</v>
      </c>
      <c r="BI92" s="72">
        <f t="shared" si="50"/>
        <v>0</v>
      </c>
      <c r="BJ92" s="72">
        <f t="shared" si="50"/>
        <v>0</v>
      </c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J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>
        <f t="shared" si="51"/>
        <v>0</v>
      </c>
      <c r="BI93" s="72">
        <f t="shared" si="51"/>
        <v>0</v>
      </c>
      <c r="BJ93" s="72">
        <f t="shared" si="51"/>
        <v>0</v>
      </c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J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>
        <f t="shared" si="52"/>
        <v>0</v>
      </c>
      <c r="BJ94" s="72">
        <f t="shared" si="52"/>
        <v>0</v>
      </c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>$M$20*(1-$B$5)/$B$3</f>
        <v>0</v>
      </c>
      <c r="O96" s="72">
        <f t="shared" ref="O96:BK96" si="54">$M$20*(1-$B$5)/$B$3</f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>
        <f t="shared" si="54"/>
        <v>0</v>
      </c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>
        <f>BN113*(1-0.025)</f>
        <v>0</v>
      </c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30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J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>
        <f t="shared" si="57"/>
        <v>0</v>
      </c>
      <c r="AB101" s="72">
        <f t="shared" si="57"/>
        <v>0</v>
      </c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>
        <f t="shared" si="57"/>
        <v>0</v>
      </c>
      <c r="BC101" s="72">
        <f t="shared" si="57"/>
        <v>0</v>
      </c>
      <c r="BD101" s="72">
        <f t="shared" si="57"/>
        <v>0</v>
      </c>
      <c r="BE101" s="72">
        <f t="shared" si="57"/>
        <v>0</v>
      </c>
      <c r="BF101" s="72">
        <f t="shared" si="57"/>
        <v>0</v>
      </c>
      <c r="BG101" s="72">
        <f t="shared" si="57"/>
        <v>0</v>
      </c>
      <c r="BH101" s="72">
        <f t="shared" si="57"/>
        <v>0</v>
      </c>
      <c r="BI101" s="72">
        <f t="shared" si="57"/>
        <v>0</v>
      </c>
      <c r="BJ101" s="72">
        <f t="shared" si="57"/>
        <v>0</v>
      </c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J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>
        <f t="shared" si="59"/>
        <v>0</v>
      </c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>
        <f t="shared" si="59"/>
        <v>0</v>
      </c>
      <c r="BC102" s="72">
        <f t="shared" si="59"/>
        <v>0</v>
      </c>
      <c r="BD102" s="72">
        <f t="shared" si="59"/>
        <v>0</v>
      </c>
      <c r="BE102" s="72">
        <f t="shared" si="59"/>
        <v>0</v>
      </c>
      <c r="BF102" s="72">
        <f t="shared" si="59"/>
        <v>0</v>
      </c>
      <c r="BG102" s="72">
        <f t="shared" si="59"/>
        <v>0</v>
      </c>
      <c r="BH102" s="72">
        <f t="shared" si="59"/>
        <v>0</v>
      </c>
      <c r="BI102" s="72">
        <f t="shared" si="59"/>
        <v>0</v>
      </c>
      <c r="BJ102" s="72">
        <f t="shared" si="59"/>
        <v>0</v>
      </c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J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>
        <f t="shared" si="61"/>
        <v>0</v>
      </c>
      <c r="BD104" s="72">
        <f t="shared" si="61"/>
        <v>0</v>
      </c>
      <c r="BE104" s="72">
        <f t="shared" si="61"/>
        <v>0</v>
      </c>
      <c r="BF104" s="72">
        <f t="shared" si="61"/>
        <v>0</v>
      </c>
      <c r="BG104" s="72">
        <f t="shared" si="61"/>
        <v>0</v>
      </c>
      <c r="BH104" s="72">
        <f t="shared" si="61"/>
        <v>0</v>
      </c>
      <c r="BI104" s="72">
        <f t="shared" si="61"/>
        <v>0</v>
      </c>
      <c r="BJ104" s="72">
        <f t="shared" si="61"/>
        <v>0</v>
      </c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J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>
        <f t="shared" si="62"/>
        <v>0</v>
      </c>
      <c r="BE105" s="72">
        <f t="shared" si="62"/>
        <v>0</v>
      </c>
      <c r="BF105" s="72">
        <f t="shared" si="62"/>
        <v>0</v>
      </c>
      <c r="BG105" s="72">
        <f t="shared" si="62"/>
        <v>0</v>
      </c>
      <c r="BH105" s="72">
        <f t="shared" si="62"/>
        <v>0</v>
      </c>
      <c r="BI105" s="72">
        <f t="shared" si="62"/>
        <v>0</v>
      </c>
      <c r="BJ105" s="72">
        <f t="shared" si="62"/>
        <v>0</v>
      </c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J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>
        <f t="shared" si="64"/>
        <v>0</v>
      </c>
      <c r="BG107" s="72">
        <f t="shared" si="64"/>
        <v>0</v>
      </c>
      <c r="BH107" s="72">
        <f t="shared" si="64"/>
        <v>0</v>
      </c>
      <c r="BI107" s="72">
        <f t="shared" si="64"/>
        <v>0</v>
      </c>
      <c r="BJ107" s="72">
        <f t="shared" si="64"/>
        <v>0</v>
      </c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J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>
        <f t="shared" si="65"/>
        <v>0</v>
      </c>
      <c r="BH108" s="72">
        <f t="shared" si="65"/>
        <v>0</v>
      </c>
      <c r="BI108" s="72">
        <f t="shared" si="65"/>
        <v>0</v>
      </c>
      <c r="BJ108" s="72">
        <f t="shared" si="65"/>
        <v>0</v>
      </c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J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>
        <f t="shared" si="66"/>
        <v>0</v>
      </c>
      <c r="BI109" s="72">
        <f t="shared" si="66"/>
        <v>0</v>
      </c>
      <c r="BJ109" s="72">
        <f t="shared" si="66"/>
        <v>0</v>
      </c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J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>
        <f t="shared" si="67"/>
        <v>0</v>
      </c>
      <c r="BJ110" s="72">
        <f t="shared" si="67"/>
        <v>0</v>
      </c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 t="shared" ref="M112:Y112" si="69">$M$20/$B$3</f>
        <v>0</v>
      </c>
      <c r="N112" s="72">
        <f t="shared" si="69"/>
        <v>0</v>
      </c>
      <c r="O112" s="72">
        <f t="shared" si="69"/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>$M$20/$B$3</f>
        <v>0</v>
      </c>
      <c r="AA112" s="72">
        <f t="shared" ref="AA112:BK112" si="70">$M$20/$B$3</f>
        <v>0</v>
      </c>
      <c r="AB112" s="72">
        <f t="shared" si="70"/>
        <v>0</v>
      </c>
      <c r="AC112" s="72">
        <f t="shared" si="70"/>
        <v>0</v>
      </c>
      <c r="AD112" s="72">
        <f t="shared" si="70"/>
        <v>0</v>
      </c>
      <c r="AE112" s="72">
        <f t="shared" si="70"/>
        <v>0</v>
      </c>
      <c r="AF112" s="72">
        <f t="shared" si="70"/>
        <v>0</v>
      </c>
      <c r="AG112" s="72">
        <f t="shared" si="70"/>
        <v>0</v>
      </c>
      <c r="AH112" s="72">
        <f t="shared" si="70"/>
        <v>0</v>
      </c>
      <c r="AI112" s="72">
        <f t="shared" si="70"/>
        <v>0</v>
      </c>
      <c r="AJ112" s="72">
        <f t="shared" si="70"/>
        <v>0</v>
      </c>
      <c r="AK112" s="72">
        <f t="shared" si="70"/>
        <v>0</v>
      </c>
      <c r="AL112" s="72">
        <f t="shared" si="70"/>
        <v>0</v>
      </c>
      <c r="AM112" s="72">
        <f t="shared" si="70"/>
        <v>0</v>
      </c>
      <c r="AN112" s="72">
        <f t="shared" si="70"/>
        <v>0</v>
      </c>
      <c r="AO112" s="72">
        <f t="shared" si="70"/>
        <v>0</v>
      </c>
      <c r="AP112" s="72">
        <f t="shared" si="70"/>
        <v>0</v>
      </c>
      <c r="AQ112" s="72">
        <f t="shared" si="70"/>
        <v>0</v>
      </c>
      <c r="AR112" s="72">
        <f t="shared" si="70"/>
        <v>0</v>
      </c>
      <c r="AS112" s="72">
        <f t="shared" si="70"/>
        <v>0</v>
      </c>
      <c r="AT112" s="72">
        <f t="shared" si="70"/>
        <v>0</v>
      </c>
      <c r="AU112" s="72">
        <f t="shared" si="70"/>
        <v>0</v>
      </c>
      <c r="AV112" s="72">
        <f t="shared" si="70"/>
        <v>0</v>
      </c>
      <c r="AW112" s="72">
        <f t="shared" si="70"/>
        <v>0</v>
      </c>
      <c r="AX112" s="72">
        <f t="shared" si="70"/>
        <v>0</v>
      </c>
      <c r="AY112" s="72">
        <f t="shared" si="70"/>
        <v>0</v>
      </c>
      <c r="AZ112" s="72">
        <f t="shared" si="70"/>
        <v>0</v>
      </c>
      <c r="BA112" s="72">
        <f t="shared" si="70"/>
        <v>0</v>
      </c>
      <c r="BB112" s="72">
        <f t="shared" si="70"/>
        <v>0</v>
      </c>
      <c r="BC112" s="72">
        <f t="shared" si="70"/>
        <v>0</v>
      </c>
      <c r="BD112" s="72">
        <f t="shared" si="70"/>
        <v>0</v>
      </c>
      <c r="BE112" s="72">
        <f t="shared" si="70"/>
        <v>0</v>
      </c>
      <c r="BF112" s="72">
        <f t="shared" si="70"/>
        <v>0</v>
      </c>
      <c r="BG112" s="72">
        <f t="shared" si="70"/>
        <v>0</v>
      </c>
      <c r="BH112" s="72">
        <f t="shared" si="70"/>
        <v>0</v>
      </c>
      <c r="BI112" s="72">
        <f t="shared" si="70"/>
        <v>0</v>
      </c>
      <c r="BJ112" s="72">
        <f t="shared" si="70"/>
        <v>0</v>
      </c>
      <c r="BK112" s="72">
        <f t="shared" si="70"/>
        <v>0</v>
      </c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 t="shared" ref="N113:Y113" si="71">$N$20/$B$3</f>
        <v>0</v>
      </c>
      <c r="O113" s="72">
        <f t="shared" si="71"/>
        <v>0</v>
      </c>
      <c r="P113" s="72">
        <f t="shared" si="71"/>
        <v>0</v>
      </c>
      <c r="Q113" s="72">
        <f t="shared" si="71"/>
        <v>0</v>
      </c>
      <c r="R113" s="72">
        <f t="shared" si="71"/>
        <v>0</v>
      </c>
      <c r="S113" s="72">
        <f t="shared" si="71"/>
        <v>0</v>
      </c>
      <c r="T113" s="72">
        <f t="shared" si="71"/>
        <v>0</v>
      </c>
      <c r="U113" s="72">
        <f t="shared" si="71"/>
        <v>0</v>
      </c>
      <c r="V113" s="72">
        <f t="shared" si="71"/>
        <v>0</v>
      </c>
      <c r="W113" s="72">
        <f t="shared" si="71"/>
        <v>0</v>
      </c>
      <c r="X113" s="72">
        <f t="shared" si="71"/>
        <v>0</v>
      </c>
      <c r="Y113" s="72">
        <f t="shared" si="71"/>
        <v>0</v>
      </c>
      <c r="Z113" s="72">
        <f>$N$20/$B$3</f>
        <v>0</v>
      </c>
      <c r="AA113" s="72">
        <f t="shared" ref="AA113:BK113" si="72">$N$20/$B$3</f>
        <v>0</v>
      </c>
      <c r="AB113" s="72">
        <f t="shared" si="72"/>
        <v>0</v>
      </c>
      <c r="AC113" s="72">
        <f t="shared" si="72"/>
        <v>0</v>
      </c>
      <c r="AD113" s="72">
        <f t="shared" si="72"/>
        <v>0</v>
      </c>
      <c r="AE113" s="72">
        <f t="shared" si="72"/>
        <v>0</v>
      </c>
      <c r="AF113" s="72">
        <f t="shared" si="72"/>
        <v>0</v>
      </c>
      <c r="AG113" s="72">
        <f t="shared" si="72"/>
        <v>0</v>
      </c>
      <c r="AH113" s="72">
        <f t="shared" si="72"/>
        <v>0</v>
      </c>
      <c r="AI113" s="72">
        <f t="shared" si="72"/>
        <v>0</v>
      </c>
      <c r="AJ113" s="72">
        <f t="shared" si="72"/>
        <v>0</v>
      </c>
      <c r="AK113" s="72">
        <f t="shared" si="72"/>
        <v>0</v>
      </c>
      <c r="AL113" s="72">
        <f t="shared" si="72"/>
        <v>0</v>
      </c>
      <c r="AM113" s="72">
        <f t="shared" si="72"/>
        <v>0</v>
      </c>
      <c r="AN113" s="72">
        <f t="shared" si="72"/>
        <v>0</v>
      </c>
      <c r="AO113" s="72">
        <f t="shared" si="72"/>
        <v>0</v>
      </c>
      <c r="AP113" s="72">
        <f t="shared" si="72"/>
        <v>0</v>
      </c>
      <c r="AQ113" s="72">
        <f t="shared" si="72"/>
        <v>0</v>
      </c>
      <c r="AR113" s="72">
        <f t="shared" si="72"/>
        <v>0</v>
      </c>
      <c r="AS113" s="72">
        <f t="shared" si="72"/>
        <v>0</v>
      </c>
      <c r="AT113" s="72">
        <f t="shared" si="72"/>
        <v>0</v>
      </c>
      <c r="AU113" s="72">
        <f t="shared" si="72"/>
        <v>0</v>
      </c>
      <c r="AV113" s="72">
        <f t="shared" si="72"/>
        <v>0</v>
      </c>
      <c r="AW113" s="72">
        <f t="shared" si="72"/>
        <v>0</v>
      </c>
      <c r="AX113" s="72">
        <f t="shared" si="72"/>
        <v>0</v>
      </c>
      <c r="AY113" s="72">
        <f t="shared" si="72"/>
        <v>0</v>
      </c>
      <c r="AZ113" s="72">
        <f t="shared" si="72"/>
        <v>0</v>
      </c>
      <c r="BA113" s="72">
        <f t="shared" si="72"/>
        <v>0</v>
      </c>
      <c r="BB113" s="72">
        <f t="shared" si="72"/>
        <v>0</v>
      </c>
      <c r="BC113" s="72">
        <f t="shared" si="72"/>
        <v>0</v>
      </c>
      <c r="BD113" s="72">
        <f t="shared" si="72"/>
        <v>0</v>
      </c>
      <c r="BE113" s="72">
        <f t="shared" si="72"/>
        <v>0</v>
      </c>
      <c r="BF113" s="72">
        <f t="shared" si="72"/>
        <v>0</v>
      </c>
      <c r="BG113" s="72">
        <f t="shared" si="72"/>
        <v>0</v>
      </c>
      <c r="BH113" s="72">
        <f t="shared" si="72"/>
        <v>0</v>
      </c>
      <c r="BI113" s="72">
        <f t="shared" si="72"/>
        <v>0</v>
      </c>
      <c r="BJ113" s="72">
        <f t="shared" si="72"/>
        <v>0</v>
      </c>
      <c r="BK113" s="72">
        <f t="shared" si="72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3">SUM(C101:C113)</f>
        <v>0</v>
      </c>
      <c r="D114" s="66">
        <f t="shared" si="73"/>
        <v>0</v>
      </c>
      <c r="E114" s="66">
        <f t="shared" si="73"/>
        <v>0</v>
      </c>
      <c r="F114" s="66">
        <f t="shared" si="73"/>
        <v>0</v>
      </c>
      <c r="G114" s="66">
        <f t="shared" si="73"/>
        <v>0</v>
      </c>
      <c r="H114" s="66">
        <f t="shared" si="73"/>
        <v>0</v>
      </c>
      <c r="I114" s="66">
        <f t="shared" si="73"/>
        <v>0</v>
      </c>
      <c r="J114" s="66">
        <f t="shared" si="73"/>
        <v>0</v>
      </c>
      <c r="K114" s="66">
        <f t="shared" si="73"/>
        <v>0</v>
      </c>
      <c r="L114" s="66">
        <f t="shared" si="73"/>
        <v>0</v>
      </c>
      <c r="M114" s="66">
        <f t="shared" si="73"/>
        <v>0</v>
      </c>
      <c r="N114" s="66">
        <f t="shared" si="73"/>
        <v>0</v>
      </c>
      <c r="O114" s="66">
        <f t="shared" si="73"/>
        <v>0</v>
      </c>
      <c r="P114" s="66">
        <f t="shared" si="73"/>
        <v>0</v>
      </c>
      <c r="Q114" s="66">
        <f t="shared" si="73"/>
        <v>0</v>
      </c>
      <c r="R114" s="66">
        <f t="shared" si="73"/>
        <v>0</v>
      </c>
      <c r="S114" s="66">
        <f t="shared" si="73"/>
        <v>0</v>
      </c>
      <c r="T114" s="66">
        <f t="shared" si="73"/>
        <v>0</v>
      </c>
      <c r="U114" s="66">
        <f t="shared" si="73"/>
        <v>0</v>
      </c>
      <c r="V114" s="66">
        <f t="shared" si="73"/>
        <v>0</v>
      </c>
      <c r="W114" s="66">
        <f t="shared" si="73"/>
        <v>0</v>
      </c>
      <c r="X114" s="66">
        <f t="shared" si="73"/>
        <v>0</v>
      </c>
      <c r="Y114" s="66">
        <f t="shared" si="73"/>
        <v>0</v>
      </c>
      <c r="Z114" s="66">
        <f t="shared" si="73"/>
        <v>0</v>
      </c>
      <c r="AA114" s="66">
        <f t="shared" si="73"/>
        <v>0</v>
      </c>
      <c r="AB114" s="66">
        <f t="shared" si="73"/>
        <v>0</v>
      </c>
      <c r="AC114" s="66">
        <f t="shared" si="73"/>
        <v>0</v>
      </c>
      <c r="AD114" s="66">
        <f t="shared" si="73"/>
        <v>0</v>
      </c>
      <c r="AE114" s="66">
        <f t="shared" si="73"/>
        <v>0</v>
      </c>
      <c r="AF114" s="66">
        <f t="shared" si="73"/>
        <v>0</v>
      </c>
      <c r="AG114" s="66">
        <f t="shared" si="73"/>
        <v>0</v>
      </c>
      <c r="AH114" s="66">
        <f t="shared" si="73"/>
        <v>0</v>
      </c>
      <c r="AI114" s="66">
        <f t="shared" si="73"/>
        <v>0</v>
      </c>
      <c r="AJ114" s="66">
        <f t="shared" si="73"/>
        <v>0</v>
      </c>
      <c r="AK114" s="66">
        <f t="shared" si="73"/>
        <v>0</v>
      </c>
      <c r="AL114" s="66">
        <f t="shared" si="73"/>
        <v>0</v>
      </c>
      <c r="AM114" s="66">
        <f t="shared" si="73"/>
        <v>0</v>
      </c>
      <c r="AN114" s="66">
        <f t="shared" si="73"/>
        <v>0</v>
      </c>
      <c r="AO114" s="66">
        <f t="shared" si="73"/>
        <v>0</v>
      </c>
      <c r="AP114" s="66">
        <f t="shared" si="73"/>
        <v>0</v>
      </c>
      <c r="AQ114" s="66">
        <f t="shared" si="73"/>
        <v>0</v>
      </c>
      <c r="AR114" s="66">
        <f t="shared" si="73"/>
        <v>0</v>
      </c>
      <c r="AS114" s="66">
        <f t="shared" si="73"/>
        <v>0</v>
      </c>
      <c r="AT114" s="66">
        <f t="shared" si="73"/>
        <v>0</v>
      </c>
      <c r="AU114" s="66">
        <f t="shared" si="73"/>
        <v>0</v>
      </c>
      <c r="AV114" s="66">
        <f t="shared" si="73"/>
        <v>0</v>
      </c>
      <c r="AW114" s="66">
        <f t="shared" si="73"/>
        <v>0</v>
      </c>
      <c r="AX114" s="66">
        <f t="shared" si="73"/>
        <v>0</v>
      </c>
      <c r="AY114" s="66">
        <f t="shared" si="73"/>
        <v>0</v>
      </c>
      <c r="AZ114" s="66">
        <f t="shared" si="73"/>
        <v>0</v>
      </c>
      <c r="BA114" s="66">
        <f t="shared" si="73"/>
        <v>0</v>
      </c>
      <c r="BB114" s="66">
        <f t="shared" si="73"/>
        <v>0</v>
      </c>
      <c r="BC114" s="66">
        <f t="shared" si="73"/>
        <v>0</v>
      </c>
      <c r="BD114" s="66">
        <f t="shared" si="73"/>
        <v>0</v>
      </c>
      <c r="BE114" s="66">
        <f t="shared" si="73"/>
        <v>0</v>
      </c>
      <c r="BF114" s="66">
        <f t="shared" si="73"/>
        <v>0</v>
      </c>
      <c r="BG114" s="66">
        <f t="shared" si="73"/>
        <v>0</v>
      </c>
      <c r="BH114" s="66">
        <f t="shared" si="73"/>
        <v>0</v>
      </c>
      <c r="BI114" s="66">
        <f t="shared" si="73"/>
        <v>0</v>
      </c>
      <c r="BJ114" s="66">
        <f t="shared" si="73"/>
        <v>0</v>
      </c>
      <c r="BK114" s="66">
        <f t="shared" si="73"/>
        <v>0</v>
      </c>
      <c r="BL114" s="66">
        <f t="shared" si="73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5"/>
  <sheetViews>
    <sheetView zoomScaleNormal="100" workbookViewId="0">
      <pane xSplit="1" ySplit="9" topLeftCell="B37" activePane="bottomRight" state="frozen"/>
      <selection activeCell="A62" sqref="A62"/>
      <selection pane="topRight" activeCell="A62" sqref="A62"/>
      <selection pane="bottomLeft" activeCell="A62" sqref="A62"/>
      <selection pane="bottomRight" activeCell="C68" sqref="C68"/>
    </sheetView>
  </sheetViews>
  <sheetFormatPr defaultColWidth="9.140625" defaultRowHeight="15" customHeight="1" x14ac:dyDescent="0.2"/>
  <cols>
    <col min="1" max="1" width="39" style="31" customWidth="1"/>
    <col min="2" max="15" width="10.7109375" style="31" customWidth="1"/>
    <col min="16" max="16" width="1.7109375" style="38" customWidth="1"/>
    <col min="17" max="17" width="10.7109375" style="33" customWidth="1"/>
    <col min="18" max="18" width="15.140625" style="38" customWidth="1"/>
    <col min="19" max="20" width="13.42578125" style="37" bestFit="1" customWidth="1"/>
    <col min="21" max="16384" width="9.140625" style="37"/>
  </cols>
  <sheetData>
    <row r="1" spans="1:18" ht="15" customHeight="1" x14ac:dyDescent="0.2">
      <c r="A1" s="57" t="s">
        <v>20</v>
      </c>
      <c r="B1" s="58" t="s">
        <v>323</v>
      </c>
    </row>
    <row r="2" spans="1:18" ht="15" customHeight="1" x14ac:dyDescent="0.2">
      <c r="A2" s="57" t="s">
        <v>21</v>
      </c>
      <c r="B2" s="105" t="str">
        <f>VLOOKUP($B$1,'Assumptions (Inputs)'!$B$7:$G$24,2,FALSE)</f>
        <v>Utility Solutions (Solar, Fuel Cells, DG) (2 MWs)</v>
      </c>
      <c r="C2" s="105"/>
      <c r="D2" s="105"/>
      <c r="E2" s="105"/>
    </row>
    <row r="3" spans="1:18" ht="15" customHeight="1" x14ac:dyDescent="0.2">
      <c r="A3" s="57" t="s">
        <v>263</v>
      </c>
      <c r="B3" s="59">
        <f>VLOOKUP($B$1,'Assumptions (Inputs)'!$B$7:$G$24,4,FALSE)</f>
        <v>10</v>
      </c>
      <c r="C3" s="285" t="s">
        <v>289</v>
      </c>
    </row>
    <row r="4" spans="1:18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18" ht="15" customHeight="1" x14ac:dyDescent="0.2">
      <c r="A5" s="57" t="s">
        <v>67</v>
      </c>
      <c r="B5" s="207">
        <f>VLOOKUP($B$1,'Assumptions (Inputs)'!$B$7:$J$24,8,FALSE)</f>
        <v>0</v>
      </c>
      <c r="C5" s="519">
        <v>2018</v>
      </c>
    </row>
    <row r="6" spans="1:18" ht="15" customHeight="1" x14ac:dyDescent="0.2">
      <c r="A6" s="57" t="s">
        <v>290</v>
      </c>
      <c r="B6" s="207">
        <f>'Assumptions (Inputs)'!E30</f>
        <v>0.60770000000000013</v>
      </c>
      <c r="C6" s="520">
        <f>'Assumptions (Inputs)'!G30</f>
        <v>0.73860000000000003</v>
      </c>
    </row>
    <row r="7" spans="1:18" ht="15" customHeight="1" x14ac:dyDescent="0.2">
      <c r="A7" s="57"/>
      <c r="C7" s="51"/>
    </row>
    <row r="8" spans="1:18" ht="15" customHeight="1" x14ac:dyDescent="0.2">
      <c r="B8" s="50" t="s">
        <v>90</v>
      </c>
      <c r="C8" s="51">
        <v>2015</v>
      </c>
      <c r="D8" s="51">
        <v>2016</v>
      </c>
      <c r="E8" s="51">
        <v>2017</v>
      </c>
      <c r="F8" s="51">
        <v>2018</v>
      </c>
      <c r="G8" s="51">
        <v>2019</v>
      </c>
      <c r="H8" s="51">
        <v>2020</v>
      </c>
      <c r="I8" s="51">
        <v>2021</v>
      </c>
      <c r="J8" s="51">
        <v>2022</v>
      </c>
      <c r="K8" s="51">
        <v>2023</v>
      </c>
      <c r="L8" s="51">
        <v>2024</v>
      </c>
      <c r="M8" s="51">
        <v>2025</v>
      </c>
      <c r="N8" s="51">
        <v>2026</v>
      </c>
      <c r="O8" s="51">
        <v>2027</v>
      </c>
      <c r="P8" s="60"/>
      <c r="Q8" s="282"/>
    </row>
    <row r="9" spans="1:18" ht="15" customHeight="1" thickBot="1" x14ac:dyDescent="0.25">
      <c r="A9" s="57" t="s">
        <v>51</v>
      </c>
      <c r="B9" s="61" t="str">
        <f>IF(VLOOKUP($B$1,'Assumptions (Inputs)'!$B$7:$G$24,6,FALSE)="Monthly","Y",IF(VLOOKUP($B$1,'Assumptions (Inputs)'!$B$7:$G$24,6,FALSE)=B8,"Y","N"))</f>
        <v>N</v>
      </c>
      <c r="C9" s="61" t="str">
        <f>IF(VLOOKUP($B$1,'Assumptions (Inputs)'!$B$7:$G$24,6,FALSE)="Monthly","Y",IF(VLOOKUP($B$1,'Assumptions (Inputs)'!$B$7:$G$24,6,FALSE)=C8,"Y","N"))</f>
        <v>N</v>
      </c>
      <c r="D9" s="61" t="str">
        <f>IF(VLOOKUP($B$1,'Assumptions (Inputs)'!$B$7:$G$24,6,FALSE)="Monthly","Y",IF(VLOOKUP($B$1,'Assumptions (Inputs)'!$B$7:$G$24,6,FALSE)=D8,"Y","N"))</f>
        <v>N</v>
      </c>
      <c r="E9" s="61" t="str">
        <f>IF(VLOOKUP($B$1,'Assumptions (Inputs)'!$B$7:$G$24,6,FALSE)="Monthly","Y",IF(VLOOKUP($B$1,'Assumptions (Inputs)'!$B$7:$G$24,6,FALSE)=E8,"Y","N"))</f>
        <v>N</v>
      </c>
      <c r="F9" s="61" t="s">
        <v>291</v>
      </c>
      <c r="G9" s="61" t="str">
        <f>IF(VLOOKUP($B$1,'Assumptions (Inputs)'!$B$7:$G$24,6,FALSE)="Monthly","Y",IF(VLOOKUP($B$1,'Assumptions (Inputs)'!$B$7:$G$24,6,FALSE)=G8,"Y","N"))</f>
        <v>N</v>
      </c>
      <c r="H9" s="61" t="str">
        <f>IF(VLOOKUP($B$1,'Assumptions (Inputs)'!$B$7:$G$24,6,FALSE)="Monthly","Y",IF(VLOOKUP($B$1,'Assumptions (Inputs)'!$B$7:$G$24,6,FALSE)=H8,"Y","N"))</f>
        <v>N</v>
      </c>
      <c r="I9" s="61" t="str">
        <f>IF(VLOOKUP($B$1,'Assumptions (Inputs)'!$B$7:$G$24,6,FALSE)="Monthly","Y",IF(VLOOKUP($B$1,'Assumptions (Inputs)'!$B$7:$G$24,6,FALSE)=I8,"Y","N"))</f>
        <v>N</v>
      </c>
      <c r="J9" s="61" t="str">
        <f>IF(VLOOKUP($B$1,'Assumptions (Inputs)'!$B$7:$G$24,6,FALSE)="Monthly","Y",IF(VLOOKUP($B$1,'Assumptions (Inputs)'!$B$7:$G$24,6,FALSE)=J8,"Y","N"))</f>
        <v>N</v>
      </c>
      <c r="K9" s="61" t="s">
        <v>291</v>
      </c>
      <c r="L9" s="61" t="str">
        <f>IF(VLOOKUP($B$1,'Assumptions (Inputs)'!$B$7:$G$24,6,FALSE)="Monthly","Y",IF(VLOOKUP($B$1,'Assumptions (Inputs)'!$B$7:$G$24,6,FALSE)=L8,"Y","N"))</f>
        <v>N</v>
      </c>
      <c r="M9" s="61" t="s">
        <v>291</v>
      </c>
      <c r="N9" s="61" t="s">
        <v>291</v>
      </c>
      <c r="O9" s="61" t="s">
        <v>291</v>
      </c>
      <c r="P9" s="108"/>
      <c r="Q9" s="107" t="s">
        <v>6</v>
      </c>
    </row>
    <row r="10" spans="1:18" ht="15" customHeight="1" x14ac:dyDescent="0.2">
      <c r="A10" s="57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08"/>
      <c r="Q10" s="112"/>
    </row>
    <row r="11" spans="1:18" s="36" customFormat="1" ht="15" customHeight="1" x14ac:dyDescent="0.2">
      <c r="A11" s="62" t="str">
        <f>'1 (w 100pt incentive)'!A11</f>
        <v>CWIP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35"/>
      <c r="Q11" s="72"/>
      <c r="R11" s="35"/>
    </row>
    <row r="12" spans="1:18" s="36" customFormat="1" ht="15" customHeight="1" x14ac:dyDescent="0.2">
      <c r="A12" s="113" t="s">
        <v>24</v>
      </c>
      <c r="B12" s="54">
        <v>0</v>
      </c>
      <c r="C12" s="54">
        <f t="shared" ref="C12:N12" si="0">B16</f>
        <v>0</v>
      </c>
      <c r="D12" s="54">
        <f t="shared" si="0"/>
        <v>0</v>
      </c>
      <c r="E12" s="54">
        <f t="shared" si="0"/>
        <v>0</v>
      </c>
      <c r="F12" s="54">
        <f t="shared" si="0"/>
        <v>0</v>
      </c>
      <c r="G12" s="54">
        <f t="shared" si="0"/>
        <v>0</v>
      </c>
      <c r="H12" s="54">
        <f t="shared" si="0"/>
        <v>0</v>
      </c>
      <c r="I12" s="54">
        <f t="shared" si="0"/>
        <v>0</v>
      </c>
      <c r="J12" s="54">
        <f t="shared" si="0"/>
        <v>0</v>
      </c>
      <c r="K12" s="54">
        <f t="shared" si="0"/>
        <v>0</v>
      </c>
      <c r="L12" s="54">
        <f t="shared" si="0"/>
        <v>0</v>
      </c>
      <c r="M12" s="54">
        <f t="shared" si="0"/>
        <v>0</v>
      </c>
      <c r="N12" s="54">
        <f t="shared" si="0"/>
        <v>0</v>
      </c>
      <c r="O12" s="54"/>
      <c r="P12" s="35"/>
      <c r="Q12" s="72"/>
      <c r="R12" s="35"/>
    </row>
    <row r="13" spans="1:18" s="36" customFormat="1" ht="15" customHeight="1" x14ac:dyDescent="0.2">
      <c r="A13" s="113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35"/>
      <c r="Q13" s="72"/>
      <c r="R13" s="35"/>
    </row>
    <row r="14" spans="1:18" s="36" customFormat="1" ht="15" customHeight="1" x14ac:dyDescent="0.2">
      <c r="A14" s="63" t="s">
        <v>288</v>
      </c>
      <c r="B14" s="126">
        <f>'CapEx (Escalated)'!E15</f>
        <v>0</v>
      </c>
      <c r="C14" s="126">
        <f>'CapEx (Escalated)'!F15</f>
        <v>0.17199999999999999</v>
      </c>
      <c r="D14" s="126">
        <f>'CapEx (Escalated)'!G15</f>
        <v>0.17899999999999999</v>
      </c>
      <c r="E14" s="126">
        <f>'CapEx (Escalated)'!H15</f>
        <v>8.5705199999999999E-3</v>
      </c>
      <c r="F14" s="126">
        <f>'CapEx (Escalated)'!I15</f>
        <v>0</v>
      </c>
      <c r="G14" s="126">
        <f>'CapEx (Escalated)'!J15</f>
        <v>0</v>
      </c>
      <c r="H14" s="126">
        <f>'CapEx (Escalated)'!K15</f>
        <v>0</v>
      </c>
      <c r="I14" s="126">
        <f>'CapEx (Escalated)'!L15</f>
        <v>0</v>
      </c>
      <c r="J14" s="126">
        <f>'CapEx (Escalated)'!M15</f>
        <v>0</v>
      </c>
      <c r="K14" s="126">
        <f>'CapEx (Escalated)'!N15</f>
        <v>0</v>
      </c>
      <c r="L14" s="126">
        <f>'CapEx (Escalated)'!O15</f>
        <v>0</v>
      </c>
      <c r="M14" s="126">
        <f>'CapEx (Escalated)'!P15</f>
        <v>0</v>
      </c>
      <c r="N14" s="126">
        <f>'CapEx (Escalated)'!Q15</f>
        <v>0</v>
      </c>
      <c r="O14" s="126"/>
      <c r="P14" s="109"/>
      <c r="Q14" s="72">
        <f>SUM(B14:O14)</f>
        <v>0.35957052</v>
      </c>
      <c r="R14" s="35"/>
    </row>
    <row r="15" spans="1:18" s="36" customFormat="1" ht="15" customHeight="1" x14ac:dyDescent="0.2">
      <c r="A15" s="309" t="s">
        <v>27</v>
      </c>
      <c r="B15" s="310">
        <f>-B14</f>
        <v>0</v>
      </c>
      <c r="C15" s="310">
        <f>-C14</f>
        <v>-0.17199999999999999</v>
      </c>
      <c r="D15" s="310">
        <f>-D14</f>
        <v>-0.17899999999999999</v>
      </c>
      <c r="E15" s="310">
        <f>-E14</f>
        <v>-8.5705199999999999E-3</v>
      </c>
      <c r="F15" s="310">
        <f>-F14</f>
        <v>0</v>
      </c>
      <c r="G15" s="310"/>
      <c r="H15" s="310"/>
      <c r="I15" s="310"/>
      <c r="J15" s="310"/>
      <c r="K15" s="310"/>
      <c r="L15" s="310"/>
      <c r="M15" s="310"/>
      <c r="N15" s="310"/>
      <c r="O15" s="310"/>
      <c r="P15" s="35"/>
      <c r="Q15" s="72">
        <f>SUM(B15:O15)</f>
        <v>-0.35957052</v>
      </c>
      <c r="R15" s="35"/>
    </row>
    <row r="16" spans="1:18" s="36" customFormat="1" ht="15" customHeight="1" x14ac:dyDescent="0.2">
      <c r="A16" s="34" t="s">
        <v>28</v>
      </c>
      <c r="B16" s="65">
        <f>SUM(B12:B15)</f>
        <v>0</v>
      </c>
      <c r="C16" s="65">
        <f t="shared" ref="C16:J16" si="1">SUM(C12:C15)</f>
        <v>0</v>
      </c>
      <c r="D16" s="65">
        <f t="shared" si="1"/>
        <v>0</v>
      </c>
      <c r="E16" s="65">
        <f>SUM(E12:E15)</f>
        <v>0</v>
      </c>
      <c r="F16" s="65">
        <f t="shared" si="1"/>
        <v>0</v>
      </c>
      <c r="G16" s="65">
        <f t="shared" si="1"/>
        <v>0</v>
      </c>
      <c r="H16" s="65">
        <f t="shared" si="1"/>
        <v>0</v>
      </c>
      <c r="I16" s="65">
        <f t="shared" si="1"/>
        <v>0</v>
      </c>
      <c r="J16" s="65">
        <f t="shared" si="1"/>
        <v>0</v>
      </c>
      <c r="K16" s="65">
        <f>SUM(K12:K15)</f>
        <v>0</v>
      </c>
      <c r="L16" s="65">
        <f>SUM(L12:L15)</f>
        <v>0</v>
      </c>
      <c r="M16" s="65">
        <f>SUM(M12:M15)</f>
        <v>0</v>
      </c>
      <c r="N16" s="65">
        <f>SUM(N12:N15)</f>
        <v>0</v>
      </c>
      <c r="O16" s="72"/>
      <c r="P16" s="35"/>
      <c r="Q16" s="72"/>
      <c r="R16" s="35"/>
    </row>
    <row r="17" spans="1:18" s="36" customFormat="1" ht="15" customHeight="1" thickBot="1" x14ac:dyDescent="0.25">
      <c r="A17" s="34" t="s">
        <v>29</v>
      </c>
      <c r="B17" s="66">
        <f t="shared" ref="B17:N17" si="2">AVERAGE(B12,B16)</f>
        <v>0</v>
      </c>
      <c r="C17" s="66">
        <f t="shared" si="2"/>
        <v>0</v>
      </c>
      <c r="D17" s="66">
        <f t="shared" si="2"/>
        <v>0</v>
      </c>
      <c r="E17" s="66">
        <f t="shared" si="2"/>
        <v>0</v>
      </c>
      <c r="F17" s="66">
        <f t="shared" si="2"/>
        <v>0</v>
      </c>
      <c r="G17" s="66">
        <f t="shared" si="2"/>
        <v>0</v>
      </c>
      <c r="H17" s="66">
        <f t="shared" si="2"/>
        <v>0</v>
      </c>
      <c r="I17" s="66">
        <f t="shared" si="2"/>
        <v>0</v>
      </c>
      <c r="J17" s="66">
        <f t="shared" si="2"/>
        <v>0</v>
      </c>
      <c r="K17" s="66">
        <f t="shared" si="2"/>
        <v>0</v>
      </c>
      <c r="L17" s="66">
        <f t="shared" si="2"/>
        <v>0</v>
      </c>
      <c r="M17" s="66">
        <f t="shared" si="2"/>
        <v>0</v>
      </c>
      <c r="N17" s="66">
        <f t="shared" si="2"/>
        <v>0</v>
      </c>
      <c r="O17" s="72"/>
      <c r="P17" s="35"/>
      <c r="Q17" s="72"/>
      <c r="R17" s="35"/>
    </row>
    <row r="18" spans="1:18" s="36" customFormat="1" ht="15" customHeight="1" thickTop="1" x14ac:dyDescent="0.2">
      <c r="A18" s="67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35"/>
      <c r="Q18" s="52"/>
      <c r="R18" s="35"/>
    </row>
    <row r="19" spans="1:18" s="71" customFormat="1" ht="15" customHeight="1" x14ac:dyDescent="0.2">
      <c r="A19" s="77" t="s">
        <v>370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110"/>
      <c r="Q19" s="69"/>
      <c r="R19" s="110"/>
    </row>
    <row r="20" spans="1:18" s="36" customFormat="1" ht="15" customHeight="1" x14ac:dyDescent="0.2">
      <c r="A20" s="35" t="s">
        <v>24</v>
      </c>
      <c r="B20" s="52">
        <v>0</v>
      </c>
      <c r="C20" s="52">
        <f t="shared" ref="C20:L20" si="3">B22</f>
        <v>0</v>
      </c>
      <c r="D20" s="52">
        <f t="shared" si="3"/>
        <v>0.17199999999999999</v>
      </c>
      <c r="E20" s="52">
        <f t="shared" si="3"/>
        <v>0.35099999999999998</v>
      </c>
      <c r="F20" s="52">
        <f t="shared" si="3"/>
        <v>0.35957052</v>
      </c>
      <c r="G20" s="52">
        <f t="shared" si="3"/>
        <v>0.35957052</v>
      </c>
      <c r="H20" s="52">
        <f t="shared" si="3"/>
        <v>0.35957052</v>
      </c>
      <c r="I20" s="52">
        <f t="shared" si="3"/>
        <v>0.35957052</v>
      </c>
      <c r="J20" s="52">
        <f t="shared" si="3"/>
        <v>0.35957052</v>
      </c>
      <c r="K20" s="52">
        <f t="shared" si="3"/>
        <v>0.35957052</v>
      </c>
      <c r="L20" s="52">
        <f t="shared" si="3"/>
        <v>0.35957052</v>
      </c>
      <c r="M20" s="52"/>
      <c r="N20" s="52"/>
      <c r="O20" s="52"/>
      <c r="P20" s="35"/>
      <c r="Q20" s="52"/>
      <c r="R20" s="35"/>
    </row>
    <row r="21" spans="1:18" s="36" customFormat="1" ht="15" customHeight="1" x14ac:dyDescent="0.2">
      <c r="A21" s="35" t="s">
        <v>25</v>
      </c>
      <c r="B21" s="52">
        <f>-B15</f>
        <v>0</v>
      </c>
      <c r="C21" s="52">
        <f t="shared" ref="C21:K21" si="4">-C15</f>
        <v>0.17199999999999999</v>
      </c>
      <c r="D21" s="52">
        <f t="shared" si="4"/>
        <v>0.17899999999999999</v>
      </c>
      <c r="E21" s="52">
        <f t="shared" si="4"/>
        <v>8.5705199999999999E-3</v>
      </c>
      <c r="F21" s="52">
        <f t="shared" si="4"/>
        <v>0</v>
      </c>
      <c r="G21" s="52">
        <f t="shared" si="4"/>
        <v>0</v>
      </c>
      <c r="H21" s="52">
        <f t="shared" si="4"/>
        <v>0</v>
      </c>
      <c r="I21" s="52">
        <f t="shared" si="4"/>
        <v>0</v>
      </c>
      <c r="J21" s="52">
        <f t="shared" si="4"/>
        <v>0</v>
      </c>
      <c r="K21" s="52">
        <f t="shared" si="4"/>
        <v>0</v>
      </c>
      <c r="L21" s="52">
        <f>-L15</f>
        <v>0</v>
      </c>
      <c r="M21" s="52"/>
      <c r="N21" s="52"/>
      <c r="O21" s="52"/>
      <c r="P21" s="35"/>
      <c r="Q21" s="52">
        <f>SUM(B21:L21)</f>
        <v>0.35957052</v>
      </c>
      <c r="R21" s="35"/>
    </row>
    <row r="22" spans="1:18" s="36" customFormat="1" ht="15" customHeight="1" x14ac:dyDescent="0.2">
      <c r="A22" s="35" t="s">
        <v>28</v>
      </c>
      <c r="B22" s="52">
        <f t="shared" ref="B22:L22" si="5">SUM(B20:B21)</f>
        <v>0</v>
      </c>
      <c r="C22" s="52">
        <f t="shared" si="5"/>
        <v>0.17199999999999999</v>
      </c>
      <c r="D22" s="52">
        <f t="shared" si="5"/>
        <v>0.35099999999999998</v>
      </c>
      <c r="E22" s="52">
        <f t="shared" si="5"/>
        <v>0.35957052</v>
      </c>
      <c r="F22" s="52">
        <f t="shared" si="5"/>
        <v>0.35957052</v>
      </c>
      <c r="G22" s="52">
        <f t="shared" si="5"/>
        <v>0.35957052</v>
      </c>
      <c r="H22" s="52">
        <f t="shared" si="5"/>
        <v>0.35957052</v>
      </c>
      <c r="I22" s="52">
        <f t="shared" si="5"/>
        <v>0.35957052</v>
      </c>
      <c r="J22" s="52">
        <f t="shared" si="5"/>
        <v>0.35957052</v>
      </c>
      <c r="K22" s="52">
        <f t="shared" si="5"/>
        <v>0.35957052</v>
      </c>
      <c r="L22" s="52">
        <f t="shared" si="5"/>
        <v>0.35957052</v>
      </c>
      <c r="M22" s="52"/>
      <c r="N22" s="52"/>
      <c r="O22" s="52"/>
      <c r="P22" s="35"/>
      <c r="Q22" s="52"/>
      <c r="R22" s="35"/>
    </row>
    <row r="23" spans="1:18" s="36" customFormat="1" ht="15" customHeight="1" thickBot="1" x14ac:dyDescent="0.25">
      <c r="A23" s="35" t="s">
        <v>29</v>
      </c>
      <c r="B23" s="55">
        <f t="shared" ref="B23:L23" si="6">AVERAGE(B20,B22)</f>
        <v>0</v>
      </c>
      <c r="C23" s="55">
        <f t="shared" si="6"/>
        <v>8.5999999999999993E-2</v>
      </c>
      <c r="D23" s="55">
        <f t="shared" si="6"/>
        <v>0.26149999999999995</v>
      </c>
      <c r="E23" s="55">
        <f t="shared" si="6"/>
        <v>0.35528525999999999</v>
      </c>
      <c r="F23" s="55">
        <f t="shared" si="6"/>
        <v>0.35957052</v>
      </c>
      <c r="G23" s="55">
        <f t="shared" si="6"/>
        <v>0.35957052</v>
      </c>
      <c r="H23" s="55">
        <f t="shared" si="6"/>
        <v>0.35957052</v>
      </c>
      <c r="I23" s="55">
        <f t="shared" si="6"/>
        <v>0.35957052</v>
      </c>
      <c r="J23" s="55">
        <f t="shared" si="6"/>
        <v>0.35957052</v>
      </c>
      <c r="K23" s="55">
        <f t="shared" si="6"/>
        <v>0.35957052</v>
      </c>
      <c r="L23" s="55">
        <f t="shared" si="6"/>
        <v>0.35957052</v>
      </c>
      <c r="M23" s="55"/>
      <c r="N23" s="55"/>
      <c r="O23" s="52"/>
      <c r="P23" s="35"/>
      <c r="Q23" s="52"/>
      <c r="R23" s="35"/>
    </row>
    <row r="24" spans="1:18" s="36" customFormat="1" ht="15" customHeight="1" thickTop="1" x14ac:dyDescent="0.2">
      <c r="A24" s="67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35"/>
      <c r="Q24" s="52"/>
      <c r="R24" s="35"/>
    </row>
    <row r="25" spans="1:18" s="71" customFormat="1" ht="15" hidden="1" customHeight="1" x14ac:dyDescent="0.2">
      <c r="A25" s="77" t="s">
        <v>371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110"/>
      <c r="Q25" s="69"/>
      <c r="R25" s="110"/>
    </row>
    <row r="26" spans="1:18" s="36" customFormat="1" ht="15" hidden="1" customHeight="1" x14ac:dyDescent="0.2">
      <c r="A26" s="35" t="s">
        <v>24</v>
      </c>
      <c r="B26" s="52">
        <v>0</v>
      </c>
      <c r="C26" s="52">
        <f t="shared" ref="C26:L26" si="7">B29</f>
        <v>0</v>
      </c>
      <c r="D26" s="52">
        <f t="shared" si="7"/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52">
        <f t="shared" si="7"/>
        <v>0</v>
      </c>
      <c r="K26" s="52">
        <f t="shared" si="7"/>
        <v>0</v>
      </c>
      <c r="L26" s="52">
        <f t="shared" si="7"/>
        <v>0</v>
      </c>
      <c r="M26" s="52"/>
      <c r="N26" s="52"/>
      <c r="O26" s="52"/>
      <c r="P26" s="35"/>
      <c r="Q26" s="52"/>
      <c r="R26" s="35"/>
    </row>
    <row r="27" spans="1:18" s="36" customFormat="1" ht="15" hidden="1" customHeight="1" x14ac:dyDescent="0.2">
      <c r="A27" s="36" t="s">
        <v>78</v>
      </c>
      <c r="B27" s="52">
        <f>B78</f>
        <v>0</v>
      </c>
      <c r="C27" s="52">
        <f t="shared" ref="C27:L27" si="8">C78</f>
        <v>0</v>
      </c>
      <c r="D27" s="52">
        <f t="shared" si="8"/>
        <v>0</v>
      </c>
      <c r="E27" s="52">
        <f t="shared" si="8"/>
        <v>0</v>
      </c>
      <c r="F27" s="52">
        <f t="shared" si="8"/>
        <v>0</v>
      </c>
      <c r="G27" s="52">
        <f t="shared" si="8"/>
        <v>0</v>
      </c>
      <c r="H27" s="52">
        <f t="shared" si="8"/>
        <v>0</v>
      </c>
      <c r="I27" s="52">
        <f t="shared" si="8"/>
        <v>0</v>
      </c>
      <c r="J27" s="52">
        <f t="shared" si="8"/>
        <v>0</v>
      </c>
      <c r="K27" s="52">
        <f t="shared" si="8"/>
        <v>0</v>
      </c>
      <c r="L27" s="52">
        <f t="shared" si="8"/>
        <v>0</v>
      </c>
      <c r="M27" s="52"/>
      <c r="N27" s="52"/>
      <c r="O27" s="52"/>
      <c r="P27" s="35"/>
      <c r="Q27" s="52">
        <f>SUM(B27:L27)</f>
        <v>0</v>
      </c>
      <c r="R27" s="35"/>
    </row>
    <row r="28" spans="1:18" s="36" customFormat="1" ht="15" hidden="1" customHeight="1" x14ac:dyDescent="0.2">
      <c r="A28" s="35" t="s">
        <v>79</v>
      </c>
      <c r="B28" s="52">
        <f t="shared" ref="B28:L28" si="9">B85</f>
        <v>0</v>
      </c>
      <c r="C28" s="52">
        <f t="shared" si="9"/>
        <v>0</v>
      </c>
      <c r="D28" s="52">
        <f t="shared" si="9"/>
        <v>0</v>
      </c>
      <c r="E28" s="52">
        <f t="shared" si="9"/>
        <v>0</v>
      </c>
      <c r="F28" s="52">
        <f t="shared" si="9"/>
        <v>0</v>
      </c>
      <c r="G28" s="52">
        <f t="shared" si="9"/>
        <v>0</v>
      </c>
      <c r="H28" s="52">
        <f t="shared" si="9"/>
        <v>0</v>
      </c>
      <c r="I28" s="52">
        <f t="shared" si="9"/>
        <v>0</v>
      </c>
      <c r="J28" s="52">
        <f t="shared" si="9"/>
        <v>0</v>
      </c>
      <c r="K28" s="52">
        <f t="shared" si="9"/>
        <v>0</v>
      </c>
      <c r="L28" s="52">
        <f t="shared" si="9"/>
        <v>0</v>
      </c>
      <c r="M28" s="52"/>
      <c r="N28" s="52"/>
      <c r="O28" s="52"/>
      <c r="P28" s="35"/>
      <c r="Q28" s="52">
        <f>SUM(B28:L28)</f>
        <v>0</v>
      </c>
      <c r="R28" s="35"/>
    </row>
    <row r="29" spans="1:18" s="36" customFormat="1" ht="15" hidden="1" customHeight="1" x14ac:dyDescent="0.2">
      <c r="A29" s="35" t="s">
        <v>28</v>
      </c>
      <c r="B29" s="52">
        <f t="shared" ref="B29:L29" si="10">SUM(B26:B28)</f>
        <v>0</v>
      </c>
      <c r="C29" s="52">
        <f t="shared" si="10"/>
        <v>0</v>
      </c>
      <c r="D29" s="52">
        <f t="shared" si="10"/>
        <v>0</v>
      </c>
      <c r="E29" s="52">
        <f t="shared" si="10"/>
        <v>0</v>
      </c>
      <c r="F29" s="52">
        <f t="shared" si="10"/>
        <v>0</v>
      </c>
      <c r="G29" s="52">
        <f t="shared" si="10"/>
        <v>0</v>
      </c>
      <c r="H29" s="52">
        <f t="shared" si="10"/>
        <v>0</v>
      </c>
      <c r="I29" s="52">
        <f t="shared" si="10"/>
        <v>0</v>
      </c>
      <c r="J29" s="52">
        <f t="shared" si="10"/>
        <v>0</v>
      </c>
      <c r="K29" s="52">
        <f t="shared" si="10"/>
        <v>0</v>
      </c>
      <c r="L29" s="52">
        <f t="shared" si="10"/>
        <v>0</v>
      </c>
      <c r="M29" s="52"/>
      <c r="N29" s="52"/>
      <c r="O29" s="52"/>
      <c r="P29" s="35"/>
      <c r="Q29" s="52"/>
      <c r="R29" s="35"/>
    </row>
    <row r="30" spans="1:18" s="36" customFormat="1" ht="15" hidden="1" customHeight="1" thickBot="1" x14ac:dyDescent="0.25">
      <c r="A30" s="35" t="s">
        <v>29</v>
      </c>
      <c r="B30" s="55">
        <f t="shared" ref="B30:L30" si="11">AVERAGE(B26,B29)</f>
        <v>0</v>
      </c>
      <c r="C30" s="55">
        <f t="shared" si="11"/>
        <v>0</v>
      </c>
      <c r="D30" s="55">
        <f t="shared" si="11"/>
        <v>0</v>
      </c>
      <c r="E30" s="55">
        <f t="shared" si="11"/>
        <v>0</v>
      </c>
      <c r="F30" s="55">
        <f t="shared" si="11"/>
        <v>0</v>
      </c>
      <c r="G30" s="55">
        <f>AVERAGE(G26,G29)</f>
        <v>0</v>
      </c>
      <c r="H30" s="55">
        <f t="shared" si="11"/>
        <v>0</v>
      </c>
      <c r="I30" s="55">
        <f t="shared" si="11"/>
        <v>0</v>
      </c>
      <c r="J30" s="55">
        <f t="shared" si="11"/>
        <v>0</v>
      </c>
      <c r="K30" s="55">
        <f t="shared" si="11"/>
        <v>0</v>
      </c>
      <c r="L30" s="55">
        <f t="shared" si="11"/>
        <v>0</v>
      </c>
      <c r="M30" s="55"/>
      <c r="N30" s="55"/>
      <c r="O30" s="52"/>
      <c r="P30" s="35"/>
      <c r="Q30" s="52"/>
      <c r="R30" s="35"/>
    </row>
    <row r="31" spans="1:18" s="36" customFormat="1" ht="15" customHeight="1" x14ac:dyDescent="0.2">
      <c r="A31" s="67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35"/>
      <c r="Q31" s="52"/>
      <c r="R31" s="35"/>
    </row>
    <row r="32" spans="1:18" s="71" customFormat="1" ht="15" customHeight="1" x14ac:dyDescent="0.2">
      <c r="A32" s="68" t="s">
        <v>372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110"/>
      <c r="Q32" s="70"/>
      <c r="R32" s="110"/>
    </row>
    <row r="33" spans="1:18" s="36" customFormat="1" ht="15" customHeight="1" x14ac:dyDescent="0.2">
      <c r="A33" s="34" t="s">
        <v>24</v>
      </c>
      <c r="B33" s="72">
        <v>0</v>
      </c>
      <c r="C33" s="72">
        <f>B35</f>
        <v>0</v>
      </c>
      <c r="D33" s="72">
        <f t="shared" ref="D33:O33" si="12">C35</f>
        <v>1.72E-2</v>
      </c>
      <c r="E33" s="72">
        <f t="shared" si="12"/>
        <v>5.2299999999999999E-2</v>
      </c>
      <c r="F33" s="72">
        <f t="shared" si="12"/>
        <v>8.8257052000000003E-2</v>
      </c>
      <c r="G33" s="72">
        <f t="shared" si="12"/>
        <v>0.12421410399999999</v>
      </c>
      <c r="H33" s="72">
        <f t="shared" si="12"/>
        <v>0.16017115599999998</v>
      </c>
      <c r="I33" s="72">
        <f t="shared" si="12"/>
        <v>0.19612820799999997</v>
      </c>
      <c r="J33" s="72">
        <f t="shared" si="12"/>
        <v>0.23208525999999996</v>
      </c>
      <c r="K33" s="72">
        <f t="shared" si="12"/>
        <v>0.26804231199999995</v>
      </c>
      <c r="L33" s="72">
        <f t="shared" si="12"/>
        <v>0.30399936399999994</v>
      </c>
      <c r="M33" s="72">
        <f t="shared" si="12"/>
        <v>0.33995641599999993</v>
      </c>
      <c r="N33" s="72">
        <f t="shared" si="12"/>
        <v>0.35871346799999992</v>
      </c>
      <c r="O33" s="72">
        <f t="shared" si="12"/>
        <v>0.35957051999999995</v>
      </c>
      <c r="P33" s="35"/>
      <c r="Q33" s="72"/>
      <c r="R33" s="35"/>
    </row>
    <row r="34" spans="1:18" s="64" customFormat="1" ht="15" customHeight="1" x14ac:dyDescent="0.2">
      <c r="A34" s="287" t="s">
        <v>284</v>
      </c>
      <c r="B34" s="305">
        <f t="shared" ref="B34:O34" si="13">B99</f>
        <v>0</v>
      </c>
      <c r="C34" s="305">
        <f>C99</f>
        <v>1.72E-2</v>
      </c>
      <c r="D34" s="305">
        <f t="shared" si="13"/>
        <v>3.5099999999999999E-2</v>
      </c>
      <c r="E34" s="305">
        <f t="shared" si="13"/>
        <v>3.5957051999999996E-2</v>
      </c>
      <c r="F34" s="305">
        <f t="shared" si="13"/>
        <v>3.5957051999999996E-2</v>
      </c>
      <c r="G34" s="305">
        <f t="shared" si="13"/>
        <v>3.5957051999999996E-2</v>
      </c>
      <c r="H34" s="305">
        <f t="shared" si="13"/>
        <v>3.5957051999999996E-2</v>
      </c>
      <c r="I34" s="305">
        <f t="shared" si="13"/>
        <v>3.5957051999999996E-2</v>
      </c>
      <c r="J34" s="305">
        <f t="shared" si="13"/>
        <v>3.5957051999999996E-2</v>
      </c>
      <c r="K34" s="305">
        <f t="shared" si="13"/>
        <v>3.5957051999999996E-2</v>
      </c>
      <c r="L34" s="305">
        <f t="shared" si="13"/>
        <v>3.5957051999999996E-2</v>
      </c>
      <c r="M34" s="305">
        <f t="shared" si="13"/>
        <v>1.8757052E-2</v>
      </c>
      <c r="N34" s="305">
        <f t="shared" si="13"/>
        <v>8.5705199999999997E-4</v>
      </c>
      <c r="O34" s="305">
        <f t="shared" si="13"/>
        <v>0</v>
      </c>
      <c r="P34" s="288"/>
      <c r="Q34" s="289">
        <f>SUM(B34:P34)</f>
        <v>0.35957051999999995</v>
      </c>
      <c r="R34" s="288"/>
    </row>
    <row r="35" spans="1:18" s="36" customFormat="1" ht="15" customHeight="1" x14ac:dyDescent="0.2">
      <c r="A35" s="34" t="s">
        <v>28</v>
      </c>
      <c r="B35" s="72">
        <f t="shared" ref="B35:O35" si="14">SUM(B33:B34)</f>
        <v>0</v>
      </c>
      <c r="C35" s="72">
        <f t="shared" si="14"/>
        <v>1.72E-2</v>
      </c>
      <c r="D35" s="72">
        <f t="shared" si="14"/>
        <v>5.2299999999999999E-2</v>
      </c>
      <c r="E35" s="72">
        <f t="shared" si="14"/>
        <v>8.8257052000000003E-2</v>
      </c>
      <c r="F35" s="72">
        <f t="shared" si="14"/>
        <v>0.12421410399999999</v>
      </c>
      <c r="G35" s="72">
        <f t="shared" si="14"/>
        <v>0.16017115599999998</v>
      </c>
      <c r="H35" s="72">
        <f t="shared" si="14"/>
        <v>0.19612820799999997</v>
      </c>
      <c r="I35" s="72">
        <f t="shared" si="14"/>
        <v>0.23208525999999996</v>
      </c>
      <c r="J35" s="72">
        <f t="shared" si="14"/>
        <v>0.26804231199999995</v>
      </c>
      <c r="K35" s="72">
        <f t="shared" si="14"/>
        <v>0.30399936399999994</v>
      </c>
      <c r="L35" s="72">
        <f t="shared" si="14"/>
        <v>0.33995641599999993</v>
      </c>
      <c r="M35" s="72">
        <f t="shared" si="14"/>
        <v>0.35871346799999992</v>
      </c>
      <c r="N35" s="72">
        <f t="shared" si="14"/>
        <v>0.35957051999999995</v>
      </c>
      <c r="O35" s="72">
        <f t="shared" si="14"/>
        <v>0.35957051999999995</v>
      </c>
      <c r="P35" s="35"/>
      <c r="Q35" s="72"/>
      <c r="R35" s="35"/>
    </row>
    <row r="36" spans="1:18" s="36" customFormat="1" ht="15" customHeight="1" thickBot="1" x14ac:dyDescent="0.25">
      <c r="A36" s="34" t="s">
        <v>29</v>
      </c>
      <c r="B36" s="66">
        <f t="shared" ref="B36:O36" si="15">AVERAGE(B33,B35)</f>
        <v>0</v>
      </c>
      <c r="C36" s="66">
        <f t="shared" si="15"/>
        <v>8.6E-3</v>
      </c>
      <c r="D36" s="66">
        <f t="shared" si="15"/>
        <v>3.4750000000000003E-2</v>
      </c>
      <c r="E36" s="66">
        <f t="shared" si="15"/>
        <v>7.0278526000000008E-2</v>
      </c>
      <c r="F36" s="66">
        <f t="shared" si="15"/>
        <v>0.106235578</v>
      </c>
      <c r="G36" s="66">
        <f t="shared" si="15"/>
        <v>0.14219262999999999</v>
      </c>
      <c r="H36" s="66">
        <f t="shared" si="15"/>
        <v>0.17814968199999998</v>
      </c>
      <c r="I36" s="66">
        <f t="shared" si="15"/>
        <v>0.21410673399999997</v>
      </c>
      <c r="J36" s="66">
        <f t="shared" si="15"/>
        <v>0.25006378599999995</v>
      </c>
      <c r="K36" s="66">
        <f t="shared" si="15"/>
        <v>0.28602083799999994</v>
      </c>
      <c r="L36" s="66">
        <f t="shared" si="15"/>
        <v>0.32197788999999993</v>
      </c>
      <c r="M36" s="66">
        <f t="shared" si="15"/>
        <v>0.34933494199999993</v>
      </c>
      <c r="N36" s="66">
        <f t="shared" si="15"/>
        <v>0.35914199399999991</v>
      </c>
      <c r="O36" s="66">
        <f t="shared" si="15"/>
        <v>0.35957051999999995</v>
      </c>
      <c r="P36" s="35"/>
      <c r="Q36" s="72"/>
      <c r="R36" s="35"/>
    </row>
    <row r="37" spans="1:18" s="36" customFormat="1" ht="15" customHeight="1" thickTop="1" x14ac:dyDescent="0.2">
      <c r="A37" s="287" t="s">
        <v>285</v>
      </c>
      <c r="B37" s="126">
        <f>SUM(B14)-SUM(B34)</f>
        <v>0</v>
      </c>
      <c r="C37" s="126">
        <f>SUM($B14:C14)-SUM($B34:C34)</f>
        <v>0.15479999999999999</v>
      </c>
      <c r="D37" s="126">
        <f>SUM($B14:D14)-SUM($B34:D34)</f>
        <v>0.29869999999999997</v>
      </c>
      <c r="E37" s="126">
        <f>SUM($B14:E14)-SUM($B34:E34)</f>
        <v>0.271313468</v>
      </c>
      <c r="F37" s="126">
        <f>SUM($B14:F14)-SUM($B34:F34)</f>
        <v>0.23535641600000001</v>
      </c>
      <c r="G37" s="126">
        <f>SUM($B14:G14)-SUM($B34:G34)</f>
        <v>0.19939936400000002</v>
      </c>
      <c r="H37" s="126">
        <f>SUM($B14:H14)-SUM($B34:H34)</f>
        <v>0.16344231200000003</v>
      </c>
      <c r="I37" s="126">
        <f>SUM($B14:I14)-SUM($B34:I34)</f>
        <v>0.12748526000000004</v>
      </c>
      <c r="J37" s="126">
        <f>SUM($B14:J14)-SUM($B34:J34)</f>
        <v>9.1528208000000055E-2</v>
      </c>
      <c r="K37" s="126">
        <f>SUM($B14:K14)-SUM($B34:K34)</f>
        <v>5.5571156000000066E-2</v>
      </c>
      <c r="L37" s="126">
        <f>SUM($B14:L14)-SUM($B34:L34)</f>
        <v>1.9614104000000077E-2</v>
      </c>
      <c r="M37" s="126">
        <f>SUM($B14:M14)-SUM($B34:M34)</f>
        <v>8.5705200000008031E-4</v>
      </c>
      <c r="N37" s="126">
        <f>SUM($B14:N14)-SUM($B34:N34)</f>
        <v>0</v>
      </c>
      <c r="O37" s="126">
        <f>SUM($B14:O14)-SUM($B34:O34)</f>
        <v>0</v>
      </c>
      <c r="P37" s="35"/>
      <c r="Q37" s="52"/>
      <c r="R37" s="35"/>
    </row>
    <row r="38" spans="1:18" s="64" customFormat="1" ht="15" customHeight="1" x14ac:dyDescent="0.2">
      <c r="A38" s="28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88"/>
      <c r="Q38" s="289"/>
      <c r="R38" s="288"/>
    </row>
    <row r="39" spans="1:18" s="36" customFormat="1" ht="15" customHeight="1" x14ac:dyDescent="0.2">
      <c r="A39" s="287" t="s">
        <v>388</v>
      </c>
      <c r="B39" s="126">
        <f>(B37/2)*B6</f>
        <v>0</v>
      </c>
      <c r="C39" s="126">
        <f>AVERAGE(B37:C37)*$B$6</f>
        <v>4.7035980000000005E-2</v>
      </c>
      <c r="D39" s="126">
        <f>AVERAGE(C37:D37)*$B$6</f>
        <v>0.13779597500000001</v>
      </c>
      <c r="E39" s="126">
        <f t="shared" ref="E39:O39" si="16">AVERAGE(D37:E37)*$B$6</f>
        <v>0.17319859225180004</v>
      </c>
      <c r="F39" s="126">
        <f>AVERAGE(E37:F37)*$C$6</f>
        <v>0.18711318816120001</v>
      </c>
      <c r="G39" s="126">
        <f t="shared" ref="G39:N39" si="17">AVERAGE(F37:G37)*$C$6</f>
        <v>0.16055530955400002</v>
      </c>
      <c r="H39" s="126">
        <f t="shared" si="17"/>
        <v>0.13399743094680003</v>
      </c>
      <c r="I39" s="126">
        <f t="shared" si="17"/>
        <v>0.10743955233960004</v>
      </c>
      <c r="J39" s="126">
        <f t="shared" si="17"/>
        <v>8.0881673732400045E-2</v>
      </c>
      <c r="K39" s="126">
        <f t="shared" si="17"/>
        <v>5.4323795125200046E-2</v>
      </c>
      <c r="L39" s="126">
        <f t="shared" si="17"/>
        <v>2.7765916518000054E-2</v>
      </c>
      <c r="M39" s="126">
        <f t="shared" si="17"/>
        <v>7.5599979108000584E-3</v>
      </c>
      <c r="N39" s="126">
        <f t="shared" si="17"/>
        <v>3.1650930360002969E-4</v>
      </c>
      <c r="O39" s="126">
        <f t="shared" si="16"/>
        <v>0</v>
      </c>
      <c r="P39" s="35"/>
      <c r="Q39" s="52">
        <f>SUM(B39:O39)</f>
        <v>1.1179839208434001</v>
      </c>
      <c r="R39" s="35"/>
    </row>
    <row r="40" spans="1:18" s="36" customFormat="1" ht="15" customHeight="1" x14ac:dyDescent="0.2">
      <c r="A40" s="34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35"/>
      <c r="Q40" s="52"/>
      <c r="R40" s="35"/>
    </row>
    <row r="41" spans="1:18" s="71" customFormat="1" ht="15" hidden="1" customHeight="1" x14ac:dyDescent="0.2">
      <c r="A41" s="291" t="s">
        <v>103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3"/>
      <c r="Q41" s="292"/>
      <c r="R41" s="110"/>
    </row>
    <row r="42" spans="1:18" s="36" customFormat="1" ht="15" hidden="1" customHeight="1" x14ac:dyDescent="0.2">
      <c r="A42" s="294" t="s">
        <v>24</v>
      </c>
      <c r="B42" s="295">
        <v>0</v>
      </c>
      <c r="C42" s="295">
        <f t="shared" ref="C42:L42" si="18">B44</f>
        <v>0</v>
      </c>
      <c r="D42" s="295">
        <f t="shared" si="18"/>
        <v>-6.0199999999999993E-3</v>
      </c>
      <c r="E42" s="295">
        <f t="shared" si="18"/>
        <v>-1.8304999999999998E-2</v>
      </c>
      <c r="F42" s="295">
        <f t="shared" si="18"/>
        <v>-3.0889968199999996E-2</v>
      </c>
      <c r="G42" s="295">
        <f t="shared" si="18"/>
        <v>-4.3474936399999997E-2</v>
      </c>
      <c r="H42" s="295">
        <f t="shared" si="18"/>
        <v>-5.6059904599999995E-2</v>
      </c>
      <c r="I42" s="295">
        <f t="shared" si="18"/>
        <v>-6.8644872799999992E-2</v>
      </c>
      <c r="J42" s="295">
        <f t="shared" si="18"/>
        <v>-8.1229840999999997E-2</v>
      </c>
      <c r="K42" s="295">
        <f t="shared" si="18"/>
        <v>-9.3814809199999988E-2</v>
      </c>
      <c r="L42" s="295">
        <f t="shared" si="18"/>
        <v>-0.10639977739999998</v>
      </c>
      <c r="M42" s="295"/>
      <c r="N42" s="295"/>
      <c r="O42" s="295"/>
      <c r="P42" s="294"/>
      <c r="Q42" s="295"/>
      <c r="R42" s="35"/>
    </row>
    <row r="43" spans="1:18" s="36" customFormat="1" ht="15" hidden="1" customHeight="1" x14ac:dyDescent="0.2">
      <c r="A43" s="296" t="s">
        <v>25</v>
      </c>
      <c r="B43" s="297">
        <f>(B27-B113)*'Assumptions (Inputs)'!$D$29</f>
        <v>0</v>
      </c>
      <c r="C43" s="297">
        <f>(C27-C113)*'Assumptions (Inputs)'!$D$29</f>
        <v>-6.0199999999999993E-3</v>
      </c>
      <c r="D43" s="297">
        <f>(D27-D113)*'Assumptions (Inputs)'!$D$29</f>
        <v>-1.2284999999999999E-2</v>
      </c>
      <c r="E43" s="297">
        <f>(E27-E113)*'Assumptions (Inputs)'!$D$29</f>
        <v>-1.2584968199999998E-2</v>
      </c>
      <c r="F43" s="297">
        <f>(F27-F113)*'Assumptions (Inputs)'!$D$29</f>
        <v>-1.2584968199999998E-2</v>
      </c>
      <c r="G43" s="297">
        <f>(G27-G113)*'Assumptions (Inputs)'!$D$29</f>
        <v>-1.2584968199999998E-2</v>
      </c>
      <c r="H43" s="297">
        <f>(H27-H113)*'Assumptions (Inputs)'!$D$29</f>
        <v>-1.2584968199999998E-2</v>
      </c>
      <c r="I43" s="297">
        <f>(I27-I113)*'Assumptions (Inputs)'!$D$29</f>
        <v>-1.2584968199999998E-2</v>
      </c>
      <c r="J43" s="297">
        <f>(J27-J113)*'Assumptions (Inputs)'!$D$29</f>
        <v>-1.2584968199999998E-2</v>
      </c>
      <c r="K43" s="297">
        <f>(K27-K113)*'Assumptions (Inputs)'!$D$29</f>
        <v>-1.2584968199999998E-2</v>
      </c>
      <c r="L43" s="297">
        <f>(L27-L113)*'Assumptions (Inputs)'!$D$29</f>
        <v>-1.2584968199999998E-2</v>
      </c>
      <c r="M43" s="297"/>
      <c r="N43" s="297"/>
      <c r="O43" s="297"/>
      <c r="P43" s="294"/>
      <c r="Q43" s="295">
        <f>SUM(B43:L43)</f>
        <v>-0.11898474559999997</v>
      </c>
      <c r="R43" s="35"/>
    </row>
    <row r="44" spans="1:18" s="36" customFormat="1" ht="15" hidden="1" customHeight="1" x14ac:dyDescent="0.2">
      <c r="A44" s="294" t="s">
        <v>28</v>
      </c>
      <c r="B44" s="295">
        <f>SUM(B42:B43)</f>
        <v>0</v>
      </c>
      <c r="C44" s="295">
        <f t="shared" ref="C44:L44" si="19">SUM(C42:C43)</f>
        <v>-6.0199999999999993E-3</v>
      </c>
      <c r="D44" s="295">
        <f t="shared" si="19"/>
        <v>-1.8304999999999998E-2</v>
      </c>
      <c r="E44" s="295">
        <f t="shared" si="19"/>
        <v>-3.0889968199999996E-2</v>
      </c>
      <c r="F44" s="295">
        <f t="shared" si="19"/>
        <v>-4.3474936399999997E-2</v>
      </c>
      <c r="G44" s="295">
        <f t="shared" si="19"/>
        <v>-5.6059904599999995E-2</v>
      </c>
      <c r="H44" s="295">
        <f t="shared" si="19"/>
        <v>-6.8644872799999992E-2</v>
      </c>
      <c r="I44" s="295">
        <f t="shared" si="19"/>
        <v>-8.1229840999999997E-2</v>
      </c>
      <c r="J44" s="295">
        <f t="shared" si="19"/>
        <v>-9.3814809199999988E-2</v>
      </c>
      <c r="K44" s="295">
        <f t="shared" si="19"/>
        <v>-0.10639977739999998</v>
      </c>
      <c r="L44" s="295">
        <f t="shared" si="19"/>
        <v>-0.11898474559999997</v>
      </c>
      <c r="M44" s="295"/>
      <c r="N44" s="295"/>
      <c r="O44" s="295"/>
      <c r="P44" s="294"/>
      <c r="Q44" s="295"/>
      <c r="R44" s="35"/>
    </row>
    <row r="45" spans="1:18" s="36" customFormat="1" ht="15" hidden="1" customHeight="1" thickBot="1" x14ac:dyDescent="0.25">
      <c r="A45" s="294" t="s">
        <v>29</v>
      </c>
      <c r="B45" s="298">
        <f>AVERAGE(B42,B44)</f>
        <v>0</v>
      </c>
      <c r="C45" s="298">
        <f t="shared" ref="C45:L45" si="20">AVERAGE(C42,C44)</f>
        <v>-3.0099999999999997E-3</v>
      </c>
      <c r="D45" s="298">
        <f t="shared" si="20"/>
        <v>-1.21625E-2</v>
      </c>
      <c r="E45" s="298">
        <f t="shared" si="20"/>
        <v>-2.4597484099999997E-2</v>
      </c>
      <c r="F45" s="298">
        <f>AVERAGE(F42,F44)</f>
        <v>-3.7182452299999995E-2</v>
      </c>
      <c r="G45" s="298">
        <f t="shared" si="20"/>
        <v>-4.9767420499999993E-2</v>
      </c>
      <c r="H45" s="298">
        <f t="shared" si="20"/>
        <v>-6.2352388699999997E-2</v>
      </c>
      <c r="I45" s="298">
        <f t="shared" si="20"/>
        <v>-7.4937356900000002E-2</v>
      </c>
      <c r="J45" s="298">
        <f t="shared" si="20"/>
        <v>-8.7522325099999992E-2</v>
      </c>
      <c r="K45" s="298">
        <f t="shared" si="20"/>
        <v>-0.10010729329999998</v>
      </c>
      <c r="L45" s="298">
        <f t="shared" si="20"/>
        <v>-0.11269226149999997</v>
      </c>
      <c r="M45" s="298"/>
      <c r="N45" s="298"/>
      <c r="O45" s="295"/>
      <c r="P45" s="294"/>
      <c r="Q45" s="295"/>
      <c r="R45" s="35"/>
    </row>
    <row r="46" spans="1:18" s="36" customFormat="1" ht="15" hidden="1" customHeight="1" thickTop="1" x14ac:dyDescent="0.2">
      <c r="A46" s="299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294"/>
      <c r="Q46" s="295"/>
      <c r="R46" s="35"/>
    </row>
    <row r="47" spans="1:18" s="36" customFormat="1" ht="15" hidden="1" customHeight="1" x14ac:dyDescent="0.2">
      <c r="A47" s="301" t="s">
        <v>77</v>
      </c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294"/>
      <c r="Q47" s="295"/>
      <c r="R47" s="35"/>
    </row>
    <row r="48" spans="1:18" s="36" customFormat="1" ht="15" hidden="1" customHeight="1" x14ac:dyDescent="0.2">
      <c r="A48" s="294" t="s">
        <v>24</v>
      </c>
      <c r="B48" s="300">
        <v>0</v>
      </c>
      <c r="C48" s="300">
        <f t="shared" ref="C48:L48" si="21">B50</f>
        <v>0</v>
      </c>
      <c r="D48" s="300">
        <f t="shared" si="21"/>
        <v>-1.1180000000000001E-3</v>
      </c>
      <c r="E48" s="300">
        <f t="shared" si="21"/>
        <v>-3.3995000000000002E-3</v>
      </c>
      <c r="F48" s="300">
        <f t="shared" si="21"/>
        <v>-5.7367083800000003E-3</v>
      </c>
      <c r="G48" s="300">
        <f t="shared" si="21"/>
        <v>-8.0739167600000009E-3</v>
      </c>
      <c r="H48" s="300">
        <f t="shared" si="21"/>
        <v>-1.0411125140000001E-2</v>
      </c>
      <c r="I48" s="300">
        <f t="shared" si="21"/>
        <v>-1.2748333520000002E-2</v>
      </c>
      <c r="J48" s="300">
        <f t="shared" si="21"/>
        <v>-1.5085541900000003E-2</v>
      </c>
      <c r="K48" s="300">
        <f t="shared" si="21"/>
        <v>-1.7422750280000003E-2</v>
      </c>
      <c r="L48" s="300">
        <f t="shared" si="21"/>
        <v>-1.9759958660000004E-2</v>
      </c>
      <c r="M48" s="300"/>
      <c r="N48" s="300"/>
      <c r="O48" s="300"/>
      <c r="P48" s="294"/>
      <c r="Q48" s="295"/>
      <c r="R48" s="35"/>
    </row>
    <row r="49" spans="1:58" s="36" customFormat="1" ht="15" hidden="1" customHeight="1" x14ac:dyDescent="0.2">
      <c r="A49" s="294" t="s">
        <v>25</v>
      </c>
      <c r="B49" s="300">
        <f>(B28-B113)*'Assumptions (Inputs)'!$D$26</f>
        <v>0</v>
      </c>
      <c r="C49" s="300">
        <f>(C28-C113)*'Assumptions (Inputs)'!$D$26</f>
        <v>-1.1180000000000001E-3</v>
      </c>
      <c r="D49" s="300">
        <f>(D28-D113)*'Assumptions (Inputs)'!$D$26</f>
        <v>-2.2815000000000001E-3</v>
      </c>
      <c r="E49" s="300">
        <f>(E28-E113)*'Assumptions (Inputs)'!$D$26</f>
        <v>-2.3372083799999997E-3</v>
      </c>
      <c r="F49" s="300">
        <f>(F28-F113)*'Assumptions (Inputs)'!$D$26</f>
        <v>-2.3372083799999997E-3</v>
      </c>
      <c r="G49" s="300">
        <f>(G28-G113)*'Assumptions (Inputs)'!$D$26</f>
        <v>-2.3372083799999997E-3</v>
      </c>
      <c r="H49" s="300">
        <f>(H28-H113)*'Assumptions (Inputs)'!$D$26</f>
        <v>-2.3372083799999997E-3</v>
      </c>
      <c r="I49" s="300">
        <f>(I28-I113)*'Assumptions (Inputs)'!$D$26</f>
        <v>-2.3372083799999997E-3</v>
      </c>
      <c r="J49" s="300">
        <f>(J28-J113)*'Assumptions (Inputs)'!$D$26</f>
        <v>-2.3372083799999997E-3</v>
      </c>
      <c r="K49" s="300">
        <f>(K28-K113)*'Assumptions (Inputs)'!$D$26</f>
        <v>-2.3372083799999997E-3</v>
      </c>
      <c r="L49" s="300">
        <f>(L28-L113)*'Assumptions (Inputs)'!$D$26</f>
        <v>-2.3372083799999997E-3</v>
      </c>
      <c r="M49" s="300"/>
      <c r="N49" s="300"/>
      <c r="O49" s="300"/>
      <c r="P49" s="294"/>
      <c r="Q49" s="295">
        <f>SUM(B49:L49)</f>
        <v>-2.2097167040000004E-2</v>
      </c>
      <c r="R49" s="35"/>
    </row>
    <row r="50" spans="1:58" s="76" customFormat="1" ht="15" hidden="1" customHeight="1" x14ac:dyDescent="0.2">
      <c r="A50" s="294" t="s">
        <v>28</v>
      </c>
      <c r="B50" s="302">
        <f t="shared" ref="B50:L50" si="22">SUM(B48:B49)</f>
        <v>0</v>
      </c>
      <c r="C50" s="302">
        <f t="shared" si="22"/>
        <v>-1.1180000000000001E-3</v>
      </c>
      <c r="D50" s="302">
        <f>SUM(D48:D49)</f>
        <v>-3.3995000000000002E-3</v>
      </c>
      <c r="E50" s="302">
        <f>SUM(E48:E49)</f>
        <v>-5.7367083800000003E-3</v>
      </c>
      <c r="F50" s="302">
        <f t="shared" si="22"/>
        <v>-8.0739167600000009E-3</v>
      </c>
      <c r="G50" s="302">
        <f t="shared" si="22"/>
        <v>-1.0411125140000001E-2</v>
      </c>
      <c r="H50" s="302">
        <f t="shared" si="22"/>
        <v>-1.2748333520000002E-2</v>
      </c>
      <c r="I50" s="302">
        <f t="shared" si="22"/>
        <v>-1.5085541900000003E-2</v>
      </c>
      <c r="J50" s="302">
        <f t="shared" si="22"/>
        <v>-1.7422750280000003E-2</v>
      </c>
      <c r="K50" s="302">
        <f t="shared" si="22"/>
        <v>-1.9759958660000004E-2</v>
      </c>
      <c r="L50" s="302">
        <f t="shared" si="22"/>
        <v>-2.2097167040000004E-2</v>
      </c>
      <c r="M50" s="302"/>
      <c r="N50" s="302"/>
      <c r="O50" s="295"/>
      <c r="P50" s="294"/>
      <c r="Q50" s="29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</row>
    <row r="51" spans="1:58" s="36" customFormat="1" ht="15" hidden="1" customHeight="1" thickBot="1" x14ac:dyDescent="0.25">
      <c r="A51" s="294" t="s">
        <v>29</v>
      </c>
      <c r="B51" s="298">
        <f t="shared" ref="B51:K51" si="23">AVERAGE(B48,B50)</f>
        <v>0</v>
      </c>
      <c r="C51" s="298">
        <f t="shared" si="23"/>
        <v>-5.5900000000000004E-4</v>
      </c>
      <c r="D51" s="298">
        <f t="shared" si="23"/>
        <v>-2.2587500000000003E-3</v>
      </c>
      <c r="E51" s="298">
        <f>AVERAGE(E48,E50)</f>
        <v>-4.56810419E-3</v>
      </c>
      <c r="F51" s="298">
        <f t="shared" si="23"/>
        <v>-6.9053125700000006E-3</v>
      </c>
      <c r="G51" s="298">
        <f>AVERAGE(G48,G50)</f>
        <v>-9.2425209500000011E-3</v>
      </c>
      <c r="H51" s="298">
        <f t="shared" si="23"/>
        <v>-1.1579729330000002E-2</v>
      </c>
      <c r="I51" s="298">
        <f t="shared" si="23"/>
        <v>-1.3916937710000002E-2</v>
      </c>
      <c r="J51" s="298">
        <f t="shared" si="23"/>
        <v>-1.6254146090000005E-2</v>
      </c>
      <c r="K51" s="298">
        <f t="shared" si="23"/>
        <v>-1.8591354470000002E-2</v>
      </c>
      <c r="L51" s="298">
        <f>AVERAGE(L48,L50)</f>
        <v>-2.0928562850000006E-2</v>
      </c>
      <c r="M51" s="298"/>
      <c r="N51" s="298"/>
      <c r="O51" s="295"/>
      <c r="P51" s="294"/>
      <c r="Q51" s="29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</row>
    <row r="52" spans="1:58" s="36" customFormat="1" ht="15" hidden="1" customHeight="1" thickTop="1" x14ac:dyDescent="0.2">
      <c r="A52" s="303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294"/>
      <c r="Q52" s="29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</row>
    <row r="53" spans="1:58" s="71" customFormat="1" ht="15" hidden="1" customHeight="1" x14ac:dyDescent="0.2">
      <c r="A53" s="301" t="s">
        <v>73</v>
      </c>
      <c r="B53" s="292">
        <f t="shared" ref="B53:L53" si="24">B23-B36-B45-B51</f>
        <v>0</v>
      </c>
      <c r="C53" s="292">
        <f t="shared" si="24"/>
        <v>8.0968999999999999E-2</v>
      </c>
      <c r="D53" s="292">
        <f t="shared" si="24"/>
        <v>0.24117124999999995</v>
      </c>
      <c r="E53" s="292">
        <f t="shared" si="24"/>
        <v>0.31417232228999997</v>
      </c>
      <c r="F53" s="292">
        <f t="shared" si="24"/>
        <v>0.29742270687</v>
      </c>
      <c r="G53" s="292">
        <f t="shared" si="24"/>
        <v>0.27638783145000001</v>
      </c>
      <c r="H53" s="292">
        <f t="shared" si="24"/>
        <v>0.25535295603000002</v>
      </c>
      <c r="I53" s="292">
        <f t="shared" si="24"/>
        <v>0.23431808061000003</v>
      </c>
      <c r="J53" s="292">
        <f t="shared" si="24"/>
        <v>0.21328320519000005</v>
      </c>
      <c r="K53" s="292">
        <f t="shared" si="24"/>
        <v>0.19224832977000006</v>
      </c>
      <c r="L53" s="292">
        <f t="shared" si="24"/>
        <v>0.17121345435000004</v>
      </c>
      <c r="M53" s="292"/>
      <c r="N53" s="292"/>
      <c r="O53" s="292"/>
      <c r="P53" s="293"/>
      <c r="Q53" s="295"/>
      <c r="R53" s="110"/>
    </row>
    <row r="54" spans="1:58" s="36" customFormat="1" ht="15" hidden="1" customHeight="1" x14ac:dyDescent="0.2">
      <c r="A54" s="299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294"/>
      <c r="Q54" s="295"/>
      <c r="R54" s="35"/>
    </row>
    <row r="55" spans="1:58" s="71" customFormat="1" ht="15" customHeight="1" x14ac:dyDescent="0.2">
      <c r="A55" s="77" t="s">
        <v>54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110"/>
      <c r="Q55" s="69"/>
      <c r="R55" s="110"/>
    </row>
    <row r="56" spans="1:58" s="36" customFormat="1" ht="15" customHeight="1" x14ac:dyDescent="0.2">
      <c r="A56" s="35" t="s">
        <v>70</v>
      </c>
      <c r="B56" s="78">
        <f>(+B34-B113)*'Assumptions (Inputs)'!$E$31/'Assumptions (Inputs)'!$E$30</f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96"/>
      <c r="Q56" s="52">
        <f>SUM(B56:L56)</f>
        <v>0</v>
      </c>
      <c r="R56" s="35"/>
    </row>
    <row r="57" spans="1:58" s="36" customFormat="1" ht="15" customHeight="1" x14ac:dyDescent="0.2">
      <c r="A57" s="35" t="s">
        <v>53</v>
      </c>
      <c r="B57" s="52">
        <f t="shared" ref="B57:O57" si="25">B34</f>
        <v>0</v>
      </c>
      <c r="C57" s="52">
        <f t="shared" si="25"/>
        <v>1.72E-2</v>
      </c>
      <c r="D57" s="52">
        <f t="shared" si="25"/>
        <v>3.5099999999999999E-2</v>
      </c>
      <c r="E57" s="52">
        <f t="shared" si="25"/>
        <v>3.5957051999999996E-2</v>
      </c>
      <c r="F57" s="52">
        <f t="shared" si="25"/>
        <v>3.5957051999999996E-2</v>
      </c>
      <c r="G57" s="52">
        <f t="shared" si="25"/>
        <v>3.5957051999999996E-2</v>
      </c>
      <c r="H57" s="52">
        <f t="shared" si="25"/>
        <v>3.5957051999999996E-2</v>
      </c>
      <c r="I57" s="52">
        <f t="shared" si="25"/>
        <v>3.5957051999999996E-2</v>
      </c>
      <c r="J57" s="52">
        <f t="shared" si="25"/>
        <v>3.5957051999999996E-2</v>
      </c>
      <c r="K57" s="52">
        <f t="shared" si="25"/>
        <v>3.5957051999999996E-2</v>
      </c>
      <c r="L57" s="52">
        <f t="shared" si="25"/>
        <v>3.5957051999999996E-2</v>
      </c>
      <c r="M57" s="52">
        <f t="shared" si="25"/>
        <v>1.8757052E-2</v>
      </c>
      <c r="N57" s="52">
        <f t="shared" si="25"/>
        <v>8.5705199999999997E-4</v>
      </c>
      <c r="O57" s="52">
        <f t="shared" si="25"/>
        <v>0</v>
      </c>
      <c r="P57" s="35"/>
      <c r="Q57" s="52">
        <f>SUM(B57:O57)</f>
        <v>0.35957051999999995</v>
      </c>
      <c r="R57" s="35"/>
    </row>
    <row r="58" spans="1:58" s="36" customFormat="1" ht="15" customHeight="1" x14ac:dyDescent="0.2">
      <c r="A58" s="35" t="s">
        <v>65</v>
      </c>
      <c r="B58" s="75">
        <v>0</v>
      </c>
      <c r="C58" s="75">
        <v>0</v>
      </c>
      <c r="D58" s="75">
        <v>0</v>
      </c>
      <c r="E58" s="75">
        <v>0</v>
      </c>
      <c r="F58" s="75">
        <v>0</v>
      </c>
      <c r="G58" s="75">
        <v>0</v>
      </c>
      <c r="H58" s="75">
        <v>0</v>
      </c>
      <c r="I58" s="75">
        <v>0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9"/>
      <c r="Q58" s="52">
        <f>SUM(B58:L58)</f>
        <v>0</v>
      </c>
      <c r="R58" s="35"/>
    </row>
    <row r="59" spans="1:58" s="36" customFormat="1" ht="15" customHeight="1" thickBot="1" x14ac:dyDescent="0.25">
      <c r="A59" s="35" t="s">
        <v>100</v>
      </c>
      <c r="B59" s="55">
        <f t="shared" ref="B59:O59" si="26">SUM(B56:B58)</f>
        <v>0</v>
      </c>
      <c r="C59" s="55">
        <f t="shared" si="26"/>
        <v>1.72E-2</v>
      </c>
      <c r="D59" s="55">
        <f t="shared" si="26"/>
        <v>3.5099999999999999E-2</v>
      </c>
      <c r="E59" s="55">
        <f t="shared" si="26"/>
        <v>3.5957051999999996E-2</v>
      </c>
      <c r="F59" s="55">
        <f t="shared" si="26"/>
        <v>3.5957051999999996E-2</v>
      </c>
      <c r="G59" s="55">
        <f t="shared" si="26"/>
        <v>3.5957051999999996E-2</v>
      </c>
      <c r="H59" s="55">
        <f t="shared" si="26"/>
        <v>3.5957051999999996E-2</v>
      </c>
      <c r="I59" s="55">
        <f t="shared" si="26"/>
        <v>3.5957051999999996E-2</v>
      </c>
      <c r="J59" s="55">
        <f t="shared" si="26"/>
        <v>3.5957051999999996E-2</v>
      </c>
      <c r="K59" s="55">
        <f t="shared" si="26"/>
        <v>3.5957051999999996E-2</v>
      </c>
      <c r="L59" s="55">
        <f t="shared" si="26"/>
        <v>3.5957051999999996E-2</v>
      </c>
      <c r="M59" s="55">
        <f t="shared" si="26"/>
        <v>1.8757052E-2</v>
      </c>
      <c r="N59" s="55">
        <f t="shared" si="26"/>
        <v>8.5705199999999997E-4</v>
      </c>
      <c r="O59" s="55">
        <f t="shared" si="26"/>
        <v>0</v>
      </c>
      <c r="P59" s="35"/>
      <c r="Q59" s="52">
        <f>SUM(Q56:Q58)</f>
        <v>0.35957051999999995</v>
      </c>
      <c r="R59" s="35"/>
    </row>
    <row r="60" spans="1:58" s="36" customFormat="1" ht="15" customHeight="1" thickTop="1" x14ac:dyDescent="0.2">
      <c r="A60" s="79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35"/>
      <c r="Q60" s="52"/>
      <c r="R60" s="35"/>
    </row>
    <row r="61" spans="1:58" s="36" customFormat="1" ht="15" customHeight="1" x14ac:dyDescent="0.2">
      <c r="A61" s="68" t="s">
        <v>45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35"/>
      <c r="Q61" s="72"/>
      <c r="R61" s="35"/>
    </row>
    <row r="62" spans="1:58" s="36" customFormat="1" ht="15" customHeight="1" x14ac:dyDescent="0.2">
      <c r="A62" s="73" t="s">
        <v>369</v>
      </c>
      <c r="B62" s="72">
        <f t="shared" ref="B62:O62" si="27">B39</f>
        <v>0</v>
      </c>
      <c r="C62" s="72">
        <f t="shared" si="27"/>
        <v>4.7035980000000005E-2</v>
      </c>
      <c r="D62" s="72">
        <f t="shared" si="27"/>
        <v>0.13779597500000001</v>
      </c>
      <c r="E62" s="72">
        <f t="shared" si="27"/>
        <v>0.17319859225180004</v>
      </c>
      <c r="F62" s="72">
        <f t="shared" si="27"/>
        <v>0.18711318816120001</v>
      </c>
      <c r="G62" s="72">
        <f t="shared" si="27"/>
        <v>0.16055530955400002</v>
      </c>
      <c r="H62" s="72">
        <f t="shared" si="27"/>
        <v>0.13399743094680003</v>
      </c>
      <c r="I62" s="72">
        <f t="shared" si="27"/>
        <v>0.10743955233960004</v>
      </c>
      <c r="J62" s="72">
        <f t="shared" si="27"/>
        <v>8.0881673732400045E-2</v>
      </c>
      <c r="K62" s="72">
        <f t="shared" si="27"/>
        <v>5.4323795125200046E-2</v>
      </c>
      <c r="L62" s="72">
        <f t="shared" si="27"/>
        <v>2.7765916518000054E-2</v>
      </c>
      <c r="M62" s="72">
        <f t="shared" si="27"/>
        <v>7.5599979108000584E-3</v>
      </c>
      <c r="N62" s="72">
        <f t="shared" si="27"/>
        <v>3.1650930360002969E-4</v>
      </c>
      <c r="O62" s="72">
        <f t="shared" si="27"/>
        <v>0</v>
      </c>
      <c r="P62" s="35"/>
      <c r="Q62" s="52">
        <f>SUM(B62:L62)</f>
        <v>1.1101074136290001</v>
      </c>
      <c r="R62" s="35"/>
    </row>
    <row r="63" spans="1:58" ht="15" customHeight="1" x14ac:dyDescent="0.2">
      <c r="A63" s="34" t="s">
        <v>46</v>
      </c>
      <c r="B63" s="346">
        <f>'Capital Structure'!E16</f>
        <v>9.98E-2</v>
      </c>
      <c r="C63" s="346">
        <f>B63</f>
        <v>9.98E-2</v>
      </c>
      <c r="D63" s="346">
        <f>'Capital Structure'!K16</f>
        <v>9.7000000000000003E-2</v>
      </c>
      <c r="E63" s="346">
        <f>'Capital Structure'!Q16</f>
        <v>9.6100000000000005E-2</v>
      </c>
      <c r="F63" s="346">
        <f>'Capital Structure'!W16</f>
        <v>9.5899999999999999E-2</v>
      </c>
      <c r="G63" s="346">
        <f>'Capital Structure'!AC16</f>
        <v>9.5200000000000007E-2</v>
      </c>
      <c r="H63" s="346">
        <f t="shared" ref="H63:O63" si="28">G63</f>
        <v>9.5200000000000007E-2</v>
      </c>
      <c r="I63" s="346">
        <f t="shared" si="28"/>
        <v>9.5200000000000007E-2</v>
      </c>
      <c r="J63" s="346">
        <f t="shared" si="28"/>
        <v>9.5200000000000007E-2</v>
      </c>
      <c r="K63" s="346">
        <f t="shared" si="28"/>
        <v>9.5200000000000007E-2</v>
      </c>
      <c r="L63" s="346">
        <f t="shared" si="28"/>
        <v>9.5200000000000007E-2</v>
      </c>
      <c r="M63" s="346">
        <f t="shared" si="28"/>
        <v>9.5200000000000007E-2</v>
      </c>
      <c r="N63" s="346">
        <f t="shared" si="28"/>
        <v>9.5200000000000007E-2</v>
      </c>
      <c r="O63" s="346">
        <f t="shared" si="28"/>
        <v>9.5200000000000007E-2</v>
      </c>
      <c r="P63" s="347"/>
      <c r="Q63" s="52"/>
    </row>
    <row r="64" spans="1:58" s="36" customFormat="1" ht="15" customHeight="1" x14ac:dyDescent="0.2">
      <c r="A64" s="34" t="s">
        <v>47</v>
      </c>
      <c r="B64" s="72">
        <f t="shared" ref="B64:E64" si="29">+B62*B63</f>
        <v>0</v>
      </c>
      <c r="C64" s="72">
        <f t="shared" si="29"/>
        <v>4.6941908040000003E-3</v>
      </c>
      <c r="D64" s="72">
        <f t="shared" si="29"/>
        <v>1.3366209575000001E-2</v>
      </c>
      <c r="E64" s="72">
        <f t="shared" si="29"/>
        <v>1.6644384715397986E-2</v>
      </c>
      <c r="F64" s="72">
        <f>+F62*F63</f>
        <v>1.7944154744659081E-2</v>
      </c>
      <c r="G64" s="72">
        <f t="shared" ref="G64:O64" si="30">+G62*G63</f>
        <v>1.5284865469540804E-2</v>
      </c>
      <c r="H64" s="72">
        <f t="shared" si="30"/>
        <v>1.2756555426135364E-2</v>
      </c>
      <c r="I64" s="72">
        <f t="shared" si="30"/>
        <v>1.0228245382729925E-2</v>
      </c>
      <c r="J64" s="72">
        <f t="shared" si="30"/>
        <v>7.6999353393244849E-3</v>
      </c>
      <c r="K64" s="72">
        <f t="shared" si="30"/>
        <v>5.1716252959190445E-3</v>
      </c>
      <c r="L64" s="72">
        <f t="shared" si="30"/>
        <v>2.6433152525136053E-3</v>
      </c>
      <c r="M64" s="72">
        <f t="shared" si="30"/>
        <v>7.1971180110816564E-4</v>
      </c>
      <c r="N64" s="72">
        <f t="shared" si="30"/>
        <v>3.013168570272283E-5</v>
      </c>
      <c r="O64" s="72">
        <f t="shared" si="30"/>
        <v>0</v>
      </c>
      <c r="P64" s="35"/>
      <c r="Q64" s="72"/>
      <c r="R64" s="35"/>
    </row>
    <row r="65" spans="1:26" s="36" customFormat="1" ht="15" customHeight="1" x14ac:dyDescent="0.2">
      <c r="A65" s="34" t="s">
        <v>292</v>
      </c>
      <c r="B65" s="65">
        <f t="shared" ref="B65:O65" si="31">B59</f>
        <v>0</v>
      </c>
      <c r="C65" s="65">
        <f t="shared" si="31"/>
        <v>1.72E-2</v>
      </c>
      <c r="D65" s="65">
        <f t="shared" si="31"/>
        <v>3.5099999999999999E-2</v>
      </c>
      <c r="E65" s="65">
        <f t="shared" si="31"/>
        <v>3.5957051999999996E-2</v>
      </c>
      <c r="F65" s="65">
        <f t="shared" si="31"/>
        <v>3.5957051999999996E-2</v>
      </c>
      <c r="G65" s="65">
        <f t="shared" si="31"/>
        <v>3.5957051999999996E-2</v>
      </c>
      <c r="H65" s="65">
        <f t="shared" si="31"/>
        <v>3.5957051999999996E-2</v>
      </c>
      <c r="I65" s="65">
        <f t="shared" si="31"/>
        <v>3.5957051999999996E-2</v>
      </c>
      <c r="J65" s="65">
        <f t="shared" si="31"/>
        <v>3.5957051999999996E-2</v>
      </c>
      <c r="K65" s="65">
        <f t="shared" si="31"/>
        <v>3.5957051999999996E-2</v>
      </c>
      <c r="L65" s="65">
        <f t="shared" si="31"/>
        <v>3.5957051999999996E-2</v>
      </c>
      <c r="M65" s="65">
        <f t="shared" si="31"/>
        <v>1.8757052E-2</v>
      </c>
      <c r="N65" s="65">
        <f t="shared" si="31"/>
        <v>8.5705199999999997E-4</v>
      </c>
      <c r="O65" s="65">
        <f t="shared" si="31"/>
        <v>0</v>
      </c>
      <c r="P65" s="35"/>
      <c r="Q65" s="84">
        <f>SUM(B65:O65)</f>
        <v>0.35957051999999995</v>
      </c>
      <c r="R65" s="35"/>
    </row>
    <row r="66" spans="1:26" s="36" customFormat="1" ht="15" customHeight="1" x14ac:dyDescent="0.2">
      <c r="A66" s="34" t="s">
        <v>49</v>
      </c>
      <c r="B66" s="72">
        <f>SUM(B64:B65)</f>
        <v>0</v>
      </c>
      <c r="C66" s="72">
        <f t="shared" ref="C66:O66" si="32">SUM(C64:C65)</f>
        <v>2.1894190803999999E-2</v>
      </c>
      <c r="D66" s="72">
        <f t="shared" si="32"/>
        <v>4.8466209575000002E-2</v>
      </c>
      <c r="E66" s="72">
        <f t="shared" si="32"/>
        <v>5.2601436715397978E-2</v>
      </c>
      <c r="F66" s="72">
        <f t="shared" si="32"/>
        <v>5.3901206744659078E-2</v>
      </c>
      <c r="G66" s="72">
        <f t="shared" si="32"/>
        <v>5.12419174695408E-2</v>
      </c>
      <c r="H66" s="72">
        <f t="shared" si="32"/>
        <v>4.8713607426135362E-2</v>
      </c>
      <c r="I66" s="72">
        <f t="shared" si="32"/>
        <v>4.6185297382729917E-2</v>
      </c>
      <c r="J66" s="72">
        <f t="shared" si="32"/>
        <v>4.365698733932448E-2</v>
      </c>
      <c r="K66" s="72">
        <f t="shared" si="32"/>
        <v>4.1128677295919042E-2</v>
      </c>
      <c r="L66" s="72">
        <f t="shared" si="32"/>
        <v>3.8600367252513604E-2</v>
      </c>
      <c r="M66" s="72">
        <f t="shared" si="32"/>
        <v>1.9476763801108167E-2</v>
      </c>
      <c r="N66" s="72">
        <f t="shared" si="32"/>
        <v>8.8718368570272284E-4</v>
      </c>
      <c r="O66" s="72">
        <f t="shared" si="32"/>
        <v>0</v>
      </c>
      <c r="P66" s="35"/>
      <c r="Q66" s="72"/>
      <c r="R66" s="35"/>
    </row>
    <row r="67" spans="1:26" s="82" customFormat="1" ht="15" customHeight="1" x14ac:dyDescent="0.2">
      <c r="A67" s="81" t="s">
        <v>99</v>
      </c>
      <c r="B67" s="211">
        <f>'Assumptions (Inputs)'!$E$38</f>
        <v>1.0353574571620852</v>
      </c>
      <c r="C67" s="211">
        <f>'Assumptions (Inputs)'!$E$38</f>
        <v>1.0353574571620852</v>
      </c>
      <c r="D67" s="211">
        <f>'Assumptions (Inputs)'!$E$38</f>
        <v>1.0353574571620852</v>
      </c>
      <c r="E67" s="211">
        <f>'Assumptions (Inputs)'!E45</f>
        <v>1.0297600659046442</v>
      </c>
      <c r="F67" s="211">
        <f>E67</f>
        <v>1.0297600659046442</v>
      </c>
      <c r="G67" s="211">
        <f t="shared" ref="G67:O67" si="33">F67</f>
        <v>1.0297600659046442</v>
      </c>
      <c r="H67" s="211">
        <f t="shared" si="33"/>
        <v>1.0297600659046442</v>
      </c>
      <c r="I67" s="211">
        <f t="shared" si="33"/>
        <v>1.0297600659046442</v>
      </c>
      <c r="J67" s="211">
        <f t="shared" si="33"/>
        <v>1.0297600659046442</v>
      </c>
      <c r="K67" s="211">
        <f t="shared" si="33"/>
        <v>1.0297600659046442</v>
      </c>
      <c r="L67" s="211">
        <f t="shared" si="33"/>
        <v>1.0297600659046442</v>
      </c>
      <c r="M67" s="211">
        <f t="shared" si="33"/>
        <v>1.0297600659046442</v>
      </c>
      <c r="N67" s="211">
        <f t="shared" si="33"/>
        <v>1.0297600659046442</v>
      </c>
      <c r="O67" s="211">
        <f t="shared" si="33"/>
        <v>1.0297600659046442</v>
      </c>
      <c r="P67" s="94"/>
      <c r="Q67" s="72"/>
      <c r="R67" s="94"/>
    </row>
    <row r="68" spans="1:26" s="71" customFormat="1" ht="15" customHeight="1" thickBot="1" x14ac:dyDescent="0.25">
      <c r="A68" s="43" t="s">
        <v>50</v>
      </c>
      <c r="B68" s="116">
        <f>B66*B67</f>
        <v>0</v>
      </c>
      <c r="C68" s="116">
        <f t="shared" ref="C68:O68" si="34">C66*C67</f>
        <v>2.2668313717450948E-2</v>
      </c>
      <c r="D68" s="116">
        <f t="shared" si="34"/>
        <v>5.0179851503856704E-2</v>
      </c>
      <c r="E68" s="116">
        <f t="shared" si="34"/>
        <v>5.4166858938727191E-2</v>
      </c>
      <c r="F68" s="116">
        <f t="shared" si="34"/>
        <v>5.5505310209719987E-2</v>
      </c>
      <c r="G68" s="116">
        <f t="shared" si="34"/>
        <v>5.2766880310514672E-2</v>
      </c>
      <c r="H68" s="116">
        <f t="shared" si="34"/>
        <v>5.0163327593590115E-2</v>
      </c>
      <c r="I68" s="116">
        <f t="shared" si="34"/>
        <v>4.7559774876665552E-2</v>
      </c>
      <c r="J68" s="116">
        <f t="shared" si="34"/>
        <v>4.4956222159740995E-2</v>
      </c>
      <c r="K68" s="116">
        <f t="shared" si="34"/>
        <v>4.2352669442816439E-2</v>
      </c>
      <c r="L68" s="116">
        <f t="shared" si="34"/>
        <v>3.9749116725891875E-2</v>
      </c>
      <c r="M68" s="116">
        <f t="shared" si="34"/>
        <v>2.0056393575438335E-2</v>
      </c>
      <c r="N68" s="116">
        <f t="shared" si="34"/>
        <v>9.1358633065876098E-4</v>
      </c>
      <c r="O68" s="116">
        <f t="shared" si="34"/>
        <v>0</v>
      </c>
      <c r="P68" s="110"/>
      <c r="Q68" s="304">
        <f>SUM(B68:O68)</f>
        <v>0.48103830538507159</v>
      </c>
      <c r="R68" s="110"/>
    </row>
    <row r="69" spans="1:26" s="36" customFormat="1" ht="15" customHeight="1" thickTop="1" x14ac:dyDescent="0.2">
      <c r="A69" s="67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35"/>
      <c r="Q69" s="53"/>
      <c r="R69" s="35"/>
    </row>
    <row r="70" spans="1:26" s="36" customFormat="1" ht="15" customHeight="1" x14ac:dyDescent="0.2">
      <c r="A70" s="67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35"/>
      <c r="Q70" s="53"/>
      <c r="R70" s="35"/>
    </row>
    <row r="71" spans="1:26" s="36" customFormat="1" ht="15" hidden="1" customHeight="1" x14ac:dyDescent="0.2">
      <c r="A71" s="462" t="s">
        <v>36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35"/>
      <c r="Q71" s="53"/>
      <c r="R71" s="35"/>
    </row>
    <row r="72" spans="1:26" s="36" customFormat="1" ht="15" hidden="1" customHeight="1" x14ac:dyDescent="0.2">
      <c r="A72" s="97"/>
      <c r="B72" s="84"/>
      <c r="C72" s="84"/>
      <c r="D72" s="84"/>
      <c r="E72" s="84"/>
      <c r="F72" s="94"/>
      <c r="G72" s="52"/>
      <c r="H72" s="52"/>
      <c r="I72" s="52"/>
      <c r="J72" s="52"/>
      <c r="K72" s="52"/>
      <c r="L72" s="52"/>
      <c r="M72" s="52"/>
      <c r="N72" s="52"/>
      <c r="O72" s="52"/>
      <c r="P72" s="35"/>
      <c r="Q72" s="52"/>
      <c r="R72" s="35"/>
    </row>
    <row r="73" spans="1:26" s="36" customFormat="1" ht="15" hidden="1" customHeight="1" x14ac:dyDescent="0.2">
      <c r="A73" s="93" t="s">
        <v>101</v>
      </c>
      <c r="B73" s="84"/>
      <c r="C73" s="84"/>
      <c r="D73" s="84"/>
      <c r="E73" s="84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35"/>
      <c r="Q73" s="52"/>
      <c r="R73" s="35"/>
      <c r="S73" s="35"/>
      <c r="T73" s="35"/>
      <c r="U73" s="35"/>
      <c r="V73" s="35"/>
      <c r="W73" s="35"/>
    </row>
    <row r="74" spans="1:26" s="36" customFormat="1" ht="12.75" hidden="1" x14ac:dyDescent="0.2">
      <c r="A74" s="86" t="s">
        <v>105</v>
      </c>
      <c r="B74" s="498">
        <f t="shared" ref="B74:L74" si="35">B21</f>
        <v>0</v>
      </c>
      <c r="C74" s="498">
        <f t="shared" si="35"/>
        <v>0.17199999999999999</v>
      </c>
      <c r="D74" s="498">
        <f t="shared" si="35"/>
        <v>0.17899999999999999</v>
      </c>
      <c r="E74" s="498">
        <f t="shared" si="35"/>
        <v>8.5705199999999999E-3</v>
      </c>
      <c r="F74" s="498">
        <f t="shared" si="35"/>
        <v>0</v>
      </c>
      <c r="G74" s="498">
        <f t="shared" si="35"/>
        <v>0</v>
      </c>
      <c r="H74" s="498">
        <f t="shared" si="35"/>
        <v>0</v>
      </c>
      <c r="I74" s="498">
        <f t="shared" si="35"/>
        <v>0</v>
      </c>
      <c r="J74" s="498">
        <f t="shared" si="35"/>
        <v>0</v>
      </c>
      <c r="K74" s="498">
        <f t="shared" si="35"/>
        <v>0</v>
      </c>
      <c r="L74" s="498">
        <f t="shared" si="35"/>
        <v>0</v>
      </c>
      <c r="M74" s="498"/>
      <c r="N74" s="498"/>
      <c r="O74" s="498"/>
      <c r="P74" s="35"/>
      <c r="Q74" s="52"/>
      <c r="R74" s="578"/>
      <c r="S74" s="578"/>
      <c r="T74" s="578"/>
      <c r="U74" s="578"/>
      <c r="V74" s="35"/>
      <c r="W74" s="35"/>
      <c r="Y74" s="87"/>
      <c r="Z74" s="87"/>
    </row>
    <row r="75" spans="1:26" s="36" customFormat="1" ht="15" hidden="1" customHeight="1" x14ac:dyDescent="0.2">
      <c r="A75" s="86" t="s">
        <v>104</v>
      </c>
      <c r="B75" s="498">
        <v>0</v>
      </c>
      <c r="C75" s="498">
        <v>0</v>
      </c>
      <c r="D75" s="498">
        <v>0</v>
      </c>
      <c r="E75" s="498">
        <v>0</v>
      </c>
      <c r="F75" s="498">
        <v>0</v>
      </c>
      <c r="G75" s="498">
        <v>0</v>
      </c>
      <c r="H75" s="498">
        <v>0</v>
      </c>
      <c r="I75" s="498">
        <v>0</v>
      </c>
      <c r="J75" s="498">
        <v>0</v>
      </c>
      <c r="K75" s="498">
        <v>0</v>
      </c>
      <c r="L75" s="498">
        <v>0</v>
      </c>
      <c r="M75" s="498"/>
      <c r="N75" s="498"/>
      <c r="O75" s="498"/>
      <c r="P75" s="35"/>
      <c r="Q75" s="52"/>
      <c r="R75" s="88"/>
      <c r="S75" s="35"/>
      <c r="T75" s="35"/>
      <c r="U75" s="90"/>
      <c r="V75" s="35"/>
      <c r="W75" s="35"/>
      <c r="X75" s="91"/>
      <c r="Y75" s="89"/>
      <c r="Z75" s="89"/>
    </row>
    <row r="76" spans="1:26" s="36" customFormat="1" ht="12.75" hidden="1" x14ac:dyDescent="0.2">
      <c r="A76" s="86" t="s">
        <v>92</v>
      </c>
      <c r="B76" s="498">
        <f>$B$74-B75</f>
        <v>0</v>
      </c>
      <c r="C76" s="498">
        <f>SUM($B$74:C74)-SUM($B$75:C75)</f>
        <v>0.17199999999999999</v>
      </c>
      <c r="D76" s="498">
        <f>SUM($B$74:D74)-SUM($B$75:D75)</f>
        <v>0.35099999999999998</v>
      </c>
      <c r="E76" s="498">
        <f>SUM($B$74:E74)-SUM($B$75:E75)</f>
        <v>0.35957052</v>
      </c>
      <c r="F76" s="498">
        <f>SUM($B$74:F74)-SUM($B$75:F75)</f>
        <v>0.35957052</v>
      </c>
      <c r="G76" s="498">
        <f>SUM($B$74:G74)-SUM($B$75:G75)</f>
        <v>0.35957052</v>
      </c>
      <c r="H76" s="498">
        <f>SUM($B$74:H74)-SUM($B$75:H75)</f>
        <v>0.35957052</v>
      </c>
      <c r="I76" s="498">
        <f>SUM($B$74:I74)-SUM($B$75:I75)</f>
        <v>0.35957052</v>
      </c>
      <c r="J76" s="498">
        <f>SUM($B$74:J74)-SUM($B$75:J75)</f>
        <v>0.35957052</v>
      </c>
      <c r="K76" s="498">
        <f>SUM($B$74:K74)-SUM($B$75:K75)</f>
        <v>0.35957052</v>
      </c>
      <c r="L76" s="498">
        <f>SUM($B$74:L74)-SUM($B$75:L75)</f>
        <v>0.35957052</v>
      </c>
      <c r="M76" s="498"/>
      <c r="N76" s="498"/>
      <c r="O76" s="498"/>
      <c r="P76" s="35"/>
      <c r="Q76" s="52"/>
      <c r="R76" s="88"/>
      <c r="S76" s="35"/>
      <c r="T76" s="35"/>
      <c r="U76" s="90"/>
      <c r="V76" s="35"/>
      <c r="W76" s="35"/>
      <c r="X76" s="91"/>
      <c r="Y76" s="89"/>
      <c r="Z76" s="89"/>
    </row>
    <row r="77" spans="1:26" s="36" customFormat="1" ht="15" hidden="1" customHeight="1" x14ac:dyDescent="0.2">
      <c r="A77" s="86" t="s">
        <v>74</v>
      </c>
      <c r="B77" s="498">
        <v>0</v>
      </c>
      <c r="C77" s="498">
        <v>0</v>
      </c>
      <c r="D77" s="498">
        <v>0</v>
      </c>
      <c r="E77" s="498">
        <v>0</v>
      </c>
      <c r="F77" s="498">
        <f>$F$74*TaxDepr!$L5</f>
        <v>0</v>
      </c>
      <c r="G77" s="498">
        <f>$F$74*TaxDepr!$L6</f>
        <v>0</v>
      </c>
      <c r="H77" s="498">
        <f>$F$74*TaxDepr!$L7</f>
        <v>0</v>
      </c>
      <c r="I77" s="498">
        <f>$F$74*TaxDepr!$L8</f>
        <v>0</v>
      </c>
      <c r="J77" s="498">
        <f>$F$74*TaxDepr!$L9</f>
        <v>0</v>
      </c>
      <c r="K77" s="498">
        <f>$F$74*TaxDepr!$L10</f>
        <v>0</v>
      </c>
      <c r="L77" s="498">
        <f>$F$74*TaxDepr!$L11</f>
        <v>0</v>
      </c>
      <c r="M77" s="498"/>
      <c r="N77" s="498"/>
      <c r="O77" s="498"/>
      <c r="P77" s="35"/>
      <c r="Q77" s="52"/>
      <c r="R77" s="35"/>
      <c r="S77" s="35"/>
      <c r="T77" s="35"/>
      <c r="U77" s="35"/>
      <c r="V77" s="35"/>
      <c r="W77" s="35"/>
      <c r="X77" s="91"/>
      <c r="Y77" s="89"/>
      <c r="Z77" s="89"/>
    </row>
    <row r="78" spans="1:26" s="36" customFormat="1" ht="15" hidden="1" customHeight="1" thickBot="1" x14ac:dyDescent="0.25">
      <c r="A78" s="86" t="s">
        <v>75</v>
      </c>
      <c r="B78" s="499">
        <f>B75+B77</f>
        <v>0</v>
      </c>
      <c r="C78" s="499">
        <f t="shared" ref="C78:L78" si="36">C75+C77</f>
        <v>0</v>
      </c>
      <c r="D78" s="499">
        <f t="shared" si="36"/>
        <v>0</v>
      </c>
      <c r="E78" s="499">
        <f t="shared" si="36"/>
        <v>0</v>
      </c>
      <c r="F78" s="499">
        <f t="shared" si="36"/>
        <v>0</v>
      </c>
      <c r="G78" s="499">
        <f t="shared" si="36"/>
        <v>0</v>
      </c>
      <c r="H78" s="499">
        <f t="shared" si="36"/>
        <v>0</v>
      </c>
      <c r="I78" s="499">
        <f t="shared" si="36"/>
        <v>0</v>
      </c>
      <c r="J78" s="499">
        <f t="shared" si="36"/>
        <v>0</v>
      </c>
      <c r="K78" s="499">
        <f t="shared" si="36"/>
        <v>0</v>
      </c>
      <c r="L78" s="499">
        <f t="shared" si="36"/>
        <v>0</v>
      </c>
      <c r="M78" s="499"/>
      <c r="N78" s="499"/>
      <c r="O78" s="498"/>
      <c r="P78" s="35"/>
      <c r="Q78" s="52"/>
      <c r="R78" s="35"/>
      <c r="S78" s="35"/>
      <c r="T78" s="35"/>
      <c r="U78" s="35"/>
      <c r="V78" s="35"/>
      <c r="W78" s="35"/>
      <c r="X78" s="91"/>
      <c r="Y78" s="89"/>
      <c r="Z78" s="89"/>
    </row>
    <row r="79" spans="1:26" s="36" customFormat="1" ht="15" hidden="1" customHeight="1" thickTop="1" x14ac:dyDescent="0.2">
      <c r="A79" s="93"/>
      <c r="B79" s="498"/>
      <c r="C79" s="498"/>
      <c r="D79" s="498"/>
      <c r="E79" s="498"/>
      <c r="F79" s="496"/>
      <c r="G79" s="496"/>
      <c r="H79" s="496"/>
      <c r="I79" s="496"/>
      <c r="J79" s="496"/>
      <c r="K79" s="496"/>
      <c r="L79" s="496"/>
      <c r="M79" s="496"/>
      <c r="N79" s="496"/>
      <c r="O79" s="496"/>
      <c r="P79" s="35"/>
      <c r="Q79" s="52"/>
      <c r="R79" s="35"/>
      <c r="S79" s="35"/>
      <c r="T79" s="35"/>
      <c r="U79" s="35"/>
      <c r="V79" s="35"/>
      <c r="W79" s="35"/>
      <c r="X79" s="91"/>
      <c r="Y79" s="89"/>
      <c r="Z79" s="89"/>
    </row>
    <row r="80" spans="1:26" s="36" customFormat="1" ht="15" hidden="1" customHeight="1" x14ac:dyDescent="0.2">
      <c r="A80" s="93" t="s">
        <v>102</v>
      </c>
      <c r="B80" s="498"/>
      <c r="C80" s="498"/>
      <c r="D80" s="498"/>
      <c r="E80" s="498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35"/>
      <c r="Q80" s="52"/>
      <c r="R80" s="35"/>
      <c r="S80" s="35"/>
      <c r="T80" s="35"/>
      <c r="U80" s="35"/>
      <c r="V80" s="35"/>
      <c r="W80" s="35"/>
      <c r="X80" s="91"/>
      <c r="Y80" s="89"/>
      <c r="Z80" s="89"/>
    </row>
    <row r="81" spans="1:26" s="36" customFormat="1" ht="12.75" hidden="1" x14ac:dyDescent="0.2">
      <c r="A81" s="86" t="s">
        <v>105</v>
      </c>
      <c r="B81" s="498">
        <f t="shared" ref="B81:L81" si="37">B21</f>
        <v>0</v>
      </c>
      <c r="C81" s="498">
        <f t="shared" si="37"/>
        <v>0.17199999999999999</v>
      </c>
      <c r="D81" s="498">
        <f t="shared" si="37"/>
        <v>0.17899999999999999</v>
      </c>
      <c r="E81" s="498">
        <f t="shared" si="37"/>
        <v>8.5705199999999999E-3</v>
      </c>
      <c r="F81" s="498">
        <f t="shared" si="37"/>
        <v>0</v>
      </c>
      <c r="G81" s="498">
        <f t="shared" si="37"/>
        <v>0</v>
      </c>
      <c r="H81" s="498">
        <f t="shared" si="37"/>
        <v>0</v>
      </c>
      <c r="I81" s="498">
        <f t="shared" si="37"/>
        <v>0</v>
      </c>
      <c r="J81" s="498">
        <f t="shared" si="37"/>
        <v>0</v>
      </c>
      <c r="K81" s="498">
        <f t="shared" si="37"/>
        <v>0</v>
      </c>
      <c r="L81" s="498">
        <f t="shared" si="37"/>
        <v>0</v>
      </c>
      <c r="M81" s="498"/>
      <c r="N81" s="498"/>
      <c r="O81" s="498"/>
      <c r="P81" s="35"/>
      <c r="Q81" s="52"/>
      <c r="R81" s="35"/>
      <c r="S81" s="88"/>
      <c r="T81" s="35"/>
      <c r="U81" s="94"/>
      <c r="V81" s="35"/>
      <c r="W81" s="35"/>
      <c r="X81" s="91"/>
      <c r="Y81" s="89"/>
      <c r="Z81" s="89"/>
    </row>
    <row r="82" spans="1:26" s="36" customFormat="1" ht="15" hidden="1" customHeight="1" x14ac:dyDescent="0.2">
      <c r="A82" s="86" t="s">
        <v>104</v>
      </c>
      <c r="B82" s="498">
        <v>0</v>
      </c>
      <c r="C82" s="498">
        <v>0</v>
      </c>
      <c r="D82" s="498">
        <v>0</v>
      </c>
      <c r="E82" s="498">
        <v>0</v>
      </c>
      <c r="F82" s="498">
        <v>0</v>
      </c>
      <c r="G82" s="498">
        <v>0</v>
      </c>
      <c r="H82" s="498">
        <v>0</v>
      </c>
      <c r="I82" s="498">
        <v>0</v>
      </c>
      <c r="J82" s="498">
        <v>0</v>
      </c>
      <c r="K82" s="498">
        <v>0</v>
      </c>
      <c r="L82" s="498">
        <v>0</v>
      </c>
      <c r="M82" s="498"/>
      <c r="N82" s="498"/>
      <c r="O82" s="498"/>
      <c r="P82" s="35"/>
      <c r="Q82" s="52"/>
      <c r="R82" s="35"/>
      <c r="S82" s="88"/>
      <c r="T82" s="35"/>
      <c r="U82" s="94"/>
      <c r="V82" s="35"/>
      <c r="W82" s="35"/>
      <c r="X82" s="91"/>
      <c r="Y82" s="89"/>
      <c r="Z82" s="89"/>
    </row>
    <row r="83" spans="1:26" s="36" customFormat="1" ht="24.75" hidden="1" customHeight="1" x14ac:dyDescent="0.2">
      <c r="A83" s="86" t="s">
        <v>92</v>
      </c>
      <c r="B83" s="498">
        <f>SUM($B$81:B81)</f>
        <v>0</v>
      </c>
      <c r="C83" s="498">
        <f>SUM($B$81:C81)</f>
        <v>0.17199999999999999</v>
      </c>
      <c r="D83" s="498">
        <f>SUM($B$81:D81)</f>
        <v>0.35099999999999998</v>
      </c>
      <c r="E83" s="498">
        <f>SUM($B$81:E81)</f>
        <v>0.35957052</v>
      </c>
      <c r="F83" s="498">
        <f>SUM($B$81:F81)</f>
        <v>0.35957052</v>
      </c>
      <c r="G83" s="498">
        <f>SUM($B$81:G81)</f>
        <v>0.35957052</v>
      </c>
      <c r="H83" s="498">
        <f>SUM($B$81:H81)</f>
        <v>0.35957052</v>
      </c>
      <c r="I83" s="498">
        <f>SUM($B$81:I81)</f>
        <v>0.35957052</v>
      </c>
      <c r="J83" s="498">
        <f>SUM($B$81:J81)</f>
        <v>0.35957052</v>
      </c>
      <c r="K83" s="498">
        <f>SUM($B$81:K81)</f>
        <v>0.35957052</v>
      </c>
      <c r="L83" s="498">
        <f>SUM($B$81:L81)</f>
        <v>0.35957052</v>
      </c>
      <c r="M83" s="498"/>
      <c r="N83" s="498"/>
      <c r="O83" s="498"/>
      <c r="P83" s="35"/>
      <c r="Q83" s="52"/>
      <c r="R83" s="35"/>
      <c r="S83" s="88"/>
      <c r="T83" s="35"/>
      <c r="U83" s="94"/>
      <c r="V83" s="35"/>
      <c r="W83" s="35"/>
      <c r="X83" s="91"/>
      <c r="Y83" s="89"/>
      <c r="Z83" s="89"/>
    </row>
    <row r="84" spans="1:26" s="36" customFormat="1" ht="15" hidden="1" customHeight="1" x14ac:dyDescent="0.2">
      <c r="A84" s="86" t="s">
        <v>74</v>
      </c>
      <c r="B84" s="498">
        <v>0</v>
      </c>
      <c r="C84" s="498">
        <v>0</v>
      </c>
      <c r="D84" s="498">
        <v>0</v>
      </c>
      <c r="E84" s="498">
        <v>0</v>
      </c>
      <c r="F84" s="498">
        <f>F77</f>
        <v>0</v>
      </c>
      <c r="G84" s="498">
        <f t="shared" ref="G84:L84" si="38">G77</f>
        <v>0</v>
      </c>
      <c r="H84" s="498">
        <f t="shared" si="38"/>
        <v>0</v>
      </c>
      <c r="I84" s="498">
        <f t="shared" si="38"/>
        <v>0</v>
      </c>
      <c r="J84" s="498">
        <f t="shared" si="38"/>
        <v>0</v>
      </c>
      <c r="K84" s="498">
        <f t="shared" si="38"/>
        <v>0</v>
      </c>
      <c r="L84" s="498">
        <f t="shared" si="38"/>
        <v>0</v>
      </c>
      <c r="M84" s="498"/>
      <c r="N84" s="498"/>
      <c r="O84" s="498"/>
      <c r="P84" s="35"/>
      <c r="Q84" s="52"/>
      <c r="R84" s="35"/>
      <c r="S84" s="88"/>
      <c r="T84" s="35"/>
      <c r="U84" s="94"/>
      <c r="V84" s="35"/>
      <c r="W84" s="35"/>
      <c r="X84" s="91"/>
      <c r="Y84" s="89"/>
      <c r="Z84" s="89"/>
    </row>
    <row r="85" spans="1:26" s="36" customFormat="1" ht="15" hidden="1" customHeight="1" thickBot="1" x14ac:dyDescent="0.25">
      <c r="A85" s="86" t="s">
        <v>75</v>
      </c>
      <c r="B85" s="499">
        <f>B82+B84</f>
        <v>0</v>
      </c>
      <c r="C85" s="499">
        <f t="shared" ref="C85:L85" si="39">C82+C84</f>
        <v>0</v>
      </c>
      <c r="D85" s="499">
        <f t="shared" si="39"/>
        <v>0</v>
      </c>
      <c r="E85" s="499">
        <f t="shared" si="39"/>
        <v>0</v>
      </c>
      <c r="F85" s="499">
        <f t="shared" si="39"/>
        <v>0</v>
      </c>
      <c r="G85" s="499">
        <f t="shared" si="39"/>
        <v>0</v>
      </c>
      <c r="H85" s="499">
        <f t="shared" si="39"/>
        <v>0</v>
      </c>
      <c r="I85" s="499">
        <f t="shared" si="39"/>
        <v>0</v>
      </c>
      <c r="J85" s="499">
        <f t="shared" si="39"/>
        <v>0</v>
      </c>
      <c r="K85" s="499">
        <f t="shared" si="39"/>
        <v>0</v>
      </c>
      <c r="L85" s="499">
        <f t="shared" si="39"/>
        <v>0</v>
      </c>
      <c r="M85" s="499"/>
      <c r="N85" s="499"/>
      <c r="O85" s="498"/>
      <c r="P85" s="35"/>
      <c r="Q85" s="52"/>
      <c r="R85" s="95"/>
      <c r="S85" s="35"/>
      <c r="T85" s="35"/>
      <c r="U85" s="96"/>
      <c r="V85" s="35"/>
      <c r="W85" s="35"/>
      <c r="X85" s="91"/>
      <c r="Y85" s="89"/>
      <c r="Z85" s="89"/>
    </row>
    <row r="86" spans="1:26" s="36" customFormat="1" ht="15" customHeight="1" x14ac:dyDescent="0.2">
      <c r="A86" s="97"/>
      <c r="B86" s="84"/>
      <c r="C86" s="84"/>
      <c r="D86" s="84"/>
      <c r="E86" s="84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35"/>
      <c r="Q86" s="52"/>
      <c r="R86" s="35"/>
      <c r="S86" s="35"/>
      <c r="T86" s="35"/>
      <c r="U86" s="35"/>
      <c r="V86" s="35"/>
      <c r="W86" s="35"/>
      <c r="X86" s="91"/>
      <c r="Y86" s="89"/>
      <c r="Z86" s="89"/>
    </row>
    <row r="87" spans="1:26" s="36" customFormat="1" ht="15" customHeight="1" x14ac:dyDescent="0.2">
      <c r="A87" s="99" t="s">
        <v>68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35"/>
      <c r="Q87" s="54"/>
      <c r="R87" s="35"/>
      <c r="S87" s="35"/>
      <c r="T87" s="35"/>
      <c r="U87" s="35"/>
      <c r="V87" s="35"/>
      <c r="W87" s="35"/>
    </row>
    <row r="88" spans="1:26" s="36" customFormat="1" ht="15" customHeight="1" x14ac:dyDescent="0.2">
      <c r="A88" s="106" t="s">
        <v>90</v>
      </c>
      <c r="B88" s="286">
        <f t="shared" ref="B88:K88" si="40">$B$21*(1-$B$5)/$B$3</f>
        <v>0</v>
      </c>
      <c r="C88" s="286">
        <f t="shared" si="40"/>
        <v>0</v>
      </c>
      <c r="D88" s="286">
        <f t="shared" si="40"/>
        <v>0</v>
      </c>
      <c r="E88" s="286">
        <f t="shared" si="40"/>
        <v>0</v>
      </c>
      <c r="F88" s="286">
        <f t="shared" si="40"/>
        <v>0</v>
      </c>
      <c r="G88" s="286">
        <f t="shared" si="40"/>
        <v>0</v>
      </c>
      <c r="H88" s="286">
        <f t="shared" si="40"/>
        <v>0</v>
      </c>
      <c r="I88" s="286">
        <f t="shared" si="40"/>
        <v>0</v>
      </c>
      <c r="J88" s="286">
        <f t="shared" si="40"/>
        <v>0</v>
      </c>
      <c r="K88" s="286">
        <f t="shared" si="40"/>
        <v>0</v>
      </c>
      <c r="L88" s="286"/>
      <c r="M88" s="286"/>
      <c r="N88" s="286"/>
      <c r="O88" s="286"/>
      <c r="P88" s="35"/>
      <c r="Q88" s="72">
        <f t="shared" ref="Q88:Q98" si="41">SUM(B88:P88)</f>
        <v>0</v>
      </c>
      <c r="R88" s="35"/>
    </row>
    <row r="89" spans="1:26" s="36" customFormat="1" ht="15" customHeight="1" x14ac:dyDescent="0.2">
      <c r="A89" s="106">
        <v>2015</v>
      </c>
      <c r="B89" s="286"/>
      <c r="C89" s="286">
        <f t="shared" ref="C89:L89" si="42">$C$21*(1-$B$5)/$B$3</f>
        <v>1.72E-2</v>
      </c>
      <c r="D89" s="286">
        <f t="shared" si="42"/>
        <v>1.72E-2</v>
      </c>
      <c r="E89" s="286">
        <f t="shared" si="42"/>
        <v>1.72E-2</v>
      </c>
      <c r="F89" s="286">
        <f t="shared" si="42"/>
        <v>1.72E-2</v>
      </c>
      <c r="G89" s="286">
        <f t="shared" si="42"/>
        <v>1.72E-2</v>
      </c>
      <c r="H89" s="286">
        <f t="shared" si="42"/>
        <v>1.72E-2</v>
      </c>
      <c r="I89" s="286">
        <f t="shared" si="42"/>
        <v>1.72E-2</v>
      </c>
      <c r="J89" s="286">
        <f t="shared" si="42"/>
        <v>1.72E-2</v>
      </c>
      <c r="K89" s="286">
        <f t="shared" si="42"/>
        <v>1.72E-2</v>
      </c>
      <c r="L89" s="286">
        <f t="shared" si="42"/>
        <v>1.72E-2</v>
      </c>
      <c r="M89" s="286"/>
      <c r="N89" s="286"/>
      <c r="O89" s="286"/>
      <c r="P89" s="35"/>
      <c r="Q89" s="72">
        <f t="shared" si="41"/>
        <v>0.17199999999999996</v>
      </c>
      <c r="R89" s="35"/>
    </row>
    <row r="90" spans="1:26" s="36" customFormat="1" ht="15" customHeight="1" x14ac:dyDescent="0.2">
      <c r="A90" s="106">
        <v>2016</v>
      </c>
      <c r="B90" s="286"/>
      <c r="C90" s="286"/>
      <c r="D90" s="286">
        <f>$D$21*(1-$B$5)/$B$3</f>
        <v>1.7899999999999999E-2</v>
      </c>
      <c r="E90" s="286">
        <f>$D$21*(1-$B$5)/$B$3</f>
        <v>1.7899999999999999E-2</v>
      </c>
      <c r="F90" s="286">
        <f>$D$21*(1-$B$5)/$B$3</f>
        <v>1.7899999999999999E-2</v>
      </c>
      <c r="G90" s="286">
        <f>$D$21*(1-$B$5)/$B$3</f>
        <v>1.7899999999999999E-2</v>
      </c>
      <c r="H90" s="286">
        <f>$D$21*(1-$B$5)/$B$3</f>
        <v>1.7899999999999999E-2</v>
      </c>
      <c r="I90" s="286">
        <f t="shared" ref="I90:M90" si="43">$D$21*(1-$B$5)/$B$3</f>
        <v>1.7899999999999999E-2</v>
      </c>
      <c r="J90" s="286">
        <f t="shared" si="43"/>
        <v>1.7899999999999999E-2</v>
      </c>
      <c r="K90" s="286">
        <f t="shared" si="43"/>
        <v>1.7899999999999999E-2</v>
      </c>
      <c r="L90" s="286">
        <f t="shared" si="43"/>
        <v>1.7899999999999999E-2</v>
      </c>
      <c r="M90" s="286">
        <f t="shared" si="43"/>
        <v>1.7899999999999999E-2</v>
      </c>
      <c r="N90" s="286"/>
      <c r="O90" s="286"/>
      <c r="P90" s="35"/>
      <c r="Q90" s="72">
        <f t="shared" si="41"/>
        <v>0.17899999999999999</v>
      </c>
      <c r="R90" s="35"/>
    </row>
    <row r="91" spans="1:26" s="36" customFormat="1" ht="15" customHeight="1" x14ac:dyDescent="0.2">
      <c r="A91" s="106">
        <v>2017</v>
      </c>
      <c r="B91" s="286"/>
      <c r="C91" s="286"/>
      <c r="D91" s="286"/>
      <c r="E91" s="286">
        <f>$E$21*(1-$B$5)/$B$3</f>
        <v>8.5705199999999997E-4</v>
      </c>
      <c r="F91" s="286">
        <f>$E$21*(1-$B$5)/$B$3</f>
        <v>8.5705199999999997E-4</v>
      </c>
      <c r="G91" s="286">
        <f>$E$21*(1-$B$5)/$B$3</f>
        <v>8.5705199999999997E-4</v>
      </c>
      <c r="H91" s="286">
        <f>$E$21*(1-$B$5)/$B$3</f>
        <v>8.5705199999999997E-4</v>
      </c>
      <c r="I91" s="286">
        <f>$E$21*(1-$B$5)/$B$3</f>
        <v>8.5705199999999997E-4</v>
      </c>
      <c r="J91" s="286">
        <f t="shared" ref="J91:N91" si="44">$E$21*(1-$B$5)/$B$3</f>
        <v>8.5705199999999997E-4</v>
      </c>
      <c r="K91" s="286">
        <f t="shared" si="44"/>
        <v>8.5705199999999997E-4</v>
      </c>
      <c r="L91" s="286">
        <f t="shared" si="44"/>
        <v>8.5705199999999997E-4</v>
      </c>
      <c r="M91" s="286">
        <f t="shared" si="44"/>
        <v>8.5705199999999997E-4</v>
      </c>
      <c r="N91" s="286">
        <f t="shared" si="44"/>
        <v>8.5705199999999997E-4</v>
      </c>
      <c r="O91" s="286"/>
      <c r="P91" s="35"/>
      <c r="Q91" s="72">
        <f t="shared" si="41"/>
        <v>8.5705199999999981E-3</v>
      </c>
      <c r="R91" s="35"/>
    </row>
    <row r="92" spans="1:26" s="36" customFormat="1" ht="15" customHeight="1" x14ac:dyDescent="0.2">
      <c r="A92" s="106">
        <v>2018</v>
      </c>
      <c r="B92" s="286"/>
      <c r="C92" s="286"/>
      <c r="D92" s="286"/>
      <c r="E92" s="286"/>
      <c r="F92" s="286">
        <f>$F$21*(1-$B$5)/$B$3</f>
        <v>0</v>
      </c>
      <c r="G92" s="286">
        <f>$F$21*(1-$B$5)/$B$3</f>
        <v>0</v>
      </c>
      <c r="H92" s="286">
        <f>$F$21*(1-$B$5)/$B$3</f>
        <v>0</v>
      </c>
      <c r="I92" s="286">
        <f>$F$21*(1-$B$5)/$B$3</f>
        <v>0</v>
      </c>
      <c r="J92" s="286">
        <f>$F$21*(1-$B$5)/$B$3</f>
        <v>0</v>
      </c>
      <c r="K92" s="286">
        <f t="shared" ref="K92:O92" si="45">$F$21*(1-$B$5)/$B$3</f>
        <v>0</v>
      </c>
      <c r="L92" s="286">
        <f t="shared" si="45"/>
        <v>0</v>
      </c>
      <c r="M92" s="286">
        <f t="shared" si="45"/>
        <v>0</v>
      </c>
      <c r="N92" s="286">
        <f t="shared" si="45"/>
        <v>0</v>
      </c>
      <c r="O92" s="286">
        <f t="shared" si="45"/>
        <v>0</v>
      </c>
      <c r="P92" s="35"/>
      <c r="Q92" s="72">
        <f t="shared" si="41"/>
        <v>0</v>
      </c>
      <c r="R92" s="35"/>
    </row>
    <row r="93" spans="1:26" s="36" customFormat="1" ht="15" customHeight="1" x14ac:dyDescent="0.2">
      <c r="A93" s="106">
        <v>2019</v>
      </c>
      <c r="B93" s="286"/>
      <c r="C93" s="286"/>
      <c r="D93" s="286"/>
      <c r="E93" s="286"/>
      <c r="F93" s="286"/>
      <c r="G93" s="286">
        <f t="shared" ref="G93:L93" si="46">$G$21*(1-$B$5)/$B$3</f>
        <v>0</v>
      </c>
      <c r="H93" s="286">
        <f t="shared" si="46"/>
        <v>0</v>
      </c>
      <c r="I93" s="286">
        <f t="shared" si="46"/>
        <v>0</v>
      </c>
      <c r="J93" s="286">
        <f t="shared" si="46"/>
        <v>0</v>
      </c>
      <c r="K93" s="286">
        <f t="shared" si="46"/>
        <v>0</v>
      </c>
      <c r="L93" s="286">
        <f t="shared" si="46"/>
        <v>0</v>
      </c>
      <c r="M93" s="286"/>
      <c r="N93" s="286"/>
      <c r="O93" s="286"/>
      <c r="P93" s="35"/>
      <c r="Q93" s="72">
        <f t="shared" si="41"/>
        <v>0</v>
      </c>
      <c r="R93" s="35"/>
    </row>
    <row r="94" spans="1:26" s="36" customFormat="1" ht="15" customHeight="1" x14ac:dyDescent="0.2">
      <c r="A94" s="106">
        <v>2020</v>
      </c>
      <c r="B94" s="286"/>
      <c r="C94" s="286"/>
      <c r="D94" s="286"/>
      <c r="E94" s="286"/>
      <c r="F94" s="286"/>
      <c r="G94" s="286"/>
      <c r="H94" s="286">
        <f>$H$21*(1-$B$5)/$B$3</f>
        <v>0</v>
      </c>
      <c r="I94" s="286">
        <f>$H$21*(1-$B$5)/$B$3</f>
        <v>0</v>
      </c>
      <c r="J94" s="286">
        <f>$H$21*(1-$B$5)/$B$3</f>
        <v>0</v>
      </c>
      <c r="K94" s="286">
        <f>$H$21*(1-$B$5)/$B$3</f>
        <v>0</v>
      </c>
      <c r="L94" s="286">
        <f>$H$21*(1-$B$5)/$B$3</f>
        <v>0</v>
      </c>
      <c r="M94" s="286"/>
      <c r="N94" s="286"/>
      <c r="O94" s="286"/>
      <c r="P94" s="35"/>
      <c r="Q94" s="72">
        <f t="shared" si="41"/>
        <v>0</v>
      </c>
      <c r="R94" s="35"/>
    </row>
    <row r="95" spans="1:26" s="36" customFormat="1" ht="15" customHeight="1" x14ac:dyDescent="0.2">
      <c r="A95" s="106">
        <v>2021</v>
      </c>
      <c r="B95" s="286"/>
      <c r="C95" s="286"/>
      <c r="D95" s="286"/>
      <c r="E95" s="286"/>
      <c r="F95" s="286"/>
      <c r="G95" s="286"/>
      <c r="H95" s="286"/>
      <c r="I95" s="286">
        <f>$I$21*(1-$B$5)/$B$3</f>
        <v>0</v>
      </c>
      <c r="J95" s="286">
        <f>$I$21*(1-$B$5)/$B$3</f>
        <v>0</v>
      </c>
      <c r="K95" s="286">
        <f>$I$21*(1-$B$5)/$B$3</f>
        <v>0</v>
      </c>
      <c r="L95" s="286">
        <f>$I$21*(1-$B$5)/$B$3</f>
        <v>0</v>
      </c>
      <c r="M95" s="286"/>
      <c r="N95" s="286"/>
      <c r="O95" s="286"/>
      <c r="P95" s="35"/>
      <c r="Q95" s="72">
        <f t="shared" si="41"/>
        <v>0</v>
      </c>
      <c r="R95" s="35"/>
    </row>
    <row r="96" spans="1:26" s="36" customFormat="1" ht="15" customHeight="1" x14ac:dyDescent="0.2">
      <c r="A96" s="106">
        <v>2022</v>
      </c>
      <c r="B96" s="286"/>
      <c r="C96" s="286"/>
      <c r="D96" s="286"/>
      <c r="E96" s="286"/>
      <c r="F96" s="286"/>
      <c r="G96" s="286"/>
      <c r="H96" s="286"/>
      <c r="I96" s="286"/>
      <c r="J96" s="286">
        <f>$J$21*(1-$B$5)/$B$3</f>
        <v>0</v>
      </c>
      <c r="K96" s="286">
        <f>$J$21*(1-$B$5)/$B$3</f>
        <v>0</v>
      </c>
      <c r="L96" s="286">
        <f>$J$21*(1-$B$5)/$B$3</f>
        <v>0</v>
      </c>
      <c r="M96" s="286"/>
      <c r="N96" s="286"/>
      <c r="O96" s="286"/>
      <c r="P96" s="35"/>
      <c r="Q96" s="72">
        <f t="shared" si="41"/>
        <v>0</v>
      </c>
      <c r="R96" s="35"/>
    </row>
    <row r="97" spans="1:18" s="36" customFormat="1" ht="15" customHeight="1" x14ac:dyDescent="0.2">
      <c r="A97" s="106">
        <v>2023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>
        <f>$K$21*(1-$B$5)/$B$3</f>
        <v>0</v>
      </c>
      <c r="L97" s="286">
        <f>$K$21*(1-$B$5)/$B$3</f>
        <v>0</v>
      </c>
      <c r="M97" s="286"/>
      <c r="N97" s="286"/>
      <c r="O97" s="286"/>
      <c r="P97" s="35"/>
      <c r="Q97" s="72">
        <f t="shared" si="41"/>
        <v>0</v>
      </c>
      <c r="R97" s="35"/>
    </row>
    <row r="98" spans="1:18" s="36" customFormat="1" ht="15" customHeight="1" x14ac:dyDescent="0.2">
      <c r="A98" s="106">
        <v>2024</v>
      </c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>
        <f>$L$21*(1-$B$5)/$B$3</f>
        <v>0</v>
      </c>
      <c r="M98" s="286"/>
      <c r="N98" s="286"/>
      <c r="O98" s="286"/>
      <c r="P98" s="35"/>
      <c r="Q98" s="72">
        <f t="shared" si="41"/>
        <v>0</v>
      </c>
      <c r="R98" s="35"/>
    </row>
    <row r="99" spans="1:18" s="102" customFormat="1" ht="15" customHeight="1" thickBot="1" x14ac:dyDescent="0.25">
      <c r="A99" s="98"/>
      <c r="B99" s="101">
        <f t="shared" ref="B99:O99" si="47">SUM(B88:B98)</f>
        <v>0</v>
      </c>
      <c r="C99" s="101">
        <f t="shared" si="47"/>
        <v>1.72E-2</v>
      </c>
      <c r="D99" s="101">
        <f t="shared" si="47"/>
        <v>3.5099999999999999E-2</v>
      </c>
      <c r="E99" s="101">
        <f t="shared" si="47"/>
        <v>3.5957051999999996E-2</v>
      </c>
      <c r="F99" s="101">
        <f t="shared" si="47"/>
        <v>3.5957051999999996E-2</v>
      </c>
      <c r="G99" s="101">
        <f t="shared" si="47"/>
        <v>3.5957051999999996E-2</v>
      </c>
      <c r="H99" s="101">
        <f t="shared" si="47"/>
        <v>3.5957051999999996E-2</v>
      </c>
      <c r="I99" s="101">
        <f t="shared" si="47"/>
        <v>3.5957051999999996E-2</v>
      </c>
      <c r="J99" s="101">
        <f t="shared" si="47"/>
        <v>3.5957051999999996E-2</v>
      </c>
      <c r="K99" s="101">
        <f t="shared" si="47"/>
        <v>3.5957051999999996E-2</v>
      </c>
      <c r="L99" s="101">
        <f t="shared" si="47"/>
        <v>3.5957051999999996E-2</v>
      </c>
      <c r="M99" s="101">
        <f t="shared" si="47"/>
        <v>1.8757052E-2</v>
      </c>
      <c r="N99" s="101">
        <f t="shared" si="47"/>
        <v>8.5705199999999997E-4</v>
      </c>
      <c r="O99" s="101">
        <f t="shared" si="47"/>
        <v>0</v>
      </c>
      <c r="P99" s="395"/>
      <c r="Q99" s="55">
        <f>SUM(Q88:Q98)</f>
        <v>0.35957052</v>
      </c>
      <c r="R99" s="395"/>
    </row>
    <row r="100" spans="1:18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35"/>
      <c r="Q100" s="54"/>
      <c r="R100" s="35"/>
    </row>
    <row r="101" spans="1:18" s="36" customFormat="1" ht="15" hidden="1" customHeight="1" x14ac:dyDescent="0.2">
      <c r="A101" s="469" t="s">
        <v>69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35"/>
      <c r="Q101" s="53"/>
      <c r="R101" s="35"/>
    </row>
    <row r="102" spans="1:18" s="36" customFormat="1" ht="15" hidden="1" customHeight="1" x14ac:dyDescent="0.2">
      <c r="A102" s="465" t="s">
        <v>90</v>
      </c>
      <c r="B102" s="496">
        <f t="shared" ref="B102:L102" si="48">$B$21/$B$3</f>
        <v>0</v>
      </c>
      <c r="C102" s="496">
        <f t="shared" si="48"/>
        <v>0</v>
      </c>
      <c r="D102" s="496">
        <f t="shared" si="48"/>
        <v>0</v>
      </c>
      <c r="E102" s="496">
        <f t="shared" si="48"/>
        <v>0</v>
      </c>
      <c r="F102" s="496">
        <f t="shared" si="48"/>
        <v>0</v>
      </c>
      <c r="G102" s="496">
        <f t="shared" si="48"/>
        <v>0</v>
      </c>
      <c r="H102" s="496">
        <f t="shared" si="48"/>
        <v>0</v>
      </c>
      <c r="I102" s="496">
        <f t="shared" si="48"/>
        <v>0</v>
      </c>
      <c r="J102" s="496">
        <f t="shared" si="48"/>
        <v>0</v>
      </c>
      <c r="K102" s="496">
        <f t="shared" si="48"/>
        <v>0</v>
      </c>
      <c r="L102" s="496">
        <f t="shared" si="48"/>
        <v>0</v>
      </c>
      <c r="M102" s="496"/>
      <c r="N102" s="496"/>
      <c r="O102" s="496"/>
      <c r="P102" s="35"/>
      <c r="Q102" s="52">
        <f t="shared" ref="Q102:Q112" si="49">SUM(B102:P102)</f>
        <v>0</v>
      </c>
      <c r="R102" s="35"/>
    </row>
    <row r="103" spans="1:18" s="36" customFormat="1" ht="15" hidden="1" customHeight="1" x14ac:dyDescent="0.2">
      <c r="A103" s="465">
        <v>2015</v>
      </c>
      <c r="B103" s="496"/>
      <c r="C103" s="496">
        <f t="shared" ref="C103:L103" si="50">$C$21/$B$3</f>
        <v>1.72E-2</v>
      </c>
      <c r="D103" s="496">
        <f t="shared" si="50"/>
        <v>1.72E-2</v>
      </c>
      <c r="E103" s="496">
        <f t="shared" si="50"/>
        <v>1.72E-2</v>
      </c>
      <c r="F103" s="496">
        <f t="shared" si="50"/>
        <v>1.72E-2</v>
      </c>
      <c r="G103" s="496">
        <f t="shared" si="50"/>
        <v>1.72E-2</v>
      </c>
      <c r="H103" s="496">
        <f t="shared" si="50"/>
        <v>1.72E-2</v>
      </c>
      <c r="I103" s="496">
        <f t="shared" si="50"/>
        <v>1.72E-2</v>
      </c>
      <c r="J103" s="496">
        <f t="shared" si="50"/>
        <v>1.72E-2</v>
      </c>
      <c r="K103" s="496">
        <f t="shared" si="50"/>
        <v>1.72E-2</v>
      </c>
      <c r="L103" s="496">
        <f t="shared" si="50"/>
        <v>1.72E-2</v>
      </c>
      <c r="M103" s="496"/>
      <c r="N103" s="496"/>
      <c r="O103" s="496"/>
      <c r="P103" s="35"/>
      <c r="Q103" s="52">
        <f t="shared" si="49"/>
        <v>0.17199999999999996</v>
      </c>
      <c r="R103" s="35"/>
    </row>
    <row r="104" spans="1:18" s="36" customFormat="1" ht="15" hidden="1" customHeight="1" x14ac:dyDescent="0.2">
      <c r="A104" s="465">
        <v>2016</v>
      </c>
      <c r="B104" s="496"/>
      <c r="C104" s="496"/>
      <c r="D104" s="496">
        <f t="shared" ref="D104:L104" si="51">$D$21/$B$3</f>
        <v>1.7899999999999999E-2</v>
      </c>
      <c r="E104" s="496">
        <f t="shared" si="51"/>
        <v>1.7899999999999999E-2</v>
      </c>
      <c r="F104" s="496">
        <f t="shared" si="51"/>
        <v>1.7899999999999999E-2</v>
      </c>
      <c r="G104" s="496">
        <f t="shared" si="51"/>
        <v>1.7899999999999999E-2</v>
      </c>
      <c r="H104" s="496">
        <f t="shared" si="51"/>
        <v>1.7899999999999999E-2</v>
      </c>
      <c r="I104" s="496">
        <f t="shared" si="51"/>
        <v>1.7899999999999999E-2</v>
      </c>
      <c r="J104" s="496">
        <f t="shared" si="51"/>
        <v>1.7899999999999999E-2</v>
      </c>
      <c r="K104" s="496">
        <f t="shared" si="51"/>
        <v>1.7899999999999999E-2</v>
      </c>
      <c r="L104" s="496">
        <f t="shared" si="51"/>
        <v>1.7899999999999999E-2</v>
      </c>
      <c r="M104" s="496"/>
      <c r="N104" s="496"/>
      <c r="O104" s="496"/>
      <c r="P104" s="35"/>
      <c r="Q104" s="52">
        <f t="shared" si="49"/>
        <v>0.16109999999999999</v>
      </c>
      <c r="R104" s="35"/>
    </row>
    <row r="105" spans="1:18" s="36" customFormat="1" ht="15" hidden="1" customHeight="1" x14ac:dyDescent="0.2">
      <c r="A105" s="465">
        <v>2017</v>
      </c>
      <c r="B105" s="496"/>
      <c r="C105" s="496"/>
      <c r="D105" s="496"/>
      <c r="E105" s="496">
        <f t="shared" ref="E105:L105" si="52">$E$21/$B$3</f>
        <v>8.5705199999999997E-4</v>
      </c>
      <c r="F105" s="496">
        <f t="shared" si="52"/>
        <v>8.5705199999999997E-4</v>
      </c>
      <c r="G105" s="496">
        <f t="shared" si="52"/>
        <v>8.5705199999999997E-4</v>
      </c>
      <c r="H105" s="496">
        <f t="shared" si="52"/>
        <v>8.5705199999999997E-4</v>
      </c>
      <c r="I105" s="496">
        <f t="shared" si="52"/>
        <v>8.5705199999999997E-4</v>
      </c>
      <c r="J105" s="496">
        <f t="shared" si="52"/>
        <v>8.5705199999999997E-4</v>
      </c>
      <c r="K105" s="496">
        <f t="shared" si="52"/>
        <v>8.5705199999999997E-4</v>
      </c>
      <c r="L105" s="496">
        <f t="shared" si="52"/>
        <v>8.5705199999999997E-4</v>
      </c>
      <c r="M105" s="496"/>
      <c r="N105" s="496"/>
      <c r="O105" s="496"/>
      <c r="P105" s="35"/>
      <c r="Q105" s="52">
        <f t="shared" si="49"/>
        <v>6.8564159999999989E-3</v>
      </c>
      <c r="R105" s="35"/>
    </row>
    <row r="106" spans="1:18" s="36" customFormat="1" ht="15" hidden="1" customHeight="1" x14ac:dyDescent="0.2">
      <c r="A106" s="465">
        <v>2018</v>
      </c>
      <c r="B106" s="496"/>
      <c r="C106" s="496"/>
      <c r="D106" s="496"/>
      <c r="E106" s="496"/>
      <c r="F106" s="496">
        <f t="shared" ref="F106:L106" si="53">$F$21/$B$3</f>
        <v>0</v>
      </c>
      <c r="G106" s="496">
        <f t="shared" si="53"/>
        <v>0</v>
      </c>
      <c r="H106" s="496">
        <f t="shared" si="53"/>
        <v>0</v>
      </c>
      <c r="I106" s="496">
        <f t="shared" si="53"/>
        <v>0</v>
      </c>
      <c r="J106" s="496">
        <f t="shared" si="53"/>
        <v>0</v>
      </c>
      <c r="K106" s="496">
        <f t="shared" si="53"/>
        <v>0</v>
      </c>
      <c r="L106" s="496">
        <f t="shared" si="53"/>
        <v>0</v>
      </c>
      <c r="M106" s="496"/>
      <c r="N106" s="496"/>
      <c r="O106" s="496"/>
      <c r="P106" s="35"/>
      <c r="Q106" s="52">
        <f t="shared" si="49"/>
        <v>0</v>
      </c>
      <c r="R106" s="35"/>
    </row>
    <row r="107" spans="1:18" s="36" customFormat="1" ht="15" hidden="1" customHeight="1" x14ac:dyDescent="0.2">
      <c r="A107" s="465">
        <v>2019</v>
      </c>
      <c r="B107" s="496"/>
      <c r="C107" s="496"/>
      <c r="D107" s="496"/>
      <c r="E107" s="496"/>
      <c r="F107" s="496"/>
      <c r="G107" s="496">
        <f t="shared" ref="G107:L107" si="54">$G$21/$B$3</f>
        <v>0</v>
      </c>
      <c r="H107" s="496">
        <f t="shared" si="54"/>
        <v>0</v>
      </c>
      <c r="I107" s="496">
        <f t="shared" si="54"/>
        <v>0</v>
      </c>
      <c r="J107" s="496">
        <f t="shared" si="54"/>
        <v>0</v>
      </c>
      <c r="K107" s="496">
        <f t="shared" si="54"/>
        <v>0</v>
      </c>
      <c r="L107" s="496">
        <f t="shared" si="54"/>
        <v>0</v>
      </c>
      <c r="M107" s="496"/>
      <c r="N107" s="496"/>
      <c r="O107" s="496"/>
      <c r="P107" s="35"/>
      <c r="Q107" s="52">
        <f t="shared" si="49"/>
        <v>0</v>
      </c>
      <c r="R107" s="35"/>
    </row>
    <row r="108" spans="1:18" s="36" customFormat="1" ht="15" hidden="1" customHeight="1" x14ac:dyDescent="0.2">
      <c r="A108" s="465">
        <v>2020</v>
      </c>
      <c r="B108" s="496"/>
      <c r="C108" s="496"/>
      <c r="D108" s="496"/>
      <c r="E108" s="496"/>
      <c r="F108" s="496"/>
      <c r="G108" s="496"/>
      <c r="H108" s="496">
        <f>$H$21/$B$3</f>
        <v>0</v>
      </c>
      <c r="I108" s="496">
        <f>$H$21/$B$3</f>
        <v>0</v>
      </c>
      <c r="J108" s="496">
        <f>$H$21/$B$3</f>
        <v>0</v>
      </c>
      <c r="K108" s="496">
        <f>$H$21/$B$3</f>
        <v>0</v>
      </c>
      <c r="L108" s="496">
        <f>$H$21/$B$3</f>
        <v>0</v>
      </c>
      <c r="M108" s="496"/>
      <c r="N108" s="496"/>
      <c r="O108" s="496"/>
      <c r="P108" s="35"/>
      <c r="Q108" s="52">
        <f t="shared" si="49"/>
        <v>0</v>
      </c>
      <c r="R108" s="35"/>
    </row>
    <row r="109" spans="1:18" s="36" customFormat="1" ht="15" hidden="1" customHeight="1" x14ac:dyDescent="0.2">
      <c r="A109" s="465">
        <v>2021</v>
      </c>
      <c r="B109" s="496"/>
      <c r="C109" s="496"/>
      <c r="D109" s="496"/>
      <c r="E109" s="496"/>
      <c r="F109" s="496"/>
      <c r="G109" s="496"/>
      <c r="H109" s="496"/>
      <c r="I109" s="496">
        <f>$I$21/$B$3</f>
        <v>0</v>
      </c>
      <c r="J109" s="496">
        <f>$I$21/$B$3</f>
        <v>0</v>
      </c>
      <c r="K109" s="496">
        <f>$I$21/$B$3</f>
        <v>0</v>
      </c>
      <c r="L109" s="496">
        <f>$I$21/$B$3</f>
        <v>0</v>
      </c>
      <c r="M109" s="496"/>
      <c r="N109" s="496"/>
      <c r="O109" s="496"/>
      <c r="P109" s="35"/>
      <c r="Q109" s="52">
        <f t="shared" si="49"/>
        <v>0</v>
      </c>
      <c r="R109" s="35"/>
    </row>
    <row r="110" spans="1:18" s="36" customFormat="1" ht="15" hidden="1" customHeight="1" x14ac:dyDescent="0.2">
      <c r="A110" s="465">
        <v>2022</v>
      </c>
      <c r="B110" s="496"/>
      <c r="C110" s="496"/>
      <c r="D110" s="496"/>
      <c r="E110" s="496"/>
      <c r="F110" s="496"/>
      <c r="G110" s="496"/>
      <c r="H110" s="496"/>
      <c r="I110" s="496"/>
      <c r="J110" s="496">
        <f>$J$21/$B$3</f>
        <v>0</v>
      </c>
      <c r="K110" s="496">
        <f>$J$21/$B$3</f>
        <v>0</v>
      </c>
      <c r="L110" s="496">
        <f>$J$21/$B$3</f>
        <v>0</v>
      </c>
      <c r="M110" s="496"/>
      <c r="N110" s="496"/>
      <c r="O110" s="496"/>
      <c r="P110" s="35"/>
      <c r="Q110" s="52">
        <f t="shared" si="49"/>
        <v>0</v>
      </c>
      <c r="R110" s="35"/>
    </row>
    <row r="111" spans="1:18" s="36" customFormat="1" ht="15" hidden="1" customHeight="1" x14ac:dyDescent="0.2">
      <c r="A111" s="465">
        <v>2023</v>
      </c>
      <c r="B111" s="496"/>
      <c r="C111" s="496"/>
      <c r="D111" s="496"/>
      <c r="E111" s="496"/>
      <c r="F111" s="496"/>
      <c r="G111" s="496"/>
      <c r="H111" s="496"/>
      <c r="I111" s="496"/>
      <c r="J111" s="496"/>
      <c r="K111" s="496">
        <f>$K$21/$B$3</f>
        <v>0</v>
      </c>
      <c r="L111" s="496">
        <f>$K$21/$B$3</f>
        <v>0</v>
      </c>
      <c r="M111" s="496"/>
      <c r="N111" s="496"/>
      <c r="O111" s="496"/>
      <c r="P111" s="35"/>
      <c r="Q111" s="52">
        <f t="shared" si="49"/>
        <v>0</v>
      </c>
      <c r="R111" s="35"/>
    </row>
    <row r="112" spans="1:18" s="36" customFormat="1" ht="15" hidden="1" customHeight="1" x14ac:dyDescent="0.2">
      <c r="A112" s="465">
        <v>2024</v>
      </c>
      <c r="B112" s="496"/>
      <c r="C112" s="496"/>
      <c r="D112" s="496"/>
      <c r="E112" s="496"/>
      <c r="F112" s="496"/>
      <c r="G112" s="496"/>
      <c r="H112" s="496"/>
      <c r="I112" s="496"/>
      <c r="J112" s="496"/>
      <c r="K112" s="496"/>
      <c r="L112" s="496">
        <f>$L$21/$B$3</f>
        <v>0</v>
      </c>
      <c r="M112" s="496"/>
      <c r="N112" s="496"/>
      <c r="O112" s="496"/>
      <c r="P112" s="35"/>
      <c r="Q112" s="52">
        <f t="shared" si="49"/>
        <v>0</v>
      </c>
      <c r="R112" s="35"/>
    </row>
    <row r="113" spans="1:18" s="36" customFormat="1" ht="15" hidden="1" customHeight="1" thickBot="1" x14ac:dyDescent="0.25">
      <c r="A113" s="102"/>
      <c r="B113" s="497">
        <f t="shared" ref="B113:L113" si="55">SUM(B102:B112)</f>
        <v>0</v>
      </c>
      <c r="C113" s="497">
        <f t="shared" si="55"/>
        <v>1.72E-2</v>
      </c>
      <c r="D113" s="497">
        <f t="shared" si="55"/>
        <v>3.5099999999999999E-2</v>
      </c>
      <c r="E113" s="497">
        <f t="shared" si="55"/>
        <v>3.5957051999999996E-2</v>
      </c>
      <c r="F113" s="497">
        <f t="shared" si="55"/>
        <v>3.5957051999999996E-2</v>
      </c>
      <c r="G113" s="497">
        <f t="shared" si="55"/>
        <v>3.5957051999999996E-2</v>
      </c>
      <c r="H113" s="497">
        <f t="shared" si="55"/>
        <v>3.5957051999999996E-2</v>
      </c>
      <c r="I113" s="497">
        <f t="shared" si="55"/>
        <v>3.5957051999999996E-2</v>
      </c>
      <c r="J113" s="497">
        <f t="shared" si="55"/>
        <v>3.5957051999999996E-2</v>
      </c>
      <c r="K113" s="497">
        <f t="shared" si="55"/>
        <v>3.5957051999999996E-2</v>
      </c>
      <c r="L113" s="497">
        <f t="shared" si="55"/>
        <v>3.5957051999999996E-2</v>
      </c>
      <c r="M113" s="497"/>
      <c r="N113" s="497"/>
      <c r="O113" s="496"/>
      <c r="P113" s="35"/>
      <c r="Q113" s="55">
        <f>SUM(Q102:Q112)</f>
        <v>0.33995641599999993</v>
      </c>
      <c r="R113" s="35"/>
    </row>
    <row r="114" spans="1:18" ht="15" customHeight="1" x14ac:dyDescent="0.2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Q114" s="54"/>
    </row>
    <row r="115" spans="1:18" ht="15" customHeight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Q115" s="54"/>
    </row>
    <row r="116" spans="1:18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Q116" s="54"/>
    </row>
    <row r="117" spans="1:18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Q117" s="54"/>
    </row>
    <row r="118" spans="1:18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Q118" s="54"/>
    </row>
    <row r="119" spans="1:18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Q119" s="54"/>
    </row>
    <row r="120" spans="1:18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Q120" s="54"/>
    </row>
    <row r="121" spans="1:18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Q121" s="54"/>
    </row>
    <row r="122" spans="1:18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Q122" s="54"/>
    </row>
    <row r="123" spans="1:18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Q123" s="54"/>
    </row>
    <row r="124" spans="1:18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Q124" s="31"/>
    </row>
    <row r="125" spans="1:18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Q125" s="31"/>
    </row>
    <row r="126" spans="1:18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Q126" s="31"/>
    </row>
    <row r="127" spans="1:18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Q127" s="31"/>
    </row>
    <row r="128" spans="1:18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Q128" s="31"/>
    </row>
    <row r="129" spans="2:17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Q129" s="31"/>
    </row>
    <row r="130" spans="2:17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Q130" s="31"/>
    </row>
    <row r="131" spans="2:17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Q131" s="31"/>
    </row>
    <row r="132" spans="2:17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Q132" s="31"/>
    </row>
    <row r="133" spans="2:17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Q133" s="31"/>
    </row>
    <row r="134" spans="2:17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Q134" s="31"/>
    </row>
    <row r="135" spans="2:17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Q135" s="31"/>
    </row>
    <row r="136" spans="2:17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Q136" s="31"/>
    </row>
    <row r="137" spans="2:17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Q137" s="31"/>
    </row>
    <row r="138" spans="2:17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Q138" s="31"/>
    </row>
    <row r="139" spans="2:17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Q139" s="31"/>
    </row>
    <row r="140" spans="2:17" ht="15" customHeight="1" x14ac:dyDescent="0.2">
      <c r="Q140" s="31"/>
    </row>
    <row r="141" spans="2:17" ht="15" customHeight="1" x14ac:dyDescent="0.2">
      <c r="Q141" s="31"/>
    </row>
    <row r="142" spans="2:17" ht="15" customHeight="1" x14ac:dyDescent="0.2">
      <c r="Q142" s="31"/>
    </row>
    <row r="143" spans="2:17" ht="15" customHeight="1" x14ac:dyDescent="0.2">
      <c r="Q143" s="31"/>
    </row>
    <row r="144" spans="2:17" ht="15" customHeight="1" x14ac:dyDescent="0.2">
      <c r="Q144" s="31"/>
    </row>
    <row r="145" spans="17:17" ht="15" customHeight="1" x14ac:dyDescent="0.2">
      <c r="Q145" s="31"/>
    </row>
    <row r="146" spans="17:17" ht="15" customHeight="1" x14ac:dyDescent="0.2">
      <c r="Q146" s="31"/>
    </row>
    <row r="147" spans="17:17" ht="15" customHeight="1" x14ac:dyDescent="0.2">
      <c r="Q147" s="31"/>
    </row>
    <row r="148" spans="17:17" ht="15" customHeight="1" x14ac:dyDescent="0.2">
      <c r="Q148" s="31"/>
    </row>
    <row r="149" spans="17:17" ht="15" customHeight="1" x14ac:dyDescent="0.2">
      <c r="Q149" s="31"/>
    </row>
    <row r="150" spans="17:17" ht="15" customHeight="1" x14ac:dyDescent="0.2">
      <c r="Q150" s="31"/>
    </row>
    <row r="151" spans="17:17" ht="15" customHeight="1" x14ac:dyDescent="0.2">
      <c r="Q151" s="31"/>
    </row>
    <row r="152" spans="17:17" ht="15" customHeight="1" x14ac:dyDescent="0.2">
      <c r="Q152" s="31"/>
    </row>
    <row r="153" spans="17:17" ht="15" customHeight="1" x14ac:dyDescent="0.2">
      <c r="Q153" s="31"/>
    </row>
    <row r="154" spans="17:17" ht="15" customHeight="1" x14ac:dyDescent="0.2">
      <c r="Q154" s="31"/>
    </row>
    <row r="155" spans="17:17" ht="15" customHeight="1" x14ac:dyDescent="0.2">
      <c r="Q155" s="31"/>
    </row>
    <row r="156" spans="17:17" ht="15" customHeight="1" x14ac:dyDescent="0.2">
      <c r="Q156" s="31"/>
    </row>
    <row r="157" spans="17:17" ht="15" customHeight="1" x14ac:dyDescent="0.2">
      <c r="Q157" s="31"/>
    </row>
    <row r="158" spans="17:17" ht="15" customHeight="1" x14ac:dyDescent="0.2">
      <c r="Q158" s="31"/>
    </row>
    <row r="159" spans="17:17" ht="15" customHeight="1" x14ac:dyDescent="0.2">
      <c r="Q159" s="31"/>
    </row>
    <row r="160" spans="17:17" ht="15" customHeight="1" x14ac:dyDescent="0.2">
      <c r="Q160" s="31"/>
    </row>
    <row r="161" spans="17:17" ht="15" customHeight="1" x14ac:dyDescent="0.2">
      <c r="Q161" s="31"/>
    </row>
    <row r="162" spans="17:17" ht="15" customHeight="1" x14ac:dyDescent="0.2">
      <c r="Q162" s="31"/>
    </row>
    <row r="163" spans="17:17" ht="15" customHeight="1" x14ac:dyDescent="0.2">
      <c r="Q163" s="31"/>
    </row>
    <row r="164" spans="17:17" ht="15" customHeight="1" x14ac:dyDescent="0.2">
      <c r="Q164" s="31"/>
    </row>
    <row r="165" spans="17:17" ht="15" customHeight="1" x14ac:dyDescent="0.2">
      <c r="Q165" s="31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5"/>
  <sheetViews>
    <sheetView zoomScaleNormal="100" workbookViewId="0">
      <pane xSplit="1" ySplit="9" topLeftCell="B34" activePane="bottomRight" state="frozen"/>
      <selection activeCell="A62" sqref="A62"/>
      <selection pane="topRight" activeCell="A62" sqref="A62"/>
      <selection pane="bottomLeft" activeCell="A62" sqref="A62"/>
      <selection pane="bottomRight" activeCell="C68" sqref="C68"/>
    </sheetView>
  </sheetViews>
  <sheetFormatPr defaultColWidth="9.140625" defaultRowHeight="15" customHeight="1" x14ac:dyDescent="0.2"/>
  <cols>
    <col min="1" max="1" width="39.28515625" style="31" customWidth="1"/>
    <col min="2" max="15" width="10.7109375" style="31" customWidth="1"/>
    <col min="16" max="16" width="1.7109375" style="38" customWidth="1"/>
    <col min="17" max="17" width="10.7109375" style="33" customWidth="1"/>
    <col min="18" max="18" width="15.140625" style="38" customWidth="1"/>
    <col min="19" max="20" width="13.42578125" style="37" bestFit="1" customWidth="1"/>
    <col min="21" max="16384" width="9.140625" style="37"/>
  </cols>
  <sheetData>
    <row r="1" spans="1:18" ht="15" customHeight="1" x14ac:dyDescent="0.2">
      <c r="A1" s="57" t="s">
        <v>20</v>
      </c>
      <c r="B1" s="58" t="s">
        <v>323</v>
      </c>
    </row>
    <row r="2" spans="1:18" ht="15" customHeight="1" x14ac:dyDescent="0.2">
      <c r="A2" s="57" t="s">
        <v>21</v>
      </c>
      <c r="B2" s="105" t="str">
        <f>VLOOKUP($B$1,'Assumptions (Inputs)'!$B$7:$G$24,2,FALSE)</f>
        <v>Utility Solutions (Solar, Fuel Cells, DG) (2 MWs)</v>
      </c>
      <c r="C2" s="105"/>
      <c r="D2" s="105"/>
      <c r="E2" s="105"/>
    </row>
    <row r="3" spans="1:18" ht="15" customHeight="1" x14ac:dyDescent="0.2">
      <c r="A3" s="57" t="s">
        <v>263</v>
      </c>
      <c r="B3" s="59">
        <f>VLOOKUP($B$1,'Assumptions (Inputs)'!$B$7:$G$24,4,FALSE)</f>
        <v>10</v>
      </c>
      <c r="C3" s="285" t="s">
        <v>289</v>
      </c>
    </row>
    <row r="4" spans="1:18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18" ht="15" customHeight="1" x14ac:dyDescent="0.2">
      <c r="A5" s="57" t="s">
        <v>67</v>
      </c>
      <c r="B5" s="207">
        <f>VLOOKUP($B$1,'Assumptions (Inputs)'!$B$7:$J$24,8,FALSE)</f>
        <v>0</v>
      </c>
      <c r="C5" s="519">
        <v>2018</v>
      </c>
    </row>
    <row r="6" spans="1:18" ht="15" customHeight="1" x14ac:dyDescent="0.2">
      <c r="A6" s="57" t="s">
        <v>290</v>
      </c>
      <c r="B6" s="207">
        <f>'Assumptions (Inputs)'!E30</f>
        <v>0.60770000000000013</v>
      </c>
      <c r="C6" s="520">
        <f>'Assumptions (Inputs)'!G30</f>
        <v>0.73860000000000003</v>
      </c>
    </row>
    <row r="7" spans="1:18" ht="15" customHeight="1" x14ac:dyDescent="0.2">
      <c r="A7" s="57"/>
    </row>
    <row r="8" spans="1:18" ht="15" customHeight="1" x14ac:dyDescent="0.2">
      <c r="B8" s="50" t="s">
        <v>90</v>
      </c>
      <c r="C8" s="51">
        <v>2015</v>
      </c>
      <c r="D8" s="51">
        <v>2016</v>
      </c>
      <c r="E8" s="51">
        <v>2017</v>
      </c>
      <c r="F8" s="51">
        <v>2018</v>
      </c>
      <c r="G8" s="51">
        <v>2019</v>
      </c>
      <c r="H8" s="51">
        <v>2020</v>
      </c>
      <c r="I8" s="51">
        <v>2021</v>
      </c>
      <c r="J8" s="51">
        <v>2022</v>
      </c>
      <c r="K8" s="51">
        <v>2023</v>
      </c>
      <c r="L8" s="51">
        <v>2024</v>
      </c>
      <c r="M8" s="51">
        <v>2025</v>
      </c>
      <c r="N8" s="51">
        <v>2026</v>
      </c>
      <c r="O8" s="51">
        <v>2027</v>
      </c>
      <c r="P8" s="60"/>
      <c r="Q8" s="282"/>
    </row>
    <row r="9" spans="1:18" ht="15" customHeight="1" thickBot="1" x14ac:dyDescent="0.25">
      <c r="A9" s="57" t="s">
        <v>51</v>
      </c>
      <c r="B9" s="61" t="str">
        <f>IF(VLOOKUP($B$1,'Assumptions (Inputs)'!$B$7:$G$24,6,FALSE)="Monthly","Y",IF(VLOOKUP($B$1,'Assumptions (Inputs)'!$B$7:$G$24,6,FALSE)=B8,"Y","N"))</f>
        <v>N</v>
      </c>
      <c r="C9" s="61" t="str">
        <f>IF(VLOOKUP($B$1,'Assumptions (Inputs)'!$B$7:$G$24,6,FALSE)="Monthly","Y",IF(VLOOKUP($B$1,'Assumptions (Inputs)'!$B$7:$G$24,6,FALSE)=C8,"Y","N"))</f>
        <v>N</v>
      </c>
      <c r="D9" s="61" t="str">
        <f>IF(VLOOKUP($B$1,'Assumptions (Inputs)'!$B$7:$G$24,6,FALSE)="Monthly","Y",IF(VLOOKUP($B$1,'Assumptions (Inputs)'!$B$7:$G$24,6,FALSE)=D8,"Y","N"))</f>
        <v>N</v>
      </c>
      <c r="E9" s="61" t="str">
        <f>IF(VLOOKUP($B$1,'Assumptions (Inputs)'!$B$7:$G$24,6,FALSE)="Monthly","Y",IF(VLOOKUP($B$1,'Assumptions (Inputs)'!$B$7:$G$24,6,FALSE)=E8,"Y","N"))</f>
        <v>N</v>
      </c>
      <c r="F9" s="61" t="s">
        <v>291</v>
      </c>
      <c r="G9" s="61" t="str">
        <f>IF(VLOOKUP($B$1,'Assumptions (Inputs)'!$B$7:$G$24,6,FALSE)="Monthly","Y",IF(VLOOKUP($B$1,'Assumptions (Inputs)'!$B$7:$G$24,6,FALSE)=G8,"Y","N"))</f>
        <v>N</v>
      </c>
      <c r="H9" s="61" t="str">
        <f>IF(VLOOKUP($B$1,'Assumptions (Inputs)'!$B$7:$G$24,6,FALSE)="Monthly","Y",IF(VLOOKUP($B$1,'Assumptions (Inputs)'!$B$7:$G$24,6,FALSE)=H8,"Y","N"))</f>
        <v>N</v>
      </c>
      <c r="I9" s="61" t="str">
        <f>IF(VLOOKUP($B$1,'Assumptions (Inputs)'!$B$7:$G$24,6,FALSE)="Monthly","Y",IF(VLOOKUP($B$1,'Assumptions (Inputs)'!$B$7:$G$24,6,FALSE)=I8,"Y","N"))</f>
        <v>N</v>
      </c>
      <c r="J9" s="61" t="str">
        <f>IF(VLOOKUP($B$1,'Assumptions (Inputs)'!$B$7:$G$24,6,FALSE)="Monthly","Y",IF(VLOOKUP($B$1,'Assumptions (Inputs)'!$B$7:$G$24,6,FALSE)=J8,"Y","N"))</f>
        <v>N</v>
      </c>
      <c r="K9" s="61" t="s">
        <v>291</v>
      </c>
      <c r="L9" s="61" t="str">
        <f>IF(VLOOKUP($B$1,'Assumptions (Inputs)'!$B$7:$G$24,6,FALSE)="Monthly","Y",IF(VLOOKUP($B$1,'Assumptions (Inputs)'!$B$7:$G$24,6,FALSE)=L8,"Y","N"))</f>
        <v>N</v>
      </c>
      <c r="M9" s="61" t="s">
        <v>291</v>
      </c>
      <c r="N9" s="61" t="s">
        <v>291</v>
      </c>
      <c r="O9" s="61" t="s">
        <v>291</v>
      </c>
      <c r="P9" s="108"/>
      <c r="Q9" s="107" t="s">
        <v>6</v>
      </c>
    </row>
    <row r="10" spans="1:18" ht="15" customHeight="1" x14ac:dyDescent="0.2">
      <c r="A10" s="57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08"/>
      <c r="Q10" s="112"/>
    </row>
    <row r="11" spans="1:18" s="36" customFormat="1" ht="15" customHeight="1" x14ac:dyDescent="0.2">
      <c r="A11" s="486" t="s">
        <v>30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35"/>
      <c r="Q11" s="72"/>
      <c r="R11" s="35"/>
    </row>
    <row r="12" spans="1:18" s="36" customFormat="1" ht="15" customHeight="1" x14ac:dyDescent="0.2">
      <c r="A12" s="487" t="s">
        <v>24</v>
      </c>
      <c r="B12" s="54">
        <v>0</v>
      </c>
      <c r="C12" s="54">
        <f t="shared" ref="C12:N12" si="0">B16</f>
        <v>0</v>
      </c>
      <c r="D12" s="54">
        <f t="shared" si="0"/>
        <v>0</v>
      </c>
      <c r="E12" s="54">
        <f t="shared" si="0"/>
        <v>0</v>
      </c>
      <c r="F12" s="54">
        <f t="shared" si="0"/>
        <v>0</v>
      </c>
      <c r="G12" s="54">
        <f t="shared" si="0"/>
        <v>0</v>
      </c>
      <c r="H12" s="54">
        <f t="shared" si="0"/>
        <v>0</v>
      </c>
      <c r="I12" s="54">
        <f t="shared" si="0"/>
        <v>0</v>
      </c>
      <c r="J12" s="54">
        <f t="shared" si="0"/>
        <v>0</v>
      </c>
      <c r="K12" s="54">
        <f t="shared" si="0"/>
        <v>0</v>
      </c>
      <c r="L12" s="54">
        <f t="shared" si="0"/>
        <v>0</v>
      </c>
      <c r="M12" s="54">
        <f t="shared" si="0"/>
        <v>0</v>
      </c>
      <c r="N12" s="54">
        <f t="shared" si="0"/>
        <v>0</v>
      </c>
      <c r="O12" s="54"/>
      <c r="P12" s="35"/>
      <c r="Q12" s="72"/>
      <c r="R12" s="35"/>
    </row>
    <row r="13" spans="1:18" s="36" customFormat="1" ht="15" customHeight="1" x14ac:dyDescent="0.2">
      <c r="A13" s="487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35"/>
      <c r="Q13" s="72"/>
      <c r="R13" s="35"/>
    </row>
    <row r="14" spans="1:18" s="36" customFormat="1" ht="15" customHeight="1" x14ac:dyDescent="0.2">
      <c r="A14" s="474" t="s">
        <v>288</v>
      </c>
      <c r="B14" s="126">
        <f>'CapEx (Escalated)'!E15</f>
        <v>0</v>
      </c>
      <c r="C14" s="126">
        <f>'CapEx (Escalated)'!F15</f>
        <v>0.17199999999999999</v>
      </c>
      <c r="D14" s="126">
        <f>'CapEx (Escalated)'!G15</f>
        <v>0.17899999999999999</v>
      </c>
      <c r="E14" s="126">
        <f>'CapEx (Escalated)'!H15</f>
        <v>8.5705199999999999E-3</v>
      </c>
      <c r="F14" s="126">
        <f>'CapEx (Escalated)'!I15</f>
        <v>0</v>
      </c>
      <c r="G14" s="126">
        <f>'CapEx (Escalated)'!J15</f>
        <v>0</v>
      </c>
      <c r="H14" s="126">
        <f>'CapEx (Escalated)'!K15</f>
        <v>0</v>
      </c>
      <c r="I14" s="126">
        <f>'CapEx (Escalated)'!L15</f>
        <v>0</v>
      </c>
      <c r="J14" s="126">
        <f>'CapEx (Escalated)'!M15</f>
        <v>0</v>
      </c>
      <c r="K14" s="126">
        <f>'CapEx (Escalated)'!N15</f>
        <v>0</v>
      </c>
      <c r="L14" s="126">
        <f>'CapEx (Escalated)'!O15</f>
        <v>0</v>
      </c>
      <c r="M14" s="126">
        <f>'CapEx (Escalated)'!P15</f>
        <v>0</v>
      </c>
      <c r="N14" s="126">
        <f>'CapEx (Escalated)'!Q15</f>
        <v>0</v>
      </c>
      <c r="O14" s="126"/>
      <c r="P14" s="109"/>
      <c r="Q14" s="72">
        <f>SUM(B14:L14)</f>
        <v>0.35957052</v>
      </c>
      <c r="R14" s="35"/>
    </row>
    <row r="15" spans="1:18" s="36" customFormat="1" ht="15" customHeight="1" x14ac:dyDescent="0.2">
      <c r="A15" s="474" t="s">
        <v>27</v>
      </c>
      <c r="B15" s="310">
        <f>-B14</f>
        <v>0</v>
      </c>
      <c r="C15" s="310">
        <f>-C14</f>
        <v>-0.17199999999999999</v>
      </c>
      <c r="D15" s="310">
        <f>-D14</f>
        <v>-0.17899999999999999</v>
      </c>
      <c r="E15" s="310">
        <f>-E14</f>
        <v>-8.5705199999999999E-3</v>
      </c>
      <c r="F15" s="310">
        <f>-F14</f>
        <v>0</v>
      </c>
      <c r="G15" s="310"/>
      <c r="H15" s="310"/>
      <c r="I15" s="310"/>
      <c r="J15" s="310"/>
      <c r="K15" s="310"/>
      <c r="L15" s="310"/>
      <c r="M15" s="310"/>
      <c r="N15" s="310"/>
      <c r="O15" s="310"/>
      <c r="P15" s="35"/>
      <c r="Q15" s="72">
        <f>SUM(B15:L15)</f>
        <v>-0.35957052</v>
      </c>
      <c r="R15" s="35"/>
    </row>
    <row r="16" spans="1:18" s="36" customFormat="1" ht="15" customHeight="1" x14ac:dyDescent="0.2">
      <c r="A16" s="473" t="s">
        <v>28</v>
      </c>
      <c r="B16" s="65">
        <f>SUM(B12:B15)</f>
        <v>0</v>
      </c>
      <c r="C16" s="65">
        <f t="shared" ref="C16:J16" si="1">SUM(C12:C15)</f>
        <v>0</v>
      </c>
      <c r="D16" s="65">
        <f t="shared" si="1"/>
        <v>0</v>
      </c>
      <c r="E16" s="65">
        <f>SUM(E12:E15)</f>
        <v>0</v>
      </c>
      <c r="F16" s="65">
        <f t="shared" si="1"/>
        <v>0</v>
      </c>
      <c r="G16" s="65">
        <f t="shared" si="1"/>
        <v>0</v>
      </c>
      <c r="H16" s="65">
        <f t="shared" si="1"/>
        <v>0</v>
      </c>
      <c r="I16" s="65">
        <f t="shared" si="1"/>
        <v>0</v>
      </c>
      <c r="J16" s="65">
        <f t="shared" si="1"/>
        <v>0</v>
      </c>
      <c r="K16" s="65">
        <f>SUM(K12:K15)</f>
        <v>0</v>
      </c>
      <c r="L16" s="65">
        <f>SUM(L12:L15)</f>
        <v>0</v>
      </c>
      <c r="M16" s="65">
        <f>SUM(M12:M15)</f>
        <v>0</v>
      </c>
      <c r="N16" s="65">
        <f>SUM(N12:N15)</f>
        <v>0</v>
      </c>
      <c r="O16" s="72"/>
      <c r="P16" s="35"/>
      <c r="Q16" s="72"/>
      <c r="R16" s="35"/>
    </row>
    <row r="17" spans="1:18" s="36" customFormat="1" ht="15" customHeight="1" thickBot="1" x14ac:dyDescent="0.25">
      <c r="A17" s="473" t="s">
        <v>29</v>
      </c>
      <c r="B17" s="66">
        <f t="shared" ref="B17:N17" si="2">AVERAGE(B12,B16)</f>
        <v>0</v>
      </c>
      <c r="C17" s="66">
        <f t="shared" si="2"/>
        <v>0</v>
      </c>
      <c r="D17" s="66">
        <f t="shared" si="2"/>
        <v>0</v>
      </c>
      <c r="E17" s="66">
        <f t="shared" si="2"/>
        <v>0</v>
      </c>
      <c r="F17" s="66">
        <f t="shared" si="2"/>
        <v>0</v>
      </c>
      <c r="G17" s="66">
        <f t="shared" si="2"/>
        <v>0</v>
      </c>
      <c r="H17" s="66">
        <f t="shared" si="2"/>
        <v>0</v>
      </c>
      <c r="I17" s="66">
        <f t="shared" si="2"/>
        <v>0</v>
      </c>
      <c r="J17" s="66">
        <f t="shared" si="2"/>
        <v>0</v>
      </c>
      <c r="K17" s="66">
        <f t="shared" si="2"/>
        <v>0</v>
      </c>
      <c r="L17" s="66">
        <f t="shared" si="2"/>
        <v>0</v>
      </c>
      <c r="M17" s="66">
        <f t="shared" si="2"/>
        <v>0</v>
      </c>
      <c r="N17" s="66">
        <f t="shared" si="2"/>
        <v>0</v>
      </c>
      <c r="O17" s="72"/>
      <c r="P17" s="35"/>
      <c r="Q17" s="72"/>
      <c r="R17" s="35"/>
    </row>
    <row r="18" spans="1:18" s="36" customFormat="1" ht="15" customHeight="1" thickTop="1" x14ac:dyDescent="0.2">
      <c r="A18" s="476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35"/>
      <c r="Q18" s="52"/>
      <c r="R18" s="35"/>
    </row>
    <row r="19" spans="1:18" s="71" customFormat="1" ht="15" hidden="1" customHeight="1" x14ac:dyDescent="0.2">
      <c r="A19" s="485" t="s">
        <v>31</v>
      </c>
      <c r="B19" s="495"/>
      <c r="C19" s="495"/>
      <c r="D19" s="495"/>
      <c r="E19" s="495"/>
      <c r="F19" s="495"/>
      <c r="G19" s="495"/>
      <c r="H19" s="495"/>
      <c r="I19" s="495"/>
      <c r="J19" s="495"/>
      <c r="K19" s="495"/>
      <c r="L19" s="495"/>
      <c r="M19" s="495"/>
      <c r="N19" s="495"/>
      <c r="O19" s="495"/>
      <c r="P19" s="502"/>
      <c r="Q19" s="495"/>
      <c r="R19" s="110"/>
    </row>
    <row r="20" spans="1:18" s="36" customFormat="1" ht="15" hidden="1" customHeight="1" x14ac:dyDescent="0.2">
      <c r="A20" s="473" t="s">
        <v>24</v>
      </c>
      <c r="B20" s="496">
        <v>0</v>
      </c>
      <c r="C20" s="496">
        <f t="shared" ref="C20:L20" si="3">B22</f>
        <v>0</v>
      </c>
      <c r="D20" s="496">
        <f t="shared" si="3"/>
        <v>0.17199999999999999</v>
      </c>
      <c r="E20" s="496">
        <f t="shared" si="3"/>
        <v>0.35099999999999998</v>
      </c>
      <c r="F20" s="496">
        <f t="shared" si="3"/>
        <v>0.35957052</v>
      </c>
      <c r="G20" s="496">
        <f t="shared" si="3"/>
        <v>0.35957052</v>
      </c>
      <c r="H20" s="496">
        <f t="shared" si="3"/>
        <v>0.35957052</v>
      </c>
      <c r="I20" s="496">
        <f t="shared" si="3"/>
        <v>0.35957052</v>
      </c>
      <c r="J20" s="496">
        <f t="shared" si="3"/>
        <v>0.35957052</v>
      </c>
      <c r="K20" s="496">
        <f t="shared" si="3"/>
        <v>0.35957052</v>
      </c>
      <c r="L20" s="496">
        <f t="shared" si="3"/>
        <v>0.35957052</v>
      </c>
      <c r="M20" s="496"/>
      <c r="N20" s="496"/>
      <c r="O20" s="496"/>
      <c r="P20" s="503"/>
      <c r="Q20" s="496"/>
      <c r="R20" s="35"/>
    </row>
    <row r="21" spans="1:18" s="36" customFormat="1" ht="15" hidden="1" customHeight="1" x14ac:dyDescent="0.2">
      <c r="A21" s="473" t="s">
        <v>25</v>
      </c>
      <c r="B21" s="496">
        <f>-B15</f>
        <v>0</v>
      </c>
      <c r="C21" s="496">
        <f t="shared" ref="C21:K21" si="4">-C15</f>
        <v>0.17199999999999999</v>
      </c>
      <c r="D21" s="496">
        <f t="shared" si="4"/>
        <v>0.17899999999999999</v>
      </c>
      <c r="E21" s="496">
        <f t="shared" si="4"/>
        <v>8.5705199999999999E-3</v>
      </c>
      <c r="F21" s="496">
        <f t="shared" si="4"/>
        <v>0</v>
      </c>
      <c r="G21" s="496">
        <f t="shared" si="4"/>
        <v>0</v>
      </c>
      <c r="H21" s="496">
        <f t="shared" si="4"/>
        <v>0</v>
      </c>
      <c r="I21" s="496">
        <f t="shared" si="4"/>
        <v>0</v>
      </c>
      <c r="J21" s="496">
        <f t="shared" si="4"/>
        <v>0</v>
      </c>
      <c r="K21" s="496">
        <f t="shared" si="4"/>
        <v>0</v>
      </c>
      <c r="L21" s="496">
        <f>-L15</f>
        <v>0</v>
      </c>
      <c r="M21" s="496"/>
      <c r="N21" s="496"/>
      <c r="O21" s="496"/>
      <c r="P21" s="503"/>
      <c r="Q21" s="496">
        <f>SUM(B21:L21)</f>
        <v>0.35957052</v>
      </c>
      <c r="R21" s="35"/>
    </row>
    <row r="22" spans="1:18" s="36" customFormat="1" ht="15" hidden="1" customHeight="1" x14ac:dyDescent="0.2">
      <c r="A22" s="473" t="s">
        <v>28</v>
      </c>
      <c r="B22" s="496">
        <f t="shared" ref="B22:L22" si="5">SUM(B20:B21)</f>
        <v>0</v>
      </c>
      <c r="C22" s="496">
        <f t="shared" si="5"/>
        <v>0.17199999999999999</v>
      </c>
      <c r="D22" s="496">
        <f t="shared" si="5"/>
        <v>0.35099999999999998</v>
      </c>
      <c r="E22" s="496">
        <f t="shared" si="5"/>
        <v>0.35957052</v>
      </c>
      <c r="F22" s="496">
        <f t="shared" si="5"/>
        <v>0.35957052</v>
      </c>
      <c r="G22" s="496">
        <f t="shared" si="5"/>
        <v>0.35957052</v>
      </c>
      <c r="H22" s="496">
        <f t="shared" si="5"/>
        <v>0.35957052</v>
      </c>
      <c r="I22" s="496">
        <f t="shared" si="5"/>
        <v>0.35957052</v>
      </c>
      <c r="J22" s="496">
        <f t="shared" si="5"/>
        <v>0.35957052</v>
      </c>
      <c r="K22" s="496">
        <f t="shared" si="5"/>
        <v>0.35957052</v>
      </c>
      <c r="L22" s="496">
        <f t="shared" si="5"/>
        <v>0.35957052</v>
      </c>
      <c r="M22" s="496"/>
      <c r="N22" s="496"/>
      <c r="O22" s="496"/>
      <c r="P22" s="503"/>
      <c r="Q22" s="496"/>
      <c r="R22" s="35"/>
    </row>
    <row r="23" spans="1:18" s="36" customFormat="1" ht="15" hidden="1" customHeight="1" thickBot="1" x14ac:dyDescent="0.25">
      <c r="A23" s="473" t="s">
        <v>29</v>
      </c>
      <c r="B23" s="497">
        <f t="shared" ref="B23:L23" si="6">AVERAGE(B20,B22)</f>
        <v>0</v>
      </c>
      <c r="C23" s="497">
        <f t="shared" si="6"/>
        <v>8.5999999999999993E-2</v>
      </c>
      <c r="D23" s="497">
        <f t="shared" si="6"/>
        <v>0.26149999999999995</v>
      </c>
      <c r="E23" s="497">
        <f t="shared" si="6"/>
        <v>0.35528525999999999</v>
      </c>
      <c r="F23" s="497">
        <f t="shared" si="6"/>
        <v>0.35957052</v>
      </c>
      <c r="G23" s="497">
        <f t="shared" si="6"/>
        <v>0.35957052</v>
      </c>
      <c r="H23" s="497">
        <f t="shared" si="6"/>
        <v>0.35957052</v>
      </c>
      <c r="I23" s="497">
        <f t="shared" si="6"/>
        <v>0.35957052</v>
      </c>
      <c r="J23" s="497">
        <f t="shared" si="6"/>
        <v>0.35957052</v>
      </c>
      <c r="K23" s="497">
        <f t="shared" si="6"/>
        <v>0.35957052</v>
      </c>
      <c r="L23" s="497">
        <f t="shared" si="6"/>
        <v>0.35957052</v>
      </c>
      <c r="M23" s="497"/>
      <c r="N23" s="497"/>
      <c r="O23" s="496"/>
      <c r="P23" s="503"/>
      <c r="Q23" s="496"/>
      <c r="R23" s="35"/>
    </row>
    <row r="24" spans="1:18" s="36" customFormat="1" ht="15" hidden="1" customHeight="1" thickTop="1" x14ac:dyDescent="0.2">
      <c r="A24" s="476"/>
      <c r="B24" s="500"/>
      <c r="C24" s="500"/>
      <c r="D24" s="500"/>
      <c r="E24" s="500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3"/>
      <c r="Q24" s="496"/>
      <c r="R24" s="35"/>
    </row>
    <row r="25" spans="1:18" s="71" customFormat="1" ht="15" hidden="1" customHeight="1" x14ac:dyDescent="0.2">
      <c r="A25" s="485" t="s">
        <v>32</v>
      </c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502"/>
      <c r="Q25" s="495"/>
      <c r="R25" s="110"/>
    </row>
    <row r="26" spans="1:18" s="36" customFormat="1" ht="15" hidden="1" customHeight="1" x14ac:dyDescent="0.2">
      <c r="A26" s="473" t="s">
        <v>24</v>
      </c>
      <c r="B26" s="496">
        <v>0</v>
      </c>
      <c r="C26" s="496">
        <f t="shared" ref="C26:L26" si="7">B29</f>
        <v>0</v>
      </c>
      <c r="D26" s="496">
        <f t="shared" si="7"/>
        <v>0</v>
      </c>
      <c r="E26" s="496">
        <f t="shared" si="7"/>
        <v>0</v>
      </c>
      <c r="F26" s="496">
        <f t="shared" si="7"/>
        <v>0</v>
      </c>
      <c r="G26" s="496">
        <f t="shared" si="7"/>
        <v>0</v>
      </c>
      <c r="H26" s="496">
        <f t="shared" si="7"/>
        <v>0</v>
      </c>
      <c r="I26" s="496">
        <f t="shared" si="7"/>
        <v>0</v>
      </c>
      <c r="J26" s="496">
        <f t="shared" si="7"/>
        <v>0</v>
      </c>
      <c r="K26" s="496">
        <f t="shared" si="7"/>
        <v>0</v>
      </c>
      <c r="L26" s="496">
        <f t="shared" si="7"/>
        <v>0</v>
      </c>
      <c r="M26" s="496"/>
      <c r="N26" s="496"/>
      <c r="O26" s="496"/>
      <c r="P26" s="503"/>
      <c r="Q26" s="496"/>
      <c r="R26" s="35"/>
    </row>
    <row r="27" spans="1:18" s="36" customFormat="1" ht="15" hidden="1" customHeight="1" x14ac:dyDescent="0.2">
      <c r="A27" s="474" t="s">
        <v>78</v>
      </c>
      <c r="B27" s="496">
        <f>B78</f>
        <v>0</v>
      </c>
      <c r="C27" s="496">
        <f t="shared" ref="C27:L27" si="8">C78</f>
        <v>0</v>
      </c>
      <c r="D27" s="496">
        <f t="shared" si="8"/>
        <v>0</v>
      </c>
      <c r="E27" s="496">
        <f t="shared" si="8"/>
        <v>0</v>
      </c>
      <c r="F27" s="496">
        <f t="shared" si="8"/>
        <v>0</v>
      </c>
      <c r="G27" s="496">
        <f t="shared" si="8"/>
        <v>0</v>
      </c>
      <c r="H27" s="496">
        <f t="shared" si="8"/>
        <v>0</v>
      </c>
      <c r="I27" s="496">
        <f t="shared" si="8"/>
        <v>0</v>
      </c>
      <c r="J27" s="496">
        <f t="shared" si="8"/>
        <v>0</v>
      </c>
      <c r="K27" s="496">
        <f t="shared" si="8"/>
        <v>0</v>
      </c>
      <c r="L27" s="496">
        <f t="shared" si="8"/>
        <v>0</v>
      </c>
      <c r="M27" s="496"/>
      <c r="N27" s="496"/>
      <c r="O27" s="496"/>
      <c r="P27" s="503"/>
      <c r="Q27" s="496">
        <f>SUM(B27:L27)</f>
        <v>0</v>
      </c>
      <c r="R27" s="35"/>
    </row>
    <row r="28" spans="1:18" s="36" customFormat="1" ht="15" hidden="1" customHeight="1" x14ac:dyDescent="0.2">
      <c r="A28" s="473" t="s">
        <v>79</v>
      </c>
      <c r="B28" s="496">
        <f t="shared" ref="B28:L28" si="9">B85</f>
        <v>0</v>
      </c>
      <c r="C28" s="496">
        <f t="shared" si="9"/>
        <v>0</v>
      </c>
      <c r="D28" s="496">
        <f t="shared" si="9"/>
        <v>0</v>
      </c>
      <c r="E28" s="496">
        <f t="shared" si="9"/>
        <v>0</v>
      </c>
      <c r="F28" s="496">
        <f t="shared" si="9"/>
        <v>0</v>
      </c>
      <c r="G28" s="496">
        <f t="shared" si="9"/>
        <v>0</v>
      </c>
      <c r="H28" s="496">
        <f t="shared" si="9"/>
        <v>0</v>
      </c>
      <c r="I28" s="496">
        <f t="shared" si="9"/>
        <v>0</v>
      </c>
      <c r="J28" s="496">
        <f t="shared" si="9"/>
        <v>0</v>
      </c>
      <c r="K28" s="496">
        <f t="shared" si="9"/>
        <v>0</v>
      </c>
      <c r="L28" s="496">
        <f t="shared" si="9"/>
        <v>0</v>
      </c>
      <c r="M28" s="496"/>
      <c r="N28" s="496"/>
      <c r="O28" s="496"/>
      <c r="P28" s="503"/>
      <c r="Q28" s="496">
        <f>SUM(B28:L28)</f>
        <v>0</v>
      </c>
      <c r="R28" s="35"/>
    </row>
    <row r="29" spans="1:18" s="36" customFormat="1" ht="15" hidden="1" customHeight="1" x14ac:dyDescent="0.2">
      <c r="A29" s="473" t="s">
        <v>28</v>
      </c>
      <c r="B29" s="496">
        <f t="shared" ref="B29:L29" si="10">SUM(B26:B28)</f>
        <v>0</v>
      </c>
      <c r="C29" s="496">
        <f t="shared" si="10"/>
        <v>0</v>
      </c>
      <c r="D29" s="496">
        <f t="shared" si="10"/>
        <v>0</v>
      </c>
      <c r="E29" s="496">
        <f t="shared" si="10"/>
        <v>0</v>
      </c>
      <c r="F29" s="496">
        <f t="shared" si="10"/>
        <v>0</v>
      </c>
      <c r="G29" s="496">
        <f t="shared" si="10"/>
        <v>0</v>
      </c>
      <c r="H29" s="496">
        <f t="shared" si="10"/>
        <v>0</v>
      </c>
      <c r="I29" s="496">
        <f t="shared" si="10"/>
        <v>0</v>
      </c>
      <c r="J29" s="496">
        <f t="shared" si="10"/>
        <v>0</v>
      </c>
      <c r="K29" s="496">
        <f t="shared" si="10"/>
        <v>0</v>
      </c>
      <c r="L29" s="496">
        <f t="shared" si="10"/>
        <v>0</v>
      </c>
      <c r="M29" s="496"/>
      <c r="N29" s="496"/>
      <c r="O29" s="496"/>
      <c r="P29" s="503"/>
      <c r="Q29" s="496"/>
      <c r="R29" s="35"/>
    </row>
    <row r="30" spans="1:18" s="36" customFormat="1" ht="15" hidden="1" customHeight="1" thickBot="1" x14ac:dyDescent="0.25">
      <c r="A30" s="473" t="s">
        <v>29</v>
      </c>
      <c r="B30" s="497">
        <f t="shared" ref="B30:L30" si="11">AVERAGE(B26,B29)</f>
        <v>0</v>
      </c>
      <c r="C30" s="497">
        <f t="shared" si="11"/>
        <v>0</v>
      </c>
      <c r="D30" s="497">
        <f t="shared" si="11"/>
        <v>0</v>
      </c>
      <c r="E30" s="497">
        <f t="shared" si="11"/>
        <v>0</v>
      </c>
      <c r="F30" s="497">
        <f t="shared" si="11"/>
        <v>0</v>
      </c>
      <c r="G30" s="497">
        <f>AVERAGE(G26,G29)</f>
        <v>0</v>
      </c>
      <c r="H30" s="497">
        <f t="shared" si="11"/>
        <v>0</v>
      </c>
      <c r="I30" s="497">
        <f t="shared" si="11"/>
        <v>0</v>
      </c>
      <c r="J30" s="497">
        <f t="shared" si="11"/>
        <v>0</v>
      </c>
      <c r="K30" s="497">
        <f t="shared" si="11"/>
        <v>0</v>
      </c>
      <c r="L30" s="497">
        <f t="shared" si="11"/>
        <v>0</v>
      </c>
      <c r="M30" s="497"/>
      <c r="N30" s="497"/>
      <c r="O30" s="496"/>
      <c r="P30" s="503"/>
      <c r="Q30" s="496"/>
      <c r="R30" s="35"/>
    </row>
    <row r="31" spans="1:18" s="36" customFormat="1" ht="15" customHeight="1" x14ac:dyDescent="0.2">
      <c r="A31" s="476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35"/>
      <c r="Q31" s="52"/>
      <c r="R31" s="35"/>
    </row>
    <row r="32" spans="1:18" s="71" customFormat="1" ht="15" customHeight="1" x14ac:dyDescent="0.2">
      <c r="A32" s="485" t="s">
        <v>372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110"/>
      <c r="Q32" s="70"/>
      <c r="R32" s="110"/>
    </row>
    <row r="33" spans="1:18" s="36" customFormat="1" ht="15" customHeight="1" x14ac:dyDescent="0.2">
      <c r="A33" s="473" t="s">
        <v>24</v>
      </c>
      <c r="B33" s="72">
        <v>0</v>
      </c>
      <c r="C33" s="72">
        <f>B35</f>
        <v>0</v>
      </c>
      <c r="D33" s="72">
        <f t="shared" ref="D33:O33" si="12">C35</f>
        <v>1.72E-2</v>
      </c>
      <c r="E33" s="72">
        <f t="shared" si="12"/>
        <v>5.2299999999999999E-2</v>
      </c>
      <c r="F33" s="72">
        <f t="shared" si="12"/>
        <v>8.8257052000000003E-2</v>
      </c>
      <c r="G33" s="72">
        <f t="shared" si="12"/>
        <v>0.12421410399999999</v>
      </c>
      <c r="H33" s="72">
        <f t="shared" si="12"/>
        <v>0.16017115599999998</v>
      </c>
      <c r="I33" s="72">
        <f t="shared" si="12"/>
        <v>0.19612820799999997</v>
      </c>
      <c r="J33" s="72">
        <f t="shared" si="12"/>
        <v>0.23208525999999996</v>
      </c>
      <c r="K33" s="72">
        <f t="shared" si="12"/>
        <v>0.26804231199999995</v>
      </c>
      <c r="L33" s="72">
        <f t="shared" si="12"/>
        <v>0.30399936399999994</v>
      </c>
      <c r="M33" s="72">
        <f t="shared" si="12"/>
        <v>0.33995641599999993</v>
      </c>
      <c r="N33" s="72">
        <f t="shared" si="12"/>
        <v>0.35871346799999992</v>
      </c>
      <c r="O33" s="72">
        <f t="shared" si="12"/>
        <v>0.35957051999999995</v>
      </c>
      <c r="P33" s="35"/>
      <c r="Q33" s="72"/>
      <c r="R33" s="35"/>
    </row>
    <row r="34" spans="1:18" s="64" customFormat="1" ht="15" customHeight="1" x14ac:dyDescent="0.2">
      <c r="A34" s="473" t="s">
        <v>284</v>
      </c>
      <c r="B34" s="305">
        <f t="shared" ref="B34:O34" si="13">B99</f>
        <v>0</v>
      </c>
      <c r="C34" s="305">
        <f>C99</f>
        <v>1.72E-2</v>
      </c>
      <c r="D34" s="305">
        <f>D99</f>
        <v>3.5099999999999999E-2</v>
      </c>
      <c r="E34" s="305">
        <f>E99</f>
        <v>3.5957051999999996E-2</v>
      </c>
      <c r="F34" s="305">
        <f>F99</f>
        <v>3.5957051999999996E-2</v>
      </c>
      <c r="G34" s="305">
        <f t="shared" si="13"/>
        <v>3.5957051999999996E-2</v>
      </c>
      <c r="H34" s="305">
        <f t="shared" si="13"/>
        <v>3.5957051999999996E-2</v>
      </c>
      <c r="I34" s="305">
        <f t="shared" si="13"/>
        <v>3.5957051999999996E-2</v>
      </c>
      <c r="J34" s="305">
        <f t="shared" si="13"/>
        <v>3.5957051999999996E-2</v>
      </c>
      <c r="K34" s="305">
        <f t="shared" si="13"/>
        <v>3.5957051999999996E-2</v>
      </c>
      <c r="L34" s="305">
        <f t="shared" si="13"/>
        <v>3.5957051999999996E-2</v>
      </c>
      <c r="M34" s="305">
        <f t="shared" si="13"/>
        <v>1.8757052E-2</v>
      </c>
      <c r="N34" s="305">
        <f t="shared" si="13"/>
        <v>8.5705199999999997E-4</v>
      </c>
      <c r="O34" s="305">
        <f t="shared" si="13"/>
        <v>0</v>
      </c>
      <c r="P34" s="288"/>
      <c r="Q34" s="289">
        <f>SUM(B34:P34)</f>
        <v>0.35957051999999995</v>
      </c>
      <c r="R34" s="288"/>
    </row>
    <row r="35" spans="1:18" s="36" customFormat="1" ht="15" customHeight="1" x14ac:dyDescent="0.2">
      <c r="A35" s="473" t="s">
        <v>28</v>
      </c>
      <c r="B35" s="72">
        <f t="shared" ref="B35:O35" si="14">SUM(B33:B34)</f>
        <v>0</v>
      </c>
      <c r="C35" s="72">
        <f t="shared" si="14"/>
        <v>1.72E-2</v>
      </c>
      <c r="D35" s="72">
        <f t="shared" si="14"/>
        <v>5.2299999999999999E-2</v>
      </c>
      <c r="E35" s="72">
        <f t="shared" si="14"/>
        <v>8.8257052000000003E-2</v>
      </c>
      <c r="F35" s="72">
        <f t="shared" si="14"/>
        <v>0.12421410399999999</v>
      </c>
      <c r="G35" s="72">
        <f t="shared" si="14"/>
        <v>0.16017115599999998</v>
      </c>
      <c r="H35" s="72">
        <f t="shared" si="14"/>
        <v>0.19612820799999997</v>
      </c>
      <c r="I35" s="72">
        <f t="shared" si="14"/>
        <v>0.23208525999999996</v>
      </c>
      <c r="J35" s="72">
        <f t="shared" si="14"/>
        <v>0.26804231199999995</v>
      </c>
      <c r="K35" s="72">
        <f t="shared" si="14"/>
        <v>0.30399936399999994</v>
      </c>
      <c r="L35" s="72">
        <f t="shared" si="14"/>
        <v>0.33995641599999993</v>
      </c>
      <c r="M35" s="72">
        <f t="shared" si="14"/>
        <v>0.35871346799999992</v>
      </c>
      <c r="N35" s="72">
        <f t="shared" si="14"/>
        <v>0.35957051999999995</v>
      </c>
      <c r="O35" s="72">
        <f t="shared" si="14"/>
        <v>0.35957051999999995</v>
      </c>
      <c r="P35" s="35"/>
      <c r="Q35" s="72"/>
      <c r="R35" s="35"/>
    </row>
    <row r="36" spans="1:18" s="36" customFormat="1" ht="15" customHeight="1" thickBot="1" x14ac:dyDescent="0.25">
      <c r="A36" s="473" t="s">
        <v>29</v>
      </c>
      <c r="B36" s="66">
        <f t="shared" ref="B36:O36" si="15">AVERAGE(B33,B35)</f>
        <v>0</v>
      </c>
      <c r="C36" s="66">
        <f t="shared" si="15"/>
        <v>8.6E-3</v>
      </c>
      <c r="D36" s="66">
        <f t="shared" si="15"/>
        <v>3.4750000000000003E-2</v>
      </c>
      <c r="E36" s="66">
        <f t="shared" si="15"/>
        <v>7.0278526000000008E-2</v>
      </c>
      <c r="F36" s="66">
        <f t="shared" si="15"/>
        <v>0.106235578</v>
      </c>
      <c r="G36" s="66">
        <f t="shared" si="15"/>
        <v>0.14219262999999999</v>
      </c>
      <c r="H36" s="66">
        <f t="shared" si="15"/>
        <v>0.17814968199999998</v>
      </c>
      <c r="I36" s="66">
        <f t="shared" si="15"/>
        <v>0.21410673399999997</v>
      </c>
      <c r="J36" s="66">
        <f t="shared" si="15"/>
        <v>0.25006378599999995</v>
      </c>
      <c r="K36" s="66">
        <f t="shared" si="15"/>
        <v>0.28602083799999994</v>
      </c>
      <c r="L36" s="66">
        <f t="shared" si="15"/>
        <v>0.32197788999999993</v>
      </c>
      <c r="M36" s="66">
        <f t="shared" si="15"/>
        <v>0.34933494199999993</v>
      </c>
      <c r="N36" s="66">
        <f t="shared" si="15"/>
        <v>0.35914199399999991</v>
      </c>
      <c r="O36" s="66">
        <f t="shared" si="15"/>
        <v>0.35957051999999995</v>
      </c>
      <c r="P36" s="35"/>
      <c r="Q36" s="72"/>
      <c r="R36" s="35"/>
    </row>
    <row r="37" spans="1:18" s="36" customFormat="1" ht="15" customHeight="1" thickTop="1" x14ac:dyDescent="0.2">
      <c r="A37" s="473" t="s">
        <v>285</v>
      </c>
      <c r="B37" s="126">
        <f>SUM(B14)-SUM(B34)</f>
        <v>0</v>
      </c>
      <c r="C37" s="126">
        <f>SUM($B14:C14)-SUM($B34:C34)</f>
        <v>0.15479999999999999</v>
      </c>
      <c r="D37" s="126">
        <f>SUM($B14:D14)-SUM($B34:D34)</f>
        <v>0.29869999999999997</v>
      </c>
      <c r="E37" s="126">
        <f>SUM($B14:E14)-SUM($B34:E34)</f>
        <v>0.271313468</v>
      </c>
      <c r="F37" s="126">
        <f>SUM($B14:F14)-SUM($B34:F34)</f>
        <v>0.23535641600000001</v>
      </c>
      <c r="G37" s="126">
        <f>SUM($B14:G14)-SUM($B34:G34)</f>
        <v>0.19939936400000002</v>
      </c>
      <c r="H37" s="126">
        <f>SUM($B14:H14)-SUM($B34:H34)</f>
        <v>0.16344231200000003</v>
      </c>
      <c r="I37" s="126">
        <f>SUM($B14:I14)-SUM($B34:I34)</f>
        <v>0.12748526000000004</v>
      </c>
      <c r="J37" s="126">
        <f>SUM($B14:J14)-SUM($B34:J34)</f>
        <v>9.1528208000000055E-2</v>
      </c>
      <c r="K37" s="126">
        <f>SUM($B14:K14)-SUM($B34:K34)</f>
        <v>5.5571156000000066E-2</v>
      </c>
      <c r="L37" s="126">
        <f>SUM($B14:L14)-SUM($B34:L34)</f>
        <v>1.9614104000000077E-2</v>
      </c>
      <c r="M37" s="126">
        <f>SUM($B14:M14)-SUM($B34:M34)</f>
        <v>8.5705200000008031E-4</v>
      </c>
      <c r="N37" s="126">
        <f>SUM($B14:N14)-SUM($B34:N34)</f>
        <v>0</v>
      </c>
      <c r="O37" s="126">
        <f>SUM($B14:O14)-SUM($B34:O34)</f>
        <v>0</v>
      </c>
      <c r="P37" s="35"/>
      <c r="Q37" s="52"/>
      <c r="R37" s="35"/>
    </row>
    <row r="38" spans="1:18" s="64" customFormat="1" ht="15" customHeight="1" x14ac:dyDescent="0.2">
      <c r="A38" s="473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88"/>
      <c r="Q38" s="289"/>
      <c r="R38" s="288"/>
    </row>
    <row r="39" spans="1:18" s="36" customFormat="1" ht="15" customHeight="1" x14ac:dyDescent="0.2">
      <c r="A39" s="473" t="s">
        <v>388</v>
      </c>
      <c r="B39" s="126">
        <f>(B37/2)*B6</f>
        <v>0</v>
      </c>
      <c r="C39" s="126">
        <f>AVERAGE(B37:C37)*$B$6</f>
        <v>4.7035980000000005E-2</v>
      </c>
      <c r="D39" s="126">
        <f>AVERAGE(C37:D37)*$B$6</f>
        <v>0.13779597500000001</v>
      </c>
      <c r="E39" s="126">
        <f t="shared" ref="E39" si="16">AVERAGE(D37:E37)*$B$6</f>
        <v>0.17319859225180004</v>
      </c>
      <c r="F39" s="126">
        <f>AVERAGE(E37:F37)*$C$6</f>
        <v>0.18711318816120001</v>
      </c>
      <c r="G39" s="126">
        <f t="shared" ref="G39:O39" si="17">AVERAGE(F37:G37)*$C$6</f>
        <v>0.16055530955400002</v>
      </c>
      <c r="H39" s="126">
        <f t="shared" si="17"/>
        <v>0.13399743094680003</v>
      </c>
      <c r="I39" s="126">
        <f t="shared" si="17"/>
        <v>0.10743955233960004</v>
      </c>
      <c r="J39" s="126">
        <f t="shared" si="17"/>
        <v>8.0881673732400045E-2</v>
      </c>
      <c r="K39" s="126">
        <f t="shared" si="17"/>
        <v>5.4323795125200046E-2</v>
      </c>
      <c r="L39" s="126">
        <f t="shared" si="17"/>
        <v>2.7765916518000054E-2</v>
      </c>
      <c r="M39" s="126">
        <f t="shared" si="17"/>
        <v>7.5599979108000584E-3</v>
      </c>
      <c r="N39" s="126">
        <f t="shared" si="17"/>
        <v>3.1650930360002969E-4</v>
      </c>
      <c r="O39" s="126">
        <f t="shared" si="17"/>
        <v>0</v>
      </c>
      <c r="P39" s="35"/>
      <c r="Q39" s="52">
        <f>SUM(B39:O39)</f>
        <v>1.1179839208434001</v>
      </c>
      <c r="R39" s="35"/>
    </row>
    <row r="40" spans="1:18" s="36" customFormat="1" ht="15" customHeight="1" x14ac:dyDescent="0.2">
      <c r="A40" s="47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35"/>
      <c r="Q40" s="52"/>
      <c r="R40" s="35"/>
    </row>
    <row r="41" spans="1:18" s="71" customFormat="1" ht="15" hidden="1" customHeight="1" x14ac:dyDescent="0.2">
      <c r="A41" s="494" t="s">
        <v>103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3"/>
      <c r="Q41" s="292"/>
      <c r="R41" s="110"/>
    </row>
    <row r="42" spans="1:18" s="36" customFormat="1" ht="15" hidden="1" customHeight="1" x14ac:dyDescent="0.2">
      <c r="A42" s="473" t="s">
        <v>24</v>
      </c>
      <c r="B42" s="295">
        <v>0</v>
      </c>
      <c r="C42" s="295">
        <f t="shared" ref="C42:L42" si="18">B44</f>
        <v>0</v>
      </c>
      <c r="D42" s="295">
        <f t="shared" si="18"/>
        <v>-6.0199999999999993E-3</v>
      </c>
      <c r="E42" s="295">
        <f t="shared" si="18"/>
        <v>-1.8304999999999998E-2</v>
      </c>
      <c r="F42" s="295">
        <f t="shared" si="18"/>
        <v>-3.0889968199999996E-2</v>
      </c>
      <c r="G42" s="295">
        <f t="shared" si="18"/>
        <v>-4.3474936399999997E-2</v>
      </c>
      <c r="H42" s="295">
        <f t="shared" si="18"/>
        <v>-5.6059904599999995E-2</v>
      </c>
      <c r="I42" s="295">
        <f t="shared" si="18"/>
        <v>-6.8644872799999992E-2</v>
      </c>
      <c r="J42" s="295">
        <f t="shared" si="18"/>
        <v>-8.1229840999999997E-2</v>
      </c>
      <c r="K42" s="295">
        <f t="shared" si="18"/>
        <v>-9.3814809199999988E-2</v>
      </c>
      <c r="L42" s="295">
        <f t="shared" si="18"/>
        <v>-0.10639977739999998</v>
      </c>
      <c r="M42" s="295"/>
      <c r="N42" s="295"/>
      <c r="O42" s="295"/>
      <c r="P42" s="294"/>
      <c r="Q42" s="295"/>
      <c r="R42" s="35"/>
    </row>
    <row r="43" spans="1:18" s="36" customFormat="1" ht="15" hidden="1" customHeight="1" x14ac:dyDescent="0.2">
      <c r="A43" s="473" t="s">
        <v>25</v>
      </c>
      <c r="B43" s="297">
        <f>(B27-B113)*'Assumptions (Inputs)'!$D$29</f>
        <v>0</v>
      </c>
      <c r="C43" s="297">
        <f>(C27-C113)*'Assumptions (Inputs)'!$D$29</f>
        <v>-6.0199999999999993E-3</v>
      </c>
      <c r="D43" s="297">
        <f>(D27-D113)*'Assumptions (Inputs)'!$D$29</f>
        <v>-1.2284999999999999E-2</v>
      </c>
      <c r="E43" s="297">
        <f>(E27-E113)*'Assumptions (Inputs)'!$D$29</f>
        <v>-1.2584968199999998E-2</v>
      </c>
      <c r="F43" s="297">
        <f>(F27-F113)*'Assumptions (Inputs)'!$D$29</f>
        <v>-1.2584968199999998E-2</v>
      </c>
      <c r="G43" s="297">
        <f>(G27-G113)*'Assumptions (Inputs)'!$D$29</f>
        <v>-1.2584968199999998E-2</v>
      </c>
      <c r="H43" s="297">
        <f>(H27-H113)*'Assumptions (Inputs)'!$D$29</f>
        <v>-1.2584968199999998E-2</v>
      </c>
      <c r="I43" s="297">
        <f>(I27-I113)*'Assumptions (Inputs)'!$D$29</f>
        <v>-1.2584968199999998E-2</v>
      </c>
      <c r="J43" s="297">
        <f>(J27-J113)*'Assumptions (Inputs)'!$D$29</f>
        <v>-1.2584968199999998E-2</v>
      </c>
      <c r="K43" s="297">
        <f>(K27-K113)*'Assumptions (Inputs)'!$D$29</f>
        <v>-1.2584968199999998E-2</v>
      </c>
      <c r="L43" s="297">
        <f>(L27-L113)*'Assumptions (Inputs)'!$D$29</f>
        <v>-1.2584968199999998E-2</v>
      </c>
      <c r="M43" s="297"/>
      <c r="N43" s="297"/>
      <c r="O43" s="297"/>
      <c r="P43" s="294"/>
      <c r="Q43" s="295">
        <f>SUM(B43:L43)</f>
        <v>-0.11898474559999997</v>
      </c>
      <c r="R43" s="35"/>
    </row>
    <row r="44" spans="1:18" s="36" customFormat="1" ht="15" hidden="1" customHeight="1" x14ac:dyDescent="0.2">
      <c r="A44" s="473" t="s">
        <v>28</v>
      </c>
      <c r="B44" s="295">
        <f>SUM(B42:B43)</f>
        <v>0</v>
      </c>
      <c r="C44" s="295">
        <f t="shared" ref="C44:L44" si="19">SUM(C42:C43)</f>
        <v>-6.0199999999999993E-3</v>
      </c>
      <c r="D44" s="295">
        <f t="shared" si="19"/>
        <v>-1.8304999999999998E-2</v>
      </c>
      <c r="E44" s="295">
        <f t="shared" si="19"/>
        <v>-3.0889968199999996E-2</v>
      </c>
      <c r="F44" s="295">
        <f t="shared" si="19"/>
        <v>-4.3474936399999997E-2</v>
      </c>
      <c r="G44" s="295">
        <f t="shared" si="19"/>
        <v>-5.6059904599999995E-2</v>
      </c>
      <c r="H44" s="295">
        <f t="shared" si="19"/>
        <v>-6.8644872799999992E-2</v>
      </c>
      <c r="I44" s="295">
        <f t="shared" si="19"/>
        <v>-8.1229840999999997E-2</v>
      </c>
      <c r="J44" s="295">
        <f t="shared" si="19"/>
        <v>-9.3814809199999988E-2</v>
      </c>
      <c r="K44" s="295">
        <f t="shared" si="19"/>
        <v>-0.10639977739999998</v>
      </c>
      <c r="L44" s="295">
        <f t="shared" si="19"/>
        <v>-0.11898474559999997</v>
      </c>
      <c r="M44" s="295"/>
      <c r="N44" s="295"/>
      <c r="O44" s="295"/>
      <c r="P44" s="294"/>
      <c r="Q44" s="295"/>
      <c r="R44" s="35"/>
    </row>
    <row r="45" spans="1:18" s="36" customFormat="1" ht="15" hidden="1" customHeight="1" thickBot="1" x14ac:dyDescent="0.25">
      <c r="A45" s="473" t="s">
        <v>29</v>
      </c>
      <c r="B45" s="298">
        <f>AVERAGE(B42,B44)</f>
        <v>0</v>
      </c>
      <c r="C45" s="298">
        <f t="shared" ref="C45:L45" si="20">AVERAGE(C42,C44)</f>
        <v>-3.0099999999999997E-3</v>
      </c>
      <c r="D45" s="298">
        <f t="shared" si="20"/>
        <v>-1.21625E-2</v>
      </c>
      <c r="E45" s="298">
        <f t="shared" si="20"/>
        <v>-2.4597484099999997E-2</v>
      </c>
      <c r="F45" s="298">
        <f>AVERAGE(F42,F44)</f>
        <v>-3.7182452299999995E-2</v>
      </c>
      <c r="G45" s="298">
        <f t="shared" si="20"/>
        <v>-4.9767420499999993E-2</v>
      </c>
      <c r="H45" s="298">
        <f t="shared" si="20"/>
        <v>-6.2352388699999997E-2</v>
      </c>
      <c r="I45" s="298">
        <f t="shared" si="20"/>
        <v>-7.4937356900000002E-2</v>
      </c>
      <c r="J45" s="298">
        <f t="shared" si="20"/>
        <v>-8.7522325099999992E-2</v>
      </c>
      <c r="K45" s="298">
        <f t="shared" si="20"/>
        <v>-0.10010729329999998</v>
      </c>
      <c r="L45" s="298">
        <f t="shared" si="20"/>
        <v>-0.11269226149999997</v>
      </c>
      <c r="M45" s="298"/>
      <c r="N45" s="298"/>
      <c r="O45" s="295"/>
      <c r="P45" s="294"/>
      <c r="Q45" s="295"/>
      <c r="R45" s="35"/>
    </row>
    <row r="46" spans="1:18" s="36" customFormat="1" ht="15" hidden="1" customHeight="1" thickTop="1" x14ac:dyDescent="0.2">
      <c r="A46" s="476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294"/>
      <c r="Q46" s="295"/>
      <c r="R46" s="35"/>
    </row>
    <row r="47" spans="1:18" s="36" customFormat="1" ht="15" hidden="1" customHeight="1" x14ac:dyDescent="0.2">
      <c r="A47" s="485" t="s">
        <v>77</v>
      </c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294"/>
      <c r="Q47" s="295"/>
      <c r="R47" s="35"/>
    </row>
    <row r="48" spans="1:18" s="36" customFormat="1" ht="15" hidden="1" customHeight="1" x14ac:dyDescent="0.2">
      <c r="A48" s="473" t="s">
        <v>24</v>
      </c>
      <c r="B48" s="300">
        <v>0</v>
      </c>
      <c r="C48" s="300">
        <f t="shared" ref="C48:L48" si="21">B50</f>
        <v>0</v>
      </c>
      <c r="D48" s="300">
        <f t="shared" si="21"/>
        <v>-1.1180000000000001E-3</v>
      </c>
      <c r="E48" s="300">
        <f t="shared" si="21"/>
        <v>-3.3995000000000002E-3</v>
      </c>
      <c r="F48" s="300">
        <f t="shared" si="21"/>
        <v>-5.7367083800000003E-3</v>
      </c>
      <c r="G48" s="300">
        <f t="shared" si="21"/>
        <v>-8.0739167600000009E-3</v>
      </c>
      <c r="H48" s="300">
        <f t="shared" si="21"/>
        <v>-1.0411125140000001E-2</v>
      </c>
      <c r="I48" s="300">
        <f t="shared" si="21"/>
        <v>-1.2748333520000002E-2</v>
      </c>
      <c r="J48" s="300">
        <f t="shared" si="21"/>
        <v>-1.5085541900000003E-2</v>
      </c>
      <c r="K48" s="300">
        <f t="shared" si="21"/>
        <v>-1.7422750280000003E-2</v>
      </c>
      <c r="L48" s="300">
        <f t="shared" si="21"/>
        <v>-1.9759958660000004E-2</v>
      </c>
      <c r="M48" s="300"/>
      <c r="N48" s="300"/>
      <c r="O48" s="300"/>
      <c r="P48" s="294"/>
      <c r="Q48" s="295"/>
      <c r="R48" s="35"/>
    </row>
    <row r="49" spans="1:58" s="36" customFormat="1" ht="15" hidden="1" customHeight="1" x14ac:dyDescent="0.2">
      <c r="A49" s="473" t="s">
        <v>25</v>
      </c>
      <c r="B49" s="300">
        <f>(B28-B113)*'Assumptions (Inputs)'!$D$26</f>
        <v>0</v>
      </c>
      <c r="C49" s="300">
        <f>(C28-C113)*'Assumptions (Inputs)'!$D$26</f>
        <v>-1.1180000000000001E-3</v>
      </c>
      <c r="D49" s="300">
        <f>(D28-D113)*'Assumptions (Inputs)'!$D$26</f>
        <v>-2.2815000000000001E-3</v>
      </c>
      <c r="E49" s="300">
        <f>(E28-E113)*'Assumptions (Inputs)'!$D$26</f>
        <v>-2.3372083799999997E-3</v>
      </c>
      <c r="F49" s="300">
        <f>(F28-F113)*'Assumptions (Inputs)'!$D$26</f>
        <v>-2.3372083799999997E-3</v>
      </c>
      <c r="G49" s="300">
        <f>(G28-G113)*'Assumptions (Inputs)'!$D$26</f>
        <v>-2.3372083799999997E-3</v>
      </c>
      <c r="H49" s="300">
        <f>(H28-H113)*'Assumptions (Inputs)'!$D$26</f>
        <v>-2.3372083799999997E-3</v>
      </c>
      <c r="I49" s="300">
        <f>(I28-I113)*'Assumptions (Inputs)'!$D$26</f>
        <v>-2.3372083799999997E-3</v>
      </c>
      <c r="J49" s="300">
        <f>(J28-J113)*'Assumptions (Inputs)'!$D$26</f>
        <v>-2.3372083799999997E-3</v>
      </c>
      <c r="K49" s="300">
        <f>(K28-K113)*'Assumptions (Inputs)'!$D$26</f>
        <v>-2.3372083799999997E-3</v>
      </c>
      <c r="L49" s="300">
        <f>(L28-L113)*'Assumptions (Inputs)'!$D$26</f>
        <v>-2.3372083799999997E-3</v>
      </c>
      <c r="M49" s="300"/>
      <c r="N49" s="300"/>
      <c r="O49" s="300"/>
      <c r="P49" s="294"/>
      <c r="Q49" s="295">
        <f>SUM(B49:L49)</f>
        <v>-2.2097167040000004E-2</v>
      </c>
      <c r="R49" s="35"/>
    </row>
    <row r="50" spans="1:58" s="76" customFormat="1" ht="15" hidden="1" customHeight="1" x14ac:dyDescent="0.2">
      <c r="A50" s="473" t="s">
        <v>28</v>
      </c>
      <c r="B50" s="302">
        <f t="shared" ref="B50:L50" si="22">SUM(B48:B49)</f>
        <v>0</v>
      </c>
      <c r="C50" s="302">
        <f t="shared" si="22"/>
        <v>-1.1180000000000001E-3</v>
      </c>
      <c r="D50" s="302">
        <f>SUM(D48:D49)</f>
        <v>-3.3995000000000002E-3</v>
      </c>
      <c r="E50" s="302">
        <f>SUM(E48:E49)</f>
        <v>-5.7367083800000003E-3</v>
      </c>
      <c r="F50" s="302">
        <f t="shared" si="22"/>
        <v>-8.0739167600000009E-3</v>
      </c>
      <c r="G50" s="302">
        <f t="shared" si="22"/>
        <v>-1.0411125140000001E-2</v>
      </c>
      <c r="H50" s="302">
        <f t="shared" si="22"/>
        <v>-1.2748333520000002E-2</v>
      </c>
      <c r="I50" s="302">
        <f t="shared" si="22"/>
        <v>-1.5085541900000003E-2</v>
      </c>
      <c r="J50" s="302">
        <f t="shared" si="22"/>
        <v>-1.7422750280000003E-2</v>
      </c>
      <c r="K50" s="302">
        <f t="shared" si="22"/>
        <v>-1.9759958660000004E-2</v>
      </c>
      <c r="L50" s="302">
        <f t="shared" si="22"/>
        <v>-2.2097167040000004E-2</v>
      </c>
      <c r="M50" s="302"/>
      <c r="N50" s="302"/>
      <c r="O50" s="295"/>
      <c r="P50" s="294"/>
      <c r="Q50" s="29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</row>
    <row r="51" spans="1:58" s="36" customFormat="1" ht="15" hidden="1" customHeight="1" thickBot="1" x14ac:dyDescent="0.25">
      <c r="A51" s="473" t="s">
        <v>29</v>
      </c>
      <c r="B51" s="298">
        <f t="shared" ref="B51:K51" si="23">AVERAGE(B48,B50)</f>
        <v>0</v>
      </c>
      <c r="C51" s="298">
        <f t="shared" si="23"/>
        <v>-5.5900000000000004E-4</v>
      </c>
      <c r="D51" s="298">
        <f t="shared" si="23"/>
        <v>-2.2587500000000003E-3</v>
      </c>
      <c r="E51" s="298">
        <f>AVERAGE(E48,E50)</f>
        <v>-4.56810419E-3</v>
      </c>
      <c r="F51" s="298">
        <f t="shared" si="23"/>
        <v>-6.9053125700000006E-3</v>
      </c>
      <c r="G51" s="298">
        <f>AVERAGE(G48,G50)</f>
        <v>-9.2425209500000011E-3</v>
      </c>
      <c r="H51" s="298">
        <f t="shared" si="23"/>
        <v>-1.1579729330000002E-2</v>
      </c>
      <c r="I51" s="298">
        <f t="shared" si="23"/>
        <v>-1.3916937710000002E-2</v>
      </c>
      <c r="J51" s="298">
        <f t="shared" si="23"/>
        <v>-1.6254146090000005E-2</v>
      </c>
      <c r="K51" s="298">
        <f t="shared" si="23"/>
        <v>-1.8591354470000002E-2</v>
      </c>
      <c r="L51" s="298">
        <f>AVERAGE(L48,L50)</f>
        <v>-2.0928562850000006E-2</v>
      </c>
      <c r="M51" s="298"/>
      <c r="N51" s="298"/>
      <c r="O51" s="295"/>
      <c r="P51" s="294"/>
      <c r="Q51" s="29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</row>
    <row r="52" spans="1:58" s="36" customFormat="1" ht="15" hidden="1" customHeight="1" thickTop="1" x14ac:dyDescent="0.2">
      <c r="A52" s="477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294"/>
      <c r="Q52" s="29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</row>
    <row r="53" spans="1:58" s="71" customFormat="1" ht="15" hidden="1" customHeight="1" x14ac:dyDescent="0.2">
      <c r="A53" s="485" t="s">
        <v>73</v>
      </c>
      <c r="B53" s="292">
        <f t="shared" ref="B53:L53" si="24">B23-B36-B45-B51</f>
        <v>0</v>
      </c>
      <c r="C53" s="292">
        <f t="shared" si="24"/>
        <v>8.0968999999999999E-2</v>
      </c>
      <c r="D53" s="292">
        <f t="shared" si="24"/>
        <v>0.24117124999999995</v>
      </c>
      <c r="E53" s="292">
        <f t="shared" si="24"/>
        <v>0.31417232228999997</v>
      </c>
      <c r="F53" s="292">
        <f t="shared" si="24"/>
        <v>0.29742270687</v>
      </c>
      <c r="G53" s="292">
        <f t="shared" si="24"/>
        <v>0.27638783145000001</v>
      </c>
      <c r="H53" s="292">
        <f t="shared" si="24"/>
        <v>0.25535295603000002</v>
      </c>
      <c r="I53" s="292">
        <f t="shared" si="24"/>
        <v>0.23431808061000003</v>
      </c>
      <c r="J53" s="292">
        <f t="shared" si="24"/>
        <v>0.21328320519000005</v>
      </c>
      <c r="K53" s="292">
        <f t="shared" si="24"/>
        <v>0.19224832977000006</v>
      </c>
      <c r="L53" s="292">
        <f t="shared" si="24"/>
        <v>0.17121345435000004</v>
      </c>
      <c r="M53" s="292"/>
      <c r="N53" s="292"/>
      <c r="O53" s="292"/>
      <c r="P53" s="293"/>
      <c r="Q53" s="295"/>
      <c r="R53" s="110"/>
    </row>
    <row r="54" spans="1:58" s="36" customFormat="1" ht="15" hidden="1" customHeight="1" x14ac:dyDescent="0.2">
      <c r="A54" s="476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294"/>
      <c r="Q54" s="295"/>
      <c r="R54" s="35"/>
    </row>
    <row r="55" spans="1:58" s="71" customFormat="1" ht="15" customHeight="1" x14ac:dyDescent="0.2">
      <c r="A55" s="485" t="s">
        <v>54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110"/>
      <c r="Q55" s="69"/>
      <c r="R55" s="110"/>
    </row>
    <row r="56" spans="1:58" s="36" customFormat="1" ht="15" customHeight="1" x14ac:dyDescent="0.2">
      <c r="A56" s="473" t="s">
        <v>70</v>
      </c>
      <c r="B56" s="78">
        <f>(+B34-B113)*'Assumptions (Inputs)'!$E$31/'Assumptions (Inputs)'!$E$30</f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96"/>
      <c r="Q56" s="52">
        <f>SUM(B56:L56)</f>
        <v>0</v>
      </c>
      <c r="R56" s="35"/>
    </row>
    <row r="57" spans="1:58" s="36" customFormat="1" ht="15" customHeight="1" x14ac:dyDescent="0.2">
      <c r="A57" s="473" t="s">
        <v>53</v>
      </c>
      <c r="B57" s="52">
        <f t="shared" ref="B57:O57" si="25">B34</f>
        <v>0</v>
      </c>
      <c r="C57" s="52">
        <f t="shared" si="25"/>
        <v>1.72E-2</v>
      </c>
      <c r="D57" s="52">
        <f t="shared" si="25"/>
        <v>3.5099999999999999E-2</v>
      </c>
      <c r="E57" s="52">
        <f t="shared" si="25"/>
        <v>3.5957051999999996E-2</v>
      </c>
      <c r="F57" s="52">
        <f t="shared" si="25"/>
        <v>3.5957051999999996E-2</v>
      </c>
      <c r="G57" s="52">
        <f t="shared" si="25"/>
        <v>3.5957051999999996E-2</v>
      </c>
      <c r="H57" s="52">
        <f t="shared" si="25"/>
        <v>3.5957051999999996E-2</v>
      </c>
      <c r="I57" s="52">
        <f t="shared" si="25"/>
        <v>3.5957051999999996E-2</v>
      </c>
      <c r="J57" s="52">
        <f t="shared" si="25"/>
        <v>3.5957051999999996E-2</v>
      </c>
      <c r="K57" s="52">
        <f t="shared" si="25"/>
        <v>3.5957051999999996E-2</v>
      </c>
      <c r="L57" s="52">
        <f t="shared" si="25"/>
        <v>3.5957051999999996E-2</v>
      </c>
      <c r="M57" s="52">
        <f t="shared" si="25"/>
        <v>1.8757052E-2</v>
      </c>
      <c r="N57" s="52">
        <f t="shared" si="25"/>
        <v>8.5705199999999997E-4</v>
      </c>
      <c r="O57" s="52">
        <f t="shared" si="25"/>
        <v>0</v>
      </c>
      <c r="P57" s="35"/>
      <c r="Q57" s="52">
        <f>SUM(B57:O57)</f>
        <v>0.35957051999999995</v>
      </c>
      <c r="R57" s="35"/>
    </row>
    <row r="58" spans="1:58" s="36" customFormat="1" ht="15" customHeight="1" x14ac:dyDescent="0.2">
      <c r="A58" s="473" t="s">
        <v>65</v>
      </c>
      <c r="B58" s="75">
        <v>0</v>
      </c>
      <c r="C58" s="75">
        <v>0</v>
      </c>
      <c r="D58" s="75">
        <v>0</v>
      </c>
      <c r="E58" s="75">
        <v>0</v>
      </c>
      <c r="F58" s="75">
        <v>0</v>
      </c>
      <c r="G58" s="75">
        <v>0</v>
      </c>
      <c r="H58" s="75">
        <v>0</v>
      </c>
      <c r="I58" s="75">
        <v>0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9"/>
      <c r="Q58" s="52">
        <f>SUM(B58:L58)</f>
        <v>0</v>
      </c>
      <c r="R58" s="35"/>
    </row>
    <row r="59" spans="1:58" s="36" customFormat="1" ht="15" customHeight="1" thickBot="1" x14ac:dyDescent="0.25">
      <c r="A59" s="473" t="s">
        <v>100</v>
      </c>
      <c r="B59" s="55">
        <f t="shared" ref="B59:O59" si="26">SUM(B56:B58)</f>
        <v>0</v>
      </c>
      <c r="C59" s="55">
        <f t="shared" si="26"/>
        <v>1.72E-2</v>
      </c>
      <c r="D59" s="55">
        <f t="shared" si="26"/>
        <v>3.5099999999999999E-2</v>
      </c>
      <c r="E59" s="55">
        <f t="shared" si="26"/>
        <v>3.5957051999999996E-2</v>
      </c>
      <c r="F59" s="55">
        <f t="shared" si="26"/>
        <v>3.5957051999999996E-2</v>
      </c>
      <c r="G59" s="55">
        <f t="shared" si="26"/>
        <v>3.5957051999999996E-2</v>
      </c>
      <c r="H59" s="55">
        <f t="shared" si="26"/>
        <v>3.5957051999999996E-2</v>
      </c>
      <c r="I59" s="55">
        <f t="shared" si="26"/>
        <v>3.5957051999999996E-2</v>
      </c>
      <c r="J59" s="55">
        <f t="shared" si="26"/>
        <v>3.5957051999999996E-2</v>
      </c>
      <c r="K59" s="55">
        <f t="shared" si="26"/>
        <v>3.5957051999999996E-2</v>
      </c>
      <c r="L59" s="55">
        <f t="shared" si="26"/>
        <v>3.5957051999999996E-2</v>
      </c>
      <c r="M59" s="55">
        <f t="shared" si="26"/>
        <v>1.8757052E-2</v>
      </c>
      <c r="N59" s="55">
        <f t="shared" si="26"/>
        <v>8.5705199999999997E-4</v>
      </c>
      <c r="O59" s="55">
        <f t="shared" si="26"/>
        <v>0</v>
      </c>
      <c r="P59" s="35"/>
      <c r="Q59" s="52">
        <f>SUM(Q56:Q58)</f>
        <v>0.35957051999999995</v>
      </c>
      <c r="R59" s="35"/>
    </row>
    <row r="60" spans="1:58" s="36" customFormat="1" ht="15" customHeight="1" thickTop="1" x14ac:dyDescent="0.2">
      <c r="A60" s="477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35"/>
      <c r="Q60" s="52"/>
      <c r="R60" s="35"/>
    </row>
    <row r="61" spans="1:58" s="36" customFormat="1" ht="15" customHeight="1" x14ac:dyDescent="0.2">
      <c r="A61" s="485" t="s">
        <v>45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35"/>
      <c r="Q61" s="72"/>
      <c r="R61" s="35"/>
    </row>
    <row r="62" spans="1:58" s="36" customFormat="1" ht="15" customHeight="1" x14ac:dyDescent="0.2">
      <c r="A62" s="473" t="s">
        <v>367</v>
      </c>
      <c r="B62" s="72">
        <f t="shared" ref="B62:O62" si="27">B39</f>
        <v>0</v>
      </c>
      <c r="C62" s="72">
        <f t="shared" si="27"/>
        <v>4.7035980000000005E-2</v>
      </c>
      <c r="D62" s="72">
        <f t="shared" si="27"/>
        <v>0.13779597500000001</v>
      </c>
      <c r="E62" s="72">
        <f t="shared" si="27"/>
        <v>0.17319859225180004</v>
      </c>
      <c r="F62" s="72">
        <f t="shared" si="27"/>
        <v>0.18711318816120001</v>
      </c>
      <c r="G62" s="72">
        <f t="shared" si="27"/>
        <v>0.16055530955400002</v>
      </c>
      <c r="H62" s="72">
        <f t="shared" si="27"/>
        <v>0.13399743094680003</v>
      </c>
      <c r="I62" s="72">
        <f t="shared" si="27"/>
        <v>0.10743955233960004</v>
      </c>
      <c r="J62" s="72">
        <f t="shared" si="27"/>
        <v>8.0881673732400045E-2</v>
      </c>
      <c r="K62" s="72">
        <f t="shared" si="27"/>
        <v>5.4323795125200046E-2</v>
      </c>
      <c r="L62" s="72">
        <f t="shared" si="27"/>
        <v>2.7765916518000054E-2</v>
      </c>
      <c r="M62" s="72">
        <f t="shared" si="27"/>
        <v>7.5599979108000584E-3</v>
      </c>
      <c r="N62" s="72">
        <f t="shared" si="27"/>
        <v>3.1650930360002969E-4</v>
      </c>
      <c r="O62" s="72">
        <f t="shared" si="27"/>
        <v>0</v>
      </c>
      <c r="P62" s="35"/>
      <c r="Q62" s="52">
        <f>SUM(B62:M62)</f>
        <v>1.1176674115398002</v>
      </c>
      <c r="R62" s="35"/>
    </row>
    <row r="63" spans="1:58" ht="15" customHeight="1" x14ac:dyDescent="0.2">
      <c r="A63" s="473" t="s">
        <v>46</v>
      </c>
      <c r="B63" s="346">
        <f>'Capital Structure'!E26</f>
        <v>0.1077</v>
      </c>
      <c r="C63" s="346">
        <f>B63</f>
        <v>0.1077</v>
      </c>
      <c r="D63" s="346">
        <f>'Capital Structure'!K26</f>
        <v>0.10489999999999999</v>
      </c>
      <c r="E63" s="346">
        <f>'Capital Structure'!Q26</f>
        <v>0.104</v>
      </c>
      <c r="F63" s="346">
        <f>'Capital Structure'!W26</f>
        <v>0.1038</v>
      </c>
      <c r="G63" s="346">
        <f>'Capital Structure'!AC26</f>
        <v>0.1031</v>
      </c>
      <c r="H63" s="346">
        <f t="shared" ref="H63:O63" si="28">G63</f>
        <v>0.1031</v>
      </c>
      <c r="I63" s="346">
        <f t="shared" si="28"/>
        <v>0.1031</v>
      </c>
      <c r="J63" s="346">
        <f t="shared" si="28"/>
        <v>0.1031</v>
      </c>
      <c r="K63" s="346">
        <f t="shared" si="28"/>
        <v>0.1031</v>
      </c>
      <c r="L63" s="346">
        <f t="shared" si="28"/>
        <v>0.1031</v>
      </c>
      <c r="M63" s="346">
        <f t="shared" si="28"/>
        <v>0.1031</v>
      </c>
      <c r="N63" s="346">
        <f t="shared" si="28"/>
        <v>0.1031</v>
      </c>
      <c r="O63" s="346">
        <f t="shared" si="28"/>
        <v>0.1031</v>
      </c>
      <c r="P63" s="347"/>
      <c r="Q63" s="52"/>
    </row>
    <row r="64" spans="1:58" s="36" customFormat="1" ht="15" customHeight="1" x14ac:dyDescent="0.2">
      <c r="A64" s="473" t="s">
        <v>47</v>
      </c>
      <c r="B64" s="72">
        <f t="shared" ref="B64:E64" si="29">+B62*B63</f>
        <v>0</v>
      </c>
      <c r="C64" s="72">
        <f t="shared" si="29"/>
        <v>5.0657750460000005E-3</v>
      </c>
      <c r="D64" s="72">
        <f t="shared" si="29"/>
        <v>1.44547977775E-2</v>
      </c>
      <c r="E64" s="72">
        <f t="shared" si="29"/>
        <v>1.8012653594187203E-2</v>
      </c>
      <c r="F64" s="72">
        <f>+F62*F63</f>
        <v>1.9422348931132562E-2</v>
      </c>
      <c r="G64" s="72">
        <f t="shared" ref="G64:O64" si="30">+G62*G63</f>
        <v>1.65532524150174E-2</v>
      </c>
      <c r="H64" s="72">
        <f t="shared" si="30"/>
        <v>1.3815135130615082E-2</v>
      </c>
      <c r="I64" s="72">
        <f t="shared" si="30"/>
        <v>1.1077017846212763E-2</v>
      </c>
      <c r="J64" s="72">
        <f t="shared" si="30"/>
        <v>8.3389005618104452E-3</v>
      </c>
      <c r="K64" s="72">
        <f t="shared" si="30"/>
        <v>5.6007832774081249E-3</v>
      </c>
      <c r="L64" s="72">
        <f t="shared" si="30"/>
        <v>2.8626659930058055E-3</v>
      </c>
      <c r="M64" s="72">
        <f t="shared" si="30"/>
        <v>7.79435784603486E-4</v>
      </c>
      <c r="N64" s="72">
        <f t="shared" si="30"/>
        <v>3.2632109201163061E-5</v>
      </c>
      <c r="O64" s="72">
        <f t="shared" si="30"/>
        <v>0</v>
      </c>
      <c r="P64" s="35"/>
      <c r="Q64" s="72"/>
      <c r="R64" s="35"/>
    </row>
    <row r="65" spans="1:26" s="36" customFormat="1" ht="15" customHeight="1" x14ac:dyDescent="0.2">
      <c r="A65" s="473" t="s">
        <v>292</v>
      </c>
      <c r="B65" s="65">
        <f t="shared" ref="B65:O65" si="31">B59</f>
        <v>0</v>
      </c>
      <c r="C65" s="65">
        <f t="shared" si="31"/>
        <v>1.72E-2</v>
      </c>
      <c r="D65" s="65">
        <f t="shared" si="31"/>
        <v>3.5099999999999999E-2</v>
      </c>
      <c r="E65" s="65">
        <f t="shared" si="31"/>
        <v>3.5957051999999996E-2</v>
      </c>
      <c r="F65" s="65">
        <f t="shared" si="31"/>
        <v>3.5957051999999996E-2</v>
      </c>
      <c r="G65" s="65">
        <f t="shared" si="31"/>
        <v>3.5957051999999996E-2</v>
      </c>
      <c r="H65" s="65">
        <f t="shared" si="31"/>
        <v>3.5957051999999996E-2</v>
      </c>
      <c r="I65" s="65">
        <f t="shared" si="31"/>
        <v>3.5957051999999996E-2</v>
      </c>
      <c r="J65" s="65">
        <f t="shared" si="31"/>
        <v>3.5957051999999996E-2</v>
      </c>
      <c r="K65" s="65">
        <f t="shared" si="31"/>
        <v>3.5957051999999996E-2</v>
      </c>
      <c r="L65" s="65">
        <f t="shared" si="31"/>
        <v>3.5957051999999996E-2</v>
      </c>
      <c r="M65" s="65">
        <f t="shared" si="31"/>
        <v>1.8757052E-2</v>
      </c>
      <c r="N65" s="65">
        <f t="shared" si="31"/>
        <v>8.5705199999999997E-4</v>
      </c>
      <c r="O65" s="65">
        <f t="shared" si="31"/>
        <v>0</v>
      </c>
      <c r="P65" s="35"/>
      <c r="Q65" s="84">
        <f>SUM(B65:O65)</f>
        <v>0.35957051999999995</v>
      </c>
      <c r="R65" s="35"/>
    </row>
    <row r="66" spans="1:26" s="36" customFormat="1" ht="15" customHeight="1" x14ac:dyDescent="0.2">
      <c r="A66" s="473" t="s">
        <v>49</v>
      </c>
      <c r="B66" s="72">
        <f>SUM(B64:B65)</f>
        <v>0</v>
      </c>
      <c r="C66" s="72">
        <f t="shared" ref="C66:O66" si="32">SUM(C64:C65)</f>
        <v>2.2265775046E-2</v>
      </c>
      <c r="D66" s="72">
        <f t="shared" si="32"/>
        <v>4.95547977775E-2</v>
      </c>
      <c r="E66" s="72">
        <f t="shared" si="32"/>
        <v>5.3969705594187199E-2</v>
      </c>
      <c r="F66" s="72">
        <f t="shared" si="32"/>
        <v>5.5379400931132555E-2</v>
      </c>
      <c r="G66" s="72">
        <f t="shared" si="32"/>
        <v>5.2510304415017396E-2</v>
      </c>
      <c r="H66" s="72">
        <f t="shared" si="32"/>
        <v>4.9772187130615077E-2</v>
      </c>
      <c r="I66" s="72">
        <f t="shared" si="32"/>
        <v>4.7034069846212757E-2</v>
      </c>
      <c r="J66" s="72">
        <f t="shared" si="32"/>
        <v>4.4295952561810445E-2</v>
      </c>
      <c r="K66" s="72">
        <f t="shared" si="32"/>
        <v>4.1557835277408119E-2</v>
      </c>
      <c r="L66" s="72">
        <f t="shared" si="32"/>
        <v>3.8819717993005799E-2</v>
      </c>
      <c r="M66" s="72">
        <f t="shared" si="32"/>
        <v>1.9536487784603485E-2</v>
      </c>
      <c r="N66" s="72">
        <f t="shared" si="32"/>
        <v>8.8968410920116305E-4</v>
      </c>
      <c r="O66" s="72">
        <f t="shared" si="32"/>
        <v>0</v>
      </c>
      <c r="P66" s="35"/>
      <c r="Q66" s="72"/>
      <c r="R66" s="35"/>
    </row>
    <row r="67" spans="1:26" s="82" customFormat="1" ht="15" customHeight="1" x14ac:dyDescent="0.2">
      <c r="A67" s="480" t="s">
        <v>99</v>
      </c>
      <c r="B67" s="211">
        <f>'Assumptions (Inputs)'!$E$38</f>
        <v>1.0353574571620852</v>
      </c>
      <c r="C67" s="211">
        <f>'Assumptions (Inputs)'!$E$38</f>
        <v>1.0353574571620852</v>
      </c>
      <c r="D67" s="211">
        <f>'Assumptions (Inputs)'!$E$38</f>
        <v>1.0353574571620852</v>
      </c>
      <c r="E67" s="211">
        <f>'Assumptions (Inputs)'!E45</f>
        <v>1.0297600659046442</v>
      </c>
      <c r="F67" s="211">
        <f>E67</f>
        <v>1.0297600659046442</v>
      </c>
      <c r="G67" s="211">
        <f t="shared" ref="G67:O67" si="33">F67</f>
        <v>1.0297600659046442</v>
      </c>
      <c r="H67" s="211">
        <f t="shared" si="33"/>
        <v>1.0297600659046442</v>
      </c>
      <c r="I67" s="211">
        <f t="shared" si="33"/>
        <v>1.0297600659046442</v>
      </c>
      <c r="J67" s="211">
        <f t="shared" si="33"/>
        <v>1.0297600659046442</v>
      </c>
      <c r="K67" s="211">
        <f t="shared" si="33"/>
        <v>1.0297600659046442</v>
      </c>
      <c r="L67" s="211">
        <f t="shared" si="33"/>
        <v>1.0297600659046442</v>
      </c>
      <c r="M67" s="211">
        <f t="shared" si="33"/>
        <v>1.0297600659046442</v>
      </c>
      <c r="N67" s="211">
        <f t="shared" si="33"/>
        <v>1.0297600659046442</v>
      </c>
      <c r="O67" s="211">
        <f t="shared" si="33"/>
        <v>1.0297600659046442</v>
      </c>
      <c r="P67" s="94"/>
      <c r="Q67" s="72"/>
      <c r="R67" s="94"/>
    </row>
    <row r="68" spans="1:26" s="71" customFormat="1" ht="15" customHeight="1" thickBot="1" x14ac:dyDescent="0.25">
      <c r="A68" s="483" t="s">
        <v>50</v>
      </c>
      <c r="B68" s="116">
        <f>B66*B67</f>
        <v>0</v>
      </c>
      <c r="C68" s="116">
        <f t="shared" ref="C68:O68" si="34">C66*C67</f>
        <v>2.3053036233369569E-2</v>
      </c>
      <c r="D68" s="116">
        <f t="shared" si="34"/>
        <v>5.130692941709375E-2</v>
      </c>
      <c r="E68" s="116">
        <f t="shared" si="34"/>
        <v>5.5575847589524455E-2</v>
      </c>
      <c r="F68" s="116">
        <f t="shared" si="34"/>
        <v>5.7027495552602774E-2</v>
      </c>
      <c r="G68" s="116">
        <f t="shared" si="34"/>
        <v>5.4073014535081246E-2</v>
      </c>
      <c r="H68" s="116">
        <f t="shared" si="34"/>
        <v>5.1253410699840463E-2</v>
      </c>
      <c r="I68" s="116">
        <f t="shared" si="34"/>
        <v>4.8433806864599686E-2</v>
      </c>
      <c r="J68" s="116">
        <f t="shared" si="34"/>
        <v>4.5614203029358917E-2</v>
      </c>
      <c r="K68" s="116">
        <f t="shared" si="34"/>
        <v>4.2794599194118134E-2</v>
      </c>
      <c r="L68" s="116">
        <f t="shared" si="34"/>
        <v>3.9974995358877351E-2</v>
      </c>
      <c r="M68" s="116">
        <f t="shared" si="34"/>
        <v>2.0117894948618559E-2</v>
      </c>
      <c r="N68" s="116">
        <f t="shared" si="34"/>
        <v>9.1616116692530428E-4</v>
      </c>
      <c r="O68" s="116">
        <f t="shared" si="34"/>
        <v>0</v>
      </c>
      <c r="P68" s="110"/>
      <c r="Q68" s="304">
        <f>SUM(B68:O68)</f>
        <v>0.49014139459001016</v>
      </c>
      <c r="R68" s="110"/>
    </row>
    <row r="69" spans="1:26" s="36" customFormat="1" ht="15" customHeight="1" thickTop="1" x14ac:dyDescent="0.2">
      <c r="A69" s="476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35"/>
      <c r="Q69" s="53"/>
      <c r="R69" s="35"/>
    </row>
    <row r="70" spans="1:26" s="36" customFormat="1" ht="15" hidden="1" customHeight="1" x14ac:dyDescent="0.2">
      <c r="A70" s="476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35"/>
      <c r="Q70" s="53"/>
      <c r="R70" s="35"/>
    </row>
    <row r="71" spans="1:26" s="36" customFormat="1" ht="15" hidden="1" customHeight="1" x14ac:dyDescent="0.2">
      <c r="A71" s="488" t="s">
        <v>36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503"/>
      <c r="Q71" s="500"/>
      <c r="R71" s="35"/>
    </row>
    <row r="72" spans="1:26" s="36" customFormat="1" ht="15" hidden="1" customHeight="1" x14ac:dyDescent="0.2">
      <c r="A72" s="481"/>
      <c r="B72" s="498"/>
      <c r="C72" s="498"/>
      <c r="D72" s="498"/>
      <c r="E72" s="498"/>
      <c r="F72" s="504"/>
      <c r="G72" s="496"/>
      <c r="H72" s="496"/>
      <c r="I72" s="496"/>
      <c r="J72" s="496"/>
      <c r="K72" s="496"/>
      <c r="L72" s="496"/>
      <c r="M72" s="496"/>
      <c r="N72" s="496"/>
      <c r="O72" s="496"/>
      <c r="P72" s="503"/>
      <c r="Q72" s="496"/>
      <c r="R72" s="35"/>
    </row>
    <row r="73" spans="1:26" s="36" customFormat="1" ht="15" hidden="1" customHeight="1" x14ac:dyDescent="0.2">
      <c r="A73" s="479" t="s">
        <v>101</v>
      </c>
      <c r="B73" s="498"/>
      <c r="C73" s="498"/>
      <c r="D73" s="498"/>
      <c r="E73" s="498"/>
      <c r="F73" s="496"/>
      <c r="G73" s="496"/>
      <c r="H73" s="496"/>
      <c r="I73" s="496"/>
      <c r="J73" s="496"/>
      <c r="K73" s="496"/>
      <c r="L73" s="496"/>
      <c r="M73" s="496"/>
      <c r="N73" s="496"/>
      <c r="O73" s="496"/>
      <c r="P73" s="503"/>
      <c r="Q73" s="496"/>
      <c r="R73" s="35"/>
      <c r="S73" s="35"/>
      <c r="T73" s="35"/>
      <c r="U73" s="35"/>
      <c r="V73" s="35"/>
      <c r="W73" s="35"/>
    </row>
    <row r="74" spans="1:26" s="36" customFormat="1" ht="12.75" hidden="1" x14ac:dyDescent="0.2">
      <c r="A74" s="478" t="s">
        <v>105</v>
      </c>
      <c r="B74" s="498">
        <f t="shared" ref="B74:L74" si="35">B21</f>
        <v>0</v>
      </c>
      <c r="C74" s="498">
        <f t="shared" si="35"/>
        <v>0.17199999999999999</v>
      </c>
      <c r="D74" s="498">
        <f t="shared" si="35"/>
        <v>0.17899999999999999</v>
      </c>
      <c r="E74" s="498">
        <f t="shared" si="35"/>
        <v>8.5705199999999999E-3</v>
      </c>
      <c r="F74" s="498">
        <f t="shared" si="35"/>
        <v>0</v>
      </c>
      <c r="G74" s="498">
        <f t="shared" si="35"/>
        <v>0</v>
      </c>
      <c r="H74" s="498">
        <f t="shared" si="35"/>
        <v>0</v>
      </c>
      <c r="I74" s="498">
        <f t="shared" si="35"/>
        <v>0</v>
      </c>
      <c r="J74" s="498">
        <f t="shared" si="35"/>
        <v>0</v>
      </c>
      <c r="K74" s="498">
        <f t="shared" si="35"/>
        <v>0</v>
      </c>
      <c r="L74" s="498">
        <f t="shared" si="35"/>
        <v>0</v>
      </c>
      <c r="M74" s="498"/>
      <c r="N74" s="498"/>
      <c r="O74" s="498"/>
      <c r="P74" s="503"/>
      <c r="Q74" s="496"/>
      <c r="R74" s="578"/>
      <c r="S74" s="578"/>
      <c r="T74" s="578"/>
      <c r="U74" s="578"/>
      <c r="V74" s="35"/>
      <c r="W74" s="35"/>
      <c r="Y74" s="87"/>
      <c r="Z74" s="87"/>
    </row>
    <row r="75" spans="1:26" s="36" customFormat="1" ht="15" hidden="1" customHeight="1" x14ac:dyDescent="0.2">
      <c r="A75" s="478" t="s">
        <v>104</v>
      </c>
      <c r="B75" s="498">
        <v>0</v>
      </c>
      <c r="C75" s="498">
        <v>0</v>
      </c>
      <c r="D75" s="498">
        <v>0</v>
      </c>
      <c r="E75" s="498">
        <v>0</v>
      </c>
      <c r="F75" s="498">
        <v>0</v>
      </c>
      <c r="G75" s="498">
        <v>0</v>
      </c>
      <c r="H75" s="498">
        <v>0</v>
      </c>
      <c r="I75" s="498">
        <v>0</v>
      </c>
      <c r="J75" s="498">
        <v>0</v>
      </c>
      <c r="K75" s="498">
        <v>0</v>
      </c>
      <c r="L75" s="498">
        <v>0</v>
      </c>
      <c r="M75" s="498"/>
      <c r="N75" s="498"/>
      <c r="O75" s="498"/>
      <c r="P75" s="503"/>
      <c r="Q75" s="496"/>
      <c r="R75" s="88"/>
      <c r="S75" s="35"/>
      <c r="T75" s="35"/>
      <c r="U75" s="90"/>
      <c r="V75" s="35"/>
      <c r="W75" s="35"/>
      <c r="X75" s="91"/>
      <c r="Y75" s="89"/>
      <c r="Z75" s="89"/>
    </row>
    <row r="76" spans="1:26" s="36" customFormat="1" ht="12.75" hidden="1" x14ac:dyDescent="0.2">
      <c r="A76" s="478" t="s">
        <v>92</v>
      </c>
      <c r="B76" s="498">
        <f>$B$74-B75</f>
        <v>0</v>
      </c>
      <c r="C76" s="498">
        <f>SUM($B$74:C74)-SUM($B$75:C75)</f>
        <v>0.17199999999999999</v>
      </c>
      <c r="D76" s="498">
        <f>SUM($B$74:D74)-SUM($B$75:D75)</f>
        <v>0.35099999999999998</v>
      </c>
      <c r="E76" s="498">
        <f>SUM($B$74:E74)-SUM($B$75:E75)</f>
        <v>0.35957052</v>
      </c>
      <c r="F76" s="498">
        <f>SUM($B$74:F74)-SUM($B$75:F75)</f>
        <v>0.35957052</v>
      </c>
      <c r="G76" s="498">
        <f>SUM($B$74:G74)-SUM($B$75:G75)</f>
        <v>0.35957052</v>
      </c>
      <c r="H76" s="498">
        <f>SUM($B$74:H74)-SUM($B$75:H75)</f>
        <v>0.35957052</v>
      </c>
      <c r="I76" s="498">
        <f>SUM($B$74:I74)-SUM($B$75:I75)</f>
        <v>0.35957052</v>
      </c>
      <c r="J76" s="498">
        <f>SUM($B$74:J74)-SUM($B$75:J75)</f>
        <v>0.35957052</v>
      </c>
      <c r="K76" s="498">
        <f>SUM($B$74:K74)-SUM($B$75:K75)</f>
        <v>0.35957052</v>
      </c>
      <c r="L76" s="498">
        <f>SUM($B$74:L74)-SUM($B$75:L75)</f>
        <v>0.35957052</v>
      </c>
      <c r="M76" s="498"/>
      <c r="N76" s="498"/>
      <c r="O76" s="498"/>
      <c r="P76" s="503"/>
      <c r="Q76" s="496"/>
      <c r="R76" s="88"/>
      <c r="S76" s="35"/>
      <c r="T76" s="35"/>
      <c r="U76" s="90"/>
      <c r="V76" s="35"/>
      <c r="W76" s="35"/>
      <c r="X76" s="91"/>
      <c r="Y76" s="89"/>
      <c r="Z76" s="89"/>
    </row>
    <row r="77" spans="1:26" s="36" customFormat="1" ht="15" hidden="1" customHeight="1" x14ac:dyDescent="0.2">
      <c r="A77" s="478" t="s">
        <v>74</v>
      </c>
      <c r="B77" s="498">
        <v>0</v>
      </c>
      <c r="C77" s="498">
        <v>0</v>
      </c>
      <c r="D77" s="498">
        <v>0</v>
      </c>
      <c r="E77" s="498">
        <v>0</v>
      </c>
      <c r="F77" s="498">
        <f>$F$74*TaxDepr!$L5</f>
        <v>0</v>
      </c>
      <c r="G77" s="498">
        <f>$F$74*TaxDepr!$L6</f>
        <v>0</v>
      </c>
      <c r="H77" s="498">
        <f>$F$74*TaxDepr!$L7</f>
        <v>0</v>
      </c>
      <c r="I77" s="498">
        <f>$F$74*TaxDepr!$L8</f>
        <v>0</v>
      </c>
      <c r="J77" s="498">
        <f>$F$74*TaxDepr!$L9</f>
        <v>0</v>
      </c>
      <c r="K77" s="498">
        <f>$F$74*TaxDepr!$L10</f>
        <v>0</v>
      </c>
      <c r="L77" s="498">
        <f>$F$74*TaxDepr!$L11</f>
        <v>0</v>
      </c>
      <c r="M77" s="498"/>
      <c r="N77" s="498"/>
      <c r="O77" s="498"/>
      <c r="P77" s="503"/>
      <c r="Q77" s="496"/>
      <c r="R77" s="35"/>
      <c r="S77" s="35"/>
      <c r="T77" s="35"/>
      <c r="U77" s="35"/>
      <c r="V77" s="35"/>
      <c r="W77" s="35"/>
      <c r="X77" s="91"/>
      <c r="Y77" s="89"/>
      <c r="Z77" s="89"/>
    </row>
    <row r="78" spans="1:26" s="36" customFormat="1" ht="15" hidden="1" customHeight="1" thickBot="1" x14ac:dyDescent="0.25">
      <c r="A78" s="478" t="s">
        <v>75</v>
      </c>
      <c r="B78" s="499">
        <f>B75+B77</f>
        <v>0</v>
      </c>
      <c r="C78" s="499">
        <f t="shared" ref="C78:L78" si="36">C75+C77</f>
        <v>0</v>
      </c>
      <c r="D78" s="499">
        <f t="shared" si="36"/>
        <v>0</v>
      </c>
      <c r="E78" s="499">
        <f t="shared" si="36"/>
        <v>0</v>
      </c>
      <c r="F78" s="499">
        <f t="shared" si="36"/>
        <v>0</v>
      </c>
      <c r="G78" s="499">
        <f t="shared" si="36"/>
        <v>0</v>
      </c>
      <c r="H78" s="499">
        <f t="shared" si="36"/>
        <v>0</v>
      </c>
      <c r="I78" s="499">
        <f t="shared" si="36"/>
        <v>0</v>
      </c>
      <c r="J78" s="499">
        <f t="shared" si="36"/>
        <v>0</v>
      </c>
      <c r="K78" s="499">
        <f t="shared" si="36"/>
        <v>0</v>
      </c>
      <c r="L78" s="499">
        <f t="shared" si="36"/>
        <v>0</v>
      </c>
      <c r="M78" s="499"/>
      <c r="N78" s="499"/>
      <c r="O78" s="498"/>
      <c r="P78" s="503"/>
      <c r="Q78" s="496"/>
      <c r="R78" s="35"/>
      <c r="S78" s="35"/>
      <c r="T78" s="35"/>
      <c r="U78" s="35"/>
      <c r="V78" s="35"/>
      <c r="W78" s="35"/>
      <c r="X78" s="91"/>
      <c r="Y78" s="89"/>
      <c r="Z78" s="89"/>
    </row>
    <row r="79" spans="1:26" s="36" customFormat="1" ht="15" hidden="1" customHeight="1" thickTop="1" x14ac:dyDescent="0.2">
      <c r="A79" s="479"/>
      <c r="B79" s="498"/>
      <c r="C79" s="498"/>
      <c r="D79" s="498"/>
      <c r="E79" s="498"/>
      <c r="F79" s="496"/>
      <c r="G79" s="496"/>
      <c r="H79" s="496"/>
      <c r="I79" s="496"/>
      <c r="J79" s="496"/>
      <c r="K79" s="496"/>
      <c r="L79" s="496"/>
      <c r="M79" s="496"/>
      <c r="N79" s="496"/>
      <c r="O79" s="496"/>
      <c r="P79" s="503"/>
      <c r="Q79" s="496"/>
      <c r="R79" s="35"/>
      <c r="S79" s="35"/>
      <c r="T79" s="35"/>
      <c r="U79" s="35"/>
      <c r="V79" s="35"/>
      <c r="W79" s="35"/>
      <c r="X79" s="91"/>
      <c r="Y79" s="89"/>
      <c r="Z79" s="89"/>
    </row>
    <row r="80" spans="1:26" s="36" customFormat="1" ht="15" hidden="1" customHeight="1" x14ac:dyDescent="0.2">
      <c r="A80" s="479" t="s">
        <v>102</v>
      </c>
      <c r="B80" s="498"/>
      <c r="C80" s="498"/>
      <c r="D80" s="498"/>
      <c r="E80" s="498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503"/>
      <c r="Q80" s="496"/>
      <c r="R80" s="35"/>
      <c r="S80" s="35"/>
      <c r="T80" s="35"/>
      <c r="U80" s="35"/>
      <c r="V80" s="35"/>
      <c r="W80" s="35"/>
      <c r="X80" s="91"/>
      <c r="Y80" s="89"/>
      <c r="Z80" s="89"/>
    </row>
    <row r="81" spans="1:26" s="36" customFormat="1" ht="12.75" hidden="1" x14ac:dyDescent="0.2">
      <c r="A81" s="478" t="s">
        <v>105</v>
      </c>
      <c r="B81" s="498">
        <f t="shared" ref="B81:L81" si="37">B21</f>
        <v>0</v>
      </c>
      <c r="C81" s="498">
        <f t="shared" si="37"/>
        <v>0.17199999999999999</v>
      </c>
      <c r="D81" s="498">
        <f t="shared" si="37"/>
        <v>0.17899999999999999</v>
      </c>
      <c r="E81" s="498">
        <f t="shared" si="37"/>
        <v>8.5705199999999999E-3</v>
      </c>
      <c r="F81" s="498">
        <f t="shared" si="37"/>
        <v>0</v>
      </c>
      <c r="G81" s="498">
        <f t="shared" si="37"/>
        <v>0</v>
      </c>
      <c r="H81" s="498">
        <f t="shared" si="37"/>
        <v>0</v>
      </c>
      <c r="I81" s="498">
        <f t="shared" si="37"/>
        <v>0</v>
      </c>
      <c r="J81" s="498">
        <f t="shared" si="37"/>
        <v>0</v>
      </c>
      <c r="K81" s="498">
        <f t="shared" si="37"/>
        <v>0</v>
      </c>
      <c r="L81" s="498">
        <f t="shared" si="37"/>
        <v>0</v>
      </c>
      <c r="M81" s="498"/>
      <c r="N81" s="498"/>
      <c r="O81" s="498"/>
      <c r="P81" s="503"/>
      <c r="Q81" s="496"/>
      <c r="R81" s="35"/>
      <c r="S81" s="88"/>
      <c r="T81" s="35"/>
      <c r="U81" s="94"/>
      <c r="V81" s="35"/>
      <c r="W81" s="35"/>
      <c r="X81" s="91"/>
      <c r="Y81" s="89"/>
      <c r="Z81" s="89"/>
    </row>
    <row r="82" spans="1:26" s="36" customFormat="1" ht="15" hidden="1" customHeight="1" x14ac:dyDescent="0.2">
      <c r="A82" s="478" t="s">
        <v>104</v>
      </c>
      <c r="B82" s="498">
        <v>0</v>
      </c>
      <c r="C82" s="498">
        <v>0</v>
      </c>
      <c r="D82" s="498">
        <v>0</v>
      </c>
      <c r="E82" s="498">
        <v>0</v>
      </c>
      <c r="F82" s="498">
        <v>0</v>
      </c>
      <c r="G82" s="498">
        <v>0</v>
      </c>
      <c r="H82" s="498">
        <v>0</v>
      </c>
      <c r="I82" s="498">
        <v>0</v>
      </c>
      <c r="J82" s="498">
        <v>0</v>
      </c>
      <c r="K82" s="498">
        <v>0</v>
      </c>
      <c r="L82" s="498">
        <v>0</v>
      </c>
      <c r="M82" s="498"/>
      <c r="N82" s="498"/>
      <c r="O82" s="498"/>
      <c r="P82" s="503"/>
      <c r="Q82" s="496"/>
      <c r="R82" s="35"/>
      <c r="S82" s="88"/>
      <c r="T82" s="35"/>
      <c r="U82" s="94"/>
      <c r="V82" s="35"/>
      <c r="W82" s="35"/>
      <c r="X82" s="91"/>
      <c r="Y82" s="89"/>
      <c r="Z82" s="89"/>
    </row>
    <row r="83" spans="1:26" s="36" customFormat="1" ht="24.75" hidden="1" customHeight="1" x14ac:dyDescent="0.2">
      <c r="A83" s="478" t="s">
        <v>92</v>
      </c>
      <c r="B83" s="498">
        <f>SUM($B$81:B81)</f>
        <v>0</v>
      </c>
      <c r="C83" s="498">
        <f>SUM($B$81:C81)</f>
        <v>0.17199999999999999</v>
      </c>
      <c r="D83" s="498">
        <f>SUM($B$81:D81)</f>
        <v>0.35099999999999998</v>
      </c>
      <c r="E83" s="498">
        <f>SUM($B$81:E81)</f>
        <v>0.35957052</v>
      </c>
      <c r="F83" s="498">
        <f>SUM($B$81:F81)</f>
        <v>0.35957052</v>
      </c>
      <c r="G83" s="498">
        <f>SUM($B$81:G81)</f>
        <v>0.35957052</v>
      </c>
      <c r="H83" s="498">
        <f>SUM($B$81:H81)</f>
        <v>0.35957052</v>
      </c>
      <c r="I83" s="498">
        <f>SUM($B$81:I81)</f>
        <v>0.35957052</v>
      </c>
      <c r="J83" s="498">
        <f>SUM($B$81:J81)</f>
        <v>0.35957052</v>
      </c>
      <c r="K83" s="498">
        <f>SUM($B$81:K81)</f>
        <v>0.35957052</v>
      </c>
      <c r="L83" s="498">
        <f>SUM($B$81:L81)</f>
        <v>0.35957052</v>
      </c>
      <c r="M83" s="498"/>
      <c r="N83" s="498"/>
      <c r="O83" s="498"/>
      <c r="P83" s="503"/>
      <c r="Q83" s="496"/>
      <c r="R83" s="35"/>
      <c r="S83" s="88"/>
      <c r="T83" s="35"/>
      <c r="U83" s="94"/>
      <c r="V83" s="35"/>
      <c r="W83" s="35"/>
      <c r="X83" s="91"/>
      <c r="Y83" s="89"/>
      <c r="Z83" s="89"/>
    </row>
    <row r="84" spans="1:26" s="36" customFormat="1" ht="15" hidden="1" customHeight="1" x14ac:dyDescent="0.2">
      <c r="A84" s="478" t="s">
        <v>74</v>
      </c>
      <c r="B84" s="498">
        <v>0</v>
      </c>
      <c r="C84" s="498">
        <v>0</v>
      </c>
      <c r="D84" s="498">
        <v>0</v>
      </c>
      <c r="E84" s="498">
        <v>0</v>
      </c>
      <c r="F84" s="498">
        <f>F77</f>
        <v>0</v>
      </c>
      <c r="G84" s="498">
        <f t="shared" ref="G84:L84" si="38">G77</f>
        <v>0</v>
      </c>
      <c r="H84" s="498">
        <f t="shared" si="38"/>
        <v>0</v>
      </c>
      <c r="I84" s="498">
        <f t="shared" si="38"/>
        <v>0</v>
      </c>
      <c r="J84" s="498">
        <f t="shared" si="38"/>
        <v>0</v>
      </c>
      <c r="K84" s="498">
        <f t="shared" si="38"/>
        <v>0</v>
      </c>
      <c r="L84" s="498">
        <f t="shared" si="38"/>
        <v>0</v>
      </c>
      <c r="M84" s="498"/>
      <c r="N84" s="498"/>
      <c r="O84" s="498"/>
      <c r="P84" s="503"/>
      <c r="Q84" s="496"/>
      <c r="R84" s="35"/>
      <c r="S84" s="88"/>
      <c r="T84" s="35"/>
      <c r="U84" s="94"/>
      <c r="V84" s="35"/>
      <c r="W84" s="35"/>
      <c r="X84" s="91"/>
      <c r="Y84" s="89"/>
      <c r="Z84" s="89"/>
    </row>
    <row r="85" spans="1:26" s="36" customFormat="1" ht="15" hidden="1" customHeight="1" thickBot="1" x14ac:dyDescent="0.25">
      <c r="A85" s="478" t="s">
        <v>75</v>
      </c>
      <c r="B85" s="499">
        <f>B82+B84</f>
        <v>0</v>
      </c>
      <c r="C85" s="499">
        <f t="shared" ref="C85:L85" si="39">C82+C84</f>
        <v>0</v>
      </c>
      <c r="D85" s="499">
        <f t="shared" si="39"/>
        <v>0</v>
      </c>
      <c r="E85" s="499">
        <f t="shared" si="39"/>
        <v>0</v>
      </c>
      <c r="F85" s="499">
        <f t="shared" si="39"/>
        <v>0</v>
      </c>
      <c r="G85" s="499">
        <f t="shared" si="39"/>
        <v>0</v>
      </c>
      <c r="H85" s="499">
        <f t="shared" si="39"/>
        <v>0</v>
      </c>
      <c r="I85" s="499">
        <f t="shared" si="39"/>
        <v>0</v>
      </c>
      <c r="J85" s="499">
        <f t="shared" si="39"/>
        <v>0</v>
      </c>
      <c r="K85" s="499">
        <f t="shared" si="39"/>
        <v>0</v>
      </c>
      <c r="L85" s="499">
        <f t="shared" si="39"/>
        <v>0</v>
      </c>
      <c r="M85" s="499"/>
      <c r="N85" s="499"/>
      <c r="O85" s="498"/>
      <c r="P85" s="503"/>
      <c r="Q85" s="496"/>
      <c r="R85" s="95"/>
      <c r="S85" s="35"/>
      <c r="T85" s="35"/>
      <c r="U85" s="96"/>
      <c r="V85" s="35"/>
      <c r="W85" s="35"/>
      <c r="X85" s="91"/>
      <c r="Y85" s="89"/>
      <c r="Z85" s="89"/>
    </row>
    <row r="86" spans="1:26" s="36" customFormat="1" ht="15" customHeight="1" x14ac:dyDescent="0.2">
      <c r="A86" s="481"/>
      <c r="B86" s="498"/>
      <c r="C86" s="498"/>
      <c r="D86" s="498"/>
      <c r="E86" s="498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503"/>
      <c r="Q86" s="496"/>
      <c r="R86" s="35"/>
      <c r="S86" s="35"/>
      <c r="T86" s="35"/>
      <c r="U86" s="35"/>
      <c r="V86" s="35"/>
      <c r="W86" s="35"/>
      <c r="X86" s="91"/>
      <c r="Y86" s="89"/>
      <c r="Z86" s="89"/>
    </row>
    <row r="87" spans="1:26" s="36" customFormat="1" ht="15" customHeight="1" x14ac:dyDescent="0.2">
      <c r="A87" s="489" t="s">
        <v>68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35"/>
      <c r="Q87" s="54"/>
      <c r="R87" s="35"/>
      <c r="S87" s="35"/>
      <c r="T87" s="35"/>
      <c r="U87" s="35"/>
      <c r="V87" s="35"/>
      <c r="W87" s="35"/>
    </row>
    <row r="88" spans="1:26" s="36" customFormat="1" ht="15" customHeight="1" x14ac:dyDescent="0.2">
      <c r="A88" s="490" t="s">
        <v>90</v>
      </c>
      <c r="B88" s="286">
        <f t="shared" ref="B88:K88" si="40">$B$21*(1-$B$5)/$B$3</f>
        <v>0</v>
      </c>
      <c r="C88" s="286">
        <f t="shared" si="40"/>
        <v>0</v>
      </c>
      <c r="D88" s="286">
        <f t="shared" si="40"/>
        <v>0</v>
      </c>
      <c r="E88" s="286">
        <f t="shared" si="40"/>
        <v>0</v>
      </c>
      <c r="F88" s="286">
        <f t="shared" si="40"/>
        <v>0</v>
      </c>
      <c r="G88" s="286">
        <f t="shared" si="40"/>
        <v>0</v>
      </c>
      <c r="H88" s="286">
        <f t="shared" si="40"/>
        <v>0</v>
      </c>
      <c r="I88" s="286">
        <f t="shared" si="40"/>
        <v>0</v>
      </c>
      <c r="J88" s="286">
        <f t="shared" si="40"/>
        <v>0</v>
      </c>
      <c r="K88" s="286">
        <f t="shared" si="40"/>
        <v>0</v>
      </c>
      <c r="L88" s="286"/>
      <c r="M88" s="286"/>
      <c r="N88" s="286"/>
      <c r="O88" s="286"/>
      <c r="P88" s="35"/>
      <c r="Q88" s="72">
        <f t="shared" ref="Q88:Q98" si="41">SUM(B88:P88)</f>
        <v>0</v>
      </c>
      <c r="R88" s="35"/>
    </row>
    <row r="89" spans="1:26" s="36" customFormat="1" ht="15" customHeight="1" x14ac:dyDescent="0.2">
      <c r="A89" s="490">
        <v>2015</v>
      </c>
      <c r="B89" s="286"/>
      <c r="C89" s="286">
        <f t="shared" ref="C89:L89" si="42">$C$21*(1-$B$5)/$B$3</f>
        <v>1.72E-2</v>
      </c>
      <c r="D89" s="286">
        <f t="shared" si="42"/>
        <v>1.72E-2</v>
      </c>
      <c r="E89" s="286">
        <f t="shared" si="42"/>
        <v>1.72E-2</v>
      </c>
      <c r="F89" s="286">
        <f t="shared" si="42"/>
        <v>1.72E-2</v>
      </c>
      <c r="G89" s="286">
        <f t="shared" si="42"/>
        <v>1.72E-2</v>
      </c>
      <c r="H89" s="286">
        <f t="shared" si="42"/>
        <v>1.72E-2</v>
      </c>
      <c r="I89" s="286">
        <f t="shared" si="42"/>
        <v>1.72E-2</v>
      </c>
      <c r="J89" s="286">
        <f t="shared" si="42"/>
        <v>1.72E-2</v>
      </c>
      <c r="K89" s="286">
        <f t="shared" si="42"/>
        <v>1.72E-2</v>
      </c>
      <c r="L89" s="286">
        <f t="shared" si="42"/>
        <v>1.72E-2</v>
      </c>
      <c r="M89" s="286"/>
      <c r="N89" s="286"/>
      <c r="O89" s="286"/>
      <c r="P89" s="35"/>
      <c r="Q89" s="72">
        <f>SUM(B89:P89)</f>
        <v>0.17199999999999996</v>
      </c>
      <c r="R89" s="35"/>
    </row>
    <row r="90" spans="1:26" s="36" customFormat="1" ht="15" customHeight="1" x14ac:dyDescent="0.2">
      <c r="A90" s="490">
        <v>2016</v>
      </c>
      <c r="B90" s="286"/>
      <c r="C90" s="286"/>
      <c r="D90" s="286">
        <f>$D$21*(1-$B$5)/$B$3</f>
        <v>1.7899999999999999E-2</v>
      </c>
      <c r="E90" s="286">
        <f>$D$21*(1-$B$5)/$B$3</f>
        <v>1.7899999999999999E-2</v>
      </c>
      <c r="F90" s="286">
        <f>$D$21*(1-$B$5)/$B$3</f>
        <v>1.7899999999999999E-2</v>
      </c>
      <c r="G90" s="286">
        <f>$D$21*(1-$B$5)/$B$3</f>
        <v>1.7899999999999999E-2</v>
      </c>
      <c r="H90" s="286">
        <f>$D$21*(1-$B$5)/$B$3</f>
        <v>1.7899999999999999E-2</v>
      </c>
      <c r="I90" s="286">
        <f t="shared" ref="I90:M90" si="43">$D$21*(1-$B$5)/$B$3</f>
        <v>1.7899999999999999E-2</v>
      </c>
      <c r="J90" s="286">
        <f t="shared" si="43"/>
        <v>1.7899999999999999E-2</v>
      </c>
      <c r="K90" s="286">
        <f t="shared" si="43"/>
        <v>1.7899999999999999E-2</v>
      </c>
      <c r="L90" s="286">
        <f t="shared" si="43"/>
        <v>1.7899999999999999E-2</v>
      </c>
      <c r="M90" s="286">
        <f t="shared" si="43"/>
        <v>1.7899999999999999E-2</v>
      </c>
      <c r="N90" s="286"/>
      <c r="O90" s="286"/>
      <c r="P90" s="35"/>
      <c r="Q90" s="72">
        <f t="shared" si="41"/>
        <v>0.17899999999999999</v>
      </c>
      <c r="R90" s="35"/>
    </row>
    <row r="91" spans="1:26" s="36" customFormat="1" ht="15" customHeight="1" x14ac:dyDescent="0.2">
      <c r="A91" s="490">
        <v>2017</v>
      </c>
      <c r="B91" s="286"/>
      <c r="C91" s="286"/>
      <c r="D91" s="286"/>
      <c r="E91" s="286">
        <f>$E$21*(1-$B$5)/$B$3</f>
        <v>8.5705199999999997E-4</v>
      </c>
      <c r="F91" s="286">
        <f>$E$21*(1-$B$5)/$B$3</f>
        <v>8.5705199999999997E-4</v>
      </c>
      <c r="G91" s="286">
        <f>$E$21*(1-$B$5)/$B$3</f>
        <v>8.5705199999999997E-4</v>
      </c>
      <c r="H91" s="286">
        <f>$E$21*(1-$B$5)/$B$3</f>
        <v>8.5705199999999997E-4</v>
      </c>
      <c r="I91" s="286">
        <f>$E$21*(1-$B$5)/$B$3</f>
        <v>8.5705199999999997E-4</v>
      </c>
      <c r="J91" s="286">
        <f t="shared" ref="J91:N91" si="44">$E$21*(1-$B$5)/$B$3</f>
        <v>8.5705199999999997E-4</v>
      </c>
      <c r="K91" s="286">
        <f t="shared" si="44"/>
        <v>8.5705199999999997E-4</v>
      </c>
      <c r="L91" s="286">
        <f t="shared" si="44"/>
        <v>8.5705199999999997E-4</v>
      </c>
      <c r="M91" s="286">
        <f t="shared" si="44"/>
        <v>8.5705199999999997E-4</v>
      </c>
      <c r="N91" s="286">
        <f t="shared" si="44"/>
        <v>8.5705199999999997E-4</v>
      </c>
      <c r="O91" s="286"/>
      <c r="P91" s="35"/>
      <c r="Q91" s="72">
        <f t="shared" si="41"/>
        <v>8.5705199999999981E-3</v>
      </c>
      <c r="R91" s="35"/>
    </row>
    <row r="92" spans="1:26" s="36" customFormat="1" ht="15" customHeight="1" x14ac:dyDescent="0.2">
      <c r="A92" s="490">
        <v>2018</v>
      </c>
      <c r="B92" s="286"/>
      <c r="C92" s="286"/>
      <c r="D92" s="286"/>
      <c r="E92" s="286"/>
      <c r="F92" s="286">
        <f>$F$21*(1-$B$5)/$B$3</f>
        <v>0</v>
      </c>
      <c r="G92" s="286">
        <f>$F$21*(1-$B$5)/$B$3</f>
        <v>0</v>
      </c>
      <c r="H92" s="286">
        <f>$F$21*(1-$B$5)/$B$3</f>
        <v>0</v>
      </c>
      <c r="I92" s="286">
        <f>$F$21*(1-$B$5)/$B$3</f>
        <v>0</v>
      </c>
      <c r="J92" s="286">
        <f>$F$21*(1-$B$5)/$B$3</f>
        <v>0</v>
      </c>
      <c r="K92" s="286">
        <f t="shared" ref="K92:O92" si="45">$F$21*(1-$B$5)/$B$3</f>
        <v>0</v>
      </c>
      <c r="L92" s="286">
        <f t="shared" si="45"/>
        <v>0</v>
      </c>
      <c r="M92" s="286">
        <f t="shared" si="45"/>
        <v>0</v>
      </c>
      <c r="N92" s="286">
        <f t="shared" si="45"/>
        <v>0</v>
      </c>
      <c r="O92" s="286">
        <f t="shared" si="45"/>
        <v>0</v>
      </c>
      <c r="P92" s="35"/>
      <c r="Q92" s="72">
        <f t="shared" si="41"/>
        <v>0</v>
      </c>
      <c r="R92" s="35"/>
    </row>
    <row r="93" spans="1:26" s="36" customFormat="1" ht="15" customHeight="1" x14ac:dyDescent="0.2">
      <c r="A93" s="490">
        <v>2019</v>
      </c>
      <c r="B93" s="286"/>
      <c r="C93" s="286"/>
      <c r="D93" s="286"/>
      <c r="E93" s="286"/>
      <c r="F93" s="286"/>
      <c r="G93" s="286">
        <f t="shared" ref="G93:L93" si="46">$G$21*(1-$B$5)/$B$3</f>
        <v>0</v>
      </c>
      <c r="H93" s="286">
        <f t="shared" si="46"/>
        <v>0</v>
      </c>
      <c r="I93" s="286">
        <f t="shared" si="46"/>
        <v>0</v>
      </c>
      <c r="J93" s="286">
        <f t="shared" si="46"/>
        <v>0</v>
      </c>
      <c r="K93" s="286">
        <f t="shared" si="46"/>
        <v>0</v>
      </c>
      <c r="L93" s="286">
        <f t="shared" si="46"/>
        <v>0</v>
      </c>
      <c r="M93" s="286"/>
      <c r="N93" s="286"/>
      <c r="O93" s="286"/>
      <c r="P93" s="35"/>
      <c r="Q93" s="72">
        <f t="shared" si="41"/>
        <v>0</v>
      </c>
      <c r="R93" s="35"/>
    </row>
    <row r="94" spans="1:26" s="36" customFormat="1" ht="15" customHeight="1" x14ac:dyDescent="0.2">
      <c r="A94" s="490">
        <v>2020</v>
      </c>
      <c r="B94" s="286"/>
      <c r="C94" s="286"/>
      <c r="D94" s="286"/>
      <c r="E94" s="286"/>
      <c r="F94" s="286"/>
      <c r="G94" s="286"/>
      <c r="H94" s="286">
        <f>$H$21*(1-$B$5)/$B$3</f>
        <v>0</v>
      </c>
      <c r="I94" s="286">
        <f>$H$21*(1-$B$5)/$B$3</f>
        <v>0</v>
      </c>
      <c r="J94" s="286">
        <f>$H$21*(1-$B$5)/$B$3</f>
        <v>0</v>
      </c>
      <c r="K94" s="286">
        <f>$H$21*(1-$B$5)/$B$3</f>
        <v>0</v>
      </c>
      <c r="L94" s="286">
        <f>$H$21*(1-$B$5)/$B$3</f>
        <v>0</v>
      </c>
      <c r="M94" s="286"/>
      <c r="N94" s="286"/>
      <c r="O94" s="286"/>
      <c r="P94" s="35"/>
      <c r="Q94" s="72">
        <f t="shared" si="41"/>
        <v>0</v>
      </c>
      <c r="R94" s="35"/>
    </row>
    <row r="95" spans="1:26" s="36" customFormat="1" ht="15" customHeight="1" x14ac:dyDescent="0.2">
      <c r="A95" s="490">
        <v>2021</v>
      </c>
      <c r="B95" s="286"/>
      <c r="C95" s="286"/>
      <c r="D95" s="286"/>
      <c r="E95" s="286"/>
      <c r="F95" s="286"/>
      <c r="G95" s="286"/>
      <c r="H95" s="286"/>
      <c r="I95" s="286">
        <f>$I$21*(1-$B$5)/$B$3</f>
        <v>0</v>
      </c>
      <c r="J95" s="286">
        <f>$I$21*(1-$B$5)/$B$3</f>
        <v>0</v>
      </c>
      <c r="K95" s="286">
        <f>$I$21*(1-$B$5)/$B$3</f>
        <v>0</v>
      </c>
      <c r="L95" s="286">
        <f>$I$21*(1-$B$5)/$B$3</f>
        <v>0</v>
      </c>
      <c r="M95" s="286"/>
      <c r="N95" s="286"/>
      <c r="O95" s="286"/>
      <c r="P95" s="35"/>
      <c r="Q95" s="72">
        <f t="shared" si="41"/>
        <v>0</v>
      </c>
      <c r="R95" s="35"/>
    </row>
    <row r="96" spans="1:26" s="36" customFormat="1" ht="15" customHeight="1" x14ac:dyDescent="0.2">
      <c r="A96" s="490">
        <v>2022</v>
      </c>
      <c r="B96" s="286"/>
      <c r="C96" s="286"/>
      <c r="D96" s="286"/>
      <c r="E96" s="286"/>
      <c r="F96" s="286"/>
      <c r="G96" s="286"/>
      <c r="H96" s="286"/>
      <c r="I96" s="286"/>
      <c r="J96" s="286">
        <f>$J$21*(1-$B$5)/$B$3</f>
        <v>0</v>
      </c>
      <c r="K96" s="286">
        <f>$J$21*(1-$B$5)/$B$3</f>
        <v>0</v>
      </c>
      <c r="L96" s="286">
        <f>$J$21*(1-$B$5)/$B$3</f>
        <v>0</v>
      </c>
      <c r="M96" s="286"/>
      <c r="N96" s="286"/>
      <c r="O96" s="286"/>
      <c r="P96" s="35"/>
      <c r="Q96" s="72">
        <f t="shared" si="41"/>
        <v>0</v>
      </c>
      <c r="R96" s="35"/>
    </row>
    <row r="97" spans="1:18" s="36" customFormat="1" ht="15" customHeight="1" x14ac:dyDescent="0.2">
      <c r="A97" s="490">
        <v>2023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>
        <f>$K$21*(1-$B$5)/$B$3</f>
        <v>0</v>
      </c>
      <c r="L97" s="286">
        <f>$K$21*(1-$B$5)/$B$3</f>
        <v>0</v>
      </c>
      <c r="M97" s="286"/>
      <c r="N97" s="286"/>
      <c r="O97" s="286"/>
      <c r="P97" s="35"/>
      <c r="Q97" s="72">
        <f t="shared" si="41"/>
        <v>0</v>
      </c>
      <c r="R97" s="35"/>
    </row>
    <row r="98" spans="1:18" s="36" customFormat="1" ht="15" customHeight="1" x14ac:dyDescent="0.2">
      <c r="A98" s="490">
        <v>2024</v>
      </c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>
        <f>$L$21*(1-$B$5)/$B$3</f>
        <v>0</v>
      </c>
      <c r="M98" s="286"/>
      <c r="N98" s="286"/>
      <c r="O98" s="286"/>
      <c r="P98" s="35"/>
      <c r="Q98" s="72">
        <f t="shared" si="41"/>
        <v>0</v>
      </c>
      <c r="R98" s="35"/>
    </row>
    <row r="99" spans="1:18" s="102" customFormat="1" ht="15" customHeight="1" thickBot="1" x14ac:dyDescent="0.25">
      <c r="A99" s="98"/>
      <c r="B99" s="101">
        <f t="shared" ref="B99:O99" si="47">SUM(B88:B98)</f>
        <v>0</v>
      </c>
      <c r="C99" s="101">
        <f>SUM(C88:C98)</f>
        <v>1.72E-2</v>
      </c>
      <c r="D99" s="101">
        <f t="shared" si="47"/>
        <v>3.5099999999999999E-2</v>
      </c>
      <c r="E99" s="101">
        <f t="shared" si="47"/>
        <v>3.5957051999999996E-2</v>
      </c>
      <c r="F99" s="101">
        <f t="shared" si="47"/>
        <v>3.5957051999999996E-2</v>
      </c>
      <c r="G99" s="101">
        <f t="shared" si="47"/>
        <v>3.5957051999999996E-2</v>
      </c>
      <c r="H99" s="101">
        <f t="shared" si="47"/>
        <v>3.5957051999999996E-2</v>
      </c>
      <c r="I99" s="101">
        <f t="shared" si="47"/>
        <v>3.5957051999999996E-2</v>
      </c>
      <c r="J99" s="101">
        <f t="shared" si="47"/>
        <v>3.5957051999999996E-2</v>
      </c>
      <c r="K99" s="101">
        <f t="shared" si="47"/>
        <v>3.5957051999999996E-2</v>
      </c>
      <c r="L99" s="101">
        <f t="shared" si="47"/>
        <v>3.5957051999999996E-2</v>
      </c>
      <c r="M99" s="101">
        <f t="shared" si="47"/>
        <v>1.8757052E-2</v>
      </c>
      <c r="N99" s="101">
        <f t="shared" si="47"/>
        <v>8.5705199999999997E-4</v>
      </c>
      <c r="O99" s="101">
        <f t="shared" si="47"/>
        <v>0</v>
      </c>
      <c r="P99" s="395"/>
      <c r="Q99" s="55">
        <f>SUM(Q88:Q98)</f>
        <v>0.35957052</v>
      </c>
      <c r="R99" s="395"/>
    </row>
    <row r="100" spans="1:18" s="36" customFormat="1" ht="15" hidden="1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35"/>
      <c r="Q100" s="54"/>
      <c r="R100" s="35"/>
    </row>
    <row r="101" spans="1:18" s="36" customFormat="1" ht="15" hidden="1" customHeight="1" x14ac:dyDescent="0.2">
      <c r="A101" s="306" t="s">
        <v>69</v>
      </c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4"/>
      <c r="Q101" s="300"/>
      <c r="R101" s="35"/>
    </row>
    <row r="102" spans="1:18" s="36" customFormat="1" ht="15" hidden="1" customHeight="1" x14ac:dyDescent="0.2">
      <c r="A102" s="307" t="s">
        <v>90</v>
      </c>
      <c r="B102" s="295">
        <f t="shared" ref="B102:L102" si="48">$B$21/$B$3</f>
        <v>0</v>
      </c>
      <c r="C102" s="295">
        <f t="shared" si="48"/>
        <v>0</v>
      </c>
      <c r="D102" s="295">
        <f t="shared" si="48"/>
        <v>0</v>
      </c>
      <c r="E102" s="295">
        <f t="shared" si="48"/>
        <v>0</v>
      </c>
      <c r="F102" s="295">
        <f t="shared" si="48"/>
        <v>0</v>
      </c>
      <c r="G102" s="295">
        <f t="shared" si="48"/>
        <v>0</v>
      </c>
      <c r="H102" s="295">
        <f t="shared" si="48"/>
        <v>0</v>
      </c>
      <c r="I102" s="295">
        <f t="shared" si="48"/>
        <v>0</v>
      </c>
      <c r="J102" s="295">
        <f t="shared" si="48"/>
        <v>0</v>
      </c>
      <c r="K102" s="295">
        <f t="shared" si="48"/>
        <v>0</v>
      </c>
      <c r="L102" s="295">
        <f t="shared" si="48"/>
        <v>0</v>
      </c>
      <c r="M102" s="295"/>
      <c r="N102" s="295"/>
      <c r="O102" s="295"/>
      <c r="P102" s="294"/>
      <c r="Q102" s="295">
        <f t="shared" ref="Q102:Q112" si="49">SUM(B102:P102)</f>
        <v>0</v>
      </c>
      <c r="R102" s="35"/>
    </row>
    <row r="103" spans="1:18" s="36" customFormat="1" ht="15" hidden="1" customHeight="1" x14ac:dyDescent="0.2">
      <c r="A103" s="307">
        <v>2015</v>
      </c>
      <c r="B103" s="295"/>
      <c r="C103" s="295">
        <f t="shared" ref="C103:L103" si="50">$C$21/$B$3</f>
        <v>1.72E-2</v>
      </c>
      <c r="D103" s="295">
        <f t="shared" si="50"/>
        <v>1.72E-2</v>
      </c>
      <c r="E103" s="295">
        <f t="shared" si="50"/>
        <v>1.72E-2</v>
      </c>
      <c r="F103" s="295">
        <f t="shared" si="50"/>
        <v>1.72E-2</v>
      </c>
      <c r="G103" s="295">
        <f t="shared" si="50"/>
        <v>1.72E-2</v>
      </c>
      <c r="H103" s="295">
        <f t="shared" si="50"/>
        <v>1.72E-2</v>
      </c>
      <c r="I103" s="295">
        <f t="shared" si="50"/>
        <v>1.72E-2</v>
      </c>
      <c r="J103" s="295">
        <f t="shared" si="50"/>
        <v>1.72E-2</v>
      </c>
      <c r="K103" s="295">
        <f t="shared" si="50"/>
        <v>1.72E-2</v>
      </c>
      <c r="L103" s="295">
        <f t="shared" si="50"/>
        <v>1.72E-2</v>
      </c>
      <c r="M103" s="295"/>
      <c r="N103" s="295"/>
      <c r="O103" s="295"/>
      <c r="P103" s="294"/>
      <c r="Q103" s="295">
        <f t="shared" si="49"/>
        <v>0.17199999999999996</v>
      </c>
      <c r="R103" s="35"/>
    </row>
    <row r="104" spans="1:18" s="36" customFormat="1" ht="15" hidden="1" customHeight="1" x14ac:dyDescent="0.2">
      <c r="A104" s="307">
        <v>2016</v>
      </c>
      <c r="B104" s="295"/>
      <c r="C104" s="295"/>
      <c r="D104" s="295">
        <f t="shared" ref="D104:L104" si="51">$D$21/$B$3</f>
        <v>1.7899999999999999E-2</v>
      </c>
      <c r="E104" s="295">
        <f t="shared" si="51"/>
        <v>1.7899999999999999E-2</v>
      </c>
      <c r="F104" s="295">
        <f t="shared" si="51"/>
        <v>1.7899999999999999E-2</v>
      </c>
      <c r="G104" s="295">
        <f t="shared" si="51"/>
        <v>1.7899999999999999E-2</v>
      </c>
      <c r="H104" s="295">
        <f t="shared" si="51"/>
        <v>1.7899999999999999E-2</v>
      </c>
      <c r="I104" s="295">
        <f t="shared" si="51"/>
        <v>1.7899999999999999E-2</v>
      </c>
      <c r="J104" s="295">
        <f t="shared" si="51"/>
        <v>1.7899999999999999E-2</v>
      </c>
      <c r="K104" s="295">
        <f t="shared" si="51"/>
        <v>1.7899999999999999E-2</v>
      </c>
      <c r="L104" s="295">
        <f t="shared" si="51"/>
        <v>1.7899999999999999E-2</v>
      </c>
      <c r="M104" s="295"/>
      <c r="N104" s="295"/>
      <c r="O104" s="295"/>
      <c r="P104" s="294"/>
      <c r="Q104" s="295">
        <f t="shared" si="49"/>
        <v>0.16109999999999999</v>
      </c>
      <c r="R104" s="35"/>
    </row>
    <row r="105" spans="1:18" s="36" customFormat="1" ht="15" hidden="1" customHeight="1" x14ac:dyDescent="0.2">
      <c r="A105" s="307">
        <v>2017</v>
      </c>
      <c r="B105" s="295"/>
      <c r="C105" s="295"/>
      <c r="D105" s="295"/>
      <c r="E105" s="295">
        <f t="shared" ref="E105:L105" si="52">$E$21/$B$3</f>
        <v>8.5705199999999997E-4</v>
      </c>
      <c r="F105" s="295">
        <f t="shared" si="52"/>
        <v>8.5705199999999997E-4</v>
      </c>
      <c r="G105" s="295">
        <f t="shared" si="52"/>
        <v>8.5705199999999997E-4</v>
      </c>
      <c r="H105" s="295">
        <f t="shared" si="52"/>
        <v>8.5705199999999997E-4</v>
      </c>
      <c r="I105" s="295">
        <f t="shared" si="52"/>
        <v>8.5705199999999997E-4</v>
      </c>
      <c r="J105" s="295">
        <f t="shared" si="52"/>
        <v>8.5705199999999997E-4</v>
      </c>
      <c r="K105" s="295">
        <f t="shared" si="52"/>
        <v>8.5705199999999997E-4</v>
      </c>
      <c r="L105" s="295">
        <f t="shared" si="52"/>
        <v>8.5705199999999997E-4</v>
      </c>
      <c r="M105" s="295"/>
      <c r="N105" s="295"/>
      <c r="O105" s="295"/>
      <c r="P105" s="294"/>
      <c r="Q105" s="295">
        <f t="shared" si="49"/>
        <v>6.8564159999999989E-3</v>
      </c>
      <c r="R105" s="35"/>
    </row>
    <row r="106" spans="1:18" s="36" customFormat="1" ht="15" hidden="1" customHeight="1" x14ac:dyDescent="0.2">
      <c r="A106" s="307">
        <v>2018</v>
      </c>
      <c r="B106" s="295"/>
      <c r="C106" s="295"/>
      <c r="D106" s="295"/>
      <c r="E106" s="295"/>
      <c r="F106" s="295">
        <f t="shared" ref="F106:L106" si="53">$F$21/$B$3</f>
        <v>0</v>
      </c>
      <c r="G106" s="295">
        <f t="shared" si="53"/>
        <v>0</v>
      </c>
      <c r="H106" s="295">
        <f t="shared" si="53"/>
        <v>0</v>
      </c>
      <c r="I106" s="295">
        <f t="shared" si="53"/>
        <v>0</v>
      </c>
      <c r="J106" s="295">
        <f t="shared" si="53"/>
        <v>0</v>
      </c>
      <c r="K106" s="295">
        <f t="shared" si="53"/>
        <v>0</v>
      </c>
      <c r="L106" s="295">
        <f t="shared" si="53"/>
        <v>0</v>
      </c>
      <c r="M106" s="295"/>
      <c r="N106" s="295"/>
      <c r="O106" s="295"/>
      <c r="P106" s="294"/>
      <c r="Q106" s="295">
        <f t="shared" si="49"/>
        <v>0</v>
      </c>
      <c r="R106" s="35"/>
    </row>
    <row r="107" spans="1:18" s="36" customFormat="1" ht="15" hidden="1" customHeight="1" x14ac:dyDescent="0.2">
      <c r="A107" s="307">
        <v>2019</v>
      </c>
      <c r="B107" s="295"/>
      <c r="C107" s="295"/>
      <c r="D107" s="295"/>
      <c r="E107" s="295"/>
      <c r="F107" s="295"/>
      <c r="G107" s="295">
        <f t="shared" ref="G107:L107" si="54">$G$21/$B$3</f>
        <v>0</v>
      </c>
      <c r="H107" s="295">
        <f t="shared" si="54"/>
        <v>0</v>
      </c>
      <c r="I107" s="295">
        <f t="shared" si="54"/>
        <v>0</v>
      </c>
      <c r="J107" s="295">
        <f t="shared" si="54"/>
        <v>0</v>
      </c>
      <c r="K107" s="295">
        <f t="shared" si="54"/>
        <v>0</v>
      </c>
      <c r="L107" s="295">
        <f t="shared" si="54"/>
        <v>0</v>
      </c>
      <c r="M107" s="295"/>
      <c r="N107" s="295"/>
      <c r="O107" s="295"/>
      <c r="P107" s="294"/>
      <c r="Q107" s="295">
        <f t="shared" si="49"/>
        <v>0</v>
      </c>
      <c r="R107" s="35"/>
    </row>
    <row r="108" spans="1:18" s="36" customFormat="1" ht="15" hidden="1" customHeight="1" x14ac:dyDescent="0.2">
      <c r="A108" s="307">
        <v>2020</v>
      </c>
      <c r="B108" s="295"/>
      <c r="C108" s="295"/>
      <c r="D108" s="295"/>
      <c r="E108" s="295"/>
      <c r="F108" s="295"/>
      <c r="G108" s="295"/>
      <c r="H108" s="295">
        <f>$H$21/$B$3</f>
        <v>0</v>
      </c>
      <c r="I108" s="295">
        <f>$H$21/$B$3</f>
        <v>0</v>
      </c>
      <c r="J108" s="295">
        <f>$H$21/$B$3</f>
        <v>0</v>
      </c>
      <c r="K108" s="295">
        <f>$H$21/$B$3</f>
        <v>0</v>
      </c>
      <c r="L108" s="295">
        <f>$H$21/$B$3</f>
        <v>0</v>
      </c>
      <c r="M108" s="295"/>
      <c r="N108" s="295"/>
      <c r="O108" s="295"/>
      <c r="P108" s="294"/>
      <c r="Q108" s="295">
        <f t="shared" si="49"/>
        <v>0</v>
      </c>
      <c r="R108" s="35"/>
    </row>
    <row r="109" spans="1:18" s="36" customFormat="1" ht="15" hidden="1" customHeight="1" x14ac:dyDescent="0.2">
      <c r="A109" s="307">
        <v>2021</v>
      </c>
      <c r="B109" s="295"/>
      <c r="C109" s="295"/>
      <c r="D109" s="295"/>
      <c r="E109" s="295"/>
      <c r="F109" s="295"/>
      <c r="G109" s="295"/>
      <c r="H109" s="295"/>
      <c r="I109" s="295">
        <f>$I$21/$B$3</f>
        <v>0</v>
      </c>
      <c r="J109" s="295">
        <f>$I$21/$B$3</f>
        <v>0</v>
      </c>
      <c r="K109" s="295">
        <f>$I$21/$B$3</f>
        <v>0</v>
      </c>
      <c r="L109" s="295">
        <f>$I$21/$B$3</f>
        <v>0</v>
      </c>
      <c r="M109" s="295"/>
      <c r="N109" s="295"/>
      <c r="O109" s="295"/>
      <c r="P109" s="294"/>
      <c r="Q109" s="295">
        <f t="shared" si="49"/>
        <v>0</v>
      </c>
      <c r="R109" s="35"/>
    </row>
    <row r="110" spans="1:18" s="36" customFormat="1" ht="15" hidden="1" customHeight="1" x14ac:dyDescent="0.2">
      <c r="A110" s="307">
        <v>2022</v>
      </c>
      <c r="B110" s="295"/>
      <c r="C110" s="295"/>
      <c r="D110" s="295"/>
      <c r="E110" s="295"/>
      <c r="F110" s="295"/>
      <c r="G110" s="295"/>
      <c r="H110" s="295"/>
      <c r="I110" s="295"/>
      <c r="J110" s="295">
        <f>$J$21/$B$3</f>
        <v>0</v>
      </c>
      <c r="K110" s="295">
        <f>$J$21/$B$3</f>
        <v>0</v>
      </c>
      <c r="L110" s="295">
        <f>$J$21/$B$3</f>
        <v>0</v>
      </c>
      <c r="M110" s="295"/>
      <c r="N110" s="295"/>
      <c r="O110" s="295"/>
      <c r="P110" s="294"/>
      <c r="Q110" s="295">
        <f t="shared" si="49"/>
        <v>0</v>
      </c>
      <c r="R110" s="35"/>
    </row>
    <row r="111" spans="1:18" s="36" customFormat="1" ht="15" hidden="1" customHeight="1" x14ac:dyDescent="0.2">
      <c r="A111" s="307">
        <v>2023</v>
      </c>
      <c r="B111" s="295"/>
      <c r="C111" s="295"/>
      <c r="D111" s="295"/>
      <c r="E111" s="295"/>
      <c r="F111" s="295"/>
      <c r="G111" s="295"/>
      <c r="H111" s="295"/>
      <c r="I111" s="295"/>
      <c r="J111" s="295"/>
      <c r="K111" s="295">
        <f>$K$21/$B$3</f>
        <v>0</v>
      </c>
      <c r="L111" s="295">
        <f>$K$21/$B$3</f>
        <v>0</v>
      </c>
      <c r="M111" s="295"/>
      <c r="N111" s="295"/>
      <c r="O111" s="295"/>
      <c r="P111" s="294"/>
      <c r="Q111" s="295">
        <f t="shared" si="49"/>
        <v>0</v>
      </c>
      <c r="R111" s="35"/>
    </row>
    <row r="112" spans="1:18" s="36" customFormat="1" ht="15" hidden="1" customHeight="1" x14ac:dyDescent="0.2">
      <c r="A112" s="307">
        <v>2024</v>
      </c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>
        <f>$L$21/$B$3</f>
        <v>0</v>
      </c>
      <c r="M112" s="295"/>
      <c r="N112" s="295"/>
      <c r="O112" s="295"/>
      <c r="P112" s="294"/>
      <c r="Q112" s="295">
        <f t="shared" si="49"/>
        <v>0</v>
      </c>
      <c r="R112" s="35"/>
    </row>
    <row r="113" spans="1:18" s="36" customFormat="1" ht="15" hidden="1" customHeight="1" thickBot="1" x14ac:dyDescent="0.25">
      <c r="A113" s="308"/>
      <c r="B113" s="298">
        <f t="shared" ref="B113:L113" si="55">SUM(B102:B112)</f>
        <v>0</v>
      </c>
      <c r="C113" s="298">
        <f t="shared" si="55"/>
        <v>1.72E-2</v>
      </c>
      <c r="D113" s="298">
        <f t="shared" si="55"/>
        <v>3.5099999999999999E-2</v>
      </c>
      <c r="E113" s="298">
        <f t="shared" si="55"/>
        <v>3.5957051999999996E-2</v>
      </c>
      <c r="F113" s="298">
        <f t="shared" si="55"/>
        <v>3.5957051999999996E-2</v>
      </c>
      <c r="G113" s="298">
        <f t="shared" si="55"/>
        <v>3.5957051999999996E-2</v>
      </c>
      <c r="H113" s="298">
        <f t="shared" si="55"/>
        <v>3.5957051999999996E-2</v>
      </c>
      <c r="I113" s="298">
        <f t="shared" si="55"/>
        <v>3.5957051999999996E-2</v>
      </c>
      <c r="J113" s="298">
        <f t="shared" si="55"/>
        <v>3.5957051999999996E-2</v>
      </c>
      <c r="K113" s="298">
        <f t="shared" si="55"/>
        <v>3.5957051999999996E-2</v>
      </c>
      <c r="L113" s="298">
        <f t="shared" si="55"/>
        <v>3.5957051999999996E-2</v>
      </c>
      <c r="M113" s="298"/>
      <c r="N113" s="298"/>
      <c r="O113" s="295"/>
      <c r="P113" s="294"/>
      <c r="Q113" s="298">
        <f>SUM(Q102:Q112)</f>
        <v>0.33995641599999993</v>
      </c>
      <c r="R113" s="35"/>
    </row>
    <row r="114" spans="1:18" ht="15" hidden="1" customHeight="1" thickTop="1" x14ac:dyDescent="0.2"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Q114" s="54"/>
    </row>
    <row r="115" spans="1:18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Q115" s="54"/>
    </row>
    <row r="116" spans="1:18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Q116" s="54"/>
    </row>
    <row r="117" spans="1:18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Q117" s="54"/>
    </row>
    <row r="118" spans="1:18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Q118" s="54"/>
    </row>
    <row r="119" spans="1:18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Q119" s="54"/>
    </row>
    <row r="120" spans="1:18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Q120" s="54"/>
    </row>
    <row r="121" spans="1:18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Q121" s="54"/>
    </row>
    <row r="122" spans="1:18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Q122" s="54"/>
    </row>
    <row r="123" spans="1:18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Q123" s="54"/>
    </row>
    <row r="124" spans="1:18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Q124" s="31"/>
    </row>
    <row r="125" spans="1:18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Q125" s="31"/>
    </row>
    <row r="126" spans="1:18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Q126" s="31"/>
    </row>
    <row r="127" spans="1:18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Q127" s="31"/>
    </row>
    <row r="128" spans="1:18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Q128" s="31"/>
    </row>
    <row r="129" spans="2:17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Q129" s="31"/>
    </row>
    <row r="130" spans="2:17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Q130" s="31"/>
    </row>
    <row r="131" spans="2:17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Q131" s="31"/>
    </row>
    <row r="132" spans="2:17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Q132" s="31"/>
    </row>
    <row r="133" spans="2:17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Q133" s="31"/>
    </row>
    <row r="134" spans="2:17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Q134" s="31"/>
    </row>
    <row r="135" spans="2:17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Q135" s="31"/>
    </row>
    <row r="136" spans="2:17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Q136" s="31"/>
    </row>
    <row r="137" spans="2:17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Q137" s="31"/>
    </row>
    <row r="138" spans="2:17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Q138" s="31"/>
    </row>
    <row r="139" spans="2:17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Q139" s="31"/>
    </row>
    <row r="140" spans="2:17" ht="15" customHeight="1" x14ac:dyDescent="0.2">
      <c r="Q140" s="31"/>
    </row>
    <row r="141" spans="2:17" ht="15" customHeight="1" x14ac:dyDescent="0.2">
      <c r="Q141" s="31"/>
    </row>
    <row r="142" spans="2:17" ht="15" customHeight="1" x14ac:dyDescent="0.2">
      <c r="Q142" s="31"/>
    </row>
    <row r="143" spans="2:17" ht="15" customHeight="1" x14ac:dyDescent="0.2">
      <c r="Q143" s="31"/>
    </row>
    <row r="144" spans="2:17" ht="15" customHeight="1" x14ac:dyDescent="0.2">
      <c r="Q144" s="31"/>
    </row>
    <row r="145" spans="17:17" ht="15" customHeight="1" x14ac:dyDescent="0.2">
      <c r="Q145" s="31"/>
    </row>
    <row r="146" spans="17:17" ht="15" customHeight="1" x14ac:dyDescent="0.2">
      <c r="Q146" s="31"/>
    </row>
    <row r="147" spans="17:17" ht="15" customHeight="1" x14ac:dyDescent="0.2">
      <c r="Q147" s="31"/>
    </row>
    <row r="148" spans="17:17" ht="15" customHeight="1" x14ac:dyDescent="0.2">
      <c r="Q148" s="31"/>
    </row>
    <row r="149" spans="17:17" ht="15" customHeight="1" x14ac:dyDescent="0.2">
      <c r="Q149" s="31"/>
    </row>
    <row r="150" spans="17:17" ht="15" customHeight="1" x14ac:dyDescent="0.2">
      <c r="Q150" s="31"/>
    </row>
    <row r="151" spans="17:17" ht="15" customHeight="1" x14ac:dyDescent="0.2">
      <c r="Q151" s="31"/>
    </row>
    <row r="152" spans="17:17" ht="15" customHeight="1" x14ac:dyDescent="0.2">
      <c r="Q152" s="31"/>
    </row>
    <row r="153" spans="17:17" ht="15" customHeight="1" x14ac:dyDescent="0.2">
      <c r="Q153" s="31"/>
    </row>
    <row r="154" spans="17:17" ht="15" customHeight="1" x14ac:dyDescent="0.2">
      <c r="Q154" s="31"/>
    </row>
    <row r="155" spans="17:17" ht="15" customHeight="1" x14ac:dyDescent="0.2">
      <c r="Q155" s="31"/>
    </row>
    <row r="156" spans="17:17" ht="15" customHeight="1" x14ac:dyDescent="0.2">
      <c r="Q156" s="31"/>
    </row>
    <row r="157" spans="17:17" ht="15" customHeight="1" x14ac:dyDescent="0.2">
      <c r="Q157" s="31"/>
    </row>
    <row r="158" spans="17:17" ht="15" customHeight="1" x14ac:dyDescent="0.2">
      <c r="Q158" s="31"/>
    </row>
    <row r="159" spans="17:17" ht="15" customHeight="1" x14ac:dyDescent="0.2">
      <c r="Q159" s="31"/>
    </row>
    <row r="160" spans="17:17" ht="15" customHeight="1" x14ac:dyDescent="0.2">
      <c r="Q160" s="31"/>
    </row>
    <row r="161" spans="17:17" ht="15" customHeight="1" x14ac:dyDescent="0.2">
      <c r="Q161" s="31"/>
    </row>
    <row r="162" spans="17:17" ht="15" customHeight="1" x14ac:dyDescent="0.2">
      <c r="Q162" s="31"/>
    </row>
    <row r="163" spans="17:17" ht="15" customHeight="1" x14ac:dyDescent="0.2">
      <c r="Q163" s="31"/>
    </row>
    <row r="164" spans="17:17" ht="15" customHeight="1" x14ac:dyDescent="0.2">
      <c r="Q164" s="31"/>
    </row>
    <row r="165" spans="17:17" ht="15" customHeight="1" x14ac:dyDescent="0.2">
      <c r="Q165" s="31"/>
    </row>
  </sheetData>
  <mergeCells count="1">
    <mergeCell ref="R74:U74"/>
  </mergeCells>
  <printOptions horizontalCentered="1"/>
  <pageMargins left="0.25" right="0.25" top="0.75" bottom="0.75" header="0.3" footer="0.3"/>
  <pageSetup paperSize="256" scale="8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49" activePane="bottomRight" state="frozen"/>
      <selection activeCell="A62" sqref="A62"/>
      <selection pane="topRight" activeCell="A62" sqref="A62"/>
      <selection pane="bottomLeft" activeCell="A62" sqref="A62"/>
      <selection pane="bottomRight" activeCell="C66" sqref="C66"/>
    </sheetView>
  </sheetViews>
  <sheetFormatPr defaultColWidth="9.140625" defaultRowHeight="15" customHeight="1" x14ac:dyDescent="0.2"/>
  <cols>
    <col min="1" max="1" width="41.42578125" style="31" customWidth="1"/>
    <col min="2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353</v>
      </c>
    </row>
    <row r="2" spans="1:67" ht="15" customHeight="1" x14ac:dyDescent="0.2">
      <c r="A2" s="57" t="s">
        <v>21</v>
      </c>
      <c r="B2" s="105" t="str">
        <f>VLOOKUP($B$1,'Assumptions (Inputs)'!$B$7:$G$24,2,FALSE)</f>
        <v>Conservation Voltage Optimization (7 MWs)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</row>
    <row r="6" spans="1:67" ht="15" customHeight="1" x14ac:dyDescent="0.2">
      <c r="A6" s="57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0.6</v>
      </c>
      <c r="H11" s="54">
        <f t="shared" si="0"/>
        <v>0.6</v>
      </c>
      <c r="I11" s="54">
        <f t="shared" si="0"/>
        <v>0.6</v>
      </c>
      <c r="J11" s="54">
        <f t="shared" si="0"/>
        <v>0.6</v>
      </c>
      <c r="K11" s="54">
        <f t="shared" si="0"/>
        <v>0.6</v>
      </c>
      <c r="L11" s="54">
        <f t="shared" si="0"/>
        <v>0.6</v>
      </c>
      <c r="M11" s="54">
        <f t="shared" si="0"/>
        <v>0.6</v>
      </c>
      <c r="N11" s="54">
        <f t="shared" si="0"/>
        <v>0.6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(Escalated)'!E16</f>
        <v>0</v>
      </c>
      <c r="C13" s="126">
        <f>'CapEx (Escalated)'!F16</f>
        <v>0.76200000000000001</v>
      </c>
      <c r="D13" s="126">
        <f>'CapEx (Escalated)'!G16</f>
        <v>2.5979999999999999</v>
      </c>
      <c r="E13" s="126">
        <f>'CapEx (Escalated)'!H16</f>
        <v>1.5324867</v>
      </c>
      <c r="F13" s="126">
        <f>'CapEx (Escalated)'!I16</f>
        <v>0.6</v>
      </c>
      <c r="G13" s="126">
        <f>'CapEx (Escalated)'!J16</f>
        <v>0</v>
      </c>
      <c r="H13" s="126">
        <f>'CapEx (Escalated)'!K16</f>
        <v>0</v>
      </c>
      <c r="I13" s="126">
        <f>'CapEx (Escalated)'!L16</f>
        <v>0</v>
      </c>
      <c r="J13" s="126">
        <f>'CapEx (Escalated)'!M16</f>
        <v>0</v>
      </c>
      <c r="K13" s="126">
        <f>'CapEx (Escalated)'!N16</f>
        <v>0</v>
      </c>
      <c r="L13" s="126">
        <f>'CapEx (Escalated)'!O16</f>
        <v>0</v>
      </c>
      <c r="M13" s="126">
        <f>'CapEx (Escalated)'!P16</f>
        <v>0</v>
      </c>
      <c r="N13" s="126">
        <f>'CapEx (Escalated)'!Q16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5.4924866999999997</v>
      </c>
      <c r="BO13" s="323"/>
    </row>
    <row r="14" spans="1:67" s="36" customFormat="1" ht="15" customHeight="1" x14ac:dyDescent="0.2">
      <c r="A14" s="64" t="s">
        <v>27</v>
      </c>
      <c r="B14" s="126"/>
      <c r="C14" s="126">
        <f>-C13</f>
        <v>-0.76200000000000001</v>
      </c>
      <c r="D14" s="126">
        <f>-D13</f>
        <v>-2.5979999999999999</v>
      </c>
      <c r="E14" s="126">
        <f>-E13</f>
        <v>-1.5324867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-4.8924867000000001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0.6</v>
      </c>
      <c r="G15" s="65">
        <f t="shared" si="2"/>
        <v>0.6</v>
      </c>
      <c r="H15" s="65">
        <f t="shared" si="2"/>
        <v>0.6</v>
      </c>
      <c r="I15" s="65">
        <f t="shared" si="2"/>
        <v>0.6</v>
      </c>
      <c r="J15" s="65">
        <f t="shared" si="2"/>
        <v>0.6</v>
      </c>
      <c r="K15" s="65">
        <f>SUM(K11:K14)</f>
        <v>0.6</v>
      </c>
      <c r="L15" s="65">
        <f>SUM(L11:L14)</f>
        <v>0.6</v>
      </c>
      <c r="M15" s="65">
        <f>SUM(M11:M14)</f>
        <v>0.6</v>
      </c>
      <c r="N15" s="65">
        <f>SUM(N11:N14)</f>
        <v>0.6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0.3</v>
      </c>
      <c r="G16" s="66">
        <f t="shared" si="4"/>
        <v>0.6</v>
      </c>
      <c r="H16" s="66">
        <f t="shared" si="4"/>
        <v>0.6</v>
      </c>
      <c r="I16" s="66">
        <f t="shared" si="4"/>
        <v>0.6</v>
      </c>
      <c r="J16" s="66">
        <f t="shared" si="4"/>
        <v>0.6</v>
      </c>
      <c r="K16" s="66">
        <f t="shared" si="4"/>
        <v>0.6</v>
      </c>
      <c r="L16" s="66">
        <f t="shared" si="4"/>
        <v>0.6</v>
      </c>
      <c r="M16" s="66">
        <f t="shared" si="4"/>
        <v>0.6</v>
      </c>
      <c r="N16" s="66">
        <f t="shared" si="4"/>
        <v>0.6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0.76200000000000001</v>
      </c>
      <c r="E19" s="72">
        <f t="shared" si="5"/>
        <v>3.36</v>
      </c>
      <c r="F19" s="72">
        <f t="shared" si="5"/>
        <v>4.8924867000000001</v>
      </c>
      <c r="G19" s="72">
        <f t="shared" si="5"/>
        <v>4.8924867000000001</v>
      </c>
      <c r="H19" s="72">
        <f t="shared" si="5"/>
        <v>4.8924867000000001</v>
      </c>
      <c r="I19" s="72">
        <f t="shared" si="5"/>
        <v>4.8924867000000001</v>
      </c>
      <c r="J19" s="72">
        <f t="shared" si="5"/>
        <v>4.8924867000000001</v>
      </c>
      <c r="K19" s="72">
        <f t="shared" si="5"/>
        <v>4.8924867000000001</v>
      </c>
      <c r="L19" s="72">
        <f t="shared" si="5"/>
        <v>4.8924867000000001</v>
      </c>
      <c r="M19" s="72">
        <f t="shared" si="5"/>
        <v>4.8924867000000001</v>
      </c>
      <c r="N19" s="72">
        <f t="shared" si="5"/>
        <v>4.1304867000000005</v>
      </c>
      <c r="O19" s="72">
        <f t="shared" si="5"/>
        <v>1.5324867000000006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8" t="s">
        <v>25</v>
      </c>
      <c r="B20" s="72">
        <f>-B14</f>
        <v>0</v>
      </c>
      <c r="C20" s="72">
        <f t="shared" ref="C20:K20" si="6">-C14</f>
        <v>0.76200000000000001</v>
      </c>
      <c r="D20" s="72">
        <f t="shared" si="6"/>
        <v>2.5979999999999999</v>
      </c>
      <c r="E20" s="72">
        <f t="shared" si="6"/>
        <v>1.5324867</v>
      </c>
      <c r="F20" s="72">
        <f t="shared" si="6"/>
        <v>0</v>
      </c>
      <c r="G20" s="72">
        <f t="shared" si="6"/>
        <v>0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52">
        <v>0</v>
      </c>
      <c r="M20" s="319">
        <f>-C20</f>
        <v>-0.76200000000000001</v>
      </c>
      <c r="N20" s="319">
        <f>-D20</f>
        <v>-2.5979999999999999</v>
      </c>
      <c r="O20" s="319">
        <f>-E20</f>
        <v>-1.5324867</v>
      </c>
      <c r="P20" s="72">
        <f t="shared" ref="P20:AY20" si="7">-P14</f>
        <v>0</v>
      </c>
      <c r="Q20" s="72">
        <f t="shared" si="7"/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BC20" s="72"/>
      <c r="BD20" s="52">
        <f>-G20</f>
        <v>0</v>
      </c>
      <c r="BE20" s="72"/>
      <c r="BF20" s="72"/>
      <c r="BG20" s="72"/>
      <c r="BH20" s="72"/>
      <c r="BI20" s="52"/>
      <c r="BJ20" s="72"/>
      <c r="BK20" s="52"/>
      <c r="BL20" s="72"/>
      <c r="BM20" s="35"/>
      <c r="BN20" s="72">
        <f>SUM(B20:BM20)</f>
        <v>6.6613381477509392E-16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0.76200000000000001</v>
      </c>
      <c r="D21" s="72">
        <f t="shared" si="8"/>
        <v>3.36</v>
      </c>
      <c r="E21" s="72">
        <f t="shared" si="8"/>
        <v>4.8924867000000001</v>
      </c>
      <c r="F21" s="72">
        <f t="shared" si="8"/>
        <v>4.8924867000000001</v>
      </c>
      <c r="G21" s="72">
        <f t="shared" si="8"/>
        <v>4.8924867000000001</v>
      </c>
      <c r="H21" s="72">
        <f t="shared" si="8"/>
        <v>4.8924867000000001</v>
      </c>
      <c r="I21" s="72">
        <f t="shared" si="8"/>
        <v>4.8924867000000001</v>
      </c>
      <c r="J21" s="72">
        <f t="shared" si="8"/>
        <v>4.8924867000000001</v>
      </c>
      <c r="K21" s="72">
        <f t="shared" si="8"/>
        <v>4.8924867000000001</v>
      </c>
      <c r="L21" s="72">
        <f t="shared" si="8"/>
        <v>4.8924867000000001</v>
      </c>
      <c r="M21" s="72">
        <f>SUM(M19:M20)</f>
        <v>4.1304867000000005</v>
      </c>
      <c r="N21" s="72">
        <f>SUM(N19:N20)</f>
        <v>1.5324867000000006</v>
      </c>
      <c r="O21" s="72">
        <f>SUM(O19:O20)</f>
        <v>0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 t="shared" si="8"/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0.38100000000000001</v>
      </c>
      <c r="D22" s="66">
        <f t="shared" si="9"/>
        <v>2.0609999999999999</v>
      </c>
      <c r="E22" s="66">
        <f t="shared" si="9"/>
        <v>4.1262433500000002</v>
      </c>
      <c r="F22" s="66">
        <f t="shared" si="9"/>
        <v>4.8924867000000001</v>
      </c>
      <c r="G22" s="66">
        <f t="shared" si="9"/>
        <v>4.8924867000000001</v>
      </c>
      <c r="H22" s="66">
        <f t="shared" si="9"/>
        <v>4.8924867000000001</v>
      </c>
      <c r="I22" s="66">
        <f t="shared" si="9"/>
        <v>4.8924867000000001</v>
      </c>
      <c r="J22" s="66">
        <f t="shared" si="9"/>
        <v>4.8924867000000001</v>
      </c>
      <c r="K22" s="66">
        <f t="shared" si="9"/>
        <v>4.8924867000000001</v>
      </c>
      <c r="L22" s="66">
        <f t="shared" si="9"/>
        <v>4.8924867000000001</v>
      </c>
      <c r="M22" s="66">
        <f t="shared" si="9"/>
        <v>4.5114867000000007</v>
      </c>
      <c r="N22" s="66">
        <f t="shared" si="9"/>
        <v>2.8314867000000006</v>
      </c>
      <c r="O22" s="66">
        <f t="shared" si="9"/>
        <v>0.76624335000000032</v>
      </c>
      <c r="P22" s="66">
        <f t="shared" si="9"/>
        <v>0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0.21770340000000002</v>
      </c>
      <c r="E25" s="72">
        <f t="shared" si="10"/>
        <v>1.3331796</v>
      </c>
      <c r="F25" s="72">
        <f t="shared" si="10"/>
        <v>3.3101047701899997</v>
      </c>
      <c r="G25" s="72">
        <f t="shared" si="10"/>
        <v>5.1600768358499991</v>
      </c>
      <c r="H25" s="72">
        <f t="shared" si="10"/>
        <v>6.4814898327119987</v>
      </c>
      <c r="I25" s="72">
        <f t="shared" si="10"/>
        <v>7.4642182590419992</v>
      </c>
      <c r="J25" s="72">
        <f t="shared" si="10"/>
        <v>8.3375271349919995</v>
      </c>
      <c r="K25" s="72">
        <f t="shared" si="10"/>
        <v>9.1428351309419984</v>
      </c>
      <c r="L25" s="72">
        <f t="shared" si="10"/>
        <v>9.6482814868919977</v>
      </c>
      <c r="M25" s="72">
        <f t="shared" si="10"/>
        <v>9.7850712497339973</v>
      </c>
      <c r="N25" s="72">
        <f t="shared" si="10"/>
        <v>9.7850712497339973</v>
      </c>
      <c r="O25" s="72">
        <f t="shared" si="10"/>
        <v>9.7850712497339973</v>
      </c>
      <c r="P25" s="72">
        <f t="shared" si="10"/>
        <v>9.7850712497339973</v>
      </c>
      <c r="Q25" s="72">
        <f t="shared" si="10"/>
        <v>9.7850712497339973</v>
      </c>
      <c r="R25" s="72">
        <f t="shared" si="10"/>
        <v>9.7850712497339973</v>
      </c>
      <c r="S25" s="72">
        <f t="shared" si="10"/>
        <v>9.7850712497339973</v>
      </c>
      <c r="T25" s="72">
        <f t="shared" si="10"/>
        <v>9.7850712497339973</v>
      </c>
      <c r="U25" s="72">
        <f t="shared" si="10"/>
        <v>9.7850712497339973</v>
      </c>
      <c r="V25" s="72">
        <f t="shared" si="10"/>
        <v>9.7850712497339973</v>
      </c>
      <c r="W25" s="72">
        <f t="shared" si="10"/>
        <v>9.7850712497339973</v>
      </c>
      <c r="X25" s="72">
        <f t="shared" si="10"/>
        <v>9.7850712497339973</v>
      </c>
      <c r="Y25" s="72">
        <f t="shared" si="10"/>
        <v>9.7850712497339973</v>
      </c>
      <c r="Z25" s="72">
        <f t="shared" si="10"/>
        <v>9.7850712497339973</v>
      </c>
      <c r="AA25" s="72">
        <f t="shared" si="10"/>
        <v>9.7850712497339973</v>
      </c>
      <c r="AB25" s="72">
        <f t="shared" si="10"/>
        <v>9.7850712497339973</v>
      </c>
      <c r="AC25" s="72">
        <f t="shared" si="10"/>
        <v>9.7850712497339973</v>
      </c>
      <c r="AD25" s="72">
        <f t="shared" si="10"/>
        <v>9.7850712497339973</v>
      </c>
      <c r="AE25" s="72">
        <f t="shared" si="10"/>
        <v>9.7850712497339973</v>
      </c>
      <c r="AF25" s="72">
        <f t="shared" si="10"/>
        <v>9.7850712497339973</v>
      </c>
      <c r="AG25" s="72">
        <f t="shared" si="10"/>
        <v>9.7850712497339973</v>
      </c>
      <c r="AH25" s="72">
        <f t="shared" si="10"/>
        <v>9.7850712497339973</v>
      </c>
      <c r="AI25" s="72">
        <f t="shared" si="10"/>
        <v>9.7850712497339973</v>
      </c>
      <c r="AJ25" s="72">
        <f t="shared" si="10"/>
        <v>9.7850712497339973</v>
      </c>
      <c r="AK25" s="72">
        <f t="shared" si="10"/>
        <v>9.7850712497339973</v>
      </c>
      <c r="AL25" s="72">
        <f t="shared" si="10"/>
        <v>9.7850712497339973</v>
      </c>
      <c r="AM25" s="72">
        <f t="shared" si="10"/>
        <v>9.7850712497339973</v>
      </c>
      <c r="AN25" s="72">
        <f t="shared" si="10"/>
        <v>9.7850712497339973</v>
      </c>
      <c r="AO25" s="72">
        <f t="shared" si="10"/>
        <v>9.7850712497339973</v>
      </c>
      <c r="AP25" s="72">
        <f t="shared" si="10"/>
        <v>9.7850712497339973</v>
      </c>
      <c r="AQ25" s="72">
        <f t="shared" si="10"/>
        <v>9.7850712497339973</v>
      </c>
      <c r="AR25" s="72">
        <f t="shared" si="10"/>
        <v>9.7850712497339973</v>
      </c>
      <c r="AS25" s="72">
        <f t="shared" si="10"/>
        <v>9.7850712497339973</v>
      </c>
      <c r="AT25" s="72">
        <f t="shared" si="10"/>
        <v>9.7850712497339973</v>
      </c>
      <c r="AU25" s="72">
        <f t="shared" si="10"/>
        <v>9.7850712497339973</v>
      </c>
      <c r="AV25" s="72">
        <f t="shared" si="10"/>
        <v>9.7850712497339973</v>
      </c>
      <c r="AW25" s="72">
        <f t="shared" si="10"/>
        <v>9.7850712497339973</v>
      </c>
      <c r="AX25" s="72">
        <f t="shared" si="10"/>
        <v>9.7850712497339973</v>
      </c>
      <c r="AY25" s="72">
        <f t="shared" si="10"/>
        <v>9.7850712497339973</v>
      </c>
      <c r="AZ25" s="72">
        <f t="shared" si="10"/>
        <v>9.7850712497339973</v>
      </c>
      <c r="BA25" s="72">
        <f t="shared" si="10"/>
        <v>9.7850712497339973</v>
      </c>
      <c r="BB25" s="72">
        <f t="shared" si="10"/>
        <v>9.7850712497339973</v>
      </c>
      <c r="BC25" s="72">
        <f t="shared" si="10"/>
        <v>9.7850712497339973</v>
      </c>
      <c r="BD25" s="72">
        <f t="shared" si="10"/>
        <v>9.7850712497339973</v>
      </c>
      <c r="BE25" s="72">
        <f t="shared" si="10"/>
        <v>9.7850712497339973</v>
      </c>
      <c r="BF25" s="72">
        <f t="shared" si="10"/>
        <v>9.7850712497339973</v>
      </c>
      <c r="BG25" s="72">
        <f t="shared" si="10"/>
        <v>9.7850712497339973</v>
      </c>
      <c r="BH25" s="72">
        <f t="shared" si="10"/>
        <v>9.7850712497339973</v>
      </c>
      <c r="BI25" s="72">
        <f t="shared" si="10"/>
        <v>9.7850712497339973</v>
      </c>
      <c r="BJ25" s="72">
        <f t="shared" si="10"/>
        <v>9.7850712497339973</v>
      </c>
      <c r="BK25" s="72">
        <f t="shared" si="10"/>
        <v>9.7850712497339973</v>
      </c>
      <c r="BL25" s="72">
        <f t="shared" si="10"/>
        <v>9.7850712497339973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1">C76</f>
        <v>0.10885170000000001</v>
      </c>
      <c r="D26" s="72">
        <f t="shared" si="11"/>
        <v>0.55773810000000001</v>
      </c>
      <c r="E26" s="72">
        <f t="shared" si="11"/>
        <v>0.98846258509499996</v>
      </c>
      <c r="F26" s="72">
        <f t="shared" si="11"/>
        <v>0.92498603282999992</v>
      </c>
      <c r="G26" s="72">
        <f t="shared" si="11"/>
        <v>0.66070649843100004</v>
      </c>
      <c r="H26" s="72">
        <f t="shared" si="11"/>
        <v>0.49136421316500001</v>
      </c>
      <c r="I26" s="72">
        <f t="shared" si="11"/>
        <v>0.43665443797499998</v>
      </c>
      <c r="J26" s="72">
        <f t="shared" si="11"/>
        <v>0.40265399797499996</v>
      </c>
      <c r="K26" s="72">
        <f t="shared" si="11"/>
        <v>0.25272317797499999</v>
      </c>
      <c r="L26" s="72">
        <f t="shared" si="11"/>
        <v>6.8394881421000003E-2</v>
      </c>
      <c r="M26" s="72">
        <f t="shared" si="11"/>
        <v>0</v>
      </c>
      <c r="N26" s="72">
        <f t="shared" si="11"/>
        <v>0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4.8925356248669996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B83</f>
        <v>0</v>
      </c>
      <c r="C27" s="72">
        <f t="shared" si="12"/>
        <v>0.10885170000000001</v>
      </c>
      <c r="D27" s="72">
        <f t="shared" si="12"/>
        <v>0.55773810000000001</v>
      </c>
      <c r="E27" s="72">
        <f t="shared" si="12"/>
        <v>0.98846258509499996</v>
      </c>
      <c r="F27" s="72">
        <f t="shared" si="12"/>
        <v>0.92498603282999992</v>
      </c>
      <c r="G27" s="72">
        <f t="shared" si="12"/>
        <v>0.66070649843100004</v>
      </c>
      <c r="H27" s="72">
        <f t="shared" si="12"/>
        <v>0.49136421316500001</v>
      </c>
      <c r="I27" s="72">
        <f t="shared" si="12"/>
        <v>0.43665443797499998</v>
      </c>
      <c r="J27" s="72">
        <f t="shared" si="12"/>
        <v>0.40265399797499996</v>
      </c>
      <c r="K27" s="72">
        <f t="shared" si="12"/>
        <v>0.25272317797499999</v>
      </c>
      <c r="L27" s="72">
        <f t="shared" si="12"/>
        <v>6.8394881421000003E-2</v>
      </c>
      <c r="M27" s="72">
        <f t="shared" si="12"/>
        <v>0</v>
      </c>
      <c r="N27" s="72">
        <f t="shared" si="12"/>
        <v>0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4.8925356248669996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0.21770340000000002</v>
      </c>
      <c r="D28" s="72">
        <f t="shared" si="13"/>
        <v>1.3331796</v>
      </c>
      <c r="E28" s="72">
        <f t="shared" si="13"/>
        <v>3.3101047701899997</v>
      </c>
      <c r="F28" s="72">
        <f t="shared" si="13"/>
        <v>5.1600768358499991</v>
      </c>
      <c r="G28" s="72">
        <f t="shared" si="13"/>
        <v>6.4814898327119987</v>
      </c>
      <c r="H28" s="72">
        <f t="shared" si="13"/>
        <v>7.4642182590419992</v>
      </c>
      <c r="I28" s="72">
        <f t="shared" si="13"/>
        <v>8.3375271349919995</v>
      </c>
      <c r="J28" s="72">
        <f t="shared" si="13"/>
        <v>9.1428351309419984</v>
      </c>
      <c r="K28" s="72">
        <f t="shared" si="13"/>
        <v>9.6482814868919977</v>
      </c>
      <c r="L28" s="72">
        <f t="shared" si="13"/>
        <v>9.7850712497339973</v>
      </c>
      <c r="M28" s="72">
        <f t="shared" si="13"/>
        <v>9.7850712497339973</v>
      </c>
      <c r="N28" s="72">
        <f t="shared" si="13"/>
        <v>9.7850712497339973</v>
      </c>
      <c r="O28" s="72">
        <f t="shared" si="13"/>
        <v>9.7850712497339973</v>
      </c>
      <c r="P28" s="72">
        <f t="shared" si="13"/>
        <v>9.7850712497339973</v>
      </c>
      <c r="Q28" s="72">
        <f t="shared" si="13"/>
        <v>9.7850712497339973</v>
      </c>
      <c r="R28" s="72">
        <f t="shared" si="13"/>
        <v>9.7850712497339973</v>
      </c>
      <c r="S28" s="72">
        <f t="shared" si="13"/>
        <v>9.7850712497339973</v>
      </c>
      <c r="T28" s="72">
        <f t="shared" si="13"/>
        <v>9.7850712497339973</v>
      </c>
      <c r="U28" s="72">
        <f t="shared" si="13"/>
        <v>9.7850712497339973</v>
      </c>
      <c r="V28" s="72">
        <f t="shared" si="13"/>
        <v>9.7850712497339973</v>
      </c>
      <c r="W28" s="72">
        <f t="shared" si="13"/>
        <v>9.7850712497339973</v>
      </c>
      <c r="X28" s="72">
        <f t="shared" si="13"/>
        <v>9.7850712497339973</v>
      </c>
      <c r="Y28" s="72">
        <f t="shared" si="13"/>
        <v>9.7850712497339973</v>
      </c>
      <c r="Z28" s="72">
        <f t="shared" si="13"/>
        <v>9.7850712497339973</v>
      </c>
      <c r="AA28" s="72">
        <f t="shared" si="13"/>
        <v>9.7850712497339973</v>
      </c>
      <c r="AB28" s="72">
        <f t="shared" si="13"/>
        <v>9.7850712497339973</v>
      </c>
      <c r="AC28" s="72">
        <f t="shared" si="13"/>
        <v>9.7850712497339973</v>
      </c>
      <c r="AD28" s="72">
        <f t="shared" si="13"/>
        <v>9.7850712497339973</v>
      </c>
      <c r="AE28" s="72">
        <f t="shared" si="13"/>
        <v>9.7850712497339973</v>
      </c>
      <c r="AF28" s="72">
        <f t="shared" si="13"/>
        <v>9.7850712497339973</v>
      </c>
      <c r="AG28" s="72">
        <f t="shared" si="13"/>
        <v>9.7850712497339973</v>
      </c>
      <c r="AH28" s="72">
        <f t="shared" si="13"/>
        <v>9.7850712497339973</v>
      </c>
      <c r="AI28" s="72">
        <f t="shared" si="13"/>
        <v>9.7850712497339973</v>
      </c>
      <c r="AJ28" s="72">
        <f t="shared" si="13"/>
        <v>9.7850712497339973</v>
      </c>
      <c r="AK28" s="72">
        <f t="shared" si="13"/>
        <v>9.7850712497339973</v>
      </c>
      <c r="AL28" s="72">
        <f t="shared" si="13"/>
        <v>9.7850712497339973</v>
      </c>
      <c r="AM28" s="72">
        <f t="shared" si="13"/>
        <v>9.7850712497339973</v>
      </c>
      <c r="AN28" s="72">
        <f t="shared" si="13"/>
        <v>9.7850712497339973</v>
      </c>
      <c r="AO28" s="72">
        <f t="shared" si="13"/>
        <v>9.7850712497339973</v>
      </c>
      <c r="AP28" s="72">
        <f t="shared" si="13"/>
        <v>9.7850712497339973</v>
      </c>
      <c r="AQ28" s="72">
        <f t="shared" si="13"/>
        <v>9.7850712497339973</v>
      </c>
      <c r="AR28" s="72">
        <f t="shared" si="13"/>
        <v>9.7850712497339973</v>
      </c>
      <c r="AS28" s="72">
        <f t="shared" si="13"/>
        <v>9.7850712497339973</v>
      </c>
      <c r="AT28" s="72">
        <f t="shared" si="13"/>
        <v>9.7850712497339973</v>
      </c>
      <c r="AU28" s="72">
        <f t="shared" si="13"/>
        <v>9.7850712497339973</v>
      </c>
      <c r="AV28" s="72">
        <f t="shared" si="13"/>
        <v>9.7850712497339973</v>
      </c>
      <c r="AW28" s="72">
        <f t="shared" si="13"/>
        <v>9.7850712497339973</v>
      </c>
      <c r="AX28" s="72">
        <f t="shared" si="13"/>
        <v>9.7850712497339973</v>
      </c>
      <c r="AY28" s="72">
        <f t="shared" si="13"/>
        <v>9.7850712497339973</v>
      </c>
      <c r="AZ28" s="72">
        <f t="shared" si="13"/>
        <v>9.7850712497339973</v>
      </c>
      <c r="BA28" s="72">
        <f t="shared" si="13"/>
        <v>9.7850712497339973</v>
      </c>
      <c r="BB28" s="72">
        <f t="shared" si="13"/>
        <v>9.7850712497339973</v>
      </c>
      <c r="BC28" s="72">
        <f t="shared" si="13"/>
        <v>9.7850712497339973</v>
      </c>
      <c r="BD28" s="72">
        <f t="shared" si="13"/>
        <v>9.7850712497339973</v>
      </c>
      <c r="BE28" s="72">
        <f t="shared" si="13"/>
        <v>9.7850712497339973</v>
      </c>
      <c r="BF28" s="72">
        <f t="shared" si="13"/>
        <v>9.7850712497339973</v>
      </c>
      <c r="BG28" s="72">
        <f t="shared" si="13"/>
        <v>9.7850712497339973</v>
      </c>
      <c r="BH28" s="72">
        <f t="shared" si="13"/>
        <v>9.7850712497339973</v>
      </c>
      <c r="BI28" s="72">
        <f t="shared" si="13"/>
        <v>9.7850712497339973</v>
      </c>
      <c r="BJ28" s="72">
        <f t="shared" si="13"/>
        <v>9.7850712497339973</v>
      </c>
      <c r="BK28" s="72">
        <f t="shared" si="13"/>
        <v>9.7850712497339973</v>
      </c>
      <c r="BL28" s="72">
        <f t="shared" si="13"/>
        <v>9.7850712497339973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0.10885170000000001</v>
      </c>
      <c r="D29" s="66">
        <f t="shared" si="14"/>
        <v>0.77544150000000001</v>
      </c>
      <c r="E29" s="66">
        <f t="shared" si="14"/>
        <v>2.321642185095</v>
      </c>
      <c r="F29" s="66">
        <f t="shared" si="14"/>
        <v>4.2350908030199994</v>
      </c>
      <c r="G29" s="66">
        <f>AVERAGE(G25,G28)</f>
        <v>5.8207833342809989</v>
      </c>
      <c r="H29" s="66">
        <f t="shared" si="14"/>
        <v>6.972854045876999</v>
      </c>
      <c r="I29" s="66">
        <f t="shared" si="14"/>
        <v>7.9008726970169993</v>
      </c>
      <c r="J29" s="66">
        <f t="shared" si="14"/>
        <v>8.7401811329669989</v>
      </c>
      <c r="K29" s="66">
        <f t="shared" si="14"/>
        <v>9.3955583089169981</v>
      </c>
      <c r="L29" s="66">
        <f t="shared" si="14"/>
        <v>9.7166763683129975</v>
      </c>
      <c r="M29" s="66">
        <f t="shared" si="14"/>
        <v>9.7850712497339973</v>
      </c>
      <c r="N29" s="66">
        <f t="shared" si="14"/>
        <v>9.7850712497339973</v>
      </c>
      <c r="O29" s="66">
        <f t="shared" si="14"/>
        <v>9.7850712497339973</v>
      </c>
      <c r="P29" s="66">
        <f t="shared" si="14"/>
        <v>9.7850712497339973</v>
      </c>
      <c r="Q29" s="66">
        <f t="shared" si="14"/>
        <v>9.7850712497339973</v>
      </c>
      <c r="R29" s="66">
        <f t="shared" si="14"/>
        <v>9.7850712497339973</v>
      </c>
      <c r="S29" s="66">
        <f t="shared" si="14"/>
        <v>9.7850712497339973</v>
      </c>
      <c r="T29" s="66">
        <f t="shared" si="14"/>
        <v>9.7850712497339973</v>
      </c>
      <c r="U29" s="66">
        <f t="shared" si="14"/>
        <v>9.7850712497339973</v>
      </c>
      <c r="V29" s="66">
        <f t="shared" si="14"/>
        <v>9.7850712497339973</v>
      </c>
      <c r="W29" s="66">
        <f t="shared" si="14"/>
        <v>9.7850712497339973</v>
      </c>
      <c r="X29" s="66">
        <f t="shared" si="14"/>
        <v>9.7850712497339973</v>
      </c>
      <c r="Y29" s="66">
        <f t="shared" si="14"/>
        <v>9.7850712497339973</v>
      </c>
      <c r="Z29" s="66">
        <f t="shared" si="14"/>
        <v>9.7850712497339973</v>
      </c>
      <c r="AA29" s="66">
        <f t="shared" si="14"/>
        <v>9.7850712497339973</v>
      </c>
      <c r="AB29" s="66">
        <f t="shared" si="14"/>
        <v>9.7850712497339973</v>
      </c>
      <c r="AC29" s="66">
        <f t="shared" si="14"/>
        <v>9.7850712497339973</v>
      </c>
      <c r="AD29" s="66">
        <f t="shared" si="14"/>
        <v>9.7850712497339973</v>
      </c>
      <c r="AE29" s="66">
        <f t="shared" si="14"/>
        <v>9.7850712497339973</v>
      </c>
      <c r="AF29" s="66">
        <f t="shared" si="14"/>
        <v>9.7850712497339973</v>
      </c>
      <c r="AG29" s="66">
        <f t="shared" si="14"/>
        <v>9.7850712497339973</v>
      </c>
      <c r="AH29" s="66">
        <f t="shared" si="14"/>
        <v>9.7850712497339973</v>
      </c>
      <c r="AI29" s="66">
        <f t="shared" si="14"/>
        <v>9.7850712497339973</v>
      </c>
      <c r="AJ29" s="66">
        <f t="shared" si="14"/>
        <v>9.7850712497339973</v>
      </c>
      <c r="AK29" s="66">
        <f t="shared" si="14"/>
        <v>9.7850712497339973</v>
      </c>
      <c r="AL29" s="66">
        <f t="shared" si="14"/>
        <v>9.7850712497339973</v>
      </c>
      <c r="AM29" s="66">
        <f t="shared" si="14"/>
        <v>9.7850712497339973</v>
      </c>
      <c r="AN29" s="66">
        <f t="shared" si="14"/>
        <v>9.7850712497339973</v>
      </c>
      <c r="AO29" s="66">
        <f t="shared" si="14"/>
        <v>9.7850712497339973</v>
      </c>
      <c r="AP29" s="66">
        <f t="shared" si="14"/>
        <v>9.7850712497339973</v>
      </c>
      <c r="AQ29" s="66">
        <f t="shared" si="14"/>
        <v>9.7850712497339973</v>
      </c>
      <c r="AR29" s="66">
        <f t="shared" si="14"/>
        <v>9.7850712497339973</v>
      </c>
      <c r="AS29" s="66">
        <f t="shared" si="14"/>
        <v>9.7850712497339973</v>
      </c>
      <c r="AT29" s="66">
        <f t="shared" si="14"/>
        <v>9.7850712497339973</v>
      </c>
      <c r="AU29" s="66">
        <f t="shared" si="14"/>
        <v>9.7850712497339973</v>
      </c>
      <c r="AV29" s="66">
        <f t="shared" si="14"/>
        <v>9.7850712497339973</v>
      </c>
      <c r="AW29" s="66">
        <f t="shared" si="14"/>
        <v>9.7850712497339973</v>
      </c>
      <c r="AX29" s="66">
        <f t="shared" si="14"/>
        <v>9.7850712497339973</v>
      </c>
      <c r="AY29" s="66">
        <f t="shared" si="14"/>
        <v>9.7850712497339973</v>
      </c>
      <c r="AZ29" s="66">
        <f t="shared" si="14"/>
        <v>9.7850712497339973</v>
      </c>
      <c r="BA29" s="66">
        <f t="shared" si="14"/>
        <v>9.7850712497339973</v>
      </c>
      <c r="BB29" s="66">
        <f t="shared" si="14"/>
        <v>9.7850712497339973</v>
      </c>
      <c r="BC29" s="66">
        <f t="shared" si="14"/>
        <v>9.7850712497339973</v>
      </c>
      <c r="BD29" s="66">
        <f t="shared" si="14"/>
        <v>9.7850712497339973</v>
      </c>
      <c r="BE29" s="66">
        <f t="shared" si="14"/>
        <v>9.7850712497339973</v>
      </c>
      <c r="BF29" s="66">
        <f t="shared" si="14"/>
        <v>9.7850712497339973</v>
      </c>
      <c r="BG29" s="66">
        <f t="shared" si="14"/>
        <v>9.7850712497339973</v>
      </c>
      <c r="BH29" s="66">
        <f t="shared" si="14"/>
        <v>9.7850712497339973</v>
      </c>
      <c r="BI29" s="66">
        <f t="shared" si="14"/>
        <v>9.7850712497339973</v>
      </c>
      <c r="BJ29" s="66">
        <f t="shared" si="14"/>
        <v>9.7850712497339973</v>
      </c>
      <c r="BK29" s="66">
        <f t="shared" si="14"/>
        <v>9.7850712497339973</v>
      </c>
      <c r="BL29" s="66">
        <f t="shared" si="14"/>
        <v>9.7850712497339973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7.6200000000000004E-2</v>
      </c>
      <c r="E32" s="72">
        <f t="shared" si="15"/>
        <v>0.41219999999999996</v>
      </c>
      <c r="F32" s="72">
        <f t="shared" si="15"/>
        <v>0.90144866999999995</v>
      </c>
      <c r="G32" s="72">
        <f t="shared" si="15"/>
        <v>1.39069734</v>
      </c>
      <c r="H32" s="72">
        <f t="shared" si="15"/>
        <v>1.8799460099999998</v>
      </c>
      <c r="I32" s="72">
        <f t="shared" si="15"/>
        <v>2.3691946799999997</v>
      </c>
      <c r="J32" s="72">
        <f t="shared" si="15"/>
        <v>2.8584433499999995</v>
      </c>
      <c r="K32" s="72">
        <f t="shared" si="15"/>
        <v>3.3476920199999993</v>
      </c>
      <c r="L32" s="72">
        <f t="shared" si="15"/>
        <v>3.8369406899999992</v>
      </c>
      <c r="M32" s="72">
        <f t="shared" si="15"/>
        <v>4.326189359999999</v>
      </c>
      <c r="N32" s="72">
        <f t="shared" si="15"/>
        <v>3.9772380299999992</v>
      </c>
      <c r="O32" s="72">
        <f t="shared" si="15"/>
        <v>1.5324867000000002</v>
      </c>
      <c r="P32" s="72">
        <f t="shared" si="15"/>
        <v>0</v>
      </c>
      <c r="Q32" s="72">
        <f t="shared" si="15"/>
        <v>0</v>
      </c>
      <c r="R32" s="72">
        <f t="shared" si="15"/>
        <v>0</v>
      </c>
      <c r="S32" s="72">
        <f t="shared" si="15"/>
        <v>0</v>
      </c>
      <c r="T32" s="72">
        <f t="shared" si="15"/>
        <v>0</v>
      </c>
      <c r="U32" s="72">
        <f t="shared" si="15"/>
        <v>0</v>
      </c>
      <c r="V32" s="72">
        <f t="shared" si="15"/>
        <v>0</v>
      </c>
      <c r="W32" s="72">
        <f t="shared" si="15"/>
        <v>0</v>
      </c>
      <c r="X32" s="72">
        <f t="shared" si="15"/>
        <v>0</v>
      </c>
      <c r="Y32" s="72">
        <f t="shared" si="15"/>
        <v>0</v>
      </c>
      <c r="Z32" s="72">
        <f t="shared" si="15"/>
        <v>0</v>
      </c>
      <c r="AA32" s="72">
        <f t="shared" si="15"/>
        <v>0</v>
      </c>
      <c r="AB32" s="72">
        <f t="shared" si="15"/>
        <v>0</v>
      </c>
      <c r="AC32" s="72">
        <f t="shared" si="15"/>
        <v>0</v>
      </c>
      <c r="AD32" s="72">
        <f t="shared" si="15"/>
        <v>0</v>
      </c>
      <c r="AE32" s="72">
        <f t="shared" si="15"/>
        <v>0</v>
      </c>
      <c r="AF32" s="72">
        <f t="shared" si="15"/>
        <v>0</v>
      </c>
      <c r="AG32" s="72">
        <f t="shared" si="15"/>
        <v>0</v>
      </c>
      <c r="AH32" s="72">
        <f t="shared" si="15"/>
        <v>0</v>
      </c>
      <c r="AI32" s="72">
        <f t="shared" si="15"/>
        <v>0</v>
      </c>
      <c r="AJ32" s="72">
        <f t="shared" si="15"/>
        <v>0</v>
      </c>
      <c r="AK32" s="72">
        <f t="shared" si="15"/>
        <v>0</v>
      </c>
      <c r="AL32" s="72">
        <f t="shared" si="15"/>
        <v>0</v>
      </c>
      <c r="AM32" s="72">
        <f t="shared" si="15"/>
        <v>0</v>
      </c>
      <c r="AN32" s="72">
        <f t="shared" si="15"/>
        <v>0</v>
      </c>
      <c r="AO32" s="72">
        <f t="shared" si="15"/>
        <v>0</v>
      </c>
      <c r="AP32" s="72">
        <f t="shared" si="15"/>
        <v>0</v>
      </c>
      <c r="AQ32" s="72">
        <f t="shared" si="15"/>
        <v>0</v>
      </c>
      <c r="AR32" s="72">
        <f t="shared" si="15"/>
        <v>0</v>
      </c>
      <c r="AS32" s="72">
        <f t="shared" si="15"/>
        <v>0</v>
      </c>
      <c r="AT32" s="72">
        <f t="shared" si="15"/>
        <v>0</v>
      </c>
      <c r="AU32" s="72">
        <f t="shared" si="15"/>
        <v>0</v>
      </c>
      <c r="AV32" s="72">
        <f t="shared" si="15"/>
        <v>0</v>
      </c>
      <c r="AW32" s="72">
        <f t="shared" si="15"/>
        <v>0</v>
      </c>
      <c r="AX32" s="72">
        <f t="shared" si="15"/>
        <v>0</v>
      </c>
      <c r="AY32" s="72">
        <f t="shared" si="15"/>
        <v>0</v>
      </c>
      <c r="AZ32" s="72">
        <f t="shared" si="15"/>
        <v>0</v>
      </c>
      <c r="BA32" s="72">
        <f t="shared" si="15"/>
        <v>0</v>
      </c>
      <c r="BB32" s="72">
        <f t="shared" si="15"/>
        <v>0</v>
      </c>
      <c r="BC32" s="72">
        <f t="shared" si="15"/>
        <v>0</v>
      </c>
      <c r="BD32" s="72">
        <f t="shared" si="15"/>
        <v>0</v>
      </c>
      <c r="BE32" s="72">
        <f t="shared" si="15"/>
        <v>0</v>
      </c>
      <c r="BF32" s="72">
        <f t="shared" si="15"/>
        <v>0</v>
      </c>
      <c r="BG32" s="72">
        <f t="shared" si="15"/>
        <v>0</v>
      </c>
      <c r="BH32" s="72">
        <f t="shared" si="15"/>
        <v>0</v>
      </c>
      <c r="BI32" s="72">
        <f t="shared" si="15"/>
        <v>0</v>
      </c>
      <c r="BJ32" s="72">
        <f t="shared" si="15"/>
        <v>0</v>
      </c>
      <c r="BK32" s="72">
        <f t="shared" si="15"/>
        <v>0</v>
      </c>
      <c r="BL32" s="72">
        <f t="shared" si="15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6">B99</f>
        <v>0</v>
      </c>
      <c r="C33" s="72">
        <f t="shared" si="16"/>
        <v>7.6200000000000004E-2</v>
      </c>
      <c r="D33" s="72">
        <f t="shared" si="16"/>
        <v>0.33599999999999997</v>
      </c>
      <c r="E33" s="72">
        <f t="shared" si="16"/>
        <v>0.48924866999999994</v>
      </c>
      <c r="F33" s="72">
        <f t="shared" si="16"/>
        <v>0.48924866999999994</v>
      </c>
      <c r="G33" s="72">
        <f t="shared" si="16"/>
        <v>0.48924866999999994</v>
      </c>
      <c r="H33" s="72">
        <f t="shared" si="16"/>
        <v>0.48924866999999994</v>
      </c>
      <c r="I33" s="72">
        <f t="shared" si="16"/>
        <v>0.48924866999999994</v>
      </c>
      <c r="J33" s="72">
        <f t="shared" si="16"/>
        <v>0.48924866999999994</v>
      </c>
      <c r="K33" s="72">
        <f t="shared" si="16"/>
        <v>0.48924866999999994</v>
      </c>
      <c r="L33" s="72">
        <f t="shared" si="16"/>
        <v>0.48924866999999994</v>
      </c>
      <c r="M33" s="72">
        <f t="shared" si="16"/>
        <v>0.41304867000000001</v>
      </c>
      <c r="N33" s="72">
        <f t="shared" si="16"/>
        <v>0.15324867</v>
      </c>
      <c r="O33" s="72">
        <f t="shared" si="16"/>
        <v>0</v>
      </c>
      <c r="P33" s="72">
        <f t="shared" si="16"/>
        <v>0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si="16"/>
        <v>0</v>
      </c>
      <c r="AI33" s="72">
        <f t="shared" si="16"/>
        <v>0</v>
      </c>
      <c r="AJ33" s="72">
        <f t="shared" si="16"/>
        <v>0</v>
      </c>
      <c r="AK33" s="72">
        <f t="shared" si="16"/>
        <v>0</v>
      </c>
      <c r="AL33" s="72">
        <f t="shared" si="16"/>
        <v>0</v>
      </c>
      <c r="AM33" s="72">
        <f t="shared" si="16"/>
        <v>0</v>
      </c>
      <c r="AN33" s="72">
        <f t="shared" si="16"/>
        <v>0</v>
      </c>
      <c r="AO33" s="72">
        <f t="shared" si="16"/>
        <v>0</v>
      </c>
      <c r="AP33" s="72">
        <f t="shared" si="16"/>
        <v>0</v>
      </c>
      <c r="AQ33" s="72">
        <f t="shared" si="16"/>
        <v>0</v>
      </c>
      <c r="AR33" s="72">
        <f t="shared" si="16"/>
        <v>0</v>
      </c>
      <c r="AS33" s="72">
        <f t="shared" si="16"/>
        <v>0</v>
      </c>
      <c r="AT33" s="72">
        <f t="shared" si="16"/>
        <v>0</v>
      </c>
      <c r="AU33" s="72">
        <f t="shared" si="16"/>
        <v>0</v>
      </c>
      <c r="AV33" s="72">
        <f t="shared" si="16"/>
        <v>0</v>
      </c>
      <c r="AW33" s="72">
        <f t="shared" si="16"/>
        <v>0</v>
      </c>
      <c r="AX33" s="72">
        <f t="shared" si="16"/>
        <v>0</v>
      </c>
      <c r="AY33" s="72">
        <f t="shared" si="16"/>
        <v>0</v>
      </c>
      <c r="AZ33" s="72">
        <f t="shared" si="16"/>
        <v>0</v>
      </c>
      <c r="BA33" s="72">
        <f t="shared" si="16"/>
        <v>0</v>
      </c>
      <c r="BB33" s="72">
        <f t="shared" si="16"/>
        <v>0</v>
      </c>
      <c r="BC33" s="72">
        <f t="shared" si="16"/>
        <v>0</v>
      </c>
      <c r="BD33" s="72">
        <f t="shared" si="16"/>
        <v>0</v>
      </c>
      <c r="BE33" s="72">
        <f t="shared" si="16"/>
        <v>0</v>
      </c>
      <c r="BF33" s="72">
        <f t="shared" si="16"/>
        <v>0</v>
      </c>
      <c r="BG33" s="72">
        <f t="shared" si="16"/>
        <v>0</v>
      </c>
      <c r="BH33" s="72">
        <f t="shared" si="16"/>
        <v>0</v>
      </c>
      <c r="BI33" s="72">
        <f t="shared" si="16"/>
        <v>0</v>
      </c>
      <c r="BJ33" s="72">
        <f t="shared" si="16"/>
        <v>0</v>
      </c>
      <c r="BK33" s="72">
        <f t="shared" si="16"/>
        <v>0</v>
      </c>
      <c r="BL33" s="72">
        <f t="shared" si="16"/>
        <v>0</v>
      </c>
      <c r="BM33" s="35"/>
      <c r="BN33" s="72">
        <f>SUM(B33:BM33)</f>
        <v>4.8924866999999992</v>
      </c>
      <c r="BO33" s="323"/>
    </row>
    <row r="34" spans="1:107" s="36" customFormat="1" ht="15" customHeight="1" x14ac:dyDescent="0.2">
      <c r="A34" s="348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52"/>
      <c r="M34" s="319">
        <f>-BN87</f>
        <v>-0.76200000000000012</v>
      </c>
      <c r="N34" s="319">
        <f>-BN88</f>
        <v>-2.5979999999999994</v>
      </c>
      <c r="O34" s="319">
        <f>-BN89</f>
        <v>-1.5324867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52"/>
      <c r="BA34" s="52"/>
      <c r="BB34" s="52"/>
      <c r="BC34" s="72"/>
      <c r="BD34" s="52">
        <f>-BN91</f>
        <v>0</v>
      </c>
      <c r="BE34" s="72"/>
      <c r="BF34" s="72"/>
      <c r="BG34" s="72"/>
      <c r="BH34" s="72"/>
      <c r="BI34" s="72"/>
      <c r="BJ34" s="72"/>
      <c r="BK34" s="52">
        <f>-BN98</f>
        <v>0</v>
      </c>
      <c r="BL34" s="72"/>
      <c r="BM34" s="35"/>
      <c r="BN34" s="72">
        <f>SUM(B34:BM34)</f>
        <v>-4.8924866999999992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>SUM(C32:C34)</f>
        <v>7.6200000000000004E-2</v>
      </c>
      <c r="D35" s="72">
        <f t="shared" ref="D35:BL35" si="17">SUM(D32:D34)</f>
        <v>0.41219999999999996</v>
      </c>
      <c r="E35" s="72">
        <f t="shared" si="17"/>
        <v>0.90144866999999995</v>
      </c>
      <c r="F35" s="72">
        <f t="shared" si="17"/>
        <v>1.39069734</v>
      </c>
      <c r="G35" s="72">
        <f t="shared" si="17"/>
        <v>1.8799460099999998</v>
      </c>
      <c r="H35" s="72">
        <f t="shared" si="17"/>
        <v>2.3691946799999997</v>
      </c>
      <c r="I35" s="72">
        <f t="shared" si="17"/>
        <v>2.8584433499999995</v>
      </c>
      <c r="J35" s="72">
        <f t="shared" si="17"/>
        <v>3.3476920199999993</v>
      </c>
      <c r="K35" s="72">
        <f t="shared" si="17"/>
        <v>3.8369406899999992</v>
      </c>
      <c r="L35" s="72">
        <f t="shared" si="17"/>
        <v>4.326189359999999</v>
      </c>
      <c r="M35" s="72">
        <f t="shared" si="17"/>
        <v>3.9772380299999992</v>
      </c>
      <c r="N35" s="72">
        <f t="shared" si="17"/>
        <v>1.5324867000000002</v>
      </c>
      <c r="O35" s="72">
        <f t="shared" si="17"/>
        <v>0</v>
      </c>
      <c r="P35" s="72">
        <f t="shared" si="17"/>
        <v>0</v>
      </c>
      <c r="Q35" s="72">
        <f t="shared" si="17"/>
        <v>0</v>
      </c>
      <c r="R35" s="72">
        <f t="shared" si="17"/>
        <v>0</v>
      </c>
      <c r="S35" s="72">
        <f t="shared" si="17"/>
        <v>0</v>
      </c>
      <c r="T35" s="72">
        <f t="shared" si="17"/>
        <v>0</v>
      </c>
      <c r="U35" s="72">
        <f t="shared" si="17"/>
        <v>0</v>
      </c>
      <c r="V35" s="72">
        <f t="shared" si="17"/>
        <v>0</v>
      </c>
      <c r="W35" s="72">
        <f t="shared" si="17"/>
        <v>0</v>
      </c>
      <c r="X35" s="72">
        <f t="shared" si="17"/>
        <v>0</v>
      </c>
      <c r="Y35" s="72">
        <f t="shared" si="17"/>
        <v>0</v>
      </c>
      <c r="Z35" s="72">
        <f t="shared" si="17"/>
        <v>0</v>
      </c>
      <c r="AA35" s="72">
        <f t="shared" si="17"/>
        <v>0</v>
      </c>
      <c r="AB35" s="72">
        <f t="shared" si="17"/>
        <v>0</v>
      </c>
      <c r="AC35" s="72">
        <f t="shared" si="17"/>
        <v>0</v>
      </c>
      <c r="AD35" s="72">
        <f t="shared" si="17"/>
        <v>0</v>
      </c>
      <c r="AE35" s="72">
        <f t="shared" si="17"/>
        <v>0</v>
      </c>
      <c r="AF35" s="72">
        <f t="shared" si="17"/>
        <v>0</v>
      </c>
      <c r="AG35" s="72">
        <f t="shared" si="17"/>
        <v>0</v>
      </c>
      <c r="AH35" s="72">
        <f t="shared" si="17"/>
        <v>0</v>
      </c>
      <c r="AI35" s="72">
        <f t="shared" si="17"/>
        <v>0</v>
      </c>
      <c r="AJ35" s="72">
        <f t="shared" si="17"/>
        <v>0</v>
      </c>
      <c r="AK35" s="72">
        <f t="shared" si="17"/>
        <v>0</v>
      </c>
      <c r="AL35" s="72">
        <f t="shared" si="17"/>
        <v>0</v>
      </c>
      <c r="AM35" s="72">
        <f t="shared" si="17"/>
        <v>0</v>
      </c>
      <c r="AN35" s="72">
        <f t="shared" si="17"/>
        <v>0</v>
      </c>
      <c r="AO35" s="72">
        <f t="shared" si="17"/>
        <v>0</v>
      </c>
      <c r="AP35" s="72">
        <f t="shared" si="17"/>
        <v>0</v>
      </c>
      <c r="AQ35" s="72">
        <f t="shared" si="17"/>
        <v>0</v>
      </c>
      <c r="AR35" s="72">
        <f t="shared" si="17"/>
        <v>0</v>
      </c>
      <c r="AS35" s="72">
        <f t="shared" si="17"/>
        <v>0</v>
      </c>
      <c r="AT35" s="72">
        <f t="shared" si="17"/>
        <v>0</v>
      </c>
      <c r="AU35" s="72">
        <f t="shared" si="17"/>
        <v>0</v>
      </c>
      <c r="AV35" s="72">
        <f t="shared" si="17"/>
        <v>0</v>
      </c>
      <c r="AW35" s="72">
        <f t="shared" si="17"/>
        <v>0</v>
      </c>
      <c r="AX35" s="72">
        <f t="shared" si="17"/>
        <v>0</v>
      </c>
      <c r="AY35" s="72">
        <f t="shared" si="17"/>
        <v>0</v>
      </c>
      <c r="AZ35" s="72">
        <f t="shared" si="17"/>
        <v>0</v>
      </c>
      <c r="BA35" s="72">
        <f t="shared" si="17"/>
        <v>0</v>
      </c>
      <c r="BB35" s="72">
        <f t="shared" si="17"/>
        <v>0</v>
      </c>
      <c r="BC35" s="72">
        <f t="shared" si="17"/>
        <v>0</v>
      </c>
      <c r="BD35" s="72">
        <f t="shared" si="17"/>
        <v>0</v>
      </c>
      <c r="BE35" s="72">
        <f t="shared" si="17"/>
        <v>0</v>
      </c>
      <c r="BF35" s="72">
        <f t="shared" si="17"/>
        <v>0</v>
      </c>
      <c r="BG35" s="72">
        <f t="shared" si="17"/>
        <v>0</v>
      </c>
      <c r="BH35" s="72">
        <f t="shared" si="17"/>
        <v>0</v>
      </c>
      <c r="BI35" s="72">
        <f t="shared" si="17"/>
        <v>0</v>
      </c>
      <c r="BJ35" s="72">
        <f t="shared" si="17"/>
        <v>0</v>
      </c>
      <c r="BK35" s="72">
        <f t="shared" si="17"/>
        <v>0</v>
      </c>
      <c r="BL35" s="72">
        <f t="shared" si="17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8">AVERAGE(B32,B35)</f>
        <v>0</v>
      </c>
      <c r="C36" s="66">
        <f t="shared" si="18"/>
        <v>3.8100000000000002E-2</v>
      </c>
      <c r="D36" s="66">
        <f>AVERAGE(D32,D35)</f>
        <v>0.24419999999999997</v>
      </c>
      <c r="E36" s="66">
        <f t="shared" si="18"/>
        <v>0.65682433499999993</v>
      </c>
      <c r="F36" s="66">
        <f t="shared" si="18"/>
        <v>1.1460730049999999</v>
      </c>
      <c r="G36" s="66">
        <f t="shared" si="18"/>
        <v>1.6353216749999999</v>
      </c>
      <c r="H36" s="66">
        <f t="shared" si="18"/>
        <v>2.1245703449999995</v>
      </c>
      <c r="I36" s="66">
        <f t="shared" si="18"/>
        <v>2.6138190149999998</v>
      </c>
      <c r="J36" s="66">
        <f t="shared" si="18"/>
        <v>3.1030676849999992</v>
      </c>
      <c r="K36" s="66">
        <f t="shared" si="18"/>
        <v>3.5923163549999995</v>
      </c>
      <c r="L36" s="66">
        <f t="shared" si="18"/>
        <v>4.0815650249999988</v>
      </c>
      <c r="M36" s="66">
        <f t="shared" si="18"/>
        <v>4.1517136949999989</v>
      </c>
      <c r="N36" s="66">
        <f t="shared" si="18"/>
        <v>2.7548623649999997</v>
      </c>
      <c r="O36" s="66">
        <f t="shared" si="18"/>
        <v>0.7662433500000001</v>
      </c>
      <c r="P36" s="66">
        <f t="shared" si="18"/>
        <v>0</v>
      </c>
      <c r="Q36" s="66">
        <f t="shared" si="18"/>
        <v>0</v>
      </c>
      <c r="R36" s="66">
        <f t="shared" si="18"/>
        <v>0</v>
      </c>
      <c r="S36" s="66">
        <f t="shared" si="18"/>
        <v>0</v>
      </c>
      <c r="T36" s="66">
        <f t="shared" si="18"/>
        <v>0</v>
      </c>
      <c r="U36" s="66">
        <f t="shared" si="18"/>
        <v>0</v>
      </c>
      <c r="V36" s="66">
        <f t="shared" si="18"/>
        <v>0</v>
      </c>
      <c r="W36" s="66">
        <f t="shared" si="18"/>
        <v>0</v>
      </c>
      <c r="X36" s="66">
        <f t="shared" si="18"/>
        <v>0</v>
      </c>
      <c r="Y36" s="66">
        <f t="shared" si="18"/>
        <v>0</v>
      </c>
      <c r="Z36" s="66">
        <f t="shared" si="18"/>
        <v>0</v>
      </c>
      <c r="AA36" s="66">
        <f t="shared" si="18"/>
        <v>0</v>
      </c>
      <c r="AB36" s="66">
        <f t="shared" si="18"/>
        <v>0</v>
      </c>
      <c r="AC36" s="66">
        <f t="shared" si="18"/>
        <v>0</v>
      </c>
      <c r="AD36" s="66">
        <f t="shared" si="18"/>
        <v>0</v>
      </c>
      <c r="AE36" s="66">
        <f t="shared" si="18"/>
        <v>0</v>
      </c>
      <c r="AF36" s="66">
        <f t="shared" si="18"/>
        <v>0</v>
      </c>
      <c r="AG36" s="66">
        <f t="shared" si="18"/>
        <v>0</v>
      </c>
      <c r="AH36" s="66">
        <f t="shared" si="18"/>
        <v>0</v>
      </c>
      <c r="AI36" s="66">
        <f t="shared" si="18"/>
        <v>0</v>
      </c>
      <c r="AJ36" s="66">
        <f t="shared" si="18"/>
        <v>0</v>
      </c>
      <c r="AK36" s="66">
        <f t="shared" si="18"/>
        <v>0</v>
      </c>
      <c r="AL36" s="66">
        <f t="shared" si="18"/>
        <v>0</v>
      </c>
      <c r="AM36" s="66">
        <f t="shared" si="18"/>
        <v>0</v>
      </c>
      <c r="AN36" s="66">
        <f t="shared" si="18"/>
        <v>0</v>
      </c>
      <c r="AO36" s="66">
        <f t="shared" si="18"/>
        <v>0</v>
      </c>
      <c r="AP36" s="66">
        <f t="shared" si="18"/>
        <v>0</v>
      </c>
      <c r="AQ36" s="66">
        <f t="shared" si="18"/>
        <v>0</v>
      </c>
      <c r="AR36" s="66">
        <f t="shared" si="18"/>
        <v>0</v>
      </c>
      <c r="AS36" s="66">
        <f t="shared" si="18"/>
        <v>0</v>
      </c>
      <c r="AT36" s="66">
        <f t="shared" si="18"/>
        <v>0</v>
      </c>
      <c r="AU36" s="66">
        <f t="shared" si="18"/>
        <v>0</v>
      </c>
      <c r="AV36" s="66">
        <f t="shared" si="18"/>
        <v>0</v>
      </c>
      <c r="AW36" s="66">
        <f t="shared" si="18"/>
        <v>0</v>
      </c>
      <c r="AX36" s="66">
        <f t="shared" si="18"/>
        <v>0</v>
      </c>
      <c r="AY36" s="66">
        <f t="shared" si="18"/>
        <v>0</v>
      </c>
      <c r="AZ36" s="66">
        <f t="shared" si="18"/>
        <v>0</v>
      </c>
      <c r="BA36" s="66">
        <f t="shared" si="18"/>
        <v>0</v>
      </c>
      <c r="BB36" s="66">
        <f t="shared" si="18"/>
        <v>0</v>
      </c>
      <c r="BC36" s="66">
        <f t="shared" si="18"/>
        <v>0</v>
      </c>
      <c r="BD36" s="66">
        <f t="shared" si="18"/>
        <v>0</v>
      </c>
      <c r="BE36" s="66">
        <f t="shared" si="18"/>
        <v>0</v>
      </c>
      <c r="BF36" s="66">
        <f t="shared" si="18"/>
        <v>0</v>
      </c>
      <c r="BG36" s="66">
        <f t="shared" si="18"/>
        <v>0</v>
      </c>
      <c r="BH36" s="66">
        <f t="shared" si="18"/>
        <v>0</v>
      </c>
      <c r="BI36" s="66">
        <f t="shared" si="18"/>
        <v>0</v>
      </c>
      <c r="BJ36" s="66">
        <f t="shared" si="18"/>
        <v>0</v>
      </c>
      <c r="BK36" s="66">
        <f t="shared" si="18"/>
        <v>0</v>
      </c>
      <c r="BL36" s="66">
        <f t="shared" si="18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68" t="s">
        <v>375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19">B42</f>
        <v>0</v>
      </c>
      <c r="D39" s="72">
        <f t="shared" si="19"/>
        <v>1.1428095000000001E-2</v>
      </c>
      <c r="E39" s="72">
        <f t="shared" si="19"/>
        <v>8.9036430000000014E-2</v>
      </c>
      <c r="F39" s="72">
        <f t="shared" si="19"/>
        <v>0.15825678016994998</v>
      </c>
      <c r="G39" s="72">
        <f t="shared" si="19"/>
        <v>0.24976162636424998</v>
      </c>
      <c r="H39" s="72">
        <f t="shared" si="19"/>
        <v>0.28576777033475997</v>
      </c>
      <c r="I39" s="72">
        <f t="shared" si="19"/>
        <v>0.28621203439941001</v>
      </c>
      <c r="J39" s="72">
        <f t="shared" si="19"/>
        <v>0.27516724567416001</v>
      </c>
      <c r="K39" s="72">
        <f t="shared" si="19"/>
        <v>0.25698236454890999</v>
      </c>
      <c r="L39" s="72">
        <f t="shared" si="19"/>
        <v>0.20731201122366</v>
      </c>
      <c r="M39" s="72">
        <f t="shared" si="19"/>
        <v>0.11893271562207001</v>
      </c>
      <c r="N39" s="72">
        <f t="shared" si="19"/>
        <v>3.219249492207002E-2</v>
      </c>
      <c r="O39" s="72">
        <f t="shared" si="19"/>
        <v>1.0274222070019712E-5</v>
      </c>
      <c r="P39" s="72">
        <f t="shared" si="19"/>
        <v>1.0274222070019712E-5</v>
      </c>
      <c r="Q39" s="72">
        <f t="shared" si="19"/>
        <v>1.0274222070019712E-5</v>
      </c>
      <c r="R39" s="72">
        <f t="shared" si="19"/>
        <v>1.0274222070019712E-5</v>
      </c>
      <c r="S39" s="72">
        <f t="shared" si="19"/>
        <v>1.0274222070019712E-5</v>
      </c>
      <c r="T39" s="72">
        <f t="shared" si="19"/>
        <v>1.0274222070019712E-5</v>
      </c>
      <c r="U39" s="72">
        <f t="shared" si="19"/>
        <v>1.0274222070019712E-5</v>
      </c>
      <c r="V39" s="72">
        <f t="shared" si="19"/>
        <v>1.0274222070019712E-5</v>
      </c>
      <c r="W39" s="72">
        <f t="shared" si="19"/>
        <v>1.0274222070019712E-5</v>
      </c>
      <c r="X39" s="72">
        <f t="shared" si="19"/>
        <v>1.0274222070019712E-5</v>
      </c>
      <c r="Y39" s="72">
        <f t="shared" si="19"/>
        <v>1.0274222070019712E-5</v>
      </c>
      <c r="Z39" s="72">
        <f t="shared" si="19"/>
        <v>1.0274222070019712E-5</v>
      </c>
      <c r="AA39" s="72">
        <f t="shared" si="19"/>
        <v>1.0274222070019712E-5</v>
      </c>
      <c r="AB39" s="72">
        <f t="shared" si="19"/>
        <v>1.0274222070019712E-5</v>
      </c>
      <c r="AC39" s="72">
        <f t="shared" si="19"/>
        <v>1.0274222070019712E-5</v>
      </c>
      <c r="AD39" s="72">
        <f t="shared" si="19"/>
        <v>1.0274222070019712E-5</v>
      </c>
      <c r="AE39" s="72">
        <f t="shared" si="19"/>
        <v>1.0274222070019712E-5</v>
      </c>
      <c r="AF39" s="72">
        <f t="shared" si="19"/>
        <v>1.0274222070019712E-5</v>
      </c>
      <c r="AG39" s="72">
        <f t="shared" si="19"/>
        <v>1.0274222070019712E-5</v>
      </c>
      <c r="AH39" s="72">
        <f t="shared" si="19"/>
        <v>1.0274222070019712E-5</v>
      </c>
      <c r="AI39" s="72">
        <f t="shared" si="19"/>
        <v>1.0274222070019712E-5</v>
      </c>
      <c r="AJ39" s="72">
        <f t="shared" si="19"/>
        <v>1.0274222070019712E-5</v>
      </c>
      <c r="AK39" s="72">
        <f t="shared" si="19"/>
        <v>1.0274222070019712E-5</v>
      </c>
      <c r="AL39" s="72">
        <f t="shared" si="19"/>
        <v>1.0274222070019712E-5</v>
      </c>
      <c r="AM39" s="72">
        <f t="shared" si="19"/>
        <v>1.0274222070019712E-5</v>
      </c>
      <c r="AN39" s="72">
        <f t="shared" si="19"/>
        <v>1.0274222070019712E-5</v>
      </c>
      <c r="AO39" s="72">
        <f t="shared" si="19"/>
        <v>1.0274222070019712E-5</v>
      </c>
      <c r="AP39" s="72">
        <f t="shared" si="19"/>
        <v>1.0274222070019712E-5</v>
      </c>
      <c r="AQ39" s="72">
        <f t="shared" si="19"/>
        <v>1.0274222070019712E-5</v>
      </c>
      <c r="AR39" s="72">
        <f t="shared" si="19"/>
        <v>1.0274222070019712E-5</v>
      </c>
      <c r="AS39" s="72">
        <f t="shared" si="19"/>
        <v>1.0274222070019712E-5</v>
      </c>
      <c r="AT39" s="72">
        <f t="shared" si="19"/>
        <v>1.0274222070019712E-5</v>
      </c>
      <c r="AU39" s="72">
        <f t="shared" si="19"/>
        <v>1.0274222070019712E-5</v>
      </c>
      <c r="AV39" s="72">
        <f t="shared" si="19"/>
        <v>1.0274222070019712E-5</v>
      </c>
      <c r="AW39" s="72">
        <f t="shared" si="19"/>
        <v>1.0274222070019712E-5</v>
      </c>
      <c r="AX39" s="72">
        <f t="shared" si="19"/>
        <v>1.0274222070019712E-5</v>
      </c>
      <c r="AY39" s="72">
        <f t="shared" si="19"/>
        <v>1.0274222070019712E-5</v>
      </c>
      <c r="AZ39" s="72">
        <f t="shared" si="19"/>
        <v>1.0274222070019712E-5</v>
      </c>
      <c r="BA39" s="72">
        <f t="shared" si="19"/>
        <v>1.0274222070019712E-5</v>
      </c>
      <c r="BB39" s="72">
        <f t="shared" si="19"/>
        <v>1.0274222070019712E-5</v>
      </c>
      <c r="BC39" s="72">
        <f t="shared" si="19"/>
        <v>1.0274222070019712E-5</v>
      </c>
      <c r="BD39" s="72">
        <f t="shared" si="19"/>
        <v>1.0274222070019712E-5</v>
      </c>
      <c r="BE39" s="72">
        <f t="shared" si="19"/>
        <v>1.0274222070019712E-5</v>
      </c>
      <c r="BF39" s="72">
        <f t="shared" si="19"/>
        <v>1.0274222070019712E-5</v>
      </c>
      <c r="BG39" s="72">
        <f t="shared" si="19"/>
        <v>1.0274222070019712E-5</v>
      </c>
      <c r="BH39" s="72">
        <f t="shared" si="19"/>
        <v>1.0274222070019712E-5</v>
      </c>
      <c r="BI39" s="72">
        <f t="shared" si="19"/>
        <v>1.0274222070019712E-5</v>
      </c>
      <c r="BJ39" s="72">
        <f t="shared" si="19"/>
        <v>1.0274222070019712E-5</v>
      </c>
      <c r="BK39" s="72">
        <f t="shared" si="19"/>
        <v>1.0274222070019712E-5</v>
      </c>
      <c r="BL39" s="72">
        <f t="shared" si="19"/>
        <v>1.0274222070019712E-5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</f>
        <v>3.2651700000000006E-2</v>
      </c>
      <c r="D40" s="74">
        <f t="shared" ref="D40:BL40" si="20">(D26-D115)</f>
        <v>0.22173810000000005</v>
      </c>
      <c r="E40" s="74">
        <f t="shared" si="20"/>
        <v>0.49921391509500002</v>
      </c>
      <c r="F40" s="74">
        <f t="shared" si="20"/>
        <v>0.43573736282999997</v>
      </c>
      <c r="G40" s="74">
        <f t="shared" si="20"/>
        <v>0.1714578284310001</v>
      </c>
      <c r="H40" s="74">
        <f t="shared" si="20"/>
        <v>2.1155431650000667E-3</v>
      </c>
      <c r="I40" s="74">
        <f t="shared" si="20"/>
        <v>-5.2594232024999965E-2</v>
      </c>
      <c r="J40" s="74">
        <f t="shared" si="20"/>
        <v>-8.6594672024999986E-2</v>
      </c>
      <c r="K40" s="74">
        <f t="shared" si="20"/>
        <v>-0.23652549202499995</v>
      </c>
      <c r="L40" s="74">
        <f t="shared" si="20"/>
        <v>-0.42085378857899991</v>
      </c>
      <c r="M40" s="74">
        <f t="shared" si="20"/>
        <v>-0.41304867000000001</v>
      </c>
      <c r="N40" s="74">
        <f t="shared" si="20"/>
        <v>-0.15324867</v>
      </c>
      <c r="O40" s="74">
        <f t="shared" si="20"/>
        <v>0</v>
      </c>
      <c r="P40" s="74">
        <f t="shared" si="20"/>
        <v>0</v>
      </c>
      <c r="Q40" s="74">
        <f t="shared" si="20"/>
        <v>0</v>
      </c>
      <c r="R40" s="74">
        <f t="shared" si="20"/>
        <v>0</v>
      </c>
      <c r="S40" s="74">
        <f t="shared" si="20"/>
        <v>0</v>
      </c>
      <c r="T40" s="74">
        <f t="shared" si="20"/>
        <v>0</v>
      </c>
      <c r="U40" s="74">
        <f t="shared" si="20"/>
        <v>0</v>
      </c>
      <c r="V40" s="74">
        <f t="shared" si="20"/>
        <v>0</v>
      </c>
      <c r="W40" s="74">
        <f t="shared" si="20"/>
        <v>0</v>
      </c>
      <c r="X40" s="74">
        <f t="shared" si="20"/>
        <v>0</v>
      </c>
      <c r="Y40" s="74">
        <f t="shared" si="20"/>
        <v>0</v>
      </c>
      <c r="Z40" s="74">
        <f t="shared" si="20"/>
        <v>0</v>
      </c>
      <c r="AA40" s="74">
        <f t="shared" si="20"/>
        <v>0</v>
      </c>
      <c r="AB40" s="74">
        <f t="shared" si="20"/>
        <v>0</v>
      </c>
      <c r="AC40" s="74">
        <f t="shared" si="20"/>
        <v>0</v>
      </c>
      <c r="AD40" s="74">
        <f t="shared" si="20"/>
        <v>0</v>
      </c>
      <c r="AE40" s="74">
        <f t="shared" si="20"/>
        <v>0</v>
      </c>
      <c r="AF40" s="74">
        <f t="shared" si="20"/>
        <v>0</v>
      </c>
      <c r="AG40" s="74">
        <f t="shared" si="20"/>
        <v>0</v>
      </c>
      <c r="AH40" s="74">
        <f t="shared" si="20"/>
        <v>0</v>
      </c>
      <c r="AI40" s="74">
        <f t="shared" si="20"/>
        <v>0</v>
      </c>
      <c r="AJ40" s="74">
        <f t="shared" si="20"/>
        <v>0</v>
      </c>
      <c r="AK40" s="74">
        <f t="shared" si="20"/>
        <v>0</v>
      </c>
      <c r="AL40" s="74">
        <f t="shared" si="20"/>
        <v>0</v>
      </c>
      <c r="AM40" s="74">
        <f t="shared" si="20"/>
        <v>0</v>
      </c>
      <c r="AN40" s="74">
        <f t="shared" si="20"/>
        <v>0</v>
      </c>
      <c r="AO40" s="74">
        <f t="shared" si="20"/>
        <v>0</v>
      </c>
      <c r="AP40" s="74">
        <f t="shared" si="20"/>
        <v>0</v>
      </c>
      <c r="AQ40" s="74">
        <f t="shared" si="20"/>
        <v>0</v>
      </c>
      <c r="AR40" s="74">
        <f t="shared" si="20"/>
        <v>0</v>
      </c>
      <c r="AS40" s="74">
        <f t="shared" si="20"/>
        <v>0</v>
      </c>
      <c r="AT40" s="74">
        <f t="shared" si="20"/>
        <v>0</v>
      </c>
      <c r="AU40" s="74">
        <f t="shared" si="20"/>
        <v>0</v>
      </c>
      <c r="AV40" s="74">
        <f t="shared" si="20"/>
        <v>0</v>
      </c>
      <c r="AW40" s="74">
        <f t="shared" si="20"/>
        <v>0</v>
      </c>
      <c r="AX40" s="74">
        <f t="shared" si="20"/>
        <v>0</v>
      </c>
      <c r="AY40" s="74">
        <f t="shared" si="20"/>
        <v>0</v>
      </c>
      <c r="AZ40" s="74">
        <f t="shared" si="20"/>
        <v>0</v>
      </c>
      <c r="BA40" s="74">
        <f t="shared" si="20"/>
        <v>0</v>
      </c>
      <c r="BB40" s="74">
        <f t="shared" si="20"/>
        <v>0</v>
      </c>
      <c r="BC40" s="74">
        <f t="shared" si="20"/>
        <v>0</v>
      </c>
      <c r="BD40" s="74">
        <f t="shared" si="20"/>
        <v>0</v>
      </c>
      <c r="BE40" s="74">
        <f t="shared" si="20"/>
        <v>0</v>
      </c>
      <c r="BF40" s="74">
        <f t="shared" si="20"/>
        <v>0</v>
      </c>
      <c r="BG40" s="74">
        <f t="shared" si="20"/>
        <v>0</v>
      </c>
      <c r="BH40" s="74">
        <f t="shared" si="20"/>
        <v>0</v>
      </c>
      <c r="BI40" s="74">
        <f t="shared" si="20"/>
        <v>0</v>
      </c>
      <c r="BJ40" s="74">
        <f t="shared" si="20"/>
        <v>0</v>
      </c>
      <c r="BK40" s="74">
        <f t="shared" si="20"/>
        <v>0</v>
      </c>
      <c r="BL40" s="74">
        <f t="shared" si="20"/>
        <v>0</v>
      </c>
      <c r="BM40" s="35"/>
      <c r="BN40" s="72">
        <f>SUM(B40:BM40)</f>
        <v>4.8924867000227357E-5</v>
      </c>
      <c r="BO40" s="323"/>
    </row>
    <row r="41" spans="1:107" s="36" customFormat="1" ht="15" customHeight="1" x14ac:dyDescent="0.2">
      <c r="A41" s="73" t="s">
        <v>393</v>
      </c>
      <c r="B41" s="74"/>
      <c r="C41" s="74">
        <f>C40*FIT_35</f>
        <v>1.1428095000000001E-2</v>
      </c>
      <c r="D41" s="74">
        <f>D40*FIT_35</f>
        <v>7.7608335000000014E-2</v>
      </c>
      <c r="E41" s="74">
        <f>E40*FIT_35- SUM(C40:E40)*FIT_Tax_Change</f>
        <v>6.9220350169949971E-2</v>
      </c>
      <c r="F41" s="74">
        <f t="shared" ref="F41:N41" si="21">F40*FIT_21</f>
        <v>9.1504846194299994E-2</v>
      </c>
      <c r="G41" s="74">
        <f t="shared" si="21"/>
        <v>3.6006143970510017E-2</v>
      </c>
      <c r="H41" s="74">
        <f t="shared" si="21"/>
        <v>4.4426406465001401E-4</v>
      </c>
      <c r="I41" s="74">
        <f t="shared" si="21"/>
        <v>-1.1044788725249992E-2</v>
      </c>
      <c r="J41" s="74">
        <f t="shared" si="21"/>
        <v>-1.8184881125249998E-2</v>
      </c>
      <c r="K41" s="74">
        <f t="shared" si="21"/>
        <v>-4.9670353325249987E-2</v>
      </c>
      <c r="L41" s="74">
        <f t="shared" si="21"/>
        <v>-8.8379295601589983E-2</v>
      </c>
      <c r="M41" s="74">
        <f t="shared" si="21"/>
        <v>-8.6740220699999995E-2</v>
      </c>
      <c r="N41" s="74">
        <f t="shared" si="21"/>
        <v>-3.21822207E-2</v>
      </c>
      <c r="O41" s="74">
        <f t="shared" ref="O41" si="22">O40*FIT_21</f>
        <v>0</v>
      </c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35"/>
      <c r="BN41" s="72">
        <f>SUM(B41:BM41)</f>
        <v>1.0274222070019712E-5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>SUM(C39,C41)</f>
        <v>1.1428095000000001E-2</v>
      </c>
      <c r="D42" s="72">
        <f t="shared" ref="D42:BM42" si="23">SUM(D39,D41)</f>
        <v>8.9036430000000014E-2</v>
      </c>
      <c r="E42" s="72">
        <f t="shared" si="23"/>
        <v>0.15825678016994998</v>
      </c>
      <c r="F42" s="72">
        <f t="shared" si="23"/>
        <v>0.24976162636424998</v>
      </c>
      <c r="G42" s="72">
        <f t="shared" si="23"/>
        <v>0.28576777033475997</v>
      </c>
      <c r="H42" s="72">
        <f t="shared" si="23"/>
        <v>0.28621203439941001</v>
      </c>
      <c r="I42" s="72">
        <f t="shared" si="23"/>
        <v>0.27516724567416001</v>
      </c>
      <c r="J42" s="72">
        <f t="shared" si="23"/>
        <v>0.25698236454890999</v>
      </c>
      <c r="K42" s="72">
        <f t="shared" si="23"/>
        <v>0.20731201122366</v>
      </c>
      <c r="L42" s="72">
        <f t="shared" si="23"/>
        <v>0.11893271562207001</v>
      </c>
      <c r="M42" s="72">
        <f t="shared" si="23"/>
        <v>3.219249492207002E-2</v>
      </c>
      <c r="N42" s="72">
        <f t="shared" si="23"/>
        <v>1.0274222070019712E-5</v>
      </c>
      <c r="O42" s="72">
        <f t="shared" si="23"/>
        <v>1.0274222070019712E-5</v>
      </c>
      <c r="P42" s="72">
        <f t="shared" si="23"/>
        <v>1.0274222070019712E-5</v>
      </c>
      <c r="Q42" s="72">
        <f t="shared" si="23"/>
        <v>1.0274222070019712E-5</v>
      </c>
      <c r="R42" s="72">
        <f t="shared" si="23"/>
        <v>1.0274222070019712E-5</v>
      </c>
      <c r="S42" s="72">
        <f t="shared" si="23"/>
        <v>1.0274222070019712E-5</v>
      </c>
      <c r="T42" s="72">
        <f t="shared" si="23"/>
        <v>1.0274222070019712E-5</v>
      </c>
      <c r="U42" s="72">
        <f t="shared" si="23"/>
        <v>1.0274222070019712E-5</v>
      </c>
      <c r="V42" s="72">
        <f t="shared" si="23"/>
        <v>1.0274222070019712E-5</v>
      </c>
      <c r="W42" s="72">
        <f t="shared" si="23"/>
        <v>1.0274222070019712E-5</v>
      </c>
      <c r="X42" s="72">
        <f t="shared" si="23"/>
        <v>1.0274222070019712E-5</v>
      </c>
      <c r="Y42" s="72">
        <f t="shared" si="23"/>
        <v>1.0274222070019712E-5</v>
      </c>
      <c r="Z42" s="72">
        <f t="shared" si="23"/>
        <v>1.0274222070019712E-5</v>
      </c>
      <c r="AA42" s="72">
        <f t="shared" si="23"/>
        <v>1.0274222070019712E-5</v>
      </c>
      <c r="AB42" s="72">
        <f t="shared" si="23"/>
        <v>1.0274222070019712E-5</v>
      </c>
      <c r="AC42" s="72">
        <f t="shared" si="23"/>
        <v>1.0274222070019712E-5</v>
      </c>
      <c r="AD42" s="72">
        <f t="shared" si="23"/>
        <v>1.0274222070019712E-5</v>
      </c>
      <c r="AE42" s="72">
        <f t="shared" si="23"/>
        <v>1.0274222070019712E-5</v>
      </c>
      <c r="AF42" s="72">
        <f t="shared" si="23"/>
        <v>1.0274222070019712E-5</v>
      </c>
      <c r="AG42" s="72">
        <f t="shared" si="23"/>
        <v>1.0274222070019712E-5</v>
      </c>
      <c r="AH42" s="72">
        <f t="shared" si="23"/>
        <v>1.0274222070019712E-5</v>
      </c>
      <c r="AI42" s="72">
        <f t="shared" si="23"/>
        <v>1.0274222070019712E-5</v>
      </c>
      <c r="AJ42" s="72">
        <f t="shared" si="23"/>
        <v>1.0274222070019712E-5</v>
      </c>
      <c r="AK42" s="72">
        <f t="shared" si="23"/>
        <v>1.0274222070019712E-5</v>
      </c>
      <c r="AL42" s="72">
        <f t="shared" si="23"/>
        <v>1.0274222070019712E-5</v>
      </c>
      <c r="AM42" s="72">
        <f t="shared" si="23"/>
        <v>1.0274222070019712E-5</v>
      </c>
      <c r="AN42" s="72">
        <f t="shared" si="23"/>
        <v>1.0274222070019712E-5</v>
      </c>
      <c r="AO42" s="72">
        <f t="shared" si="23"/>
        <v>1.0274222070019712E-5</v>
      </c>
      <c r="AP42" s="72">
        <f t="shared" si="23"/>
        <v>1.0274222070019712E-5</v>
      </c>
      <c r="AQ42" s="72">
        <f t="shared" si="23"/>
        <v>1.0274222070019712E-5</v>
      </c>
      <c r="AR42" s="72">
        <f t="shared" si="23"/>
        <v>1.0274222070019712E-5</v>
      </c>
      <c r="AS42" s="72">
        <f t="shared" si="23"/>
        <v>1.0274222070019712E-5</v>
      </c>
      <c r="AT42" s="72">
        <f t="shared" si="23"/>
        <v>1.0274222070019712E-5</v>
      </c>
      <c r="AU42" s="72">
        <f t="shared" si="23"/>
        <v>1.0274222070019712E-5</v>
      </c>
      <c r="AV42" s="72">
        <f t="shared" si="23"/>
        <v>1.0274222070019712E-5</v>
      </c>
      <c r="AW42" s="72">
        <f t="shared" si="23"/>
        <v>1.0274222070019712E-5</v>
      </c>
      <c r="AX42" s="72">
        <f t="shared" si="23"/>
        <v>1.0274222070019712E-5</v>
      </c>
      <c r="AY42" s="72">
        <f t="shared" si="23"/>
        <v>1.0274222070019712E-5</v>
      </c>
      <c r="AZ42" s="72">
        <f t="shared" si="23"/>
        <v>1.0274222070019712E-5</v>
      </c>
      <c r="BA42" s="72">
        <f t="shared" si="23"/>
        <v>1.0274222070019712E-5</v>
      </c>
      <c r="BB42" s="72">
        <f t="shared" si="23"/>
        <v>1.0274222070019712E-5</v>
      </c>
      <c r="BC42" s="72">
        <f t="shared" si="23"/>
        <v>1.0274222070019712E-5</v>
      </c>
      <c r="BD42" s="72">
        <f t="shared" si="23"/>
        <v>1.0274222070019712E-5</v>
      </c>
      <c r="BE42" s="72">
        <f t="shared" si="23"/>
        <v>1.0274222070019712E-5</v>
      </c>
      <c r="BF42" s="72">
        <f t="shared" si="23"/>
        <v>1.0274222070019712E-5</v>
      </c>
      <c r="BG42" s="72">
        <f t="shared" si="23"/>
        <v>1.0274222070019712E-5</v>
      </c>
      <c r="BH42" s="72">
        <f t="shared" si="23"/>
        <v>1.0274222070019712E-5</v>
      </c>
      <c r="BI42" s="72">
        <f t="shared" si="23"/>
        <v>1.0274222070019712E-5</v>
      </c>
      <c r="BJ42" s="72">
        <f t="shared" si="23"/>
        <v>1.0274222070019712E-5</v>
      </c>
      <c r="BK42" s="72">
        <f t="shared" si="23"/>
        <v>1.0274222070019712E-5</v>
      </c>
      <c r="BL42" s="72">
        <f t="shared" si="23"/>
        <v>1.0274222070019712E-5</v>
      </c>
      <c r="BM42" s="72">
        <f t="shared" si="23"/>
        <v>0</v>
      </c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4">AVERAGE(C39,C42)</f>
        <v>5.7140475000000005E-3</v>
      </c>
      <c r="D43" s="66">
        <f t="shared" si="24"/>
        <v>5.0232262500000006E-2</v>
      </c>
      <c r="E43" s="66">
        <f t="shared" si="24"/>
        <v>0.12364660508497499</v>
      </c>
      <c r="F43" s="66">
        <f>AVERAGE(F39,F42)</f>
        <v>0.20400920326709998</v>
      </c>
      <c r="G43" s="66">
        <f t="shared" si="24"/>
        <v>0.267764698349505</v>
      </c>
      <c r="H43" s="66">
        <f t="shared" si="24"/>
        <v>0.28598990236708499</v>
      </c>
      <c r="I43" s="66">
        <f t="shared" si="24"/>
        <v>0.28068964003678498</v>
      </c>
      <c r="J43" s="66">
        <f t="shared" si="24"/>
        <v>0.26607480511153503</v>
      </c>
      <c r="K43" s="66">
        <f t="shared" si="24"/>
        <v>0.23214718788628499</v>
      </c>
      <c r="L43" s="66">
        <f t="shared" si="24"/>
        <v>0.16312236342286501</v>
      </c>
      <c r="M43" s="66">
        <f t="shared" si="24"/>
        <v>7.556260527207001E-2</v>
      </c>
      <c r="N43" s="66">
        <f t="shared" si="24"/>
        <v>1.610138457207002E-2</v>
      </c>
      <c r="O43" s="66">
        <f t="shared" si="24"/>
        <v>1.0274222070019712E-5</v>
      </c>
      <c r="P43" s="66">
        <f t="shared" si="24"/>
        <v>1.0274222070019712E-5</v>
      </c>
      <c r="Q43" s="66">
        <f t="shared" si="24"/>
        <v>1.0274222070019712E-5</v>
      </c>
      <c r="R43" s="66">
        <f t="shared" si="24"/>
        <v>1.0274222070019712E-5</v>
      </c>
      <c r="S43" s="66">
        <f t="shared" si="24"/>
        <v>1.0274222070019712E-5</v>
      </c>
      <c r="T43" s="66">
        <f t="shared" si="24"/>
        <v>1.0274222070019712E-5</v>
      </c>
      <c r="U43" s="66">
        <f t="shared" si="24"/>
        <v>1.0274222070019712E-5</v>
      </c>
      <c r="V43" s="66">
        <f t="shared" si="24"/>
        <v>1.0274222070019712E-5</v>
      </c>
      <c r="W43" s="66">
        <f t="shared" si="24"/>
        <v>1.0274222070019712E-5</v>
      </c>
      <c r="X43" s="66">
        <f t="shared" si="24"/>
        <v>1.0274222070019712E-5</v>
      </c>
      <c r="Y43" s="66">
        <f t="shared" si="24"/>
        <v>1.0274222070019712E-5</v>
      </c>
      <c r="Z43" s="66">
        <f t="shared" si="24"/>
        <v>1.0274222070019712E-5</v>
      </c>
      <c r="AA43" s="66">
        <f t="shared" si="24"/>
        <v>1.0274222070019712E-5</v>
      </c>
      <c r="AB43" s="66">
        <f t="shared" si="24"/>
        <v>1.0274222070019712E-5</v>
      </c>
      <c r="AC43" s="66">
        <f t="shared" si="24"/>
        <v>1.0274222070019712E-5</v>
      </c>
      <c r="AD43" s="66">
        <f t="shared" si="24"/>
        <v>1.0274222070019712E-5</v>
      </c>
      <c r="AE43" s="66">
        <f t="shared" si="24"/>
        <v>1.0274222070019712E-5</v>
      </c>
      <c r="AF43" s="66">
        <f t="shared" si="24"/>
        <v>1.0274222070019712E-5</v>
      </c>
      <c r="AG43" s="66">
        <f t="shared" si="24"/>
        <v>1.0274222070019712E-5</v>
      </c>
      <c r="AH43" s="66">
        <f t="shared" si="24"/>
        <v>1.0274222070019712E-5</v>
      </c>
      <c r="AI43" s="66">
        <f t="shared" si="24"/>
        <v>1.0274222070019712E-5</v>
      </c>
      <c r="AJ43" s="66">
        <f t="shared" si="24"/>
        <v>1.0274222070019712E-5</v>
      </c>
      <c r="AK43" s="66">
        <f t="shared" si="24"/>
        <v>1.0274222070019712E-5</v>
      </c>
      <c r="AL43" s="66">
        <f t="shared" si="24"/>
        <v>1.0274222070019712E-5</v>
      </c>
      <c r="AM43" s="66">
        <f t="shared" si="24"/>
        <v>1.0274222070019712E-5</v>
      </c>
      <c r="AN43" s="66">
        <f t="shared" si="24"/>
        <v>1.0274222070019712E-5</v>
      </c>
      <c r="AO43" s="66">
        <f t="shared" si="24"/>
        <v>1.0274222070019712E-5</v>
      </c>
      <c r="AP43" s="66">
        <f t="shared" si="24"/>
        <v>1.0274222070019712E-5</v>
      </c>
      <c r="AQ43" s="66">
        <f t="shared" si="24"/>
        <v>1.0274222070019712E-5</v>
      </c>
      <c r="AR43" s="66">
        <f t="shared" si="24"/>
        <v>1.0274222070019712E-5</v>
      </c>
      <c r="AS43" s="66">
        <f t="shared" si="24"/>
        <v>1.0274222070019712E-5</v>
      </c>
      <c r="AT43" s="66">
        <f t="shared" si="24"/>
        <v>1.0274222070019712E-5</v>
      </c>
      <c r="AU43" s="66">
        <f t="shared" si="24"/>
        <v>1.0274222070019712E-5</v>
      </c>
      <c r="AV43" s="66">
        <f t="shared" si="24"/>
        <v>1.0274222070019712E-5</v>
      </c>
      <c r="AW43" s="66">
        <f t="shared" si="24"/>
        <v>1.0274222070019712E-5</v>
      </c>
      <c r="AX43" s="66">
        <f t="shared" si="24"/>
        <v>1.0274222070019712E-5</v>
      </c>
      <c r="AY43" s="66">
        <f t="shared" si="24"/>
        <v>1.0274222070019712E-5</v>
      </c>
      <c r="AZ43" s="66">
        <f t="shared" si="24"/>
        <v>1.0274222070019712E-5</v>
      </c>
      <c r="BA43" s="66">
        <f t="shared" si="24"/>
        <v>1.0274222070019712E-5</v>
      </c>
      <c r="BB43" s="66">
        <f t="shared" si="24"/>
        <v>1.0274222070019712E-5</v>
      </c>
      <c r="BC43" s="66">
        <f t="shared" si="24"/>
        <v>1.0274222070019712E-5</v>
      </c>
      <c r="BD43" s="66">
        <f t="shared" si="24"/>
        <v>1.0274222070019712E-5</v>
      </c>
      <c r="BE43" s="66">
        <f t="shared" si="24"/>
        <v>1.0274222070019712E-5</v>
      </c>
      <c r="BF43" s="66">
        <f t="shared" si="24"/>
        <v>1.0274222070019712E-5</v>
      </c>
      <c r="BG43" s="66">
        <f t="shared" si="24"/>
        <v>1.0274222070019712E-5</v>
      </c>
      <c r="BH43" s="66">
        <f t="shared" si="24"/>
        <v>1.0274222070019712E-5</v>
      </c>
      <c r="BI43" s="66">
        <f t="shared" si="24"/>
        <v>1.0274222070019712E-5</v>
      </c>
      <c r="BJ43" s="66">
        <f t="shared" si="24"/>
        <v>1.0274222070019712E-5</v>
      </c>
      <c r="BK43" s="66">
        <f t="shared" si="24"/>
        <v>1.0274222070019712E-5</v>
      </c>
      <c r="BL43" s="66">
        <f t="shared" si="24"/>
        <v>1.0274222070019712E-5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376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5">B48</f>
        <v>0</v>
      </c>
      <c r="D46" s="53">
        <f t="shared" si="25"/>
        <v>2.1223605000000004E-3</v>
      </c>
      <c r="E46" s="53">
        <f t="shared" si="25"/>
        <v>1.6535337000000004E-2</v>
      </c>
      <c r="F46" s="53">
        <f t="shared" si="25"/>
        <v>4.8984241481175007E-2</v>
      </c>
      <c r="G46" s="53">
        <f t="shared" si="25"/>
        <v>7.7307170065125011E-2</v>
      </c>
      <c r="H46" s="53">
        <f t="shared" si="25"/>
        <v>8.8451928913140021E-2</v>
      </c>
      <c r="I46" s="53">
        <f t="shared" si="25"/>
        <v>8.8589439218865029E-2</v>
      </c>
      <c r="J46" s="53">
        <f t="shared" si="25"/>
        <v>8.5170814137240036E-2</v>
      </c>
      <c r="K46" s="53">
        <f t="shared" si="25"/>
        <v>7.9542160455615032E-2</v>
      </c>
      <c r="L46" s="53">
        <f t="shared" si="25"/>
        <v>6.4168003473990043E-2</v>
      </c>
      <c r="M46" s="53">
        <f t="shared" si="25"/>
        <v>3.6812507216355046E-2</v>
      </c>
      <c r="N46" s="53">
        <f t="shared" si="25"/>
        <v>9.9643436663550446E-3</v>
      </c>
      <c r="O46" s="53">
        <f t="shared" si="25"/>
        <v>3.1801163550438521E-6</v>
      </c>
      <c r="P46" s="53">
        <f t="shared" si="25"/>
        <v>3.1801163550438521E-6</v>
      </c>
      <c r="Q46" s="53">
        <f t="shared" si="25"/>
        <v>3.1801163550438521E-6</v>
      </c>
      <c r="R46" s="53">
        <f t="shared" si="25"/>
        <v>3.1801163550438521E-6</v>
      </c>
      <c r="S46" s="53">
        <f t="shared" si="25"/>
        <v>3.1801163550438521E-6</v>
      </c>
      <c r="T46" s="53">
        <f t="shared" si="25"/>
        <v>3.1801163550438521E-6</v>
      </c>
      <c r="U46" s="53">
        <f t="shared" si="25"/>
        <v>3.1801163550438521E-6</v>
      </c>
      <c r="V46" s="53">
        <f t="shared" si="25"/>
        <v>3.1801163550438521E-6</v>
      </c>
      <c r="W46" s="53">
        <f t="shared" si="25"/>
        <v>3.1801163550438521E-6</v>
      </c>
      <c r="X46" s="53">
        <f t="shared" si="25"/>
        <v>3.1801163550438521E-6</v>
      </c>
      <c r="Y46" s="53">
        <f t="shared" si="25"/>
        <v>3.1801163550438521E-6</v>
      </c>
      <c r="Z46" s="53">
        <f t="shared" si="25"/>
        <v>3.1801163550438521E-6</v>
      </c>
      <c r="AA46" s="53">
        <f t="shared" si="25"/>
        <v>3.1801163550438521E-6</v>
      </c>
      <c r="AB46" s="53">
        <f t="shared" si="25"/>
        <v>3.1801163550438521E-6</v>
      </c>
      <c r="AC46" s="53">
        <f t="shared" si="25"/>
        <v>3.1801163550438521E-6</v>
      </c>
      <c r="AD46" s="53">
        <f t="shared" si="25"/>
        <v>3.1801163550438521E-6</v>
      </c>
      <c r="AE46" s="53">
        <f t="shared" si="25"/>
        <v>3.1801163550438521E-6</v>
      </c>
      <c r="AF46" s="53">
        <f t="shared" si="25"/>
        <v>3.1801163550438521E-6</v>
      </c>
      <c r="AG46" s="53">
        <f t="shared" si="25"/>
        <v>3.1801163550438521E-6</v>
      </c>
      <c r="AH46" s="53">
        <f t="shared" si="25"/>
        <v>3.1801163550438521E-6</v>
      </c>
      <c r="AI46" s="53">
        <f t="shared" si="25"/>
        <v>3.1801163550438521E-6</v>
      </c>
      <c r="AJ46" s="53">
        <f t="shared" si="25"/>
        <v>3.1801163550438521E-6</v>
      </c>
      <c r="AK46" s="53">
        <f t="shared" si="25"/>
        <v>3.1801163550438521E-6</v>
      </c>
      <c r="AL46" s="53">
        <f t="shared" si="25"/>
        <v>3.1801163550438521E-6</v>
      </c>
      <c r="AM46" s="53">
        <f t="shared" si="25"/>
        <v>3.1801163550438521E-6</v>
      </c>
      <c r="AN46" s="53">
        <f t="shared" si="25"/>
        <v>3.1801163550438521E-6</v>
      </c>
      <c r="AO46" s="53">
        <f t="shared" si="25"/>
        <v>3.1801163550438521E-6</v>
      </c>
      <c r="AP46" s="53">
        <f t="shared" si="25"/>
        <v>3.1801163550438521E-6</v>
      </c>
      <c r="AQ46" s="53">
        <f t="shared" si="25"/>
        <v>3.1801163550438521E-6</v>
      </c>
      <c r="AR46" s="53">
        <f t="shared" si="25"/>
        <v>3.1801163550438521E-6</v>
      </c>
      <c r="AS46" s="53">
        <f t="shared" si="25"/>
        <v>3.1801163550438521E-6</v>
      </c>
      <c r="AT46" s="53">
        <f t="shared" si="25"/>
        <v>3.1801163550438521E-6</v>
      </c>
      <c r="AU46" s="53">
        <f t="shared" si="25"/>
        <v>3.1801163550438521E-6</v>
      </c>
      <c r="AV46" s="53">
        <f t="shared" si="25"/>
        <v>3.1801163550438521E-6</v>
      </c>
      <c r="AW46" s="53">
        <f t="shared" si="25"/>
        <v>3.1801163550438521E-6</v>
      </c>
      <c r="AX46" s="53">
        <f t="shared" si="25"/>
        <v>3.1801163550438521E-6</v>
      </c>
      <c r="AY46" s="53">
        <f t="shared" si="25"/>
        <v>3.1801163550438521E-6</v>
      </c>
      <c r="AZ46" s="53">
        <f t="shared" si="25"/>
        <v>3.1801163550438521E-6</v>
      </c>
      <c r="BA46" s="53">
        <f t="shared" si="25"/>
        <v>3.1801163550438521E-6</v>
      </c>
      <c r="BB46" s="53">
        <f t="shared" si="25"/>
        <v>3.1801163550438521E-6</v>
      </c>
      <c r="BC46" s="53">
        <f t="shared" si="25"/>
        <v>3.1801163550438521E-6</v>
      </c>
      <c r="BD46" s="53">
        <f t="shared" si="25"/>
        <v>3.1801163550438521E-6</v>
      </c>
      <c r="BE46" s="53">
        <f t="shared" si="25"/>
        <v>3.1801163550438521E-6</v>
      </c>
      <c r="BF46" s="53">
        <f t="shared" si="25"/>
        <v>3.1801163550438521E-6</v>
      </c>
      <c r="BG46" s="53">
        <f t="shared" si="25"/>
        <v>3.1801163550438521E-6</v>
      </c>
      <c r="BH46" s="53">
        <f t="shared" si="25"/>
        <v>3.1801163550438521E-6</v>
      </c>
      <c r="BI46" s="53">
        <f t="shared" si="25"/>
        <v>3.1801163550438521E-6</v>
      </c>
      <c r="BJ46" s="53">
        <f t="shared" si="25"/>
        <v>3.1801163550438521E-6</v>
      </c>
      <c r="BK46" s="53">
        <f t="shared" si="25"/>
        <v>3.1801163550438521E-6</v>
      </c>
      <c r="BL46" s="53">
        <f t="shared" si="25"/>
        <v>3.1801163550438521E-6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2.1223605000000004E-3</v>
      </c>
      <c r="D47" s="53">
        <f>(D27-D115)*'Assumptions (Inputs)'!$D$26</f>
        <v>1.4412976500000004E-2</v>
      </c>
      <c r="E47" s="53">
        <f>(E27-E115)*'Assumptions (Inputs)'!$D$26</f>
        <v>3.2448904481175003E-2</v>
      </c>
      <c r="F47" s="53">
        <f>(F27-F115)*'Assumptions (Inputs)'!$D$26</f>
        <v>2.832292858395E-2</v>
      </c>
      <c r="G47" s="53">
        <f>(G27-G115)*'Assumptions (Inputs)'!$D$26</f>
        <v>1.1144758848015007E-2</v>
      </c>
      <c r="H47" s="53">
        <f>(H27-H115)*'Assumptions (Inputs)'!$D$26</f>
        <v>1.3751030572500434E-4</v>
      </c>
      <c r="I47" s="53">
        <f>(I27-I115)*'Assumptions (Inputs)'!$D$26</f>
        <v>-3.4186250816249978E-3</v>
      </c>
      <c r="J47" s="53">
        <f>(J27-J115)*'Assumptions (Inputs)'!$D$26</f>
        <v>-5.6286536816249995E-3</v>
      </c>
      <c r="K47" s="53">
        <f>(K27-K115)*'Assumptions (Inputs)'!$D$26</f>
        <v>-1.5374156981624996E-2</v>
      </c>
      <c r="L47" s="53">
        <f>(L27-L115)*'Assumptions (Inputs)'!$D$26</f>
        <v>-2.7355496257634997E-2</v>
      </c>
      <c r="M47" s="53">
        <f>(M27-M115)*'Assumptions (Inputs)'!$D$26</f>
        <v>-2.6848163550000002E-2</v>
      </c>
      <c r="N47" s="53">
        <f>(N27-N115)*'Assumptions (Inputs)'!$D$26</f>
        <v>-9.9611635500000007E-3</v>
      </c>
      <c r="O47" s="53">
        <f>(O27-O115)*'Assumptions (Inputs)'!$D$26</f>
        <v>0</v>
      </c>
      <c r="P47" s="53">
        <f>(P27-P115)*'Assumptions (Inputs)'!$D$26</f>
        <v>0</v>
      </c>
      <c r="Q47" s="53">
        <f>(Q27-Q115)*'Assumptions (Inputs)'!$D$26</f>
        <v>0</v>
      </c>
      <c r="R47" s="53">
        <f>(R27-R115)*'Assumptions (Inputs)'!$D$26</f>
        <v>0</v>
      </c>
      <c r="S47" s="53">
        <f>(S27-S115)*'Assumptions (Inputs)'!$D$26</f>
        <v>0</v>
      </c>
      <c r="T47" s="53">
        <f>(T27-T115)*'Assumptions (Inputs)'!$D$26</f>
        <v>0</v>
      </c>
      <c r="U47" s="53">
        <f>(U27-U115)*'Assumptions (Inputs)'!$D$26</f>
        <v>0</v>
      </c>
      <c r="V47" s="53">
        <f>(V27-V115)*'Assumptions (Inputs)'!$D$26</f>
        <v>0</v>
      </c>
      <c r="W47" s="53">
        <f>(W27-W115)*'Assumptions (Inputs)'!$D$26</f>
        <v>0</v>
      </c>
      <c r="X47" s="53">
        <f>(X27-X115)*'Assumptions (Inputs)'!$D$26</f>
        <v>0</v>
      </c>
      <c r="Y47" s="53">
        <f>(Y27-Y115)*'Assumptions (Inputs)'!$D$26</f>
        <v>0</v>
      </c>
      <c r="Z47" s="53">
        <f>(Z27-Z115)*'Assumptions (Inputs)'!$D$26</f>
        <v>0</v>
      </c>
      <c r="AA47" s="53">
        <f>(AA27-AA115)*'Assumptions (Inputs)'!$D$26</f>
        <v>0</v>
      </c>
      <c r="AB47" s="53">
        <f>(AB27-AB115)*'Assumptions (Inputs)'!$D$26</f>
        <v>0</v>
      </c>
      <c r="AC47" s="53">
        <f>(AC27-AC115)*'Assumptions (Inputs)'!$D$26</f>
        <v>0</v>
      </c>
      <c r="AD47" s="53">
        <f>(AD27-AD115)*'Assumptions (Inputs)'!$D$26</f>
        <v>0</v>
      </c>
      <c r="AE47" s="53">
        <f>(AE27-AE115)*'Assumptions (Inputs)'!$D$26</f>
        <v>0</v>
      </c>
      <c r="AF47" s="53">
        <f>(AF27-AF115)*'Assumptions (Inputs)'!$D$26</f>
        <v>0</v>
      </c>
      <c r="AG47" s="53">
        <f>(AG27-AG115)*'Assumptions (Inputs)'!$D$26</f>
        <v>0</v>
      </c>
      <c r="AH47" s="53">
        <f>(AH27-AH115)*'Assumptions (Inputs)'!$D$26</f>
        <v>0</v>
      </c>
      <c r="AI47" s="53">
        <f>(AI27-AI115)*'Assumptions (Inputs)'!$D$26</f>
        <v>0</v>
      </c>
      <c r="AJ47" s="53">
        <f>(AJ27-AJ115)*'Assumptions (Inputs)'!$D$26</f>
        <v>0</v>
      </c>
      <c r="AK47" s="53">
        <f>(AK27-AK115)*'Assumptions (Inputs)'!$D$26</f>
        <v>0</v>
      </c>
      <c r="AL47" s="53">
        <f>(AL27-AL115)*'Assumptions (Inputs)'!$D$26</f>
        <v>0</v>
      </c>
      <c r="AM47" s="53">
        <f>(AM27-AM115)*'Assumptions (Inputs)'!$D$26</f>
        <v>0</v>
      </c>
      <c r="AN47" s="53">
        <f>(AN27-AN115)*'Assumptions (Inputs)'!$D$26</f>
        <v>0</v>
      </c>
      <c r="AO47" s="53">
        <f>(AO27-AO115)*'Assumptions (Inputs)'!$D$26</f>
        <v>0</v>
      </c>
      <c r="AP47" s="53">
        <f>(AP27-AP115)*'Assumptions (Inputs)'!$D$26</f>
        <v>0</v>
      </c>
      <c r="AQ47" s="53">
        <f>(AQ27-AQ115)*'Assumptions (Inputs)'!$D$26</f>
        <v>0</v>
      </c>
      <c r="AR47" s="53">
        <f>(AR27-AR115)*'Assumptions (Inputs)'!$D$26</f>
        <v>0</v>
      </c>
      <c r="AS47" s="53">
        <f>(AS27-AS115)*'Assumptions (Inputs)'!$D$26</f>
        <v>0</v>
      </c>
      <c r="AT47" s="53">
        <f>(AT27-AT115)*'Assumptions (Inputs)'!$D$26</f>
        <v>0</v>
      </c>
      <c r="AU47" s="53">
        <f>(AU27-AU115)*'Assumptions (Inputs)'!$D$26</f>
        <v>0</v>
      </c>
      <c r="AV47" s="53">
        <f>(AV27-AV115)*'Assumptions (Inputs)'!$D$26</f>
        <v>0</v>
      </c>
      <c r="AW47" s="53">
        <f>(AW27-AW115)*'Assumptions (Inputs)'!$D$26</f>
        <v>0</v>
      </c>
      <c r="AX47" s="53">
        <f>(AX27-AX115)*'Assumptions (Inputs)'!$D$26</f>
        <v>0</v>
      </c>
      <c r="AY47" s="53">
        <f>(AY27-AY115)*'Assumptions (Inputs)'!$D$26</f>
        <v>0</v>
      </c>
      <c r="AZ47" s="53">
        <f>(AZ27-AZ115)*'Assumptions (Inputs)'!$D$26</f>
        <v>0</v>
      </c>
      <c r="BA47" s="53">
        <f>(BA27-BA115)*'Assumptions (Inputs)'!$D$26</f>
        <v>0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3.1801163550438521E-6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6">SUM(B46:B47)</f>
        <v>0</v>
      </c>
      <c r="C48" s="75">
        <f t="shared" si="26"/>
        <v>2.1223605000000004E-3</v>
      </c>
      <c r="D48" s="75">
        <f>SUM(D46:D47)</f>
        <v>1.6535337000000004E-2</v>
      </c>
      <c r="E48" s="75">
        <f>SUM(E46:E47)</f>
        <v>4.8984241481175007E-2</v>
      </c>
      <c r="F48" s="75">
        <f t="shared" si="26"/>
        <v>7.7307170065125011E-2</v>
      </c>
      <c r="G48" s="75">
        <f t="shared" si="26"/>
        <v>8.8451928913140021E-2</v>
      </c>
      <c r="H48" s="75">
        <f t="shared" si="26"/>
        <v>8.8589439218865029E-2</v>
      </c>
      <c r="I48" s="75">
        <f t="shared" si="26"/>
        <v>8.5170814137240036E-2</v>
      </c>
      <c r="J48" s="75">
        <f t="shared" si="26"/>
        <v>7.9542160455615032E-2</v>
      </c>
      <c r="K48" s="75">
        <f t="shared" si="26"/>
        <v>6.4168003473990043E-2</v>
      </c>
      <c r="L48" s="75">
        <f t="shared" si="26"/>
        <v>3.6812507216355046E-2</v>
      </c>
      <c r="M48" s="75">
        <f t="shared" si="26"/>
        <v>9.9643436663550446E-3</v>
      </c>
      <c r="N48" s="75">
        <f t="shared" si="26"/>
        <v>3.1801163550438521E-6</v>
      </c>
      <c r="O48" s="75">
        <f t="shared" si="26"/>
        <v>3.1801163550438521E-6</v>
      </c>
      <c r="P48" s="75">
        <f t="shared" si="26"/>
        <v>3.1801163550438521E-6</v>
      </c>
      <c r="Q48" s="75">
        <f t="shared" si="26"/>
        <v>3.1801163550438521E-6</v>
      </c>
      <c r="R48" s="75">
        <f t="shared" si="26"/>
        <v>3.1801163550438521E-6</v>
      </c>
      <c r="S48" s="75">
        <f t="shared" si="26"/>
        <v>3.1801163550438521E-6</v>
      </c>
      <c r="T48" s="75">
        <f t="shared" si="26"/>
        <v>3.1801163550438521E-6</v>
      </c>
      <c r="U48" s="75">
        <f t="shared" si="26"/>
        <v>3.1801163550438521E-6</v>
      </c>
      <c r="V48" s="75">
        <f t="shared" si="26"/>
        <v>3.1801163550438521E-6</v>
      </c>
      <c r="W48" s="75">
        <f t="shared" si="26"/>
        <v>3.1801163550438521E-6</v>
      </c>
      <c r="X48" s="75">
        <f t="shared" si="26"/>
        <v>3.1801163550438521E-6</v>
      </c>
      <c r="Y48" s="75">
        <f t="shared" si="26"/>
        <v>3.1801163550438521E-6</v>
      </c>
      <c r="Z48" s="75">
        <f t="shared" si="26"/>
        <v>3.1801163550438521E-6</v>
      </c>
      <c r="AA48" s="75">
        <f t="shared" si="26"/>
        <v>3.1801163550438521E-6</v>
      </c>
      <c r="AB48" s="75">
        <f t="shared" si="26"/>
        <v>3.1801163550438521E-6</v>
      </c>
      <c r="AC48" s="75">
        <f t="shared" si="26"/>
        <v>3.1801163550438521E-6</v>
      </c>
      <c r="AD48" s="75">
        <f t="shared" si="26"/>
        <v>3.1801163550438521E-6</v>
      </c>
      <c r="AE48" s="75">
        <f t="shared" si="26"/>
        <v>3.1801163550438521E-6</v>
      </c>
      <c r="AF48" s="75">
        <f t="shared" si="26"/>
        <v>3.1801163550438521E-6</v>
      </c>
      <c r="AG48" s="75">
        <f t="shared" si="26"/>
        <v>3.1801163550438521E-6</v>
      </c>
      <c r="AH48" s="75">
        <f t="shared" si="26"/>
        <v>3.1801163550438521E-6</v>
      </c>
      <c r="AI48" s="75">
        <f t="shared" si="26"/>
        <v>3.1801163550438521E-6</v>
      </c>
      <c r="AJ48" s="75">
        <f t="shared" si="26"/>
        <v>3.1801163550438521E-6</v>
      </c>
      <c r="AK48" s="75">
        <f t="shared" si="26"/>
        <v>3.1801163550438521E-6</v>
      </c>
      <c r="AL48" s="75">
        <f t="shared" si="26"/>
        <v>3.1801163550438521E-6</v>
      </c>
      <c r="AM48" s="75">
        <f t="shared" si="26"/>
        <v>3.1801163550438521E-6</v>
      </c>
      <c r="AN48" s="75">
        <f t="shared" si="26"/>
        <v>3.1801163550438521E-6</v>
      </c>
      <c r="AO48" s="75">
        <f t="shared" si="26"/>
        <v>3.1801163550438521E-6</v>
      </c>
      <c r="AP48" s="75">
        <f t="shared" si="26"/>
        <v>3.1801163550438521E-6</v>
      </c>
      <c r="AQ48" s="75">
        <f t="shared" si="26"/>
        <v>3.1801163550438521E-6</v>
      </c>
      <c r="AR48" s="75">
        <f t="shared" si="26"/>
        <v>3.1801163550438521E-6</v>
      </c>
      <c r="AS48" s="75">
        <f t="shared" si="26"/>
        <v>3.1801163550438521E-6</v>
      </c>
      <c r="AT48" s="75">
        <f t="shared" si="26"/>
        <v>3.1801163550438521E-6</v>
      </c>
      <c r="AU48" s="75">
        <f t="shared" si="26"/>
        <v>3.1801163550438521E-6</v>
      </c>
      <c r="AV48" s="75">
        <f t="shared" si="26"/>
        <v>3.1801163550438521E-6</v>
      </c>
      <c r="AW48" s="75">
        <f t="shared" si="26"/>
        <v>3.1801163550438521E-6</v>
      </c>
      <c r="AX48" s="75">
        <f t="shared" si="26"/>
        <v>3.1801163550438521E-6</v>
      </c>
      <c r="AY48" s="75">
        <f t="shared" si="26"/>
        <v>3.1801163550438521E-6</v>
      </c>
      <c r="AZ48" s="75">
        <f t="shared" si="26"/>
        <v>3.1801163550438521E-6</v>
      </c>
      <c r="BA48" s="75">
        <f t="shared" si="26"/>
        <v>3.1801163550438521E-6</v>
      </c>
      <c r="BB48" s="75">
        <f t="shared" si="26"/>
        <v>3.1801163550438521E-6</v>
      </c>
      <c r="BC48" s="75">
        <f t="shared" si="26"/>
        <v>3.1801163550438521E-6</v>
      </c>
      <c r="BD48" s="75">
        <f t="shared" si="26"/>
        <v>3.1801163550438521E-6</v>
      </c>
      <c r="BE48" s="75">
        <f t="shared" si="26"/>
        <v>3.1801163550438521E-6</v>
      </c>
      <c r="BF48" s="75">
        <f t="shared" si="26"/>
        <v>3.1801163550438521E-6</v>
      </c>
      <c r="BG48" s="75">
        <f t="shared" si="26"/>
        <v>3.1801163550438521E-6</v>
      </c>
      <c r="BH48" s="75">
        <f t="shared" si="26"/>
        <v>3.1801163550438521E-6</v>
      </c>
      <c r="BI48" s="75">
        <f t="shared" si="26"/>
        <v>3.1801163550438521E-6</v>
      </c>
      <c r="BJ48" s="75">
        <f t="shared" si="26"/>
        <v>3.1801163550438521E-6</v>
      </c>
      <c r="BK48" s="75">
        <f t="shared" si="26"/>
        <v>3.1801163550438521E-6</v>
      </c>
      <c r="BL48" s="75">
        <f t="shared" si="26"/>
        <v>3.1801163550438521E-6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7">AVERAGE(B46,B48)</f>
        <v>0</v>
      </c>
      <c r="C49" s="66">
        <f t="shared" si="27"/>
        <v>1.0611802500000002E-3</v>
      </c>
      <c r="D49" s="66">
        <f t="shared" si="27"/>
        <v>9.328848750000002E-3</v>
      </c>
      <c r="E49" s="66">
        <f>AVERAGE(E46,E48)</f>
        <v>3.2759789240587506E-2</v>
      </c>
      <c r="F49" s="66">
        <f t="shared" si="27"/>
        <v>6.3145705773150013E-2</v>
      </c>
      <c r="G49" s="66">
        <f>AVERAGE(G46,G48)</f>
        <v>8.2879549489132509E-2</v>
      </c>
      <c r="H49" s="66">
        <f t="shared" si="27"/>
        <v>8.8520684066002525E-2</v>
      </c>
      <c r="I49" s="66">
        <f t="shared" si="27"/>
        <v>8.6880126678052533E-2</v>
      </c>
      <c r="J49" s="66">
        <f t="shared" si="27"/>
        <v>8.2356487296427527E-2</v>
      </c>
      <c r="K49" s="66">
        <f t="shared" si="27"/>
        <v>7.1855081964802531E-2</v>
      </c>
      <c r="L49" s="66">
        <f>AVERAGE(L46,L48)</f>
        <v>5.0490255345172541E-2</v>
      </c>
      <c r="M49" s="66">
        <f>AVERAGE(M46,M48)</f>
        <v>2.3388425441355047E-2</v>
      </c>
      <c r="N49" s="66">
        <f>AVERAGE(N46,N48)</f>
        <v>4.9837618913550442E-3</v>
      </c>
      <c r="O49" s="66">
        <f t="shared" ref="O49:BL49" si="28">AVERAGE(O46,O48)</f>
        <v>3.1801163550438521E-6</v>
      </c>
      <c r="P49" s="66">
        <f t="shared" si="28"/>
        <v>3.1801163550438521E-6</v>
      </c>
      <c r="Q49" s="66">
        <f t="shared" si="28"/>
        <v>3.1801163550438521E-6</v>
      </c>
      <c r="R49" s="66">
        <f t="shared" si="28"/>
        <v>3.1801163550438521E-6</v>
      </c>
      <c r="S49" s="66">
        <f t="shared" si="28"/>
        <v>3.1801163550438521E-6</v>
      </c>
      <c r="T49" s="66">
        <f t="shared" si="28"/>
        <v>3.1801163550438521E-6</v>
      </c>
      <c r="U49" s="66">
        <f t="shared" si="28"/>
        <v>3.1801163550438521E-6</v>
      </c>
      <c r="V49" s="66">
        <f t="shared" si="28"/>
        <v>3.1801163550438521E-6</v>
      </c>
      <c r="W49" s="66">
        <f t="shared" si="28"/>
        <v>3.1801163550438521E-6</v>
      </c>
      <c r="X49" s="66">
        <f t="shared" si="28"/>
        <v>3.1801163550438521E-6</v>
      </c>
      <c r="Y49" s="66">
        <f t="shared" si="28"/>
        <v>3.1801163550438521E-6</v>
      </c>
      <c r="Z49" s="66">
        <f t="shared" si="28"/>
        <v>3.1801163550438521E-6</v>
      </c>
      <c r="AA49" s="66">
        <f t="shared" si="28"/>
        <v>3.1801163550438521E-6</v>
      </c>
      <c r="AB49" s="66">
        <f t="shared" si="28"/>
        <v>3.1801163550438521E-6</v>
      </c>
      <c r="AC49" s="66">
        <f t="shared" si="28"/>
        <v>3.1801163550438521E-6</v>
      </c>
      <c r="AD49" s="66">
        <f t="shared" si="28"/>
        <v>3.1801163550438521E-6</v>
      </c>
      <c r="AE49" s="66">
        <f t="shared" si="28"/>
        <v>3.1801163550438521E-6</v>
      </c>
      <c r="AF49" s="66">
        <f t="shared" si="28"/>
        <v>3.1801163550438521E-6</v>
      </c>
      <c r="AG49" s="66">
        <f t="shared" si="28"/>
        <v>3.1801163550438521E-6</v>
      </c>
      <c r="AH49" s="66">
        <f t="shared" si="28"/>
        <v>3.1801163550438521E-6</v>
      </c>
      <c r="AI49" s="66">
        <f t="shared" si="28"/>
        <v>3.1801163550438521E-6</v>
      </c>
      <c r="AJ49" s="66">
        <f t="shared" si="28"/>
        <v>3.1801163550438521E-6</v>
      </c>
      <c r="AK49" s="66">
        <f t="shared" si="28"/>
        <v>3.1801163550438521E-6</v>
      </c>
      <c r="AL49" s="66">
        <f t="shared" si="28"/>
        <v>3.1801163550438521E-6</v>
      </c>
      <c r="AM49" s="66">
        <f t="shared" si="28"/>
        <v>3.1801163550438521E-6</v>
      </c>
      <c r="AN49" s="66">
        <f t="shared" si="28"/>
        <v>3.1801163550438521E-6</v>
      </c>
      <c r="AO49" s="66">
        <f t="shared" si="28"/>
        <v>3.1801163550438521E-6</v>
      </c>
      <c r="AP49" s="66">
        <f t="shared" si="28"/>
        <v>3.1801163550438521E-6</v>
      </c>
      <c r="AQ49" s="66">
        <f t="shared" si="28"/>
        <v>3.1801163550438521E-6</v>
      </c>
      <c r="AR49" s="66">
        <f t="shared" si="28"/>
        <v>3.1801163550438521E-6</v>
      </c>
      <c r="AS49" s="66">
        <f t="shared" si="28"/>
        <v>3.1801163550438521E-6</v>
      </c>
      <c r="AT49" s="66">
        <f t="shared" si="28"/>
        <v>3.1801163550438521E-6</v>
      </c>
      <c r="AU49" s="66">
        <f t="shared" si="28"/>
        <v>3.1801163550438521E-6</v>
      </c>
      <c r="AV49" s="66">
        <f t="shared" si="28"/>
        <v>3.1801163550438521E-6</v>
      </c>
      <c r="AW49" s="66">
        <f t="shared" si="28"/>
        <v>3.1801163550438521E-6</v>
      </c>
      <c r="AX49" s="66">
        <f t="shared" si="28"/>
        <v>3.1801163550438521E-6</v>
      </c>
      <c r="AY49" s="66">
        <f t="shared" si="28"/>
        <v>3.1801163550438521E-6</v>
      </c>
      <c r="AZ49" s="66">
        <f t="shared" si="28"/>
        <v>3.1801163550438521E-6</v>
      </c>
      <c r="BA49" s="66">
        <f t="shared" si="28"/>
        <v>3.1801163550438521E-6</v>
      </c>
      <c r="BB49" s="66">
        <f t="shared" si="28"/>
        <v>3.1801163550438521E-6</v>
      </c>
      <c r="BC49" s="66">
        <f t="shared" si="28"/>
        <v>3.1801163550438521E-6</v>
      </c>
      <c r="BD49" s="66">
        <f t="shared" si="28"/>
        <v>3.1801163550438521E-6</v>
      </c>
      <c r="BE49" s="66">
        <f t="shared" si="28"/>
        <v>3.1801163550438521E-6</v>
      </c>
      <c r="BF49" s="66">
        <f t="shared" si="28"/>
        <v>3.1801163550438521E-6</v>
      </c>
      <c r="BG49" s="66">
        <f t="shared" si="28"/>
        <v>3.1801163550438521E-6</v>
      </c>
      <c r="BH49" s="66">
        <f t="shared" si="28"/>
        <v>3.1801163550438521E-6</v>
      </c>
      <c r="BI49" s="66">
        <f t="shared" si="28"/>
        <v>3.1801163550438521E-6</v>
      </c>
      <c r="BJ49" s="66">
        <f t="shared" si="28"/>
        <v>3.1801163550438521E-6</v>
      </c>
      <c r="BK49" s="66">
        <f t="shared" si="28"/>
        <v>3.1801163550438521E-6</v>
      </c>
      <c r="BL49" s="66">
        <f t="shared" si="28"/>
        <v>3.1801163550438521E-6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373</v>
      </c>
      <c r="B51" s="69">
        <f>B22-B36-B43-B49</f>
        <v>0</v>
      </c>
      <c r="C51" s="69">
        <f>C22-C36-C43-C49</f>
        <v>0.33612477224999998</v>
      </c>
      <c r="D51" s="69">
        <f>D22-D36-D43-D49</f>
        <v>1.7572388887499999</v>
      </c>
      <c r="E51" s="69">
        <f t="shared" ref="E51:BH51" si="29">E22-E36-E43-E49</f>
        <v>3.3130126206744377</v>
      </c>
      <c r="F51" s="69">
        <f t="shared" si="29"/>
        <v>3.4792587859597499</v>
      </c>
      <c r="G51" s="69">
        <f>G22-G36-G43-G49</f>
        <v>2.9065207771613624</v>
      </c>
      <c r="H51" s="69">
        <f t="shared" si="29"/>
        <v>2.3934057685669132</v>
      </c>
      <c r="I51" s="69">
        <f t="shared" si="29"/>
        <v>1.9110979182851626</v>
      </c>
      <c r="J51" s="69">
        <f t="shared" si="29"/>
        <v>1.4409877225920384</v>
      </c>
      <c r="K51" s="69">
        <f t="shared" si="29"/>
        <v>0.99616807514891303</v>
      </c>
      <c r="L51" s="69">
        <f t="shared" si="29"/>
        <v>0.59730905623196362</v>
      </c>
      <c r="M51" s="69">
        <f t="shared" si="29"/>
        <v>0.26082197428657677</v>
      </c>
      <c r="N51" s="69">
        <f t="shared" si="29"/>
        <v>5.5539188536575815E-2</v>
      </c>
      <c r="O51" s="69">
        <f t="shared" si="29"/>
        <v>-1.3454338424841519E-5</v>
      </c>
      <c r="P51" s="69">
        <f t="shared" si="29"/>
        <v>-1.3454338425063564E-5</v>
      </c>
      <c r="Q51" s="69">
        <f t="shared" si="29"/>
        <v>-1.3454338425063564E-5</v>
      </c>
      <c r="R51" s="69">
        <f t="shared" si="29"/>
        <v>-1.3454338425063564E-5</v>
      </c>
      <c r="S51" s="69">
        <f t="shared" si="29"/>
        <v>-1.3454338425063564E-5</v>
      </c>
      <c r="T51" s="69">
        <f t="shared" si="29"/>
        <v>-1.3454338425063564E-5</v>
      </c>
      <c r="U51" s="69">
        <f t="shared" si="29"/>
        <v>-1.3454338425063564E-5</v>
      </c>
      <c r="V51" s="69">
        <f t="shared" si="29"/>
        <v>-1.3454338425063564E-5</v>
      </c>
      <c r="W51" s="69">
        <f t="shared" si="29"/>
        <v>-1.3454338425063564E-5</v>
      </c>
      <c r="X51" s="69">
        <f t="shared" si="29"/>
        <v>-1.3454338425063564E-5</v>
      </c>
      <c r="Y51" s="69">
        <f t="shared" si="29"/>
        <v>-1.3454338425063564E-5</v>
      </c>
      <c r="Z51" s="69">
        <f t="shared" si="29"/>
        <v>-1.3454338425063564E-5</v>
      </c>
      <c r="AA51" s="69">
        <f t="shared" si="29"/>
        <v>-1.3454338425063564E-5</v>
      </c>
      <c r="AB51" s="69">
        <f t="shared" si="29"/>
        <v>-1.3454338425063564E-5</v>
      </c>
      <c r="AC51" s="69">
        <f t="shared" si="29"/>
        <v>-1.3454338425063564E-5</v>
      </c>
      <c r="AD51" s="69">
        <f t="shared" si="29"/>
        <v>-1.3454338425063564E-5</v>
      </c>
      <c r="AE51" s="69">
        <f t="shared" si="29"/>
        <v>-1.3454338425063564E-5</v>
      </c>
      <c r="AF51" s="69">
        <f t="shared" si="29"/>
        <v>-1.3454338425063564E-5</v>
      </c>
      <c r="AG51" s="69">
        <f t="shared" si="29"/>
        <v>-1.3454338425063564E-5</v>
      </c>
      <c r="AH51" s="69">
        <f t="shared" si="29"/>
        <v>-1.3454338425063564E-5</v>
      </c>
      <c r="AI51" s="69">
        <f t="shared" si="29"/>
        <v>-1.3454338425063564E-5</v>
      </c>
      <c r="AJ51" s="69">
        <f t="shared" si="29"/>
        <v>-1.3454338425063564E-5</v>
      </c>
      <c r="AK51" s="69">
        <f t="shared" si="29"/>
        <v>-1.3454338425063564E-5</v>
      </c>
      <c r="AL51" s="69">
        <f t="shared" si="29"/>
        <v>-1.3454338425063564E-5</v>
      </c>
      <c r="AM51" s="69">
        <f t="shared" si="29"/>
        <v>-1.3454338425063564E-5</v>
      </c>
      <c r="AN51" s="69">
        <f t="shared" si="29"/>
        <v>-1.3454338425063564E-5</v>
      </c>
      <c r="AO51" s="69">
        <f t="shared" si="29"/>
        <v>-1.3454338425063564E-5</v>
      </c>
      <c r="AP51" s="69">
        <f t="shared" si="29"/>
        <v>-1.3454338425063564E-5</v>
      </c>
      <c r="AQ51" s="69">
        <f t="shared" si="29"/>
        <v>-1.3454338425063564E-5</v>
      </c>
      <c r="AR51" s="69">
        <f t="shared" si="29"/>
        <v>-1.3454338425063564E-5</v>
      </c>
      <c r="AS51" s="69">
        <f t="shared" si="29"/>
        <v>-1.3454338425063564E-5</v>
      </c>
      <c r="AT51" s="69">
        <f t="shared" si="29"/>
        <v>-1.3454338425063564E-5</v>
      </c>
      <c r="AU51" s="69">
        <f t="shared" si="29"/>
        <v>-1.3454338425063564E-5</v>
      </c>
      <c r="AV51" s="69">
        <f t="shared" si="29"/>
        <v>-1.3454338425063564E-5</v>
      </c>
      <c r="AW51" s="69">
        <f t="shared" si="29"/>
        <v>-1.3454338425063564E-5</v>
      </c>
      <c r="AX51" s="69">
        <f t="shared" si="29"/>
        <v>-1.3454338425063564E-5</v>
      </c>
      <c r="AY51" s="69">
        <f t="shared" si="29"/>
        <v>-1.3454338425063564E-5</v>
      </c>
      <c r="AZ51" s="69">
        <f t="shared" si="29"/>
        <v>-1.3454338425063564E-5</v>
      </c>
      <c r="BA51" s="69">
        <f t="shared" si="29"/>
        <v>-1.3454338425063564E-5</v>
      </c>
      <c r="BB51" s="69">
        <f t="shared" si="29"/>
        <v>-1.3454338425063564E-5</v>
      </c>
      <c r="BC51" s="69">
        <f t="shared" si="29"/>
        <v>-1.3454338425063564E-5</v>
      </c>
      <c r="BD51" s="69">
        <f>BD22-BD36-BD43-BD49</f>
        <v>-1.3454338425063564E-5</v>
      </c>
      <c r="BE51" s="69">
        <f t="shared" si="29"/>
        <v>-1.3454338425063564E-5</v>
      </c>
      <c r="BF51" s="69">
        <f t="shared" si="29"/>
        <v>-1.3454338425063564E-5</v>
      </c>
      <c r="BG51" s="69">
        <f t="shared" si="29"/>
        <v>-1.3454338425063564E-5</v>
      </c>
      <c r="BH51" s="69">
        <f t="shared" si="29"/>
        <v>-1.3454338425063564E-5</v>
      </c>
      <c r="BI51" s="69">
        <f>BI22-BI36-BI43-BI49</f>
        <v>-1.3454338425063564E-5</v>
      </c>
      <c r="BJ51" s="69">
        <f>BJ22-BJ36-BJ43-BJ49</f>
        <v>-1.3454338425063564E-5</v>
      </c>
      <c r="BK51" s="69">
        <f>BK22-BK36-BK43-BK49</f>
        <v>-1.3454338425063564E-5</v>
      </c>
      <c r="BL51" s="69">
        <f>BL22-BL36-BL43-BL49</f>
        <v>-1.3454338425063564E-5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0</v>
      </c>
      <c r="F54" s="78">
        <f>(+F33-F115)*'Assumptions (Inputs)'!$E$31/'Assumptions (Inputs)'!$E$30</f>
        <v>0</v>
      </c>
      <c r="G54" s="78">
        <f>(+G33-G115)*'Assumptions (Inputs)'!$E$31/'Assumptions (Inputs)'!$E$30</f>
        <v>0</v>
      </c>
      <c r="H54" s="78">
        <f>(+H33-H115)*'Assumptions (Inputs)'!$E$31/'Assumptions (Inputs)'!$E$30</f>
        <v>0</v>
      </c>
      <c r="I54" s="78">
        <f>(+I33-I115)*'Assumptions (Inputs)'!$E$31/'Assumptions (Inputs)'!$E$30</f>
        <v>0</v>
      </c>
      <c r="J54" s="78">
        <f>(+J33-J115)*'Assumptions (Inputs)'!$E$31/'Assumptions (Inputs)'!$E$30</f>
        <v>0</v>
      </c>
      <c r="K54" s="78">
        <f>(+K33-K115)*'Assumptions (Inputs)'!$E$31/'Assumptions (Inputs)'!$E$30</f>
        <v>0</v>
      </c>
      <c r="L54" s="78">
        <f>(+L33-L115)*'Assumptions (Inputs)'!$E$31/'Assumptions (Inputs)'!$E$30</f>
        <v>0</v>
      </c>
      <c r="M54" s="78">
        <f>(+M33-M115)*'Assumptions (Inputs)'!$E$31/'Assumptions (Inputs)'!$E$30</f>
        <v>0</v>
      </c>
      <c r="N54" s="78">
        <f>(+N33-N115)*'Assumptions (Inputs)'!$E$31/'Assumptions (Inputs)'!$E$30</f>
        <v>0</v>
      </c>
      <c r="O54" s="78">
        <f>(+O33-O115)*'Assumptions (Inputs)'!$E$31/'Assumptions (Inputs)'!$E$30</f>
        <v>0</v>
      </c>
      <c r="P54" s="78">
        <f>(+P33-P115)*'Assumptions (Inputs)'!$E$31/'Assumptions (Inputs)'!$E$30</f>
        <v>0</v>
      </c>
      <c r="Q54" s="78">
        <f>(+Q33-Q115)*'Assumptions (Inputs)'!$E$31/'Assumptions (Inputs)'!$E$30</f>
        <v>0</v>
      </c>
      <c r="R54" s="78">
        <f>(+R33-R115)*'Assumptions (Inputs)'!$E$31/'Assumptions (Inputs)'!$E$30</f>
        <v>0</v>
      </c>
      <c r="S54" s="78">
        <f>(+S33-S115)*'Assumptions (Inputs)'!$E$31/'Assumptions (Inputs)'!$E$30</f>
        <v>0</v>
      </c>
      <c r="T54" s="78">
        <f>(+T33-T115)*'Assumptions (Inputs)'!$E$31/'Assumptions (Inputs)'!$E$30</f>
        <v>0</v>
      </c>
      <c r="U54" s="78">
        <f>(+U33-U115)*'Assumptions (Inputs)'!$E$31/'Assumptions (Inputs)'!$E$30</f>
        <v>0</v>
      </c>
      <c r="V54" s="78">
        <f>(+V33-V115)*'Assumptions (Inputs)'!$E$31/'Assumptions (Inputs)'!$E$30</f>
        <v>0</v>
      </c>
      <c r="W54" s="78">
        <f>(+W33-W115)*'Assumptions (Inputs)'!$E$31/'Assumptions (Inputs)'!$E$30</f>
        <v>0</v>
      </c>
      <c r="X54" s="78">
        <f>(+X33-X115)*'Assumptions (Inputs)'!$E$31/'Assumptions (Inputs)'!$E$30</f>
        <v>0</v>
      </c>
      <c r="Y54" s="78">
        <f>(+Y33-Y115)*'Assumptions (Inputs)'!$E$31/'Assumptions (Inputs)'!$E$30</f>
        <v>0</v>
      </c>
      <c r="Z54" s="78">
        <f>(+Z33-Z115)*'Assumptions (Inputs)'!$E$31/'Assumptions (Inputs)'!$E$30</f>
        <v>0</v>
      </c>
      <c r="AA54" s="78">
        <f>(+AA33-AA115)*'Assumptions (Inputs)'!$E$31/'Assumptions (Inputs)'!$E$30</f>
        <v>0</v>
      </c>
      <c r="AB54" s="78">
        <f>(+AB33-AB115)*'Assumptions (Inputs)'!$E$31/'Assumptions (Inputs)'!$E$30</f>
        <v>0</v>
      </c>
      <c r="AC54" s="78">
        <f>(+AC33-AC115)*'Assumptions (Inputs)'!$E$31/'Assumptions (Inputs)'!$E$30</f>
        <v>0</v>
      </c>
      <c r="AD54" s="78">
        <f>(+AD33-AD115)*'Assumptions (Inputs)'!$E$31/'Assumptions (Inputs)'!$E$30</f>
        <v>0</v>
      </c>
      <c r="AE54" s="78">
        <f>(+AE33-AE115)*'Assumptions (Inputs)'!$E$31/'Assumptions (Inputs)'!$E$30</f>
        <v>0</v>
      </c>
      <c r="AF54" s="78">
        <f>(+AF33-AF115)*'Assumptions (Inputs)'!$E$31/'Assumptions (Inputs)'!$E$30</f>
        <v>0</v>
      </c>
      <c r="AG54" s="78">
        <f>(+AG33-AG115)*'Assumptions (Inputs)'!$E$31/'Assumptions (Inputs)'!$E$30</f>
        <v>0</v>
      </c>
      <c r="AH54" s="78">
        <f>(+AH33-AH115)*'Assumptions (Inputs)'!$E$31/'Assumptions (Inputs)'!$E$30</f>
        <v>0</v>
      </c>
      <c r="AI54" s="78">
        <f>(+AI33-AI115)*'Assumptions (Inputs)'!$E$31/'Assumptions (Inputs)'!$E$30</f>
        <v>0</v>
      </c>
      <c r="AJ54" s="78">
        <f>(+AJ33-AJ115)*'Assumptions (Inputs)'!$E$31/'Assumptions (Inputs)'!$E$30</f>
        <v>0</v>
      </c>
      <c r="AK54" s="78">
        <f>(+AK33-AK115)*'Assumptions (Inputs)'!$E$31/'Assumptions (Inputs)'!$E$30</f>
        <v>0</v>
      </c>
      <c r="AL54" s="78">
        <f>(+AL33-AL115)*'Assumptions (Inputs)'!$E$31/'Assumptions (Inputs)'!$E$30</f>
        <v>0</v>
      </c>
      <c r="AM54" s="78">
        <f>(+AM33-AM115)*'Assumptions (Inputs)'!$E$31/'Assumptions (Inputs)'!$E$30</f>
        <v>0</v>
      </c>
      <c r="AN54" s="78">
        <f>(+AN33-AN115)*'Assumptions (Inputs)'!$E$31/'Assumptions (Inputs)'!$E$30</f>
        <v>0</v>
      </c>
      <c r="AO54" s="78">
        <f>(+AO33-AO115)*'Assumptions (Inputs)'!$E$31/'Assumptions (Inputs)'!$E$30</f>
        <v>0</v>
      </c>
      <c r="AP54" s="78">
        <f>(+AP33-AP115)*'Assumptions (Inputs)'!$E$31/'Assumptions (Inputs)'!$E$30</f>
        <v>0</v>
      </c>
      <c r="AQ54" s="78">
        <f>(+AQ33-AQ115)*'Assumptions (Inputs)'!$E$31/'Assumptions (Inputs)'!$E$30</f>
        <v>0</v>
      </c>
      <c r="AR54" s="78">
        <f>(+AR33-AR115)*'Assumptions (Inputs)'!$E$31/'Assumptions (Inputs)'!$E$30</f>
        <v>0</v>
      </c>
      <c r="AS54" s="78">
        <f>(+AS33-AS115)*'Assumptions (Inputs)'!$E$31/'Assumptions (Inputs)'!$E$30</f>
        <v>0</v>
      </c>
      <c r="AT54" s="78">
        <f>(+AT33-AT115)*'Assumptions (Inputs)'!$E$31/'Assumptions (Inputs)'!$E$30</f>
        <v>0</v>
      </c>
      <c r="AU54" s="78">
        <f>(+AU33-AU115)*'Assumptions (Inputs)'!$E$31/'Assumptions (Inputs)'!$E$30</f>
        <v>0</v>
      </c>
      <c r="AV54" s="78">
        <f>(+AV33-AV115)*'Assumptions (Inputs)'!$E$31/'Assumptions (Inputs)'!$E$30</f>
        <v>0</v>
      </c>
      <c r="AW54" s="78">
        <f>(+AW33-AW115)*'Assumptions (Inputs)'!$E$31/'Assumptions (Inputs)'!$E$30</f>
        <v>0</v>
      </c>
      <c r="AX54" s="78">
        <f>(+AX33-AX115)*'Assumptions (Inputs)'!$E$31/'Assumptions (Inputs)'!$E$30</f>
        <v>0</v>
      </c>
      <c r="AY54" s="78">
        <f>(+AY33-AY115)*'Assumptions (Inputs)'!$E$31/'Assumptions (Inputs)'!$E$30</f>
        <v>0</v>
      </c>
      <c r="AZ54" s="78">
        <f>(+AZ33-AZ115)*'Assumptions (Inputs)'!$E$31/'Assumptions (Inputs)'!$E$30</f>
        <v>0</v>
      </c>
      <c r="BA54" s="78">
        <f>(+BA33-BA115)*'Assumptions (Inputs)'!$E$31/'Assumptions (Inputs)'!$E$30</f>
        <v>0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0">B33</f>
        <v>0</v>
      </c>
      <c r="C55" s="72">
        <f>C33</f>
        <v>7.6200000000000004E-2</v>
      </c>
      <c r="D55" s="72">
        <f t="shared" si="30"/>
        <v>0.33599999999999997</v>
      </c>
      <c r="E55" s="72">
        <f t="shared" si="30"/>
        <v>0.48924866999999994</v>
      </c>
      <c r="F55" s="72">
        <f t="shared" si="30"/>
        <v>0.48924866999999994</v>
      </c>
      <c r="G55" s="72">
        <f t="shared" si="30"/>
        <v>0.48924866999999994</v>
      </c>
      <c r="H55" s="72">
        <f t="shared" si="30"/>
        <v>0.48924866999999994</v>
      </c>
      <c r="I55" s="72">
        <f t="shared" si="30"/>
        <v>0.48924866999999994</v>
      </c>
      <c r="J55" s="72">
        <f t="shared" si="30"/>
        <v>0.48924866999999994</v>
      </c>
      <c r="K55" s="72">
        <f t="shared" si="30"/>
        <v>0.48924866999999994</v>
      </c>
      <c r="L55" s="72">
        <f t="shared" si="30"/>
        <v>0.48924866999999994</v>
      </c>
      <c r="M55" s="72">
        <f t="shared" si="30"/>
        <v>0.41304867000000001</v>
      </c>
      <c r="N55" s="72">
        <f t="shared" si="30"/>
        <v>0.15324867</v>
      </c>
      <c r="O55" s="72">
        <f t="shared" si="30"/>
        <v>0</v>
      </c>
      <c r="P55" s="72">
        <f t="shared" si="30"/>
        <v>0</v>
      </c>
      <c r="Q55" s="72">
        <f t="shared" si="30"/>
        <v>0</v>
      </c>
      <c r="R55" s="72">
        <f t="shared" si="30"/>
        <v>0</v>
      </c>
      <c r="S55" s="72">
        <f t="shared" si="30"/>
        <v>0</v>
      </c>
      <c r="T55" s="72">
        <f t="shared" si="30"/>
        <v>0</v>
      </c>
      <c r="U55" s="72">
        <f t="shared" si="30"/>
        <v>0</v>
      </c>
      <c r="V55" s="72">
        <f t="shared" si="30"/>
        <v>0</v>
      </c>
      <c r="W55" s="72">
        <f t="shared" si="30"/>
        <v>0</v>
      </c>
      <c r="X55" s="72">
        <f t="shared" si="30"/>
        <v>0</v>
      </c>
      <c r="Y55" s="72">
        <f t="shared" si="30"/>
        <v>0</v>
      </c>
      <c r="Z55" s="72">
        <f t="shared" si="30"/>
        <v>0</v>
      </c>
      <c r="AA55" s="72">
        <f t="shared" si="30"/>
        <v>0</v>
      </c>
      <c r="AB55" s="72">
        <f t="shared" si="30"/>
        <v>0</v>
      </c>
      <c r="AC55" s="72">
        <f t="shared" si="30"/>
        <v>0</v>
      </c>
      <c r="AD55" s="72">
        <f t="shared" si="30"/>
        <v>0</v>
      </c>
      <c r="AE55" s="72">
        <f t="shared" si="30"/>
        <v>0</v>
      </c>
      <c r="AF55" s="72">
        <f t="shared" si="30"/>
        <v>0</v>
      </c>
      <c r="AG55" s="72">
        <f t="shared" si="30"/>
        <v>0</v>
      </c>
      <c r="AH55" s="72">
        <f t="shared" si="30"/>
        <v>0</v>
      </c>
      <c r="AI55" s="72">
        <f t="shared" si="30"/>
        <v>0</v>
      </c>
      <c r="AJ55" s="72">
        <f t="shared" si="30"/>
        <v>0</v>
      </c>
      <c r="AK55" s="72">
        <f t="shared" si="30"/>
        <v>0</v>
      </c>
      <c r="AL55" s="72">
        <f t="shared" si="30"/>
        <v>0</v>
      </c>
      <c r="AM55" s="72">
        <f t="shared" si="30"/>
        <v>0</v>
      </c>
      <c r="AN55" s="72">
        <f t="shared" si="30"/>
        <v>0</v>
      </c>
      <c r="AO55" s="72">
        <f t="shared" si="30"/>
        <v>0</v>
      </c>
      <c r="AP55" s="72">
        <f t="shared" si="30"/>
        <v>0</v>
      </c>
      <c r="AQ55" s="72">
        <f t="shared" si="30"/>
        <v>0</v>
      </c>
      <c r="AR55" s="72">
        <f t="shared" si="30"/>
        <v>0</v>
      </c>
      <c r="AS55" s="72">
        <f t="shared" si="30"/>
        <v>0</v>
      </c>
      <c r="AT55" s="72">
        <f t="shared" si="30"/>
        <v>0</v>
      </c>
      <c r="AU55" s="72">
        <f t="shared" si="30"/>
        <v>0</v>
      </c>
      <c r="AV55" s="72">
        <f t="shared" si="30"/>
        <v>0</v>
      </c>
      <c r="AW55" s="72">
        <f t="shared" si="30"/>
        <v>0</v>
      </c>
      <c r="AX55" s="72">
        <f t="shared" si="30"/>
        <v>0</v>
      </c>
      <c r="AY55" s="72">
        <f t="shared" si="30"/>
        <v>0</v>
      </c>
      <c r="AZ55" s="72">
        <f t="shared" si="30"/>
        <v>0</v>
      </c>
      <c r="BA55" s="72">
        <f t="shared" si="30"/>
        <v>0</v>
      </c>
      <c r="BB55" s="72">
        <f t="shared" si="30"/>
        <v>0</v>
      </c>
      <c r="BC55" s="72">
        <f t="shared" si="30"/>
        <v>0</v>
      </c>
      <c r="BD55" s="72">
        <f t="shared" si="30"/>
        <v>0</v>
      </c>
      <c r="BE55" s="72">
        <f t="shared" si="30"/>
        <v>0</v>
      </c>
      <c r="BF55" s="72">
        <f t="shared" si="30"/>
        <v>0</v>
      </c>
      <c r="BG55" s="72">
        <f t="shared" si="30"/>
        <v>0</v>
      </c>
      <c r="BH55" s="72">
        <f t="shared" si="30"/>
        <v>0</v>
      </c>
      <c r="BI55" s="72">
        <f t="shared" si="30"/>
        <v>0</v>
      </c>
      <c r="BJ55" s="72">
        <f t="shared" si="30"/>
        <v>0</v>
      </c>
      <c r="BK55" s="72">
        <f t="shared" si="30"/>
        <v>0</v>
      </c>
      <c r="BL55" s="72">
        <f t="shared" si="30"/>
        <v>0</v>
      </c>
      <c r="BM55" s="35"/>
      <c r="BN55" s="72">
        <f>SUM(B55:BM55)</f>
        <v>4.8924866999999992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3.8100000000000002E-2</v>
      </c>
      <c r="D56" s="65">
        <f>D21*'Assumptions (Inputs)'!$D$48</f>
        <v>0.16800000000000001</v>
      </c>
      <c r="E56" s="65">
        <f>E21*'Assumptions (Inputs)'!$D$48</f>
        <v>0.24462433500000003</v>
      </c>
      <c r="F56" s="65">
        <f>F21*'Assumptions (Inputs)'!$D$48</f>
        <v>0.24462433500000003</v>
      </c>
      <c r="G56" s="65">
        <f>G21*'Assumptions (Inputs)'!$D$48</f>
        <v>0.24462433500000003</v>
      </c>
      <c r="H56" s="65">
        <f>H21*'Assumptions (Inputs)'!$D$48</f>
        <v>0.24462433500000003</v>
      </c>
      <c r="I56" s="65">
        <f>I21*'Assumptions (Inputs)'!$D$48</f>
        <v>0.24462433500000003</v>
      </c>
      <c r="J56" s="65">
        <f>J21*'Assumptions (Inputs)'!$D$48</f>
        <v>0.24462433500000003</v>
      </c>
      <c r="K56" s="65">
        <f>K21*'Assumptions (Inputs)'!$D$48</f>
        <v>0.24462433500000003</v>
      </c>
      <c r="L56" s="65">
        <f>L21*'Assumptions (Inputs)'!$D$48</f>
        <v>0.24462433500000003</v>
      </c>
      <c r="M56" s="65">
        <f>M21*'Assumptions (Inputs)'!$D$48</f>
        <v>0.20652433500000003</v>
      </c>
      <c r="N56" s="65">
        <f>N21*'Assumptions (Inputs)'!$D$48</f>
        <v>7.6624335000000043E-2</v>
      </c>
      <c r="O56" s="65">
        <f>O21*'Assumptions (Inputs)'!$D$48</f>
        <v>0</v>
      </c>
      <c r="P56" s="65">
        <f>P21*'Assumptions (Inputs)'!$D$48</f>
        <v>0</v>
      </c>
      <c r="Q56" s="65">
        <f>Q21*'Assumptions (Inputs)'!$D$48</f>
        <v>0</v>
      </c>
      <c r="R56" s="65">
        <f>R21*'Assumptions (Inputs)'!$D$48</f>
        <v>0</v>
      </c>
      <c r="S56" s="65">
        <f>S21*'Assumptions (Inputs)'!$D$48</f>
        <v>0</v>
      </c>
      <c r="T56" s="65">
        <f>T21*'Assumptions (Inputs)'!$D$48</f>
        <v>0</v>
      </c>
      <c r="U56" s="65">
        <f>U21*'Assumptions (Inputs)'!$D$48</f>
        <v>0</v>
      </c>
      <c r="V56" s="65">
        <f>V21*'Assumptions (Inputs)'!$D$48</f>
        <v>0</v>
      </c>
      <c r="W56" s="65">
        <f>W21*'Assumptions (Inputs)'!$D$48</f>
        <v>0</v>
      </c>
      <c r="X56" s="65">
        <f>X21*'Assumptions (Inputs)'!$D$48</f>
        <v>0</v>
      </c>
      <c r="Y56" s="65">
        <f>Y21*'Assumptions (Inputs)'!$D$48</f>
        <v>0</v>
      </c>
      <c r="Z56" s="65">
        <f>Z21*'Assumptions (Inputs)'!$D$48</f>
        <v>0</v>
      </c>
      <c r="AA56" s="65">
        <f>AA21*'Assumptions (Inputs)'!$D$48</f>
        <v>0</v>
      </c>
      <c r="AB56" s="65">
        <f>AB21*'Assumptions (Inputs)'!$D$48</f>
        <v>0</v>
      </c>
      <c r="AC56" s="65">
        <f>AC21*'Assumptions (Inputs)'!$D$48</f>
        <v>0</v>
      </c>
      <c r="AD56" s="65">
        <f>AD21*'Assumptions (Inputs)'!$D$48</f>
        <v>0</v>
      </c>
      <c r="AE56" s="65">
        <f>AE21*'Assumptions (Inputs)'!$D$48</f>
        <v>0</v>
      </c>
      <c r="AF56" s="65">
        <f>AF21*'Assumptions (Inputs)'!$D$48</f>
        <v>0</v>
      </c>
      <c r="AG56" s="65">
        <f>AG21*'Assumptions (Inputs)'!$D$48</f>
        <v>0</v>
      </c>
      <c r="AH56" s="65">
        <f>AH21*'Assumptions (Inputs)'!$D$48</f>
        <v>0</v>
      </c>
      <c r="AI56" s="65">
        <f>AI21*'Assumptions (Inputs)'!$D$48</f>
        <v>0</v>
      </c>
      <c r="AJ56" s="65">
        <f>AJ21*'Assumptions (Inputs)'!$D$48</f>
        <v>0</v>
      </c>
      <c r="AK56" s="65">
        <f>AK21*'Assumptions (Inputs)'!$D$48</f>
        <v>0</v>
      </c>
      <c r="AL56" s="65">
        <f>AL21*'Assumptions (Inputs)'!$D$48</f>
        <v>0</v>
      </c>
      <c r="AM56" s="65">
        <f>AM21*'Assumptions (Inputs)'!$D$48</f>
        <v>0</v>
      </c>
      <c r="AN56" s="65">
        <f>AN21*'Assumptions (Inputs)'!$D$48</f>
        <v>0</v>
      </c>
      <c r="AO56" s="65">
        <f>AO21*'Assumptions (Inputs)'!$D$48</f>
        <v>0</v>
      </c>
      <c r="AP56" s="65">
        <f>AP21*'Assumptions (Inputs)'!$D$48</f>
        <v>0</v>
      </c>
      <c r="AQ56" s="65">
        <f>AQ21*'Assumptions (Inputs)'!$D$48</f>
        <v>0</v>
      </c>
      <c r="AR56" s="65">
        <f>AR21*'Assumptions (Inputs)'!$D$48</f>
        <v>0</v>
      </c>
      <c r="AS56" s="65">
        <f>AS21*'Assumptions (Inputs)'!$D$48</f>
        <v>0</v>
      </c>
      <c r="AT56" s="65">
        <f>AT21*'Assumptions (Inputs)'!$D$48</f>
        <v>0</v>
      </c>
      <c r="AU56" s="65">
        <f>AU21*'Assumptions (Inputs)'!$D$48</f>
        <v>0</v>
      </c>
      <c r="AV56" s="65">
        <f>AV21*'Assumptions (Inputs)'!$D$48</f>
        <v>0</v>
      </c>
      <c r="AW56" s="65">
        <f>AW21*'Assumptions (Inputs)'!$D$48</f>
        <v>0</v>
      </c>
      <c r="AX56" s="65">
        <f>AX21*'Assumptions (Inputs)'!$D$48</f>
        <v>0</v>
      </c>
      <c r="AY56" s="65">
        <f>AY21*'Assumptions (Inputs)'!$D$48</f>
        <v>0</v>
      </c>
      <c r="AZ56" s="65">
        <f>AZ21*'Assumptions (Inputs)'!$D$48</f>
        <v>0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2.4462433500000005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1">SUM(B54:B56)</f>
        <v>0</v>
      </c>
      <c r="C57" s="66">
        <f>SUM(C54:C56)</f>
        <v>0.11430000000000001</v>
      </c>
      <c r="D57" s="66">
        <f t="shared" si="31"/>
        <v>0.504</v>
      </c>
      <c r="E57" s="66">
        <f t="shared" si="31"/>
        <v>0.73387300499999997</v>
      </c>
      <c r="F57" s="66">
        <f t="shared" si="31"/>
        <v>0.73387300499999997</v>
      </c>
      <c r="G57" s="66">
        <f t="shared" si="31"/>
        <v>0.73387300499999997</v>
      </c>
      <c r="H57" s="66">
        <f t="shared" si="31"/>
        <v>0.73387300499999997</v>
      </c>
      <c r="I57" s="66">
        <f t="shared" si="31"/>
        <v>0.73387300499999997</v>
      </c>
      <c r="J57" s="66">
        <f t="shared" si="31"/>
        <v>0.73387300499999997</v>
      </c>
      <c r="K57" s="66">
        <f t="shared" si="31"/>
        <v>0.73387300499999997</v>
      </c>
      <c r="L57" s="66">
        <f t="shared" si="31"/>
        <v>0.73387300499999997</v>
      </c>
      <c r="M57" s="66">
        <f t="shared" si="31"/>
        <v>0.61957300500000001</v>
      </c>
      <c r="N57" s="66">
        <f t="shared" si="31"/>
        <v>0.22987300500000005</v>
      </c>
      <c r="O57" s="66">
        <f t="shared" si="31"/>
        <v>0</v>
      </c>
      <c r="P57" s="66">
        <f t="shared" si="31"/>
        <v>0</v>
      </c>
      <c r="Q57" s="66">
        <f t="shared" si="31"/>
        <v>0</v>
      </c>
      <c r="R57" s="66">
        <f t="shared" si="31"/>
        <v>0</v>
      </c>
      <c r="S57" s="66">
        <f t="shared" si="31"/>
        <v>0</v>
      </c>
      <c r="T57" s="66">
        <f t="shared" si="31"/>
        <v>0</v>
      </c>
      <c r="U57" s="66">
        <f t="shared" si="31"/>
        <v>0</v>
      </c>
      <c r="V57" s="66">
        <f t="shared" si="31"/>
        <v>0</v>
      </c>
      <c r="W57" s="66">
        <f t="shared" si="31"/>
        <v>0</v>
      </c>
      <c r="X57" s="66">
        <f t="shared" si="31"/>
        <v>0</v>
      </c>
      <c r="Y57" s="66">
        <f t="shared" si="31"/>
        <v>0</v>
      </c>
      <c r="Z57" s="66">
        <f t="shared" si="31"/>
        <v>0</v>
      </c>
      <c r="AA57" s="66">
        <f t="shared" si="31"/>
        <v>0</v>
      </c>
      <c r="AB57" s="66">
        <f t="shared" si="31"/>
        <v>0</v>
      </c>
      <c r="AC57" s="66">
        <f t="shared" si="31"/>
        <v>0</v>
      </c>
      <c r="AD57" s="66">
        <f t="shared" si="31"/>
        <v>0</v>
      </c>
      <c r="AE57" s="66">
        <f t="shared" si="31"/>
        <v>0</v>
      </c>
      <c r="AF57" s="66">
        <f t="shared" si="31"/>
        <v>0</v>
      </c>
      <c r="AG57" s="66">
        <f t="shared" si="31"/>
        <v>0</v>
      </c>
      <c r="AH57" s="66">
        <f t="shared" si="31"/>
        <v>0</v>
      </c>
      <c r="AI57" s="66">
        <f t="shared" si="31"/>
        <v>0</v>
      </c>
      <c r="AJ57" s="66">
        <f t="shared" si="31"/>
        <v>0</v>
      </c>
      <c r="AK57" s="66">
        <f t="shared" si="31"/>
        <v>0</v>
      </c>
      <c r="AL57" s="66">
        <f t="shared" si="31"/>
        <v>0</v>
      </c>
      <c r="AM57" s="66">
        <f t="shared" si="31"/>
        <v>0</v>
      </c>
      <c r="AN57" s="66">
        <f t="shared" si="31"/>
        <v>0</v>
      </c>
      <c r="AO57" s="66">
        <f t="shared" si="31"/>
        <v>0</v>
      </c>
      <c r="AP57" s="66">
        <f t="shared" si="31"/>
        <v>0</v>
      </c>
      <c r="AQ57" s="66">
        <f t="shared" si="31"/>
        <v>0</v>
      </c>
      <c r="AR57" s="66">
        <f t="shared" si="31"/>
        <v>0</v>
      </c>
      <c r="AS57" s="66">
        <f t="shared" si="31"/>
        <v>0</v>
      </c>
      <c r="AT57" s="66">
        <f t="shared" si="31"/>
        <v>0</v>
      </c>
      <c r="AU57" s="66">
        <f t="shared" si="31"/>
        <v>0</v>
      </c>
      <c r="AV57" s="66">
        <f t="shared" si="31"/>
        <v>0</v>
      </c>
      <c r="AW57" s="66">
        <f t="shared" si="31"/>
        <v>0</v>
      </c>
      <c r="AX57" s="66">
        <f t="shared" si="31"/>
        <v>0</v>
      </c>
      <c r="AY57" s="66">
        <f t="shared" si="31"/>
        <v>0</v>
      </c>
      <c r="AZ57" s="66">
        <f t="shared" si="31"/>
        <v>0</v>
      </c>
      <c r="BA57" s="66">
        <f t="shared" si="31"/>
        <v>0</v>
      </c>
      <c r="BB57" s="66">
        <f t="shared" si="31"/>
        <v>0</v>
      </c>
      <c r="BC57" s="66">
        <f t="shared" si="31"/>
        <v>0</v>
      </c>
      <c r="BD57" s="66">
        <f t="shared" si="31"/>
        <v>0</v>
      </c>
      <c r="BE57" s="66">
        <f t="shared" si="31"/>
        <v>0</v>
      </c>
      <c r="BF57" s="66">
        <f t="shared" si="31"/>
        <v>0</v>
      </c>
      <c r="BG57" s="66">
        <f t="shared" si="31"/>
        <v>0</v>
      </c>
      <c r="BH57" s="66">
        <f t="shared" si="31"/>
        <v>0</v>
      </c>
      <c r="BI57" s="66">
        <f t="shared" si="31"/>
        <v>0</v>
      </c>
      <c r="BJ57" s="66">
        <f t="shared" si="31"/>
        <v>0</v>
      </c>
      <c r="BK57" s="66">
        <f t="shared" si="31"/>
        <v>0</v>
      </c>
      <c r="BL57" s="66">
        <f t="shared" si="31"/>
        <v>0</v>
      </c>
      <c r="BM57" s="35"/>
      <c r="BN57" s="72">
        <f>SUM(B57:BM57)</f>
        <v>7.3387300499999997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377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2">B51</f>
        <v>0</v>
      </c>
      <c r="C60" s="72">
        <f>C51</f>
        <v>0.33612477224999998</v>
      </c>
      <c r="D60" s="72">
        <f t="shared" si="32"/>
        <v>1.7572388887499999</v>
      </c>
      <c r="E60" s="72">
        <f t="shared" si="32"/>
        <v>3.3130126206744377</v>
      </c>
      <c r="F60" s="72">
        <f t="shared" si="32"/>
        <v>3.4792587859597499</v>
      </c>
      <c r="G60" s="72">
        <f t="shared" si="32"/>
        <v>2.9065207771613624</v>
      </c>
      <c r="H60" s="72">
        <f t="shared" si="32"/>
        <v>2.3934057685669132</v>
      </c>
      <c r="I60" s="72">
        <f t="shared" si="32"/>
        <v>1.9110979182851626</v>
      </c>
      <c r="J60" s="72">
        <f t="shared" si="32"/>
        <v>1.4409877225920384</v>
      </c>
      <c r="K60" s="72">
        <f t="shared" si="32"/>
        <v>0.99616807514891303</v>
      </c>
      <c r="L60" s="72">
        <f t="shared" si="32"/>
        <v>0.59730905623196362</v>
      </c>
      <c r="M60" s="72">
        <f t="shared" si="32"/>
        <v>0.26082197428657677</v>
      </c>
      <c r="N60" s="72">
        <f t="shared" si="32"/>
        <v>5.5539188536575815E-2</v>
      </c>
      <c r="O60" s="72">
        <f t="shared" si="32"/>
        <v>-1.3454338424841519E-5</v>
      </c>
      <c r="P60" s="72">
        <f t="shared" si="32"/>
        <v>-1.3454338425063564E-5</v>
      </c>
      <c r="Q60" s="72">
        <f t="shared" si="32"/>
        <v>-1.3454338425063564E-5</v>
      </c>
      <c r="R60" s="72">
        <f t="shared" si="32"/>
        <v>-1.3454338425063564E-5</v>
      </c>
      <c r="S60" s="72">
        <f t="shared" si="32"/>
        <v>-1.3454338425063564E-5</v>
      </c>
      <c r="T60" s="72">
        <f t="shared" si="32"/>
        <v>-1.3454338425063564E-5</v>
      </c>
      <c r="U60" s="72">
        <f t="shared" si="32"/>
        <v>-1.3454338425063564E-5</v>
      </c>
      <c r="V60" s="72">
        <f t="shared" si="32"/>
        <v>-1.3454338425063564E-5</v>
      </c>
      <c r="W60" s="72">
        <f t="shared" si="32"/>
        <v>-1.3454338425063564E-5</v>
      </c>
      <c r="X60" s="72">
        <f t="shared" si="32"/>
        <v>-1.3454338425063564E-5</v>
      </c>
      <c r="Y60" s="72">
        <f t="shared" si="32"/>
        <v>-1.3454338425063564E-5</v>
      </c>
      <c r="Z60" s="72">
        <f t="shared" si="32"/>
        <v>-1.3454338425063564E-5</v>
      </c>
      <c r="AA60" s="72">
        <f t="shared" si="32"/>
        <v>-1.3454338425063564E-5</v>
      </c>
      <c r="AB60" s="72">
        <f t="shared" si="32"/>
        <v>-1.3454338425063564E-5</v>
      </c>
      <c r="AC60" s="72">
        <f t="shared" si="32"/>
        <v>-1.3454338425063564E-5</v>
      </c>
      <c r="AD60" s="72">
        <f t="shared" si="32"/>
        <v>-1.3454338425063564E-5</v>
      </c>
      <c r="AE60" s="72">
        <f t="shared" si="32"/>
        <v>-1.3454338425063564E-5</v>
      </c>
      <c r="AF60" s="72">
        <f t="shared" si="32"/>
        <v>-1.3454338425063564E-5</v>
      </c>
      <c r="AG60" s="72">
        <f t="shared" si="32"/>
        <v>-1.3454338425063564E-5</v>
      </c>
      <c r="AH60" s="72">
        <f t="shared" si="32"/>
        <v>-1.3454338425063564E-5</v>
      </c>
      <c r="AI60" s="72">
        <f t="shared" si="32"/>
        <v>-1.3454338425063564E-5</v>
      </c>
      <c r="AJ60" s="72">
        <f t="shared" si="32"/>
        <v>-1.3454338425063564E-5</v>
      </c>
      <c r="AK60" s="72">
        <f t="shared" si="32"/>
        <v>-1.3454338425063564E-5</v>
      </c>
      <c r="AL60" s="72">
        <f t="shared" si="32"/>
        <v>-1.3454338425063564E-5</v>
      </c>
      <c r="AM60" s="72">
        <f t="shared" si="32"/>
        <v>-1.3454338425063564E-5</v>
      </c>
      <c r="AN60" s="72">
        <f t="shared" si="32"/>
        <v>-1.3454338425063564E-5</v>
      </c>
      <c r="AO60" s="72">
        <f t="shared" si="32"/>
        <v>-1.3454338425063564E-5</v>
      </c>
      <c r="AP60" s="72">
        <f t="shared" si="32"/>
        <v>-1.3454338425063564E-5</v>
      </c>
      <c r="AQ60" s="72">
        <f t="shared" si="32"/>
        <v>-1.3454338425063564E-5</v>
      </c>
      <c r="AR60" s="72">
        <f t="shared" si="32"/>
        <v>-1.3454338425063564E-5</v>
      </c>
      <c r="AS60" s="72">
        <f t="shared" si="32"/>
        <v>-1.3454338425063564E-5</v>
      </c>
      <c r="AT60" s="72">
        <f t="shared" si="32"/>
        <v>-1.3454338425063564E-5</v>
      </c>
      <c r="AU60" s="72">
        <f t="shared" si="32"/>
        <v>-1.3454338425063564E-5</v>
      </c>
      <c r="AV60" s="72">
        <f t="shared" si="32"/>
        <v>-1.3454338425063564E-5</v>
      </c>
      <c r="AW60" s="72">
        <f t="shared" si="32"/>
        <v>-1.3454338425063564E-5</v>
      </c>
      <c r="AX60" s="72">
        <f t="shared" si="32"/>
        <v>-1.3454338425063564E-5</v>
      </c>
      <c r="AY60" s="72">
        <f t="shared" si="32"/>
        <v>-1.3454338425063564E-5</v>
      </c>
      <c r="AZ60" s="72">
        <f t="shared" si="32"/>
        <v>-1.3454338425063564E-5</v>
      </c>
      <c r="BA60" s="72">
        <f t="shared" si="32"/>
        <v>-1.3454338425063564E-5</v>
      </c>
      <c r="BB60" s="72">
        <f t="shared" si="32"/>
        <v>-1.3454338425063564E-5</v>
      </c>
      <c r="BC60" s="72">
        <f t="shared" si="32"/>
        <v>-1.3454338425063564E-5</v>
      </c>
      <c r="BD60" s="72">
        <f t="shared" si="32"/>
        <v>-1.3454338425063564E-5</v>
      </c>
      <c r="BE60" s="72">
        <f t="shared" si="32"/>
        <v>-1.3454338425063564E-5</v>
      </c>
      <c r="BF60" s="72">
        <f t="shared" si="32"/>
        <v>-1.3454338425063564E-5</v>
      </c>
      <c r="BG60" s="72">
        <f t="shared" si="32"/>
        <v>-1.3454338425063564E-5</v>
      </c>
      <c r="BH60" s="72">
        <f t="shared" si="32"/>
        <v>-1.3454338425063564E-5</v>
      </c>
      <c r="BI60" s="72">
        <f t="shared" si="32"/>
        <v>-1.3454338425063564E-5</v>
      </c>
      <c r="BJ60" s="72">
        <f t="shared" si="32"/>
        <v>-1.3454338425063564E-5</v>
      </c>
      <c r="BK60" s="72">
        <f t="shared" si="32"/>
        <v>-1.3454338425063564E-5</v>
      </c>
      <c r="BL60" s="72">
        <f t="shared" si="32"/>
        <v>-1.3454338425063564E-5</v>
      </c>
      <c r="BM60" s="35"/>
      <c r="BN60" s="72">
        <f>SUM(B60:BM60)</f>
        <v>19.446812831522411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3">G61</f>
        <v>9.5200000000000007E-2</v>
      </c>
      <c r="I61" s="355">
        <f t="shared" si="33"/>
        <v>9.5200000000000007E-2</v>
      </c>
      <c r="J61" s="355">
        <f t="shared" si="33"/>
        <v>9.5200000000000007E-2</v>
      </c>
      <c r="K61" s="355">
        <f t="shared" si="33"/>
        <v>9.5200000000000007E-2</v>
      </c>
      <c r="L61" s="355">
        <f t="shared" si="33"/>
        <v>9.5200000000000007E-2</v>
      </c>
      <c r="M61" s="355">
        <f t="shared" si="33"/>
        <v>9.5200000000000007E-2</v>
      </c>
      <c r="N61" s="355">
        <f t="shared" si="33"/>
        <v>9.5200000000000007E-2</v>
      </c>
      <c r="O61" s="355">
        <f t="shared" si="33"/>
        <v>9.5200000000000007E-2</v>
      </c>
      <c r="P61" s="355">
        <f t="shared" si="33"/>
        <v>9.5200000000000007E-2</v>
      </c>
      <c r="Q61" s="355">
        <f t="shared" si="33"/>
        <v>9.5200000000000007E-2</v>
      </c>
      <c r="R61" s="355">
        <f t="shared" si="33"/>
        <v>9.5200000000000007E-2</v>
      </c>
      <c r="S61" s="355">
        <f t="shared" si="33"/>
        <v>9.5200000000000007E-2</v>
      </c>
      <c r="T61" s="355">
        <f t="shared" si="33"/>
        <v>9.5200000000000007E-2</v>
      </c>
      <c r="U61" s="355">
        <f t="shared" si="33"/>
        <v>9.5200000000000007E-2</v>
      </c>
      <c r="V61" s="355">
        <f t="shared" si="33"/>
        <v>9.5200000000000007E-2</v>
      </c>
      <c r="W61" s="355">
        <f t="shared" si="33"/>
        <v>9.5200000000000007E-2</v>
      </c>
      <c r="X61" s="355">
        <f t="shared" si="33"/>
        <v>9.5200000000000007E-2</v>
      </c>
      <c r="Y61" s="355">
        <f t="shared" si="33"/>
        <v>9.5200000000000007E-2</v>
      </c>
      <c r="Z61" s="355">
        <f t="shared" si="33"/>
        <v>9.5200000000000007E-2</v>
      </c>
      <c r="AA61" s="355">
        <f t="shared" si="33"/>
        <v>9.5200000000000007E-2</v>
      </c>
      <c r="AB61" s="355">
        <f t="shared" si="33"/>
        <v>9.5200000000000007E-2</v>
      </c>
      <c r="AC61" s="355">
        <f t="shared" si="33"/>
        <v>9.5200000000000007E-2</v>
      </c>
      <c r="AD61" s="355">
        <f t="shared" si="33"/>
        <v>9.5200000000000007E-2</v>
      </c>
      <c r="AE61" s="355">
        <f t="shared" si="33"/>
        <v>9.5200000000000007E-2</v>
      </c>
      <c r="AF61" s="355">
        <f t="shared" si="33"/>
        <v>9.5200000000000007E-2</v>
      </c>
      <c r="AG61" s="355">
        <f t="shared" si="33"/>
        <v>9.5200000000000007E-2</v>
      </c>
      <c r="AH61" s="355">
        <f t="shared" si="33"/>
        <v>9.5200000000000007E-2</v>
      </c>
      <c r="AI61" s="355">
        <f t="shared" si="33"/>
        <v>9.5200000000000007E-2</v>
      </c>
      <c r="AJ61" s="355">
        <f t="shared" si="33"/>
        <v>9.5200000000000007E-2</v>
      </c>
      <c r="AK61" s="355">
        <f t="shared" si="33"/>
        <v>9.5200000000000007E-2</v>
      </c>
      <c r="AL61" s="355">
        <f t="shared" si="33"/>
        <v>9.5200000000000007E-2</v>
      </c>
      <c r="AM61" s="355">
        <f t="shared" si="33"/>
        <v>9.5200000000000007E-2</v>
      </c>
      <c r="AN61" s="355">
        <f t="shared" si="33"/>
        <v>9.5200000000000007E-2</v>
      </c>
      <c r="AO61" s="355">
        <f t="shared" si="33"/>
        <v>9.5200000000000007E-2</v>
      </c>
      <c r="AP61" s="355">
        <f t="shared" si="33"/>
        <v>9.5200000000000007E-2</v>
      </c>
      <c r="AQ61" s="355">
        <f t="shared" si="33"/>
        <v>9.5200000000000007E-2</v>
      </c>
      <c r="AR61" s="355">
        <f t="shared" si="33"/>
        <v>9.5200000000000007E-2</v>
      </c>
      <c r="AS61" s="355">
        <f t="shared" si="33"/>
        <v>9.5200000000000007E-2</v>
      </c>
      <c r="AT61" s="355">
        <f t="shared" si="33"/>
        <v>9.5200000000000007E-2</v>
      </c>
      <c r="AU61" s="355">
        <f t="shared" si="33"/>
        <v>9.5200000000000007E-2</v>
      </c>
      <c r="AV61" s="355">
        <f t="shared" si="33"/>
        <v>9.5200000000000007E-2</v>
      </c>
      <c r="AW61" s="355">
        <f t="shared" si="33"/>
        <v>9.5200000000000007E-2</v>
      </c>
      <c r="AX61" s="355">
        <f t="shared" si="33"/>
        <v>9.5200000000000007E-2</v>
      </c>
      <c r="AY61" s="355">
        <f t="shared" si="33"/>
        <v>9.5200000000000007E-2</v>
      </c>
      <c r="AZ61" s="355">
        <f t="shared" si="33"/>
        <v>9.5200000000000007E-2</v>
      </c>
      <c r="BA61" s="355">
        <f t="shared" si="33"/>
        <v>9.5200000000000007E-2</v>
      </c>
      <c r="BB61" s="355">
        <f t="shared" si="33"/>
        <v>9.5200000000000007E-2</v>
      </c>
      <c r="BC61" s="355">
        <f t="shared" si="33"/>
        <v>9.5200000000000007E-2</v>
      </c>
      <c r="BD61" s="355">
        <f t="shared" si="33"/>
        <v>9.5200000000000007E-2</v>
      </c>
      <c r="BE61" s="355">
        <f t="shared" si="33"/>
        <v>9.5200000000000007E-2</v>
      </c>
      <c r="BF61" s="355">
        <f t="shared" si="33"/>
        <v>9.5200000000000007E-2</v>
      </c>
      <c r="BG61" s="355">
        <f t="shared" si="33"/>
        <v>9.5200000000000007E-2</v>
      </c>
      <c r="BH61" s="355">
        <f t="shared" si="33"/>
        <v>9.5200000000000007E-2</v>
      </c>
      <c r="BI61" s="355">
        <f t="shared" si="33"/>
        <v>9.5200000000000007E-2</v>
      </c>
      <c r="BJ61" s="355">
        <f t="shared" si="33"/>
        <v>9.5200000000000007E-2</v>
      </c>
      <c r="BK61" s="355">
        <f t="shared" si="33"/>
        <v>9.5200000000000007E-2</v>
      </c>
      <c r="BL61" s="355">
        <f t="shared" si="33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4">+B60*B61</f>
        <v>0</v>
      </c>
      <c r="C62" s="72">
        <f>+C60*C61</f>
        <v>3.3545252270549997E-2</v>
      </c>
      <c r="D62" s="72">
        <f>+D60*D61</f>
        <v>0.17045217220875</v>
      </c>
      <c r="E62" s="72">
        <f t="shared" si="34"/>
        <v>0.31838051284681346</v>
      </c>
      <c r="F62" s="72">
        <f>+F60*F61</f>
        <v>0.33366091757353999</v>
      </c>
      <c r="G62" s="72">
        <f t="shared" ref="G62:BL62" si="35">+G60*G61</f>
        <v>0.2767007779857617</v>
      </c>
      <c r="H62" s="72">
        <f t="shared" si="35"/>
        <v>0.22785222916757017</v>
      </c>
      <c r="I62" s="72">
        <f t="shared" si="35"/>
        <v>0.18193652182074749</v>
      </c>
      <c r="J62" s="72">
        <f t="shared" si="35"/>
        <v>0.13718203119076208</v>
      </c>
      <c r="K62" s="72">
        <f t="shared" si="35"/>
        <v>9.4835200754176521E-2</v>
      </c>
      <c r="L62" s="72">
        <f t="shared" si="35"/>
        <v>5.6863822153282943E-2</v>
      </c>
      <c r="M62" s="72">
        <f t="shared" si="35"/>
        <v>2.4830251952082112E-2</v>
      </c>
      <c r="N62" s="72">
        <f t="shared" si="35"/>
        <v>5.2873307486820181E-3</v>
      </c>
      <c r="O62" s="72">
        <f t="shared" si="35"/>
        <v>-1.2808530180449128E-6</v>
      </c>
      <c r="P62" s="72">
        <f t="shared" si="35"/>
        <v>-1.2808530180660513E-6</v>
      </c>
      <c r="Q62" s="72">
        <f t="shared" si="35"/>
        <v>-1.2808530180660513E-6</v>
      </c>
      <c r="R62" s="72">
        <f t="shared" si="35"/>
        <v>-1.2808530180660513E-6</v>
      </c>
      <c r="S62" s="72">
        <f t="shared" si="35"/>
        <v>-1.2808530180660513E-6</v>
      </c>
      <c r="T62" s="72">
        <f t="shared" si="35"/>
        <v>-1.2808530180660513E-6</v>
      </c>
      <c r="U62" s="72">
        <f t="shared" si="35"/>
        <v>-1.2808530180660513E-6</v>
      </c>
      <c r="V62" s="72">
        <f t="shared" si="35"/>
        <v>-1.2808530180660513E-6</v>
      </c>
      <c r="W62" s="72">
        <f t="shared" si="35"/>
        <v>-1.2808530180660513E-6</v>
      </c>
      <c r="X62" s="72">
        <f t="shared" si="35"/>
        <v>-1.2808530180660513E-6</v>
      </c>
      <c r="Y62" s="72">
        <f t="shared" si="35"/>
        <v>-1.2808530180660513E-6</v>
      </c>
      <c r="Z62" s="72">
        <f t="shared" si="35"/>
        <v>-1.2808530180660513E-6</v>
      </c>
      <c r="AA62" s="72">
        <f t="shared" si="35"/>
        <v>-1.2808530180660513E-6</v>
      </c>
      <c r="AB62" s="72">
        <f t="shared" si="35"/>
        <v>-1.2808530180660513E-6</v>
      </c>
      <c r="AC62" s="72">
        <f t="shared" si="35"/>
        <v>-1.2808530180660513E-6</v>
      </c>
      <c r="AD62" s="72">
        <f t="shared" si="35"/>
        <v>-1.2808530180660513E-6</v>
      </c>
      <c r="AE62" s="72">
        <f t="shared" si="35"/>
        <v>-1.2808530180660513E-6</v>
      </c>
      <c r="AF62" s="72">
        <f t="shared" si="35"/>
        <v>-1.2808530180660513E-6</v>
      </c>
      <c r="AG62" s="72">
        <f t="shared" si="35"/>
        <v>-1.2808530180660513E-6</v>
      </c>
      <c r="AH62" s="72">
        <f t="shared" si="35"/>
        <v>-1.2808530180660513E-6</v>
      </c>
      <c r="AI62" s="72">
        <f t="shared" si="35"/>
        <v>-1.2808530180660513E-6</v>
      </c>
      <c r="AJ62" s="72">
        <f t="shared" si="35"/>
        <v>-1.2808530180660513E-6</v>
      </c>
      <c r="AK62" s="72">
        <f t="shared" si="35"/>
        <v>-1.2808530180660513E-6</v>
      </c>
      <c r="AL62" s="72">
        <f t="shared" si="35"/>
        <v>-1.2808530180660513E-6</v>
      </c>
      <c r="AM62" s="72">
        <f t="shared" si="35"/>
        <v>-1.2808530180660513E-6</v>
      </c>
      <c r="AN62" s="72">
        <f t="shared" si="35"/>
        <v>-1.2808530180660513E-6</v>
      </c>
      <c r="AO62" s="72">
        <f t="shared" si="35"/>
        <v>-1.2808530180660513E-6</v>
      </c>
      <c r="AP62" s="72">
        <f t="shared" si="35"/>
        <v>-1.2808530180660513E-6</v>
      </c>
      <c r="AQ62" s="72">
        <f t="shared" si="35"/>
        <v>-1.2808530180660513E-6</v>
      </c>
      <c r="AR62" s="72">
        <f t="shared" si="35"/>
        <v>-1.2808530180660513E-6</v>
      </c>
      <c r="AS62" s="72">
        <f t="shared" si="35"/>
        <v>-1.2808530180660513E-6</v>
      </c>
      <c r="AT62" s="72">
        <f t="shared" si="35"/>
        <v>-1.2808530180660513E-6</v>
      </c>
      <c r="AU62" s="72">
        <f t="shared" si="35"/>
        <v>-1.2808530180660513E-6</v>
      </c>
      <c r="AV62" s="72">
        <f t="shared" si="35"/>
        <v>-1.2808530180660513E-6</v>
      </c>
      <c r="AW62" s="72">
        <f t="shared" si="35"/>
        <v>-1.2808530180660513E-6</v>
      </c>
      <c r="AX62" s="72">
        <f t="shared" si="35"/>
        <v>-1.2808530180660513E-6</v>
      </c>
      <c r="AY62" s="72">
        <f t="shared" si="35"/>
        <v>-1.2808530180660513E-6</v>
      </c>
      <c r="AZ62" s="72">
        <f t="shared" si="35"/>
        <v>-1.2808530180660513E-6</v>
      </c>
      <c r="BA62" s="72">
        <f t="shared" si="35"/>
        <v>-1.2808530180660513E-6</v>
      </c>
      <c r="BB62" s="72">
        <f t="shared" si="35"/>
        <v>-1.2808530180660513E-6</v>
      </c>
      <c r="BC62" s="72">
        <f t="shared" si="35"/>
        <v>-1.2808530180660513E-6</v>
      </c>
      <c r="BD62" s="72">
        <f t="shared" si="35"/>
        <v>-1.2808530180660513E-6</v>
      </c>
      <c r="BE62" s="72">
        <f t="shared" si="35"/>
        <v>-1.2808530180660513E-6</v>
      </c>
      <c r="BF62" s="72">
        <f t="shared" si="35"/>
        <v>-1.2808530180660513E-6</v>
      </c>
      <c r="BG62" s="72">
        <f t="shared" si="35"/>
        <v>-1.2808530180660513E-6</v>
      </c>
      <c r="BH62" s="72">
        <f t="shared" si="35"/>
        <v>-1.2808530180660513E-6</v>
      </c>
      <c r="BI62" s="72">
        <f t="shared" si="35"/>
        <v>-1.2808530180660513E-6</v>
      </c>
      <c r="BJ62" s="72">
        <f t="shared" si="35"/>
        <v>-1.2808530180660513E-6</v>
      </c>
      <c r="BK62" s="72">
        <f t="shared" si="35"/>
        <v>-1.2808530180660513E-6</v>
      </c>
      <c r="BL62" s="72">
        <f t="shared" si="35"/>
        <v>-1.2808530180660513E-6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6">B57</f>
        <v>0</v>
      </c>
      <c r="C63" s="65">
        <f>C57</f>
        <v>0.11430000000000001</v>
      </c>
      <c r="D63" s="65">
        <f t="shared" si="36"/>
        <v>0.504</v>
      </c>
      <c r="E63" s="65">
        <f t="shared" si="36"/>
        <v>0.73387300499999997</v>
      </c>
      <c r="F63" s="65">
        <f t="shared" si="36"/>
        <v>0.73387300499999997</v>
      </c>
      <c r="G63" s="65">
        <f t="shared" si="36"/>
        <v>0.73387300499999997</v>
      </c>
      <c r="H63" s="65">
        <f t="shared" si="36"/>
        <v>0.73387300499999997</v>
      </c>
      <c r="I63" s="65">
        <f t="shared" si="36"/>
        <v>0.73387300499999997</v>
      </c>
      <c r="J63" s="65">
        <f t="shared" si="36"/>
        <v>0.73387300499999997</v>
      </c>
      <c r="K63" s="65">
        <f t="shared" si="36"/>
        <v>0.73387300499999997</v>
      </c>
      <c r="L63" s="65">
        <f t="shared" si="36"/>
        <v>0.73387300499999997</v>
      </c>
      <c r="M63" s="65">
        <f t="shared" si="36"/>
        <v>0.61957300500000001</v>
      </c>
      <c r="N63" s="65">
        <f t="shared" si="36"/>
        <v>0.22987300500000005</v>
      </c>
      <c r="O63" s="65">
        <f t="shared" si="36"/>
        <v>0</v>
      </c>
      <c r="P63" s="65">
        <f t="shared" si="36"/>
        <v>0</v>
      </c>
      <c r="Q63" s="65">
        <f t="shared" si="36"/>
        <v>0</v>
      </c>
      <c r="R63" s="65">
        <f t="shared" si="36"/>
        <v>0</v>
      </c>
      <c r="S63" s="65">
        <f t="shared" si="36"/>
        <v>0</v>
      </c>
      <c r="T63" s="65">
        <f t="shared" si="36"/>
        <v>0</v>
      </c>
      <c r="U63" s="65">
        <f t="shared" si="36"/>
        <v>0</v>
      </c>
      <c r="V63" s="65">
        <f t="shared" si="36"/>
        <v>0</v>
      </c>
      <c r="W63" s="65">
        <f t="shared" si="36"/>
        <v>0</v>
      </c>
      <c r="X63" s="65">
        <f t="shared" si="36"/>
        <v>0</v>
      </c>
      <c r="Y63" s="65">
        <f t="shared" si="36"/>
        <v>0</v>
      </c>
      <c r="Z63" s="65">
        <f t="shared" si="36"/>
        <v>0</v>
      </c>
      <c r="AA63" s="65">
        <f t="shared" si="36"/>
        <v>0</v>
      </c>
      <c r="AB63" s="65">
        <f t="shared" si="36"/>
        <v>0</v>
      </c>
      <c r="AC63" s="65">
        <f t="shared" si="36"/>
        <v>0</v>
      </c>
      <c r="AD63" s="65">
        <f t="shared" si="36"/>
        <v>0</v>
      </c>
      <c r="AE63" s="65">
        <f t="shared" si="36"/>
        <v>0</v>
      </c>
      <c r="AF63" s="65">
        <f t="shared" si="36"/>
        <v>0</v>
      </c>
      <c r="AG63" s="65">
        <f t="shared" si="36"/>
        <v>0</v>
      </c>
      <c r="AH63" s="65">
        <f t="shared" si="36"/>
        <v>0</v>
      </c>
      <c r="AI63" s="65">
        <f t="shared" si="36"/>
        <v>0</v>
      </c>
      <c r="AJ63" s="65">
        <f t="shared" si="36"/>
        <v>0</v>
      </c>
      <c r="AK63" s="65">
        <f t="shared" si="36"/>
        <v>0</v>
      </c>
      <c r="AL63" s="65">
        <f t="shared" si="36"/>
        <v>0</v>
      </c>
      <c r="AM63" s="65">
        <f t="shared" si="36"/>
        <v>0</v>
      </c>
      <c r="AN63" s="65">
        <f t="shared" si="36"/>
        <v>0</v>
      </c>
      <c r="AO63" s="65">
        <f t="shared" si="36"/>
        <v>0</v>
      </c>
      <c r="AP63" s="65">
        <f t="shared" si="36"/>
        <v>0</v>
      </c>
      <c r="AQ63" s="65">
        <f t="shared" si="36"/>
        <v>0</v>
      </c>
      <c r="AR63" s="65">
        <f t="shared" si="36"/>
        <v>0</v>
      </c>
      <c r="AS63" s="65">
        <f t="shared" si="36"/>
        <v>0</v>
      </c>
      <c r="AT63" s="65">
        <f t="shared" si="36"/>
        <v>0</v>
      </c>
      <c r="AU63" s="65">
        <f t="shared" si="36"/>
        <v>0</v>
      </c>
      <c r="AV63" s="65">
        <f t="shared" si="36"/>
        <v>0</v>
      </c>
      <c r="AW63" s="65">
        <f t="shared" si="36"/>
        <v>0</v>
      </c>
      <c r="AX63" s="65">
        <f t="shared" si="36"/>
        <v>0</v>
      </c>
      <c r="AY63" s="65">
        <f t="shared" si="36"/>
        <v>0</v>
      </c>
      <c r="AZ63" s="65">
        <f t="shared" si="36"/>
        <v>0</v>
      </c>
      <c r="BA63" s="65">
        <f t="shared" si="36"/>
        <v>0</v>
      </c>
      <c r="BB63" s="65">
        <f t="shared" si="36"/>
        <v>0</v>
      </c>
      <c r="BC63" s="65">
        <f t="shared" si="36"/>
        <v>0</v>
      </c>
      <c r="BD63" s="65">
        <f t="shared" si="36"/>
        <v>0</v>
      </c>
      <c r="BE63" s="65">
        <f t="shared" si="36"/>
        <v>0</v>
      </c>
      <c r="BF63" s="65">
        <f t="shared" si="36"/>
        <v>0</v>
      </c>
      <c r="BG63" s="65">
        <f t="shared" si="36"/>
        <v>0</v>
      </c>
      <c r="BH63" s="65">
        <f t="shared" si="36"/>
        <v>0</v>
      </c>
      <c r="BI63" s="65">
        <f t="shared" si="36"/>
        <v>0</v>
      </c>
      <c r="BJ63" s="65">
        <f t="shared" si="36"/>
        <v>0</v>
      </c>
      <c r="BK63" s="65">
        <f t="shared" si="36"/>
        <v>0</v>
      </c>
      <c r="BL63" s="65">
        <f t="shared" si="36"/>
        <v>0</v>
      </c>
      <c r="BM63" s="35"/>
      <c r="BN63" s="72">
        <f>SUM(B63:BM63)</f>
        <v>7.3387300499999997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>SUM(C62:C63)</f>
        <v>0.14784525227055001</v>
      </c>
      <c r="D64" s="72">
        <f t="shared" ref="D64:BL64" si="37">SUM(D62:D63)</f>
        <v>0.67445217220874998</v>
      </c>
      <c r="E64" s="72">
        <f t="shared" si="37"/>
        <v>1.0522535178468133</v>
      </c>
      <c r="F64" s="72">
        <f t="shared" si="37"/>
        <v>1.0675339225735399</v>
      </c>
      <c r="G64" s="72">
        <f t="shared" si="37"/>
        <v>1.0105737829857617</v>
      </c>
      <c r="H64" s="72">
        <f t="shared" si="37"/>
        <v>0.96172523416757016</v>
      </c>
      <c r="I64" s="72">
        <f t="shared" si="37"/>
        <v>0.91580952682074745</v>
      </c>
      <c r="J64" s="72">
        <f t="shared" si="37"/>
        <v>0.87105503619076208</v>
      </c>
      <c r="K64" s="72">
        <f t="shared" si="37"/>
        <v>0.82870820575417647</v>
      </c>
      <c r="L64" s="72">
        <f t="shared" si="37"/>
        <v>0.79073682715328286</v>
      </c>
      <c r="M64" s="72">
        <f t="shared" si="37"/>
        <v>0.64440325695208212</v>
      </c>
      <c r="N64" s="72">
        <f t="shared" si="37"/>
        <v>0.23516033574868206</v>
      </c>
      <c r="O64" s="72">
        <f t="shared" si="37"/>
        <v>-1.2808530180449128E-6</v>
      </c>
      <c r="P64" s="72">
        <f t="shared" si="37"/>
        <v>-1.2808530180660513E-6</v>
      </c>
      <c r="Q64" s="72">
        <f t="shared" si="37"/>
        <v>-1.2808530180660513E-6</v>
      </c>
      <c r="R64" s="72">
        <f t="shared" si="37"/>
        <v>-1.2808530180660513E-6</v>
      </c>
      <c r="S64" s="72">
        <f t="shared" si="37"/>
        <v>-1.2808530180660513E-6</v>
      </c>
      <c r="T64" s="72">
        <f t="shared" si="37"/>
        <v>-1.2808530180660513E-6</v>
      </c>
      <c r="U64" s="72">
        <f t="shared" si="37"/>
        <v>-1.2808530180660513E-6</v>
      </c>
      <c r="V64" s="72">
        <f t="shared" si="37"/>
        <v>-1.2808530180660513E-6</v>
      </c>
      <c r="W64" s="72">
        <f t="shared" si="37"/>
        <v>-1.2808530180660513E-6</v>
      </c>
      <c r="X64" s="72">
        <f t="shared" si="37"/>
        <v>-1.2808530180660513E-6</v>
      </c>
      <c r="Y64" s="72">
        <f t="shared" si="37"/>
        <v>-1.2808530180660513E-6</v>
      </c>
      <c r="Z64" s="72">
        <f t="shared" si="37"/>
        <v>-1.2808530180660513E-6</v>
      </c>
      <c r="AA64" s="72">
        <f t="shared" si="37"/>
        <v>-1.2808530180660513E-6</v>
      </c>
      <c r="AB64" s="72">
        <f t="shared" si="37"/>
        <v>-1.2808530180660513E-6</v>
      </c>
      <c r="AC64" s="72">
        <f t="shared" si="37"/>
        <v>-1.2808530180660513E-6</v>
      </c>
      <c r="AD64" s="72">
        <f t="shared" si="37"/>
        <v>-1.2808530180660513E-6</v>
      </c>
      <c r="AE64" s="72">
        <f t="shared" si="37"/>
        <v>-1.2808530180660513E-6</v>
      </c>
      <c r="AF64" s="72">
        <f t="shared" si="37"/>
        <v>-1.2808530180660513E-6</v>
      </c>
      <c r="AG64" s="72">
        <f t="shared" si="37"/>
        <v>-1.2808530180660513E-6</v>
      </c>
      <c r="AH64" s="72">
        <f t="shared" si="37"/>
        <v>-1.2808530180660513E-6</v>
      </c>
      <c r="AI64" s="72">
        <f t="shared" si="37"/>
        <v>-1.2808530180660513E-6</v>
      </c>
      <c r="AJ64" s="72">
        <f t="shared" si="37"/>
        <v>-1.2808530180660513E-6</v>
      </c>
      <c r="AK64" s="72">
        <f t="shared" si="37"/>
        <v>-1.2808530180660513E-6</v>
      </c>
      <c r="AL64" s="72">
        <f t="shared" si="37"/>
        <v>-1.2808530180660513E-6</v>
      </c>
      <c r="AM64" s="72">
        <f t="shared" si="37"/>
        <v>-1.2808530180660513E-6</v>
      </c>
      <c r="AN64" s="72">
        <f t="shared" si="37"/>
        <v>-1.2808530180660513E-6</v>
      </c>
      <c r="AO64" s="72">
        <f t="shared" si="37"/>
        <v>-1.2808530180660513E-6</v>
      </c>
      <c r="AP64" s="72">
        <f t="shared" si="37"/>
        <v>-1.2808530180660513E-6</v>
      </c>
      <c r="AQ64" s="72">
        <f t="shared" si="37"/>
        <v>-1.2808530180660513E-6</v>
      </c>
      <c r="AR64" s="72">
        <f t="shared" si="37"/>
        <v>-1.2808530180660513E-6</v>
      </c>
      <c r="AS64" s="72">
        <f t="shared" si="37"/>
        <v>-1.2808530180660513E-6</v>
      </c>
      <c r="AT64" s="72">
        <f t="shared" si="37"/>
        <v>-1.2808530180660513E-6</v>
      </c>
      <c r="AU64" s="72">
        <f t="shared" si="37"/>
        <v>-1.2808530180660513E-6</v>
      </c>
      <c r="AV64" s="72">
        <f t="shared" si="37"/>
        <v>-1.2808530180660513E-6</v>
      </c>
      <c r="AW64" s="72">
        <f t="shared" si="37"/>
        <v>-1.2808530180660513E-6</v>
      </c>
      <c r="AX64" s="72">
        <f t="shared" si="37"/>
        <v>-1.2808530180660513E-6</v>
      </c>
      <c r="AY64" s="72">
        <f t="shared" si="37"/>
        <v>-1.2808530180660513E-6</v>
      </c>
      <c r="AZ64" s="72">
        <f t="shared" si="37"/>
        <v>-1.2808530180660513E-6</v>
      </c>
      <c r="BA64" s="72">
        <f t="shared" si="37"/>
        <v>-1.2808530180660513E-6</v>
      </c>
      <c r="BB64" s="72">
        <f t="shared" si="37"/>
        <v>-1.2808530180660513E-6</v>
      </c>
      <c r="BC64" s="72">
        <f t="shared" si="37"/>
        <v>-1.2808530180660513E-6</v>
      </c>
      <c r="BD64" s="72">
        <f t="shared" si="37"/>
        <v>-1.2808530180660513E-6</v>
      </c>
      <c r="BE64" s="72">
        <f t="shared" si="37"/>
        <v>-1.2808530180660513E-6</v>
      </c>
      <c r="BF64" s="72">
        <f t="shared" si="37"/>
        <v>-1.2808530180660513E-6</v>
      </c>
      <c r="BG64" s="72">
        <f t="shared" si="37"/>
        <v>-1.2808530180660513E-6</v>
      </c>
      <c r="BH64" s="72">
        <f t="shared" si="37"/>
        <v>-1.2808530180660513E-6</v>
      </c>
      <c r="BI64" s="72">
        <f t="shared" si="37"/>
        <v>-1.2808530180660513E-6</v>
      </c>
      <c r="BJ64" s="72">
        <f t="shared" si="37"/>
        <v>-1.2808530180660513E-6</v>
      </c>
      <c r="BK64" s="72">
        <f t="shared" si="37"/>
        <v>-1.2808530180660513E-6</v>
      </c>
      <c r="BL64" s="72">
        <f t="shared" si="37"/>
        <v>-1.2808530180660513E-6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38">F65</f>
        <v>1.0297600659046442</v>
      </c>
      <c r="H65" s="211">
        <f t="shared" si="38"/>
        <v>1.0297600659046442</v>
      </c>
      <c r="I65" s="211">
        <f t="shared" si="38"/>
        <v>1.0297600659046442</v>
      </c>
      <c r="J65" s="211">
        <f t="shared" si="38"/>
        <v>1.0297600659046442</v>
      </c>
      <c r="K65" s="211">
        <f t="shared" si="38"/>
        <v>1.0297600659046442</v>
      </c>
      <c r="L65" s="211">
        <f t="shared" si="38"/>
        <v>1.0297600659046442</v>
      </c>
      <c r="M65" s="211">
        <f t="shared" si="38"/>
        <v>1.0297600659046442</v>
      </c>
      <c r="N65" s="211">
        <f t="shared" si="38"/>
        <v>1.0297600659046442</v>
      </c>
      <c r="O65" s="211">
        <f t="shared" si="38"/>
        <v>1.0297600659046442</v>
      </c>
      <c r="P65" s="211">
        <f t="shared" si="38"/>
        <v>1.0297600659046442</v>
      </c>
      <c r="Q65" s="211">
        <f t="shared" si="38"/>
        <v>1.0297600659046442</v>
      </c>
      <c r="R65" s="211">
        <f t="shared" si="38"/>
        <v>1.0297600659046442</v>
      </c>
      <c r="S65" s="211">
        <f t="shared" si="38"/>
        <v>1.0297600659046442</v>
      </c>
      <c r="T65" s="211">
        <f t="shared" si="38"/>
        <v>1.0297600659046442</v>
      </c>
      <c r="U65" s="211">
        <f t="shared" si="38"/>
        <v>1.0297600659046442</v>
      </c>
      <c r="V65" s="211">
        <f t="shared" si="38"/>
        <v>1.0297600659046442</v>
      </c>
      <c r="W65" s="211">
        <f t="shared" si="38"/>
        <v>1.0297600659046442</v>
      </c>
      <c r="X65" s="211">
        <f t="shared" si="38"/>
        <v>1.0297600659046442</v>
      </c>
      <c r="Y65" s="211">
        <f t="shared" si="38"/>
        <v>1.0297600659046442</v>
      </c>
      <c r="Z65" s="211">
        <f t="shared" si="38"/>
        <v>1.0297600659046442</v>
      </c>
      <c r="AA65" s="211">
        <f t="shared" si="38"/>
        <v>1.0297600659046442</v>
      </c>
      <c r="AB65" s="211">
        <f t="shared" si="38"/>
        <v>1.0297600659046442</v>
      </c>
      <c r="AC65" s="211">
        <f t="shared" si="38"/>
        <v>1.0297600659046442</v>
      </c>
      <c r="AD65" s="211">
        <f t="shared" si="38"/>
        <v>1.0297600659046442</v>
      </c>
      <c r="AE65" s="211">
        <f t="shared" si="38"/>
        <v>1.0297600659046442</v>
      </c>
      <c r="AF65" s="211">
        <f t="shared" si="38"/>
        <v>1.0297600659046442</v>
      </c>
      <c r="AG65" s="211">
        <f t="shared" si="38"/>
        <v>1.0297600659046442</v>
      </c>
      <c r="AH65" s="211">
        <f t="shared" si="38"/>
        <v>1.0297600659046442</v>
      </c>
      <c r="AI65" s="211">
        <f t="shared" si="38"/>
        <v>1.0297600659046442</v>
      </c>
      <c r="AJ65" s="211">
        <f t="shared" si="38"/>
        <v>1.0297600659046442</v>
      </c>
      <c r="AK65" s="211">
        <f t="shared" si="38"/>
        <v>1.0297600659046442</v>
      </c>
      <c r="AL65" s="211">
        <f t="shared" si="38"/>
        <v>1.0297600659046442</v>
      </c>
      <c r="AM65" s="211">
        <f t="shared" si="38"/>
        <v>1.0297600659046442</v>
      </c>
      <c r="AN65" s="211">
        <f t="shared" si="38"/>
        <v>1.0297600659046442</v>
      </c>
      <c r="AO65" s="211">
        <f t="shared" si="38"/>
        <v>1.0297600659046442</v>
      </c>
      <c r="AP65" s="211">
        <f t="shared" si="38"/>
        <v>1.0297600659046442</v>
      </c>
      <c r="AQ65" s="211">
        <f t="shared" si="38"/>
        <v>1.0297600659046442</v>
      </c>
      <c r="AR65" s="211">
        <f t="shared" si="38"/>
        <v>1.0297600659046442</v>
      </c>
      <c r="AS65" s="211">
        <f t="shared" si="38"/>
        <v>1.0297600659046442</v>
      </c>
      <c r="AT65" s="211">
        <f t="shared" si="38"/>
        <v>1.0297600659046442</v>
      </c>
      <c r="AU65" s="211">
        <f t="shared" si="38"/>
        <v>1.0297600659046442</v>
      </c>
      <c r="AV65" s="211">
        <f t="shared" si="38"/>
        <v>1.0297600659046442</v>
      </c>
      <c r="AW65" s="211">
        <f t="shared" si="38"/>
        <v>1.0297600659046442</v>
      </c>
      <c r="AX65" s="211">
        <f t="shared" si="38"/>
        <v>1.0297600659046442</v>
      </c>
      <c r="AY65" s="211">
        <f t="shared" si="38"/>
        <v>1.0297600659046442</v>
      </c>
      <c r="AZ65" s="211">
        <f t="shared" si="38"/>
        <v>1.0297600659046442</v>
      </c>
      <c r="BA65" s="211">
        <f t="shared" si="38"/>
        <v>1.0297600659046442</v>
      </c>
      <c r="BB65" s="211">
        <f t="shared" si="38"/>
        <v>1.0297600659046442</v>
      </c>
      <c r="BC65" s="211">
        <f t="shared" si="38"/>
        <v>1.0297600659046442</v>
      </c>
      <c r="BD65" s="211">
        <f t="shared" si="38"/>
        <v>1.0297600659046442</v>
      </c>
      <c r="BE65" s="211">
        <f t="shared" si="38"/>
        <v>1.0297600659046442</v>
      </c>
      <c r="BF65" s="211">
        <f t="shared" si="38"/>
        <v>1.0297600659046442</v>
      </c>
      <c r="BG65" s="211">
        <f t="shared" si="38"/>
        <v>1.0297600659046442</v>
      </c>
      <c r="BH65" s="211">
        <f t="shared" si="38"/>
        <v>1.0297600659046442</v>
      </c>
      <c r="BI65" s="211">
        <f t="shared" si="38"/>
        <v>1.0297600659046442</v>
      </c>
      <c r="BJ65" s="211">
        <f t="shared" si="38"/>
        <v>1.0297600659046442</v>
      </c>
      <c r="BK65" s="211">
        <f t="shared" si="38"/>
        <v>1.0297600659046442</v>
      </c>
      <c r="BL65" s="211">
        <f t="shared" si="38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>C64*C65</f>
        <v>0.15307268444432365</v>
      </c>
      <c r="D66" s="116">
        <f t="shared" ref="D66:BL66" si="39">D64*D65</f>
        <v>0.69829908599549617</v>
      </c>
      <c r="E66" s="116">
        <f t="shared" si="39"/>
        <v>1.0835686518863281</v>
      </c>
      <c r="F66" s="116">
        <f t="shared" si="39"/>
        <v>1.0993038024647717</v>
      </c>
      <c r="G66" s="116">
        <f t="shared" si="39"/>
        <v>1.0406485253689235</v>
      </c>
      <c r="H66" s="116">
        <f t="shared" si="39"/>
        <v>0.99034624051855646</v>
      </c>
      <c r="I66" s="116">
        <f>I64*I65</f>
        <v>0.94306407869503395</v>
      </c>
      <c r="J66" s="116">
        <f t="shared" si="39"/>
        <v>0.89697769147437134</v>
      </c>
      <c r="K66" s="116">
        <f t="shared" si="39"/>
        <v>0.85337061657314017</v>
      </c>
      <c r="L66" s="116">
        <f t="shared" si="39"/>
        <v>0.81426920724259377</v>
      </c>
      <c r="M66" s="116">
        <f t="shared" si="39"/>
        <v>0.66358074034814341</v>
      </c>
      <c r="N66" s="116">
        <f t="shared" si="39"/>
        <v>0.24215872283872109</v>
      </c>
      <c r="O66" s="116">
        <f t="shared" si="39"/>
        <v>-1.3189712882760919E-6</v>
      </c>
      <c r="P66" s="116">
        <f t="shared" si="39"/>
        <v>-1.3189712882978594E-6</v>
      </c>
      <c r="Q66" s="116">
        <f t="shared" si="39"/>
        <v>-1.3189712882978594E-6</v>
      </c>
      <c r="R66" s="116">
        <f t="shared" si="39"/>
        <v>-1.3189712882978594E-6</v>
      </c>
      <c r="S66" s="116">
        <f t="shared" si="39"/>
        <v>-1.3189712882978594E-6</v>
      </c>
      <c r="T66" s="116">
        <f t="shared" si="39"/>
        <v>-1.3189712882978594E-6</v>
      </c>
      <c r="U66" s="116">
        <f t="shared" si="39"/>
        <v>-1.3189712882978594E-6</v>
      </c>
      <c r="V66" s="116">
        <f t="shared" si="39"/>
        <v>-1.3189712882978594E-6</v>
      </c>
      <c r="W66" s="116">
        <f t="shared" si="39"/>
        <v>-1.3189712882978594E-6</v>
      </c>
      <c r="X66" s="116">
        <f t="shared" si="39"/>
        <v>-1.3189712882978594E-6</v>
      </c>
      <c r="Y66" s="116">
        <f t="shared" si="39"/>
        <v>-1.3189712882978594E-6</v>
      </c>
      <c r="Z66" s="116">
        <f t="shared" si="39"/>
        <v>-1.3189712882978594E-6</v>
      </c>
      <c r="AA66" s="116">
        <f t="shared" si="39"/>
        <v>-1.3189712882978594E-6</v>
      </c>
      <c r="AB66" s="116">
        <f t="shared" si="39"/>
        <v>-1.3189712882978594E-6</v>
      </c>
      <c r="AC66" s="116">
        <f t="shared" si="39"/>
        <v>-1.3189712882978594E-6</v>
      </c>
      <c r="AD66" s="116">
        <f t="shared" si="39"/>
        <v>-1.3189712882978594E-6</v>
      </c>
      <c r="AE66" s="116">
        <f t="shared" si="39"/>
        <v>-1.3189712882978594E-6</v>
      </c>
      <c r="AF66" s="116">
        <f t="shared" si="39"/>
        <v>-1.3189712882978594E-6</v>
      </c>
      <c r="AG66" s="116">
        <f t="shared" si="39"/>
        <v>-1.3189712882978594E-6</v>
      </c>
      <c r="AH66" s="116">
        <f t="shared" si="39"/>
        <v>-1.3189712882978594E-6</v>
      </c>
      <c r="AI66" s="116">
        <f t="shared" si="39"/>
        <v>-1.3189712882978594E-6</v>
      </c>
      <c r="AJ66" s="116">
        <f t="shared" si="39"/>
        <v>-1.3189712882978594E-6</v>
      </c>
      <c r="AK66" s="116">
        <f t="shared" si="39"/>
        <v>-1.3189712882978594E-6</v>
      </c>
      <c r="AL66" s="116">
        <f t="shared" si="39"/>
        <v>-1.3189712882978594E-6</v>
      </c>
      <c r="AM66" s="116">
        <f t="shared" si="39"/>
        <v>-1.3189712882978594E-6</v>
      </c>
      <c r="AN66" s="116">
        <f t="shared" si="39"/>
        <v>-1.3189712882978594E-6</v>
      </c>
      <c r="AO66" s="116">
        <f t="shared" si="39"/>
        <v>-1.3189712882978594E-6</v>
      </c>
      <c r="AP66" s="116">
        <f t="shared" si="39"/>
        <v>-1.3189712882978594E-6</v>
      </c>
      <c r="AQ66" s="116">
        <f t="shared" si="39"/>
        <v>-1.3189712882978594E-6</v>
      </c>
      <c r="AR66" s="116">
        <f t="shared" si="39"/>
        <v>-1.3189712882978594E-6</v>
      </c>
      <c r="AS66" s="116">
        <f t="shared" si="39"/>
        <v>-1.3189712882978594E-6</v>
      </c>
      <c r="AT66" s="116">
        <f t="shared" si="39"/>
        <v>-1.3189712882978594E-6</v>
      </c>
      <c r="AU66" s="116">
        <f t="shared" si="39"/>
        <v>-1.3189712882978594E-6</v>
      </c>
      <c r="AV66" s="116">
        <f t="shared" si="39"/>
        <v>-1.3189712882978594E-6</v>
      </c>
      <c r="AW66" s="116">
        <f t="shared" si="39"/>
        <v>-1.3189712882978594E-6</v>
      </c>
      <c r="AX66" s="116">
        <f t="shared" si="39"/>
        <v>-1.3189712882978594E-6</v>
      </c>
      <c r="AY66" s="116">
        <f t="shared" si="39"/>
        <v>-1.3189712882978594E-6</v>
      </c>
      <c r="AZ66" s="116">
        <f t="shared" si="39"/>
        <v>-1.3189712882978594E-6</v>
      </c>
      <c r="BA66" s="116">
        <f t="shared" si="39"/>
        <v>-1.3189712882978594E-6</v>
      </c>
      <c r="BB66" s="116">
        <f t="shared" si="39"/>
        <v>-1.3189712882978594E-6</v>
      </c>
      <c r="BC66" s="116">
        <f t="shared" si="39"/>
        <v>-1.3189712882978594E-6</v>
      </c>
      <c r="BD66" s="116">
        <f t="shared" si="39"/>
        <v>-1.3189712882978594E-6</v>
      </c>
      <c r="BE66" s="116">
        <f t="shared" si="39"/>
        <v>-1.3189712882978594E-6</v>
      </c>
      <c r="BF66" s="116">
        <f t="shared" si="39"/>
        <v>-1.3189712882978594E-6</v>
      </c>
      <c r="BG66" s="116">
        <f t="shared" si="39"/>
        <v>-1.3189712882978594E-6</v>
      </c>
      <c r="BH66" s="116">
        <f t="shared" si="39"/>
        <v>-1.3189712882978594E-6</v>
      </c>
      <c r="BI66" s="116">
        <f t="shared" si="39"/>
        <v>-1.3189712882978594E-6</v>
      </c>
      <c r="BJ66" s="116">
        <f t="shared" si="39"/>
        <v>-1.3189712882978594E-6</v>
      </c>
      <c r="BK66" s="116">
        <f t="shared" si="39"/>
        <v>-1.3189712882978594E-6</v>
      </c>
      <c r="BL66" s="116">
        <f t="shared" si="39"/>
        <v>-1.3189712882978594E-6</v>
      </c>
      <c r="BM66" s="110"/>
      <c r="BN66" s="304">
        <f>SUM(B66:BM66)</f>
        <v>9.4785940992860152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472" t="s">
        <v>378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12.75" x14ac:dyDescent="0.2">
      <c r="A72" s="86" t="s">
        <v>105</v>
      </c>
      <c r="B72" s="84">
        <f t="shared" ref="B72:BJ72" si="40">B20</f>
        <v>0</v>
      </c>
      <c r="C72" s="84">
        <f t="shared" si="40"/>
        <v>0.76200000000000001</v>
      </c>
      <c r="D72" s="84">
        <f t="shared" si="40"/>
        <v>2.5979999999999999</v>
      </c>
      <c r="E72" s="84">
        <f t="shared" si="40"/>
        <v>1.5324867</v>
      </c>
      <c r="F72" s="84">
        <f t="shared" si="40"/>
        <v>0</v>
      </c>
      <c r="G72" s="84">
        <f t="shared" si="40"/>
        <v>0</v>
      </c>
      <c r="H72" s="84">
        <f t="shared" si="40"/>
        <v>0</v>
      </c>
      <c r="I72" s="84">
        <f t="shared" si="40"/>
        <v>0</v>
      </c>
      <c r="J72" s="84">
        <f t="shared" si="40"/>
        <v>0</v>
      </c>
      <c r="K72" s="84">
        <f t="shared" si="40"/>
        <v>0</v>
      </c>
      <c r="L72" s="84">
        <f t="shared" si="40"/>
        <v>0</v>
      </c>
      <c r="M72" s="84">
        <f>M20</f>
        <v>-0.76200000000000001</v>
      </c>
      <c r="N72" s="84">
        <f>N20</f>
        <v>-2.5979999999999999</v>
      </c>
      <c r="O72" s="84">
        <f>O20</f>
        <v>-1.5324867</v>
      </c>
      <c r="P72" s="84">
        <f t="shared" si="40"/>
        <v>0</v>
      </c>
      <c r="Q72" s="84">
        <f t="shared" si="40"/>
        <v>0</v>
      </c>
      <c r="R72" s="84">
        <f t="shared" si="40"/>
        <v>0</v>
      </c>
      <c r="S72" s="84">
        <f t="shared" si="40"/>
        <v>0</v>
      </c>
      <c r="T72" s="84">
        <f t="shared" si="40"/>
        <v>0</v>
      </c>
      <c r="U72" s="84">
        <f t="shared" si="40"/>
        <v>0</v>
      </c>
      <c r="V72" s="84">
        <f t="shared" si="40"/>
        <v>0</v>
      </c>
      <c r="W72" s="84">
        <f t="shared" si="40"/>
        <v>0</v>
      </c>
      <c r="X72" s="84">
        <f t="shared" si="40"/>
        <v>0</v>
      </c>
      <c r="Y72" s="84">
        <f t="shared" si="40"/>
        <v>0</v>
      </c>
      <c r="Z72" s="84">
        <f t="shared" si="40"/>
        <v>0</v>
      </c>
      <c r="AA72" s="84">
        <f t="shared" si="40"/>
        <v>0</v>
      </c>
      <c r="AB72" s="84">
        <f t="shared" si="40"/>
        <v>0</v>
      </c>
      <c r="AC72" s="84">
        <f t="shared" si="40"/>
        <v>0</v>
      </c>
      <c r="AD72" s="84">
        <f t="shared" si="40"/>
        <v>0</v>
      </c>
      <c r="AE72" s="84">
        <f t="shared" si="40"/>
        <v>0</v>
      </c>
      <c r="AF72" s="84">
        <f t="shared" si="40"/>
        <v>0</v>
      </c>
      <c r="AG72" s="84">
        <f t="shared" si="40"/>
        <v>0</v>
      </c>
      <c r="AH72" s="84">
        <f t="shared" si="40"/>
        <v>0</v>
      </c>
      <c r="AI72" s="84">
        <f t="shared" si="40"/>
        <v>0</v>
      </c>
      <c r="AJ72" s="84">
        <f t="shared" si="40"/>
        <v>0</v>
      </c>
      <c r="AK72" s="84">
        <f t="shared" si="40"/>
        <v>0</v>
      </c>
      <c r="AL72" s="84">
        <f t="shared" si="40"/>
        <v>0</v>
      </c>
      <c r="AM72" s="84">
        <f t="shared" si="40"/>
        <v>0</v>
      </c>
      <c r="AN72" s="84">
        <f t="shared" si="40"/>
        <v>0</v>
      </c>
      <c r="AO72" s="84">
        <f t="shared" si="40"/>
        <v>0</v>
      </c>
      <c r="AP72" s="84">
        <f t="shared" si="40"/>
        <v>0</v>
      </c>
      <c r="AQ72" s="84">
        <f t="shared" si="40"/>
        <v>0</v>
      </c>
      <c r="AR72" s="84">
        <f t="shared" si="40"/>
        <v>0</v>
      </c>
      <c r="AS72" s="84">
        <f t="shared" si="40"/>
        <v>0</v>
      </c>
      <c r="AT72" s="84">
        <f t="shared" si="40"/>
        <v>0</v>
      </c>
      <c r="AU72" s="84">
        <f t="shared" si="40"/>
        <v>0</v>
      </c>
      <c r="AV72" s="84">
        <f t="shared" si="40"/>
        <v>0</v>
      </c>
      <c r="AW72" s="84">
        <f t="shared" si="40"/>
        <v>0</v>
      </c>
      <c r="AX72" s="84">
        <f t="shared" si="40"/>
        <v>0</v>
      </c>
      <c r="AY72" s="84">
        <f t="shared" si="40"/>
        <v>0</v>
      </c>
      <c r="AZ72" s="84"/>
      <c r="BA72" s="84"/>
      <c r="BB72" s="84"/>
      <c r="BC72" s="84">
        <f t="shared" si="40"/>
        <v>0</v>
      </c>
      <c r="BD72" s="84">
        <f t="shared" si="40"/>
        <v>0</v>
      </c>
      <c r="BE72" s="84">
        <f t="shared" si="40"/>
        <v>0</v>
      </c>
      <c r="BF72" s="84">
        <f t="shared" si="40"/>
        <v>0</v>
      </c>
      <c r="BG72" s="84">
        <f t="shared" si="40"/>
        <v>0</v>
      </c>
      <c r="BH72" s="84">
        <f t="shared" si="40"/>
        <v>0</v>
      </c>
      <c r="BI72" s="84">
        <f t="shared" si="40"/>
        <v>0</v>
      </c>
      <c r="BJ72" s="84">
        <f t="shared" si="40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2.75" x14ac:dyDescent="0.2">
      <c r="A74" s="86" t="s">
        <v>92</v>
      </c>
      <c r="B74" s="84">
        <f>$B$72-B73</f>
        <v>0</v>
      </c>
      <c r="C74" s="84">
        <f>SUM($B$72:C72)-SUM($B$73:C73)</f>
        <v>0.76200000000000001</v>
      </c>
      <c r="D74" s="84">
        <f>SUM($B$72:D72)-SUM($B$73:D73)</f>
        <v>3.36</v>
      </c>
      <c r="E74" s="84">
        <f>SUM($B$72:E72)-SUM($B$73:E73)</f>
        <v>4.8924867000000001</v>
      </c>
      <c r="F74" s="84">
        <f>SUM($B$72:F72)-SUM($B$73:F73)</f>
        <v>4.8924867000000001</v>
      </c>
      <c r="G74" s="84">
        <f>SUM($B$72:G72)-SUM($B$73:G73)</f>
        <v>4.8924867000000001</v>
      </c>
      <c r="H74" s="84">
        <f>SUM($B$72:H72)-SUM($B$73:H73)</f>
        <v>4.8924867000000001</v>
      </c>
      <c r="I74" s="84">
        <f>SUM($B$72:I72)-SUM($B$73:I73)</f>
        <v>4.8924867000000001</v>
      </c>
      <c r="J74" s="84">
        <f>SUM($B$72:J72)-SUM($B$73:J73)</f>
        <v>4.8924867000000001</v>
      </c>
      <c r="K74" s="84">
        <f>SUM($B$72:K72)-SUM($B$73:K73)</f>
        <v>4.8924867000000001</v>
      </c>
      <c r="L74" s="84">
        <f>SUM($B$72:L72)-SUM($B$73:L73)</f>
        <v>4.8924867000000001</v>
      </c>
      <c r="M74" s="84">
        <f>SUM($B$72:M72)-SUM($B$73:M73)</f>
        <v>4.1304867000000005</v>
      </c>
      <c r="N74" s="84">
        <f>SUM($B$72:N72)-SUM($B$73:N73)</f>
        <v>1.5324867000000006</v>
      </c>
      <c r="O74" s="84">
        <f>SUM($B$72:O72)-SUM($B$73:O73)</f>
        <v>0</v>
      </c>
      <c r="P74" s="84">
        <f>SUM($B$72:P72)-SUM($B$73:P73)</f>
        <v>6.6613381477509392E-16</v>
      </c>
      <c r="Q74" s="84">
        <f>SUM($B$72:Q72)-SUM($B$73:Q73)</f>
        <v>6.6613381477509392E-16</v>
      </c>
      <c r="R74" s="84">
        <f>SUM($B$72:R72)-SUM($B$73:R73)</f>
        <v>6.6613381477509392E-16</v>
      </c>
      <c r="S74" s="84">
        <f>SUM($B$72:S72)-SUM($B$73:S73)</f>
        <v>6.6613381477509392E-16</v>
      </c>
      <c r="T74" s="84">
        <f>SUM($B$72:T72)-SUM($B$73:T73)</f>
        <v>6.6613381477509392E-16</v>
      </c>
      <c r="U74" s="84">
        <f>SUM($B$72:U72)-SUM($B$73:U73)</f>
        <v>6.6613381477509392E-16</v>
      </c>
      <c r="V74" s="84">
        <f>SUM($B$72:V72)-SUM($B$73:V73)</f>
        <v>6.6613381477509392E-16</v>
      </c>
      <c r="W74" s="84">
        <f>SUM($B$72:W72)-SUM($B$73:W73)</f>
        <v>6.6613381477509392E-16</v>
      </c>
      <c r="X74" s="84">
        <f>SUM($B$72:X72)-SUM($B$73:X73)</f>
        <v>6.6613381477509392E-16</v>
      </c>
      <c r="Y74" s="84">
        <f>SUM($B$72:Y72)-SUM($B$73:Y73)</f>
        <v>6.6613381477509392E-16</v>
      </c>
      <c r="Z74" s="84">
        <f>SUM($B$72:Z72)-SUM($B$73:Z73)</f>
        <v>6.6613381477509392E-16</v>
      </c>
      <c r="AA74" s="84">
        <f>SUM($B$72:AA72)-SUM($B$73:AA73)</f>
        <v>6.6613381477509392E-16</v>
      </c>
      <c r="AB74" s="84">
        <f>SUM($B$72:AB72)-SUM($B$73:AB73)</f>
        <v>6.6613381477509392E-16</v>
      </c>
      <c r="AC74" s="84">
        <f>SUM($B$72:AC72)-SUM($B$73:AC73)</f>
        <v>6.6613381477509392E-16</v>
      </c>
      <c r="AD74" s="84">
        <f>SUM($B$72:AD72)-SUM($B$73:AD73)</f>
        <v>6.6613381477509392E-16</v>
      </c>
      <c r="AE74" s="84">
        <f>SUM($B$72:AE72)-SUM($B$73:AE73)</f>
        <v>6.6613381477509392E-16</v>
      </c>
      <c r="AF74" s="84">
        <f>SUM($B$72:AF72)-SUM($B$73:AF73)</f>
        <v>6.6613381477509392E-16</v>
      </c>
      <c r="AG74" s="84">
        <f>SUM($B$72:AG72)-SUM($B$73:AG73)</f>
        <v>6.6613381477509392E-16</v>
      </c>
      <c r="AH74" s="84">
        <f>SUM($B$72:AH72)-SUM($B$73:AH73)</f>
        <v>6.6613381477509392E-16</v>
      </c>
      <c r="AI74" s="84">
        <f>SUM($B$72:AI72)-SUM($B$73:AI73)</f>
        <v>6.6613381477509392E-16</v>
      </c>
      <c r="AJ74" s="84">
        <f>SUM($B$72:AJ72)-SUM($B$73:AJ73)</f>
        <v>6.6613381477509392E-16</v>
      </c>
      <c r="AK74" s="84">
        <f>SUM($B$72:AK72)-SUM($B$73:AK73)</f>
        <v>6.6613381477509392E-16</v>
      </c>
      <c r="AL74" s="84">
        <f>SUM($B$72:AL72)-SUM($B$73:AL73)</f>
        <v>6.6613381477509392E-16</v>
      </c>
      <c r="AM74" s="84">
        <f>SUM($B$72:AM72)-SUM($B$73:AM73)</f>
        <v>6.6613381477509392E-16</v>
      </c>
      <c r="AN74" s="84">
        <f>SUM($B$72:AN72)-SUM($B$73:AN73)</f>
        <v>6.6613381477509392E-16</v>
      </c>
      <c r="AO74" s="84">
        <f>SUM($B$72:AO72)-SUM($B$73:AO73)</f>
        <v>6.6613381477509392E-16</v>
      </c>
      <c r="AP74" s="84">
        <f>SUM($B$72:AP72)-SUM($B$73:AP73)</f>
        <v>6.6613381477509392E-16</v>
      </c>
      <c r="AQ74" s="84">
        <f>SUM($B$72:AQ72)-SUM($B$73:AQ73)</f>
        <v>6.6613381477509392E-16</v>
      </c>
      <c r="AR74" s="84">
        <f>SUM($B$72:AR72)-SUM($B$73:AR73)</f>
        <v>6.6613381477509392E-16</v>
      </c>
      <c r="AS74" s="84">
        <f>SUM($B$72:AS72)-SUM($B$73:AS73)</f>
        <v>6.6613381477509392E-16</v>
      </c>
      <c r="AT74" s="84">
        <f>SUM($B$72:AT72)-SUM($B$73:AT73)</f>
        <v>6.6613381477509392E-16</v>
      </c>
      <c r="AU74" s="84">
        <f>SUM($B$72:AU72)-SUM($B$73:AU73)</f>
        <v>6.6613381477509392E-16</v>
      </c>
      <c r="AV74" s="84">
        <f>SUM($B$72:AV72)-SUM($B$73:AV73)</f>
        <v>6.6613381477509392E-16</v>
      </c>
      <c r="AW74" s="84">
        <f>SUM($B$72:AW72)-SUM($B$73:AW73)</f>
        <v>6.6613381477509392E-16</v>
      </c>
      <c r="AX74" s="84">
        <f>SUM($B$72:AX72)-SUM($B$73:AX73)</f>
        <v>6.6613381477509392E-16</v>
      </c>
      <c r="AY74" s="84">
        <f>SUM($B$72:AY72)-SUM($B$73:AY73)</f>
        <v>6.6613381477509392E-16</v>
      </c>
      <c r="AZ74" s="84">
        <f>SUM($B$72:AZ72)-SUM($B$73:AZ73)</f>
        <v>6.6613381477509392E-16</v>
      </c>
      <c r="BA74" s="84">
        <f>SUM($B$72:BA72)-SUM($B$73:BA73)</f>
        <v>6.6613381477509392E-16</v>
      </c>
      <c r="BB74" s="84">
        <f>SUM($B$72:BB72)-SUM($B$73:BB73)</f>
        <v>6.6613381477509392E-16</v>
      </c>
      <c r="BC74" s="84">
        <f>SUM($B$72:BC72)-SUM($B$73:BC73)</f>
        <v>6.6613381477509392E-16</v>
      </c>
      <c r="BD74" s="84">
        <f>SUM($B$72:BD72)-SUM($B$73:BD73)</f>
        <v>6.6613381477509392E-16</v>
      </c>
      <c r="BE74" s="84">
        <f>SUM($B$72:BE72)-SUM($B$73:BE73)</f>
        <v>6.6613381477509392E-16</v>
      </c>
      <c r="BF74" s="84">
        <f>SUM($B$72:BF72)-SUM($B$73:BF73)</f>
        <v>6.6613381477509392E-16</v>
      </c>
      <c r="BG74" s="84">
        <f>SUM($B$72:BG72)-SUM($B$73:BG73)</f>
        <v>6.6613381477509392E-16</v>
      </c>
      <c r="BH74" s="84">
        <f>SUM($B$72:BH72)-SUM($B$73:BH73)</f>
        <v>6.6613381477509392E-16</v>
      </c>
      <c r="BI74" s="84">
        <f>SUM($B$72:BI72)-SUM($B$73:BI73)</f>
        <v>6.6613381477509392E-16</v>
      </c>
      <c r="BJ74" s="84">
        <f>SUM($B$72:BJ72)-SUM($B$73:BJ73)</f>
        <v>6.6613381477509392E-16</v>
      </c>
      <c r="BK74" s="84">
        <f>SUM($B$72:BK72)-SUM($B$73:BK73)</f>
        <v>6.6613381477509392E-16</v>
      </c>
      <c r="BL74" s="84">
        <f>SUM($B$72:BL72)-SUM($B$73:BL73)</f>
        <v>6.6613381477509392E-16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>
        <v>0</v>
      </c>
      <c r="C75" s="125">
        <f>($C$72*TaxDepr!B$32)</f>
        <v>0.10885170000000001</v>
      </c>
      <c r="D75" s="317">
        <f>($C$72*TaxDepr!C$32)+($D$72*TaxDepr!B$32)</f>
        <v>0.55773810000000001</v>
      </c>
      <c r="E75" s="317">
        <f>($C$72*TaxDepr!D$32)+($D$72*TaxDepr!C$32)+($E$72*TaxDepr!B$32)</f>
        <v>0.98846258509499996</v>
      </c>
      <c r="F75" s="317">
        <f>($C$72*TaxDepr!E$32)+($D$72*TaxDepr!D$32)+($E$72*TaxDepr!C$32)</f>
        <v>0.92498603282999992</v>
      </c>
      <c r="G75" s="317">
        <f>($C$72*TaxDepr!F$32)+($D$72*TaxDepr!E$32)+($E$72*TaxDepr!D$32)</f>
        <v>0.66070649843100004</v>
      </c>
      <c r="H75" s="317">
        <f>($C$72*TaxDepr!G$32)+($D$72*TaxDepr!F$32)+($E$72*TaxDepr!E$32)</f>
        <v>0.49136421316500001</v>
      </c>
      <c r="I75" s="317">
        <f>($C$72*TaxDepr!H$32)+($D$72*TaxDepr!G$32)+($E$72*TaxDepr!F$32)</f>
        <v>0.43665443797499998</v>
      </c>
      <c r="J75" s="317">
        <f>($C$72*TaxDepr!I$32)+($D$72*TaxDepr!H$32)+($E$72*TaxDepr!G$32)</f>
        <v>0.40265399797499996</v>
      </c>
      <c r="K75" s="317">
        <f>($C$72*TaxDepr!J$32)+($D$72*TaxDepr!I$32)+($E$72*TaxDepr!H$32)</f>
        <v>0.25272317797499999</v>
      </c>
      <c r="L75" s="317">
        <f>($C$72*TaxDepr!K$32)+($D$72*TaxDepr!J$32)+($E$72*TaxDepr!I$32)</f>
        <v>6.8394881421000003E-2</v>
      </c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>
        <f>($C$72*TaxDepr!AM$33)+($D$72*TaxDepr!AL$33)+($E$72*TaxDepr!AK$33)</f>
        <v>0</v>
      </c>
      <c r="AO75" s="317">
        <f>($C$72*TaxDepr!AN$33)+($D$72*TaxDepr!AM$33)+($E$72*TaxDepr!AL$33)</f>
        <v>0</v>
      </c>
      <c r="AP75" s="317">
        <f>($C$72*TaxDepr!AO$33)+($D$72*TaxDepr!AN$33)+($E$72*TaxDepr!AM$33)</f>
        <v>0</v>
      </c>
      <c r="AQ75" s="317">
        <f>($C$72*TaxDepr!AP$33)+($D$72*TaxDepr!AO$33)+($E$72*TaxDepr!AN$33)</f>
        <v>0</v>
      </c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4.8925356248669996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>C73+C75</f>
        <v>0.10885170000000001</v>
      </c>
      <c r="D76" s="92">
        <f>D73+D75</f>
        <v>0.55773810000000001</v>
      </c>
      <c r="E76" s="92">
        <f t="shared" ref="E76:BJ76" si="41">E73+E75</f>
        <v>0.98846258509499996</v>
      </c>
      <c r="F76" s="92">
        <f t="shared" si="41"/>
        <v>0.92498603282999992</v>
      </c>
      <c r="G76" s="92">
        <f t="shared" si="41"/>
        <v>0.66070649843100004</v>
      </c>
      <c r="H76" s="92">
        <f t="shared" si="41"/>
        <v>0.49136421316500001</v>
      </c>
      <c r="I76" s="92">
        <f t="shared" si="41"/>
        <v>0.43665443797499998</v>
      </c>
      <c r="J76" s="92">
        <f t="shared" si="41"/>
        <v>0.40265399797499996</v>
      </c>
      <c r="K76" s="92">
        <f t="shared" si="41"/>
        <v>0.25272317797499999</v>
      </c>
      <c r="L76" s="92">
        <f t="shared" si="41"/>
        <v>6.8394881421000003E-2</v>
      </c>
      <c r="M76" s="92">
        <f t="shared" si="41"/>
        <v>0</v>
      </c>
      <c r="N76" s="92">
        <f t="shared" si="41"/>
        <v>0</v>
      </c>
      <c r="O76" s="92">
        <f t="shared" si="41"/>
        <v>0</v>
      </c>
      <c r="P76" s="92">
        <f t="shared" si="41"/>
        <v>0</v>
      </c>
      <c r="Q76" s="92">
        <f t="shared" si="41"/>
        <v>0</v>
      </c>
      <c r="R76" s="92">
        <f t="shared" si="41"/>
        <v>0</v>
      </c>
      <c r="S76" s="92">
        <f t="shared" si="41"/>
        <v>0</v>
      </c>
      <c r="T76" s="92">
        <f t="shared" si="41"/>
        <v>0</v>
      </c>
      <c r="U76" s="92">
        <f t="shared" si="41"/>
        <v>0</v>
      </c>
      <c r="V76" s="92">
        <f t="shared" si="41"/>
        <v>0</v>
      </c>
      <c r="W76" s="92">
        <f t="shared" si="41"/>
        <v>0</v>
      </c>
      <c r="X76" s="92">
        <f t="shared" si="41"/>
        <v>0</v>
      </c>
      <c r="Y76" s="92">
        <f t="shared" si="41"/>
        <v>0</v>
      </c>
      <c r="Z76" s="92">
        <f t="shared" si="41"/>
        <v>0</v>
      </c>
      <c r="AA76" s="92">
        <f t="shared" si="41"/>
        <v>0</v>
      </c>
      <c r="AB76" s="92">
        <f t="shared" si="41"/>
        <v>0</v>
      </c>
      <c r="AC76" s="92">
        <f t="shared" si="41"/>
        <v>0</v>
      </c>
      <c r="AD76" s="92">
        <f t="shared" si="41"/>
        <v>0</v>
      </c>
      <c r="AE76" s="92">
        <f t="shared" si="41"/>
        <v>0</v>
      </c>
      <c r="AF76" s="92">
        <f t="shared" si="41"/>
        <v>0</v>
      </c>
      <c r="AG76" s="92">
        <f t="shared" si="41"/>
        <v>0</v>
      </c>
      <c r="AH76" s="92">
        <f t="shared" si="41"/>
        <v>0</v>
      </c>
      <c r="AI76" s="92">
        <f t="shared" si="41"/>
        <v>0</v>
      </c>
      <c r="AJ76" s="92">
        <f t="shared" si="41"/>
        <v>0</v>
      </c>
      <c r="AK76" s="92">
        <f t="shared" si="41"/>
        <v>0</v>
      </c>
      <c r="AL76" s="92">
        <f t="shared" si="41"/>
        <v>0</v>
      </c>
      <c r="AM76" s="92">
        <f t="shared" si="41"/>
        <v>0</v>
      </c>
      <c r="AN76" s="92">
        <f t="shared" si="41"/>
        <v>0</v>
      </c>
      <c r="AO76" s="92">
        <f t="shared" si="41"/>
        <v>0</v>
      </c>
      <c r="AP76" s="92">
        <f t="shared" si="41"/>
        <v>0</v>
      </c>
      <c r="AQ76" s="92">
        <f t="shared" si="41"/>
        <v>0</v>
      </c>
      <c r="AR76" s="92">
        <f t="shared" si="41"/>
        <v>0</v>
      </c>
      <c r="AS76" s="92">
        <f t="shared" si="41"/>
        <v>0</v>
      </c>
      <c r="AT76" s="92">
        <f t="shared" si="41"/>
        <v>0</v>
      </c>
      <c r="AU76" s="92">
        <f t="shared" si="41"/>
        <v>0</v>
      </c>
      <c r="AV76" s="92">
        <f t="shared" si="41"/>
        <v>0</v>
      </c>
      <c r="AW76" s="92">
        <f t="shared" si="41"/>
        <v>0</v>
      </c>
      <c r="AX76" s="92">
        <f t="shared" si="41"/>
        <v>0</v>
      </c>
      <c r="AY76" s="92">
        <f t="shared" si="41"/>
        <v>0</v>
      </c>
      <c r="AZ76" s="92">
        <f t="shared" si="41"/>
        <v>0</v>
      </c>
      <c r="BA76" s="92">
        <f t="shared" si="41"/>
        <v>0</v>
      </c>
      <c r="BB76" s="92">
        <f t="shared" si="41"/>
        <v>0</v>
      </c>
      <c r="BC76" s="92">
        <f t="shared" si="41"/>
        <v>0</v>
      </c>
      <c r="BD76" s="92">
        <f t="shared" si="41"/>
        <v>0</v>
      </c>
      <c r="BE76" s="92">
        <f t="shared" si="41"/>
        <v>0</v>
      </c>
      <c r="BF76" s="92">
        <f t="shared" si="41"/>
        <v>0</v>
      </c>
      <c r="BG76" s="92">
        <f t="shared" si="41"/>
        <v>0</v>
      </c>
      <c r="BH76" s="92">
        <f t="shared" si="41"/>
        <v>0</v>
      </c>
      <c r="BI76" s="92">
        <f t="shared" si="41"/>
        <v>0</v>
      </c>
      <c r="BJ76" s="92">
        <f t="shared" si="41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12.75" x14ac:dyDescent="0.2">
      <c r="A79" s="86" t="s">
        <v>105</v>
      </c>
      <c r="B79" s="84">
        <f t="shared" ref="B79:BL79" si="42">B20</f>
        <v>0</v>
      </c>
      <c r="C79" s="84">
        <f t="shared" si="42"/>
        <v>0.76200000000000001</v>
      </c>
      <c r="D79" s="84">
        <f t="shared" si="42"/>
        <v>2.5979999999999999</v>
      </c>
      <c r="E79" s="84">
        <f t="shared" si="42"/>
        <v>1.5324867</v>
      </c>
      <c r="F79" s="84">
        <f t="shared" si="42"/>
        <v>0</v>
      </c>
      <c r="G79" s="84">
        <f t="shared" si="42"/>
        <v>0</v>
      </c>
      <c r="H79" s="84">
        <f t="shared" si="42"/>
        <v>0</v>
      </c>
      <c r="I79" s="84">
        <f t="shared" si="42"/>
        <v>0</v>
      </c>
      <c r="J79" s="84">
        <f t="shared" si="42"/>
        <v>0</v>
      </c>
      <c r="K79" s="84">
        <f t="shared" si="42"/>
        <v>0</v>
      </c>
      <c r="L79" s="84">
        <f t="shared" si="42"/>
        <v>0</v>
      </c>
      <c r="M79" s="84">
        <f>M72</f>
        <v>-0.76200000000000001</v>
      </c>
      <c r="N79" s="84">
        <f>N72</f>
        <v>-2.5979999999999999</v>
      </c>
      <c r="O79" s="84">
        <f>O72</f>
        <v>-1.5324867</v>
      </c>
      <c r="P79" s="84">
        <f t="shared" si="42"/>
        <v>0</v>
      </c>
      <c r="Q79" s="84">
        <f t="shared" si="42"/>
        <v>0</v>
      </c>
      <c r="R79" s="84">
        <f t="shared" si="42"/>
        <v>0</v>
      </c>
      <c r="S79" s="84">
        <f t="shared" si="42"/>
        <v>0</v>
      </c>
      <c r="T79" s="84">
        <f t="shared" si="42"/>
        <v>0</v>
      </c>
      <c r="U79" s="84">
        <f t="shared" si="42"/>
        <v>0</v>
      </c>
      <c r="V79" s="84">
        <f t="shared" si="42"/>
        <v>0</v>
      </c>
      <c r="W79" s="84">
        <f t="shared" si="42"/>
        <v>0</v>
      </c>
      <c r="X79" s="84">
        <f t="shared" si="42"/>
        <v>0</v>
      </c>
      <c r="Y79" s="84">
        <f t="shared" si="42"/>
        <v>0</v>
      </c>
      <c r="Z79" s="84">
        <f t="shared" si="42"/>
        <v>0</v>
      </c>
      <c r="AA79" s="84">
        <f t="shared" si="42"/>
        <v>0</v>
      </c>
      <c r="AB79" s="84">
        <f t="shared" si="42"/>
        <v>0</v>
      </c>
      <c r="AC79" s="84">
        <f t="shared" si="42"/>
        <v>0</v>
      </c>
      <c r="AD79" s="84">
        <f t="shared" si="42"/>
        <v>0</v>
      </c>
      <c r="AE79" s="84">
        <f t="shared" si="42"/>
        <v>0</v>
      </c>
      <c r="AF79" s="84">
        <f t="shared" si="42"/>
        <v>0</v>
      </c>
      <c r="AG79" s="84">
        <f t="shared" si="42"/>
        <v>0</v>
      </c>
      <c r="AH79" s="84">
        <f t="shared" si="42"/>
        <v>0</v>
      </c>
      <c r="AI79" s="84">
        <f t="shared" si="42"/>
        <v>0</v>
      </c>
      <c r="AJ79" s="84">
        <f t="shared" si="42"/>
        <v>0</v>
      </c>
      <c r="AK79" s="84">
        <f t="shared" si="42"/>
        <v>0</v>
      </c>
      <c r="AL79" s="84">
        <f t="shared" si="42"/>
        <v>0</v>
      </c>
      <c r="AM79" s="84">
        <f t="shared" si="42"/>
        <v>0</v>
      </c>
      <c r="AN79" s="84">
        <f t="shared" si="42"/>
        <v>0</v>
      </c>
      <c r="AO79" s="84">
        <f t="shared" si="42"/>
        <v>0</v>
      </c>
      <c r="AP79" s="84">
        <f t="shared" si="42"/>
        <v>0</v>
      </c>
      <c r="AQ79" s="84">
        <f t="shared" si="42"/>
        <v>0</v>
      </c>
      <c r="AR79" s="84">
        <f t="shared" si="42"/>
        <v>0</v>
      </c>
      <c r="AS79" s="84">
        <f t="shared" si="42"/>
        <v>0</v>
      </c>
      <c r="AT79" s="84">
        <f t="shared" si="42"/>
        <v>0</v>
      </c>
      <c r="AU79" s="84">
        <f t="shared" si="42"/>
        <v>0</v>
      </c>
      <c r="AV79" s="84">
        <f t="shared" si="42"/>
        <v>0</v>
      </c>
      <c r="AW79" s="84">
        <f t="shared" si="42"/>
        <v>0</v>
      </c>
      <c r="AX79" s="84">
        <f t="shared" si="42"/>
        <v>0</v>
      </c>
      <c r="AY79" s="84">
        <f t="shared" si="42"/>
        <v>0</v>
      </c>
      <c r="AZ79" s="84"/>
      <c r="BA79" s="84"/>
      <c r="BB79" s="84"/>
      <c r="BC79" s="84">
        <f t="shared" si="42"/>
        <v>0</v>
      </c>
      <c r="BD79" s="84">
        <f t="shared" si="42"/>
        <v>0</v>
      </c>
      <c r="BE79" s="84">
        <f t="shared" si="42"/>
        <v>0</v>
      </c>
      <c r="BF79" s="84">
        <f t="shared" si="42"/>
        <v>0</v>
      </c>
      <c r="BG79" s="84">
        <f t="shared" si="42"/>
        <v>0</v>
      </c>
      <c r="BH79" s="84">
        <f t="shared" si="42"/>
        <v>0</v>
      </c>
      <c r="BI79" s="84">
        <f t="shared" si="42"/>
        <v>0</v>
      </c>
      <c r="BJ79" s="84">
        <f t="shared" si="42"/>
        <v>0</v>
      </c>
      <c r="BK79" s="84">
        <f t="shared" si="42"/>
        <v>0</v>
      </c>
      <c r="BL79" s="84">
        <f t="shared" si="42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0.76200000000000001</v>
      </c>
      <c r="D81" s="84">
        <f>SUM($B$79:D79)</f>
        <v>3.36</v>
      </c>
      <c r="E81" s="84">
        <f>SUM($B$79:E79)</f>
        <v>4.8924867000000001</v>
      </c>
      <c r="F81" s="84">
        <f>SUM($B$79:F79)</f>
        <v>4.8924867000000001</v>
      </c>
      <c r="G81" s="84">
        <f>SUM($B$79:G79)</f>
        <v>4.8924867000000001</v>
      </c>
      <c r="H81" s="84">
        <f>SUM($B$79:H79)</f>
        <v>4.8924867000000001</v>
      </c>
      <c r="I81" s="84">
        <f>SUM($B$79:I79)</f>
        <v>4.8924867000000001</v>
      </c>
      <c r="J81" s="84">
        <f>SUM($B$79:J79)</f>
        <v>4.8924867000000001</v>
      </c>
      <c r="K81" s="84">
        <f>SUM($B$79:K79)</f>
        <v>4.8924867000000001</v>
      </c>
      <c r="L81" s="84">
        <f>SUM($B$79:L79)</f>
        <v>4.8924867000000001</v>
      </c>
      <c r="M81" s="84">
        <f>SUM($B$79:M79)</f>
        <v>4.1304867000000005</v>
      </c>
      <c r="N81" s="84">
        <f>SUM($B$79:N79)</f>
        <v>1.5324867000000006</v>
      </c>
      <c r="O81" s="84">
        <f>SUM($B$79:O79)</f>
        <v>0</v>
      </c>
      <c r="P81" s="84">
        <f>SUM($B$79:P79)</f>
        <v>6.6613381477509392E-16</v>
      </c>
      <c r="Q81" s="84">
        <f>SUM($B$79:Q79)</f>
        <v>6.6613381477509392E-16</v>
      </c>
      <c r="R81" s="84">
        <f>SUM($B$79:R79)</f>
        <v>6.6613381477509392E-16</v>
      </c>
      <c r="S81" s="84">
        <f>SUM($B$79:S79)</f>
        <v>6.6613381477509392E-16</v>
      </c>
      <c r="T81" s="84">
        <f>SUM($B$79:T79)</f>
        <v>6.6613381477509392E-16</v>
      </c>
      <c r="U81" s="84">
        <f>SUM($B$79:U79)</f>
        <v>6.6613381477509392E-16</v>
      </c>
      <c r="V81" s="84">
        <f>SUM($B$79:V79)</f>
        <v>6.6613381477509392E-16</v>
      </c>
      <c r="W81" s="84">
        <f>SUM($B$79:W79)</f>
        <v>6.6613381477509392E-16</v>
      </c>
      <c r="X81" s="84">
        <f>SUM($B$79:X79)</f>
        <v>6.6613381477509392E-16</v>
      </c>
      <c r="Y81" s="84">
        <f>SUM($B$79:Y79)</f>
        <v>6.6613381477509392E-16</v>
      </c>
      <c r="Z81" s="84">
        <f>SUM($B$79:Z79)</f>
        <v>6.6613381477509392E-16</v>
      </c>
      <c r="AA81" s="84">
        <f>SUM($B$79:AA79)</f>
        <v>6.6613381477509392E-16</v>
      </c>
      <c r="AB81" s="84">
        <f>SUM($B$79:AB79)</f>
        <v>6.6613381477509392E-16</v>
      </c>
      <c r="AC81" s="84">
        <f>SUM($B$79:AC79)</f>
        <v>6.6613381477509392E-16</v>
      </c>
      <c r="AD81" s="84">
        <f>SUM($B$79:AD79)</f>
        <v>6.6613381477509392E-16</v>
      </c>
      <c r="AE81" s="84">
        <f>SUM($B$79:AE79)</f>
        <v>6.6613381477509392E-16</v>
      </c>
      <c r="AF81" s="84">
        <f>SUM($B$79:AF79)</f>
        <v>6.6613381477509392E-16</v>
      </c>
      <c r="AG81" s="84">
        <f>SUM($B$79:AG79)</f>
        <v>6.6613381477509392E-16</v>
      </c>
      <c r="AH81" s="84">
        <f>SUM($B$79:AH79)</f>
        <v>6.6613381477509392E-16</v>
      </c>
      <c r="AI81" s="84">
        <f>SUM($B$79:AI79)</f>
        <v>6.6613381477509392E-16</v>
      </c>
      <c r="AJ81" s="84">
        <f>SUM($B$79:AJ79)</f>
        <v>6.6613381477509392E-16</v>
      </c>
      <c r="AK81" s="84">
        <f>SUM($B$79:AK79)</f>
        <v>6.6613381477509392E-16</v>
      </c>
      <c r="AL81" s="84">
        <f>SUM($B$79:AL79)</f>
        <v>6.6613381477509392E-16</v>
      </c>
      <c r="AM81" s="84">
        <f>SUM($B$79:AM79)</f>
        <v>6.6613381477509392E-16</v>
      </c>
      <c r="AN81" s="84">
        <f>SUM($B$79:AN79)</f>
        <v>6.6613381477509392E-16</v>
      </c>
      <c r="AO81" s="84">
        <f>SUM($B$79:AO79)</f>
        <v>6.6613381477509392E-16</v>
      </c>
      <c r="AP81" s="84">
        <f>SUM($B$79:AP79)</f>
        <v>6.6613381477509392E-16</v>
      </c>
      <c r="AQ81" s="84">
        <f>SUM($B$79:AQ79)</f>
        <v>6.6613381477509392E-16</v>
      </c>
      <c r="AR81" s="84">
        <f>SUM($B$79:AR79)</f>
        <v>6.6613381477509392E-16</v>
      </c>
      <c r="AS81" s="84">
        <f>SUM($B$79:AS79)</f>
        <v>6.6613381477509392E-16</v>
      </c>
      <c r="AT81" s="84">
        <f>SUM($B$79:AT79)</f>
        <v>6.6613381477509392E-16</v>
      </c>
      <c r="AU81" s="84">
        <f>SUM($B$79:AU79)</f>
        <v>6.6613381477509392E-16</v>
      </c>
      <c r="AV81" s="84">
        <f>SUM($B$79:AV79)</f>
        <v>6.6613381477509392E-16</v>
      </c>
      <c r="AW81" s="84">
        <f>SUM($B$79:AW79)</f>
        <v>6.6613381477509392E-16</v>
      </c>
      <c r="AX81" s="84">
        <f>SUM($B$79:AX79)</f>
        <v>6.6613381477509392E-16</v>
      </c>
      <c r="AY81" s="84">
        <f>SUM($B$79:AY79)</f>
        <v>6.6613381477509392E-16</v>
      </c>
      <c r="AZ81" s="84">
        <f>SUM($B$79:AZ79)</f>
        <v>6.6613381477509392E-16</v>
      </c>
      <c r="BA81" s="84">
        <f>SUM($B$79:BA79)</f>
        <v>6.6613381477509392E-16</v>
      </c>
      <c r="BB81" s="84">
        <f>SUM($B$79:BB79)</f>
        <v>6.6613381477509392E-16</v>
      </c>
      <c r="BC81" s="84">
        <f>SUM($B$79:BC79)</f>
        <v>6.6613381477509392E-16</v>
      </c>
      <c r="BD81" s="84">
        <f>SUM($B$79:BD79)</f>
        <v>6.6613381477509392E-16</v>
      </c>
      <c r="BE81" s="84">
        <f>SUM($B$79:BE79)</f>
        <v>6.6613381477509392E-16</v>
      </c>
      <c r="BF81" s="84">
        <f>SUM($B$79:BF79)</f>
        <v>6.6613381477509392E-16</v>
      </c>
      <c r="BG81" s="84">
        <f>SUM($B$79:BG79)</f>
        <v>6.6613381477509392E-16</v>
      </c>
      <c r="BH81" s="84">
        <f>SUM($B$79:BH79)</f>
        <v>6.6613381477509392E-16</v>
      </c>
      <c r="BI81" s="84">
        <f>SUM($B$79:BI79)</f>
        <v>6.6613381477509392E-16</v>
      </c>
      <c r="BJ81" s="84">
        <f>SUM($B$79:BJ79)</f>
        <v>6.6613381477509392E-16</v>
      </c>
      <c r="BK81" s="84">
        <f>SUM($B$79:BK79)</f>
        <v>6.6613381477509392E-16</v>
      </c>
      <c r="BL81" s="84">
        <f>SUM($B$79:BL79)</f>
        <v>6.6613381477509392E-16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f>C75</f>
        <v>0.10885170000000001</v>
      </c>
      <c r="D82" s="316">
        <f>D75</f>
        <v>0.55773810000000001</v>
      </c>
      <c r="E82" s="316">
        <f t="shared" ref="E82:BL82" si="43">E75</f>
        <v>0.98846258509499996</v>
      </c>
      <c r="F82" s="316">
        <f t="shared" si="43"/>
        <v>0.92498603282999992</v>
      </c>
      <c r="G82" s="316">
        <f t="shared" si="43"/>
        <v>0.66070649843100004</v>
      </c>
      <c r="H82" s="316">
        <f t="shared" si="43"/>
        <v>0.49136421316500001</v>
      </c>
      <c r="I82" s="316">
        <f t="shared" si="43"/>
        <v>0.43665443797499998</v>
      </c>
      <c r="J82" s="316">
        <f t="shared" si="43"/>
        <v>0.40265399797499996</v>
      </c>
      <c r="K82" s="316">
        <f t="shared" si="43"/>
        <v>0.25272317797499999</v>
      </c>
      <c r="L82" s="316">
        <f t="shared" si="43"/>
        <v>6.8394881421000003E-2</v>
      </c>
      <c r="M82" s="316">
        <f t="shared" si="43"/>
        <v>0</v>
      </c>
      <c r="N82" s="316">
        <f t="shared" si="43"/>
        <v>0</v>
      </c>
      <c r="O82" s="316">
        <f t="shared" si="43"/>
        <v>0</v>
      </c>
      <c r="P82" s="316">
        <f t="shared" si="43"/>
        <v>0</v>
      </c>
      <c r="Q82" s="316">
        <f t="shared" si="43"/>
        <v>0</v>
      </c>
      <c r="R82" s="316">
        <f t="shared" si="43"/>
        <v>0</v>
      </c>
      <c r="S82" s="316">
        <f t="shared" si="43"/>
        <v>0</v>
      </c>
      <c r="T82" s="316">
        <f t="shared" si="43"/>
        <v>0</v>
      </c>
      <c r="U82" s="316">
        <f t="shared" si="43"/>
        <v>0</v>
      </c>
      <c r="V82" s="316">
        <f t="shared" si="43"/>
        <v>0</v>
      </c>
      <c r="W82" s="316">
        <f t="shared" si="43"/>
        <v>0</v>
      </c>
      <c r="X82" s="316">
        <f t="shared" si="43"/>
        <v>0</v>
      </c>
      <c r="Y82" s="316">
        <f t="shared" si="43"/>
        <v>0</v>
      </c>
      <c r="Z82" s="316">
        <f t="shared" si="43"/>
        <v>0</v>
      </c>
      <c r="AA82" s="316">
        <f t="shared" si="43"/>
        <v>0</v>
      </c>
      <c r="AB82" s="316">
        <f t="shared" si="43"/>
        <v>0</v>
      </c>
      <c r="AC82" s="316">
        <f t="shared" si="43"/>
        <v>0</v>
      </c>
      <c r="AD82" s="316">
        <f t="shared" si="43"/>
        <v>0</v>
      </c>
      <c r="AE82" s="316">
        <f t="shared" si="43"/>
        <v>0</v>
      </c>
      <c r="AF82" s="316">
        <f t="shared" si="43"/>
        <v>0</v>
      </c>
      <c r="AG82" s="316">
        <f t="shared" si="43"/>
        <v>0</v>
      </c>
      <c r="AH82" s="316">
        <f t="shared" si="43"/>
        <v>0</v>
      </c>
      <c r="AI82" s="316">
        <f t="shared" si="43"/>
        <v>0</v>
      </c>
      <c r="AJ82" s="316">
        <f t="shared" si="43"/>
        <v>0</v>
      </c>
      <c r="AK82" s="316">
        <f t="shared" si="43"/>
        <v>0</v>
      </c>
      <c r="AL82" s="316">
        <f t="shared" si="43"/>
        <v>0</v>
      </c>
      <c r="AM82" s="316">
        <f t="shared" si="43"/>
        <v>0</v>
      </c>
      <c r="AN82" s="316">
        <f t="shared" si="43"/>
        <v>0</v>
      </c>
      <c r="AO82" s="316">
        <f t="shared" si="43"/>
        <v>0</v>
      </c>
      <c r="AP82" s="316">
        <f t="shared" si="43"/>
        <v>0</v>
      </c>
      <c r="AQ82" s="316">
        <f t="shared" si="43"/>
        <v>0</v>
      </c>
      <c r="AR82" s="316">
        <f t="shared" si="43"/>
        <v>0</v>
      </c>
      <c r="AS82" s="316">
        <f t="shared" si="43"/>
        <v>0</v>
      </c>
      <c r="AT82" s="316">
        <f t="shared" si="43"/>
        <v>0</v>
      </c>
      <c r="AU82" s="316">
        <f t="shared" si="43"/>
        <v>0</v>
      </c>
      <c r="AV82" s="316">
        <f t="shared" si="43"/>
        <v>0</v>
      </c>
      <c r="AW82" s="316">
        <f t="shared" si="43"/>
        <v>0</v>
      </c>
      <c r="AX82" s="316">
        <f t="shared" si="43"/>
        <v>0</v>
      </c>
      <c r="AY82" s="316">
        <f t="shared" si="43"/>
        <v>0</v>
      </c>
      <c r="AZ82" s="316">
        <f t="shared" si="43"/>
        <v>0</v>
      </c>
      <c r="BA82" s="316">
        <f t="shared" si="43"/>
        <v>0</v>
      </c>
      <c r="BB82" s="316">
        <f t="shared" si="43"/>
        <v>0</v>
      </c>
      <c r="BC82" s="316">
        <f t="shared" si="43"/>
        <v>0</v>
      </c>
      <c r="BD82" s="316">
        <f t="shared" si="43"/>
        <v>0</v>
      </c>
      <c r="BE82" s="316">
        <f t="shared" si="43"/>
        <v>0</v>
      </c>
      <c r="BF82" s="316">
        <f t="shared" si="43"/>
        <v>0</v>
      </c>
      <c r="BG82" s="316">
        <f t="shared" si="43"/>
        <v>0</v>
      </c>
      <c r="BH82" s="316">
        <f t="shared" si="43"/>
        <v>0</v>
      </c>
      <c r="BI82" s="316">
        <f t="shared" si="43"/>
        <v>0</v>
      </c>
      <c r="BJ82" s="316">
        <f t="shared" si="43"/>
        <v>0</v>
      </c>
      <c r="BK82" s="316">
        <f t="shared" si="43"/>
        <v>0</v>
      </c>
      <c r="BL82" s="316">
        <f t="shared" si="43"/>
        <v>0</v>
      </c>
      <c r="BM82" s="35"/>
      <c r="BN82" s="72">
        <f>SUM(B82:BM82)</f>
        <v>4.8925356248669996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4">C80+C82</f>
        <v>0.10885170000000001</v>
      </c>
      <c r="D83" s="92">
        <f t="shared" si="44"/>
        <v>0.55773810000000001</v>
      </c>
      <c r="E83" s="92">
        <f t="shared" si="44"/>
        <v>0.98846258509499996</v>
      </c>
      <c r="F83" s="92">
        <f t="shared" si="44"/>
        <v>0.92498603282999992</v>
      </c>
      <c r="G83" s="92">
        <f t="shared" si="44"/>
        <v>0.66070649843100004</v>
      </c>
      <c r="H83" s="92">
        <f t="shared" si="44"/>
        <v>0.49136421316500001</v>
      </c>
      <c r="I83" s="92">
        <f t="shared" si="44"/>
        <v>0.43665443797499998</v>
      </c>
      <c r="J83" s="92">
        <f t="shared" si="44"/>
        <v>0.40265399797499996</v>
      </c>
      <c r="K83" s="92">
        <f t="shared" si="44"/>
        <v>0.25272317797499999</v>
      </c>
      <c r="L83" s="92">
        <f t="shared" si="44"/>
        <v>6.8394881421000003E-2</v>
      </c>
      <c r="M83" s="92">
        <f t="shared" si="44"/>
        <v>0</v>
      </c>
      <c r="N83" s="92">
        <f t="shared" si="44"/>
        <v>0</v>
      </c>
      <c r="O83" s="92">
        <f t="shared" si="44"/>
        <v>0</v>
      </c>
      <c r="P83" s="92">
        <f t="shared" si="44"/>
        <v>0</v>
      </c>
      <c r="Q83" s="92">
        <f t="shared" si="44"/>
        <v>0</v>
      </c>
      <c r="R83" s="92">
        <f t="shared" si="44"/>
        <v>0</v>
      </c>
      <c r="S83" s="92">
        <f t="shared" si="44"/>
        <v>0</v>
      </c>
      <c r="T83" s="92">
        <f t="shared" si="44"/>
        <v>0</v>
      </c>
      <c r="U83" s="92">
        <f t="shared" si="44"/>
        <v>0</v>
      </c>
      <c r="V83" s="92">
        <f t="shared" si="44"/>
        <v>0</v>
      </c>
      <c r="W83" s="92">
        <f t="shared" si="44"/>
        <v>0</v>
      </c>
      <c r="X83" s="92">
        <f t="shared" si="44"/>
        <v>0</v>
      </c>
      <c r="Y83" s="92">
        <f t="shared" si="44"/>
        <v>0</v>
      </c>
      <c r="Z83" s="92">
        <f t="shared" si="44"/>
        <v>0</v>
      </c>
      <c r="AA83" s="92">
        <f t="shared" si="44"/>
        <v>0</v>
      </c>
      <c r="AB83" s="92">
        <f t="shared" si="44"/>
        <v>0</v>
      </c>
      <c r="AC83" s="92">
        <f t="shared" si="44"/>
        <v>0</v>
      </c>
      <c r="AD83" s="92">
        <f t="shared" si="44"/>
        <v>0</v>
      </c>
      <c r="AE83" s="92">
        <f t="shared" si="44"/>
        <v>0</v>
      </c>
      <c r="AF83" s="92">
        <f t="shared" si="44"/>
        <v>0</v>
      </c>
      <c r="AG83" s="92">
        <f t="shared" si="44"/>
        <v>0</v>
      </c>
      <c r="AH83" s="92">
        <f t="shared" si="44"/>
        <v>0</v>
      </c>
      <c r="AI83" s="92">
        <f t="shared" si="44"/>
        <v>0</v>
      </c>
      <c r="AJ83" s="92">
        <f t="shared" si="44"/>
        <v>0</v>
      </c>
      <c r="AK83" s="92">
        <f t="shared" si="44"/>
        <v>0</v>
      </c>
      <c r="AL83" s="92">
        <f t="shared" si="44"/>
        <v>0</v>
      </c>
      <c r="AM83" s="92">
        <f t="shared" si="44"/>
        <v>0</v>
      </c>
      <c r="AN83" s="92">
        <f t="shared" si="44"/>
        <v>0</v>
      </c>
      <c r="AO83" s="92">
        <f t="shared" si="44"/>
        <v>0</v>
      </c>
      <c r="AP83" s="92">
        <f t="shared" si="44"/>
        <v>0</v>
      </c>
      <c r="AQ83" s="92">
        <f t="shared" si="44"/>
        <v>0</v>
      </c>
      <c r="AR83" s="92">
        <f t="shared" si="44"/>
        <v>0</v>
      </c>
      <c r="AS83" s="92">
        <f t="shared" si="44"/>
        <v>0</v>
      </c>
      <c r="AT83" s="92">
        <f t="shared" si="44"/>
        <v>0</v>
      </c>
      <c r="AU83" s="92">
        <f t="shared" si="44"/>
        <v>0</v>
      </c>
      <c r="AV83" s="92">
        <f t="shared" si="44"/>
        <v>0</v>
      </c>
      <c r="AW83" s="92">
        <f t="shared" si="44"/>
        <v>0</v>
      </c>
      <c r="AX83" s="92">
        <f t="shared" si="44"/>
        <v>0</v>
      </c>
      <c r="AY83" s="92">
        <f t="shared" si="44"/>
        <v>0</v>
      </c>
      <c r="AZ83" s="92">
        <f t="shared" si="44"/>
        <v>0</v>
      </c>
      <c r="BA83" s="92">
        <f t="shared" si="44"/>
        <v>0</v>
      </c>
      <c r="BB83" s="92">
        <f t="shared" si="44"/>
        <v>0</v>
      </c>
      <c r="BC83" s="92">
        <f t="shared" si="44"/>
        <v>0</v>
      </c>
      <c r="BD83" s="92">
        <f t="shared" si="44"/>
        <v>0</v>
      </c>
      <c r="BE83" s="92">
        <f t="shared" si="44"/>
        <v>0</v>
      </c>
      <c r="BF83" s="92">
        <f t="shared" si="44"/>
        <v>0</v>
      </c>
      <c r="BG83" s="92">
        <f t="shared" si="44"/>
        <v>0</v>
      </c>
      <c r="BH83" s="92">
        <f t="shared" si="44"/>
        <v>0</v>
      </c>
      <c r="BI83" s="92">
        <f t="shared" si="44"/>
        <v>0</v>
      </c>
      <c r="BJ83" s="92">
        <f t="shared" si="44"/>
        <v>0</v>
      </c>
      <c r="BK83" s="92">
        <f t="shared" si="44"/>
        <v>0</v>
      </c>
      <c r="BL83" s="92">
        <f t="shared" si="44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103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BJ86" si="45">$B$20*(1-$B$5)/$B$3</f>
        <v>0</v>
      </c>
      <c r="C86" s="72">
        <f t="shared" si="45"/>
        <v>0</v>
      </c>
      <c r="D86" s="72">
        <f t="shared" si="45"/>
        <v>0</v>
      </c>
      <c r="E86" s="72">
        <f t="shared" si="45"/>
        <v>0</v>
      </c>
      <c r="F86" s="72">
        <f t="shared" si="45"/>
        <v>0</v>
      </c>
      <c r="G86" s="72">
        <f t="shared" si="45"/>
        <v>0</v>
      </c>
      <c r="H86" s="72">
        <f t="shared" si="45"/>
        <v>0</v>
      </c>
      <c r="I86" s="72">
        <f t="shared" si="45"/>
        <v>0</v>
      </c>
      <c r="J86" s="72">
        <f t="shared" si="45"/>
        <v>0</v>
      </c>
      <c r="K86" s="72">
        <f t="shared" si="45"/>
        <v>0</v>
      </c>
      <c r="L86" s="72">
        <f t="shared" si="45"/>
        <v>0</v>
      </c>
      <c r="M86" s="72">
        <f t="shared" si="45"/>
        <v>0</v>
      </c>
      <c r="N86" s="72">
        <f t="shared" si="45"/>
        <v>0</v>
      </c>
      <c r="O86" s="72">
        <f t="shared" si="45"/>
        <v>0</v>
      </c>
      <c r="P86" s="72">
        <f t="shared" si="45"/>
        <v>0</v>
      </c>
      <c r="Q86" s="72">
        <f t="shared" si="45"/>
        <v>0</v>
      </c>
      <c r="R86" s="72">
        <f t="shared" si="45"/>
        <v>0</v>
      </c>
      <c r="S86" s="72">
        <f t="shared" si="45"/>
        <v>0</v>
      </c>
      <c r="T86" s="72">
        <f t="shared" si="45"/>
        <v>0</v>
      </c>
      <c r="U86" s="72">
        <f t="shared" si="45"/>
        <v>0</v>
      </c>
      <c r="V86" s="72">
        <f t="shared" si="45"/>
        <v>0</v>
      </c>
      <c r="W86" s="72">
        <f t="shared" si="45"/>
        <v>0</v>
      </c>
      <c r="X86" s="72">
        <f t="shared" si="45"/>
        <v>0</v>
      </c>
      <c r="Y86" s="72">
        <f t="shared" si="45"/>
        <v>0</v>
      </c>
      <c r="Z86" s="72">
        <f t="shared" si="45"/>
        <v>0</v>
      </c>
      <c r="AA86" s="72">
        <f t="shared" si="45"/>
        <v>0</v>
      </c>
      <c r="AB86" s="72">
        <f t="shared" si="45"/>
        <v>0</v>
      </c>
      <c r="AC86" s="72">
        <f t="shared" si="45"/>
        <v>0</v>
      </c>
      <c r="AD86" s="72">
        <f t="shared" si="45"/>
        <v>0</v>
      </c>
      <c r="AE86" s="72">
        <f t="shared" si="45"/>
        <v>0</v>
      </c>
      <c r="AF86" s="72">
        <f t="shared" si="45"/>
        <v>0</v>
      </c>
      <c r="AG86" s="72">
        <f t="shared" si="45"/>
        <v>0</v>
      </c>
      <c r="AH86" s="72">
        <f t="shared" si="45"/>
        <v>0</v>
      </c>
      <c r="AI86" s="72">
        <f t="shared" si="45"/>
        <v>0</v>
      </c>
      <c r="AJ86" s="72">
        <f t="shared" si="45"/>
        <v>0</v>
      </c>
      <c r="AK86" s="72">
        <f t="shared" si="45"/>
        <v>0</v>
      </c>
      <c r="AL86" s="72">
        <f t="shared" si="45"/>
        <v>0</v>
      </c>
      <c r="AM86" s="72">
        <f t="shared" si="45"/>
        <v>0</v>
      </c>
      <c r="AN86" s="72">
        <f t="shared" si="45"/>
        <v>0</v>
      </c>
      <c r="AO86" s="72">
        <f t="shared" si="45"/>
        <v>0</v>
      </c>
      <c r="AP86" s="72">
        <f t="shared" si="45"/>
        <v>0</v>
      </c>
      <c r="AQ86" s="72">
        <f t="shared" si="45"/>
        <v>0</v>
      </c>
      <c r="AR86" s="72">
        <f t="shared" si="45"/>
        <v>0</v>
      </c>
      <c r="AS86" s="72">
        <f t="shared" si="45"/>
        <v>0</v>
      </c>
      <c r="AT86" s="72">
        <f t="shared" si="45"/>
        <v>0</v>
      </c>
      <c r="AU86" s="72">
        <f t="shared" si="45"/>
        <v>0</v>
      </c>
      <c r="AV86" s="72">
        <f t="shared" si="45"/>
        <v>0</v>
      </c>
      <c r="AW86" s="72">
        <f t="shared" si="45"/>
        <v>0</v>
      </c>
      <c r="AX86" s="72">
        <f t="shared" si="45"/>
        <v>0</v>
      </c>
      <c r="AY86" s="72">
        <f t="shared" si="45"/>
        <v>0</v>
      </c>
      <c r="AZ86" s="72">
        <f t="shared" si="45"/>
        <v>0</v>
      </c>
      <c r="BA86" s="72">
        <f t="shared" si="45"/>
        <v>0</v>
      </c>
      <c r="BB86" s="72">
        <f t="shared" si="45"/>
        <v>0</v>
      </c>
      <c r="BC86" s="72">
        <f t="shared" si="45"/>
        <v>0</v>
      </c>
      <c r="BD86" s="72">
        <f t="shared" si="45"/>
        <v>0</v>
      </c>
      <c r="BE86" s="72">
        <f t="shared" si="45"/>
        <v>0</v>
      </c>
      <c r="BF86" s="72">
        <f t="shared" si="45"/>
        <v>0</v>
      </c>
      <c r="BG86" s="72">
        <f t="shared" si="45"/>
        <v>0</v>
      </c>
      <c r="BH86" s="72">
        <f t="shared" si="45"/>
        <v>0</v>
      </c>
      <c r="BI86" s="72">
        <f t="shared" si="45"/>
        <v>0</v>
      </c>
      <c r="BJ86" s="72">
        <f t="shared" si="45"/>
        <v>0</v>
      </c>
      <c r="BK86" s="72"/>
      <c r="BL86" s="72"/>
      <c r="BM86" s="35"/>
      <c r="BN86" s="72">
        <f t="shared" ref="BN86:BN98" si="46">SUM(B86:BM86)</f>
        <v>0</v>
      </c>
      <c r="BO86" s="320" t="s">
        <v>299</v>
      </c>
    </row>
    <row r="87" spans="1:75" s="36" customFormat="1" ht="15" customHeight="1" x14ac:dyDescent="0.2">
      <c r="A87" s="106">
        <v>2015</v>
      </c>
      <c r="B87" s="72"/>
      <c r="C87" s="72">
        <f t="shared" ref="C87:L87" si="47">$C$20*(1-$B$5)/$B$3</f>
        <v>7.6200000000000004E-2</v>
      </c>
      <c r="D87" s="72">
        <f t="shared" si="47"/>
        <v>7.6200000000000004E-2</v>
      </c>
      <c r="E87" s="72">
        <f t="shared" si="47"/>
        <v>7.6200000000000004E-2</v>
      </c>
      <c r="F87" s="72">
        <f t="shared" si="47"/>
        <v>7.6200000000000004E-2</v>
      </c>
      <c r="G87" s="72">
        <f t="shared" si="47"/>
        <v>7.6200000000000004E-2</v>
      </c>
      <c r="H87" s="72">
        <f t="shared" si="47"/>
        <v>7.6200000000000004E-2</v>
      </c>
      <c r="I87" s="72">
        <f t="shared" si="47"/>
        <v>7.6200000000000004E-2</v>
      </c>
      <c r="J87" s="72">
        <f t="shared" si="47"/>
        <v>7.6200000000000004E-2</v>
      </c>
      <c r="K87" s="72">
        <f t="shared" si="47"/>
        <v>7.6200000000000004E-2</v>
      </c>
      <c r="L87" s="72">
        <f t="shared" si="47"/>
        <v>7.6200000000000004E-2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6"/>
        <v>0.76200000000000012</v>
      </c>
      <c r="BO87" s="321">
        <f>BN103*(1-0)</f>
        <v>0.76200000000000012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0.25979999999999998</v>
      </c>
      <c r="E88" s="72">
        <f t="shared" ref="E88:M88" si="48">$D$20*(1-$B$5)/$B$3</f>
        <v>0.25979999999999998</v>
      </c>
      <c r="F88" s="72">
        <f t="shared" si="48"/>
        <v>0.25979999999999998</v>
      </c>
      <c r="G88" s="72">
        <f t="shared" si="48"/>
        <v>0.25979999999999998</v>
      </c>
      <c r="H88" s="72">
        <f t="shared" si="48"/>
        <v>0.25979999999999998</v>
      </c>
      <c r="I88" s="72">
        <f t="shared" si="48"/>
        <v>0.25979999999999998</v>
      </c>
      <c r="J88" s="72">
        <f t="shared" si="48"/>
        <v>0.25979999999999998</v>
      </c>
      <c r="K88" s="72">
        <f t="shared" si="48"/>
        <v>0.25979999999999998</v>
      </c>
      <c r="L88" s="72">
        <f t="shared" si="48"/>
        <v>0.25979999999999998</v>
      </c>
      <c r="M88" s="72">
        <f t="shared" si="48"/>
        <v>0.25979999999999998</v>
      </c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6"/>
        <v>2.5979999999999994</v>
      </c>
      <c r="BO88" s="321">
        <f>BN104*(1-0)</f>
        <v>2.5979999999999994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N89" si="49">$E$20*(1-$B$5)/$B$3</f>
        <v>0.15324867</v>
      </c>
      <c r="F89" s="72">
        <f t="shared" si="49"/>
        <v>0.15324867</v>
      </c>
      <c r="G89" s="72">
        <f t="shared" si="49"/>
        <v>0.15324867</v>
      </c>
      <c r="H89" s="72">
        <f t="shared" si="49"/>
        <v>0.15324867</v>
      </c>
      <c r="I89" s="72">
        <f t="shared" si="49"/>
        <v>0.15324867</v>
      </c>
      <c r="J89" s="72">
        <f t="shared" si="49"/>
        <v>0.15324867</v>
      </c>
      <c r="K89" s="72">
        <f t="shared" si="49"/>
        <v>0.15324867</v>
      </c>
      <c r="L89" s="72">
        <f t="shared" si="49"/>
        <v>0.15324867</v>
      </c>
      <c r="M89" s="72">
        <f t="shared" si="49"/>
        <v>0.15324867</v>
      </c>
      <c r="N89" s="72">
        <f t="shared" si="49"/>
        <v>0.15324867</v>
      </c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6"/>
        <v>1.5324867</v>
      </c>
      <c r="BO89" s="321">
        <f>BN105*(1-0)</f>
        <v>1.5324867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J90" si="50">$F$20*(1-$B$5)/$B$3</f>
        <v>0</v>
      </c>
      <c r="G90" s="72">
        <f t="shared" si="50"/>
        <v>0</v>
      </c>
      <c r="H90" s="72">
        <f t="shared" si="50"/>
        <v>0</v>
      </c>
      <c r="I90" s="72">
        <f t="shared" si="50"/>
        <v>0</v>
      </c>
      <c r="J90" s="72">
        <f t="shared" si="50"/>
        <v>0</v>
      </c>
      <c r="K90" s="72">
        <f t="shared" si="50"/>
        <v>0</v>
      </c>
      <c r="L90" s="72">
        <f t="shared" si="50"/>
        <v>0</v>
      </c>
      <c r="M90" s="72">
        <f t="shared" si="50"/>
        <v>0</v>
      </c>
      <c r="N90" s="72">
        <f t="shared" si="50"/>
        <v>0</v>
      </c>
      <c r="O90" s="72">
        <f t="shared" si="50"/>
        <v>0</v>
      </c>
      <c r="P90" s="72">
        <f t="shared" si="50"/>
        <v>0</v>
      </c>
      <c r="Q90" s="72">
        <f t="shared" si="50"/>
        <v>0</v>
      </c>
      <c r="R90" s="72">
        <f t="shared" si="50"/>
        <v>0</v>
      </c>
      <c r="S90" s="72">
        <f t="shared" si="50"/>
        <v>0</v>
      </c>
      <c r="T90" s="72">
        <f t="shared" si="50"/>
        <v>0</v>
      </c>
      <c r="U90" s="72">
        <f t="shared" si="50"/>
        <v>0</v>
      </c>
      <c r="V90" s="72">
        <f t="shared" si="50"/>
        <v>0</v>
      </c>
      <c r="W90" s="72">
        <f t="shared" si="50"/>
        <v>0</v>
      </c>
      <c r="X90" s="72">
        <f t="shared" si="50"/>
        <v>0</v>
      </c>
      <c r="Y90" s="72">
        <f t="shared" si="50"/>
        <v>0</v>
      </c>
      <c r="Z90" s="72">
        <f t="shared" si="50"/>
        <v>0</v>
      </c>
      <c r="AA90" s="72">
        <f t="shared" si="50"/>
        <v>0</v>
      </c>
      <c r="AB90" s="72">
        <f t="shared" si="50"/>
        <v>0</v>
      </c>
      <c r="AC90" s="72">
        <f t="shared" si="50"/>
        <v>0</v>
      </c>
      <c r="AD90" s="72">
        <f t="shared" si="50"/>
        <v>0</v>
      </c>
      <c r="AE90" s="72">
        <f t="shared" si="50"/>
        <v>0</v>
      </c>
      <c r="AF90" s="72">
        <f t="shared" si="50"/>
        <v>0</v>
      </c>
      <c r="AG90" s="72">
        <f t="shared" si="50"/>
        <v>0</v>
      </c>
      <c r="AH90" s="72">
        <f t="shared" si="50"/>
        <v>0</v>
      </c>
      <c r="AI90" s="72">
        <f t="shared" si="50"/>
        <v>0</v>
      </c>
      <c r="AJ90" s="72">
        <f t="shared" si="50"/>
        <v>0</v>
      </c>
      <c r="AK90" s="72">
        <f t="shared" si="50"/>
        <v>0</v>
      </c>
      <c r="AL90" s="72">
        <f t="shared" si="50"/>
        <v>0</v>
      </c>
      <c r="AM90" s="72">
        <f t="shared" si="50"/>
        <v>0</v>
      </c>
      <c r="AN90" s="72">
        <f t="shared" si="50"/>
        <v>0</v>
      </c>
      <c r="AO90" s="72">
        <f t="shared" si="50"/>
        <v>0</v>
      </c>
      <c r="AP90" s="72">
        <f t="shared" si="50"/>
        <v>0</v>
      </c>
      <c r="AQ90" s="72">
        <f t="shared" si="50"/>
        <v>0</v>
      </c>
      <c r="AR90" s="72">
        <f t="shared" si="50"/>
        <v>0</v>
      </c>
      <c r="AS90" s="72">
        <f t="shared" si="50"/>
        <v>0</v>
      </c>
      <c r="AT90" s="72">
        <f t="shared" si="50"/>
        <v>0</v>
      </c>
      <c r="AU90" s="72">
        <f t="shared" si="50"/>
        <v>0</v>
      </c>
      <c r="AV90" s="72">
        <f t="shared" si="50"/>
        <v>0</v>
      </c>
      <c r="AW90" s="72">
        <f t="shared" si="50"/>
        <v>0</v>
      </c>
      <c r="AX90" s="72">
        <f t="shared" si="50"/>
        <v>0</v>
      </c>
      <c r="AY90" s="72">
        <f t="shared" si="50"/>
        <v>0</v>
      </c>
      <c r="AZ90" s="72">
        <f t="shared" si="50"/>
        <v>0</v>
      </c>
      <c r="BA90" s="72">
        <f t="shared" si="50"/>
        <v>0</v>
      </c>
      <c r="BB90" s="72">
        <f t="shared" si="50"/>
        <v>0</v>
      </c>
      <c r="BC90" s="72">
        <f t="shared" si="50"/>
        <v>0</v>
      </c>
      <c r="BD90" s="72">
        <f t="shared" si="50"/>
        <v>0</v>
      </c>
      <c r="BE90" s="72">
        <f t="shared" si="50"/>
        <v>0</v>
      </c>
      <c r="BF90" s="72">
        <f t="shared" si="50"/>
        <v>0</v>
      </c>
      <c r="BG90" s="72">
        <f t="shared" si="50"/>
        <v>0</v>
      </c>
      <c r="BH90" s="72">
        <f t="shared" si="50"/>
        <v>0</v>
      </c>
      <c r="BI90" s="72">
        <f t="shared" si="50"/>
        <v>0</v>
      </c>
      <c r="BJ90" s="72">
        <f t="shared" si="50"/>
        <v>0</v>
      </c>
      <c r="BK90" s="72"/>
      <c r="BL90" s="72"/>
      <c r="BM90" s="35"/>
      <c r="BN90" s="72">
        <f t="shared" si="46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1">$G$20*(1-$B$5)/$B$3</f>
        <v>0</v>
      </c>
      <c r="H91" s="72">
        <f t="shared" si="51"/>
        <v>0</v>
      </c>
      <c r="I91" s="72">
        <f t="shared" si="51"/>
        <v>0</v>
      </c>
      <c r="J91" s="72">
        <f t="shared" si="51"/>
        <v>0</v>
      </c>
      <c r="K91" s="72">
        <f t="shared" si="51"/>
        <v>0</v>
      </c>
      <c r="L91" s="72">
        <f t="shared" si="51"/>
        <v>0</v>
      </c>
      <c r="M91" s="72">
        <f t="shared" si="51"/>
        <v>0</v>
      </c>
      <c r="N91" s="72">
        <f t="shared" si="51"/>
        <v>0</v>
      </c>
      <c r="O91" s="72">
        <f t="shared" si="51"/>
        <v>0</v>
      </c>
      <c r="P91" s="72">
        <f t="shared" si="51"/>
        <v>0</v>
      </c>
      <c r="Q91" s="72">
        <f t="shared" si="51"/>
        <v>0</v>
      </c>
      <c r="R91" s="72">
        <f t="shared" si="51"/>
        <v>0</v>
      </c>
      <c r="S91" s="72">
        <f t="shared" si="51"/>
        <v>0</v>
      </c>
      <c r="T91" s="72">
        <f t="shared" si="51"/>
        <v>0</v>
      </c>
      <c r="U91" s="72">
        <f t="shared" si="51"/>
        <v>0</v>
      </c>
      <c r="V91" s="72">
        <f t="shared" si="51"/>
        <v>0</v>
      </c>
      <c r="W91" s="72">
        <f t="shared" si="51"/>
        <v>0</v>
      </c>
      <c r="X91" s="72">
        <f t="shared" si="51"/>
        <v>0</v>
      </c>
      <c r="Y91" s="72">
        <f t="shared" si="51"/>
        <v>0</v>
      </c>
      <c r="Z91" s="72">
        <f t="shared" si="51"/>
        <v>0</v>
      </c>
      <c r="AA91" s="72">
        <f t="shared" si="51"/>
        <v>0</v>
      </c>
      <c r="AB91" s="72">
        <f t="shared" si="51"/>
        <v>0</v>
      </c>
      <c r="AC91" s="72">
        <f t="shared" si="51"/>
        <v>0</v>
      </c>
      <c r="AD91" s="72">
        <f t="shared" si="51"/>
        <v>0</v>
      </c>
      <c r="AE91" s="72">
        <f t="shared" si="51"/>
        <v>0</v>
      </c>
      <c r="AF91" s="72">
        <f t="shared" si="51"/>
        <v>0</v>
      </c>
      <c r="AG91" s="72">
        <f t="shared" si="51"/>
        <v>0</v>
      </c>
      <c r="AH91" s="72">
        <f t="shared" si="51"/>
        <v>0</v>
      </c>
      <c r="AI91" s="72">
        <f t="shared" si="51"/>
        <v>0</v>
      </c>
      <c r="AJ91" s="72">
        <f t="shared" si="51"/>
        <v>0</v>
      </c>
      <c r="AK91" s="72">
        <f t="shared" si="51"/>
        <v>0</v>
      </c>
      <c r="AL91" s="72">
        <f t="shared" si="51"/>
        <v>0</v>
      </c>
      <c r="AM91" s="72">
        <f t="shared" si="51"/>
        <v>0</v>
      </c>
      <c r="AN91" s="72">
        <f t="shared" si="51"/>
        <v>0</v>
      </c>
      <c r="AO91" s="72">
        <f t="shared" si="51"/>
        <v>0</v>
      </c>
      <c r="AP91" s="72">
        <f t="shared" si="51"/>
        <v>0</v>
      </c>
      <c r="AQ91" s="72">
        <f t="shared" si="51"/>
        <v>0</v>
      </c>
      <c r="AR91" s="72">
        <f t="shared" si="51"/>
        <v>0</v>
      </c>
      <c r="AS91" s="72">
        <f t="shared" si="51"/>
        <v>0</v>
      </c>
      <c r="AT91" s="72">
        <f t="shared" si="51"/>
        <v>0</v>
      </c>
      <c r="AU91" s="72">
        <f t="shared" si="51"/>
        <v>0</v>
      </c>
      <c r="AV91" s="72">
        <f t="shared" si="51"/>
        <v>0</v>
      </c>
      <c r="AW91" s="72">
        <f t="shared" si="51"/>
        <v>0</v>
      </c>
      <c r="AX91" s="72">
        <f t="shared" si="51"/>
        <v>0</v>
      </c>
      <c r="AY91" s="72">
        <f t="shared" si="51"/>
        <v>0</v>
      </c>
      <c r="AZ91" s="72">
        <f t="shared" si="51"/>
        <v>0</v>
      </c>
      <c r="BA91" s="72">
        <f t="shared" si="51"/>
        <v>0</v>
      </c>
      <c r="BB91" s="72">
        <f t="shared" si="51"/>
        <v>0</v>
      </c>
      <c r="BC91" s="72">
        <f t="shared" si="51"/>
        <v>0</v>
      </c>
      <c r="BD91" s="72">
        <f t="shared" si="51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6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J92" si="52">$H$20*(1-$B$5)/$B$3</f>
        <v>0</v>
      </c>
      <c r="I92" s="72">
        <f t="shared" si="52"/>
        <v>0</v>
      </c>
      <c r="J92" s="72">
        <f t="shared" si="52"/>
        <v>0</v>
      </c>
      <c r="K92" s="72">
        <f t="shared" si="52"/>
        <v>0</v>
      </c>
      <c r="L92" s="72">
        <f t="shared" si="52"/>
        <v>0</v>
      </c>
      <c r="M92" s="72">
        <f t="shared" si="52"/>
        <v>0</v>
      </c>
      <c r="N92" s="72">
        <f t="shared" si="52"/>
        <v>0</v>
      </c>
      <c r="O92" s="72">
        <f t="shared" si="52"/>
        <v>0</v>
      </c>
      <c r="P92" s="72">
        <f t="shared" si="52"/>
        <v>0</v>
      </c>
      <c r="Q92" s="72">
        <f t="shared" si="52"/>
        <v>0</v>
      </c>
      <c r="R92" s="72">
        <f t="shared" si="52"/>
        <v>0</v>
      </c>
      <c r="S92" s="72">
        <f t="shared" si="52"/>
        <v>0</v>
      </c>
      <c r="T92" s="72">
        <f t="shared" si="52"/>
        <v>0</v>
      </c>
      <c r="U92" s="72">
        <f t="shared" si="52"/>
        <v>0</v>
      </c>
      <c r="V92" s="72">
        <f t="shared" si="52"/>
        <v>0</v>
      </c>
      <c r="W92" s="72">
        <f t="shared" si="52"/>
        <v>0</v>
      </c>
      <c r="X92" s="72">
        <f t="shared" si="52"/>
        <v>0</v>
      </c>
      <c r="Y92" s="72">
        <f t="shared" si="52"/>
        <v>0</v>
      </c>
      <c r="Z92" s="72">
        <f t="shared" si="52"/>
        <v>0</v>
      </c>
      <c r="AA92" s="72">
        <f t="shared" si="52"/>
        <v>0</v>
      </c>
      <c r="AB92" s="72">
        <f t="shared" si="52"/>
        <v>0</v>
      </c>
      <c r="AC92" s="72">
        <f t="shared" si="52"/>
        <v>0</v>
      </c>
      <c r="AD92" s="72">
        <f t="shared" si="52"/>
        <v>0</v>
      </c>
      <c r="AE92" s="72">
        <f t="shared" si="52"/>
        <v>0</v>
      </c>
      <c r="AF92" s="72">
        <f t="shared" si="52"/>
        <v>0</v>
      </c>
      <c r="AG92" s="72">
        <f t="shared" si="52"/>
        <v>0</v>
      </c>
      <c r="AH92" s="72">
        <f t="shared" si="52"/>
        <v>0</v>
      </c>
      <c r="AI92" s="72">
        <f t="shared" si="52"/>
        <v>0</v>
      </c>
      <c r="AJ92" s="72">
        <f t="shared" si="52"/>
        <v>0</v>
      </c>
      <c r="AK92" s="72">
        <f t="shared" si="52"/>
        <v>0</v>
      </c>
      <c r="AL92" s="72">
        <f t="shared" si="52"/>
        <v>0</v>
      </c>
      <c r="AM92" s="72">
        <f t="shared" si="52"/>
        <v>0</v>
      </c>
      <c r="AN92" s="72">
        <f t="shared" si="52"/>
        <v>0</v>
      </c>
      <c r="AO92" s="72">
        <f t="shared" si="52"/>
        <v>0</v>
      </c>
      <c r="AP92" s="72">
        <f t="shared" si="52"/>
        <v>0</v>
      </c>
      <c r="AQ92" s="72">
        <f t="shared" si="52"/>
        <v>0</v>
      </c>
      <c r="AR92" s="72">
        <f t="shared" si="52"/>
        <v>0</v>
      </c>
      <c r="AS92" s="72">
        <f t="shared" si="52"/>
        <v>0</v>
      </c>
      <c r="AT92" s="72">
        <f t="shared" si="52"/>
        <v>0</v>
      </c>
      <c r="AU92" s="72">
        <f t="shared" si="52"/>
        <v>0</v>
      </c>
      <c r="AV92" s="72">
        <f t="shared" si="52"/>
        <v>0</v>
      </c>
      <c r="AW92" s="72">
        <f t="shared" si="52"/>
        <v>0</v>
      </c>
      <c r="AX92" s="72">
        <f t="shared" si="52"/>
        <v>0</v>
      </c>
      <c r="AY92" s="72">
        <f t="shared" si="52"/>
        <v>0</v>
      </c>
      <c r="AZ92" s="72">
        <f t="shared" si="52"/>
        <v>0</v>
      </c>
      <c r="BA92" s="72">
        <f t="shared" si="52"/>
        <v>0</v>
      </c>
      <c r="BB92" s="72">
        <f t="shared" si="52"/>
        <v>0</v>
      </c>
      <c r="BC92" s="72">
        <f t="shared" si="52"/>
        <v>0</v>
      </c>
      <c r="BD92" s="72">
        <f t="shared" si="52"/>
        <v>0</v>
      </c>
      <c r="BE92" s="72">
        <f t="shared" si="52"/>
        <v>0</v>
      </c>
      <c r="BF92" s="72">
        <f t="shared" si="52"/>
        <v>0</v>
      </c>
      <c r="BG92" s="72">
        <f t="shared" si="52"/>
        <v>0</v>
      </c>
      <c r="BH92" s="72">
        <f t="shared" si="52"/>
        <v>0</v>
      </c>
      <c r="BI92" s="72">
        <f t="shared" si="52"/>
        <v>0</v>
      </c>
      <c r="BJ92" s="72">
        <f t="shared" si="52"/>
        <v>0</v>
      </c>
      <c r="BK92" s="72"/>
      <c r="BL92" s="72"/>
      <c r="BM92" s="35"/>
      <c r="BN92" s="72">
        <f t="shared" si="46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J93" si="53">$I$20*(1-$B$5)/$B$3</f>
        <v>0</v>
      </c>
      <c r="J93" s="72">
        <f t="shared" si="53"/>
        <v>0</v>
      </c>
      <c r="K93" s="72">
        <f t="shared" si="53"/>
        <v>0</v>
      </c>
      <c r="L93" s="72">
        <f t="shared" si="53"/>
        <v>0</v>
      </c>
      <c r="M93" s="72">
        <f t="shared" si="53"/>
        <v>0</v>
      </c>
      <c r="N93" s="72">
        <f t="shared" si="53"/>
        <v>0</v>
      </c>
      <c r="O93" s="72">
        <f t="shared" si="53"/>
        <v>0</v>
      </c>
      <c r="P93" s="72">
        <f t="shared" si="53"/>
        <v>0</v>
      </c>
      <c r="Q93" s="72">
        <f t="shared" si="53"/>
        <v>0</v>
      </c>
      <c r="R93" s="72">
        <f t="shared" si="53"/>
        <v>0</v>
      </c>
      <c r="S93" s="72">
        <f t="shared" si="53"/>
        <v>0</v>
      </c>
      <c r="T93" s="72">
        <f t="shared" si="53"/>
        <v>0</v>
      </c>
      <c r="U93" s="72">
        <f t="shared" si="53"/>
        <v>0</v>
      </c>
      <c r="V93" s="72">
        <f t="shared" si="53"/>
        <v>0</v>
      </c>
      <c r="W93" s="72">
        <f t="shared" si="53"/>
        <v>0</v>
      </c>
      <c r="X93" s="72">
        <f t="shared" si="53"/>
        <v>0</v>
      </c>
      <c r="Y93" s="72">
        <f t="shared" si="53"/>
        <v>0</v>
      </c>
      <c r="Z93" s="72">
        <f t="shared" si="53"/>
        <v>0</v>
      </c>
      <c r="AA93" s="72">
        <f t="shared" si="53"/>
        <v>0</v>
      </c>
      <c r="AB93" s="72">
        <f t="shared" si="53"/>
        <v>0</v>
      </c>
      <c r="AC93" s="72">
        <f t="shared" si="53"/>
        <v>0</v>
      </c>
      <c r="AD93" s="72">
        <f t="shared" si="53"/>
        <v>0</v>
      </c>
      <c r="AE93" s="72">
        <f t="shared" si="53"/>
        <v>0</v>
      </c>
      <c r="AF93" s="72">
        <f t="shared" si="53"/>
        <v>0</v>
      </c>
      <c r="AG93" s="72">
        <f t="shared" si="53"/>
        <v>0</v>
      </c>
      <c r="AH93" s="72">
        <f t="shared" si="53"/>
        <v>0</v>
      </c>
      <c r="AI93" s="72">
        <f t="shared" si="53"/>
        <v>0</v>
      </c>
      <c r="AJ93" s="72">
        <f t="shared" si="53"/>
        <v>0</v>
      </c>
      <c r="AK93" s="72">
        <f t="shared" si="53"/>
        <v>0</v>
      </c>
      <c r="AL93" s="72">
        <f t="shared" si="53"/>
        <v>0</v>
      </c>
      <c r="AM93" s="72">
        <f t="shared" si="53"/>
        <v>0</v>
      </c>
      <c r="AN93" s="72">
        <f t="shared" si="53"/>
        <v>0</v>
      </c>
      <c r="AO93" s="72">
        <f t="shared" si="53"/>
        <v>0</v>
      </c>
      <c r="AP93" s="72">
        <f t="shared" si="53"/>
        <v>0</v>
      </c>
      <c r="AQ93" s="72">
        <f t="shared" si="53"/>
        <v>0</v>
      </c>
      <c r="AR93" s="72">
        <f t="shared" si="53"/>
        <v>0</v>
      </c>
      <c r="AS93" s="72">
        <f t="shared" si="53"/>
        <v>0</v>
      </c>
      <c r="AT93" s="72">
        <f t="shared" si="53"/>
        <v>0</v>
      </c>
      <c r="AU93" s="72">
        <f t="shared" si="53"/>
        <v>0</v>
      </c>
      <c r="AV93" s="72">
        <f t="shared" si="53"/>
        <v>0</v>
      </c>
      <c r="AW93" s="72">
        <f t="shared" si="53"/>
        <v>0</v>
      </c>
      <c r="AX93" s="72">
        <f t="shared" si="53"/>
        <v>0</v>
      </c>
      <c r="AY93" s="72">
        <f t="shared" si="53"/>
        <v>0</v>
      </c>
      <c r="AZ93" s="72">
        <f t="shared" si="53"/>
        <v>0</v>
      </c>
      <c r="BA93" s="72">
        <f t="shared" si="53"/>
        <v>0</v>
      </c>
      <c r="BB93" s="72">
        <f t="shared" si="53"/>
        <v>0</v>
      </c>
      <c r="BC93" s="72">
        <f t="shared" si="53"/>
        <v>0</v>
      </c>
      <c r="BD93" s="72">
        <f t="shared" si="53"/>
        <v>0</v>
      </c>
      <c r="BE93" s="72">
        <f t="shared" si="53"/>
        <v>0</v>
      </c>
      <c r="BF93" s="72">
        <f t="shared" si="53"/>
        <v>0</v>
      </c>
      <c r="BG93" s="72">
        <f t="shared" si="53"/>
        <v>0</v>
      </c>
      <c r="BH93" s="72">
        <f t="shared" si="53"/>
        <v>0</v>
      </c>
      <c r="BI93" s="72">
        <f t="shared" si="53"/>
        <v>0</v>
      </c>
      <c r="BJ93" s="72">
        <f t="shared" si="53"/>
        <v>0</v>
      </c>
      <c r="BK93" s="72"/>
      <c r="BL93" s="72"/>
      <c r="BM93" s="35"/>
      <c r="BN93" s="72">
        <f t="shared" si="46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J94" si="54">$J$20*(1-$B$5)/$B$3</f>
        <v>0</v>
      </c>
      <c r="P94" s="72">
        <f t="shared" si="54"/>
        <v>0</v>
      </c>
      <c r="Q94" s="72">
        <f t="shared" si="54"/>
        <v>0</v>
      </c>
      <c r="R94" s="72">
        <f t="shared" si="54"/>
        <v>0</v>
      </c>
      <c r="S94" s="72">
        <f t="shared" si="54"/>
        <v>0</v>
      </c>
      <c r="T94" s="72">
        <f t="shared" si="54"/>
        <v>0</v>
      </c>
      <c r="U94" s="72">
        <f t="shared" si="54"/>
        <v>0</v>
      </c>
      <c r="V94" s="72">
        <f t="shared" si="54"/>
        <v>0</v>
      </c>
      <c r="W94" s="72">
        <f t="shared" si="54"/>
        <v>0</v>
      </c>
      <c r="X94" s="72">
        <f t="shared" si="54"/>
        <v>0</v>
      </c>
      <c r="Y94" s="72">
        <f t="shared" si="54"/>
        <v>0</v>
      </c>
      <c r="Z94" s="72">
        <f t="shared" si="54"/>
        <v>0</v>
      </c>
      <c r="AA94" s="72">
        <f t="shared" si="54"/>
        <v>0</v>
      </c>
      <c r="AB94" s="72">
        <f t="shared" si="54"/>
        <v>0</v>
      </c>
      <c r="AC94" s="72">
        <f t="shared" si="54"/>
        <v>0</v>
      </c>
      <c r="AD94" s="72">
        <f t="shared" si="54"/>
        <v>0</v>
      </c>
      <c r="AE94" s="72">
        <f t="shared" si="54"/>
        <v>0</v>
      </c>
      <c r="AF94" s="72">
        <f t="shared" si="54"/>
        <v>0</v>
      </c>
      <c r="AG94" s="72">
        <f t="shared" si="54"/>
        <v>0</v>
      </c>
      <c r="AH94" s="72">
        <f t="shared" si="54"/>
        <v>0</v>
      </c>
      <c r="AI94" s="72">
        <f t="shared" si="54"/>
        <v>0</v>
      </c>
      <c r="AJ94" s="72">
        <f t="shared" si="54"/>
        <v>0</v>
      </c>
      <c r="AK94" s="72">
        <f t="shared" si="54"/>
        <v>0</v>
      </c>
      <c r="AL94" s="72">
        <f t="shared" si="54"/>
        <v>0</v>
      </c>
      <c r="AM94" s="72">
        <f t="shared" si="54"/>
        <v>0</v>
      </c>
      <c r="AN94" s="72">
        <f t="shared" si="54"/>
        <v>0</v>
      </c>
      <c r="AO94" s="72">
        <f t="shared" si="54"/>
        <v>0</v>
      </c>
      <c r="AP94" s="72">
        <f t="shared" si="54"/>
        <v>0</v>
      </c>
      <c r="AQ94" s="72">
        <f t="shared" si="54"/>
        <v>0</v>
      </c>
      <c r="AR94" s="72">
        <f t="shared" si="54"/>
        <v>0</v>
      </c>
      <c r="AS94" s="72">
        <f t="shared" si="54"/>
        <v>0</v>
      </c>
      <c r="AT94" s="72">
        <f t="shared" si="54"/>
        <v>0</v>
      </c>
      <c r="AU94" s="72">
        <f t="shared" si="54"/>
        <v>0</v>
      </c>
      <c r="AV94" s="72">
        <f t="shared" si="54"/>
        <v>0</v>
      </c>
      <c r="AW94" s="72">
        <f t="shared" si="54"/>
        <v>0</v>
      </c>
      <c r="AX94" s="72">
        <f t="shared" si="54"/>
        <v>0</v>
      </c>
      <c r="AY94" s="72">
        <f t="shared" si="54"/>
        <v>0</v>
      </c>
      <c r="AZ94" s="72">
        <f t="shared" si="54"/>
        <v>0</v>
      </c>
      <c r="BA94" s="72">
        <f t="shared" si="54"/>
        <v>0</v>
      </c>
      <c r="BB94" s="72">
        <f t="shared" si="54"/>
        <v>0</v>
      </c>
      <c r="BC94" s="72">
        <f t="shared" si="54"/>
        <v>0</v>
      </c>
      <c r="BD94" s="72">
        <f t="shared" si="54"/>
        <v>0</v>
      </c>
      <c r="BE94" s="72">
        <f t="shared" si="54"/>
        <v>0</v>
      </c>
      <c r="BF94" s="72">
        <f t="shared" si="54"/>
        <v>0</v>
      </c>
      <c r="BG94" s="72">
        <f t="shared" si="54"/>
        <v>0</v>
      </c>
      <c r="BH94" s="72">
        <f t="shared" si="54"/>
        <v>0</v>
      </c>
      <c r="BI94" s="72">
        <f t="shared" si="54"/>
        <v>0</v>
      </c>
      <c r="BJ94" s="72">
        <f t="shared" si="54"/>
        <v>0</v>
      </c>
      <c r="BK94" s="72"/>
      <c r="BL94" s="72"/>
      <c r="BM94" s="35"/>
      <c r="BN94" s="72">
        <f t="shared" si="46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J95" si="55">$K$20*(1-$B$5)/$B$3</f>
        <v>0</v>
      </c>
      <c r="P95" s="72">
        <f t="shared" si="55"/>
        <v>0</v>
      </c>
      <c r="Q95" s="72">
        <f t="shared" si="55"/>
        <v>0</v>
      </c>
      <c r="R95" s="72">
        <f t="shared" si="55"/>
        <v>0</v>
      </c>
      <c r="S95" s="72">
        <f t="shared" si="55"/>
        <v>0</v>
      </c>
      <c r="T95" s="72">
        <f t="shared" si="55"/>
        <v>0</v>
      </c>
      <c r="U95" s="72">
        <f t="shared" si="55"/>
        <v>0</v>
      </c>
      <c r="V95" s="72">
        <f t="shared" si="55"/>
        <v>0</v>
      </c>
      <c r="W95" s="72">
        <f t="shared" si="55"/>
        <v>0</v>
      </c>
      <c r="X95" s="72">
        <f t="shared" si="55"/>
        <v>0</v>
      </c>
      <c r="Y95" s="72">
        <f t="shared" si="55"/>
        <v>0</v>
      </c>
      <c r="Z95" s="72">
        <f t="shared" si="55"/>
        <v>0</v>
      </c>
      <c r="AA95" s="72">
        <f t="shared" si="55"/>
        <v>0</v>
      </c>
      <c r="AB95" s="72">
        <f t="shared" si="55"/>
        <v>0</v>
      </c>
      <c r="AC95" s="72">
        <f t="shared" si="55"/>
        <v>0</v>
      </c>
      <c r="AD95" s="72">
        <f t="shared" si="55"/>
        <v>0</v>
      </c>
      <c r="AE95" s="72">
        <f t="shared" si="55"/>
        <v>0</v>
      </c>
      <c r="AF95" s="72">
        <f t="shared" si="55"/>
        <v>0</v>
      </c>
      <c r="AG95" s="72">
        <f t="shared" si="55"/>
        <v>0</v>
      </c>
      <c r="AH95" s="72">
        <f t="shared" si="55"/>
        <v>0</v>
      </c>
      <c r="AI95" s="72">
        <f t="shared" si="55"/>
        <v>0</v>
      </c>
      <c r="AJ95" s="72">
        <f t="shared" si="55"/>
        <v>0</v>
      </c>
      <c r="AK95" s="72">
        <f t="shared" si="55"/>
        <v>0</v>
      </c>
      <c r="AL95" s="72">
        <f t="shared" si="55"/>
        <v>0</v>
      </c>
      <c r="AM95" s="72">
        <f t="shared" si="55"/>
        <v>0</v>
      </c>
      <c r="AN95" s="72">
        <f t="shared" si="55"/>
        <v>0</v>
      </c>
      <c r="AO95" s="72">
        <f t="shared" si="55"/>
        <v>0</v>
      </c>
      <c r="AP95" s="72">
        <f t="shared" si="55"/>
        <v>0</v>
      </c>
      <c r="AQ95" s="72">
        <f t="shared" si="55"/>
        <v>0</v>
      </c>
      <c r="AR95" s="72">
        <f t="shared" si="55"/>
        <v>0</v>
      </c>
      <c r="AS95" s="72">
        <f t="shared" si="55"/>
        <v>0</v>
      </c>
      <c r="AT95" s="72">
        <f t="shared" si="55"/>
        <v>0</v>
      </c>
      <c r="AU95" s="72">
        <f t="shared" si="55"/>
        <v>0</v>
      </c>
      <c r="AV95" s="72">
        <f t="shared" si="55"/>
        <v>0</v>
      </c>
      <c r="AW95" s="72">
        <f t="shared" si="55"/>
        <v>0</v>
      </c>
      <c r="AX95" s="72">
        <f t="shared" si="55"/>
        <v>0</v>
      </c>
      <c r="AY95" s="72">
        <f t="shared" si="55"/>
        <v>0</v>
      </c>
      <c r="AZ95" s="72">
        <f t="shared" si="55"/>
        <v>0</v>
      </c>
      <c r="BA95" s="72">
        <f t="shared" si="55"/>
        <v>0</v>
      </c>
      <c r="BB95" s="72">
        <f t="shared" si="55"/>
        <v>0</v>
      </c>
      <c r="BC95" s="72">
        <f t="shared" si="55"/>
        <v>0</v>
      </c>
      <c r="BD95" s="72">
        <f t="shared" si="55"/>
        <v>0</v>
      </c>
      <c r="BE95" s="72">
        <f t="shared" si="55"/>
        <v>0</v>
      </c>
      <c r="BF95" s="72">
        <f t="shared" si="55"/>
        <v>0</v>
      </c>
      <c r="BG95" s="72">
        <f t="shared" si="55"/>
        <v>0</v>
      </c>
      <c r="BH95" s="72">
        <f t="shared" si="55"/>
        <v>0</v>
      </c>
      <c r="BI95" s="72">
        <f t="shared" si="55"/>
        <v>0</v>
      </c>
      <c r="BJ95" s="72">
        <f t="shared" si="55"/>
        <v>0</v>
      </c>
      <c r="BK95" s="72"/>
      <c r="BL95" s="72"/>
      <c r="BM95" s="35"/>
      <c r="BN95" s="72">
        <f t="shared" si="46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35"/>
      <c r="BN96" s="72">
        <f t="shared" si="46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35"/>
      <c r="BN97" s="72">
        <f t="shared" si="46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35"/>
      <c r="BN98" s="72">
        <f t="shared" si="46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56">SUM(C86:C98)</f>
        <v>7.6200000000000004E-2</v>
      </c>
      <c r="D99" s="101">
        <f t="shared" si="56"/>
        <v>0.33599999999999997</v>
      </c>
      <c r="E99" s="101">
        <f t="shared" si="56"/>
        <v>0.48924866999999994</v>
      </c>
      <c r="F99" s="101">
        <f t="shared" si="56"/>
        <v>0.48924866999999994</v>
      </c>
      <c r="G99" s="101">
        <f t="shared" si="56"/>
        <v>0.48924866999999994</v>
      </c>
      <c r="H99" s="101">
        <f t="shared" si="56"/>
        <v>0.48924866999999994</v>
      </c>
      <c r="I99" s="101">
        <f t="shared" si="56"/>
        <v>0.48924866999999994</v>
      </c>
      <c r="J99" s="101">
        <f t="shared" si="56"/>
        <v>0.48924866999999994</v>
      </c>
      <c r="K99" s="101">
        <f t="shared" si="56"/>
        <v>0.48924866999999994</v>
      </c>
      <c r="L99" s="101">
        <f t="shared" si="56"/>
        <v>0.48924866999999994</v>
      </c>
      <c r="M99" s="101">
        <f t="shared" si="56"/>
        <v>0.41304867000000001</v>
      </c>
      <c r="N99" s="101">
        <f t="shared" si="56"/>
        <v>0.15324867</v>
      </c>
      <c r="O99" s="101">
        <f t="shared" si="56"/>
        <v>0</v>
      </c>
      <c r="P99" s="101">
        <f t="shared" si="56"/>
        <v>0</v>
      </c>
      <c r="Q99" s="101">
        <f t="shared" si="56"/>
        <v>0</v>
      </c>
      <c r="R99" s="101">
        <f t="shared" si="56"/>
        <v>0</v>
      </c>
      <c r="S99" s="101">
        <f t="shared" si="56"/>
        <v>0</v>
      </c>
      <c r="T99" s="101">
        <f t="shared" si="56"/>
        <v>0</v>
      </c>
      <c r="U99" s="101">
        <f t="shared" si="56"/>
        <v>0</v>
      </c>
      <c r="V99" s="101">
        <f t="shared" si="56"/>
        <v>0</v>
      </c>
      <c r="W99" s="101">
        <f t="shared" si="56"/>
        <v>0</v>
      </c>
      <c r="X99" s="101">
        <f t="shared" si="56"/>
        <v>0</v>
      </c>
      <c r="Y99" s="101">
        <f t="shared" si="56"/>
        <v>0</v>
      </c>
      <c r="Z99" s="101">
        <f t="shared" si="56"/>
        <v>0</v>
      </c>
      <c r="AA99" s="101">
        <f t="shared" si="56"/>
        <v>0</v>
      </c>
      <c r="AB99" s="101">
        <f t="shared" si="56"/>
        <v>0</v>
      </c>
      <c r="AC99" s="101">
        <f t="shared" si="56"/>
        <v>0</v>
      </c>
      <c r="AD99" s="101">
        <f t="shared" si="56"/>
        <v>0</v>
      </c>
      <c r="AE99" s="101">
        <f t="shared" si="56"/>
        <v>0</v>
      </c>
      <c r="AF99" s="101">
        <f t="shared" si="56"/>
        <v>0</v>
      </c>
      <c r="AG99" s="101">
        <f t="shared" si="56"/>
        <v>0</v>
      </c>
      <c r="AH99" s="101">
        <f t="shared" si="56"/>
        <v>0</v>
      </c>
      <c r="AI99" s="101">
        <f t="shared" si="56"/>
        <v>0</v>
      </c>
      <c r="AJ99" s="101">
        <f t="shared" si="56"/>
        <v>0</v>
      </c>
      <c r="AK99" s="101">
        <f t="shared" si="56"/>
        <v>0</v>
      </c>
      <c r="AL99" s="101">
        <f t="shared" si="56"/>
        <v>0</v>
      </c>
      <c r="AM99" s="101">
        <f t="shared" si="56"/>
        <v>0</v>
      </c>
      <c r="AN99" s="101">
        <f t="shared" si="56"/>
        <v>0</v>
      </c>
      <c r="AO99" s="101">
        <f t="shared" si="56"/>
        <v>0</v>
      </c>
      <c r="AP99" s="101">
        <f t="shared" si="56"/>
        <v>0</v>
      </c>
      <c r="AQ99" s="101">
        <f t="shared" si="56"/>
        <v>0</v>
      </c>
      <c r="AR99" s="101">
        <f t="shared" si="56"/>
        <v>0</v>
      </c>
      <c r="AS99" s="101">
        <f t="shared" si="56"/>
        <v>0</v>
      </c>
      <c r="AT99" s="101">
        <f t="shared" si="56"/>
        <v>0</v>
      </c>
      <c r="AU99" s="101">
        <f t="shared" si="56"/>
        <v>0</v>
      </c>
      <c r="AV99" s="101">
        <f t="shared" si="56"/>
        <v>0</v>
      </c>
      <c r="AW99" s="101">
        <f t="shared" si="56"/>
        <v>0</v>
      </c>
      <c r="AX99" s="101">
        <f t="shared" si="56"/>
        <v>0</v>
      </c>
      <c r="AY99" s="101">
        <f t="shared" si="56"/>
        <v>0</v>
      </c>
      <c r="AZ99" s="101">
        <f t="shared" si="56"/>
        <v>0</v>
      </c>
      <c r="BA99" s="101">
        <f t="shared" si="56"/>
        <v>0</v>
      </c>
      <c r="BB99" s="101">
        <f t="shared" si="56"/>
        <v>0</v>
      </c>
      <c r="BC99" s="101">
        <f t="shared" si="56"/>
        <v>0</v>
      </c>
      <c r="BD99" s="101">
        <f t="shared" si="56"/>
        <v>0</v>
      </c>
      <c r="BE99" s="101">
        <f t="shared" si="56"/>
        <v>0</v>
      </c>
      <c r="BF99" s="101">
        <f t="shared" si="56"/>
        <v>0</v>
      </c>
      <c r="BG99" s="101">
        <f t="shared" si="56"/>
        <v>0</v>
      </c>
      <c r="BH99" s="101">
        <f t="shared" si="56"/>
        <v>0</v>
      </c>
      <c r="BI99" s="101">
        <f t="shared" si="56"/>
        <v>0</v>
      </c>
      <c r="BJ99" s="101">
        <f t="shared" si="56"/>
        <v>0</v>
      </c>
      <c r="BK99" s="101">
        <f t="shared" si="56"/>
        <v>0</v>
      </c>
      <c r="BL99" s="101">
        <f t="shared" si="56"/>
        <v>0</v>
      </c>
      <c r="BM99" s="330"/>
      <c r="BN99" s="55">
        <f>SUM(BN86:BN98)</f>
        <v>4.8924866999999992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J102" si="57">$B$20/$B$3</f>
        <v>0</v>
      </c>
      <c r="C102" s="72">
        <f t="shared" si="57"/>
        <v>0</v>
      </c>
      <c r="D102" s="72">
        <f t="shared" si="57"/>
        <v>0</v>
      </c>
      <c r="E102" s="72">
        <f t="shared" si="57"/>
        <v>0</v>
      </c>
      <c r="F102" s="72">
        <f t="shared" si="57"/>
        <v>0</v>
      </c>
      <c r="G102" s="72">
        <f t="shared" si="57"/>
        <v>0</v>
      </c>
      <c r="H102" s="72">
        <f t="shared" si="57"/>
        <v>0</v>
      </c>
      <c r="I102" s="72">
        <f t="shared" si="57"/>
        <v>0</v>
      </c>
      <c r="J102" s="72">
        <f t="shared" si="57"/>
        <v>0</v>
      </c>
      <c r="K102" s="72">
        <f t="shared" si="57"/>
        <v>0</v>
      </c>
      <c r="L102" s="72">
        <f t="shared" si="57"/>
        <v>0</v>
      </c>
      <c r="M102" s="72">
        <f t="shared" si="57"/>
        <v>0</v>
      </c>
      <c r="N102" s="72">
        <f t="shared" si="57"/>
        <v>0</v>
      </c>
      <c r="O102" s="72">
        <f t="shared" si="57"/>
        <v>0</v>
      </c>
      <c r="P102" s="72">
        <f t="shared" si="57"/>
        <v>0</v>
      </c>
      <c r="Q102" s="72">
        <f t="shared" si="57"/>
        <v>0</v>
      </c>
      <c r="R102" s="72">
        <f t="shared" si="57"/>
        <v>0</v>
      </c>
      <c r="S102" s="72">
        <f t="shared" si="57"/>
        <v>0</v>
      </c>
      <c r="T102" s="72">
        <f t="shared" si="57"/>
        <v>0</v>
      </c>
      <c r="U102" s="72">
        <f t="shared" si="57"/>
        <v>0</v>
      </c>
      <c r="V102" s="72">
        <f t="shared" si="57"/>
        <v>0</v>
      </c>
      <c r="W102" s="72">
        <f t="shared" si="57"/>
        <v>0</v>
      </c>
      <c r="X102" s="72">
        <f t="shared" si="57"/>
        <v>0</v>
      </c>
      <c r="Y102" s="72">
        <f t="shared" si="57"/>
        <v>0</v>
      </c>
      <c r="Z102" s="72">
        <f t="shared" si="57"/>
        <v>0</v>
      </c>
      <c r="AA102" s="72">
        <f t="shared" si="57"/>
        <v>0</v>
      </c>
      <c r="AB102" s="72">
        <f t="shared" si="57"/>
        <v>0</v>
      </c>
      <c r="AC102" s="72">
        <f t="shared" si="57"/>
        <v>0</v>
      </c>
      <c r="AD102" s="72">
        <f t="shared" si="57"/>
        <v>0</v>
      </c>
      <c r="AE102" s="72">
        <f t="shared" si="57"/>
        <v>0</v>
      </c>
      <c r="AF102" s="72">
        <f t="shared" si="57"/>
        <v>0</v>
      </c>
      <c r="AG102" s="72">
        <f t="shared" si="57"/>
        <v>0</v>
      </c>
      <c r="AH102" s="72">
        <f t="shared" si="57"/>
        <v>0</v>
      </c>
      <c r="AI102" s="72">
        <f t="shared" si="57"/>
        <v>0</v>
      </c>
      <c r="AJ102" s="72">
        <f t="shared" si="57"/>
        <v>0</v>
      </c>
      <c r="AK102" s="72">
        <f t="shared" si="57"/>
        <v>0</v>
      </c>
      <c r="AL102" s="72">
        <f t="shared" si="57"/>
        <v>0</v>
      </c>
      <c r="AM102" s="72">
        <f t="shared" si="57"/>
        <v>0</v>
      </c>
      <c r="AN102" s="72">
        <f t="shared" si="57"/>
        <v>0</v>
      </c>
      <c r="AO102" s="72">
        <f t="shared" si="57"/>
        <v>0</v>
      </c>
      <c r="AP102" s="72">
        <f t="shared" si="57"/>
        <v>0</v>
      </c>
      <c r="AQ102" s="72">
        <f t="shared" si="57"/>
        <v>0</v>
      </c>
      <c r="AR102" s="72">
        <f t="shared" si="57"/>
        <v>0</v>
      </c>
      <c r="AS102" s="72">
        <f t="shared" si="57"/>
        <v>0</v>
      </c>
      <c r="AT102" s="72">
        <f t="shared" si="57"/>
        <v>0</v>
      </c>
      <c r="AU102" s="72">
        <f t="shared" si="57"/>
        <v>0</v>
      </c>
      <c r="AV102" s="72">
        <f t="shared" si="57"/>
        <v>0</v>
      </c>
      <c r="AW102" s="72">
        <f t="shared" si="57"/>
        <v>0</v>
      </c>
      <c r="AX102" s="72">
        <f t="shared" si="57"/>
        <v>0</v>
      </c>
      <c r="AY102" s="72">
        <f t="shared" si="57"/>
        <v>0</v>
      </c>
      <c r="AZ102" s="72">
        <f t="shared" si="57"/>
        <v>0</v>
      </c>
      <c r="BA102" s="72">
        <f t="shared" si="57"/>
        <v>0</v>
      </c>
      <c r="BB102" s="72">
        <f t="shared" si="57"/>
        <v>0</v>
      </c>
      <c r="BC102" s="72">
        <f t="shared" si="57"/>
        <v>0</v>
      </c>
      <c r="BD102" s="72">
        <f t="shared" si="57"/>
        <v>0</v>
      </c>
      <c r="BE102" s="72">
        <f t="shared" si="57"/>
        <v>0</v>
      </c>
      <c r="BF102" s="72">
        <f t="shared" si="57"/>
        <v>0</v>
      </c>
      <c r="BG102" s="72">
        <f t="shared" si="57"/>
        <v>0</v>
      </c>
      <c r="BH102" s="72">
        <f t="shared" si="57"/>
        <v>0</v>
      </c>
      <c r="BI102" s="72">
        <f t="shared" si="57"/>
        <v>0</v>
      </c>
      <c r="BJ102" s="72">
        <f t="shared" si="57"/>
        <v>0</v>
      </c>
      <c r="BK102" s="72"/>
      <c r="BL102" s="72"/>
      <c r="BM102" s="35"/>
      <c r="BN102" s="72">
        <f t="shared" ref="BN102:BN114" si="58">SUM(B102:BM102)</f>
        <v>0</v>
      </c>
      <c r="BO102" s="320" t="s">
        <v>299</v>
      </c>
    </row>
    <row r="103" spans="1:67" s="36" customFormat="1" ht="15" customHeight="1" x14ac:dyDescent="0.2">
      <c r="A103" s="106">
        <v>2015</v>
      </c>
      <c r="B103" s="72"/>
      <c r="C103" s="72">
        <f t="shared" ref="C103:L103" si="59">$C$20/$B$3</f>
        <v>7.6200000000000004E-2</v>
      </c>
      <c r="D103" s="72">
        <f t="shared" si="59"/>
        <v>7.6200000000000004E-2</v>
      </c>
      <c r="E103" s="72">
        <f t="shared" si="59"/>
        <v>7.6200000000000004E-2</v>
      </c>
      <c r="F103" s="72">
        <f t="shared" si="59"/>
        <v>7.6200000000000004E-2</v>
      </c>
      <c r="G103" s="72">
        <f t="shared" si="59"/>
        <v>7.6200000000000004E-2</v>
      </c>
      <c r="H103" s="72">
        <f t="shared" si="59"/>
        <v>7.6200000000000004E-2</v>
      </c>
      <c r="I103" s="72">
        <f t="shared" si="59"/>
        <v>7.6200000000000004E-2</v>
      </c>
      <c r="J103" s="72">
        <f t="shared" si="59"/>
        <v>7.6200000000000004E-2</v>
      </c>
      <c r="K103" s="72">
        <f t="shared" si="59"/>
        <v>7.6200000000000004E-2</v>
      </c>
      <c r="L103" s="72">
        <f t="shared" si="59"/>
        <v>7.6200000000000004E-2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0.76200000000000012</v>
      </c>
      <c r="BO103" s="321">
        <f>D19</f>
        <v>0.76200000000000001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M104" si="60">$D$20/$B$3</f>
        <v>0.25979999999999998</v>
      </c>
      <c r="E104" s="72">
        <f t="shared" si="60"/>
        <v>0.25979999999999998</v>
      </c>
      <c r="F104" s="72">
        <f t="shared" si="60"/>
        <v>0.25979999999999998</v>
      </c>
      <c r="G104" s="72">
        <f t="shared" si="60"/>
        <v>0.25979999999999998</v>
      </c>
      <c r="H104" s="72">
        <f t="shared" si="60"/>
        <v>0.25979999999999998</v>
      </c>
      <c r="I104" s="72">
        <f t="shared" si="60"/>
        <v>0.25979999999999998</v>
      </c>
      <c r="J104" s="72">
        <f t="shared" si="60"/>
        <v>0.25979999999999998</v>
      </c>
      <c r="K104" s="72">
        <f t="shared" si="60"/>
        <v>0.25979999999999998</v>
      </c>
      <c r="L104" s="72">
        <f t="shared" si="60"/>
        <v>0.25979999999999998</v>
      </c>
      <c r="M104" s="72">
        <f t="shared" si="60"/>
        <v>0.25979999999999998</v>
      </c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8"/>
        <v>2.5979999999999994</v>
      </c>
      <c r="BO104" s="321">
        <f>D20</f>
        <v>2.5979999999999999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N105" si="61">$E$20/$B$3</f>
        <v>0.15324867</v>
      </c>
      <c r="F105" s="72">
        <f t="shared" si="61"/>
        <v>0.15324867</v>
      </c>
      <c r="G105" s="72">
        <f t="shared" si="61"/>
        <v>0.15324867</v>
      </c>
      <c r="H105" s="72">
        <f t="shared" si="61"/>
        <v>0.15324867</v>
      </c>
      <c r="I105" s="72">
        <f t="shared" si="61"/>
        <v>0.15324867</v>
      </c>
      <c r="J105" s="72">
        <f t="shared" si="61"/>
        <v>0.15324867</v>
      </c>
      <c r="K105" s="72">
        <f t="shared" si="61"/>
        <v>0.15324867</v>
      </c>
      <c r="L105" s="72">
        <f t="shared" si="61"/>
        <v>0.15324867</v>
      </c>
      <c r="M105" s="72">
        <f t="shared" si="61"/>
        <v>0.15324867</v>
      </c>
      <c r="N105" s="72">
        <f t="shared" si="61"/>
        <v>0.15324867</v>
      </c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8"/>
        <v>1.5324867</v>
      </c>
      <c r="BO105" s="321">
        <f>-E14</f>
        <v>1.5324867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J106" si="62">$F$20/$B$3</f>
        <v>0</v>
      </c>
      <c r="G106" s="72">
        <f t="shared" si="62"/>
        <v>0</v>
      </c>
      <c r="H106" s="72">
        <f t="shared" si="62"/>
        <v>0</v>
      </c>
      <c r="I106" s="72">
        <f t="shared" si="62"/>
        <v>0</v>
      </c>
      <c r="J106" s="72">
        <f t="shared" si="62"/>
        <v>0</v>
      </c>
      <c r="K106" s="72">
        <f t="shared" si="62"/>
        <v>0</v>
      </c>
      <c r="L106" s="72">
        <f t="shared" si="62"/>
        <v>0</v>
      </c>
      <c r="M106" s="72">
        <f t="shared" si="62"/>
        <v>0</v>
      </c>
      <c r="N106" s="72">
        <f t="shared" si="62"/>
        <v>0</v>
      </c>
      <c r="O106" s="72">
        <f t="shared" si="62"/>
        <v>0</v>
      </c>
      <c r="P106" s="72">
        <f t="shared" si="62"/>
        <v>0</v>
      </c>
      <c r="Q106" s="72">
        <f t="shared" si="62"/>
        <v>0</v>
      </c>
      <c r="R106" s="72">
        <f t="shared" si="62"/>
        <v>0</v>
      </c>
      <c r="S106" s="72">
        <f t="shared" si="62"/>
        <v>0</v>
      </c>
      <c r="T106" s="72">
        <f t="shared" si="62"/>
        <v>0</v>
      </c>
      <c r="U106" s="72">
        <f t="shared" si="62"/>
        <v>0</v>
      </c>
      <c r="V106" s="72">
        <f t="shared" si="62"/>
        <v>0</v>
      </c>
      <c r="W106" s="72">
        <f t="shared" si="62"/>
        <v>0</v>
      </c>
      <c r="X106" s="72">
        <f t="shared" si="62"/>
        <v>0</v>
      </c>
      <c r="Y106" s="72">
        <f t="shared" si="62"/>
        <v>0</v>
      </c>
      <c r="Z106" s="72">
        <f t="shared" si="62"/>
        <v>0</v>
      </c>
      <c r="AA106" s="72">
        <f t="shared" si="62"/>
        <v>0</v>
      </c>
      <c r="AB106" s="72">
        <f t="shared" si="62"/>
        <v>0</v>
      </c>
      <c r="AC106" s="72">
        <f t="shared" si="62"/>
        <v>0</v>
      </c>
      <c r="AD106" s="72">
        <f t="shared" si="62"/>
        <v>0</v>
      </c>
      <c r="AE106" s="72">
        <f t="shared" si="62"/>
        <v>0</v>
      </c>
      <c r="AF106" s="72">
        <f t="shared" si="62"/>
        <v>0</v>
      </c>
      <c r="AG106" s="72">
        <f t="shared" si="62"/>
        <v>0</v>
      </c>
      <c r="AH106" s="72">
        <f t="shared" si="62"/>
        <v>0</v>
      </c>
      <c r="AI106" s="72">
        <f t="shared" si="62"/>
        <v>0</v>
      </c>
      <c r="AJ106" s="72">
        <f t="shared" si="62"/>
        <v>0</v>
      </c>
      <c r="AK106" s="72">
        <f t="shared" si="62"/>
        <v>0</v>
      </c>
      <c r="AL106" s="72">
        <f t="shared" si="62"/>
        <v>0</v>
      </c>
      <c r="AM106" s="72">
        <f t="shared" si="62"/>
        <v>0</v>
      </c>
      <c r="AN106" s="72">
        <f t="shared" si="62"/>
        <v>0</v>
      </c>
      <c r="AO106" s="72">
        <f t="shared" si="62"/>
        <v>0</v>
      </c>
      <c r="AP106" s="72">
        <f t="shared" si="62"/>
        <v>0</v>
      </c>
      <c r="AQ106" s="72">
        <f t="shared" si="62"/>
        <v>0</v>
      </c>
      <c r="AR106" s="72">
        <f t="shared" si="62"/>
        <v>0</v>
      </c>
      <c r="AS106" s="72">
        <f t="shared" si="62"/>
        <v>0</v>
      </c>
      <c r="AT106" s="72">
        <f t="shared" si="62"/>
        <v>0</v>
      </c>
      <c r="AU106" s="72">
        <f t="shared" si="62"/>
        <v>0</v>
      </c>
      <c r="AV106" s="72">
        <f t="shared" si="62"/>
        <v>0</v>
      </c>
      <c r="AW106" s="72">
        <f t="shared" si="62"/>
        <v>0</v>
      </c>
      <c r="AX106" s="72">
        <f t="shared" si="62"/>
        <v>0</v>
      </c>
      <c r="AY106" s="72">
        <f t="shared" si="62"/>
        <v>0</v>
      </c>
      <c r="AZ106" s="72">
        <f t="shared" si="62"/>
        <v>0</v>
      </c>
      <c r="BA106" s="72">
        <f t="shared" si="62"/>
        <v>0</v>
      </c>
      <c r="BB106" s="72">
        <f t="shared" si="62"/>
        <v>0</v>
      </c>
      <c r="BC106" s="72">
        <f t="shared" si="62"/>
        <v>0</v>
      </c>
      <c r="BD106" s="72">
        <f t="shared" si="62"/>
        <v>0</v>
      </c>
      <c r="BE106" s="72">
        <f t="shared" si="62"/>
        <v>0</v>
      </c>
      <c r="BF106" s="72">
        <f t="shared" si="62"/>
        <v>0</v>
      </c>
      <c r="BG106" s="72">
        <f t="shared" si="62"/>
        <v>0</v>
      </c>
      <c r="BH106" s="72">
        <f t="shared" si="62"/>
        <v>0</v>
      </c>
      <c r="BI106" s="72">
        <f t="shared" si="62"/>
        <v>0</v>
      </c>
      <c r="BJ106" s="72">
        <f t="shared" si="62"/>
        <v>0</v>
      </c>
      <c r="BK106" s="72"/>
      <c r="BL106" s="72"/>
      <c r="BM106" s="35"/>
      <c r="BN106" s="72">
        <f t="shared" si="58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3">$G$20/$B$3</f>
        <v>0</v>
      </c>
      <c r="H107" s="72">
        <f t="shared" si="63"/>
        <v>0</v>
      </c>
      <c r="I107" s="72">
        <f t="shared" si="63"/>
        <v>0</v>
      </c>
      <c r="J107" s="72">
        <f t="shared" si="63"/>
        <v>0</v>
      </c>
      <c r="K107" s="72">
        <f t="shared" si="63"/>
        <v>0</v>
      </c>
      <c r="L107" s="72">
        <f t="shared" si="63"/>
        <v>0</v>
      </c>
      <c r="M107" s="72">
        <f t="shared" si="63"/>
        <v>0</v>
      </c>
      <c r="N107" s="72">
        <f t="shared" si="63"/>
        <v>0</v>
      </c>
      <c r="O107" s="72">
        <f t="shared" si="63"/>
        <v>0</v>
      </c>
      <c r="P107" s="72">
        <f t="shared" si="63"/>
        <v>0</v>
      </c>
      <c r="Q107" s="72">
        <f t="shared" si="63"/>
        <v>0</v>
      </c>
      <c r="R107" s="72">
        <f t="shared" si="63"/>
        <v>0</v>
      </c>
      <c r="S107" s="72">
        <f t="shared" si="63"/>
        <v>0</v>
      </c>
      <c r="T107" s="72">
        <f t="shared" si="63"/>
        <v>0</v>
      </c>
      <c r="U107" s="72">
        <f t="shared" si="63"/>
        <v>0</v>
      </c>
      <c r="V107" s="72">
        <f t="shared" si="63"/>
        <v>0</v>
      </c>
      <c r="W107" s="72">
        <f t="shared" si="63"/>
        <v>0</v>
      </c>
      <c r="X107" s="72">
        <f t="shared" si="63"/>
        <v>0</v>
      </c>
      <c r="Y107" s="72">
        <f t="shared" si="63"/>
        <v>0</v>
      </c>
      <c r="Z107" s="72">
        <f t="shared" si="63"/>
        <v>0</v>
      </c>
      <c r="AA107" s="72">
        <f t="shared" si="63"/>
        <v>0</v>
      </c>
      <c r="AB107" s="72">
        <f t="shared" si="63"/>
        <v>0</v>
      </c>
      <c r="AC107" s="72">
        <f t="shared" si="63"/>
        <v>0</v>
      </c>
      <c r="AD107" s="72">
        <f t="shared" si="63"/>
        <v>0</v>
      </c>
      <c r="AE107" s="72">
        <f t="shared" si="63"/>
        <v>0</v>
      </c>
      <c r="AF107" s="72">
        <f t="shared" si="63"/>
        <v>0</v>
      </c>
      <c r="AG107" s="72">
        <f t="shared" si="63"/>
        <v>0</v>
      </c>
      <c r="AH107" s="72">
        <f t="shared" si="63"/>
        <v>0</v>
      </c>
      <c r="AI107" s="72">
        <f t="shared" si="63"/>
        <v>0</v>
      </c>
      <c r="AJ107" s="72">
        <f t="shared" si="63"/>
        <v>0</v>
      </c>
      <c r="AK107" s="72">
        <f t="shared" si="63"/>
        <v>0</v>
      </c>
      <c r="AL107" s="72">
        <f t="shared" si="63"/>
        <v>0</v>
      </c>
      <c r="AM107" s="72">
        <f t="shared" si="63"/>
        <v>0</v>
      </c>
      <c r="AN107" s="72">
        <f t="shared" si="63"/>
        <v>0</v>
      </c>
      <c r="AO107" s="72">
        <f t="shared" si="63"/>
        <v>0</v>
      </c>
      <c r="AP107" s="72">
        <f t="shared" si="63"/>
        <v>0</v>
      </c>
      <c r="AQ107" s="72">
        <f t="shared" si="63"/>
        <v>0</v>
      </c>
      <c r="AR107" s="72">
        <f t="shared" si="63"/>
        <v>0</v>
      </c>
      <c r="AS107" s="72">
        <f t="shared" si="63"/>
        <v>0</v>
      </c>
      <c r="AT107" s="72">
        <f t="shared" si="63"/>
        <v>0</v>
      </c>
      <c r="AU107" s="72">
        <f t="shared" si="63"/>
        <v>0</v>
      </c>
      <c r="AV107" s="72">
        <f t="shared" si="63"/>
        <v>0</v>
      </c>
      <c r="AW107" s="72">
        <f t="shared" si="63"/>
        <v>0</v>
      </c>
      <c r="AX107" s="72">
        <f t="shared" si="63"/>
        <v>0</v>
      </c>
      <c r="AY107" s="72">
        <f t="shared" si="63"/>
        <v>0</v>
      </c>
      <c r="AZ107" s="72">
        <f t="shared" si="63"/>
        <v>0</v>
      </c>
      <c r="BA107" s="72">
        <f t="shared" si="63"/>
        <v>0</v>
      </c>
      <c r="BB107" s="72">
        <f t="shared" si="63"/>
        <v>0</v>
      </c>
      <c r="BC107" s="72">
        <f t="shared" si="63"/>
        <v>0</v>
      </c>
      <c r="BD107" s="72">
        <f t="shared" si="63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8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J108" si="64">$H$20/$B$3</f>
        <v>0</v>
      </c>
      <c r="I108" s="72">
        <f t="shared" si="64"/>
        <v>0</v>
      </c>
      <c r="J108" s="72">
        <f t="shared" si="64"/>
        <v>0</v>
      </c>
      <c r="K108" s="72">
        <f t="shared" si="64"/>
        <v>0</v>
      </c>
      <c r="L108" s="72">
        <f t="shared" si="64"/>
        <v>0</v>
      </c>
      <c r="M108" s="72">
        <f t="shared" si="64"/>
        <v>0</v>
      </c>
      <c r="N108" s="72">
        <f t="shared" si="64"/>
        <v>0</v>
      </c>
      <c r="O108" s="72">
        <f t="shared" si="64"/>
        <v>0</v>
      </c>
      <c r="P108" s="72">
        <f t="shared" si="64"/>
        <v>0</v>
      </c>
      <c r="Q108" s="72">
        <f t="shared" si="64"/>
        <v>0</v>
      </c>
      <c r="R108" s="72">
        <f t="shared" si="64"/>
        <v>0</v>
      </c>
      <c r="S108" s="72">
        <f t="shared" si="64"/>
        <v>0</v>
      </c>
      <c r="T108" s="72">
        <f t="shared" si="64"/>
        <v>0</v>
      </c>
      <c r="U108" s="72">
        <f t="shared" si="64"/>
        <v>0</v>
      </c>
      <c r="V108" s="72">
        <f t="shared" si="64"/>
        <v>0</v>
      </c>
      <c r="W108" s="72">
        <f t="shared" si="64"/>
        <v>0</v>
      </c>
      <c r="X108" s="72">
        <f t="shared" si="64"/>
        <v>0</v>
      </c>
      <c r="Y108" s="72">
        <f t="shared" si="64"/>
        <v>0</v>
      </c>
      <c r="Z108" s="72">
        <f t="shared" si="64"/>
        <v>0</v>
      </c>
      <c r="AA108" s="72">
        <f t="shared" si="64"/>
        <v>0</v>
      </c>
      <c r="AB108" s="72">
        <f t="shared" si="64"/>
        <v>0</v>
      </c>
      <c r="AC108" s="72">
        <f t="shared" si="64"/>
        <v>0</v>
      </c>
      <c r="AD108" s="72">
        <f t="shared" si="64"/>
        <v>0</v>
      </c>
      <c r="AE108" s="72">
        <f t="shared" si="64"/>
        <v>0</v>
      </c>
      <c r="AF108" s="72">
        <f t="shared" si="64"/>
        <v>0</v>
      </c>
      <c r="AG108" s="72">
        <f t="shared" si="64"/>
        <v>0</v>
      </c>
      <c r="AH108" s="72">
        <f t="shared" si="64"/>
        <v>0</v>
      </c>
      <c r="AI108" s="72">
        <f t="shared" si="64"/>
        <v>0</v>
      </c>
      <c r="AJ108" s="72">
        <f t="shared" si="64"/>
        <v>0</v>
      </c>
      <c r="AK108" s="72">
        <f t="shared" si="64"/>
        <v>0</v>
      </c>
      <c r="AL108" s="72">
        <f t="shared" si="64"/>
        <v>0</v>
      </c>
      <c r="AM108" s="72">
        <f t="shared" si="64"/>
        <v>0</v>
      </c>
      <c r="AN108" s="72">
        <f t="shared" si="64"/>
        <v>0</v>
      </c>
      <c r="AO108" s="72">
        <f t="shared" si="64"/>
        <v>0</v>
      </c>
      <c r="AP108" s="72">
        <f t="shared" si="64"/>
        <v>0</v>
      </c>
      <c r="AQ108" s="72">
        <f t="shared" si="64"/>
        <v>0</v>
      </c>
      <c r="AR108" s="72">
        <f t="shared" si="64"/>
        <v>0</v>
      </c>
      <c r="AS108" s="72">
        <f t="shared" si="64"/>
        <v>0</v>
      </c>
      <c r="AT108" s="72">
        <f t="shared" si="64"/>
        <v>0</v>
      </c>
      <c r="AU108" s="72">
        <f t="shared" si="64"/>
        <v>0</v>
      </c>
      <c r="AV108" s="72">
        <f t="shared" si="64"/>
        <v>0</v>
      </c>
      <c r="AW108" s="72">
        <f t="shared" si="64"/>
        <v>0</v>
      </c>
      <c r="AX108" s="72">
        <f t="shared" si="64"/>
        <v>0</v>
      </c>
      <c r="AY108" s="72">
        <f t="shared" si="64"/>
        <v>0</v>
      </c>
      <c r="AZ108" s="72">
        <f t="shared" si="64"/>
        <v>0</v>
      </c>
      <c r="BA108" s="72">
        <f t="shared" si="64"/>
        <v>0</v>
      </c>
      <c r="BB108" s="72">
        <f t="shared" si="64"/>
        <v>0</v>
      </c>
      <c r="BC108" s="72">
        <f t="shared" si="64"/>
        <v>0</v>
      </c>
      <c r="BD108" s="72">
        <f t="shared" si="64"/>
        <v>0</v>
      </c>
      <c r="BE108" s="72">
        <f t="shared" si="64"/>
        <v>0</v>
      </c>
      <c r="BF108" s="72">
        <f t="shared" si="64"/>
        <v>0</v>
      </c>
      <c r="BG108" s="72">
        <f t="shared" si="64"/>
        <v>0</v>
      </c>
      <c r="BH108" s="72">
        <f t="shared" si="64"/>
        <v>0</v>
      </c>
      <c r="BI108" s="72">
        <f t="shared" si="64"/>
        <v>0</v>
      </c>
      <c r="BJ108" s="72">
        <f t="shared" si="64"/>
        <v>0</v>
      </c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J109" si="65">$I$20/$B$3</f>
        <v>0</v>
      </c>
      <c r="J109" s="72">
        <f t="shared" si="65"/>
        <v>0</v>
      </c>
      <c r="K109" s="72">
        <f t="shared" si="65"/>
        <v>0</v>
      </c>
      <c r="L109" s="72">
        <f t="shared" si="65"/>
        <v>0</v>
      </c>
      <c r="M109" s="72">
        <f t="shared" si="65"/>
        <v>0</v>
      </c>
      <c r="N109" s="72">
        <f t="shared" si="65"/>
        <v>0</v>
      </c>
      <c r="O109" s="72">
        <f t="shared" si="65"/>
        <v>0</v>
      </c>
      <c r="P109" s="72">
        <f t="shared" si="65"/>
        <v>0</v>
      </c>
      <c r="Q109" s="72">
        <f t="shared" si="65"/>
        <v>0</v>
      </c>
      <c r="R109" s="72">
        <f t="shared" si="65"/>
        <v>0</v>
      </c>
      <c r="S109" s="72">
        <f t="shared" si="65"/>
        <v>0</v>
      </c>
      <c r="T109" s="72">
        <f t="shared" si="65"/>
        <v>0</v>
      </c>
      <c r="U109" s="72">
        <f t="shared" si="65"/>
        <v>0</v>
      </c>
      <c r="V109" s="72">
        <f t="shared" si="65"/>
        <v>0</v>
      </c>
      <c r="W109" s="72">
        <f t="shared" si="65"/>
        <v>0</v>
      </c>
      <c r="X109" s="72">
        <f t="shared" si="65"/>
        <v>0</v>
      </c>
      <c r="Y109" s="72">
        <f t="shared" si="65"/>
        <v>0</v>
      </c>
      <c r="Z109" s="72">
        <f t="shared" si="65"/>
        <v>0</v>
      </c>
      <c r="AA109" s="72">
        <f t="shared" si="65"/>
        <v>0</v>
      </c>
      <c r="AB109" s="72">
        <f t="shared" si="65"/>
        <v>0</v>
      </c>
      <c r="AC109" s="72">
        <f t="shared" si="65"/>
        <v>0</v>
      </c>
      <c r="AD109" s="72">
        <f t="shared" si="65"/>
        <v>0</v>
      </c>
      <c r="AE109" s="72">
        <f t="shared" si="65"/>
        <v>0</v>
      </c>
      <c r="AF109" s="72">
        <f t="shared" si="65"/>
        <v>0</v>
      </c>
      <c r="AG109" s="72">
        <f t="shared" si="65"/>
        <v>0</v>
      </c>
      <c r="AH109" s="72">
        <f t="shared" si="65"/>
        <v>0</v>
      </c>
      <c r="AI109" s="72">
        <f t="shared" si="65"/>
        <v>0</v>
      </c>
      <c r="AJ109" s="72">
        <f t="shared" si="65"/>
        <v>0</v>
      </c>
      <c r="AK109" s="72">
        <f t="shared" si="65"/>
        <v>0</v>
      </c>
      <c r="AL109" s="72">
        <f t="shared" si="65"/>
        <v>0</v>
      </c>
      <c r="AM109" s="72">
        <f t="shared" si="65"/>
        <v>0</v>
      </c>
      <c r="AN109" s="72">
        <f t="shared" si="65"/>
        <v>0</v>
      </c>
      <c r="AO109" s="72">
        <f t="shared" si="65"/>
        <v>0</v>
      </c>
      <c r="AP109" s="72">
        <f t="shared" si="65"/>
        <v>0</v>
      </c>
      <c r="AQ109" s="72">
        <f t="shared" si="65"/>
        <v>0</v>
      </c>
      <c r="AR109" s="72">
        <f t="shared" si="65"/>
        <v>0</v>
      </c>
      <c r="AS109" s="72">
        <f t="shared" si="65"/>
        <v>0</v>
      </c>
      <c r="AT109" s="72">
        <f t="shared" si="65"/>
        <v>0</v>
      </c>
      <c r="AU109" s="72">
        <f t="shared" si="65"/>
        <v>0</v>
      </c>
      <c r="AV109" s="72">
        <f t="shared" si="65"/>
        <v>0</v>
      </c>
      <c r="AW109" s="72">
        <f t="shared" si="65"/>
        <v>0</v>
      </c>
      <c r="AX109" s="72">
        <f t="shared" si="65"/>
        <v>0</v>
      </c>
      <c r="AY109" s="72">
        <f t="shared" si="65"/>
        <v>0</v>
      </c>
      <c r="AZ109" s="72">
        <f t="shared" si="65"/>
        <v>0</v>
      </c>
      <c r="BA109" s="72">
        <f t="shared" si="65"/>
        <v>0</v>
      </c>
      <c r="BB109" s="72">
        <f t="shared" si="65"/>
        <v>0</v>
      </c>
      <c r="BC109" s="72">
        <f t="shared" si="65"/>
        <v>0</v>
      </c>
      <c r="BD109" s="72">
        <f t="shared" si="65"/>
        <v>0</v>
      </c>
      <c r="BE109" s="72">
        <f t="shared" si="65"/>
        <v>0</v>
      </c>
      <c r="BF109" s="72">
        <f t="shared" si="65"/>
        <v>0</v>
      </c>
      <c r="BG109" s="72">
        <f t="shared" si="65"/>
        <v>0</v>
      </c>
      <c r="BH109" s="72">
        <f t="shared" si="65"/>
        <v>0</v>
      </c>
      <c r="BI109" s="72">
        <f t="shared" si="65"/>
        <v>0</v>
      </c>
      <c r="BJ109" s="72">
        <f t="shared" si="65"/>
        <v>0</v>
      </c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J110" si="66">$J$20/$B$3</f>
        <v>0</v>
      </c>
      <c r="P110" s="72">
        <f t="shared" si="66"/>
        <v>0</v>
      </c>
      <c r="Q110" s="72">
        <f t="shared" si="66"/>
        <v>0</v>
      </c>
      <c r="R110" s="72">
        <f t="shared" si="66"/>
        <v>0</v>
      </c>
      <c r="S110" s="72">
        <f t="shared" si="66"/>
        <v>0</v>
      </c>
      <c r="T110" s="72">
        <f t="shared" si="66"/>
        <v>0</v>
      </c>
      <c r="U110" s="72">
        <f t="shared" si="66"/>
        <v>0</v>
      </c>
      <c r="V110" s="72">
        <f t="shared" si="66"/>
        <v>0</v>
      </c>
      <c r="W110" s="72">
        <f t="shared" si="66"/>
        <v>0</v>
      </c>
      <c r="X110" s="72">
        <f t="shared" si="66"/>
        <v>0</v>
      </c>
      <c r="Y110" s="72">
        <f t="shared" si="66"/>
        <v>0</v>
      </c>
      <c r="Z110" s="72">
        <f t="shared" si="66"/>
        <v>0</v>
      </c>
      <c r="AA110" s="72">
        <f t="shared" si="66"/>
        <v>0</v>
      </c>
      <c r="AB110" s="72">
        <f t="shared" si="66"/>
        <v>0</v>
      </c>
      <c r="AC110" s="72">
        <f t="shared" si="66"/>
        <v>0</v>
      </c>
      <c r="AD110" s="72">
        <f t="shared" si="66"/>
        <v>0</v>
      </c>
      <c r="AE110" s="72">
        <f t="shared" si="66"/>
        <v>0</v>
      </c>
      <c r="AF110" s="72">
        <f t="shared" si="66"/>
        <v>0</v>
      </c>
      <c r="AG110" s="72">
        <f t="shared" si="66"/>
        <v>0</v>
      </c>
      <c r="AH110" s="72">
        <f t="shared" si="66"/>
        <v>0</v>
      </c>
      <c r="AI110" s="72">
        <f t="shared" si="66"/>
        <v>0</v>
      </c>
      <c r="AJ110" s="72">
        <f t="shared" si="66"/>
        <v>0</v>
      </c>
      <c r="AK110" s="72">
        <f t="shared" si="66"/>
        <v>0</v>
      </c>
      <c r="AL110" s="72">
        <f t="shared" si="66"/>
        <v>0</v>
      </c>
      <c r="AM110" s="72">
        <f t="shared" si="66"/>
        <v>0</v>
      </c>
      <c r="AN110" s="72">
        <f t="shared" si="66"/>
        <v>0</v>
      </c>
      <c r="AO110" s="72">
        <f t="shared" si="66"/>
        <v>0</v>
      </c>
      <c r="AP110" s="72">
        <f t="shared" si="66"/>
        <v>0</v>
      </c>
      <c r="AQ110" s="72">
        <f t="shared" si="66"/>
        <v>0</v>
      </c>
      <c r="AR110" s="72">
        <f t="shared" si="66"/>
        <v>0</v>
      </c>
      <c r="AS110" s="72">
        <f t="shared" si="66"/>
        <v>0</v>
      </c>
      <c r="AT110" s="72">
        <f t="shared" si="66"/>
        <v>0</v>
      </c>
      <c r="AU110" s="72">
        <f t="shared" si="66"/>
        <v>0</v>
      </c>
      <c r="AV110" s="72">
        <f t="shared" si="66"/>
        <v>0</v>
      </c>
      <c r="AW110" s="72">
        <f t="shared" si="66"/>
        <v>0</v>
      </c>
      <c r="AX110" s="72">
        <f t="shared" si="66"/>
        <v>0</v>
      </c>
      <c r="AY110" s="72">
        <f t="shared" si="66"/>
        <v>0</v>
      </c>
      <c r="AZ110" s="72">
        <f t="shared" si="66"/>
        <v>0</v>
      </c>
      <c r="BA110" s="72">
        <f t="shared" si="66"/>
        <v>0</v>
      </c>
      <c r="BB110" s="72">
        <f t="shared" si="66"/>
        <v>0</v>
      </c>
      <c r="BC110" s="72">
        <f t="shared" si="66"/>
        <v>0</v>
      </c>
      <c r="BD110" s="72">
        <f t="shared" si="66"/>
        <v>0</v>
      </c>
      <c r="BE110" s="72">
        <f t="shared" si="66"/>
        <v>0</v>
      </c>
      <c r="BF110" s="72">
        <f t="shared" si="66"/>
        <v>0</v>
      </c>
      <c r="BG110" s="72">
        <f t="shared" si="66"/>
        <v>0</v>
      </c>
      <c r="BH110" s="72">
        <f t="shared" si="66"/>
        <v>0</v>
      </c>
      <c r="BI110" s="72">
        <f t="shared" si="66"/>
        <v>0</v>
      </c>
      <c r="BJ110" s="72">
        <f t="shared" si="66"/>
        <v>0</v>
      </c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J111" si="67">$K$20/$B$3</f>
        <v>0</v>
      </c>
      <c r="P111" s="72">
        <f t="shared" si="67"/>
        <v>0</v>
      </c>
      <c r="Q111" s="72">
        <f t="shared" si="67"/>
        <v>0</v>
      </c>
      <c r="R111" s="72">
        <f t="shared" si="67"/>
        <v>0</v>
      </c>
      <c r="S111" s="72">
        <f t="shared" si="67"/>
        <v>0</v>
      </c>
      <c r="T111" s="72">
        <f t="shared" si="67"/>
        <v>0</v>
      </c>
      <c r="U111" s="72">
        <f t="shared" si="67"/>
        <v>0</v>
      </c>
      <c r="V111" s="72">
        <f t="shared" si="67"/>
        <v>0</v>
      </c>
      <c r="W111" s="72">
        <f t="shared" si="67"/>
        <v>0</v>
      </c>
      <c r="X111" s="72">
        <f t="shared" si="67"/>
        <v>0</v>
      </c>
      <c r="Y111" s="72">
        <f t="shared" si="67"/>
        <v>0</v>
      </c>
      <c r="Z111" s="72">
        <f t="shared" si="67"/>
        <v>0</v>
      </c>
      <c r="AA111" s="72">
        <f t="shared" si="67"/>
        <v>0</v>
      </c>
      <c r="AB111" s="72">
        <f t="shared" si="67"/>
        <v>0</v>
      </c>
      <c r="AC111" s="72">
        <f t="shared" si="67"/>
        <v>0</v>
      </c>
      <c r="AD111" s="72">
        <f t="shared" si="67"/>
        <v>0</v>
      </c>
      <c r="AE111" s="72">
        <f t="shared" si="67"/>
        <v>0</v>
      </c>
      <c r="AF111" s="72">
        <f t="shared" si="67"/>
        <v>0</v>
      </c>
      <c r="AG111" s="72">
        <f t="shared" si="67"/>
        <v>0</v>
      </c>
      <c r="AH111" s="72">
        <f t="shared" si="67"/>
        <v>0</v>
      </c>
      <c r="AI111" s="72">
        <f t="shared" si="67"/>
        <v>0</v>
      </c>
      <c r="AJ111" s="72">
        <f t="shared" si="67"/>
        <v>0</v>
      </c>
      <c r="AK111" s="72">
        <f t="shared" si="67"/>
        <v>0</v>
      </c>
      <c r="AL111" s="72">
        <f t="shared" si="67"/>
        <v>0</v>
      </c>
      <c r="AM111" s="72">
        <f t="shared" si="67"/>
        <v>0</v>
      </c>
      <c r="AN111" s="72">
        <f t="shared" si="67"/>
        <v>0</v>
      </c>
      <c r="AO111" s="72">
        <f t="shared" si="67"/>
        <v>0</v>
      </c>
      <c r="AP111" s="72">
        <f t="shared" si="67"/>
        <v>0</v>
      </c>
      <c r="AQ111" s="72">
        <f t="shared" si="67"/>
        <v>0</v>
      </c>
      <c r="AR111" s="72">
        <f t="shared" si="67"/>
        <v>0</v>
      </c>
      <c r="AS111" s="72">
        <f t="shared" si="67"/>
        <v>0</v>
      </c>
      <c r="AT111" s="72">
        <f t="shared" si="67"/>
        <v>0</v>
      </c>
      <c r="AU111" s="72">
        <f t="shared" si="67"/>
        <v>0</v>
      </c>
      <c r="AV111" s="72">
        <f t="shared" si="67"/>
        <v>0</v>
      </c>
      <c r="AW111" s="72">
        <f t="shared" si="67"/>
        <v>0</v>
      </c>
      <c r="AX111" s="72">
        <f t="shared" si="67"/>
        <v>0</v>
      </c>
      <c r="AY111" s="72">
        <f t="shared" si="67"/>
        <v>0</v>
      </c>
      <c r="AZ111" s="72">
        <f t="shared" si="67"/>
        <v>0</v>
      </c>
      <c r="BA111" s="72">
        <f t="shared" si="67"/>
        <v>0</v>
      </c>
      <c r="BB111" s="72">
        <f t="shared" si="67"/>
        <v>0</v>
      </c>
      <c r="BC111" s="72">
        <f t="shared" si="67"/>
        <v>0</v>
      </c>
      <c r="BD111" s="72">
        <f t="shared" si="67"/>
        <v>0</v>
      </c>
      <c r="BE111" s="72">
        <f t="shared" si="67"/>
        <v>0</v>
      </c>
      <c r="BF111" s="72">
        <f t="shared" si="67"/>
        <v>0</v>
      </c>
      <c r="BG111" s="72">
        <f t="shared" si="67"/>
        <v>0</v>
      </c>
      <c r="BH111" s="72">
        <f t="shared" si="67"/>
        <v>0</v>
      </c>
      <c r="BI111" s="72">
        <f t="shared" si="67"/>
        <v>0</v>
      </c>
      <c r="BJ111" s="72">
        <f t="shared" si="67"/>
        <v>0</v>
      </c>
      <c r="BK111" s="72"/>
      <c r="BL111" s="72"/>
      <c r="BM111" s="35"/>
      <c r="BN111" s="72">
        <f t="shared" si="58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35"/>
      <c r="BN112" s="72">
        <f t="shared" si="58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35"/>
      <c r="BN113" s="72">
        <f t="shared" si="58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35"/>
      <c r="BN114" s="72">
        <f t="shared" si="58"/>
        <v>0</v>
      </c>
      <c r="BO114" s="321"/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68">SUM(C102:C114)</f>
        <v>7.6200000000000004E-2</v>
      </c>
      <c r="D115" s="66">
        <f t="shared" si="68"/>
        <v>0.33599999999999997</v>
      </c>
      <c r="E115" s="66">
        <f t="shared" si="68"/>
        <v>0.48924866999999994</v>
      </c>
      <c r="F115" s="66">
        <f t="shared" si="68"/>
        <v>0.48924866999999994</v>
      </c>
      <c r="G115" s="66">
        <f t="shared" si="68"/>
        <v>0.48924866999999994</v>
      </c>
      <c r="H115" s="66">
        <f t="shared" si="68"/>
        <v>0.48924866999999994</v>
      </c>
      <c r="I115" s="66">
        <f t="shared" si="68"/>
        <v>0.48924866999999994</v>
      </c>
      <c r="J115" s="66">
        <f t="shared" si="68"/>
        <v>0.48924866999999994</v>
      </c>
      <c r="K115" s="66">
        <f t="shared" si="68"/>
        <v>0.48924866999999994</v>
      </c>
      <c r="L115" s="66">
        <f t="shared" si="68"/>
        <v>0.48924866999999994</v>
      </c>
      <c r="M115" s="66">
        <f t="shared" si="68"/>
        <v>0.41304867000000001</v>
      </c>
      <c r="N115" s="66">
        <f t="shared" si="68"/>
        <v>0.15324867</v>
      </c>
      <c r="O115" s="66">
        <f t="shared" si="68"/>
        <v>0</v>
      </c>
      <c r="P115" s="66">
        <f t="shared" si="68"/>
        <v>0</v>
      </c>
      <c r="Q115" s="66">
        <f t="shared" si="68"/>
        <v>0</v>
      </c>
      <c r="R115" s="66">
        <f t="shared" si="68"/>
        <v>0</v>
      </c>
      <c r="S115" s="66">
        <f t="shared" si="68"/>
        <v>0</v>
      </c>
      <c r="T115" s="66">
        <f t="shared" si="68"/>
        <v>0</v>
      </c>
      <c r="U115" s="66">
        <f t="shared" si="68"/>
        <v>0</v>
      </c>
      <c r="V115" s="66">
        <f t="shared" si="68"/>
        <v>0</v>
      </c>
      <c r="W115" s="66">
        <f t="shared" si="68"/>
        <v>0</v>
      </c>
      <c r="X115" s="66">
        <f t="shared" si="68"/>
        <v>0</v>
      </c>
      <c r="Y115" s="66">
        <f t="shared" si="68"/>
        <v>0</v>
      </c>
      <c r="Z115" s="66">
        <f t="shared" si="68"/>
        <v>0</v>
      </c>
      <c r="AA115" s="66">
        <f t="shared" si="68"/>
        <v>0</v>
      </c>
      <c r="AB115" s="66">
        <f t="shared" si="68"/>
        <v>0</v>
      </c>
      <c r="AC115" s="66">
        <f t="shared" si="68"/>
        <v>0</v>
      </c>
      <c r="AD115" s="66">
        <f t="shared" si="68"/>
        <v>0</v>
      </c>
      <c r="AE115" s="66">
        <f t="shared" si="68"/>
        <v>0</v>
      </c>
      <c r="AF115" s="66">
        <f t="shared" si="68"/>
        <v>0</v>
      </c>
      <c r="AG115" s="66">
        <f t="shared" si="68"/>
        <v>0</v>
      </c>
      <c r="AH115" s="66">
        <f t="shared" si="68"/>
        <v>0</v>
      </c>
      <c r="AI115" s="66">
        <f t="shared" si="68"/>
        <v>0</v>
      </c>
      <c r="AJ115" s="66">
        <f t="shared" si="68"/>
        <v>0</v>
      </c>
      <c r="AK115" s="66">
        <f t="shared" si="68"/>
        <v>0</v>
      </c>
      <c r="AL115" s="66">
        <f t="shared" si="68"/>
        <v>0</v>
      </c>
      <c r="AM115" s="66">
        <f t="shared" si="68"/>
        <v>0</v>
      </c>
      <c r="AN115" s="66">
        <f t="shared" si="68"/>
        <v>0</v>
      </c>
      <c r="AO115" s="66">
        <f t="shared" si="68"/>
        <v>0</v>
      </c>
      <c r="AP115" s="66">
        <f t="shared" si="68"/>
        <v>0</v>
      </c>
      <c r="AQ115" s="66">
        <f t="shared" si="68"/>
        <v>0</v>
      </c>
      <c r="AR115" s="66">
        <f t="shared" si="68"/>
        <v>0</v>
      </c>
      <c r="AS115" s="66">
        <f t="shared" si="68"/>
        <v>0</v>
      </c>
      <c r="AT115" s="66">
        <f t="shared" si="68"/>
        <v>0</v>
      </c>
      <c r="AU115" s="66">
        <f t="shared" si="68"/>
        <v>0</v>
      </c>
      <c r="AV115" s="66">
        <f t="shared" si="68"/>
        <v>0</v>
      </c>
      <c r="AW115" s="66">
        <f t="shared" si="68"/>
        <v>0</v>
      </c>
      <c r="AX115" s="66">
        <f t="shared" si="68"/>
        <v>0</v>
      </c>
      <c r="AY115" s="66">
        <f t="shared" si="68"/>
        <v>0</v>
      </c>
      <c r="AZ115" s="66">
        <f t="shared" si="68"/>
        <v>0</v>
      </c>
      <c r="BA115" s="66">
        <f t="shared" si="68"/>
        <v>0</v>
      </c>
      <c r="BB115" s="66">
        <f t="shared" si="68"/>
        <v>0</v>
      </c>
      <c r="BC115" s="66">
        <f t="shared" si="68"/>
        <v>0</v>
      </c>
      <c r="BD115" s="66">
        <f t="shared" si="68"/>
        <v>0</v>
      </c>
      <c r="BE115" s="66">
        <f t="shared" si="68"/>
        <v>0</v>
      </c>
      <c r="BF115" s="66">
        <f t="shared" si="68"/>
        <v>0</v>
      </c>
      <c r="BG115" s="66">
        <f t="shared" si="68"/>
        <v>0</v>
      </c>
      <c r="BH115" s="66">
        <f t="shared" si="68"/>
        <v>0</v>
      </c>
      <c r="BI115" s="66">
        <f t="shared" si="68"/>
        <v>0</v>
      </c>
      <c r="BJ115" s="66">
        <f t="shared" si="68"/>
        <v>0</v>
      </c>
      <c r="BK115" s="66">
        <f t="shared" si="68"/>
        <v>0</v>
      </c>
      <c r="BL115" s="66">
        <f t="shared" si="68"/>
        <v>0</v>
      </c>
      <c r="BM115" s="35"/>
      <c r="BN115" s="55">
        <f>SUM(BN102:BN114)</f>
        <v>4.8924866999999992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1" activePane="bottomRight" state="frozen"/>
      <selection activeCell="A62" sqref="A62"/>
      <selection pane="topRight" activeCell="A62" sqref="A62"/>
      <selection pane="bottomLeft" activeCell="A62" sqref="A62"/>
      <selection pane="bottomRight" activeCell="I121" sqref="I121"/>
    </sheetView>
  </sheetViews>
  <sheetFormatPr defaultColWidth="9.140625" defaultRowHeight="15" customHeight="1" x14ac:dyDescent="0.2"/>
  <cols>
    <col min="1" max="1" width="38.5703125" style="31" customWidth="1"/>
    <col min="2" max="2" width="13.140625" style="31" customWidth="1"/>
    <col min="3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353</v>
      </c>
    </row>
    <row r="2" spans="1:67" ht="15" customHeight="1" x14ac:dyDescent="0.2">
      <c r="A2" s="57" t="s">
        <v>21</v>
      </c>
      <c r="B2" s="105" t="str">
        <f>VLOOKUP($B$1,'Assumptions (Inputs)'!$B$7:$G$24,2,FALSE)</f>
        <v>Conservation Voltage Optimization (7 MWs)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10</v>
      </c>
      <c r="C3" s="285"/>
    </row>
    <row r="4" spans="1:67" ht="15" customHeight="1" x14ac:dyDescent="0.2">
      <c r="A4" s="57" t="s">
        <v>1</v>
      </c>
      <c r="B4" s="59" t="str">
        <f>VLOOKUP($B$1,'Assumptions (Inputs)'!$B$7:$G$24,5,FALSE)</f>
        <v>7N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0</v>
      </c>
    </row>
    <row r="6" spans="1:67" ht="15" customHeight="1" x14ac:dyDescent="0.2">
      <c r="A6" s="57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0.6</v>
      </c>
      <c r="H11" s="54">
        <f t="shared" si="0"/>
        <v>0.6</v>
      </c>
      <c r="I11" s="54">
        <f t="shared" si="0"/>
        <v>0.6</v>
      </c>
      <c r="J11" s="54">
        <f t="shared" si="0"/>
        <v>0.6</v>
      </c>
      <c r="K11" s="54">
        <f t="shared" si="0"/>
        <v>0.6</v>
      </c>
      <c r="L11" s="54">
        <f t="shared" si="0"/>
        <v>0.6</v>
      </c>
      <c r="M11" s="54">
        <f t="shared" si="0"/>
        <v>0.6</v>
      </c>
      <c r="N11" s="54">
        <f t="shared" si="0"/>
        <v>0.6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(Escalated)'!E16</f>
        <v>0</v>
      </c>
      <c r="C13" s="126">
        <f>'CapEx (Escalated)'!F16</f>
        <v>0.76200000000000001</v>
      </c>
      <c r="D13" s="126">
        <f>'CapEx (Escalated)'!G16</f>
        <v>2.5979999999999999</v>
      </c>
      <c r="E13" s="126">
        <f>'CapEx (Escalated)'!H16</f>
        <v>1.5324867</v>
      </c>
      <c r="F13" s="126">
        <f>'CapEx (Escalated)'!I16</f>
        <v>0.6</v>
      </c>
      <c r="G13" s="126">
        <f>'CapEx (Escalated)'!J16</f>
        <v>0</v>
      </c>
      <c r="H13" s="126">
        <f>'CapEx (Escalated)'!K16</f>
        <v>0</v>
      </c>
      <c r="I13" s="126">
        <f>'CapEx (Escalated)'!L16</f>
        <v>0</v>
      </c>
      <c r="J13" s="126">
        <f>'CapEx (Escalated)'!M16</f>
        <v>0</v>
      </c>
      <c r="K13" s="126">
        <f>'CapEx (Escalated)'!N16</f>
        <v>0</v>
      </c>
      <c r="L13" s="126">
        <f>'CapEx (Escalated)'!O16</f>
        <v>0</v>
      </c>
      <c r="M13" s="126">
        <f>'CapEx (Escalated)'!P16</f>
        <v>0</v>
      </c>
      <c r="N13" s="126">
        <f>'CapEx (Escalated)'!Q16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5.4924866999999997</v>
      </c>
      <c r="BO13" s="323"/>
    </row>
    <row r="14" spans="1:67" s="36" customFormat="1" ht="15" customHeight="1" x14ac:dyDescent="0.2">
      <c r="A14" s="64" t="s">
        <v>27</v>
      </c>
      <c r="B14" s="126"/>
      <c r="C14" s="126">
        <f>-C13</f>
        <v>-0.76200000000000001</v>
      </c>
      <c r="D14" s="126">
        <f>-D13</f>
        <v>-2.5979999999999999</v>
      </c>
      <c r="E14" s="126">
        <f>-E13</f>
        <v>-1.5324867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-4.8924867000000001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0.6</v>
      </c>
      <c r="G15" s="65">
        <f t="shared" si="2"/>
        <v>0.6</v>
      </c>
      <c r="H15" s="65">
        <f t="shared" si="2"/>
        <v>0.6</v>
      </c>
      <c r="I15" s="65">
        <f t="shared" si="2"/>
        <v>0.6</v>
      </c>
      <c r="J15" s="65">
        <f t="shared" si="2"/>
        <v>0.6</v>
      </c>
      <c r="K15" s="65">
        <f>SUM(K11:K14)</f>
        <v>0.6</v>
      </c>
      <c r="L15" s="65">
        <f>SUM(L11:L14)</f>
        <v>0.6</v>
      </c>
      <c r="M15" s="65">
        <f>SUM(M11:M14)</f>
        <v>0.6</v>
      </c>
      <c r="N15" s="65">
        <f>SUM(N11:N14)</f>
        <v>0.6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0.3</v>
      </c>
      <c r="G16" s="66">
        <f t="shared" si="4"/>
        <v>0.6</v>
      </c>
      <c r="H16" s="66">
        <f t="shared" si="4"/>
        <v>0.6</v>
      </c>
      <c r="I16" s="66">
        <f t="shared" si="4"/>
        <v>0.6</v>
      </c>
      <c r="J16" s="66">
        <f t="shared" si="4"/>
        <v>0.6</v>
      </c>
      <c r="K16" s="66">
        <f t="shared" si="4"/>
        <v>0.6</v>
      </c>
      <c r="L16" s="66">
        <f t="shared" si="4"/>
        <v>0.6</v>
      </c>
      <c r="M16" s="66">
        <f t="shared" si="4"/>
        <v>0.6</v>
      </c>
      <c r="N16" s="66">
        <f t="shared" si="4"/>
        <v>0.6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0.76200000000000001</v>
      </c>
      <c r="E19" s="72">
        <f t="shared" si="5"/>
        <v>3.36</v>
      </c>
      <c r="F19" s="72">
        <f t="shared" si="5"/>
        <v>4.8924867000000001</v>
      </c>
      <c r="G19" s="72">
        <f t="shared" si="5"/>
        <v>4.8924867000000001</v>
      </c>
      <c r="H19" s="72">
        <f t="shared" si="5"/>
        <v>4.8924867000000001</v>
      </c>
      <c r="I19" s="72">
        <f t="shared" si="5"/>
        <v>4.8924867000000001</v>
      </c>
      <c r="J19" s="72">
        <f t="shared" si="5"/>
        <v>4.8924867000000001</v>
      </c>
      <c r="K19" s="72">
        <f t="shared" si="5"/>
        <v>4.8924867000000001</v>
      </c>
      <c r="L19" s="72">
        <f t="shared" si="5"/>
        <v>4.8924867000000001</v>
      </c>
      <c r="M19" s="72">
        <f t="shared" si="5"/>
        <v>4.8924867000000001</v>
      </c>
      <c r="N19" s="72">
        <f t="shared" si="5"/>
        <v>4.1304867000000005</v>
      </c>
      <c r="O19" s="72">
        <f t="shared" si="5"/>
        <v>1.5324867000000006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36" customFormat="1" ht="15" customHeight="1" x14ac:dyDescent="0.2">
      <c r="A20" s="348" t="s">
        <v>25</v>
      </c>
      <c r="B20" s="72">
        <f>-B14</f>
        <v>0</v>
      </c>
      <c r="C20" s="72">
        <f t="shared" ref="C20:K20" si="6">-C14</f>
        <v>0.76200000000000001</v>
      </c>
      <c r="D20" s="72">
        <f t="shared" si="6"/>
        <v>2.5979999999999999</v>
      </c>
      <c r="E20" s="72">
        <f t="shared" si="6"/>
        <v>1.5324867</v>
      </c>
      <c r="F20" s="72">
        <f t="shared" si="6"/>
        <v>0</v>
      </c>
      <c r="G20" s="72">
        <f t="shared" si="6"/>
        <v>0</v>
      </c>
      <c r="H20" s="72">
        <f t="shared" si="6"/>
        <v>0</v>
      </c>
      <c r="I20" s="72">
        <f t="shared" si="6"/>
        <v>0</v>
      </c>
      <c r="J20" s="72">
        <f t="shared" si="6"/>
        <v>0</v>
      </c>
      <c r="K20" s="72">
        <f t="shared" si="6"/>
        <v>0</v>
      </c>
      <c r="L20" s="52"/>
      <c r="M20" s="319">
        <f>-C20</f>
        <v>-0.76200000000000001</v>
      </c>
      <c r="N20" s="319">
        <f>-D20</f>
        <v>-2.5979999999999999</v>
      </c>
      <c r="O20" s="319">
        <f>-E20</f>
        <v>-1.5324867</v>
      </c>
      <c r="P20" s="72">
        <f t="shared" ref="P20:AY20" si="7">-P14</f>
        <v>0</v>
      </c>
      <c r="Q20" s="72">
        <f t="shared" si="7"/>
        <v>0</v>
      </c>
      <c r="R20" s="72">
        <f t="shared" si="7"/>
        <v>0</v>
      </c>
      <c r="S20" s="72">
        <f t="shared" si="7"/>
        <v>0</v>
      </c>
      <c r="T20" s="72">
        <f t="shared" si="7"/>
        <v>0</v>
      </c>
      <c r="U20" s="72">
        <f t="shared" si="7"/>
        <v>0</v>
      </c>
      <c r="V20" s="72">
        <f t="shared" si="7"/>
        <v>0</v>
      </c>
      <c r="W20" s="72">
        <f t="shared" si="7"/>
        <v>0</v>
      </c>
      <c r="X20" s="72">
        <f t="shared" si="7"/>
        <v>0</v>
      </c>
      <c r="Y20" s="72">
        <f t="shared" si="7"/>
        <v>0</v>
      </c>
      <c r="Z20" s="72">
        <f t="shared" si="7"/>
        <v>0</v>
      </c>
      <c r="AA20" s="72">
        <f t="shared" si="7"/>
        <v>0</v>
      </c>
      <c r="AB20" s="72">
        <f t="shared" si="7"/>
        <v>0</v>
      </c>
      <c r="AC20" s="72">
        <f t="shared" si="7"/>
        <v>0</v>
      </c>
      <c r="AD20" s="72">
        <f t="shared" si="7"/>
        <v>0</v>
      </c>
      <c r="AE20" s="72">
        <f t="shared" si="7"/>
        <v>0</v>
      </c>
      <c r="AF20" s="72">
        <f t="shared" si="7"/>
        <v>0</v>
      </c>
      <c r="AG20" s="72">
        <f t="shared" si="7"/>
        <v>0</v>
      </c>
      <c r="AH20" s="72">
        <f t="shared" si="7"/>
        <v>0</v>
      </c>
      <c r="AI20" s="72">
        <f t="shared" si="7"/>
        <v>0</v>
      </c>
      <c r="AJ20" s="72">
        <f t="shared" si="7"/>
        <v>0</v>
      </c>
      <c r="AK20" s="72">
        <f t="shared" si="7"/>
        <v>0</v>
      </c>
      <c r="AL20" s="72">
        <f t="shared" si="7"/>
        <v>0</v>
      </c>
      <c r="AM20" s="72">
        <f t="shared" si="7"/>
        <v>0</v>
      </c>
      <c r="AN20" s="72">
        <f t="shared" si="7"/>
        <v>0</v>
      </c>
      <c r="AO20" s="72">
        <f t="shared" si="7"/>
        <v>0</v>
      </c>
      <c r="AP20" s="72">
        <f t="shared" si="7"/>
        <v>0</v>
      </c>
      <c r="AQ20" s="72">
        <f t="shared" si="7"/>
        <v>0</v>
      </c>
      <c r="AR20" s="72">
        <f t="shared" si="7"/>
        <v>0</v>
      </c>
      <c r="AS20" s="72">
        <f t="shared" si="7"/>
        <v>0</v>
      </c>
      <c r="AT20" s="72">
        <f t="shared" si="7"/>
        <v>0</v>
      </c>
      <c r="AU20" s="72">
        <f t="shared" si="7"/>
        <v>0</v>
      </c>
      <c r="AV20" s="72">
        <f t="shared" si="7"/>
        <v>0</v>
      </c>
      <c r="AW20" s="72">
        <f t="shared" si="7"/>
        <v>0</v>
      </c>
      <c r="AX20" s="72">
        <f t="shared" si="7"/>
        <v>0</v>
      </c>
      <c r="AY20" s="72">
        <f t="shared" si="7"/>
        <v>0</v>
      </c>
      <c r="AZ20" s="52"/>
      <c r="BA20" s="52"/>
      <c r="BB20" s="52"/>
      <c r="BC20" s="52"/>
      <c r="BD20" s="52">
        <f>-G20</f>
        <v>0</v>
      </c>
      <c r="BE20" s="72"/>
      <c r="BF20" s="72"/>
      <c r="BG20" s="72"/>
      <c r="BH20" s="72"/>
      <c r="BI20" s="52"/>
      <c r="BJ20" s="72"/>
      <c r="BK20" s="52"/>
      <c r="BL20" s="72"/>
      <c r="BM20" s="35"/>
      <c r="BN20" s="72">
        <f>SUM(B20:BM20)</f>
        <v>6.6613381477509392E-16</v>
      </c>
      <c r="BO20" s="323"/>
    </row>
    <row r="21" spans="1:67" s="36" customFormat="1" ht="15" customHeight="1" x14ac:dyDescent="0.2">
      <c r="A21" s="34" t="s">
        <v>28</v>
      </c>
      <c r="B21" s="72">
        <f t="shared" ref="B21:BL21" si="8">SUM(B19:B20)</f>
        <v>0</v>
      </c>
      <c r="C21" s="72">
        <f t="shared" si="8"/>
        <v>0.76200000000000001</v>
      </c>
      <c r="D21" s="72">
        <f t="shared" si="8"/>
        <v>3.36</v>
      </c>
      <c r="E21" s="72">
        <f t="shared" si="8"/>
        <v>4.8924867000000001</v>
      </c>
      <c r="F21" s="72">
        <f t="shared" si="8"/>
        <v>4.8924867000000001</v>
      </c>
      <c r="G21" s="72">
        <f t="shared" si="8"/>
        <v>4.8924867000000001</v>
      </c>
      <c r="H21" s="72">
        <f t="shared" si="8"/>
        <v>4.8924867000000001</v>
      </c>
      <c r="I21" s="72">
        <f t="shared" si="8"/>
        <v>4.8924867000000001</v>
      </c>
      <c r="J21" s="72">
        <f t="shared" si="8"/>
        <v>4.8924867000000001</v>
      </c>
      <c r="K21" s="72">
        <f t="shared" si="8"/>
        <v>4.8924867000000001</v>
      </c>
      <c r="L21" s="72">
        <f t="shared" si="8"/>
        <v>4.8924867000000001</v>
      </c>
      <c r="M21" s="72">
        <f t="shared" si="8"/>
        <v>4.1304867000000005</v>
      </c>
      <c r="N21" s="72">
        <f t="shared" si="8"/>
        <v>1.5324867000000006</v>
      </c>
      <c r="O21" s="72">
        <f t="shared" si="8"/>
        <v>0</v>
      </c>
      <c r="P21" s="72">
        <f t="shared" si="8"/>
        <v>0</v>
      </c>
      <c r="Q21" s="72">
        <f t="shared" si="8"/>
        <v>0</v>
      </c>
      <c r="R21" s="72">
        <f t="shared" si="8"/>
        <v>0</v>
      </c>
      <c r="S21" s="72">
        <f t="shared" si="8"/>
        <v>0</v>
      </c>
      <c r="T21" s="72">
        <f t="shared" si="8"/>
        <v>0</v>
      </c>
      <c r="U21" s="72">
        <f t="shared" si="8"/>
        <v>0</v>
      </c>
      <c r="V21" s="72">
        <f t="shared" si="8"/>
        <v>0</v>
      </c>
      <c r="W21" s="72">
        <f t="shared" si="8"/>
        <v>0</v>
      </c>
      <c r="X21" s="72">
        <f t="shared" si="8"/>
        <v>0</v>
      </c>
      <c r="Y21" s="72">
        <f t="shared" si="8"/>
        <v>0</v>
      </c>
      <c r="Z21" s="72">
        <f t="shared" si="8"/>
        <v>0</v>
      </c>
      <c r="AA21" s="72">
        <f t="shared" si="8"/>
        <v>0</v>
      </c>
      <c r="AB21" s="72">
        <f t="shared" si="8"/>
        <v>0</v>
      </c>
      <c r="AC21" s="72">
        <f t="shared" si="8"/>
        <v>0</v>
      </c>
      <c r="AD21" s="72">
        <f t="shared" si="8"/>
        <v>0</v>
      </c>
      <c r="AE21" s="72">
        <f t="shared" si="8"/>
        <v>0</v>
      </c>
      <c r="AF21" s="72">
        <f t="shared" si="8"/>
        <v>0</v>
      </c>
      <c r="AG21" s="72">
        <f t="shared" si="8"/>
        <v>0</v>
      </c>
      <c r="AH21" s="72">
        <f t="shared" si="8"/>
        <v>0</v>
      </c>
      <c r="AI21" s="72">
        <f t="shared" si="8"/>
        <v>0</v>
      </c>
      <c r="AJ21" s="72">
        <f t="shared" si="8"/>
        <v>0</v>
      </c>
      <c r="AK21" s="72">
        <f t="shared" si="8"/>
        <v>0</v>
      </c>
      <c r="AL21" s="72">
        <f t="shared" si="8"/>
        <v>0</v>
      </c>
      <c r="AM21" s="72">
        <f t="shared" si="8"/>
        <v>0</v>
      </c>
      <c r="AN21" s="72">
        <f t="shared" si="8"/>
        <v>0</v>
      </c>
      <c r="AO21" s="72">
        <f t="shared" si="8"/>
        <v>0</v>
      </c>
      <c r="AP21" s="72">
        <f t="shared" si="8"/>
        <v>0</v>
      </c>
      <c r="AQ21" s="72">
        <f t="shared" si="8"/>
        <v>0</v>
      </c>
      <c r="AR21" s="72">
        <f t="shared" si="8"/>
        <v>0</v>
      </c>
      <c r="AS21" s="72">
        <f t="shared" si="8"/>
        <v>0</v>
      </c>
      <c r="AT21" s="72">
        <f t="shared" si="8"/>
        <v>0</v>
      </c>
      <c r="AU21" s="72">
        <f t="shared" si="8"/>
        <v>0</v>
      </c>
      <c r="AV21" s="72">
        <f t="shared" si="8"/>
        <v>0</v>
      </c>
      <c r="AW21" s="72">
        <f t="shared" si="8"/>
        <v>0</v>
      </c>
      <c r="AX21" s="72">
        <f t="shared" si="8"/>
        <v>0</v>
      </c>
      <c r="AY21" s="72">
        <f t="shared" si="8"/>
        <v>0</v>
      </c>
      <c r="AZ21" s="72">
        <f t="shared" si="8"/>
        <v>0</v>
      </c>
      <c r="BA21" s="72">
        <f t="shared" si="8"/>
        <v>0</v>
      </c>
      <c r="BB21" s="72">
        <f t="shared" si="8"/>
        <v>0</v>
      </c>
      <c r="BC21" s="72">
        <f t="shared" si="8"/>
        <v>0</v>
      </c>
      <c r="BD21" s="72">
        <f t="shared" si="8"/>
        <v>0</v>
      </c>
      <c r="BE21" s="72">
        <f t="shared" si="8"/>
        <v>0</v>
      </c>
      <c r="BF21" s="72">
        <f t="shared" si="8"/>
        <v>0</v>
      </c>
      <c r="BG21" s="72">
        <f t="shared" si="8"/>
        <v>0</v>
      </c>
      <c r="BH21" s="72">
        <f t="shared" si="8"/>
        <v>0</v>
      </c>
      <c r="BI21" s="72">
        <f t="shared" si="8"/>
        <v>0</v>
      </c>
      <c r="BJ21" s="72">
        <f t="shared" si="8"/>
        <v>0</v>
      </c>
      <c r="BK21" s="72">
        <f t="shared" si="8"/>
        <v>0</v>
      </c>
      <c r="BL21" s="72">
        <f t="shared" si="8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9">AVERAGE(B19,B21)</f>
        <v>0</v>
      </c>
      <c r="C22" s="66">
        <f t="shared" si="9"/>
        <v>0.38100000000000001</v>
      </c>
      <c r="D22" s="66">
        <f t="shared" si="9"/>
        <v>2.0609999999999999</v>
      </c>
      <c r="E22" s="66">
        <f t="shared" si="9"/>
        <v>4.1262433500000002</v>
      </c>
      <c r="F22" s="66">
        <f t="shared" si="9"/>
        <v>4.8924867000000001</v>
      </c>
      <c r="G22" s="66">
        <f t="shared" si="9"/>
        <v>4.8924867000000001</v>
      </c>
      <c r="H22" s="66">
        <f t="shared" si="9"/>
        <v>4.8924867000000001</v>
      </c>
      <c r="I22" s="66">
        <f t="shared" si="9"/>
        <v>4.8924867000000001</v>
      </c>
      <c r="J22" s="66">
        <f t="shared" si="9"/>
        <v>4.8924867000000001</v>
      </c>
      <c r="K22" s="66">
        <f t="shared" si="9"/>
        <v>4.8924867000000001</v>
      </c>
      <c r="L22" s="66">
        <f t="shared" si="9"/>
        <v>4.8924867000000001</v>
      </c>
      <c r="M22" s="66">
        <f t="shared" si="9"/>
        <v>4.5114867000000007</v>
      </c>
      <c r="N22" s="66">
        <f t="shared" si="9"/>
        <v>2.8314867000000006</v>
      </c>
      <c r="O22" s="66">
        <f t="shared" si="9"/>
        <v>0.76624335000000032</v>
      </c>
      <c r="P22" s="66">
        <f t="shared" si="9"/>
        <v>0</v>
      </c>
      <c r="Q22" s="66">
        <f t="shared" si="9"/>
        <v>0</v>
      </c>
      <c r="R22" s="66">
        <f t="shared" si="9"/>
        <v>0</v>
      </c>
      <c r="S22" s="66">
        <f t="shared" si="9"/>
        <v>0</v>
      </c>
      <c r="T22" s="66">
        <f t="shared" si="9"/>
        <v>0</v>
      </c>
      <c r="U22" s="66">
        <f t="shared" si="9"/>
        <v>0</v>
      </c>
      <c r="V22" s="66">
        <f t="shared" si="9"/>
        <v>0</v>
      </c>
      <c r="W22" s="66">
        <f t="shared" si="9"/>
        <v>0</v>
      </c>
      <c r="X22" s="66">
        <f t="shared" si="9"/>
        <v>0</v>
      </c>
      <c r="Y22" s="66">
        <f t="shared" si="9"/>
        <v>0</v>
      </c>
      <c r="Z22" s="66">
        <f t="shared" si="9"/>
        <v>0</v>
      </c>
      <c r="AA22" s="66">
        <f t="shared" si="9"/>
        <v>0</v>
      </c>
      <c r="AB22" s="66">
        <f t="shared" si="9"/>
        <v>0</v>
      </c>
      <c r="AC22" s="66">
        <f t="shared" si="9"/>
        <v>0</v>
      </c>
      <c r="AD22" s="66">
        <f t="shared" si="9"/>
        <v>0</v>
      </c>
      <c r="AE22" s="66">
        <f t="shared" si="9"/>
        <v>0</v>
      </c>
      <c r="AF22" s="66">
        <f t="shared" si="9"/>
        <v>0</v>
      </c>
      <c r="AG22" s="66">
        <f t="shared" si="9"/>
        <v>0</v>
      </c>
      <c r="AH22" s="66">
        <f t="shared" si="9"/>
        <v>0</v>
      </c>
      <c r="AI22" s="66">
        <f t="shared" si="9"/>
        <v>0</v>
      </c>
      <c r="AJ22" s="66">
        <f t="shared" si="9"/>
        <v>0</v>
      </c>
      <c r="AK22" s="66">
        <f t="shared" si="9"/>
        <v>0</v>
      </c>
      <c r="AL22" s="66">
        <f t="shared" si="9"/>
        <v>0</v>
      </c>
      <c r="AM22" s="66">
        <f t="shared" si="9"/>
        <v>0</v>
      </c>
      <c r="AN22" s="66">
        <f t="shared" si="9"/>
        <v>0</v>
      </c>
      <c r="AO22" s="66">
        <f t="shared" si="9"/>
        <v>0</v>
      </c>
      <c r="AP22" s="66">
        <f t="shared" si="9"/>
        <v>0</v>
      </c>
      <c r="AQ22" s="66">
        <f t="shared" si="9"/>
        <v>0</v>
      </c>
      <c r="AR22" s="66">
        <f t="shared" si="9"/>
        <v>0</v>
      </c>
      <c r="AS22" s="66">
        <f t="shared" si="9"/>
        <v>0</v>
      </c>
      <c r="AT22" s="66">
        <f t="shared" si="9"/>
        <v>0</v>
      </c>
      <c r="AU22" s="66">
        <f t="shared" si="9"/>
        <v>0</v>
      </c>
      <c r="AV22" s="66">
        <f t="shared" si="9"/>
        <v>0</v>
      </c>
      <c r="AW22" s="66">
        <f t="shared" si="9"/>
        <v>0</v>
      </c>
      <c r="AX22" s="66">
        <f t="shared" si="9"/>
        <v>0</v>
      </c>
      <c r="AY22" s="66">
        <f t="shared" si="9"/>
        <v>0</v>
      </c>
      <c r="AZ22" s="66">
        <f t="shared" si="9"/>
        <v>0</v>
      </c>
      <c r="BA22" s="66">
        <f t="shared" si="9"/>
        <v>0</v>
      </c>
      <c r="BB22" s="66">
        <f t="shared" si="9"/>
        <v>0</v>
      </c>
      <c r="BC22" s="66">
        <f t="shared" si="9"/>
        <v>0</v>
      </c>
      <c r="BD22" s="66">
        <f t="shared" si="9"/>
        <v>0</v>
      </c>
      <c r="BE22" s="66">
        <f t="shared" si="9"/>
        <v>0</v>
      </c>
      <c r="BF22" s="66">
        <f t="shared" si="9"/>
        <v>0</v>
      </c>
      <c r="BG22" s="66">
        <f t="shared" si="9"/>
        <v>0</v>
      </c>
      <c r="BH22" s="66">
        <f t="shared" si="9"/>
        <v>0</v>
      </c>
      <c r="BI22" s="66">
        <f t="shared" si="9"/>
        <v>0</v>
      </c>
      <c r="BJ22" s="66">
        <f t="shared" si="9"/>
        <v>0</v>
      </c>
      <c r="BK22" s="66">
        <f t="shared" si="9"/>
        <v>0</v>
      </c>
      <c r="BL22" s="66">
        <f t="shared" si="9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0">B28</f>
        <v>0</v>
      </c>
      <c r="D25" s="72">
        <f t="shared" si="10"/>
        <v>0.21770340000000002</v>
      </c>
      <c r="E25" s="72">
        <f t="shared" si="10"/>
        <v>1.3331796</v>
      </c>
      <c r="F25" s="72">
        <f t="shared" si="10"/>
        <v>3.3101047701899997</v>
      </c>
      <c r="G25" s="72">
        <f t="shared" si="10"/>
        <v>5.1600768358499991</v>
      </c>
      <c r="H25" s="72">
        <f t="shared" si="10"/>
        <v>6.4814898327119987</v>
      </c>
      <c r="I25" s="72">
        <f t="shared" si="10"/>
        <v>7.4642182590419992</v>
      </c>
      <c r="J25" s="72">
        <f t="shared" si="10"/>
        <v>8.3375271349919995</v>
      </c>
      <c r="K25" s="72">
        <f t="shared" si="10"/>
        <v>9.1428351309419984</v>
      </c>
      <c r="L25" s="72">
        <f t="shared" si="10"/>
        <v>9.6482814868919977</v>
      </c>
      <c r="M25" s="72">
        <f t="shared" si="10"/>
        <v>9.7850712497339973</v>
      </c>
      <c r="N25" s="72">
        <f t="shared" si="10"/>
        <v>9.7850712497339973</v>
      </c>
      <c r="O25" s="72">
        <f t="shared" si="10"/>
        <v>9.7850712497339973</v>
      </c>
      <c r="P25" s="72">
        <f t="shared" si="10"/>
        <v>9.7850712497339973</v>
      </c>
      <c r="Q25" s="72">
        <f t="shared" si="10"/>
        <v>9.7850712497339973</v>
      </c>
      <c r="R25" s="72">
        <f t="shared" si="10"/>
        <v>9.7850712497339973</v>
      </c>
      <c r="S25" s="72">
        <f t="shared" si="10"/>
        <v>9.7850712497339973</v>
      </c>
      <c r="T25" s="72">
        <f t="shared" si="10"/>
        <v>9.7850712497339973</v>
      </c>
      <c r="U25" s="72">
        <f t="shared" si="10"/>
        <v>9.7850712497339973</v>
      </c>
      <c r="V25" s="72">
        <f t="shared" si="10"/>
        <v>9.7850712497339973</v>
      </c>
      <c r="W25" s="72">
        <f t="shared" si="10"/>
        <v>9.7850712497339973</v>
      </c>
      <c r="X25" s="72">
        <f t="shared" si="10"/>
        <v>9.7850712497339973</v>
      </c>
      <c r="Y25" s="72">
        <f t="shared" si="10"/>
        <v>9.7850712497339973</v>
      </c>
      <c r="Z25" s="72">
        <f t="shared" si="10"/>
        <v>9.7850712497339973</v>
      </c>
      <c r="AA25" s="72">
        <f t="shared" si="10"/>
        <v>9.7850712497339973</v>
      </c>
      <c r="AB25" s="72">
        <f t="shared" si="10"/>
        <v>9.7850712497339973</v>
      </c>
      <c r="AC25" s="72">
        <f t="shared" si="10"/>
        <v>9.7850712497339973</v>
      </c>
      <c r="AD25" s="72">
        <f t="shared" si="10"/>
        <v>9.7850712497339973</v>
      </c>
      <c r="AE25" s="72">
        <f t="shared" si="10"/>
        <v>9.7850712497339973</v>
      </c>
      <c r="AF25" s="72">
        <f t="shared" si="10"/>
        <v>9.7850712497339973</v>
      </c>
      <c r="AG25" s="72">
        <f t="shared" si="10"/>
        <v>9.7850712497339973</v>
      </c>
      <c r="AH25" s="72">
        <f t="shared" si="10"/>
        <v>9.7850712497339973</v>
      </c>
      <c r="AI25" s="72">
        <f t="shared" si="10"/>
        <v>9.7850712497339973</v>
      </c>
      <c r="AJ25" s="72">
        <f t="shared" si="10"/>
        <v>9.7850712497339973</v>
      </c>
      <c r="AK25" s="72">
        <f t="shared" si="10"/>
        <v>9.7850712497339973</v>
      </c>
      <c r="AL25" s="72">
        <f t="shared" si="10"/>
        <v>9.7850712497339973</v>
      </c>
      <c r="AM25" s="72">
        <f t="shared" si="10"/>
        <v>9.7850712497339973</v>
      </c>
      <c r="AN25" s="72">
        <f t="shared" si="10"/>
        <v>9.7850712497339973</v>
      </c>
      <c r="AO25" s="72">
        <f t="shared" si="10"/>
        <v>9.7850712497339973</v>
      </c>
      <c r="AP25" s="72">
        <f t="shared" si="10"/>
        <v>9.7850712497339973</v>
      </c>
      <c r="AQ25" s="72">
        <f t="shared" si="10"/>
        <v>9.7850712497339973</v>
      </c>
      <c r="AR25" s="72">
        <f t="shared" si="10"/>
        <v>9.7850712497339973</v>
      </c>
      <c r="AS25" s="72">
        <f t="shared" si="10"/>
        <v>9.7850712497339973</v>
      </c>
      <c r="AT25" s="72">
        <f t="shared" si="10"/>
        <v>9.7850712497339973</v>
      </c>
      <c r="AU25" s="72">
        <f t="shared" si="10"/>
        <v>9.7850712497339973</v>
      </c>
      <c r="AV25" s="72">
        <f t="shared" si="10"/>
        <v>9.7850712497339973</v>
      </c>
      <c r="AW25" s="72">
        <f t="shared" si="10"/>
        <v>9.7850712497339973</v>
      </c>
      <c r="AX25" s="72">
        <f t="shared" si="10"/>
        <v>9.7850712497339973</v>
      </c>
      <c r="AY25" s="72">
        <f t="shared" si="10"/>
        <v>9.7850712497339973</v>
      </c>
      <c r="AZ25" s="72">
        <f t="shared" si="10"/>
        <v>9.7850712497339973</v>
      </c>
      <c r="BA25" s="72">
        <f t="shared" si="10"/>
        <v>9.7850712497339973</v>
      </c>
      <c r="BB25" s="72">
        <f t="shared" si="10"/>
        <v>9.7850712497339973</v>
      </c>
      <c r="BC25" s="72">
        <f t="shared" si="10"/>
        <v>9.7850712497339973</v>
      </c>
      <c r="BD25" s="72">
        <f t="shared" si="10"/>
        <v>9.7850712497339973</v>
      </c>
      <c r="BE25" s="72">
        <f t="shared" si="10"/>
        <v>9.7850712497339973</v>
      </c>
      <c r="BF25" s="72">
        <f t="shared" si="10"/>
        <v>9.7850712497339973</v>
      </c>
      <c r="BG25" s="72">
        <f t="shared" si="10"/>
        <v>9.7850712497339973</v>
      </c>
      <c r="BH25" s="72">
        <f t="shared" si="10"/>
        <v>9.7850712497339973</v>
      </c>
      <c r="BI25" s="72">
        <f t="shared" si="10"/>
        <v>9.7850712497339973</v>
      </c>
      <c r="BJ25" s="72">
        <f t="shared" si="10"/>
        <v>9.7850712497339973</v>
      </c>
      <c r="BK25" s="72">
        <f t="shared" si="10"/>
        <v>9.7850712497339973</v>
      </c>
      <c r="BL25" s="72">
        <f t="shared" si="10"/>
        <v>9.7850712497339973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1">C76</f>
        <v>0.10885170000000001</v>
      </c>
      <c r="D26" s="72">
        <f t="shared" si="11"/>
        <v>0.55773810000000001</v>
      </c>
      <c r="E26" s="72">
        <f t="shared" si="11"/>
        <v>0.98846258509499996</v>
      </c>
      <c r="F26" s="72">
        <f t="shared" si="11"/>
        <v>0.92498603282999992</v>
      </c>
      <c r="G26" s="72">
        <f t="shared" si="11"/>
        <v>0.66070649843100004</v>
      </c>
      <c r="H26" s="72">
        <f t="shared" si="11"/>
        <v>0.49136421316500001</v>
      </c>
      <c r="I26" s="72">
        <f t="shared" si="11"/>
        <v>0.43665443797499998</v>
      </c>
      <c r="J26" s="72">
        <f t="shared" si="11"/>
        <v>0.40265399797499996</v>
      </c>
      <c r="K26" s="72">
        <f t="shared" si="11"/>
        <v>0.25272317797499999</v>
      </c>
      <c r="L26" s="72">
        <f t="shared" si="11"/>
        <v>6.8394881421000003E-2</v>
      </c>
      <c r="M26" s="72">
        <f t="shared" si="11"/>
        <v>0</v>
      </c>
      <c r="N26" s="72">
        <f t="shared" si="11"/>
        <v>0</v>
      </c>
      <c r="O26" s="72">
        <f t="shared" si="11"/>
        <v>0</v>
      </c>
      <c r="P26" s="72">
        <f t="shared" si="11"/>
        <v>0</v>
      </c>
      <c r="Q26" s="72">
        <f t="shared" si="11"/>
        <v>0</v>
      </c>
      <c r="R26" s="72">
        <f t="shared" si="11"/>
        <v>0</v>
      </c>
      <c r="S26" s="72">
        <f t="shared" si="11"/>
        <v>0</v>
      </c>
      <c r="T26" s="72">
        <f t="shared" si="11"/>
        <v>0</v>
      </c>
      <c r="U26" s="72">
        <f t="shared" si="11"/>
        <v>0</v>
      </c>
      <c r="V26" s="72">
        <f t="shared" si="11"/>
        <v>0</v>
      </c>
      <c r="W26" s="72">
        <f t="shared" si="11"/>
        <v>0</v>
      </c>
      <c r="X26" s="72">
        <f t="shared" si="11"/>
        <v>0</v>
      </c>
      <c r="Y26" s="72">
        <f t="shared" si="11"/>
        <v>0</v>
      </c>
      <c r="Z26" s="72">
        <f t="shared" si="11"/>
        <v>0</v>
      </c>
      <c r="AA26" s="72">
        <f t="shared" si="11"/>
        <v>0</v>
      </c>
      <c r="AB26" s="72">
        <f t="shared" si="11"/>
        <v>0</v>
      </c>
      <c r="AC26" s="72">
        <f t="shared" si="11"/>
        <v>0</v>
      </c>
      <c r="AD26" s="72">
        <f t="shared" si="11"/>
        <v>0</v>
      </c>
      <c r="AE26" s="72">
        <f t="shared" si="11"/>
        <v>0</v>
      </c>
      <c r="AF26" s="72">
        <f t="shared" si="11"/>
        <v>0</v>
      </c>
      <c r="AG26" s="72">
        <f t="shared" si="11"/>
        <v>0</v>
      </c>
      <c r="AH26" s="72">
        <f t="shared" si="11"/>
        <v>0</v>
      </c>
      <c r="AI26" s="72">
        <f t="shared" si="11"/>
        <v>0</v>
      </c>
      <c r="AJ26" s="72">
        <f t="shared" si="11"/>
        <v>0</v>
      </c>
      <c r="AK26" s="72">
        <f t="shared" si="11"/>
        <v>0</v>
      </c>
      <c r="AL26" s="72">
        <f t="shared" si="11"/>
        <v>0</v>
      </c>
      <c r="AM26" s="72">
        <f t="shared" si="11"/>
        <v>0</v>
      </c>
      <c r="AN26" s="72">
        <f t="shared" si="11"/>
        <v>0</v>
      </c>
      <c r="AO26" s="72">
        <f t="shared" si="11"/>
        <v>0</v>
      </c>
      <c r="AP26" s="72">
        <f t="shared" si="11"/>
        <v>0</v>
      </c>
      <c r="AQ26" s="72">
        <f t="shared" si="11"/>
        <v>0</v>
      </c>
      <c r="AR26" s="72">
        <f t="shared" si="11"/>
        <v>0</v>
      </c>
      <c r="AS26" s="72">
        <f t="shared" si="11"/>
        <v>0</v>
      </c>
      <c r="AT26" s="72">
        <f t="shared" si="11"/>
        <v>0</v>
      </c>
      <c r="AU26" s="72">
        <f t="shared" si="11"/>
        <v>0</v>
      </c>
      <c r="AV26" s="72">
        <f t="shared" si="11"/>
        <v>0</v>
      </c>
      <c r="AW26" s="72">
        <f t="shared" si="11"/>
        <v>0</v>
      </c>
      <c r="AX26" s="72">
        <f t="shared" si="11"/>
        <v>0</v>
      </c>
      <c r="AY26" s="72">
        <f t="shared" si="11"/>
        <v>0</v>
      </c>
      <c r="AZ26" s="72">
        <f t="shared" si="11"/>
        <v>0</v>
      </c>
      <c r="BA26" s="72">
        <f t="shared" si="11"/>
        <v>0</v>
      </c>
      <c r="BB26" s="72">
        <f t="shared" si="11"/>
        <v>0</v>
      </c>
      <c r="BC26" s="72">
        <f t="shared" si="11"/>
        <v>0</v>
      </c>
      <c r="BD26" s="72">
        <f t="shared" si="11"/>
        <v>0</v>
      </c>
      <c r="BE26" s="72">
        <f t="shared" si="11"/>
        <v>0</v>
      </c>
      <c r="BF26" s="72">
        <f t="shared" si="11"/>
        <v>0</v>
      </c>
      <c r="BG26" s="72">
        <f t="shared" si="11"/>
        <v>0</v>
      </c>
      <c r="BH26" s="72">
        <f t="shared" si="11"/>
        <v>0</v>
      </c>
      <c r="BI26" s="72">
        <f t="shared" si="11"/>
        <v>0</v>
      </c>
      <c r="BJ26" s="72">
        <f t="shared" si="11"/>
        <v>0</v>
      </c>
      <c r="BK26" s="72">
        <f t="shared" si="11"/>
        <v>0</v>
      </c>
      <c r="BL26" s="72">
        <f t="shared" si="11"/>
        <v>0</v>
      </c>
      <c r="BM26" s="35"/>
      <c r="BN26" s="72">
        <f>SUM(B26:BM26)</f>
        <v>4.8925356248669996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2">B83</f>
        <v>0</v>
      </c>
      <c r="C27" s="72">
        <f t="shared" si="12"/>
        <v>0.10885170000000001</v>
      </c>
      <c r="D27" s="72">
        <f t="shared" si="12"/>
        <v>0.55773810000000001</v>
      </c>
      <c r="E27" s="72">
        <f t="shared" si="12"/>
        <v>0.98846258509499996</v>
      </c>
      <c r="F27" s="72">
        <f t="shared" si="12"/>
        <v>0.92498603282999992</v>
      </c>
      <c r="G27" s="72">
        <f t="shared" si="12"/>
        <v>0.66070649843100004</v>
      </c>
      <c r="H27" s="72">
        <f t="shared" si="12"/>
        <v>0.49136421316500001</v>
      </c>
      <c r="I27" s="72">
        <f t="shared" si="12"/>
        <v>0.43665443797499998</v>
      </c>
      <c r="J27" s="72">
        <f t="shared" si="12"/>
        <v>0.40265399797499996</v>
      </c>
      <c r="K27" s="72">
        <f t="shared" si="12"/>
        <v>0.25272317797499999</v>
      </c>
      <c r="L27" s="72">
        <f t="shared" si="12"/>
        <v>6.8394881421000003E-2</v>
      </c>
      <c r="M27" s="72">
        <f t="shared" si="12"/>
        <v>0</v>
      </c>
      <c r="N27" s="72">
        <f t="shared" si="12"/>
        <v>0</v>
      </c>
      <c r="O27" s="72">
        <f t="shared" si="12"/>
        <v>0</v>
      </c>
      <c r="P27" s="72">
        <f t="shared" si="12"/>
        <v>0</v>
      </c>
      <c r="Q27" s="72">
        <f t="shared" si="12"/>
        <v>0</v>
      </c>
      <c r="R27" s="72">
        <f t="shared" si="12"/>
        <v>0</v>
      </c>
      <c r="S27" s="72">
        <f t="shared" si="12"/>
        <v>0</v>
      </c>
      <c r="T27" s="72">
        <f t="shared" si="12"/>
        <v>0</v>
      </c>
      <c r="U27" s="72">
        <f t="shared" si="12"/>
        <v>0</v>
      </c>
      <c r="V27" s="72">
        <f t="shared" si="12"/>
        <v>0</v>
      </c>
      <c r="W27" s="72">
        <f t="shared" si="12"/>
        <v>0</v>
      </c>
      <c r="X27" s="72">
        <f t="shared" si="12"/>
        <v>0</v>
      </c>
      <c r="Y27" s="72">
        <f t="shared" si="12"/>
        <v>0</v>
      </c>
      <c r="Z27" s="72">
        <f t="shared" si="12"/>
        <v>0</v>
      </c>
      <c r="AA27" s="72">
        <f t="shared" si="12"/>
        <v>0</v>
      </c>
      <c r="AB27" s="72">
        <f t="shared" si="12"/>
        <v>0</v>
      </c>
      <c r="AC27" s="72">
        <f t="shared" si="12"/>
        <v>0</v>
      </c>
      <c r="AD27" s="72">
        <f t="shared" si="12"/>
        <v>0</v>
      </c>
      <c r="AE27" s="72">
        <f t="shared" si="12"/>
        <v>0</v>
      </c>
      <c r="AF27" s="72">
        <f t="shared" si="12"/>
        <v>0</v>
      </c>
      <c r="AG27" s="72">
        <f t="shared" si="12"/>
        <v>0</v>
      </c>
      <c r="AH27" s="72">
        <f t="shared" si="12"/>
        <v>0</v>
      </c>
      <c r="AI27" s="72">
        <f t="shared" si="12"/>
        <v>0</v>
      </c>
      <c r="AJ27" s="72">
        <f t="shared" si="12"/>
        <v>0</v>
      </c>
      <c r="AK27" s="72">
        <f t="shared" si="12"/>
        <v>0</v>
      </c>
      <c r="AL27" s="72">
        <f t="shared" si="12"/>
        <v>0</v>
      </c>
      <c r="AM27" s="72">
        <f t="shared" si="12"/>
        <v>0</v>
      </c>
      <c r="AN27" s="72">
        <f t="shared" si="12"/>
        <v>0</v>
      </c>
      <c r="AO27" s="72">
        <f t="shared" si="12"/>
        <v>0</v>
      </c>
      <c r="AP27" s="72">
        <f t="shared" si="12"/>
        <v>0</v>
      </c>
      <c r="AQ27" s="72">
        <f t="shared" si="12"/>
        <v>0</v>
      </c>
      <c r="AR27" s="72">
        <f t="shared" si="12"/>
        <v>0</v>
      </c>
      <c r="AS27" s="72">
        <f t="shared" si="12"/>
        <v>0</v>
      </c>
      <c r="AT27" s="72">
        <f t="shared" si="12"/>
        <v>0</v>
      </c>
      <c r="AU27" s="72">
        <f t="shared" si="12"/>
        <v>0</v>
      </c>
      <c r="AV27" s="72">
        <f t="shared" si="12"/>
        <v>0</v>
      </c>
      <c r="AW27" s="72">
        <f t="shared" si="12"/>
        <v>0</v>
      </c>
      <c r="AX27" s="72">
        <f t="shared" si="12"/>
        <v>0</v>
      </c>
      <c r="AY27" s="72">
        <f t="shared" si="12"/>
        <v>0</v>
      </c>
      <c r="AZ27" s="72">
        <f t="shared" si="12"/>
        <v>0</v>
      </c>
      <c r="BA27" s="72">
        <f t="shared" si="12"/>
        <v>0</v>
      </c>
      <c r="BB27" s="72">
        <f t="shared" si="12"/>
        <v>0</v>
      </c>
      <c r="BC27" s="72">
        <f t="shared" si="12"/>
        <v>0</v>
      </c>
      <c r="BD27" s="72">
        <f t="shared" si="12"/>
        <v>0</v>
      </c>
      <c r="BE27" s="72">
        <f t="shared" si="12"/>
        <v>0</v>
      </c>
      <c r="BF27" s="72">
        <f t="shared" si="12"/>
        <v>0</v>
      </c>
      <c r="BG27" s="72">
        <f t="shared" si="12"/>
        <v>0</v>
      </c>
      <c r="BH27" s="72">
        <f t="shared" si="12"/>
        <v>0</v>
      </c>
      <c r="BI27" s="72">
        <f t="shared" si="12"/>
        <v>0</v>
      </c>
      <c r="BJ27" s="72">
        <f t="shared" si="12"/>
        <v>0</v>
      </c>
      <c r="BK27" s="72">
        <f t="shared" si="12"/>
        <v>0</v>
      </c>
      <c r="BL27" s="72">
        <f t="shared" si="12"/>
        <v>0</v>
      </c>
      <c r="BM27" s="35"/>
      <c r="BN27" s="72">
        <f>SUM(B27:BM27)</f>
        <v>4.8925356248669996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3">SUM(B25:B27)</f>
        <v>0</v>
      </c>
      <c r="C28" s="72">
        <f t="shared" si="13"/>
        <v>0.21770340000000002</v>
      </c>
      <c r="D28" s="72">
        <f t="shared" si="13"/>
        <v>1.3331796</v>
      </c>
      <c r="E28" s="72">
        <f t="shared" si="13"/>
        <v>3.3101047701899997</v>
      </c>
      <c r="F28" s="72">
        <f t="shared" si="13"/>
        <v>5.1600768358499991</v>
      </c>
      <c r="G28" s="72">
        <f t="shared" si="13"/>
        <v>6.4814898327119987</v>
      </c>
      <c r="H28" s="72">
        <f t="shared" si="13"/>
        <v>7.4642182590419992</v>
      </c>
      <c r="I28" s="72">
        <f t="shared" si="13"/>
        <v>8.3375271349919995</v>
      </c>
      <c r="J28" s="72">
        <f t="shared" si="13"/>
        <v>9.1428351309419984</v>
      </c>
      <c r="K28" s="72">
        <f t="shared" si="13"/>
        <v>9.6482814868919977</v>
      </c>
      <c r="L28" s="72">
        <f t="shared" si="13"/>
        <v>9.7850712497339973</v>
      </c>
      <c r="M28" s="72">
        <f t="shared" si="13"/>
        <v>9.7850712497339973</v>
      </c>
      <c r="N28" s="72">
        <f t="shared" si="13"/>
        <v>9.7850712497339973</v>
      </c>
      <c r="O28" s="72">
        <f t="shared" si="13"/>
        <v>9.7850712497339973</v>
      </c>
      <c r="P28" s="72">
        <f t="shared" si="13"/>
        <v>9.7850712497339973</v>
      </c>
      <c r="Q28" s="72">
        <f t="shared" si="13"/>
        <v>9.7850712497339973</v>
      </c>
      <c r="R28" s="72">
        <f t="shared" si="13"/>
        <v>9.7850712497339973</v>
      </c>
      <c r="S28" s="72">
        <f t="shared" si="13"/>
        <v>9.7850712497339973</v>
      </c>
      <c r="T28" s="72">
        <f t="shared" si="13"/>
        <v>9.7850712497339973</v>
      </c>
      <c r="U28" s="72">
        <f t="shared" si="13"/>
        <v>9.7850712497339973</v>
      </c>
      <c r="V28" s="72">
        <f t="shared" si="13"/>
        <v>9.7850712497339973</v>
      </c>
      <c r="W28" s="72">
        <f t="shared" si="13"/>
        <v>9.7850712497339973</v>
      </c>
      <c r="X28" s="72">
        <f t="shared" si="13"/>
        <v>9.7850712497339973</v>
      </c>
      <c r="Y28" s="72">
        <f t="shared" si="13"/>
        <v>9.7850712497339973</v>
      </c>
      <c r="Z28" s="72">
        <f t="shared" si="13"/>
        <v>9.7850712497339973</v>
      </c>
      <c r="AA28" s="72">
        <f t="shared" si="13"/>
        <v>9.7850712497339973</v>
      </c>
      <c r="AB28" s="72">
        <f t="shared" si="13"/>
        <v>9.7850712497339973</v>
      </c>
      <c r="AC28" s="72">
        <f t="shared" si="13"/>
        <v>9.7850712497339973</v>
      </c>
      <c r="AD28" s="72">
        <f t="shared" si="13"/>
        <v>9.7850712497339973</v>
      </c>
      <c r="AE28" s="72">
        <f t="shared" si="13"/>
        <v>9.7850712497339973</v>
      </c>
      <c r="AF28" s="72">
        <f t="shared" si="13"/>
        <v>9.7850712497339973</v>
      </c>
      <c r="AG28" s="72">
        <f t="shared" si="13"/>
        <v>9.7850712497339973</v>
      </c>
      <c r="AH28" s="72">
        <f t="shared" si="13"/>
        <v>9.7850712497339973</v>
      </c>
      <c r="AI28" s="72">
        <f t="shared" si="13"/>
        <v>9.7850712497339973</v>
      </c>
      <c r="AJ28" s="72">
        <f t="shared" si="13"/>
        <v>9.7850712497339973</v>
      </c>
      <c r="AK28" s="72">
        <f t="shared" si="13"/>
        <v>9.7850712497339973</v>
      </c>
      <c r="AL28" s="72">
        <f t="shared" si="13"/>
        <v>9.7850712497339973</v>
      </c>
      <c r="AM28" s="72">
        <f t="shared" si="13"/>
        <v>9.7850712497339973</v>
      </c>
      <c r="AN28" s="72">
        <f t="shared" si="13"/>
        <v>9.7850712497339973</v>
      </c>
      <c r="AO28" s="72">
        <f t="shared" si="13"/>
        <v>9.7850712497339973</v>
      </c>
      <c r="AP28" s="72">
        <f t="shared" si="13"/>
        <v>9.7850712497339973</v>
      </c>
      <c r="AQ28" s="72">
        <f t="shared" si="13"/>
        <v>9.7850712497339973</v>
      </c>
      <c r="AR28" s="72">
        <f t="shared" si="13"/>
        <v>9.7850712497339973</v>
      </c>
      <c r="AS28" s="72">
        <f t="shared" si="13"/>
        <v>9.7850712497339973</v>
      </c>
      <c r="AT28" s="72">
        <f t="shared" si="13"/>
        <v>9.7850712497339973</v>
      </c>
      <c r="AU28" s="72">
        <f t="shared" si="13"/>
        <v>9.7850712497339973</v>
      </c>
      <c r="AV28" s="72">
        <f t="shared" si="13"/>
        <v>9.7850712497339973</v>
      </c>
      <c r="AW28" s="72">
        <f t="shared" si="13"/>
        <v>9.7850712497339973</v>
      </c>
      <c r="AX28" s="72">
        <f t="shared" si="13"/>
        <v>9.7850712497339973</v>
      </c>
      <c r="AY28" s="72">
        <f t="shared" si="13"/>
        <v>9.7850712497339973</v>
      </c>
      <c r="AZ28" s="72">
        <f t="shared" si="13"/>
        <v>9.7850712497339973</v>
      </c>
      <c r="BA28" s="72">
        <f t="shared" si="13"/>
        <v>9.7850712497339973</v>
      </c>
      <c r="BB28" s="72">
        <f t="shared" si="13"/>
        <v>9.7850712497339973</v>
      </c>
      <c r="BC28" s="72">
        <f t="shared" si="13"/>
        <v>9.7850712497339973</v>
      </c>
      <c r="BD28" s="72">
        <f t="shared" si="13"/>
        <v>9.7850712497339973</v>
      </c>
      <c r="BE28" s="72">
        <f t="shared" si="13"/>
        <v>9.7850712497339973</v>
      </c>
      <c r="BF28" s="72">
        <f t="shared" si="13"/>
        <v>9.7850712497339973</v>
      </c>
      <c r="BG28" s="72">
        <f t="shared" si="13"/>
        <v>9.7850712497339973</v>
      </c>
      <c r="BH28" s="72">
        <f t="shared" si="13"/>
        <v>9.7850712497339973</v>
      </c>
      <c r="BI28" s="72">
        <f t="shared" si="13"/>
        <v>9.7850712497339973</v>
      </c>
      <c r="BJ28" s="72">
        <f t="shared" si="13"/>
        <v>9.7850712497339973</v>
      </c>
      <c r="BK28" s="72">
        <f t="shared" si="13"/>
        <v>9.7850712497339973</v>
      </c>
      <c r="BL28" s="72">
        <f t="shared" si="13"/>
        <v>9.7850712497339973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4">AVERAGE(B25,B28)</f>
        <v>0</v>
      </c>
      <c r="C29" s="66">
        <f t="shared" si="14"/>
        <v>0.10885170000000001</v>
      </c>
      <c r="D29" s="66">
        <f t="shared" si="14"/>
        <v>0.77544150000000001</v>
      </c>
      <c r="E29" s="66">
        <f t="shared" si="14"/>
        <v>2.321642185095</v>
      </c>
      <c r="F29" s="66">
        <f t="shared" si="14"/>
        <v>4.2350908030199994</v>
      </c>
      <c r="G29" s="66">
        <f>AVERAGE(G25,G28)</f>
        <v>5.8207833342809989</v>
      </c>
      <c r="H29" s="66">
        <f t="shared" si="14"/>
        <v>6.972854045876999</v>
      </c>
      <c r="I29" s="66">
        <f t="shared" si="14"/>
        <v>7.9008726970169993</v>
      </c>
      <c r="J29" s="66">
        <f t="shared" si="14"/>
        <v>8.7401811329669989</v>
      </c>
      <c r="K29" s="66">
        <f t="shared" si="14"/>
        <v>9.3955583089169981</v>
      </c>
      <c r="L29" s="66">
        <f t="shared" si="14"/>
        <v>9.7166763683129975</v>
      </c>
      <c r="M29" s="66">
        <f t="shared" si="14"/>
        <v>9.7850712497339973</v>
      </c>
      <c r="N29" s="66">
        <f t="shared" si="14"/>
        <v>9.7850712497339973</v>
      </c>
      <c r="O29" s="66">
        <f t="shared" si="14"/>
        <v>9.7850712497339973</v>
      </c>
      <c r="P29" s="66">
        <f t="shared" si="14"/>
        <v>9.7850712497339973</v>
      </c>
      <c r="Q29" s="66">
        <f t="shared" si="14"/>
        <v>9.7850712497339973</v>
      </c>
      <c r="R29" s="66">
        <f t="shared" si="14"/>
        <v>9.7850712497339973</v>
      </c>
      <c r="S29" s="66">
        <f t="shared" si="14"/>
        <v>9.7850712497339973</v>
      </c>
      <c r="T29" s="66">
        <f t="shared" si="14"/>
        <v>9.7850712497339973</v>
      </c>
      <c r="U29" s="66">
        <f t="shared" si="14"/>
        <v>9.7850712497339973</v>
      </c>
      <c r="V29" s="66">
        <f t="shared" si="14"/>
        <v>9.7850712497339973</v>
      </c>
      <c r="W29" s="66">
        <f t="shared" si="14"/>
        <v>9.7850712497339973</v>
      </c>
      <c r="X29" s="66">
        <f t="shared" si="14"/>
        <v>9.7850712497339973</v>
      </c>
      <c r="Y29" s="66">
        <f t="shared" si="14"/>
        <v>9.7850712497339973</v>
      </c>
      <c r="Z29" s="66">
        <f t="shared" si="14"/>
        <v>9.7850712497339973</v>
      </c>
      <c r="AA29" s="66">
        <f t="shared" si="14"/>
        <v>9.7850712497339973</v>
      </c>
      <c r="AB29" s="66">
        <f t="shared" si="14"/>
        <v>9.7850712497339973</v>
      </c>
      <c r="AC29" s="66">
        <f t="shared" si="14"/>
        <v>9.7850712497339973</v>
      </c>
      <c r="AD29" s="66">
        <f t="shared" si="14"/>
        <v>9.7850712497339973</v>
      </c>
      <c r="AE29" s="66">
        <f t="shared" si="14"/>
        <v>9.7850712497339973</v>
      </c>
      <c r="AF29" s="66">
        <f t="shared" si="14"/>
        <v>9.7850712497339973</v>
      </c>
      <c r="AG29" s="66">
        <f t="shared" si="14"/>
        <v>9.7850712497339973</v>
      </c>
      <c r="AH29" s="66">
        <f t="shared" si="14"/>
        <v>9.7850712497339973</v>
      </c>
      <c r="AI29" s="66">
        <f t="shared" si="14"/>
        <v>9.7850712497339973</v>
      </c>
      <c r="AJ29" s="66">
        <f t="shared" si="14"/>
        <v>9.7850712497339973</v>
      </c>
      <c r="AK29" s="66">
        <f t="shared" si="14"/>
        <v>9.7850712497339973</v>
      </c>
      <c r="AL29" s="66">
        <f t="shared" si="14"/>
        <v>9.7850712497339973</v>
      </c>
      <c r="AM29" s="66">
        <f t="shared" si="14"/>
        <v>9.7850712497339973</v>
      </c>
      <c r="AN29" s="66">
        <f t="shared" si="14"/>
        <v>9.7850712497339973</v>
      </c>
      <c r="AO29" s="66">
        <f t="shared" si="14"/>
        <v>9.7850712497339973</v>
      </c>
      <c r="AP29" s="66">
        <f t="shared" si="14"/>
        <v>9.7850712497339973</v>
      </c>
      <c r="AQ29" s="66">
        <f t="shared" si="14"/>
        <v>9.7850712497339973</v>
      </c>
      <c r="AR29" s="66">
        <f t="shared" si="14"/>
        <v>9.7850712497339973</v>
      </c>
      <c r="AS29" s="66">
        <f t="shared" si="14"/>
        <v>9.7850712497339973</v>
      </c>
      <c r="AT29" s="66">
        <f t="shared" si="14"/>
        <v>9.7850712497339973</v>
      </c>
      <c r="AU29" s="66">
        <f t="shared" si="14"/>
        <v>9.7850712497339973</v>
      </c>
      <c r="AV29" s="66">
        <f t="shared" si="14"/>
        <v>9.7850712497339973</v>
      </c>
      <c r="AW29" s="66">
        <f t="shared" si="14"/>
        <v>9.7850712497339973</v>
      </c>
      <c r="AX29" s="66">
        <f t="shared" si="14"/>
        <v>9.7850712497339973</v>
      </c>
      <c r="AY29" s="66">
        <f t="shared" si="14"/>
        <v>9.7850712497339973</v>
      </c>
      <c r="AZ29" s="66">
        <f t="shared" si="14"/>
        <v>9.7850712497339973</v>
      </c>
      <c r="BA29" s="66">
        <f t="shared" si="14"/>
        <v>9.7850712497339973</v>
      </c>
      <c r="BB29" s="66">
        <f t="shared" si="14"/>
        <v>9.7850712497339973</v>
      </c>
      <c r="BC29" s="66">
        <f t="shared" si="14"/>
        <v>9.7850712497339973</v>
      </c>
      <c r="BD29" s="66">
        <f t="shared" si="14"/>
        <v>9.7850712497339973</v>
      </c>
      <c r="BE29" s="66">
        <f t="shared" si="14"/>
        <v>9.7850712497339973</v>
      </c>
      <c r="BF29" s="66">
        <f t="shared" si="14"/>
        <v>9.7850712497339973</v>
      </c>
      <c r="BG29" s="66">
        <f t="shared" si="14"/>
        <v>9.7850712497339973</v>
      </c>
      <c r="BH29" s="66">
        <f t="shared" si="14"/>
        <v>9.7850712497339973</v>
      </c>
      <c r="BI29" s="66">
        <f t="shared" si="14"/>
        <v>9.7850712497339973</v>
      </c>
      <c r="BJ29" s="66">
        <f t="shared" si="14"/>
        <v>9.7850712497339973</v>
      </c>
      <c r="BK29" s="66">
        <f t="shared" si="14"/>
        <v>9.7850712497339973</v>
      </c>
      <c r="BL29" s="66">
        <f t="shared" si="14"/>
        <v>9.7850712497339973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5">B35</f>
        <v>0</v>
      </c>
      <c r="D32" s="72">
        <f t="shared" si="15"/>
        <v>7.6200000000000004E-2</v>
      </c>
      <c r="E32" s="72">
        <f t="shared" si="15"/>
        <v>0.41219999999999996</v>
      </c>
      <c r="F32" s="72">
        <f t="shared" si="15"/>
        <v>0.90144866999999995</v>
      </c>
      <c r="G32" s="72">
        <f t="shared" si="15"/>
        <v>1.39069734</v>
      </c>
      <c r="H32" s="72">
        <f t="shared" si="15"/>
        <v>1.8799460099999998</v>
      </c>
      <c r="I32" s="72">
        <f t="shared" si="15"/>
        <v>2.3691946799999997</v>
      </c>
      <c r="J32" s="72">
        <f t="shared" si="15"/>
        <v>2.8584433499999995</v>
      </c>
      <c r="K32" s="72">
        <f t="shared" si="15"/>
        <v>3.3476920199999993</v>
      </c>
      <c r="L32" s="72">
        <f t="shared" si="15"/>
        <v>3.8369406899999992</v>
      </c>
      <c r="M32" s="72">
        <f t="shared" si="15"/>
        <v>4.326189359999999</v>
      </c>
      <c r="N32" s="72">
        <f t="shared" si="15"/>
        <v>3.9772380299999992</v>
      </c>
      <c r="O32" s="72">
        <f t="shared" si="15"/>
        <v>1.5324867000000002</v>
      </c>
      <c r="P32" s="72">
        <f t="shared" si="15"/>
        <v>0</v>
      </c>
      <c r="Q32" s="72">
        <f t="shared" si="15"/>
        <v>0</v>
      </c>
      <c r="R32" s="72">
        <f t="shared" si="15"/>
        <v>0</v>
      </c>
      <c r="S32" s="72">
        <f t="shared" si="15"/>
        <v>0</v>
      </c>
      <c r="T32" s="72">
        <f t="shared" si="15"/>
        <v>0</v>
      </c>
      <c r="U32" s="72">
        <f t="shared" si="15"/>
        <v>0</v>
      </c>
      <c r="V32" s="72">
        <f t="shared" si="15"/>
        <v>0</v>
      </c>
      <c r="W32" s="72">
        <f t="shared" si="15"/>
        <v>0</v>
      </c>
      <c r="X32" s="72">
        <f t="shared" si="15"/>
        <v>0</v>
      </c>
      <c r="Y32" s="72">
        <f t="shared" si="15"/>
        <v>0</v>
      </c>
      <c r="Z32" s="72">
        <f t="shared" si="15"/>
        <v>0</v>
      </c>
      <c r="AA32" s="72">
        <f t="shared" si="15"/>
        <v>0</v>
      </c>
      <c r="AB32" s="72">
        <f t="shared" si="15"/>
        <v>0</v>
      </c>
      <c r="AC32" s="72">
        <f t="shared" si="15"/>
        <v>0</v>
      </c>
      <c r="AD32" s="72">
        <f t="shared" si="15"/>
        <v>0</v>
      </c>
      <c r="AE32" s="72">
        <f t="shared" si="15"/>
        <v>0</v>
      </c>
      <c r="AF32" s="72">
        <f t="shared" si="15"/>
        <v>0</v>
      </c>
      <c r="AG32" s="72">
        <f t="shared" si="15"/>
        <v>0</v>
      </c>
      <c r="AH32" s="72">
        <f t="shared" si="15"/>
        <v>0</v>
      </c>
      <c r="AI32" s="72">
        <f t="shared" si="15"/>
        <v>0</v>
      </c>
      <c r="AJ32" s="72">
        <f t="shared" si="15"/>
        <v>0</v>
      </c>
      <c r="AK32" s="72">
        <f t="shared" si="15"/>
        <v>0</v>
      </c>
      <c r="AL32" s="72">
        <f t="shared" si="15"/>
        <v>0</v>
      </c>
      <c r="AM32" s="72">
        <f t="shared" si="15"/>
        <v>0</v>
      </c>
      <c r="AN32" s="72">
        <f t="shared" si="15"/>
        <v>0</v>
      </c>
      <c r="AO32" s="72">
        <f t="shared" si="15"/>
        <v>0</v>
      </c>
      <c r="AP32" s="72">
        <f t="shared" si="15"/>
        <v>0</v>
      </c>
      <c r="AQ32" s="72">
        <f t="shared" si="15"/>
        <v>0</v>
      </c>
      <c r="AR32" s="72">
        <f t="shared" si="15"/>
        <v>0</v>
      </c>
      <c r="AS32" s="72">
        <f t="shared" si="15"/>
        <v>0</v>
      </c>
      <c r="AT32" s="72">
        <f t="shared" si="15"/>
        <v>0</v>
      </c>
      <c r="AU32" s="72">
        <f t="shared" si="15"/>
        <v>0</v>
      </c>
      <c r="AV32" s="72">
        <f t="shared" si="15"/>
        <v>0</v>
      </c>
      <c r="AW32" s="72">
        <f t="shared" si="15"/>
        <v>0</v>
      </c>
      <c r="AX32" s="72">
        <f t="shared" si="15"/>
        <v>0</v>
      </c>
      <c r="AY32" s="72">
        <f t="shared" si="15"/>
        <v>0</v>
      </c>
      <c r="AZ32" s="72">
        <f t="shared" si="15"/>
        <v>0</v>
      </c>
      <c r="BA32" s="72">
        <f t="shared" si="15"/>
        <v>0</v>
      </c>
      <c r="BB32" s="72">
        <f t="shared" si="15"/>
        <v>0</v>
      </c>
      <c r="BC32" s="72">
        <f t="shared" si="15"/>
        <v>0</v>
      </c>
      <c r="BD32" s="72">
        <f t="shared" si="15"/>
        <v>0</v>
      </c>
      <c r="BE32" s="72">
        <f t="shared" si="15"/>
        <v>0</v>
      </c>
      <c r="BF32" s="72">
        <f t="shared" si="15"/>
        <v>0</v>
      </c>
      <c r="BG32" s="72">
        <f t="shared" si="15"/>
        <v>0</v>
      </c>
      <c r="BH32" s="72">
        <f t="shared" si="15"/>
        <v>0</v>
      </c>
      <c r="BI32" s="72">
        <f t="shared" si="15"/>
        <v>0</v>
      </c>
      <c r="BJ32" s="72">
        <f t="shared" si="15"/>
        <v>0</v>
      </c>
      <c r="BK32" s="72">
        <f t="shared" si="15"/>
        <v>0</v>
      </c>
      <c r="BL32" s="72">
        <f t="shared" si="15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6">B99</f>
        <v>0</v>
      </c>
      <c r="C33" s="72">
        <f t="shared" si="16"/>
        <v>7.6200000000000004E-2</v>
      </c>
      <c r="D33" s="72">
        <f t="shared" si="16"/>
        <v>0.33599999999999997</v>
      </c>
      <c r="E33" s="72">
        <f t="shared" si="16"/>
        <v>0.48924866999999994</v>
      </c>
      <c r="F33" s="72">
        <f t="shared" si="16"/>
        <v>0.48924866999999994</v>
      </c>
      <c r="G33" s="72">
        <f t="shared" si="16"/>
        <v>0.48924866999999994</v>
      </c>
      <c r="H33" s="72">
        <f t="shared" si="16"/>
        <v>0.48924866999999994</v>
      </c>
      <c r="I33" s="72">
        <f t="shared" si="16"/>
        <v>0.48924866999999994</v>
      </c>
      <c r="J33" s="72">
        <f t="shared" si="16"/>
        <v>0.48924866999999994</v>
      </c>
      <c r="K33" s="72">
        <f t="shared" si="16"/>
        <v>0.48924866999999994</v>
      </c>
      <c r="L33" s="72">
        <f t="shared" si="16"/>
        <v>0.48924866999999994</v>
      </c>
      <c r="M33" s="72">
        <f t="shared" si="16"/>
        <v>0.41304867000000001</v>
      </c>
      <c r="N33" s="72">
        <f t="shared" si="16"/>
        <v>0.15324867</v>
      </c>
      <c r="O33" s="72">
        <f t="shared" si="16"/>
        <v>0</v>
      </c>
      <c r="P33" s="72">
        <f t="shared" si="16"/>
        <v>0</v>
      </c>
      <c r="Q33" s="72">
        <f t="shared" si="16"/>
        <v>0</v>
      </c>
      <c r="R33" s="72">
        <f t="shared" si="16"/>
        <v>0</v>
      </c>
      <c r="S33" s="72">
        <f t="shared" si="16"/>
        <v>0</v>
      </c>
      <c r="T33" s="72">
        <f t="shared" si="16"/>
        <v>0</v>
      </c>
      <c r="U33" s="72">
        <f t="shared" si="16"/>
        <v>0</v>
      </c>
      <c r="V33" s="72">
        <f t="shared" si="16"/>
        <v>0</v>
      </c>
      <c r="W33" s="72">
        <f t="shared" si="16"/>
        <v>0</v>
      </c>
      <c r="X33" s="72">
        <f t="shared" si="16"/>
        <v>0</v>
      </c>
      <c r="Y33" s="72">
        <f t="shared" si="16"/>
        <v>0</v>
      </c>
      <c r="Z33" s="72">
        <f t="shared" si="16"/>
        <v>0</v>
      </c>
      <c r="AA33" s="72">
        <f t="shared" si="16"/>
        <v>0</v>
      </c>
      <c r="AB33" s="72">
        <f t="shared" si="16"/>
        <v>0</v>
      </c>
      <c r="AC33" s="72">
        <f t="shared" si="16"/>
        <v>0</v>
      </c>
      <c r="AD33" s="72">
        <f t="shared" si="16"/>
        <v>0</v>
      </c>
      <c r="AE33" s="72">
        <f t="shared" si="16"/>
        <v>0</v>
      </c>
      <c r="AF33" s="72">
        <f t="shared" si="16"/>
        <v>0</v>
      </c>
      <c r="AG33" s="72">
        <f t="shared" si="16"/>
        <v>0</v>
      </c>
      <c r="AH33" s="72">
        <f t="shared" si="16"/>
        <v>0</v>
      </c>
      <c r="AI33" s="72">
        <f t="shared" si="16"/>
        <v>0</v>
      </c>
      <c r="AJ33" s="72">
        <f t="shared" si="16"/>
        <v>0</v>
      </c>
      <c r="AK33" s="72">
        <f t="shared" si="16"/>
        <v>0</v>
      </c>
      <c r="AL33" s="72">
        <f t="shared" si="16"/>
        <v>0</v>
      </c>
      <c r="AM33" s="72">
        <f t="shared" si="16"/>
        <v>0</v>
      </c>
      <c r="AN33" s="72">
        <f t="shared" si="16"/>
        <v>0</v>
      </c>
      <c r="AO33" s="72">
        <f t="shared" si="16"/>
        <v>0</v>
      </c>
      <c r="AP33" s="72">
        <f t="shared" si="16"/>
        <v>0</v>
      </c>
      <c r="AQ33" s="72">
        <f t="shared" si="16"/>
        <v>0</v>
      </c>
      <c r="AR33" s="72">
        <f t="shared" si="16"/>
        <v>0</v>
      </c>
      <c r="AS33" s="72">
        <f t="shared" si="16"/>
        <v>0</v>
      </c>
      <c r="AT33" s="72">
        <f t="shared" si="16"/>
        <v>0</v>
      </c>
      <c r="AU33" s="72">
        <f t="shared" si="16"/>
        <v>0</v>
      </c>
      <c r="AV33" s="72">
        <f t="shared" si="16"/>
        <v>0</v>
      </c>
      <c r="AW33" s="72">
        <f t="shared" si="16"/>
        <v>0</v>
      </c>
      <c r="AX33" s="72">
        <f t="shared" si="16"/>
        <v>0</v>
      </c>
      <c r="AY33" s="72">
        <f t="shared" si="16"/>
        <v>0</v>
      </c>
      <c r="AZ33" s="72">
        <f t="shared" si="16"/>
        <v>0</v>
      </c>
      <c r="BA33" s="72">
        <f t="shared" si="16"/>
        <v>0</v>
      </c>
      <c r="BB33" s="72">
        <f t="shared" si="16"/>
        <v>0</v>
      </c>
      <c r="BC33" s="72">
        <f t="shared" si="16"/>
        <v>0</v>
      </c>
      <c r="BD33" s="72">
        <f t="shared" si="16"/>
        <v>0</v>
      </c>
      <c r="BE33" s="72">
        <f t="shared" si="16"/>
        <v>0</v>
      </c>
      <c r="BF33" s="72">
        <f t="shared" si="16"/>
        <v>0</v>
      </c>
      <c r="BG33" s="72">
        <f t="shared" si="16"/>
        <v>0</v>
      </c>
      <c r="BH33" s="72">
        <f t="shared" si="16"/>
        <v>0</v>
      </c>
      <c r="BI33" s="72">
        <f t="shared" si="16"/>
        <v>0</v>
      </c>
      <c r="BJ33" s="72">
        <f t="shared" si="16"/>
        <v>0</v>
      </c>
      <c r="BK33" s="72">
        <f t="shared" si="16"/>
        <v>0</v>
      </c>
      <c r="BL33" s="72">
        <f t="shared" si="16"/>
        <v>0</v>
      </c>
      <c r="BM33" s="35"/>
      <c r="BN33" s="72">
        <f>SUM(B33:BM33)</f>
        <v>4.8924866999999992</v>
      </c>
      <c r="BO33" s="323"/>
    </row>
    <row r="34" spans="1:107" s="36" customFormat="1" ht="15" customHeight="1" x14ac:dyDescent="0.2">
      <c r="A34" s="348" t="s">
        <v>300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52"/>
      <c r="M34" s="319">
        <f>-BN87</f>
        <v>-0.76200000000000012</v>
      </c>
      <c r="N34" s="319">
        <f>-BN88</f>
        <v>-2.5979999999999994</v>
      </c>
      <c r="O34" s="319">
        <f>-BN89</f>
        <v>-1.5324867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52"/>
      <c r="BA34" s="52"/>
      <c r="BB34" s="52"/>
      <c r="BC34" s="72"/>
      <c r="BD34" s="52">
        <f>-BN91</f>
        <v>0</v>
      </c>
      <c r="BE34" s="72"/>
      <c r="BF34" s="72"/>
      <c r="BG34" s="72"/>
      <c r="BH34" s="72"/>
      <c r="BI34" s="72"/>
      <c r="BJ34" s="72"/>
      <c r="BK34" s="52">
        <f>-BN98</f>
        <v>0</v>
      </c>
      <c r="BL34" s="72"/>
      <c r="BM34" s="35"/>
      <c r="BN34" s="72">
        <f>SUM(B34:BM34)</f>
        <v>-4.8924866999999992</v>
      </c>
      <c r="BO34" s="323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7">SUM(C32:C34)</f>
        <v>7.6200000000000004E-2</v>
      </c>
      <c r="D35" s="72">
        <f t="shared" si="17"/>
        <v>0.41219999999999996</v>
      </c>
      <c r="E35" s="72">
        <f t="shared" si="17"/>
        <v>0.90144866999999995</v>
      </c>
      <c r="F35" s="72">
        <f t="shared" si="17"/>
        <v>1.39069734</v>
      </c>
      <c r="G35" s="72">
        <f t="shared" si="17"/>
        <v>1.8799460099999998</v>
      </c>
      <c r="H35" s="72">
        <f t="shared" si="17"/>
        <v>2.3691946799999997</v>
      </c>
      <c r="I35" s="72">
        <f t="shared" si="17"/>
        <v>2.8584433499999995</v>
      </c>
      <c r="J35" s="72">
        <f t="shared" si="17"/>
        <v>3.3476920199999993</v>
      </c>
      <c r="K35" s="72">
        <f t="shared" si="17"/>
        <v>3.8369406899999992</v>
      </c>
      <c r="L35" s="72">
        <f t="shared" si="17"/>
        <v>4.326189359999999</v>
      </c>
      <c r="M35" s="72">
        <f t="shared" si="17"/>
        <v>3.9772380299999992</v>
      </c>
      <c r="N35" s="72">
        <f t="shared" si="17"/>
        <v>1.5324867000000002</v>
      </c>
      <c r="O35" s="72">
        <f t="shared" si="17"/>
        <v>0</v>
      </c>
      <c r="P35" s="72">
        <f t="shared" si="17"/>
        <v>0</v>
      </c>
      <c r="Q35" s="72">
        <f t="shared" si="17"/>
        <v>0</v>
      </c>
      <c r="R35" s="72">
        <f t="shared" si="17"/>
        <v>0</v>
      </c>
      <c r="S35" s="72">
        <f t="shared" si="17"/>
        <v>0</v>
      </c>
      <c r="T35" s="72">
        <f t="shared" si="17"/>
        <v>0</v>
      </c>
      <c r="U35" s="72">
        <f t="shared" si="17"/>
        <v>0</v>
      </c>
      <c r="V35" s="72">
        <f t="shared" si="17"/>
        <v>0</v>
      </c>
      <c r="W35" s="72">
        <f t="shared" si="17"/>
        <v>0</v>
      </c>
      <c r="X35" s="72">
        <f t="shared" si="17"/>
        <v>0</v>
      </c>
      <c r="Y35" s="72">
        <f t="shared" si="17"/>
        <v>0</v>
      </c>
      <c r="Z35" s="72">
        <f t="shared" si="17"/>
        <v>0</v>
      </c>
      <c r="AA35" s="72">
        <f t="shared" si="17"/>
        <v>0</v>
      </c>
      <c r="AB35" s="72">
        <f t="shared" si="17"/>
        <v>0</v>
      </c>
      <c r="AC35" s="72">
        <f t="shared" si="17"/>
        <v>0</v>
      </c>
      <c r="AD35" s="72">
        <f t="shared" si="17"/>
        <v>0</v>
      </c>
      <c r="AE35" s="72">
        <f t="shared" si="17"/>
        <v>0</v>
      </c>
      <c r="AF35" s="72">
        <f t="shared" si="17"/>
        <v>0</v>
      </c>
      <c r="AG35" s="72">
        <f t="shared" si="17"/>
        <v>0</v>
      </c>
      <c r="AH35" s="72">
        <f t="shared" si="17"/>
        <v>0</v>
      </c>
      <c r="AI35" s="72">
        <f t="shared" si="17"/>
        <v>0</v>
      </c>
      <c r="AJ35" s="72">
        <f t="shared" si="17"/>
        <v>0</v>
      </c>
      <c r="AK35" s="72">
        <f t="shared" si="17"/>
        <v>0</v>
      </c>
      <c r="AL35" s="72">
        <f t="shared" si="17"/>
        <v>0</v>
      </c>
      <c r="AM35" s="72">
        <f t="shared" si="17"/>
        <v>0</v>
      </c>
      <c r="AN35" s="72">
        <f t="shared" si="17"/>
        <v>0</v>
      </c>
      <c r="AO35" s="72">
        <f t="shared" si="17"/>
        <v>0</v>
      </c>
      <c r="AP35" s="72">
        <f t="shared" si="17"/>
        <v>0</v>
      </c>
      <c r="AQ35" s="72">
        <f t="shared" si="17"/>
        <v>0</v>
      </c>
      <c r="AR35" s="72">
        <f t="shared" si="17"/>
        <v>0</v>
      </c>
      <c r="AS35" s="72">
        <f t="shared" si="17"/>
        <v>0</v>
      </c>
      <c r="AT35" s="72">
        <f t="shared" si="17"/>
        <v>0</v>
      </c>
      <c r="AU35" s="72">
        <f t="shared" si="17"/>
        <v>0</v>
      </c>
      <c r="AV35" s="72">
        <f t="shared" si="17"/>
        <v>0</v>
      </c>
      <c r="AW35" s="72">
        <f t="shared" si="17"/>
        <v>0</v>
      </c>
      <c r="AX35" s="72">
        <f t="shared" si="17"/>
        <v>0</v>
      </c>
      <c r="AY35" s="72">
        <f t="shared" si="17"/>
        <v>0</v>
      </c>
      <c r="AZ35" s="72">
        <f t="shared" si="17"/>
        <v>0</v>
      </c>
      <c r="BA35" s="72">
        <f t="shared" si="17"/>
        <v>0</v>
      </c>
      <c r="BB35" s="72">
        <f t="shared" si="17"/>
        <v>0</v>
      </c>
      <c r="BC35" s="72">
        <f t="shared" si="17"/>
        <v>0</v>
      </c>
      <c r="BD35" s="72">
        <f t="shared" si="17"/>
        <v>0</v>
      </c>
      <c r="BE35" s="72">
        <f t="shared" si="17"/>
        <v>0</v>
      </c>
      <c r="BF35" s="72">
        <f t="shared" si="17"/>
        <v>0</v>
      </c>
      <c r="BG35" s="72">
        <f t="shared" si="17"/>
        <v>0</v>
      </c>
      <c r="BH35" s="72">
        <f t="shared" si="17"/>
        <v>0</v>
      </c>
      <c r="BI35" s="72">
        <f t="shared" si="17"/>
        <v>0</v>
      </c>
      <c r="BJ35" s="72">
        <f t="shared" si="17"/>
        <v>0</v>
      </c>
      <c r="BK35" s="72">
        <f t="shared" si="17"/>
        <v>0</v>
      </c>
      <c r="BL35" s="72">
        <f t="shared" si="17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8">AVERAGE(B32,B35)</f>
        <v>0</v>
      </c>
      <c r="C36" s="66">
        <f t="shared" si="18"/>
        <v>3.8100000000000002E-2</v>
      </c>
      <c r="D36" s="66">
        <f t="shared" si="18"/>
        <v>0.24419999999999997</v>
      </c>
      <c r="E36" s="66">
        <f t="shared" si="18"/>
        <v>0.65682433499999993</v>
      </c>
      <c r="F36" s="66">
        <f t="shared" si="18"/>
        <v>1.1460730049999999</v>
      </c>
      <c r="G36" s="66">
        <f t="shared" si="18"/>
        <v>1.6353216749999999</v>
      </c>
      <c r="H36" s="66">
        <f t="shared" si="18"/>
        <v>2.1245703449999995</v>
      </c>
      <c r="I36" s="66">
        <f t="shared" si="18"/>
        <v>2.6138190149999998</v>
      </c>
      <c r="J36" s="66">
        <f t="shared" si="18"/>
        <v>3.1030676849999992</v>
      </c>
      <c r="K36" s="66">
        <f t="shared" si="18"/>
        <v>3.5923163549999995</v>
      </c>
      <c r="L36" s="66">
        <f t="shared" si="18"/>
        <v>4.0815650249999988</v>
      </c>
      <c r="M36" s="66">
        <f t="shared" si="18"/>
        <v>4.1517136949999989</v>
      </c>
      <c r="N36" s="66">
        <f t="shared" si="18"/>
        <v>2.7548623649999997</v>
      </c>
      <c r="O36" s="66">
        <f t="shared" si="18"/>
        <v>0.7662433500000001</v>
      </c>
      <c r="P36" s="66">
        <f t="shared" si="18"/>
        <v>0</v>
      </c>
      <c r="Q36" s="66">
        <f t="shared" si="18"/>
        <v>0</v>
      </c>
      <c r="R36" s="66">
        <f t="shared" si="18"/>
        <v>0</v>
      </c>
      <c r="S36" s="66">
        <f t="shared" si="18"/>
        <v>0</v>
      </c>
      <c r="T36" s="66">
        <f t="shared" si="18"/>
        <v>0</v>
      </c>
      <c r="U36" s="66">
        <f t="shared" si="18"/>
        <v>0</v>
      </c>
      <c r="V36" s="66">
        <f t="shared" si="18"/>
        <v>0</v>
      </c>
      <c r="W36" s="66">
        <f t="shared" si="18"/>
        <v>0</v>
      </c>
      <c r="X36" s="66">
        <f t="shared" si="18"/>
        <v>0</v>
      </c>
      <c r="Y36" s="66">
        <f t="shared" si="18"/>
        <v>0</v>
      </c>
      <c r="Z36" s="66">
        <f t="shared" si="18"/>
        <v>0</v>
      </c>
      <c r="AA36" s="66">
        <f t="shared" si="18"/>
        <v>0</v>
      </c>
      <c r="AB36" s="66">
        <f t="shared" si="18"/>
        <v>0</v>
      </c>
      <c r="AC36" s="66">
        <f t="shared" si="18"/>
        <v>0</v>
      </c>
      <c r="AD36" s="66">
        <f t="shared" si="18"/>
        <v>0</v>
      </c>
      <c r="AE36" s="66">
        <f t="shared" si="18"/>
        <v>0</v>
      </c>
      <c r="AF36" s="66">
        <f t="shared" si="18"/>
        <v>0</v>
      </c>
      <c r="AG36" s="66">
        <f t="shared" si="18"/>
        <v>0</v>
      </c>
      <c r="AH36" s="66">
        <f t="shared" si="18"/>
        <v>0</v>
      </c>
      <c r="AI36" s="66">
        <f t="shared" si="18"/>
        <v>0</v>
      </c>
      <c r="AJ36" s="66">
        <f t="shared" si="18"/>
        <v>0</v>
      </c>
      <c r="AK36" s="66">
        <f t="shared" si="18"/>
        <v>0</v>
      </c>
      <c r="AL36" s="66">
        <f t="shared" si="18"/>
        <v>0</v>
      </c>
      <c r="AM36" s="66">
        <f t="shared" si="18"/>
        <v>0</v>
      </c>
      <c r="AN36" s="66">
        <f t="shared" si="18"/>
        <v>0</v>
      </c>
      <c r="AO36" s="66">
        <f t="shared" si="18"/>
        <v>0</v>
      </c>
      <c r="AP36" s="66">
        <f t="shared" si="18"/>
        <v>0</v>
      </c>
      <c r="AQ36" s="66">
        <f t="shared" si="18"/>
        <v>0</v>
      </c>
      <c r="AR36" s="66">
        <f t="shared" si="18"/>
        <v>0</v>
      </c>
      <c r="AS36" s="66">
        <f t="shared" si="18"/>
        <v>0</v>
      </c>
      <c r="AT36" s="66">
        <f t="shared" si="18"/>
        <v>0</v>
      </c>
      <c r="AU36" s="66">
        <f t="shared" si="18"/>
        <v>0</v>
      </c>
      <c r="AV36" s="66">
        <f t="shared" si="18"/>
        <v>0</v>
      </c>
      <c r="AW36" s="66">
        <f t="shared" si="18"/>
        <v>0</v>
      </c>
      <c r="AX36" s="66">
        <f t="shared" si="18"/>
        <v>0</v>
      </c>
      <c r="AY36" s="66">
        <f t="shared" si="18"/>
        <v>0</v>
      </c>
      <c r="AZ36" s="66">
        <f t="shared" si="18"/>
        <v>0</v>
      </c>
      <c r="BA36" s="66">
        <f t="shared" si="18"/>
        <v>0</v>
      </c>
      <c r="BB36" s="66">
        <f t="shared" si="18"/>
        <v>0</v>
      </c>
      <c r="BC36" s="66">
        <f t="shared" si="18"/>
        <v>0</v>
      </c>
      <c r="BD36" s="66">
        <f t="shared" si="18"/>
        <v>0</v>
      </c>
      <c r="BE36" s="66">
        <f t="shared" si="18"/>
        <v>0</v>
      </c>
      <c r="BF36" s="66">
        <f t="shared" si="18"/>
        <v>0</v>
      </c>
      <c r="BG36" s="66">
        <f t="shared" si="18"/>
        <v>0</v>
      </c>
      <c r="BH36" s="66">
        <f t="shared" si="18"/>
        <v>0</v>
      </c>
      <c r="BI36" s="66">
        <f t="shared" si="18"/>
        <v>0</v>
      </c>
      <c r="BJ36" s="66">
        <f t="shared" si="18"/>
        <v>0</v>
      </c>
      <c r="BK36" s="66">
        <f t="shared" si="18"/>
        <v>0</v>
      </c>
      <c r="BL36" s="66">
        <f t="shared" si="18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68" t="s">
        <v>375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19">B42</f>
        <v>0</v>
      </c>
      <c r="D39" s="72">
        <f t="shared" si="19"/>
        <v>1.1428095000000001E-2</v>
      </c>
      <c r="E39" s="72">
        <f t="shared" si="19"/>
        <v>8.9036430000000014E-2</v>
      </c>
      <c r="F39" s="72">
        <f t="shared" si="19"/>
        <v>0.15825678016994998</v>
      </c>
      <c r="G39" s="72">
        <f t="shared" si="19"/>
        <v>0.24976162636424998</v>
      </c>
      <c r="H39" s="72">
        <f t="shared" si="19"/>
        <v>0.28576777033475997</v>
      </c>
      <c r="I39" s="72">
        <f t="shared" si="19"/>
        <v>0.28621203439941001</v>
      </c>
      <c r="J39" s="72">
        <f t="shared" si="19"/>
        <v>0.27516724567416001</v>
      </c>
      <c r="K39" s="72">
        <f t="shared" si="19"/>
        <v>0.25698236454890999</v>
      </c>
      <c r="L39" s="72">
        <f t="shared" si="19"/>
        <v>0.20731201122366</v>
      </c>
      <c r="M39" s="72">
        <f t="shared" si="19"/>
        <v>0.11893271562207001</v>
      </c>
      <c r="N39" s="72">
        <f t="shared" si="19"/>
        <v>3.219249492207002E-2</v>
      </c>
      <c r="O39" s="72">
        <f t="shared" si="19"/>
        <v>1.0274222070019712E-5</v>
      </c>
      <c r="P39" s="72">
        <f t="shared" si="19"/>
        <v>1.0274222070019712E-5</v>
      </c>
      <c r="Q39" s="72">
        <f t="shared" si="19"/>
        <v>1.0274222070019712E-5</v>
      </c>
      <c r="R39" s="72">
        <f t="shared" si="19"/>
        <v>1.0274222070019712E-5</v>
      </c>
      <c r="S39" s="72">
        <f t="shared" si="19"/>
        <v>1.0274222070019712E-5</v>
      </c>
      <c r="T39" s="72">
        <f t="shared" si="19"/>
        <v>1.0274222070019712E-5</v>
      </c>
      <c r="U39" s="72">
        <f t="shared" si="19"/>
        <v>1.0274222070019712E-5</v>
      </c>
      <c r="V39" s="72">
        <f t="shared" si="19"/>
        <v>1.0274222070019712E-5</v>
      </c>
      <c r="W39" s="72">
        <f t="shared" si="19"/>
        <v>1.0274222070019712E-5</v>
      </c>
      <c r="X39" s="72">
        <f t="shared" si="19"/>
        <v>1.0274222070019712E-5</v>
      </c>
      <c r="Y39" s="72">
        <f t="shared" si="19"/>
        <v>1.0274222070019712E-5</v>
      </c>
      <c r="Z39" s="72">
        <f t="shared" si="19"/>
        <v>1.0274222070019712E-5</v>
      </c>
      <c r="AA39" s="72">
        <f t="shared" si="19"/>
        <v>1.0274222070019712E-5</v>
      </c>
      <c r="AB39" s="72">
        <f t="shared" si="19"/>
        <v>1.0274222070019712E-5</v>
      </c>
      <c r="AC39" s="72">
        <f t="shared" si="19"/>
        <v>1.0274222070019712E-5</v>
      </c>
      <c r="AD39" s="72">
        <f t="shared" si="19"/>
        <v>1.0274222070019712E-5</v>
      </c>
      <c r="AE39" s="72">
        <f t="shared" si="19"/>
        <v>1.0274222070019712E-5</v>
      </c>
      <c r="AF39" s="72">
        <f t="shared" si="19"/>
        <v>1.0274222070019712E-5</v>
      </c>
      <c r="AG39" s="72">
        <f t="shared" si="19"/>
        <v>1.0274222070019712E-5</v>
      </c>
      <c r="AH39" s="72">
        <f t="shared" si="19"/>
        <v>1.0274222070019712E-5</v>
      </c>
      <c r="AI39" s="72">
        <f t="shared" si="19"/>
        <v>1.0274222070019712E-5</v>
      </c>
      <c r="AJ39" s="72">
        <f t="shared" si="19"/>
        <v>1.0274222070019712E-5</v>
      </c>
      <c r="AK39" s="72">
        <f t="shared" si="19"/>
        <v>1.0274222070019712E-5</v>
      </c>
      <c r="AL39" s="72">
        <f t="shared" si="19"/>
        <v>1.0274222070019712E-5</v>
      </c>
      <c r="AM39" s="72">
        <f t="shared" si="19"/>
        <v>1.0274222070019712E-5</v>
      </c>
      <c r="AN39" s="72">
        <f t="shared" si="19"/>
        <v>1.0274222070019712E-5</v>
      </c>
      <c r="AO39" s="72">
        <f t="shared" si="19"/>
        <v>1.0274222070019712E-5</v>
      </c>
      <c r="AP39" s="72">
        <f t="shared" si="19"/>
        <v>1.0274222070019712E-5</v>
      </c>
      <c r="AQ39" s="72">
        <f t="shared" si="19"/>
        <v>1.0274222070019712E-5</v>
      </c>
      <c r="AR39" s="72">
        <f t="shared" si="19"/>
        <v>1.0274222070019712E-5</v>
      </c>
      <c r="AS39" s="72">
        <f t="shared" si="19"/>
        <v>1.0274222070019712E-5</v>
      </c>
      <c r="AT39" s="72">
        <f t="shared" si="19"/>
        <v>1.0274222070019712E-5</v>
      </c>
      <c r="AU39" s="72">
        <f t="shared" si="19"/>
        <v>1.0274222070019712E-5</v>
      </c>
      <c r="AV39" s="72">
        <f t="shared" si="19"/>
        <v>1.0274222070019712E-5</v>
      </c>
      <c r="AW39" s="72">
        <f t="shared" si="19"/>
        <v>1.0274222070019712E-5</v>
      </c>
      <c r="AX39" s="72">
        <f t="shared" si="19"/>
        <v>1.0274222070019712E-5</v>
      </c>
      <c r="AY39" s="72">
        <f t="shared" si="19"/>
        <v>1.0274222070019712E-5</v>
      </c>
      <c r="AZ39" s="72">
        <f t="shared" si="19"/>
        <v>1.0274222070019712E-5</v>
      </c>
      <c r="BA39" s="72">
        <f t="shared" si="19"/>
        <v>1.0274222070019712E-5</v>
      </c>
      <c r="BB39" s="72">
        <f t="shared" si="19"/>
        <v>1.0274222070019712E-5</v>
      </c>
      <c r="BC39" s="72">
        <f t="shared" si="19"/>
        <v>1.0274222070019712E-5</v>
      </c>
      <c r="BD39" s="72">
        <f t="shared" si="19"/>
        <v>1.0274222070019712E-5</v>
      </c>
      <c r="BE39" s="72">
        <f t="shared" si="19"/>
        <v>1.0274222070019712E-5</v>
      </c>
      <c r="BF39" s="72">
        <f t="shared" si="19"/>
        <v>1.0274222070019712E-5</v>
      </c>
      <c r="BG39" s="72">
        <f t="shared" si="19"/>
        <v>1.0274222070019712E-5</v>
      </c>
      <c r="BH39" s="72">
        <f t="shared" si="19"/>
        <v>1.0274222070019712E-5</v>
      </c>
      <c r="BI39" s="72">
        <f t="shared" si="19"/>
        <v>1.0274222070019712E-5</v>
      </c>
      <c r="BJ39" s="72">
        <f t="shared" si="19"/>
        <v>1.0274222070019712E-5</v>
      </c>
      <c r="BK39" s="72">
        <f t="shared" si="19"/>
        <v>1.0274222070019712E-5</v>
      </c>
      <c r="BL39" s="72">
        <f t="shared" si="19"/>
        <v>1.0274222070019712E-5</v>
      </c>
      <c r="BM39" s="35"/>
      <c r="BN39" s="72"/>
      <c r="BO39" s="323"/>
    </row>
    <row r="40" spans="1:107" s="36" customFormat="1" ht="15" hidden="1" customHeight="1" x14ac:dyDescent="0.2">
      <c r="A40" s="73" t="s">
        <v>25</v>
      </c>
      <c r="B40" s="74">
        <f>(B26-B115)*'Assumptions (Inputs)'!$D$29</f>
        <v>0</v>
      </c>
      <c r="C40" s="74">
        <f>(C26-C115)</f>
        <v>3.2651700000000006E-2</v>
      </c>
      <c r="D40" s="74">
        <f t="shared" ref="D40:BM40" si="20">(D26-D115)</f>
        <v>0.22173810000000005</v>
      </c>
      <c r="E40" s="74">
        <f t="shared" si="20"/>
        <v>0.49921391509500002</v>
      </c>
      <c r="F40" s="74">
        <f t="shared" si="20"/>
        <v>0.43573736282999997</v>
      </c>
      <c r="G40" s="74">
        <f t="shared" si="20"/>
        <v>0.1714578284310001</v>
      </c>
      <c r="H40" s="74">
        <f t="shared" si="20"/>
        <v>2.1155431650000667E-3</v>
      </c>
      <c r="I40" s="74">
        <f t="shared" si="20"/>
        <v>-5.2594232024999965E-2</v>
      </c>
      <c r="J40" s="74">
        <f t="shared" si="20"/>
        <v>-8.6594672024999986E-2</v>
      </c>
      <c r="K40" s="74">
        <f t="shared" si="20"/>
        <v>-0.23652549202499995</v>
      </c>
      <c r="L40" s="74">
        <f t="shared" si="20"/>
        <v>-0.42085378857899991</v>
      </c>
      <c r="M40" s="74">
        <f t="shared" si="20"/>
        <v>-0.41304867000000001</v>
      </c>
      <c r="N40" s="74">
        <f t="shared" si="20"/>
        <v>-0.15324867</v>
      </c>
      <c r="O40" s="74">
        <f t="shared" si="20"/>
        <v>0</v>
      </c>
      <c r="P40" s="74">
        <f t="shared" si="20"/>
        <v>0</v>
      </c>
      <c r="Q40" s="74">
        <f t="shared" si="20"/>
        <v>0</v>
      </c>
      <c r="R40" s="74">
        <f t="shared" si="20"/>
        <v>0</v>
      </c>
      <c r="S40" s="74">
        <f t="shared" si="20"/>
        <v>0</v>
      </c>
      <c r="T40" s="74">
        <f t="shared" si="20"/>
        <v>0</v>
      </c>
      <c r="U40" s="74">
        <f t="shared" si="20"/>
        <v>0</v>
      </c>
      <c r="V40" s="74">
        <f t="shared" si="20"/>
        <v>0</v>
      </c>
      <c r="W40" s="74">
        <f t="shared" si="20"/>
        <v>0</v>
      </c>
      <c r="X40" s="74">
        <f t="shared" si="20"/>
        <v>0</v>
      </c>
      <c r="Y40" s="74">
        <f t="shared" si="20"/>
        <v>0</v>
      </c>
      <c r="Z40" s="74">
        <f t="shared" si="20"/>
        <v>0</v>
      </c>
      <c r="AA40" s="74">
        <f t="shared" si="20"/>
        <v>0</v>
      </c>
      <c r="AB40" s="74">
        <f t="shared" si="20"/>
        <v>0</v>
      </c>
      <c r="AC40" s="74">
        <f t="shared" si="20"/>
        <v>0</v>
      </c>
      <c r="AD40" s="74">
        <f t="shared" si="20"/>
        <v>0</v>
      </c>
      <c r="AE40" s="74">
        <f t="shared" si="20"/>
        <v>0</v>
      </c>
      <c r="AF40" s="74">
        <f t="shared" si="20"/>
        <v>0</v>
      </c>
      <c r="AG40" s="74">
        <f t="shared" si="20"/>
        <v>0</v>
      </c>
      <c r="AH40" s="74">
        <f t="shared" si="20"/>
        <v>0</v>
      </c>
      <c r="AI40" s="74">
        <f t="shared" si="20"/>
        <v>0</v>
      </c>
      <c r="AJ40" s="74">
        <f t="shared" si="20"/>
        <v>0</v>
      </c>
      <c r="AK40" s="74">
        <f t="shared" si="20"/>
        <v>0</v>
      </c>
      <c r="AL40" s="74">
        <f t="shared" si="20"/>
        <v>0</v>
      </c>
      <c r="AM40" s="74">
        <f t="shared" si="20"/>
        <v>0</v>
      </c>
      <c r="AN40" s="74">
        <f t="shared" si="20"/>
        <v>0</v>
      </c>
      <c r="AO40" s="74">
        <f t="shared" si="20"/>
        <v>0</v>
      </c>
      <c r="AP40" s="74">
        <f t="shared" si="20"/>
        <v>0</v>
      </c>
      <c r="AQ40" s="74">
        <f t="shared" si="20"/>
        <v>0</v>
      </c>
      <c r="AR40" s="74">
        <f t="shared" si="20"/>
        <v>0</v>
      </c>
      <c r="AS40" s="74">
        <f t="shared" si="20"/>
        <v>0</v>
      </c>
      <c r="AT40" s="74">
        <f t="shared" si="20"/>
        <v>0</v>
      </c>
      <c r="AU40" s="74">
        <f t="shared" si="20"/>
        <v>0</v>
      </c>
      <c r="AV40" s="74">
        <f t="shared" si="20"/>
        <v>0</v>
      </c>
      <c r="AW40" s="74">
        <f t="shared" si="20"/>
        <v>0</v>
      </c>
      <c r="AX40" s="74">
        <f t="shared" si="20"/>
        <v>0</v>
      </c>
      <c r="AY40" s="74">
        <f t="shared" si="20"/>
        <v>0</v>
      </c>
      <c r="AZ40" s="74">
        <f t="shared" si="20"/>
        <v>0</v>
      </c>
      <c r="BA40" s="74">
        <f t="shared" si="20"/>
        <v>0</v>
      </c>
      <c r="BB40" s="74">
        <f t="shared" si="20"/>
        <v>0</v>
      </c>
      <c r="BC40" s="74">
        <f t="shared" si="20"/>
        <v>0</v>
      </c>
      <c r="BD40" s="74">
        <f t="shared" si="20"/>
        <v>0</v>
      </c>
      <c r="BE40" s="74">
        <f t="shared" si="20"/>
        <v>0</v>
      </c>
      <c r="BF40" s="74">
        <f t="shared" si="20"/>
        <v>0</v>
      </c>
      <c r="BG40" s="74">
        <f t="shared" si="20"/>
        <v>0</v>
      </c>
      <c r="BH40" s="74">
        <f t="shared" si="20"/>
        <v>0</v>
      </c>
      <c r="BI40" s="74">
        <f t="shared" si="20"/>
        <v>0</v>
      </c>
      <c r="BJ40" s="74">
        <f t="shared" si="20"/>
        <v>0</v>
      </c>
      <c r="BK40" s="74">
        <f t="shared" si="20"/>
        <v>0</v>
      </c>
      <c r="BL40" s="74">
        <f t="shared" si="20"/>
        <v>0</v>
      </c>
      <c r="BM40" s="74">
        <f t="shared" si="20"/>
        <v>0</v>
      </c>
      <c r="BN40" s="72">
        <f>SUM(B40:BM40)</f>
        <v>4.8924867000227357E-5</v>
      </c>
      <c r="BO40" s="323"/>
    </row>
    <row r="41" spans="1:107" s="36" customFormat="1" ht="15" customHeight="1" x14ac:dyDescent="0.2">
      <c r="A41" s="73" t="s">
        <v>393</v>
      </c>
      <c r="B41" s="74"/>
      <c r="C41" s="74">
        <f>C40*FIT_35</f>
        <v>1.1428095000000001E-2</v>
      </c>
      <c r="D41" s="74">
        <f>D40*FIT_35</f>
        <v>7.7608335000000014E-2</v>
      </c>
      <c r="E41" s="74">
        <f>E40*FIT_35-SUM(C40:E40)*FIT_Tax_Change</f>
        <v>6.9220350169949971E-2</v>
      </c>
      <c r="F41" s="74">
        <f t="shared" ref="F41:AK41" si="21">F40*FIT_21</f>
        <v>9.1504846194299994E-2</v>
      </c>
      <c r="G41" s="74">
        <f t="shared" si="21"/>
        <v>3.6006143970510017E-2</v>
      </c>
      <c r="H41" s="74">
        <f t="shared" si="21"/>
        <v>4.4426406465001401E-4</v>
      </c>
      <c r="I41" s="74">
        <f t="shared" si="21"/>
        <v>-1.1044788725249992E-2</v>
      </c>
      <c r="J41" s="74">
        <f t="shared" si="21"/>
        <v>-1.8184881125249998E-2</v>
      </c>
      <c r="K41" s="74">
        <f t="shared" si="21"/>
        <v>-4.9670353325249987E-2</v>
      </c>
      <c r="L41" s="74">
        <f t="shared" si="21"/>
        <v>-8.8379295601589983E-2</v>
      </c>
      <c r="M41" s="74">
        <f t="shared" si="21"/>
        <v>-8.6740220699999995E-2</v>
      </c>
      <c r="N41" s="74">
        <f t="shared" si="21"/>
        <v>-3.21822207E-2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ref="AL41:BM41" si="22">AL40*FIT_21</f>
        <v>0</v>
      </c>
      <c r="AM41" s="74">
        <f t="shared" si="22"/>
        <v>0</v>
      </c>
      <c r="AN41" s="74">
        <f t="shared" si="22"/>
        <v>0</v>
      </c>
      <c r="AO41" s="74">
        <f t="shared" si="22"/>
        <v>0</v>
      </c>
      <c r="AP41" s="74">
        <f t="shared" si="22"/>
        <v>0</v>
      </c>
      <c r="AQ41" s="74">
        <f t="shared" si="22"/>
        <v>0</v>
      </c>
      <c r="AR41" s="74">
        <f t="shared" si="22"/>
        <v>0</v>
      </c>
      <c r="AS41" s="74">
        <f t="shared" si="22"/>
        <v>0</v>
      </c>
      <c r="AT41" s="74">
        <f t="shared" si="22"/>
        <v>0</v>
      </c>
      <c r="AU41" s="74">
        <f t="shared" si="22"/>
        <v>0</v>
      </c>
      <c r="AV41" s="74">
        <f t="shared" si="22"/>
        <v>0</v>
      </c>
      <c r="AW41" s="74">
        <f t="shared" si="22"/>
        <v>0</v>
      </c>
      <c r="AX41" s="74">
        <f t="shared" si="22"/>
        <v>0</v>
      </c>
      <c r="AY41" s="74">
        <f t="shared" si="22"/>
        <v>0</v>
      </c>
      <c r="AZ41" s="74">
        <f t="shared" si="22"/>
        <v>0</v>
      </c>
      <c r="BA41" s="74">
        <f t="shared" si="22"/>
        <v>0</v>
      </c>
      <c r="BB41" s="74">
        <f t="shared" si="22"/>
        <v>0</v>
      </c>
      <c r="BC41" s="74">
        <f t="shared" si="22"/>
        <v>0</v>
      </c>
      <c r="BD41" s="74">
        <f t="shared" si="22"/>
        <v>0</v>
      </c>
      <c r="BE41" s="74">
        <f t="shared" si="22"/>
        <v>0</v>
      </c>
      <c r="BF41" s="74">
        <f t="shared" si="22"/>
        <v>0</v>
      </c>
      <c r="BG41" s="74">
        <f t="shared" si="22"/>
        <v>0</v>
      </c>
      <c r="BH41" s="74">
        <f t="shared" si="22"/>
        <v>0</v>
      </c>
      <c r="BI41" s="74">
        <f t="shared" si="22"/>
        <v>0</v>
      </c>
      <c r="BJ41" s="74">
        <f t="shared" si="22"/>
        <v>0</v>
      </c>
      <c r="BK41" s="74">
        <f t="shared" si="22"/>
        <v>0</v>
      </c>
      <c r="BL41" s="74">
        <f t="shared" si="22"/>
        <v>0</v>
      </c>
      <c r="BM41" s="74">
        <f t="shared" si="22"/>
        <v>0</v>
      </c>
      <c r="BN41" s="72">
        <f>SUM(B41:BM41)</f>
        <v>1.0274222070019712E-5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>SUM(C39,C41)</f>
        <v>1.1428095000000001E-2</v>
      </c>
      <c r="D42" s="72">
        <f t="shared" ref="D42:O42" si="23">SUM(D39,D41)</f>
        <v>8.9036430000000014E-2</v>
      </c>
      <c r="E42" s="72">
        <f t="shared" si="23"/>
        <v>0.15825678016994998</v>
      </c>
      <c r="F42" s="72">
        <f t="shared" si="23"/>
        <v>0.24976162636424998</v>
      </c>
      <c r="G42" s="72">
        <f t="shared" si="23"/>
        <v>0.28576777033475997</v>
      </c>
      <c r="H42" s="72">
        <f t="shared" si="23"/>
        <v>0.28621203439941001</v>
      </c>
      <c r="I42" s="72">
        <f t="shared" si="23"/>
        <v>0.27516724567416001</v>
      </c>
      <c r="J42" s="72">
        <f t="shared" si="23"/>
        <v>0.25698236454890999</v>
      </c>
      <c r="K42" s="72">
        <f t="shared" si="23"/>
        <v>0.20731201122366</v>
      </c>
      <c r="L42" s="72">
        <f t="shared" si="23"/>
        <v>0.11893271562207001</v>
      </c>
      <c r="M42" s="72">
        <f t="shared" si="23"/>
        <v>3.219249492207002E-2</v>
      </c>
      <c r="N42" s="72">
        <f t="shared" si="23"/>
        <v>1.0274222070019712E-5</v>
      </c>
      <c r="O42" s="72">
        <f t="shared" si="23"/>
        <v>1.0274222070019712E-5</v>
      </c>
      <c r="P42" s="72">
        <f t="shared" ref="P42:BL42" si="24">SUM(P39:P40)</f>
        <v>1.0274222070019712E-5</v>
      </c>
      <c r="Q42" s="72">
        <f t="shared" si="24"/>
        <v>1.0274222070019712E-5</v>
      </c>
      <c r="R42" s="72">
        <f t="shared" si="24"/>
        <v>1.0274222070019712E-5</v>
      </c>
      <c r="S42" s="72">
        <f t="shared" si="24"/>
        <v>1.0274222070019712E-5</v>
      </c>
      <c r="T42" s="72">
        <f t="shared" si="24"/>
        <v>1.0274222070019712E-5</v>
      </c>
      <c r="U42" s="72">
        <f t="shared" si="24"/>
        <v>1.0274222070019712E-5</v>
      </c>
      <c r="V42" s="72">
        <f t="shared" si="24"/>
        <v>1.0274222070019712E-5</v>
      </c>
      <c r="W42" s="72">
        <f t="shared" si="24"/>
        <v>1.0274222070019712E-5</v>
      </c>
      <c r="X42" s="72">
        <f t="shared" si="24"/>
        <v>1.0274222070019712E-5</v>
      </c>
      <c r="Y42" s="72">
        <f t="shared" si="24"/>
        <v>1.0274222070019712E-5</v>
      </c>
      <c r="Z42" s="72">
        <f t="shared" si="24"/>
        <v>1.0274222070019712E-5</v>
      </c>
      <c r="AA42" s="72">
        <f t="shared" si="24"/>
        <v>1.0274222070019712E-5</v>
      </c>
      <c r="AB42" s="72">
        <f t="shared" si="24"/>
        <v>1.0274222070019712E-5</v>
      </c>
      <c r="AC42" s="72">
        <f t="shared" si="24"/>
        <v>1.0274222070019712E-5</v>
      </c>
      <c r="AD42" s="72">
        <f t="shared" si="24"/>
        <v>1.0274222070019712E-5</v>
      </c>
      <c r="AE42" s="72">
        <f t="shared" si="24"/>
        <v>1.0274222070019712E-5</v>
      </c>
      <c r="AF42" s="72">
        <f t="shared" si="24"/>
        <v>1.0274222070019712E-5</v>
      </c>
      <c r="AG42" s="72">
        <f t="shared" si="24"/>
        <v>1.0274222070019712E-5</v>
      </c>
      <c r="AH42" s="72">
        <f t="shared" si="24"/>
        <v>1.0274222070019712E-5</v>
      </c>
      <c r="AI42" s="72">
        <f t="shared" si="24"/>
        <v>1.0274222070019712E-5</v>
      </c>
      <c r="AJ42" s="72">
        <f t="shared" si="24"/>
        <v>1.0274222070019712E-5</v>
      </c>
      <c r="AK42" s="72">
        <f t="shared" si="24"/>
        <v>1.0274222070019712E-5</v>
      </c>
      <c r="AL42" s="72">
        <f t="shared" si="24"/>
        <v>1.0274222070019712E-5</v>
      </c>
      <c r="AM42" s="72">
        <f t="shared" si="24"/>
        <v>1.0274222070019712E-5</v>
      </c>
      <c r="AN42" s="72">
        <f t="shared" si="24"/>
        <v>1.0274222070019712E-5</v>
      </c>
      <c r="AO42" s="72">
        <f t="shared" si="24"/>
        <v>1.0274222070019712E-5</v>
      </c>
      <c r="AP42" s="72">
        <f t="shared" si="24"/>
        <v>1.0274222070019712E-5</v>
      </c>
      <c r="AQ42" s="72">
        <f t="shared" si="24"/>
        <v>1.0274222070019712E-5</v>
      </c>
      <c r="AR42" s="72">
        <f t="shared" si="24"/>
        <v>1.0274222070019712E-5</v>
      </c>
      <c r="AS42" s="72">
        <f t="shared" si="24"/>
        <v>1.0274222070019712E-5</v>
      </c>
      <c r="AT42" s="72">
        <f t="shared" si="24"/>
        <v>1.0274222070019712E-5</v>
      </c>
      <c r="AU42" s="72">
        <f t="shared" si="24"/>
        <v>1.0274222070019712E-5</v>
      </c>
      <c r="AV42" s="72">
        <f t="shared" si="24"/>
        <v>1.0274222070019712E-5</v>
      </c>
      <c r="AW42" s="72">
        <f t="shared" si="24"/>
        <v>1.0274222070019712E-5</v>
      </c>
      <c r="AX42" s="72">
        <f t="shared" si="24"/>
        <v>1.0274222070019712E-5</v>
      </c>
      <c r="AY42" s="72">
        <f t="shared" si="24"/>
        <v>1.0274222070019712E-5</v>
      </c>
      <c r="AZ42" s="72">
        <f t="shared" si="24"/>
        <v>1.0274222070019712E-5</v>
      </c>
      <c r="BA42" s="72">
        <f t="shared" si="24"/>
        <v>1.0274222070019712E-5</v>
      </c>
      <c r="BB42" s="72">
        <f t="shared" si="24"/>
        <v>1.0274222070019712E-5</v>
      </c>
      <c r="BC42" s="72">
        <f t="shared" si="24"/>
        <v>1.0274222070019712E-5</v>
      </c>
      <c r="BD42" s="72">
        <f t="shared" si="24"/>
        <v>1.0274222070019712E-5</v>
      </c>
      <c r="BE42" s="72">
        <f t="shared" si="24"/>
        <v>1.0274222070019712E-5</v>
      </c>
      <c r="BF42" s="72">
        <f t="shared" si="24"/>
        <v>1.0274222070019712E-5</v>
      </c>
      <c r="BG42" s="72">
        <f t="shared" si="24"/>
        <v>1.0274222070019712E-5</v>
      </c>
      <c r="BH42" s="72">
        <f t="shared" si="24"/>
        <v>1.0274222070019712E-5</v>
      </c>
      <c r="BI42" s="72">
        <f t="shared" si="24"/>
        <v>1.0274222070019712E-5</v>
      </c>
      <c r="BJ42" s="72">
        <f t="shared" si="24"/>
        <v>1.0274222070019712E-5</v>
      </c>
      <c r="BK42" s="72">
        <f t="shared" si="24"/>
        <v>1.0274222070019712E-5</v>
      </c>
      <c r="BL42" s="72">
        <f t="shared" si="24"/>
        <v>1.0274222070019712E-5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>AVERAGE(C39,C42)</f>
        <v>5.7140475000000005E-3</v>
      </c>
      <c r="D43" s="66">
        <f t="shared" ref="D43:BL43" si="25">AVERAGE(D39,D42)</f>
        <v>5.0232262500000006E-2</v>
      </c>
      <c r="E43" s="66">
        <f t="shared" si="25"/>
        <v>0.12364660508497499</v>
      </c>
      <c r="F43" s="66">
        <f>AVERAGE(F39,F42)</f>
        <v>0.20400920326709998</v>
      </c>
      <c r="G43" s="66">
        <f t="shared" si="25"/>
        <v>0.267764698349505</v>
      </c>
      <c r="H43" s="66">
        <f t="shared" si="25"/>
        <v>0.28598990236708499</v>
      </c>
      <c r="I43" s="66">
        <f t="shared" si="25"/>
        <v>0.28068964003678498</v>
      </c>
      <c r="J43" s="66">
        <f t="shared" si="25"/>
        <v>0.26607480511153503</v>
      </c>
      <c r="K43" s="66">
        <f t="shared" si="25"/>
        <v>0.23214718788628499</v>
      </c>
      <c r="L43" s="66">
        <f t="shared" si="25"/>
        <v>0.16312236342286501</v>
      </c>
      <c r="M43" s="66">
        <f t="shared" si="25"/>
        <v>7.556260527207001E-2</v>
      </c>
      <c r="N43" s="66">
        <f t="shared" si="25"/>
        <v>1.610138457207002E-2</v>
      </c>
      <c r="O43" s="66">
        <f t="shared" si="25"/>
        <v>1.0274222070019712E-5</v>
      </c>
      <c r="P43" s="66">
        <f t="shared" si="25"/>
        <v>1.0274222070019712E-5</v>
      </c>
      <c r="Q43" s="66">
        <f t="shared" si="25"/>
        <v>1.0274222070019712E-5</v>
      </c>
      <c r="R43" s="66">
        <f t="shared" si="25"/>
        <v>1.0274222070019712E-5</v>
      </c>
      <c r="S43" s="66">
        <f t="shared" si="25"/>
        <v>1.0274222070019712E-5</v>
      </c>
      <c r="T43" s="66">
        <f t="shared" si="25"/>
        <v>1.0274222070019712E-5</v>
      </c>
      <c r="U43" s="66">
        <f t="shared" si="25"/>
        <v>1.0274222070019712E-5</v>
      </c>
      <c r="V43" s="66">
        <f t="shared" si="25"/>
        <v>1.0274222070019712E-5</v>
      </c>
      <c r="W43" s="66">
        <f t="shared" si="25"/>
        <v>1.0274222070019712E-5</v>
      </c>
      <c r="X43" s="66">
        <f t="shared" si="25"/>
        <v>1.0274222070019712E-5</v>
      </c>
      <c r="Y43" s="66">
        <f t="shared" si="25"/>
        <v>1.0274222070019712E-5</v>
      </c>
      <c r="Z43" s="66">
        <f t="shared" si="25"/>
        <v>1.0274222070019712E-5</v>
      </c>
      <c r="AA43" s="66">
        <f t="shared" si="25"/>
        <v>1.0274222070019712E-5</v>
      </c>
      <c r="AB43" s="66">
        <f t="shared" si="25"/>
        <v>1.0274222070019712E-5</v>
      </c>
      <c r="AC43" s="66">
        <f t="shared" si="25"/>
        <v>1.0274222070019712E-5</v>
      </c>
      <c r="AD43" s="66">
        <f t="shared" si="25"/>
        <v>1.0274222070019712E-5</v>
      </c>
      <c r="AE43" s="66">
        <f t="shared" si="25"/>
        <v>1.0274222070019712E-5</v>
      </c>
      <c r="AF43" s="66">
        <f t="shared" si="25"/>
        <v>1.0274222070019712E-5</v>
      </c>
      <c r="AG43" s="66">
        <f t="shared" si="25"/>
        <v>1.0274222070019712E-5</v>
      </c>
      <c r="AH43" s="66">
        <f t="shared" si="25"/>
        <v>1.0274222070019712E-5</v>
      </c>
      <c r="AI43" s="66">
        <f t="shared" si="25"/>
        <v>1.0274222070019712E-5</v>
      </c>
      <c r="AJ43" s="66">
        <f t="shared" si="25"/>
        <v>1.0274222070019712E-5</v>
      </c>
      <c r="AK43" s="66">
        <f t="shared" si="25"/>
        <v>1.0274222070019712E-5</v>
      </c>
      <c r="AL43" s="66">
        <f t="shared" si="25"/>
        <v>1.0274222070019712E-5</v>
      </c>
      <c r="AM43" s="66">
        <f t="shared" si="25"/>
        <v>1.0274222070019712E-5</v>
      </c>
      <c r="AN43" s="66">
        <f t="shared" si="25"/>
        <v>1.0274222070019712E-5</v>
      </c>
      <c r="AO43" s="66">
        <f t="shared" si="25"/>
        <v>1.0274222070019712E-5</v>
      </c>
      <c r="AP43" s="66">
        <f t="shared" si="25"/>
        <v>1.0274222070019712E-5</v>
      </c>
      <c r="AQ43" s="66">
        <f t="shared" si="25"/>
        <v>1.0274222070019712E-5</v>
      </c>
      <c r="AR43" s="66">
        <f t="shared" si="25"/>
        <v>1.0274222070019712E-5</v>
      </c>
      <c r="AS43" s="66">
        <f t="shared" si="25"/>
        <v>1.0274222070019712E-5</v>
      </c>
      <c r="AT43" s="66">
        <f t="shared" si="25"/>
        <v>1.0274222070019712E-5</v>
      </c>
      <c r="AU43" s="66">
        <f t="shared" si="25"/>
        <v>1.0274222070019712E-5</v>
      </c>
      <c r="AV43" s="66">
        <f t="shared" si="25"/>
        <v>1.0274222070019712E-5</v>
      </c>
      <c r="AW43" s="66">
        <f t="shared" si="25"/>
        <v>1.0274222070019712E-5</v>
      </c>
      <c r="AX43" s="66">
        <f t="shared" si="25"/>
        <v>1.0274222070019712E-5</v>
      </c>
      <c r="AY43" s="66">
        <f t="shared" si="25"/>
        <v>1.0274222070019712E-5</v>
      </c>
      <c r="AZ43" s="66">
        <f t="shared" si="25"/>
        <v>1.0274222070019712E-5</v>
      </c>
      <c r="BA43" s="66">
        <f t="shared" si="25"/>
        <v>1.0274222070019712E-5</v>
      </c>
      <c r="BB43" s="66">
        <f t="shared" si="25"/>
        <v>1.0274222070019712E-5</v>
      </c>
      <c r="BC43" s="66">
        <f t="shared" si="25"/>
        <v>1.0274222070019712E-5</v>
      </c>
      <c r="BD43" s="66">
        <f t="shared" si="25"/>
        <v>1.0274222070019712E-5</v>
      </c>
      <c r="BE43" s="66">
        <f t="shared" si="25"/>
        <v>1.0274222070019712E-5</v>
      </c>
      <c r="BF43" s="66">
        <f t="shared" si="25"/>
        <v>1.0274222070019712E-5</v>
      </c>
      <c r="BG43" s="66">
        <f t="shared" si="25"/>
        <v>1.0274222070019712E-5</v>
      </c>
      <c r="BH43" s="66">
        <f t="shared" si="25"/>
        <v>1.0274222070019712E-5</v>
      </c>
      <c r="BI43" s="66">
        <f t="shared" si="25"/>
        <v>1.0274222070019712E-5</v>
      </c>
      <c r="BJ43" s="66">
        <f t="shared" si="25"/>
        <v>1.0274222070019712E-5</v>
      </c>
      <c r="BK43" s="66">
        <f t="shared" si="25"/>
        <v>1.0274222070019712E-5</v>
      </c>
      <c r="BL43" s="66">
        <f t="shared" si="25"/>
        <v>1.0274222070019712E-5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376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6">B48</f>
        <v>0</v>
      </c>
      <c r="D46" s="53">
        <f t="shared" si="26"/>
        <v>2.1223605000000004E-3</v>
      </c>
      <c r="E46" s="53">
        <f t="shared" si="26"/>
        <v>1.6535337000000004E-2</v>
      </c>
      <c r="F46" s="53">
        <f t="shared" si="26"/>
        <v>4.8984241481175007E-2</v>
      </c>
      <c r="G46" s="53">
        <f t="shared" si="26"/>
        <v>7.7307170065125011E-2</v>
      </c>
      <c r="H46" s="53">
        <f t="shared" si="26"/>
        <v>8.8451928913140021E-2</v>
      </c>
      <c r="I46" s="53">
        <f t="shared" si="26"/>
        <v>8.8589439218865029E-2</v>
      </c>
      <c r="J46" s="53">
        <f t="shared" si="26"/>
        <v>8.5170814137240036E-2</v>
      </c>
      <c r="K46" s="53">
        <f t="shared" si="26"/>
        <v>7.9542160455615032E-2</v>
      </c>
      <c r="L46" s="53">
        <f t="shared" si="26"/>
        <v>6.4168003473990043E-2</v>
      </c>
      <c r="M46" s="53">
        <f t="shared" si="26"/>
        <v>3.6812507216355046E-2</v>
      </c>
      <c r="N46" s="53">
        <f t="shared" si="26"/>
        <v>9.9643436663550446E-3</v>
      </c>
      <c r="O46" s="53">
        <f t="shared" si="26"/>
        <v>3.1801163550438521E-6</v>
      </c>
      <c r="P46" s="53">
        <f t="shared" si="26"/>
        <v>3.1801163550438521E-6</v>
      </c>
      <c r="Q46" s="53">
        <f t="shared" si="26"/>
        <v>3.1801163550438521E-6</v>
      </c>
      <c r="R46" s="53">
        <f t="shared" si="26"/>
        <v>3.1801163550438521E-6</v>
      </c>
      <c r="S46" s="53">
        <f t="shared" si="26"/>
        <v>3.1801163550438521E-6</v>
      </c>
      <c r="T46" s="53">
        <f t="shared" si="26"/>
        <v>3.1801163550438521E-6</v>
      </c>
      <c r="U46" s="53">
        <f t="shared" si="26"/>
        <v>3.1801163550438521E-6</v>
      </c>
      <c r="V46" s="53">
        <f t="shared" si="26"/>
        <v>3.1801163550438521E-6</v>
      </c>
      <c r="W46" s="53">
        <f t="shared" si="26"/>
        <v>3.1801163550438521E-6</v>
      </c>
      <c r="X46" s="53">
        <f t="shared" si="26"/>
        <v>3.1801163550438521E-6</v>
      </c>
      <c r="Y46" s="53">
        <f t="shared" si="26"/>
        <v>3.1801163550438521E-6</v>
      </c>
      <c r="Z46" s="53">
        <f t="shared" si="26"/>
        <v>3.1801163550438521E-6</v>
      </c>
      <c r="AA46" s="53">
        <f t="shared" si="26"/>
        <v>3.1801163550438521E-6</v>
      </c>
      <c r="AB46" s="53">
        <f t="shared" si="26"/>
        <v>3.1801163550438521E-6</v>
      </c>
      <c r="AC46" s="53">
        <f t="shared" si="26"/>
        <v>3.1801163550438521E-6</v>
      </c>
      <c r="AD46" s="53">
        <f t="shared" si="26"/>
        <v>3.1801163550438521E-6</v>
      </c>
      <c r="AE46" s="53">
        <f t="shared" si="26"/>
        <v>3.1801163550438521E-6</v>
      </c>
      <c r="AF46" s="53">
        <f t="shared" si="26"/>
        <v>3.1801163550438521E-6</v>
      </c>
      <c r="AG46" s="53">
        <f t="shared" si="26"/>
        <v>3.1801163550438521E-6</v>
      </c>
      <c r="AH46" s="53">
        <f t="shared" si="26"/>
        <v>3.1801163550438521E-6</v>
      </c>
      <c r="AI46" s="53">
        <f t="shared" si="26"/>
        <v>3.1801163550438521E-6</v>
      </c>
      <c r="AJ46" s="53">
        <f t="shared" si="26"/>
        <v>3.1801163550438521E-6</v>
      </c>
      <c r="AK46" s="53">
        <f t="shared" si="26"/>
        <v>3.1801163550438521E-6</v>
      </c>
      <c r="AL46" s="53">
        <f t="shared" si="26"/>
        <v>3.1801163550438521E-6</v>
      </c>
      <c r="AM46" s="53">
        <f t="shared" si="26"/>
        <v>3.1801163550438521E-6</v>
      </c>
      <c r="AN46" s="53">
        <f t="shared" si="26"/>
        <v>3.1801163550438521E-6</v>
      </c>
      <c r="AO46" s="53">
        <f t="shared" si="26"/>
        <v>3.1801163550438521E-6</v>
      </c>
      <c r="AP46" s="53">
        <f t="shared" si="26"/>
        <v>3.1801163550438521E-6</v>
      </c>
      <c r="AQ46" s="53">
        <f t="shared" si="26"/>
        <v>3.1801163550438521E-6</v>
      </c>
      <c r="AR46" s="53">
        <f t="shared" si="26"/>
        <v>3.1801163550438521E-6</v>
      </c>
      <c r="AS46" s="53">
        <f t="shared" si="26"/>
        <v>3.1801163550438521E-6</v>
      </c>
      <c r="AT46" s="53">
        <f t="shared" si="26"/>
        <v>3.1801163550438521E-6</v>
      </c>
      <c r="AU46" s="53">
        <f t="shared" si="26"/>
        <v>3.1801163550438521E-6</v>
      </c>
      <c r="AV46" s="53">
        <f t="shared" si="26"/>
        <v>3.1801163550438521E-6</v>
      </c>
      <c r="AW46" s="53">
        <f t="shared" si="26"/>
        <v>3.1801163550438521E-6</v>
      </c>
      <c r="AX46" s="53">
        <f t="shared" si="26"/>
        <v>3.1801163550438521E-6</v>
      </c>
      <c r="AY46" s="53">
        <f t="shared" si="26"/>
        <v>3.1801163550438521E-6</v>
      </c>
      <c r="AZ46" s="53">
        <f t="shared" si="26"/>
        <v>3.1801163550438521E-6</v>
      </c>
      <c r="BA46" s="53">
        <f t="shared" si="26"/>
        <v>3.1801163550438521E-6</v>
      </c>
      <c r="BB46" s="53">
        <f t="shared" si="26"/>
        <v>3.1801163550438521E-6</v>
      </c>
      <c r="BC46" s="53">
        <f t="shared" si="26"/>
        <v>3.1801163550438521E-6</v>
      </c>
      <c r="BD46" s="53">
        <f t="shared" si="26"/>
        <v>3.1801163550438521E-6</v>
      </c>
      <c r="BE46" s="53">
        <f t="shared" si="26"/>
        <v>3.1801163550438521E-6</v>
      </c>
      <c r="BF46" s="53">
        <f t="shared" si="26"/>
        <v>3.1801163550438521E-6</v>
      </c>
      <c r="BG46" s="53">
        <f t="shared" si="26"/>
        <v>3.1801163550438521E-6</v>
      </c>
      <c r="BH46" s="53">
        <f t="shared" si="26"/>
        <v>3.1801163550438521E-6</v>
      </c>
      <c r="BI46" s="53">
        <f t="shared" si="26"/>
        <v>3.1801163550438521E-6</v>
      </c>
      <c r="BJ46" s="53">
        <f t="shared" si="26"/>
        <v>3.1801163550438521E-6</v>
      </c>
      <c r="BK46" s="53">
        <f t="shared" si="26"/>
        <v>3.1801163550438521E-6</v>
      </c>
      <c r="BL46" s="53">
        <f t="shared" si="26"/>
        <v>3.1801163550438521E-6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2.1223605000000004E-3</v>
      </c>
      <c r="D47" s="53">
        <f>(D27-D115)*'Assumptions (Inputs)'!$D$26</f>
        <v>1.4412976500000004E-2</v>
      </c>
      <c r="E47" s="53">
        <f>(E27-E115)*'Assumptions (Inputs)'!$D$26</f>
        <v>3.2448904481175003E-2</v>
      </c>
      <c r="F47" s="53">
        <f>(F27-F115)*'Assumptions (Inputs)'!$D$26</f>
        <v>2.832292858395E-2</v>
      </c>
      <c r="G47" s="53">
        <f>(G27-G115)*'Assumptions (Inputs)'!$D$26</f>
        <v>1.1144758848015007E-2</v>
      </c>
      <c r="H47" s="53">
        <f>(H27-H115)*'Assumptions (Inputs)'!$D$26</f>
        <v>1.3751030572500434E-4</v>
      </c>
      <c r="I47" s="53">
        <f>(I27-I115)*'Assumptions (Inputs)'!$D$26</f>
        <v>-3.4186250816249978E-3</v>
      </c>
      <c r="J47" s="53">
        <f>(J27-J115)*'Assumptions (Inputs)'!$D$26</f>
        <v>-5.6286536816249995E-3</v>
      </c>
      <c r="K47" s="53">
        <f>(K27-K115)*'Assumptions (Inputs)'!$D$26</f>
        <v>-1.5374156981624996E-2</v>
      </c>
      <c r="L47" s="53">
        <f>(L27-L115)*'Assumptions (Inputs)'!$D$26</f>
        <v>-2.7355496257634997E-2</v>
      </c>
      <c r="M47" s="53">
        <f>(M27-M115)*'Assumptions (Inputs)'!$D$26</f>
        <v>-2.6848163550000002E-2</v>
      </c>
      <c r="N47" s="53">
        <f>(N27-N115)*'Assumptions (Inputs)'!$D$26</f>
        <v>-9.9611635500000007E-3</v>
      </c>
      <c r="O47" s="53">
        <f>(O27-O115)*'Assumptions (Inputs)'!$D$26</f>
        <v>0</v>
      </c>
      <c r="P47" s="53">
        <f>(P27-P115)*'Assumptions (Inputs)'!$D$26</f>
        <v>0</v>
      </c>
      <c r="Q47" s="53">
        <f>(Q27-Q115)*'Assumptions (Inputs)'!$D$26</f>
        <v>0</v>
      </c>
      <c r="R47" s="53">
        <f>(R27-R115)*'Assumptions (Inputs)'!$D$26</f>
        <v>0</v>
      </c>
      <c r="S47" s="53">
        <f>(S27-S115)*'Assumptions (Inputs)'!$D$26</f>
        <v>0</v>
      </c>
      <c r="T47" s="53">
        <f>(T27-T115)*'Assumptions (Inputs)'!$D$26</f>
        <v>0</v>
      </c>
      <c r="U47" s="53">
        <f>(U27-U115)*'Assumptions (Inputs)'!$D$26</f>
        <v>0</v>
      </c>
      <c r="V47" s="53">
        <f>(V27-V115)*'Assumptions (Inputs)'!$D$26</f>
        <v>0</v>
      </c>
      <c r="W47" s="53">
        <f>(W27-W115)*'Assumptions (Inputs)'!$D$26</f>
        <v>0</v>
      </c>
      <c r="X47" s="53">
        <f>(X27-X115)*'Assumptions (Inputs)'!$D$26</f>
        <v>0</v>
      </c>
      <c r="Y47" s="53">
        <f>(Y27-Y115)*'Assumptions (Inputs)'!$D$26</f>
        <v>0</v>
      </c>
      <c r="Z47" s="53">
        <f>(Z27-Z115)*'Assumptions (Inputs)'!$D$26</f>
        <v>0</v>
      </c>
      <c r="AA47" s="53">
        <f>(AA27-AA115)*'Assumptions (Inputs)'!$D$26</f>
        <v>0</v>
      </c>
      <c r="AB47" s="53">
        <f>(AB27-AB115)*'Assumptions (Inputs)'!$D$26</f>
        <v>0</v>
      </c>
      <c r="AC47" s="53">
        <f>(AC27-AC115)*'Assumptions (Inputs)'!$D$26</f>
        <v>0</v>
      </c>
      <c r="AD47" s="53">
        <f>(AD27-AD115)*'Assumptions (Inputs)'!$D$26</f>
        <v>0</v>
      </c>
      <c r="AE47" s="53">
        <f>(AE27-AE115)*'Assumptions (Inputs)'!$D$26</f>
        <v>0</v>
      </c>
      <c r="AF47" s="53">
        <f>(AF27-AF115)*'Assumptions (Inputs)'!$D$26</f>
        <v>0</v>
      </c>
      <c r="AG47" s="53">
        <f>(AG27-AG115)*'Assumptions (Inputs)'!$D$26</f>
        <v>0</v>
      </c>
      <c r="AH47" s="53">
        <f>(AH27-AH115)*'Assumptions (Inputs)'!$D$26</f>
        <v>0</v>
      </c>
      <c r="AI47" s="53">
        <f>(AI27-AI115)*'Assumptions (Inputs)'!$D$26</f>
        <v>0</v>
      </c>
      <c r="AJ47" s="53">
        <f>(AJ27-AJ115)*'Assumptions (Inputs)'!$D$26</f>
        <v>0</v>
      </c>
      <c r="AK47" s="53">
        <f>(AK27-AK115)*'Assumptions (Inputs)'!$D$26</f>
        <v>0</v>
      </c>
      <c r="AL47" s="53">
        <f>(AL27-AL115)*'Assumptions (Inputs)'!$D$26</f>
        <v>0</v>
      </c>
      <c r="AM47" s="53">
        <f>(AM27-AM115)*'Assumptions (Inputs)'!$D$26</f>
        <v>0</v>
      </c>
      <c r="AN47" s="53">
        <f>(AN27-AN115)*'Assumptions (Inputs)'!$D$26</f>
        <v>0</v>
      </c>
      <c r="AO47" s="53">
        <f>(AO27-AO115)*'Assumptions (Inputs)'!$D$26</f>
        <v>0</v>
      </c>
      <c r="AP47" s="53">
        <f>(AP27-AP115)*'Assumptions (Inputs)'!$D$26</f>
        <v>0</v>
      </c>
      <c r="AQ47" s="53">
        <f>(AQ27-AQ115)*'Assumptions (Inputs)'!$D$26</f>
        <v>0</v>
      </c>
      <c r="AR47" s="53">
        <f>(AR27-AR115)*'Assumptions (Inputs)'!$D$26</f>
        <v>0</v>
      </c>
      <c r="AS47" s="53">
        <f>(AS27-AS115)*'Assumptions (Inputs)'!$D$26</f>
        <v>0</v>
      </c>
      <c r="AT47" s="53">
        <f>(AT27-AT115)*'Assumptions (Inputs)'!$D$26</f>
        <v>0</v>
      </c>
      <c r="AU47" s="53">
        <f>(AU27-AU115)*'Assumptions (Inputs)'!$D$26</f>
        <v>0</v>
      </c>
      <c r="AV47" s="53">
        <f>(AV27-AV115)*'Assumptions (Inputs)'!$D$26</f>
        <v>0</v>
      </c>
      <c r="AW47" s="53">
        <f>(AW27-AW115)*'Assumptions (Inputs)'!$D$26</f>
        <v>0</v>
      </c>
      <c r="AX47" s="53">
        <f>(AX27-AX115)*'Assumptions (Inputs)'!$D$26</f>
        <v>0</v>
      </c>
      <c r="AY47" s="53">
        <f>(AY27-AY115)*'Assumptions (Inputs)'!$D$26</f>
        <v>0</v>
      </c>
      <c r="AZ47" s="53">
        <f>(AZ27-AZ115)*'Assumptions (Inputs)'!$D$26</f>
        <v>0</v>
      </c>
      <c r="BA47" s="53">
        <f>(BA27-BA115)*'Assumptions (Inputs)'!$D$26</f>
        <v>0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3.1801163550438521E-6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7">SUM(B46:B47)</f>
        <v>0</v>
      </c>
      <c r="C48" s="75">
        <f t="shared" si="27"/>
        <v>2.1223605000000004E-3</v>
      </c>
      <c r="D48" s="75">
        <f>SUM(D46:D47)</f>
        <v>1.6535337000000004E-2</v>
      </c>
      <c r="E48" s="75">
        <f>SUM(E46:E47)</f>
        <v>4.8984241481175007E-2</v>
      </c>
      <c r="F48" s="75">
        <f t="shared" si="27"/>
        <v>7.7307170065125011E-2</v>
      </c>
      <c r="G48" s="75">
        <f t="shared" si="27"/>
        <v>8.8451928913140021E-2</v>
      </c>
      <c r="H48" s="75">
        <f t="shared" si="27"/>
        <v>8.8589439218865029E-2</v>
      </c>
      <c r="I48" s="75">
        <f t="shared" si="27"/>
        <v>8.5170814137240036E-2</v>
      </c>
      <c r="J48" s="75">
        <f t="shared" si="27"/>
        <v>7.9542160455615032E-2</v>
      </c>
      <c r="K48" s="75">
        <f t="shared" si="27"/>
        <v>6.4168003473990043E-2</v>
      </c>
      <c r="L48" s="75">
        <f t="shared" si="27"/>
        <v>3.6812507216355046E-2</v>
      </c>
      <c r="M48" s="75">
        <f t="shared" si="27"/>
        <v>9.9643436663550446E-3</v>
      </c>
      <c r="N48" s="75">
        <f t="shared" si="27"/>
        <v>3.1801163550438521E-6</v>
      </c>
      <c r="O48" s="75">
        <f t="shared" si="27"/>
        <v>3.1801163550438521E-6</v>
      </c>
      <c r="P48" s="75">
        <f t="shared" si="27"/>
        <v>3.1801163550438521E-6</v>
      </c>
      <c r="Q48" s="75">
        <f t="shared" si="27"/>
        <v>3.1801163550438521E-6</v>
      </c>
      <c r="R48" s="75">
        <f t="shared" si="27"/>
        <v>3.1801163550438521E-6</v>
      </c>
      <c r="S48" s="75">
        <f t="shared" si="27"/>
        <v>3.1801163550438521E-6</v>
      </c>
      <c r="T48" s="75">
        <f t="shared" si="27"/>
        <v>3.1801163550438521E-6</v>
      </c>
      <c r="U48" s="75">
        <f t="shared" si="27"/>
        <v>3.1801163550438521E-6</v>
      </c>
      <c r="V48" s="75">
        <f t="shared" si="27"/>
        <v>3.1801163550438521E-6</v>
      </c>
      <c r="W48" s="75">
        <f t="shared" si="27"/>
        <v>3.1801163550438521E-6</v>
      </c>
      <c r="X48" s="75">
        <f t="shared" si="27"/>
        <v>3.1801163550438521E-6</v>
      </c>
      <c r="Y48" s="75">
        <f t="shared" si="27"/>
        <v>3.1801163550438521E-6</v>
      </c>
      <c r="Z48" s="75">
        <f t="shared" si="27"/>
        <v>3.1801163550438521E-6</v>
      </c>
      <c r="AA48" s="75">
        <f t="shared" si="27"/>
        <v>3.1801163550438521E-6</v>
      </c>
      <c r="AB48" s="75">
        <f t="shared" si="27"/>
        <v>3.1801163550438521E-6</v>
      </c>
      <c r="AC48" s="75">
        <f t="shared" si="27"/>
        <v>3.1801163550438521E-6</v>
      </c>
      <c r="AD48" s="75">
        <f t="shared" si="27"/>
        <v>3.1801163550438521E-6</v>
      </c>
      <c r="AE48" s="75">
        <f t="shared" si="27"/>
        <v>3.1801163550438521E-6</v>
      </c>
      <c r="AF48" s="75">
        <f t="shared" si="27"/>
        <v>3.1801163550438521E-6</v>
      </c>
      <c r="AG48" s="75">
        <f t="shared" si="27"/>
        <v>3.1801163550438521E-6</v>
      </c>
      <c r="AH48" s="75">
        <f t="shared" si="27"/>
        <v>3.1801163550438521E-6</v>
      </c>
      <c r="AI48" s="75">
        <f t="shared" si="27"/>
        <v>3.1801163550438521E-6</v>
      </c>
      <c r="AJ48" s="75">
        <f t="shared" si="27"/>
        <v>3.1801163550438521E-6</v>
      </c>
      <c r="AK48" s="75">
        <f t="shared" si="27"/>
        <v>3.1801163550438521E-6</v>
      </c>
      <c r="AL48" s="75">
        <f t="shared" si="27"/>
        <v>3.1801163550438521E-6</v>
      </c>
      <c r="AM48" s="75">
        <f t="shared" si="27"/>
        <v>3.1801163550438521E-6</v>
      </c>
      <c r="AN48" s="75">
        <f t="shared" si="27"/>
        <v>3.1801163550438521E-6</v>
      </c>
      <c r="AO48" s="75">
        <f t="shared" si="27"/>
        <v>3.1801163550438521E-6</v>
      </c>
      <c r="AP48" s="75">
        <f t="shared" si="27"/>
        <v>3.1801163550438521E-6</v>
      </c>
      <c r="AQ48" s="75">
        <f t="shared" si="27"/>
        <v>3.1801163550438521E-6</v>
      </c>
      <c r="AR48" s="75">
        <f t="shared" si="27"/>
        <v>3.1801163550438521E-6</v>
      </c>
      <c r="AS48" s="75">
        <f t="shared" si="27"/>
        <v>3.1801163550438521E-6</v>
      </c>
      <c r="AT48" s="75">
        <f t="shared" si="27"/>
        <v>3.1801163550438521E-6</v>
      </c>
      <c r="AU48" s="75">
        <f t="shared" si="27"/>
        <v>3.1801163550438521E-6</v>
      </c>
      <c r="AV48" s="75">
        <f t="shared" si="27"/>
        <v>3.1801163550438521E-6</v>
      </c>
      <c r="AW48" s="75">
        <f t="shared" si="27"/>
        <v>3.1801163550438521E-6</v>
      </c>
      <c r="AX48" s="75">
        <f t="shared" si="27"/>
        <v>3.1801163550438521E-6</v>
      </c>
      <c r="AY48" s="75">
        <f t="shared" si="27"/>
        <v>3.1801163550438521E-6</v>
      </c>
      <c r="AZ48" s="75">
        <f t="shared" si="27"/>
        <v>3.1801163550438521E-6</v>
      </c>
      <c r="BA48" s="75">
        <f t="shared" si="27"/>
        <v>3.1801163550438521E-6</v>
      </c>
      <c r="BB48" s="75">
        <f t="shared" si="27"/>
        <v>3.1801163550438521E-6</v>
      </c>
      <c r="BC48" s="75">
        <f t="shared" si="27"/>
        <v>3.1801163550438521E-6</v>
      </c>
      <c r="BD48" s="75">
        <f t="shared" si="27"/>
        <v>3.1801163550438521E-6</v>
      </c>
      <c r="BE48" s="75">
        <f t="shared" si="27"/>
        <v>3.1801163550438521E-6</v>
      </c>
      <c r="BF48" s="75">
        <f t="shared" si="27"/>
        <v>3.1801163550438521E-6</v>
      </c>
      <c r="BG48" s="75">
        <f t="shared" si="27"/>
        <v>3.1801163550438521E-6</v>
      </c>
      <c r="BH48" s="75">
        <f t="shared" si="27"/>
        <v>3.1801163550438521E-6</v>
      </c>
      <c r="BI48" s="75">
        <f t="shared" si="27"/>
        <v>3.1801163550438521E-6</v>
      </c>
      <c r="BJ48" s="75">
        <f t="shared" si="27"/>
        <v>3.1801163550438521E-6</v>
      </c>
      <c r="BK48" s="75">
        <f t="shared" si="27"/>
        <v>3.1801163550438521E-6</v>
      </c>
      <c r="BL48" s="75">
        <f t="shared" si="27"/>
        <v>3.1801163550438521E-6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8">AVERAGE(B46,B48)</f>
        <v>0</v>
      </c>
      <c r="C49" s="66">
        <f t="shared" si="28"/>
        <v>1.0611802500000002E-3</v>
      </c>
      <c r="D49" s="66">
        <f t="shared" si="28"/>
        <v>9.328848750000002E-3</v>
      </c>
      <c r="E49" s="66">
        <f>AVERAGE(E46,E48)</f>
        <v>3.2759789240587506E-2</v>
      </c>
      <c r="F49" s="66">
        <f t="shared" si="28"/>
        <v>6.3145705773150013E-2</v>
      </c>
      <c r="G49" s="66">
        <f>AVERAGE(G46,G48)</f>
        <v>8.2879549489132509E-2</v>
      </c>
      <c r="H49" s="66">
        <f t="shared" si="28"/>
        <v>8.8520684066002525E-2</v>
      </c>
      <c r="I49" s="66">
        <f t="shared" si="28"/>
        <v>8.6880126678052533E-2</v>
      </c>
      <c r="J49" s="66">
        <f t="shared" si="28"/>
        <v>8.2356487296427527E-2</v>
      </c>
      <c r="K49" s="66">
        <f t="shared" si="28"/>
        <v>7.1855081964802531E-2</v>
      </c>
      <c r="L49" s="66">
        <f>AVERAGE(L46,L48)</f>
        <v>5.0490255345172541E-2</v>
      </c>
      <c r="M49" s="66">
        <f>AVERAGE(M46,M48)</f>
        <v>2.3388425441355047E-2</v>
      </c>
      <c r="N49" s="66">
        <f>AVERAGE(N46,N48)</f>
        <v>4.9837618913550442E-3</v>
      </c>
      <c r="O49" s="66">
        <f t="shared" ref="O49:BL49" si="29">AVERAGE(O46,O48)</f>
        <v>3.1801163550438521E-6</v>
      </c>
      <c r="P49" s="66">
        <f t="shared" si="29"/>
        <v>3.1801163550438521E-6</v>
      </c>
      <c r="Q49" s="66">
        <f t="shared" si="29"/>
        <v>3.1801163550438521E-6</v>
      </c>
      <c r="R49" s="66">
        <f t="shared" si="29"/>
        <v>3.1801163550438521E-6</v>
      </c>
      <c r="S49" s="66">
        <f t="shared" si="29"/>
        <v>3.1801163550438521E-6</v>
      </c>
      <c r="T49" s="66">
        <f t="shared" si="29"/>
        <v>3.1801163550438521E-6</v>
      </c>
      <c r="U49" s="66">
        <f t="shared" si="29"/>
        <v>3.1801163550438521E-6</v>
      </c>
      <c r="V49" s="66">
        <f t="shared" si="29"/>
        <v>3.1801163550438521E-6</v>
      </c>
      <c r="W49" s="66">
        <f t="shared" si="29"/>
        <v>3.1801163550438521E-6</v>
      </c>
      <c r="X49" s="66">
        <f t="shared" si="29"/>
        <v>3.1801163550438521E-6</v>
      </c>
      <c r="Y49" s="66">
        <f t="shared" si="29"/>
        <v>3.1801163550438521E-6</v>
      </c>
      <c r="Z49" s="66">
        <f t="shared" si="29"/>
        <v>3.1801163550438521E-6</v>
      </c>
      <c r="AA49" s="66">
        <f t="shared" si="29"/>
        <v>3.1801163550438521E-6</v>
      </c>
      <c r="AB49" s="66">
        <f t="shared" si="29"/>
        <v>3.1801163550438521E-6</v>
      </c>
      <c r="AC49" s="66">
        <f t="shared" si="29"/>
        <v>3.1801163550438521E-6</v>
      </c>
      <c r="AD49" s="66">
        <f t="shared" si="29"/>
        <v>3.1801163550438521E-6</v>
      </c>
      <c r="AE49" s="66">
        <f t="shared" si="29"/>
        <v>3.1801163550438521E-6</v>
      </c>
      <c r="AF49" s="66">
        <f t="shared" si="29"/>
        <v>3.1801163550438521E-6</v>
      </c>
      <c r="AG49" s="66">
        <f t="shared" si="29"/>
        <v>3.1801163550438521E-6</v>
      </c>
      <c r="AH49" s="66">
        <f t="shared" si="29"/>
        <v>3.1801163550438521E-6</v>
      </c>
      <c r="AI49" s="66">
        <f t="shared" si="29"/>
        <v>3.1801163550438521E-6</v>
      </c>
      <c r="AJ49" s="66">
        <f t="shared" si="29"/>
        <v>3.1801163550438521E-6</v>
      </c>
      <c r="AK49" s="66">
        <f t="shared" si="29"/>
        <v>3.1801163550438521E-6</v>
      </c>
      <c r="AL49" s="66">
        <f t="shared" si="29"/>
        <v>3.1801163550438521E-6</v>
      </c>
      <c r="AM49" s="66">
        <f t="shared" si="29"/>
        <v>3.1801163550438521E-6</v>
      </c>
      <c r="AN49" s="66">
        <f t="shared" si="29"/>
        <v>3.1801163550438521E-6</v>
      </c>
      <c r="AO49" s="66">
        <f t="shared" si="29"/>
        <v>3.1801163550438521E-6</v>
      </c>
      <c r="AP49" s="66">
        <f t="shared" si="29"/>
        <v>3.1801163550438521E-6</v>
      </c>
      <c r="AQ49" s="66">
        <f t="shared" si="29"/>
        <v>3.1801163550438521E-6</v>
      </c>
      <c r="AR49" s="66">
        <f t="shared" si="29"/>
        <v>3.1801163550438521E-6</v>
      </c>
      <c r="AS49" s="66">
        <f t="shared" si="29"/>
        <v>3.1801163550438521E-6</v>
      </c>
      <c r="AT49" s="66">
        <f t="shared" si="29"/>
        <v>3.1801163550438521E-6</v>
      </c>
      <c r="AU49" s="66">
        <f t="shared" si="29"/>
        <v>3.1801163550438521E-6</v>
      </c>
      <c r="AV49" s="66">
        <f t="shared" si="29"/>
        <v>3.1801163550438521E-6</v>
      </c>
      <c r="AW49" s="66">
        <f t="shared" si="29"/>
        <v>3.1801163550438521E-6</v>
      </c>
      <c r="AX49" s="66">
        <f t="shared" si="29"/>
        <v>3.1801163550438521E-6</v>
      </c>
      <c r="AY49" s="66">
        <f t="shared" si="29"/>
        <v>3.1801163550438521E-6</v>
      </c>
      <c r="AZ49" s="66">
        <f t="shared" si="29"/>
        <v>3.1801163550438521E-6</v>
      </c>
      <c r="BA49" s="66">
        <f t="shared" si="29"/>
        <v>3.1801163550438521E-6</v>
      </c>
      <c r="BB49" s="66">
        <f t="shared" si="29"/>
        <v>3.1801163550438521E-6</v>
      </c>
      <c r="BC49" s="66">
        <f t="shared" si="29"/>
        <v>3.1801163550438521E-6</v>
      </c>
      <c r="BD49" s="66">
        <f t="shared" si="29"/>
        <v>3.1801163550438521E-6</v>
      </c>
      <c r="BE49" s="66">
        <f t="shared" si="29"/>
        <v>3.1801163550438521E-6</v>
      </c>
      <c r="BF49" s="66">
        <f t="shared" si="29"/>
        <v>3.1801163550438521E-6</v>
      </c>
      <c r="BG49" s="66">
        <f t="shared" si="29"/>
        <v>3.1801163550438521E-6</v>
      </c>
      <c r="BH49" s="66">
        <f t="shared" si="29"/>
        <v>3.1801163550438521E-6</v>
      </c>
      <c r="BI49" s="66">
        <f t="shared" si="29"/>
        <v>3.1801163550438521E-6</v>
      </c>
      <c r="BJ49" s="66">
        <f t="shared" si="29"/>
        <v>3.1801163550438521E-6</v>
      </c>
      <c r="BK49" s="66">
        <f t="shared" si="29"/>
        <v>3.1801163550438521E-6</v>
      </c>
      <c r="BL49" s="66">
        <f t="shared" si="29"/>
        <v>3.1801163550438521E-6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485" t="s">
        <v>373</v>
      </c>
      <c r="B51" s="69">
        <f>B22-B36-B43-B49</f>
        <v>0</v>
      </c>
      <c r="C51" s="69">
        <f>C22-C36-C43-C49</f>
        <v>0.33612477224999998</v>
      </c>
      <c r="D51" s="69">
        <f t="shared" ref="D51:BH51" si="30">D22-D36-D43-D49</f>
        <v>1.7572388887499999</v>
      </c>
      <c r="E51" s="69">
        <f t="shared" si="30"/>
        <v>3.3130126206744377</v>
      </c>
      <c r="F51" s="69">
        <f t="shared" si="30"/>
        <v>3.4792587859597499</v>
      </c>
      <c r="G51" s="69">
        <f t="shared" si="30"/>
        <v>2.9065207771613624</v>
      </c>
      <c r="H51" s="69">
        <f t="shared" si="30"/>
        <v>2.3934057685669132</v>
      </c>
      <c r="I51" s="69">
        <f t="shared" si="30"/>
        <v>1.9110979182851626</v>
      </c>
      <c r="J51" s="69">
        <f t="shared" si="30"/>
        <v>1.4409877225920384</v>
      </c>
      <c r="K51" s="69">
        <f t="shared" si="30"/>
        <v>0.99616807514891303</v>
      </c>
      <c r="L51" s="69">
        <f t="shared" si="30"/>
        <v>0.59730905623196362</v>
      </c>
      <c r="M51" s="69">
        <f t="shared" si="30"/>
        <v>0.26082197428657677</v>
      </c>
      <c r="N51" s="69">
        <f t="shared" si="30"/>
        <v>5.5539188536575815E-2</v>
      </c>
      <c r="O51" s="69">
        <f t="shared" si="30"/>
        <v>-1.3454338424841519E-5</v>
      </c>
      <c r="P51" s="69">
        <f t="shared" si="30"/>
        <v>-1.3454338425063564E-5</v>
      </c>
      <c r="Q51" s="69">
        <f t="shared" si="30"/>
        <v>-1.3454338425063564E-5</v>
      </c>
      <c r="R51" s="69">
        <f t="shared" si="30"/>
        <v>-1.3454338425063564E-5</v>
      </c>
      <c r="S51" s="69">
        <f t="shared" si="30"/>
        <v>-1.3454338425063564E-5</v>
      </c>
      <c r="T51" s="69">
        <f t="shared" si="30"/>
        <v>-1.3454338425063564E-5</v>
      </c>
      <c r="U51" s="69">
        <f t="shared" si="30"/>
        <v>-1.3454338425063564E-5</v>
      </c>
      <c r="V51" s="69">
        <f t="shared" si="30"/>
        <v>-1.3454338425063564E-5</v>
      </c>
      <c r="W51" s="69">
        <f t="shared" si="30"/>
        <v>-1.3454338425063564E-5</v>
      </c>
      <c r="X51" s="69">
        <f t="shared" si="30"/>
        <v>-1.3454338425063564E-5</v>
      </c>
      <c r="Y51" s="69">
        <f t="shared" si="30"/>
        <v>-1.3454338425063564E-5</v>
      </c>
      <c r="Z51" s="69">
        <f t="shared" si="30"/>
        <v>-1.3454338425063564E-5</v>
      </c>
      <c r="AA51" s="69">
        <f t="shared" si="30"/>
        <v>-1.3454338425063564E-5</v>
      </c>
      <c r="AB51" s="69">
        <f t="shared" si="30"/>
        <v>-1.3454338425063564E-5</v>
      </c>
      <c r="AC51" s="69">
        <f t="shared" si="30"/>
        <v>-1.3454338425063564E-5</v>
      </c>
      <c r="AD51" s="69">
        <f t="shared" si="30"/>
        <v>-1.3454338425063564E-5</v>
      </c>
      <c r="AE51" s="69">
        <f t="shared" si="30"/>
        <v>-1.3454338425063564E-5</v>
      </c>
      <c r="AF51" s="69">
        <f t="shared" si="30"/>
        <v>-1.3454338425063564E-5</v>
      </c>
      <c r="AG51" s="69">
        <f t="shared" si="30"/>
        <v>-1.3454338425063564E-5</v>
      </c>
      <c r="AH51" s="69">
        <f t="shared" si="30"/>
        <v>-1.3454338425063564E-5</v>
      </c>
      <c r="AI51" s="69">
        <f t="shared" si="30"/>
        <v>-1.3454338425063564E-5</v>
      </c>
      <c r="AJ51" s="69">
        <f t="shared" si="30"/>
        <v>-1.3454338425063564E-5</v>
      </c>
      <c r="AK51" s="69">
        <f t="shared" si="30"/>
        <v>-1.3454338425063564E-5</v>
      </c>
      <c r="AL51" s="69">
        <f t="shared" si="30"/>
        <v>-1.3454338425063564E-5</v>
      </c>
      <c r="AM51" s="69">
        <f t="shared" si="30"/>
        <v>-1.3454338425063564E-5</v>
      </c>
      <c r="AN51" s="69">
        <f t="shared" si="30"/>
        <v>-1.3454338425063564E-5</v>
      </c>
      <c r="AO51" s="69">
        <f t="shared" si="30"/>
        <v>-1.3454338425063564E-5</v>
      </c>
      <c r="AP51" s="69">
        <f t="shared" si="30"/>
        <v>-1.3454338425063564E-5</v>
      </c>
      <c r="AQ51" s="69">
        <f t="shared" si="30"/>
        <v>-1.3454338425063564E-5</v>
      </c>
      <c r="AR51" s="69">
        <f t="shared" si="30"/>
        <v>-1.3454338425063564E-5</v>
      </c>
      <c r="AS51" s="69">
        <f t="shared" si="30"/>
        <v>-1.3454338425063564E-5</v>
      </c>
      <c r="AT51" s="69">
        <f t="shared" si="30"/>
        <v>-1.3454338425063564E-5</v>
      </c>
      <c r="AU51" s="69">
        <f t="shared" si="30"/>
        <v>-1.3454338425063564E-5</v>
      </c>
      <c r="AV51" s="69">
        <f t="shared" si="30"/>
        <v>-1.3454338425063564E-5</v>
      </c>
      <c r="AW51" s="69">
        <f t="shared" si="30"/>
        <v>-1.3454338425063564E-5</v>
      </c>
      <c r="AX51" s="69">
        <f t="shared" si="30"/>
        <v>-1.3454338425063564E-5</v>
      </c>
      <c r="AY51" s="69">
        <f t="shared" si="30"/>
        <v>-1.3454338425063564E-5</v>
      </c>
      <c r="AZ51" s="69">
        <f t="shared" si="30"/>
        <v>-1.3454338425063564E-5</v>
      </c>
      <c r="BA51" s="69">
        <f t="shared" si="30"/>
        <v>-1.3454338425063564E-5</v>
      </c>
      <c r="BB51" s="69">
        <f t="shared" si="30"/>
        <v>-1.3454338425063564E-5</v>
      </c>
      <c r="BC51" s="69">
        <f t="shared" si="30"/>
        <v>-1.3454338425063564E-5</v>
      </c>
      <c r="BD51" s="69">
        <f>BD22-BD36-BD43-BD49</f>
        <v>-1.3454338425063564E-5</v>
      </c>
      <c r="BE51" s="69">
        <f t="shared" si="30"/>
        <v>-1.3454338425063564E-5</v>
      </c>
      <c r="BF51" s="69">
        <f t="shared" si="30"/>
        <v>-1.3454338425063564E-5</v>
      </c>
      <c r="BG51" s="69">
        <f t="shared" si="30"/>
        <v>-1.3454338425063564E-5</v>
      </c>
      <c r="BH51" s="69">
        <f t="shared" si="30"/>
        <v>-1.3454338425063564E-5</v>
      </c>
      <c r="BI51" s="69">
        <f>BI22-BI36-BI43-BI49</f>
        <v>-1.3454338425063564E-5</v>
      </c>
      <c r="BJ51" s="69">
        <f>BJ22-BJ36-BJ43-BJ49</f>
        <v>-1.3454338425063564E-5</v>
      </c>
      <c r="BK51" s="69">
        <f>BK22-BK36-BK43-BK49</f>
        <v>-1.3454338425063564E-5</v>
      </c>
      <c r="BL51" s="69">
        <f>BL22-BL36-BL43-BL49</f>
        <v>-1.3454338425063564E-5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0</v>
      </c>
      <c r="F54" s="78">
        <f>(+F33-F115)*'Assumptions (Inputs)'!$E$31/'Assumptions (Inputs)'!$E$30</f>
        <v>0</v>
      </c>
      <c r="G54" s="78">
        <f>(+G33-G115)*'Assumptions (Inputs)'!$E$31/'Assumptions (Inputs)'!$E$30</f>
        <v>0</v>
      </c>
      <c r="H54" s="78">
        <f>(+H33-H115)*'Assumptions (Inputs)'!$E$31/'Assumptions (Inputs)'!$E$30</f>
        <v>0</v>
      </c>
      <c r="I54" s="78">
        <f>(+I33-I115)*'Assumptions (Inputs)'!$E$31/'Assumptions (Inputs)'!$E$30</f>
        <v>0</v>
      </c>
      <c r="J54" s="78">
        <f>(+J33-J115)*'Assumptions (Inputs)'!$E$31/'Assumptions (Inputs)'!$E$30</f>
        <v>0</v>
      </c>
      <c r="K54" s="78">
        <f>(+K33-K115)*'Assumptions (Inputs)'!$E$31/'Assumptions (Inputs)'!$E$30</f>
        <v>0</v>
      </c>
      <c r="L54" s="78">
        <f>(+L33-L115)*'Assumptions (Inputs)'!$E$31/'Assumptions (Inputs)'!$E$30</f>
        <v>0</v>
      </c>
      <c r="M54" s="78">
        <f>(+M33-M115)*'Assumptions (Inputs)'!$E$31/'Assumptions (Inputs)'!$E$30</f>
        <v>0</v>
      </c>
      <c r="N54" s="78">
        <f>(+N33-N115)*'Assumptions (Inputs)'!$E$31/'Assumptions (Inputs)'!$E$30</f>
        <v>0</v>
      </c>
      <c r="O54" s="78">
        <f>(+O33-O115)*'Assumptions (Inputs)'!$E$31/'Assumptions (Inputs)'!$E$30</f>
        <v>0</v>
      </c>
      <c r="P54" s="78">
        <f>(+P33-P115)*'Assumptions (Inputs)'!$E$31/'Assumptions (Inputs)'!$E$30</f>
        <v>0</v>
      </c>
      <c r="Q54" s="78">
        <f>(+Q33-Q115)*'Assumptions (Inputs)'!$E$31/'Assumptions (Inputs)'!$E$30</f>
        <v>0</v>
      </c>
      <c r="R54" s="78">
        <f>(+R33-R115)*'Assumptions (Inputs)'!$E$31/'Assumptions (Inputs)'!$E$30</f>
        <v>0</v>
      </c>
      <c r="S54" s="78">
        <f>(+S33-S115)*'Assumptions (Inputs)'!$E$31/'Assumptions (Inputs)'!$E$30</f>
        <v>0</v>
      </c>
      <c r="T54" s="78">
        <f>(+T33-T115)*'Assumptions (Inputs)'!$E$31/'Assumptions (Inputs)'!$E$30</f>
        <v>0</v>
      </c>
      <c r="U54" s="78">
        <f>(+U33-U115)*'Assumptions (Inputs)'!$E$31/'Assumptions (Inputs)'!$E$30</f>
        <v>0</v>
      </c>
      <c r="V54" s="78">
        <f>(+V33-V115)*'Assumptions (Inputs)'!$E$31/'Assumptions (Inputs)'!$E$30</f>
        <v>0</v>
      </c>
      <c r="W54" s="78">
        <f>(+W33-W115)*'Assumptions (Inputs)'!$E$31/'Assumptions (Inputs)'!$E$30</f>
        <v>0</v>
      </c>
      <c r="X54" s="78">
        <f>(+X33-X115)*'Assumptions (Inputs)'!$E$31/'Assumptions (Inputs)'!$E$30</f>
        <v>0</v>
      </c>
      <c r="Y54" s="78">
        <f>(+Y33-Y115)*'Assumptions (Inputs)'!$E$31/'Assumptions (Inputs)'!$E$30</f>
        <v>0</v>
      </c>
      <c r="Z54" s="78">
        <f>(+Z33-Z115)*'Assumptions (Inputs)'!$E$31/'Assumptions (Inputs)'!$E$30</f>
        <v>0</v>
      </c>
      <c r="AA54" s="78">
        <f>(+AA33-AA115)*'Assumptions (Inputs)'!$E$31/'Assumptions (Inputs)'!$E$30</f>
        <v>0</v>
      </c>
      <c r="AB54" s="78">
        <f>(+AB33-AB115)*'Assumptions (Inputs)'!$E$31/'Assumptions (Inputs)'!$E$30</f>
        <v>0</v>
      </c>
      <c r="AC54" s="78">
        <f>(+AC33-AC115)*'Assumptions (Inputs)'!$E$31/'Assumptions (Inputs)'!$E$30</f>
        <v>0</v>
      </c>
      <c r="AD54" s="78">
        <f>(+AD33-AD115)*'Assumptions (Inputs)'!$E$31/'Assumptions (Inputs)'!$E$30</f>
        <v>0</v>
      </c>
      <c r="AE54" s="78">
        <f>(+AE33-AE115)*'Assumptions (Inputs)'!$E$31/'Assumptions (Inputs)'!$E$30</f>
        <v>0</v>
      </c>
      <c r="AF54" s="78">
        <f>(+AF33-AF115)*'Assumptions (Inputs)'!$E$31/'Assumptions (Inputs)'!$E$30</f>
        <v>0</v>
      </c>
      <c r="AG54" s="78">
        <f>(+AG33-AG115)*'Assumptions (Inputs)'!$E$31/'Assumptions (Inputs)'!$E$30</f>
        <v>0</v>
      </c>
      <c r="AH54" s="78">
        <f>(+AH33-AH115)*'Assumptions (Inputs)'!$E$31/'Assumptions (Inputs)'!$E$30</f>
        <v>0</v>
      </c>
      <c r="AI54" s="78">
        <f>(+AI33-AI115)*'Assumptions (Inputs)'!$E$31/'Assumptions (Inputs)'!$E$30</f>
        <v>0</v>
      </c>
      <c r="AJ54" s="78">
        <f>(+AJ33-AJ115)*'Assumptions (Inputs)'!$E$31/'Assumptions (Inputs)'!$E$30</f>
        <v>0</v>
      </c>
      <c r="AK54" s="78">
        <f>(+AK33-AK115)*'Assumptions (Inputs)'!$E$31/'Assumptions (Inputs)'!$E$30</f>
        <v>0</v>
      </c>
      <c r="AL54" s="78">
        <f>(+AL33-AL115)*'Assumptions (Inputs)'!$E$31/'Assumptions (Inputs)'!$E$30</f>
        <v>0</v>
      </c>
      <c r="AM54" s="78">
        <f>(+AM33-AM115)*'Assumptions (Inputs)'!$E$31/'Assumptions (Inputs)'!$E$30</f>
        <v>0</v>
      </c>
      <c r="AN54" s="78">
        <f>(+AN33-AN115)*'Assumptions (Inputs)'!$E$31/'Assumptions (Inputs)'!$E$30</f>
        <v>0</v>
      </c>
      <c r="AO54" s="78">
        <f>(+AO33-AO115)*'Assumptions (Inputs)'!$E$31/'Assumptions (Inputs)'!$E$30</f>
        <v>0</v>
      </c>
      <c r="AP54" s="78">
        <f>(+AP33-AP115)*'Assumptions (Inputs)'!$E$31/'Assumptions (Inputs)'!$E$30</f>
        <v>0</v>
      </c>
      <c r="AQ54" s="78">
        <f>(+AQ33-AQ115)*'Assumptions (Inputs)'!$E$31/'Assumptions (Inputs)'!$E$30</f>
        <v>0</v>
      </c>
      <c r="AR54" s="78">
        <f>(+AR33-AR115)*'Assumptions (Inputs)'!$E$31/'Assumptions (Inputs)'!$E$30</f>
        <v>0</v>
      </c>
      <c r="AS54" s="78">
        <f>(+AS33-AS115)*'Assumptions (Inputs)'!$E$31/'Assumptions (Inputs)'!$E$30</f>
        <v>0</v>
      </c>
      <c r="AT54" s="78">
        <f>(+AT33-AT115)*'Assumptions (Inputs)'!$E$31/'Assumptions (Inputs)'!$E$30</f>
        <v>0</v>
      </c>
      <c r="AU54" s="78">
        <f>(+AU33-AU115)*'Assumptions (Inputs)'!$E$31/'Assumptions (Inputs)'!$E$30</f>
        <v>0</v>
      </c>
      <c r="AV54" s="78">
        <f>(+AV33-AV115)*'Assumptions (Inputs)'!$E$31/'Assumptions (Inputs)'!$E$30</f>
        <v>0</v>
      </c>
      <c r="AW54" s="78">
        <f>(+AW33-AW115)*'Assumptions (Inputs)'!$E$31/'Assumptions (Inputs)'!$E$30</f>
        <v>0</v>
      </c>
      <c r="AX54" s="78">
        <f>(+AX33-AX115)*'Assumptions (Inputs)'!$E$31/'Assumptions (Inputs)'!$E$30</f>
        <v>0</v>
      </c>
      <c r="AY54" s="78">
        <f>(+AY33-AY115)*'Assumptions (Inputs)'!$E$31/'Assumptions (Inputs)'!$E$30</f>
        <v>0</v>
      </c>
      <c r="AZ54" s="78">
        <f>(+AZ33-AZ115)*'Assumptions (Inputs)'!$E$31/'Assumptions (Inputs)'!$E$30</f>
        <v>0</v>
      </c>
      <c r="BA54" s="78">
        <f>(+BA33-BA115)*'Assumptions (Inputs)'!$E$31/'Assumptions (Inputs)'!$E$30</f>
        <v>0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1">B33</f>
        <v>0</v>
      </c>
      <c r="C55" s="72">
        <f t="shared" si="31"/>
        <v>7.6200000000000004E-2</v>
      </c>
      <c r="D55" s="72">
        <f t="shared" si="31"/>
        <v>0.33599999999999997</v>
      </c>
      <c r="E55" s="72">
        <f t="shared" si="31"/>
        <v>0.48924866999999994</v>
      </c>
      <c r="F55" s="72">
        <f t="shared" si="31"/>
        <v>0.48924866999999994</v>
      </c>
      <c r="G55" s="72">
        <f t="shared" si="31"/>
        <v>0.48924866999999994</v>
      </c>
      <c r="H55" s="72">
        <f t="shared" si="31"/>
        <v>0.48924866999999994</v>
      </c>
      <c r="I55" s="72">
        <f t="shared" si="31"/>
        <v>0.48924866999999994</v>
      </c>
      <c r="J55" s="72">
        <f t="shared" si="31"/>
        <v>0.48924866999999994</v>
      </c>
      <c r="K55" s="72">
        <f t="shared" si="31"/>
        <v>0.48924866999999994</v>
      </c>
      <c r="L55" s="72">
        <f t="shared" si="31"/>
        <v>0.48924866999999994</v>
      </c>
      <c r="M55" s="72">
        <f t="shared" si="31"/>
        <v>0.41304867000000001</v>
      </c>
      <c r="N55" s="72">
        <f t="shared" si="31"/>
        <v>0.15324867</v>
      </c>
      <c r="O55" s="72">
        <f t="shared" si="31"/>
        <v>0</v>
      </c>
      <c r="P55" s="72">
        <f t="shared" si="31"/>
        <v>0</v>
      </c>
      <c r="Q55" s="72">
        <f t="shared" si="31"/>
        <v>0</v>
      </c>
      <c r="R55" s="72">
        <f t="shared" si="31"/>
        <v>0</v>
      </c>
      <c r="S55" s="72">
        <f t="shared" si="31"/>
        <v>0</v>
      </c>
      <c r="T55" s="72">
        <f t="shared" si="31"/>
        <v>0</v>
      </c>
      <c r="U55" s="72">
        <f t="shared" si="31"/>
        <v>0</v>
      </c>
      <c r="V55" s="72">
        <f t="shared" si="31"/>
        <v>0</v>
      </c>
      <c r="W55" s="72">
        <f t="shared" si="31"/>
        <v>0</v>
      </c>
      <c r="X55" s="72">
        <f t="shared" si="31"/>
        <v>0</v>
      </c>
      <c r="Y55" s="72">
        <f t="shared" si="31"/>
        <v>0</v>
      </c>
      <c r="Z55" s="72">
        <f t="shared" si="31"/>
        <v>0</v>
      </c>
      <c r="AA55" s="72">
        <f t="shared" si="31"/>
        <v>0</v>
      </c>
      <c r="AB55" s="72">
        <f t="shared" si="31"/>
        <v>0</v>
      </c>
      <c r="AC55" s="72">
        <f t="shared" si="31"/>
        <v>0</v>
      </c>
      <c r="AD55" s="72">
        <f t="shared" si="31"/>
        <v>0</v>
      </c>
      <c r="AE55" s="72">
        <f t="shared" si="31"/>
        <v>0</v>
      </c>
      <c r="AF55" s="72">
        <f t="shared" si="31"/>
        <v>0</v>
      </c>
      <c r="AG55" s="72">
        <f t="shared" si="31"/>
        <v>0</v>
      </c>
      <c r="AH55" s="72">
        <f t="shared" si="31"/>
        <v>0</v>
      </c>
      <c r="AI55" s="72">
        <f t="shared" si="31"/>
        <v>0</v>
      </c>
      <c r="AJ55" s="72">
        <f t="shared" si="31"/>
        <v>0</v>
      </c>
      <c r="AK55" s="72">
        <f t="shared" si="31"/>
        <v>0</v>
      </c>
      <c r="AL55" s="72">
        <f t="shared" si="31"/>
        <v>0</v>
      </c>
      <c r="AM55" s="72">
        <f t="shared" si="31"/>
        <v>0</v>
      </c>
      <c r="AN55" s="72">
        <f t="shared" si="31"/>
        <v>0</v>
      </c>
      <c r="AO55" s="72">
        <f t="shared" si="31"/>
        <v>0</v>
      </c>
      <c r="AP55" s="72">
        <f t="shared" si="31"/>
        <v>0</v>
      </c>
      <c r="AQ55" s="72">
        <f t="shared" si="31"/>
        <v>0</v>
      </c>
      <c r="AR55" s="72">
        <f t="shared" si="31"/>
        <v>0</v>
      </c>
      <c r="AS55" s="72">
        <f t="shared" si="31"/>
        <v>0</v>
      </c>
      <c r="AT55" s="72">
        <f t="shared" si="31"/>
        <v>0</v>
      </c>
      <c r="AU55" s="72">
        <f t="shared" si="31"/>
        <v>0</v>
      </c>
      <c r="AV55" s="72">
        <f t="shared" si="31"/>
        <v>0</v>
      </c>
      <c r="AW55" s="72">
        <f t="shared" si="31"/>
        <v>0</v>
      </c>
      <c r="AX55" s="72">
        <f t="shared" si="31"/>
        <v>0</v>
      </c>
      <c r="AY55" s="72">
        <f t="shared" si="31"/>
        <v>0</v>
      </c>
      <c r="AZ55" s="72">
        <f t="shared" si="31"/>
        <v>0</v>
      </c>
      <c r="BA55" s="72">
        <f t="shared" si="31"/>
        <v>0</v>
      </c>
      <c r="BB55" s="72">
        <f t="shared" si="31"/>
        <v>0</v>
      </c>
      <c r="BC55" s="72">
        <f t="shared" si="31"/>
        <v>0</v>
      </c>
      <c r="BD55" s="72">
        <f t="shared" si="31"/>
        <v>0</v>
      </c>
      <c r="BE55" s="72">
        <f t="shared" si="31"/>
        <v>0</v>
      </c>
      <c r="BF55" s="72">
        <f t="shared" si="31"/>
        <v>0</v>
      </c>
      <c r="BG55" s="72">
        <f t="shared" si="31"/>
        <v>0</v>
      </c>
      <c r="BH55" s="72">
        <f t="shared" si="31"/>
        <v>0</v>
      </c>
      <c r="BI55" s="72">
        <f t="shared" si="31"/>
        <v>0</v>
      </c>
      <c r="BJ55" s="72">
        <f t="shared" si="31"/>
        <v>0</v>
      </c>
      <c r="BK55" s="72">
        <f t="shared" si="31"/>
        <v>0</v>
      </c>
      <c r="BL55" s="72">
        <f t="shared" si="31"/>
        <v>0</v>
      </c>
      <c r="BM55" s="35"/>
      <c r="BN55" s="72">
        <f>SUM(B55:BM55)</f>
        <v>4.8924866999999992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3.8100000000000002E-2</v>
      </c>
      <c r="D56" s="65">
        <f>D21*'Assumptions (Inputs)'!$D$48</f>
        <v>0.16800000000000001</v>
      </c>
      <c r="E56" s="65">
        <f>E21*'Assumptions (Inputs)'!$D$48</f>
        <v>0.24462433500000003</v>
      </c>
      <c r="F56" s="65">
        <f>F21*'Assumptions (Inputs)'!$D$48</f>
        <v>0.24462433500000003</v>
      </c>
      <c r="G56" s="65">
        <f>G21*'Assumptions (Inputs)'!$D$48</f>
        <v>0.24462433500000003</v>
      </c>
      <c r="H56" s="65">
        <f>H21*'Assumptions (Inputs)'!$D$48</f>
        <v>0.24462433500000003</v>
      </c>
      <c r="I56" s="65">
        <f>I21*'Assumptions (Inputs)'!$D$48</f>
        <v>0.24462433500000003</v>
      </c>
      <c r="J56" s="65">
        <f>J21*'Assumptions (Inputs)'!$D$48</f>
        <v>0.24462433500000003</v>
      </c>
      <c r="K56" s="65">
        <f>K21*'Assumptions (Inputs)'!$D$48</f>
        <v>0.24462433500000003</v>
      </c>
      <c r="L56" s="65">
        <f>L21*'Assumptions (Inputs)'!$D$48</f>
        <v>0.24462433500000003</v>
      </c>
      <c r="M56" s="65">
        <f>M21*'Assumptions (Inputs)'!$D$48</f>
        <v>0.20652433500000003</v>
      </c>
      <c r="N56" s="65">
        <f>N21*'Assumptions (Inputs)'!$D$48</f>
        <v>7.6624335000000043E-2</v>
      </c>
      <c r="O56" s="65">
        <f>O21*'Assumptions (Inputs)'!$D$48</f>
        <v>0</v>
      </c>
      <c r="P56" s="65">
        <f>P21*'Assumptions (Inputs)'!$D$48</f>
        <v>0</v>
      </c>
      <c r="Q56" s="65">
        <f>Q21*'Assumptions (Inputs)'!$D$48</f>
        <v>0</v>
      </c>
      <c r="R56" s="65">
        <f>R21*'Assumptions (Inputs)'!$D$48</f>
        <v>0</v>
      </c>
      <c r="S56" s="65">
        <f>S21*'Assumptions (Inputs)'!$D$48</f>
        <v>0</v>
      </c>
      <c r="T56" s="65">
        <f>T21*'Assumptions (Inputs)'!$D$48</f>
        <v>0</v>
      </c>
      <c r="U56" s="65">
        <f>U21*'Assumptions (Inputs)'!$D$48</f>
        <v>0</v>
      </c>
      <c r="V56" s="65">
        <f>V21*'Assumptions (Inputs)'!$D$48</f>
        <v>0</v>
      </c>
      <c r="W56" s="65">
        <f>W21*'Assumptions (Inputs)'!$D$48</f>
        <v>0</v>
      </c>
      <c r="X56" s="65">
        <f>X21*'Assumptions (Inputs)'!$D$48</f>
        <v>0</v>
      </c>
      <c r="Y56" s="65">
        <f>Y21*'Assumptions (Inputs)'!$D$48</f>
        <v>0</v>
      </c>
      <c r="Z56" s="65">
        <f>Z21*'Assumptions (Inputs)'!$D$48</f>
        <v>0</v>
      </c>
      <c r="AA56" s="65">
        <f>AA21*'Assumptions (Inputs)'!$D$48</f>
        <v>0</v>
      </c>
      <c r="AB56" s="65">
        <f>AB21*'Assumptions (Inputs)'!$D$48</f>
        <v>0</v>
      </c>
      <c r="AC56" s="65">
        <f>AC21*'Assumptions (Inputs)'!$D$48</f>
        <v>0</v>
      </c>
      <c r="AD56" s="65">
        <f>AD21*'Assumptions (Inputs)'!$D$48</f>
        <v>0</v>
      </c>
      <c r="AE56" s="65">
        <f>AE21*'Assumptions (Inputs)'!$D$48</f>
        <v>0</v>
      </c>
      <c r="AF56" s="65">
        <f>AF21*'Assumptions (Inputs)'!$D$48</f>
        <v>0</v>
      </c>
      <c r="AG56" s="65">
        <f>AG21*'Assumptions (Inputs)'!$D$48</f>
        <v>0</v>
      </c>
      <c r="AH56" s="65">
        <f>AH21*'Assumptions (Inputs)'!$D$48</f>
        <v>0</v>
      </c>
      <c r="AI56" s="65">
        <f>AI21*'Assumptions (Inputs)'!$D$48</f>
        <v>0</v>
      </c>
      <c r="AJ56" s="65">
        <f>AJ21*'Assumptions (Inputs)'!$D$48</f>
        <v>0</v>
      </c>
      <c r="AK56" s="65">
        <f>AK21*'Assumptions (Inputs)'!$D$48</f>
        <v>0</v>
      </c>
      <c r="AL56" s="65">
        <f>AL21*'Assumptions (Inputs)'!$D$48</f>
        <v>0</v>
      </c>
      <c r="AM56" s="65">
        <f>AM21*'Assumptions (Inputs)'!$D$48</f>
        <v>0</v>
      </c>
      <c r="AN56" s="65">
        <f>AN21*'Assumptions (Inputs)'!$D$48</f>
        <v>0</v>
      </c>
      <c r="AO56" s="65">
        <f>AO21*'Assumptions (Inputs)'!$D$48</f>
        <v>0</v>
      </c>
      <c r="AP56" s="65">
        <f>AP21*'Assumptions (Inputs)'!$D$48</f>
        <v>0</v>
      </c>
      <c r="AQ56" s="65">
        <f>AQ21*'Assumptions (Inputs)'!$D$48</f>
        <v>0</v>
      </c>
      <c r="AR56" s="65">
        <f>AR21*'Assumptions (Inputs)'!$D$48</f>
        <v>0</v>
      </c>
      <c r="AS56" s="65">
        <f>AS21*'Assumptions (Inputs)'!$D$48</f>
        <v>0</v>
      </c>
      <c r="AT56" s="65">
        <f>AT21*'Assumptions (Inputs)'!$D$48</f>
        <v>0</v>
      </c>
      <c r="AU56" s="65">
        <f>AU21*'Assumptions (Inputs)'!$D$48</f>
        <v>0</v>
      </c>
      <c r="AV56" s="65">
        <f>AV21*'Assumptions (Inputs)'!$D$48</f>
        <v>0</v>
      </c>
      <c r="AW56" s="65">
        <f>AW21*'Assumptions (Inputs)'!$D$48</f>
        <v>0</v>
      </c>
      <c r="AX56" s="65">
        <f>AX21*'Assumptions (Inputs)'!$D$48</f>
        <v>0</v>
      </c>
      <c r="AY56" s="65">
        <f>AY21*'Assumptions (Inputs)'!$D$48</f>
        <v>0</v>
      </c>
      <c r="AZ56" s="65">
        <f>AZ21*'Assumptions (Inputs)'!$D$48</f>
        <v>0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2.4462433500000005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2">SUM(B54:B56)</f>
        <v>0</v>
      </c>
      <c r="C57" s="66">
        <f t="shared" si="32"/>
        <v>0.11430000000000001</v>
      </c>
      <c r="D57" s="66">
        <f t="shared" si="32"/>
        <v>0.504</v>
      </c>
      <c r="E57" s="66">
        <f t="shared" si="32"/>
        <v>0.73387300499999997</v>
      </c>
      <c r="F57" s="66">
        <f t="shared" si="32"/>
        <v>0.73387300499999997</v>
      </c>
      <c r="G57" s="66">
        <f t="shared" si="32"/>
        <v>0.73387300499999997</v>
      </c>
      <c r="H57" s="66">
        <f t="shared" si="32"/>
        <v>0.73387300499999997</v>
      </c>
      <c r="I57" s="66">
        <f t="shared" si="32"/>
        <v>0.73387300499999997</v>
      </c>
      <c r="J57" s="66">
        <f t="shared" si="32"/>
        <v>0.73387300499999997</v>
      </c>
      <c r="K57" s="66">
        <f t="shared" si="32"/>
        <v>0.73387300499999997</v>
      </c>
      <c r="L57" s="66">
        <f t="shared" si="32"/>
        <v>0.73387300499999997</v>
      </c>
      <c r="M57" s="66">
        <f t="shared" si="32"/>
        <v>0.61957300500000001</v>
      </c>
      <c r="N57" s="66">
        <f t="shared" si="32"/>
        <v>0.22987300500000005</v>
      </c>
      <c r="O57" s="66">
        <f t="shared" si="32"/>
        <v>0</v>
      </c>
      <c r="P57" s="66">
        <f t="shared" si="32"/>
        <v>0</v>
      </c>
      <c r="Q57" s="66">
        <f t="shared" si="32"/>
        <v>0</v>
      </c>
      <c r="R57" s="66">
        <f t="shared" si="32"/>
        <v>0</v>
      </c>
      <c r="S57" s="66">
        <f t="shared" si="32"/>
        <v>0</v>
      </c>
      <c r="T57" s="66">
        <f t="shared" si="32"/>
        <v>0</v>
      </c>
      <c r="U57" s="66">
        <f t="shared" si="32"/>
        <v>0</v>
      </c>
      <c r="V57" s="66">
        <f t="shared" si="32"/>
        <v>0</v>
      </c>
      <c r="W57" s="66">
        <f t="shared" si="32"/>
        <v>0</v>
      </c>
      <c r="X57" s="66">
        <f t="shared" si="32"/>
        <v>0</v>
      </c>
      <c r="Y57" s="66">
        <f t="shared" si="32"/>
        <v>0</v>
      </c>
      <c r="Z57" s="66">
        <f t="shared" si="32"/>
        <v>0</v>
      </c>
      <c r="AA57" s="66">
        <f t="shared" si="32"/>
        <v>0</v>
      </c>
      <c r="AB57" s="66">
        <f t="shared" si="32"/>
        <v>0</v>
      </c>
      <c r="AC57" s="66">
        <f t="shared" si="32"/>
        <v>0</v>
      </c>
      <c r="AD57" s="66">
        <f t="shared" si="32"/>
        <v>0</v>
      </c>
      <c r="AE57" s="66">
        <f t="shared" si="32"/>
        <v>0</v>
      </c>
      <c r="AF57" s="66">
        <f t="shared" si="32"/>
        <v>0</v>
      </c>
      <c r="AG57" s="66">
        <f t="shared" si="32"/>
        <v>0</v>
      </c>
      <c r="AH57" s="66">
        <f t="shared" si="32"/>
        <v>0</v>
      </c>
      <c r="AI57" s="66">
        <f t="shared" si="32"/>
        <v>0</v>
      </c>
      <c r="AJ57" s="66">
        <f t="shared" si="32"/>
        <v>0</v>
      </c>
      <c r="AK57" s="66">
        <f t="shared" si="32"/>
        <v>0</v>
      </c>
      <c r="AL57" s="66">
        <f t="shared" si="32"/>
        <v>0</v>
      </c>
      <c r="AM57" s="66">
        <f t="shared" si="32"/>
        <v>0</v>
      </c>
      <c r="AN57" s="66">
        <f t="shared" si="32"/>
        <v>0</v>
      </c>
      <c r="AO57" s="66">
        <f t="shared" si="32"/>
        <v>0</v>
      </c>
      <c r="AP57" s="66">
        <f t="shared" si="32"/>
        <v>0</v>
      </c>
      <c r="AQ57" s="66">
        <f t="shared" si="32"/>
        <v>0</v>
      </c>
      <c r="AR57" s="66">
        <f t="shared" si="32"/>
        <v>0</v>
      </c>
      <c r="AS57" s="66">
        <f t="shared" si="32"/>
        <v>0</v>
      </c>
      <c r="AT57" s="66">
        <f t="shared" si="32"/>
        <v>0</v>
      </c>
      <c r="AU57" s="66">
        <f t="shared" si="32"/>
        <v>0</v>
      </c>
      <c r="AV57" s="66">
        <f t="shared" si="32"/>
        <v>0</v>
      </c>
      <c r="AW57" s="66">
        <f t="shared" si="32"/>
        <v>0</v>
      </c>
      <c r="AX57" s="66">
        <f t="shared" si="32"/>
        <v>0</v>
      </c>
      <c r="AY57" s="66">
        <f t="shared" si="32"/>
        <v>0</v>
      </c>
      <c r="AZ57" s="66">
        <f t="shared" si="32"/>
        <v>0</v>
      </c>
      <c r="BA57" s="66">
        <f t="shared" si="32"/>
        <v>0</v>
      </c>
      <c r="BB57" s="66">
        <f t="shared" si="32"/>
        <v>0</v>
      </c>
      <c r="BC57" s="66">
        <f t="shared" si="32"/>
        <v>0</v>
      </c>
      <c r="BD57" s="66">
        <f t="shared" si="32"/>
        <v>0</v>
      </c>
      <c r="BE57" s="66">
        <f t="shared" si="32"/>
        <v>0</v>
      </c>
      <c r="BF57" s="66">
        <f t="shared" si="32"/>
        <v>0</v>
      </c>
      <c r="BG57" s="66">
        <f t="shared" si="32"/>
        <v>0</v>
      </c>
      <c r="BH57" s="66">
        <f t="shared" si="32"/>
        <v>0</v>
      </c>
      <c r="BI57" s="66">
        <f t="shared" si="32"/>
        <v>0</v>
      </c>
      <c r="BJ57" s="66">
        <f t="shared" si="32"/>
        <v>0</v>
      </c>
      <c r="BK57" s="66">
        <f t="shared" si="32"/>
        <v>0</v>
      </c>
      <c r="BL57" s="66">
        <f t="shared" si="32"/>
        <v>0</v>
      </c>
      <c r="BM57" s="35"/>
      <c r="BN57" s="72">
        <f>SUM(B57:BM57)</f>
        <v>7.3387300499999997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377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3">B51</f>
        <v>0</v>
      </c>
      <c r="C60" s="72">
        <f t="shared" si="33"/>
        <v>0.33612477224999998</v>
      </c>
      <c r="D60" s="72">
        <f t="shared" si="33"/>
        <v>1.7572388887499999</v>
      </c>
      <c r="E60" s="72">
        <f t="shared" si="33"/>
        <v>3.3130126206744377</v>
      </c>
      <c r="F60" s="72">
        <f t="shared" si="33"/>
        <v>3.4792587859597499</v>
      </c>
      <c r="G60" s="72">
        <f t="shared" si="33"/>
        <v>2.9065207771613624</v>
      </c>
      <c r="H60" s="72">
        <f t="shared" si="33"/>
        <v>2.3934057685669132</v>
      </c>
      <c r="I60" s="72">
        <f t="shared" si="33"/>
        <v>1.9110979182851626</v>
      </c>
      <c r="J60" s="72">
        <f t="shared" si="33"/>
        <v>1.4409877225920384</v>
      </c>
      <c r="K60" s="72">
        <f t="shared" si="33"/>
        <v>0.99616807514891303</v>
      </c>
      <c r="L60" s="72">
        <f t="shared" si="33"/>
        <v>0.59730905623196362</v>
      </c>
      <c r="M60" s="72">
        <f t="shared" si="33"/>
        <v>0.26082197428657677</v>
      </c>
      <c r="N60" s="72">
        <f t="shared" si="33"/>
        <v>5.5539188536575815E-2</v>
      </c>
      <c r="O60" s="72">
        <f t="shared" si="33"/>
        <v>-1.3454338424841519E-5</v>
      </c>
      <c r="P60" s="72">
        <f t="shared" si="33"/>
        <v>-1.3454338425063564E-5</v>
      </c>
      <c r="Q60" s="72">
        <f t="shared" si="33"/>
        <v>-1.3454338425063564E-5</v>
      </c>
      <c r="R60" s="72">
        <f t="shared" si="33"/>
        <v>-1.3454338425063564E-5</v>
      </c>
      <c r="S60" s="72">
        <f t="shared" si="33"/>
        <v>-1.3454338425063564E-5</v>
      </c>
      <c r="T60" s="72">
        <f t="shared" si="33"/>
        <v>-1.3454338425063564E-5</v>
      </c>
      <c r="U60" s="72">
        <f t="shared" si="33"/>
        <v>-1.3454338425063564E-5</v>
      </c>
      <c r="V60" s="72">
        <f t="shared" si="33"/>
        <v>-1.3454338425063564E-5</v>
      </c>
      <c r="W60" s="72">
        <f t="shared" si="33"/>
        <v>-1.3454338425063564E-5</v>
      </c>
      <c r="X60" s="72">
        <f t="shared" si="33"/>
        <v>-1.3454338425063564E-5</v>
      </c>
      <c r="Y60" s="72">
        <f t="shared" si="33"/>
        <v>-1.3454338425063564E-5</v>
      </c>
      <c r="Z60" s="72">
        <f t="shared" si="33"/>
        <v>-1.3454338425063564E-5</v>
      </c>
      <c r="AA60" s="72">
        <f t="shared" si="33"/>
        <v>-1.3454338425063564E-5</v>
      </c>
      <c r="AB60" s="72">
        <f t="shared" si="33"/>
        <v>-1.3454338425063564E-5</v>
      </c>
      <c r="AC60" s="72">
        <f t="shared" si="33"/>
        <v>-1.3454338425063564E-5</v>
      </c>
      <c r="AD60" s="72">
        <f t="shared" si="33"/>
        <v>-1.3454338425063564E-5</v>
      </c>
      <c r="AE60" s="72">
        <f t="shared" si="33"/>
        <v>-1.3454338425063564E-5</v>
      </c>
      <c r="AF60" s="72">
        <f t="shared" si="33"/>
        <v>-1.3454338425063564E-5</v>
      </c>
      <c r="AG60" s="72">
        <f t="shared" si="33"/>
        <v>-1.3454338425063564E-5</v>
      </c>
      <c r="AH60" s="72">
        <f t="shared" si="33"/>
        <v>-1.3454338425063564E-5</v>
      </c>
      <c r="AI60" s="72">
        <f t="shared" si="33"/>
        <v>-1.3454338425063564E-5</v>
      </c>
      <c r="AJ60" s="72">
        <f t="shared" si="33"/>
        <v>-1.3454338425063564E-5</v>
      </c>
      <c r="AK60" s="72">
        <f t="shared" si="33"/>
        <v>-1.3454338425063564E-5</v>
      </c>
      <c r="AL60" s="72">
        <f t="shared" si="33"/>
        <v>-1.3454338425063564E-5</v>
      </c>
      <c r="AM60" s="72">
        <f t="shared" si="33"/>
        <v>-1.3454338425063564E-5</v>
      </c>
      <c r="AN60" s="72">
        <f t="shared" si="33"/>
        <v>-1.3454338425063564E-5</v>
      </c>
      <c r="AO60" s="72">
        <f t="shared" si="33"/>
        <v>-1.3454338425063564E-5</v>
      </c>
      <c r="AP60" s="72">
        <f t="shared" si="33"/>
        <v>-1.3454338425063564E-5</v>
      </c>
      <c r="AQ60" s="72">
        <f t="shared" si="33"/>
        <v>-1.3454338425063564E-5</v>
      </c>
      <c r="AR60" s="72">
        <f t="shared" si="33"/>
        <v>-1.3454338425063564E-5</v>
      </c>
      <c r="AS60" s="72">
        <f t="shared" si="33"/>
        <v>-1.3454338425063564E-5</v>
      </c>
      <c r="AT60" s="72">
        <f t="shared" si="33"/>
        <v>-1.3454338425063564E-5</v>
      </c>
      <c r="AU60" s="72">
        <f t="shared" si="33"/>
        <v>-1.3454338425063564E-5</v>
      </c>
      <c r="AV60" s="72">
        <f t="shared" si="33"/>
        <v>-1.3454338425063564E-5</v>
      </c>
      <c r="AW60" s="72">
        <f t="shared" si="33"/>
        <v>-1.3454338425063564E-5</v>
      </c>
      <c r="AX60" s="72">
        <f t="shared" si="33"/>
        <v>-1.3454338425063564E-5</v>
      </c>
      <c r="AY60" s="72">
        <f t="shared" si="33"/>
        <v>-1.3454338425063564E-5</v>
      </c>
      <c r="AZ60" s="72">
        <f t="shared" si="33"/>
        <v>-1.3454338425063564E-5</v>
      </c>
      <c r="BA60" s="72">
        <f t="shared" si="33"/>
        <v>-1.3454338425063564E-5</v>
      </c>
      <c r="BB60" s="72">
        <f t="shared" si="33"/>
        <v>-1.3454338425063564E-5</v>
      </c>
      <c r="BC60" s="72">
        <f t="shared" si="33"/>
        <v>-1.3454338425063564E-5</v>
      </c>
      <c r="BD60" s="72">
        <f t="shared" si="33"/>
        <v>-1.3454338425063564E-5</v>
      </c>
      <c r="BE60" s="72">
        <f t="shared" si="33"/>
        <v>-1.3454338425063564E-5</v>
      </c>
      <c r="BF60" s="72">
        <f t="shared" si="33"/>
        <v>-1.3454338425063564E-5</v>
      </c>
      <c r="BG60" s="72">
        <f t="shared" si="33"/>
        <v>-1.3454338425063564E-5</v>
      </c>
      <c r="BH60" s="72">
        <f t="shared" si="33"/>
        <v>-1.3454338425063564E-5</v>
      </c>
      <c r="BI60" s="72">
        <f t="shared" si="33"/>
        <v>-1.3454338425063564E-5</v>
      </c>
      <c r="BJ60" s="72">
        <f t="shared" si="33"/>
        <v>-1.3454338425063564E-5</v>
      </c>
      <c r="BK60" s="72">
        <f t="shared" si="33"/>
        <v>-1.3454338425063564E-5</v>
      </c>
      <c r="BL60" s="72">
        <f t="shared" si="33"/>
        <v>-1.3454338425063564E-5</v>
      </c>
      <c r="BM60" s="35"/>
      <c r="BN60" s="72">
        <f>SUM(B60:BM60)</f>
        <v>19.446812831522411</v>
      </c>
      <c r="BO60" s="323"/>
    </row>
    <row r="61" spans="1:107" ht="15" customHeight="1" x14ac:dyDescent="0.2">
      <c r="A61" s="34" t="s">
        <v>46</v>
      </c>
      <c r="B61" s="410">
        <f>'Capital Structure'!E26</f>
        <v>0.1077</v>
      </c>
      <c r="C61" s="355">
        <f>B61</f>
        <v>0.1077</v>
      </c>
      <c r="D61" s="355">
        <f>'Capital Structure'!K26</f>
        <v>0.10489999999999999</v>
      </c>
      <c r="E61" s="355">
        <f>'Capital Structure'!Q26</f>
        <v>0.104</v>
      </c>
      <c r="F61" s="355">
        <f>'Capital Structure'!W26</f>
        <v>0.1038</v>
      </c>
      <c r="G61" s="355">
        <f>'Capital Structure'!AC26</f>
        <v>0.1031</v>
      </c>
      <c r="H61" s="355">
        <f t="shared" ref="H61:BL61" si="34">G61</f>
        <v>0.1031</v>
      </c>
      <c r="I61" s="355">
        <f t="shared" si="34"/>
        <v>0.1031</v>
      </c>
      <c r="J61" s="355">
        <f t="shared" si="34"/>
        <v>0.1031</v>
      </c>
      <c r="K61" s="355">
        <f t="shared" si="34"/>
        <v>0.1031</v>
      </c>
      <c r="L61" s="355">
        <f t="shared" si="34"/>
        <v>0.1031</v>
      </c>
      <c r="M61" s="355">
        <f t="shared" si="34"/>
        <v>0.1031</v>
      </c>
      <c r="N61" s="355">
        <f t="shared" si="34"/>
        <v>0.1031</v>
      </c>
      <c r="O61" s="355">
        <f t="shared" si="34"/>
        <v>0.1031</v>
      </c>
      <c r="P61" s="355">
        <f t="shared" si="34"/>
        <v>0.1031</v>
      </c>
      <c r="Q61" s="355">
        <f t="shared" si="34"/>
        <v>0.1031</v>
      </c>
      <c r="R61" s="355">
        <f t="shared" si="34"/>
        <v>0.1031</v>
      </c>
      <c r="S61" s="355">
        <f t="shared" si="34"/>
        <v>0.1031</v>
      </c>
      <c r="T61" s="355">
        <f t="shared" si="34"/>
        <v>0.1031</v>
      </c>
      <c r="U61" s="355">
        <f t="shared" si="34"/>
        <v>0.1031</v>
      </c>
      <c r="V61" s="355">
        <f t="shared" si="34"/>
        <v>0.1031</v>
      </c>
      <c r="W61" s="355">
        <f t="shared" si="34"/>
        <v>0.1031</v>
      </c>
      <c r="X61" s="355">
        <f t="shared" si="34"/>
        <v>0.1031</v>
      </c>
      <c r="Y61" s="355">
        <f t="shared" si="34"/>
        <v>0.1031</v>
      </c>
      <c r="Z61" s="355">
        <f t="shared" si="34"/>
        <v>0.1031</v>
      </c>
      <c r="AA61" s="355">
        <f t="shared" si="34"/>
        <v>0.1031</v>
      </c>
      <c r="AB61" s="355">
        <f t="shared" si="34"/>
        <v>0.1031</v>
      </c>
      <c r="AC61" s="355">
        <f t="shared" si="34"/>
        <v>0.1031</v>
      </c>
      <c r="AD61" s="355">
        <f t="shared" si="34"/>
        <v>0.1031</v>
      </c>
      <c r="AE61" s="355">
        <f t="shared" si="34"/>
        <v>0.1031</v>
      </c>
      <c r="AF61" s="355">
        <f t="shared" si="34"/>
        <v>0.1031</v>
      </c>
      <c r="AG61" s="355">
        <f t="shared" si="34"/>
        <v>0.1031</v>
      </c>
      <c r="AH61" s="355">
        <f t="shared" si="34"/>
        <v>0.1031</v>
      </c>
      <c r="AI61" s="355">
        <f t="shared" si="34"/>
        <v>0.1031</v>
      </c>
      <c r="AJ61" s="355">
        <f t="shared" si="34"/>
        <v>0.1031</v>
      </c>
      <c r="AK61" s="355">
        <f t="shared" si="34"/>
        <v>0.1031</v>
      </c>
      <c r="AL61" s="355">
        <f t="shared" si="34"/>
        <v>0.1031</v>
      </c>
      <c r="AM61" s="355">
        <f t="shared" si="34"/>
        <v>0.1031</v>
      </c>
      <c r="AN61" s="355">
        <f t="shared" si="34"/>
        <v>0.1031</v>
      </c>
      <c r="AO61" s="355">
        <f t="shared" si="34"/>
        <v>0.1031</v>
      </c>
      <c r="AP61" s="355">
        <f t="shared" si="34"/>
        <v>0.1031</v>
      </c>
      <c r="AQ61" s="355">
        <f t="shared" si="34"/>
        <v>0.1031</v>
      </c>
      <c r="AR61" s="355">
        <f t="shared" si="34"/>
        <v>0.1031</v>
      </c>
      <c r="AS61" s="355">
        <f t="shared" si="34"/>
        <v>0.1031</v>
      </c>
      <c r="AT61" s="355">
        <f t="shared" si="34"/>
        <v>0.1031</v>
      </c>
      <c r="AU61" s="355">
        <f t="shared" si="34"/>
        <v>0.1031</v>
      </c>
      <c r="AV61" s="355">
        <f t="shared" si="34"/>
        <v>0.1031</v>
      </c>
      <c r="AW61" s="355">
        <f t="shared" si="34"/>
        <v>0.1031</v>
      </c>
      <c r="AX61" s="355">
        <f t="shared" si="34"/>
        <v>0.1031</v>
      </c>
      <c r="AY61" s="355">
        <f t="shared" si="34"/>
        <v>0.1031</v>
      </c>
      <c r="AZ61" s="355">
        <f t="shared" si="34"/>
        <v>0.1031</v>
      </c>
      <c r="BA61" s="355">
        <f t="shared" si="34"/>
        <v>0.1031</v>
      </c>
      <c r="BB61" s="355">
        <f t="shared" si="34"/>
        <v>0.1031</v>
      </c>
      <c r="BC61" s="355">
        <f t="shared" si="34"/>
        <v>0.1031</v>
      </c>
      <c r="BD61" s="355">
        <f t="shared" si="34"/>
        <v>0.1031</v>
      </c>
      <c r="BE61" s="355">
        <f t="shared" si="34"/>
        <v>0.1031</v>
      </c>
      <c r="BF61" s="355">
        <f t="shared" si="34"/>
        <v>0.1031</v>
      </c>
      <c r="BG61" s="355">
        <f t="shared" si="34"/>
        <v>0.1031</v>
      </c>
      <c r="BH61" s="355">
        <f t="shared" si="34"/>
        <v>0.1031</v>
      </c>
      <c r="BI61" s="355">
        <f t="shared" si="34"/>
        <v>0.1031</v>
      </c>
      <c r="BJ61" s="355">
        <f t="shared" si="34"/>
        <v>0.1031</v>
      </c>
      <c r="BK61" s="355">
        <f t="shared" si="34"/>
        <v>0.1031</v>
      </c>
      <c r="BL61" s="355">
        <f t="shared" si="34"/>
        <v>0.1031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5">+B60*B61</f>
        <v>0</v>
      </c>
      <c r="C62" s="72">
        <f t="shared" si="35"/>
        <v>3.6200637971325E-2</v>
      </c>
      <c r="D62" s="72">
        <f t="shared" si="35"/>
        <v>0.18433435942987497</v>
      </c>
      <c r="E62" s="72">
        <f t="shared" si="35"/>
        <v>0.34455331255014149</v>
      </c>
      <c r="F62" s="72">
        <f>+F60*F61</f>
        <v>0.36114706198262203</v>
      </c>
      <c r="G62" s="72">
        <f t="shared" ref="G62:BL62" si="36">+G60*G61</f>
        <v>0.29966229212533646</v>
      </c>
      <c r="H62" s="72">
        <f t="shared" si="36"/>
        <v>0.24676013473924874</v>
      </c>
      <c r="I62" s="72">
        <f t="shared" si="36"/>
        <v>0.19703419537520026</v>
      </c>
      <c r="J62" s="72">
        <f t="shared" si="36"/>
        <v>0.14856583419923916</v>
      </c>
      <c r="K62" s="72">
        <f t="shared" si="36"/>
        <v>0.10270492854785293</v>
      </c>
      <c r="L62" s="72">
        <f t="shared" si="36"/>
        <v>6.1582563697515448E-2</v>
      </c>
      <c r="M62" s="72">
        <f t="shared" si="36"/>
        <v>2.6890745548946066E-2</v>
      </c>
      <c r="N62" s="72">
        <f t="shared" si="36"/>
        <v>5.7260903381209666E-3</v>
      </c>
      <c r="O62" s="72">
        <f t="shared" si="36"/>
        <v>-1.3871422916011607E-6</v>
      </c>
      <c r="P62" s="72">
        <f t="shared" si="36"/>
        <v>-1.3871422916240534E-6</v>
      </c>
      <c r="Q62" s="72">
        <f t="shared" si="36"/>
        <v>-1.3871422916240534E-6</v>
      </c>
      <c r="R62" s="72">
        <f t="shared" si="36"/>
        <v>-1.3871422916240534E-6</v>
      </c>
      <c r="S62" s="72">
        <f t="shared" si="36"/>
        <v>-1.3871422916240534E-6</v>
      </c>
      <c r="T62" s="72">
        <f t="shared" si="36"/>
        <v>-1.3871422916240534E-6</v>
      </c>
      <c r="U62" s="72">
        <f t="shared" si="36"/>
        <v>-1.3871422916240534E-6</v>
      </c>
      <c r="V62" s="72">
        <f t="shared" si="36"/>
        <v>-1.3871422916240534E-6</v>
      </c>
      <c r="W62" s="72">
        <f t="shared" si="36"/>
        <v>-1.3871422916240534E-6</v>
      </c>
      <c r="X62" s="72">
        <f t="shared" si="36"/>
        <v>-1.3871422916240534E-6</v>
      </c>
      <c r="Y62" s="72">
        <f t="shared" si="36"/>
        <v>-1.3871422916240534E-6</v>
      </c>
      <c r="Z62" s="72">
        <f t="shared" si="36"/>
        <v>-1.3871422916240534E-6</v>
      </c>
      <c r="AA62" s="72">
        <f t="shared" si="36"/>
        <v>-1.3871422916240534E-6</v>
      </c>
      <c r="AB62" s="72">
        <f t="shared" si="36"/>
        <v>-1.3871422916240534E-6</v>
      </c>
      <c r="AC62" s="72">
        <f t="shared" si="36"/>
        <v>-1.3871422916240534E-6</v>
      </c>
      <c r="AD62" s="72">
        <f t="shared" si="36"/>
        <v>-1.3871422916240534E-6</v>
      </c>
      <c r="AE62" s="72">
        <f t="shared" si="36"/>
        <v>-1.3871422916240534E-6</v>
      </c>
      <c r="AF62" s="72">
        <f t="shared" si="36"/>
        <v>-1.3871422916240534E-6</v>
      </c>
      <c r="AG62" s="72">
        <f t="shared" si="36"/>
        <v>-1.3871422916240534E-6</v>
      </c>
      <c r="AH62" s="72">
        <f t="shared" si="36"/>
        <v>-1.3871422916240534E-6</v>
      </c>
      <c r="AI62" s="72">
        <f t="shared" si="36"/>
        <v>-1.3871422916240534E-6</v>
      </c>
      <c r="AJ62" s="72">
        <f t="shared" si="36"/>
        <v>-1.3871422916240534E-6</v>
      </c>
      <c r="AK62" s="72">
        <f t="shared" si="36"/>
        <v>-1.3871422916240534E-6</v>
      </c>
      <c r="AL62" s="72">
        <f t="shared" si="36"/>
        <v>-1.3871422916240534E-6</v>
      </c>
      <c r="AM62" s="72">
        <f t="shared" si="36"/>
        <v>-1.3871422916240534E-6</v>
      </c>
      <c r="AN62" s="72">
        <f t="shared" si="36"/>
        <v>-1.3871422916240534E-6</v>
      </c>
      <c r="AO62" s="72">
        <f t="shared" si="36"/>
        <v>-1.3871422916240534E-6</v>
      </c>
      <c r="AP62" s="72">
        <f t="shared" si="36"/>
        <v>-1.3871422916240534E-6</v>
      </c>
      <c r="AQ62" s="72">
        <f t="shared" si="36"/>
        <v>-1.3871422916240534E-6</v>
      </c>
      <c r="AR62" s="72">
        <f t="shared" si="36"/>
        <v>-1.3871422916240534E-6</v>
      </c>
      <c r="AS62" s="72">
        <f t="shared" si="36"/>
        <v>-1.3871422916240534E-6</v>
      </c>
      <c r="AT62" s="72">
        <f t="shared" si="36"/>
        <v>-1.3871422916240534E-6</v>
      </c>
      <c r="AU62" s="72">
        <f t="shared" si="36"/>
        <v>-1.3871422916240534E-6</v>
      </c>
      <c r="AV62" s="72">
        <f t="shared" si="36"/>
        <v>-1.3871422916240534E-6</v>
      </c>
      <c r="AW62" s="72">
        <f t="shared" si="36"/>
        <v>-1.3871422916240534E-6</v>
      </c>
      <c r="AX62" s="72">
        <f t="shared" si="36"/>
        <v>-1.3871422916240534E-6</v>
      </c>
      <c r="AY62" s="72">
        <f t="shared" si="36"/>
        <v>-1.3871422916240534E-6</v>
      </c>
      <c r="AZ62" s="72">
        <f t="shared" si="36"/>
        <v>-1.3871422916240534E-6</v>
      </c>
      <c r="BA62" s="72">
        <f t="shared" si="36"/>
        <v>-1.3871422916240534E-6</v>
      </c>
      <c r="BB62" s="72">
        <f t="shared" si="36"/>
        <v>-1.3871422916240534E-6</v>
      </c>
      <c r="BC62" s="72">
        <f t="shared" si="36"/>
        <v>-1.3871422916240534E-6</v>
      </c>
      <c r="BD62" s="72">
        <f t="shared" si="36"/>
        <v>-1.3871422916240534E-6</v>
      </c>
      <c r="BE62" s="72">
        <f t="shared" si="36"/>
        <v>-1.3871422916240534E-6</v>
      </c>
      <c r="BF62" s="72">
        <f t="shared" si="36"/>
        <v>-1.3871422916240534E-6</v>
      </c>
      <c r="BG62" s="72">
        <f t="shared" si="36"/>
        <v>-1.3871422916240534E-6</v>
      </c>
      <c r="BH62" s="72">
        <f t="shared" si="36"/>
        <v>-1.3871422916240534E-6</v>
      </c>
      <c r="BI62" s="72">
        <f t="shared" si="36"/>
        <v>-1.3871422916240534E-6</v>
      </c>
      <c r="BJ62" s="72">
        <f t="shared" si="36"/>
        <v>-1.3871422916240534E-6</v>
      </c>
      <c r="BK62" s="72">
        <f t="shared" si="36"/>
        <v>-1.3871422916240534E-6</v>
      </c>
      <c r="BL62" s="72">
        <f t="shared" si="36"/>
        <v>-1.3871422916240534E-6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7">B57</f>
        <v>0</v>
      </c>
      <c r="C63" s="65">
        <f t="shared" si="37"/>
        <v>0.11430000000000001</v>
      </c>
      <c r="D63" s="65">
        <f t="shared" si="37"/>
        <v>0.504</v>
      </c>
      <c r="E63" s="65">
        <f t="shared" si="37"/>
        <v>0.73387300499999997</v>
      </c>
      <c r="F63" s="65">
        <f t="shared" si="37"/>
        <v>0.73387300499999997</v>
      </c>
      <c r="G63" s="65">
        <f t="shared" si="37"/>
        <v>0.73387300499999997</v>
      </c>
      <c r="H63" s="65">
        <f t="shared" si="37"/>
        <v>0.73387300499999997</v>
      </c>
      <c r="I63" s="65">
        <f t="shared" si="37"/>
        <v>0.73387300499999997</v>
      </c>
      <c r="J63" s="65">
        <f t="shared" si="37"/>
        <v>0.73387300499999997</v>
      </c>
      <c r="K63" s="65">
        <f t="shared" si="37"/>
        <v>0.73387300499999997</v>
      </c>
      <c r="L63" s="65">
        <f t="shared" si="37"/>
        <v>0.73387300499999997</v>
      </c>
      <c r="M63" s="65">
        <f t="shared" si="37"/>
        <v>0.61957300500000001</v>
      </c>
      <c r="N63" s="65">
        <f t="shared" si="37"/>
        <v>0.22987300500000005</v>
      </c>
      <c r="O63" s="65">
        <f t="shared" si="37"/>
        <v>0</v>
      </c>
      <c r="P63" s="65">
        <f t="shared" si="37"/>
        <v>0</v>
      </c>
      <c r="Q63" s="65">
        <f t="shared" si="37"/>
        <v>0</v>
      </c>
      <c r="R63" s="65">
        <f t="shared" si="37"/>
        <v>0</v>
      </c>
      <c r="S63" s="65">
        <f t="shared" si="37"/>
        <v>0</v>
      </c>
      <c r="T63" s="65">
        <f t="shared" si="37"/>
        <v>0</v>
      </c>
      <c r="U63" s="65">
        <f t="shared" si="37"/>
        <v>0</v>
      </c>
      <c r="V63" s="65">
        <f t="shared" si="37"/>
        <v>0</v>
      </c>
      <c r="W63" s="65">
        <f t="shared" si="37"/>
        <v>0</v>
      </c>
      <c r="X63" s="65">
        <f t="shared" si="37"/>
        <v>0</v>
      </c>
      <c r="Y63" s="65">
        <f t="shared" si="37"/>
        <v>0</v>
      </c>
      <c r="Z63" s="65">
        <f t="shared" si="37"/>
        <v>0</v>
      </c>
      <c r="AA63" s="65">
        <f t="shared" si="37"/>
        <v>0</v>
      </c>
      <c r="AB63" s="65">
        <f t="shared" si="37"/>
        <v>0</v>
      </c>
      <c r="AC63" s="65">
        <f t="shared" si="37"/>
        <v>0</v>
      </c>
      <c r="AD63" s="65">
        <f t="shared" si="37"/>
        <v>0</v>
      </c>
      <c r="AE63" s="65">
        <f t="shared" si="37"/>
        <v>0</v>
      </c>
      <c r="AF63" s="65">
        <f t="shared" si="37"/>
        <v>0</v>
      </c>
      <c r="AG63" s="65">
        <f t="shared" si="37"/>
        <v>0</v>
      </c>
      <c r="AH63" s="65">
        <f t="shared" si="37"/>
        <v>0</v>
      </c>
      <c r="AI63" s="65">
        <f t="shared" si="37"/>
        <v>0</v>
      </c>
      <c r="AJ63" s="65">
        <f t="shared" si="37"/>
        <v>0</v>
      </c>
      <c r="AK63" s="65">
        <f t="shared" si="37"/>
        <v>0</v>
      </c>
      <c r="AL63" s="65">
        <f t="shared" si="37"/>
        <v>0</v>
      </c>
      <c r="AM63" s="65">
        <f t="shared" si="37"/>
        <v>0</v>
      </c>
      <c r="AN63" s="65">
        <f t="shared" si="37"/>
        <v>0</v>
      </c>
      <c r="AO63" s="65">
        <f t="shared" si="37"/>
        <v>0</v>
      </c>
      <c r="AP63" s="65">
        <f t="shared" si="37"/>
        <v>0</v>
      </c>
      <c r="AQ63" s="65">
        <f t="shared" si="37"/>
        <v>0</v>
      </c>
      <c r="AR63" s="65">
        <f t="shared" si="37"/>
        <v>0</v>
      </c>
      <c r="AS63" s="65">
        <f t="shared" si="37"/>
        <v>0</v>
      </c>
      <c r="AT63" s="65">
        <f t="shared" si="37"/>
        <v>0</v>
      </c>
      <c r="AU63" s="65">
        <f t="shared" si="37"/>
        <v>0</v>
      </c>
      <c r="AV63" s="65">
        <f t="shared" si="37"/>
        <v>0</v>
      </c>
      <c r="AW63" s="65">
        <f t="shared" si="37"/>
        <v>0</v>
      </c>
      <c r="AX63" s="65">
        <f t="shared" si="37"/>
        <v>0</v>
      </c>
      <c r="AY63" s="65">
        <f t="shared" si="37"/>
        <v>0</v>
      </c>
      <c r="AZ63" s="65">
        <f t="shared" si="37"/>
        <v>0</v>
      </c>
      <c r="BA63" s="65">
        <f t="shared" si="37"/>
        <v>0</v>
      </c>
      <c r="BB63" s="65">
        <f t="shared" si="37"/>
        <v>0</v>
      </c>
      <c r="BC63" s="65">
        <f t="shared" si="37"/>
        <v>0</v>
      </c>
      <c r="BD63" s="65">
        <f t="shared" si="37"/>
        <v>0</v>
      </c>
      <c r="BE63" s="65">
        <f t="shared" si="37"/>
        <v>0</v>
      </c>
      <c r="BF63" s="65">
        <f t="shared" si="37"/>
        <v>0</v>
      </c>
      <c r="BG63" s="65">
        <f t="shared" si="37"/>
        <v>0</v>
      </c>
      <c r="BH63" s="65">
        <f t="shared" si="37"/>
        <v>0</v>
      </c>
      <c r="BI63" s="65">
        <f t="shared" si="37"/>
        <v>0</v>
      </c>
      <c r="BJ63" s="65">
        <f t="shared" si="37"/>
        <v>0</v>
      </c>
      <c r="BK63" s="65">
        <f t="shared" si="37"/>
        <v>0</v>
      </c>
      <c r="BL63" s="65">
        <f t="shared" si="37"/>
        <v>0</v>
      </c>
      <c r="BM63" s="35"/>
      <c r="BN63" s="72">
        <f>SUM(B63:BM63)</f>
        <v>7.3387300499999997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8">SUM(C62:C63)</f>
        <v>0.15050063797132501</v>
      </c>
      <c r="D64" s="72">
        <f t="shared" si="38"/>
        <v>0.68833435942987498</v>
      </c>
      <c r="E64" s="72">
        <f t="shared" si="38"/>
        <v>1.0784263175501414</v>
      </c>
      <c r="F64" s="72">
        <f t="shared" si="38"/>
        <v>1.095020066982622</v>
      </c>
      <c r="G64" s="72">
        <f t="shared" si="38"/>
        <v>1.0335352971253364</v>
      </c>
      <c r="H64" s="72">
        <f t="shared" si="38"/>
        <v>0.9806331397392487</v>
      </c>
      <c r="I64" s="72">
        <f t="shared" si="38"/>
        <v>0.93090720037520025</v>
      </c>
      <c r="J64" s="72">
        <f t="shared" si="38"/>
        <v>0.88243883919923916</v>
      </c>
      <c r="K64" s="72">
        <f t="shared" si="38"/>
        <v>0.83657793354785293</v>
      </c>
      <c r="L64" s="72">
        <f t="shared" si="38"/>
        <v>0.79545556869751544</v>
      </c>
      <c r="M64" s="72">
        <f t="shared" si="38"/>
        <v>0.64646375054894611</v>
      </c>
      <c r="N64" s="72">
        <f t="shared" si="38"/>
        <v>0.23559909533812101</v>
      </c>
      <c r="O64" s="72">
        <f t="shared" si="38"/>
        <v>-1.3871422916011607E-6</v>
      </c>
      <c r="P64" s="72">
        <f t="shared" si="38"/>
        <v>-1.3871422916240534E-6</v>
      </c>
      <c r="Q64" s="72">
        <f t="shared" si="38"/>
        <v>-1.3871422916240534E-6</v>
      </c>
      <c r="R64" s="72">
        <f t="shared" si="38"/>
        <v>-1.3871422916240534E-6</v>
      </c>
      <c r="S64" s="72">
        <f t="shared" si="38"/>
        <v>-1.3871422916240534E-6</v>
      </c>
      <c r="T64" s="72">
        <f t="shared" si="38"/>
        <v>-1.3871422916240534E-6</v>
      </c>
      <c r="U64" s="72">
        <f t="shared" si="38"/>
        <v>-1.3871422916240534E-6</v>
      </c>
      <c r="V64" s="72">
        <f t="shared" si="38"/>
        <v>-1.3871422916240534E-6</v>
      </c>
      <c r="W64" s="72">
        <f t="shared" si="38"/>
        <v>-1.3871422916240534E-6</v>
      </c>
      <c r="X64" s="72">
        <f t="shared" si="38"/>
        <v>-1.3871422916240534E-6</v>
      </c>
      <c r="Y64" s="72">
        <f t="shared" si="38"/>
        <v>-1.3871422916240534E-6</v>
      </c>
      <c r="Z64" s="72">
        <f t="shared" si="38"/>
        <v>-1.3871422916240534E-6</v>
      </c>
      <c r="AA64" s="72">
        <f t="shared" si="38"/>
        <v>-1.3871422916240534E-6</v>
      </c>
      <c r="AB64" s="72">
        <f t="shared" si="38"/>
        <v>-1.3871422916240534E-6</v>
      </c>
      <c r="AC64" s="72">
        <f t="shared" si="38"/>
        <v>-1.3871422916240534E-6</v>
      </c>
      <c r="AD64" s="72">
        <f t="shared" si="38"/>
        <v>-1.3871422916240534E-6</v>
      </c>
      <c r="AE64" s="72">
        <f t="shared" si="38"/>
        <v>-1.3871422916240534E-6</v>
      </c>
      <c r="AF64" s="72">
        <f t="shared" si="38"/>
        <v>-1.3871422916240534E-6</v>
      </c>
      <c r="AG64" s="72">
        <f t="shared" si="38"/>
        <v>-1.3871422916240534E-6</v>
      </c>
      <c r="AH64" s="72">
        <f t="shared" si="38"/>
        <v>-1.3871422916240534E-6</v>
      </c>
      <c r="AI64" s="72">
        <f t="shared" si="38"/>
        <v>-1.3871422916240534E-6</v>
      </c>
      <c r="AJ64" s="72">
        <f t="shared" si="38"/>
        <v>-1.3871422916240534E-6</v>
      </c>
      <c r="AK64" s="72">
        <f t="shared" si="38"/>
        <v>-1.3871422916240534E-6</v>
      </c>
      <c r="AL64" s="72">
        <f t="shared" si="38"/>
        <v>-1.3871422916240534E-6</v>
      </c>
      <c r="AM64" s="72">
        <f t="shared" si="38"/>
        <v>-1.3871422916240534E-6</v>
      </c>
      <c r="AN64" s="72">
        <f t="shared" si="38"/>
        <v>-1.3871422916240534E-6</v>
      </c>
      <c r="AO64" s="72">
        <f t="shared" si="38"/>
        <v>-1.3871422916240534E-6</v>
      </c>
      <c r="AP64" s="72">
        <f t="shared" si="38"/>
        <v>-1.3871422916240534E-6</v>
      </c>
      <c r="AQ64" s="72">
        <f t="shared" si="38"/>
        <v>-1.3871422916240534E-6</v>
      </c>
      <c r="AR64" s="72">
        <f t="shared" si="38"/>
        <v>-1.3871422916240534E-6</v>
      </c>
      <c r="AS64" s="72">
        <f t="shared" si="38"/>
        <v>-1.3871422916240534E-6</v>
      </c>
      <c r="AT64" s="72">
        <f t="shared" si="38"/>
        <v>-1.3871422916240534E-6</v>
      </c>
      <c r="AU64" s="72">
        <f t="shared" si="38"/>
        <v>-1.3871422916240534E-6</v>
      </c>
      <c r="AV64" s="72">
        <f t="shared" si="38"/>
        <v>-1.3871422916240534E-6</v>
      </c>
      <c r="AW64" s="72">
        <f t="shared" si="38"/>
        <v>-1.3871422916240534E-6</v>
      </c>
      <c r="AX64" s="72">
        <f t="shared" si="38"/>
        <v>-1.3871422916240534E-6</v>
      </c>
      <c r="AY64" s="72">
        <f t="shared" si="38"/>
        <v>-1.3871422916240534E-6</v>
      </c>
      <c r="AZ64" s="72">
        <f t="shared" si="38"/>
        <v>-1.3871422916240534E-6</v>
      </c>
      <c r="BA64" s="72">
        <f t="shared" si="38"/>
        <v>-1.3871422916240534E-6</v>
      </c>
      <c r="BB64" s="72">
        <f t="shared" si="38"/>
        <v>-1.3871422916240534E-6</v>
      </c>
      <c r="BC64" s="72">
        <f t="shared" si="38"/>
        <v>-1.3871422916240534E-6</v>
      </c>
      <c r="BD64" s="72">
        <f t="shared" si="38"/>
        <v>-1.3871422916240534E-6</v>
      </c>
      <c r="BE64" s="72">
        <f t="shared" si="38"/>
        <v>-1.3871422916240534E-6</v>
      </c>
      <c r="BF64" s="72">
        <f t="shared" si="38"/>
        <v>-1.3871422916240534E-6</v>
      </c>
      <c r="BG64" s="72">
        <f t="shared" si="38"/>
        <v>-1.3871422916240534E-6</v>
      </c>
      <c r="BH64" s="72">
        <f t="shared" si="38"/>
        <v>-1.3871422916240534E-6</v>
      </c>
      <c r="BI64" s="72">
        <f t="shared" si="38"/>
        <v>-1.3871422916240534E-6</v>
      </c>
      <c r="BJ64" s="72">
        <f t="shared" si="38"/>
        <v>-1.3871422916240534E-6</v>
      </c>
      <c r="BK64" s="72">
        <f t="shared" si="38"/>
        <v>-1.3871422916240534E-6</v>
      </c>
      <c r="BL64" s="72">
        <f t="shared" si="38"/>
        <v>-1.3871422916240534E-6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39">F65</f>
        <v>1.0297600659046442</v>
      </c>
      <c r="H65" s="211">
        <f t="shared" si="39"/>
        <v>1.0297600659046442</v>
      </c>
      <c r="I65" s="211">
        <f t="shared" si="39"/>
        <v>1.0297600659046442</v>
      </c>
      <c r="J65" s="211">
        <f t="shared" si="39"/>
        <v>1.0297600659046442</v>
      </c>
      <c r="K65" s="211">
        <f t="shared" si="39"/>
        <v>1.0297600659046442</v>
      </c>
      <c r="L65" s="211">
        <f t="shared" si="39"/>
        <v>1.0297600659046442</v>
      </c>
      <c r="M65" s="211">
        <f t="shared" si="39"/>
        <v>1.0297600659046442</v>
      </c>
      <c r="N65" s="211">
        <f t="shared" si="39"/>
        <v>1.0297600659046442</v>
      </c>
      <c r="O65" s="211">
        <f t="shared" si="39"/>
        <v>1.0297600659046442</v>
      </c>
      <c r="P65" s="211">
        <f t="shared" si="39"/>
        <v>1.0297600659046442</v>
      </c>
      <c r="Q65" s="211">
        <f t="shared" si="39"/>
        <v>1.0297600659046442</v>
      </c>
      <c r="R65" s="211">
        <f t="shared" si="39"/>
        <v>1.0297600659046442</v>
      </c>
      <c r="S65" s="211">
        <f t="shared" si="39"/>
        <v>1.0297600659046442</v>
      </c>
      <c r="T65" s="211">
        <f t="shared" si="39"/>
        <v>1.0297600659046442</v>
      </c>
      <c r="U65" s="211">
        <f t="shared" si="39"/>
        <v>1.0297600659046442</v>
      </c>
      <c r="V65" s="211">
        <f t="shared" si="39"/>
        <v>1.0297600659046442</v>
      </c>
      <c r="W65" s="211">
        <f t="shared" si="39"/>
        <v>1.0297600659046442</v>
      </c>
      <c r="X65" s="211">
        <f t="shared" si="39"/>
        <v>1.0297600659046442</v>
      </c>
      <c r="Y65" s="211">
        <f t="shared" si="39"/>
        <v>1.0297600659046442</v>
      </c>
      <c r="Z65" s="211">
        <f t="shared" si="39"/>
        <v>1.0297600659046442</v>
      </c>
      <c r="AA65" s="211">
        <f t="shared" si="39"/>
        <v>1.0297600659046442</v>
      </c>
      <c r="AB65" s="211">
        <f t="shared" si="39"/>
        <v>1.0297600659046442</v>
      </c>
      <c r="AC65" s="211">
        <f t="shared" si="39"/>
        <v>1.0297600659046442</v>
      </c>
      <c r="AD65" s="211">
        <f t="shared" si="39"/>
        <v>1.0297600659046442</v>
      </c>
      <c r="AE65" s="211">
        <f t="shared" si="39"/>
        <v>1.0297600659046442</v>
      </c>
      <c r="AF65" s="211">
        <f t="shared" si="39"/>
        <v>1.0297600659046442</v>
      </c>
      <c r="AG65" s="211">
        <f t="shared" si="39"/>
        <v>1.0297600659046442</v>
      </c>
      <c r="AH65" s="211">
        <f t="shared" si="39"/>
        <v>1.0297600659046442</v>
      </c>
      <c r="AI65" s="211">
        <f t="shared" si="39"/>
        <v>1.0297600659046442</v>
      </c>
      <c r="AJ65" s="211">
        <f t="shared" si="39"/>
        <v>1.0297600659046442</v>
      </c>
      <c r="AK65" s="211">
        <f t="shared" si="39"/>
        <v>1.0297600659046442</v>
      </c>
      <c r="AL65" s="211">
        <f t="shared" si="39"/>
        <v>1.0297600659046442</v>
      </c>
      <c r="AM65" s="211">
        <f t="shared" si="39"/>
        <v>1.0297600659046442</v>
      </c>
      <c r="AN65" s="211">
        <f t="shared" si="39"/>
        <v>1.0297600659046442</v>
      </c>
      <c r="AO65" s="211">
        <f t="shared" si="39"/>
        <v>1.0297600659046442</v>
      </c>
      <c r="AP65" s="211">
        <f t="shared" si="39"/>
        <v>1.0297600659046442</v>
      </c>
      <c r="AQ65" s="211">
        <f t="shared" si="39"/>
        <v>1.0297600659046442</v>
      </c>
      <c r="AR65" s="211">
        <f t="shared" si="39"/>
        <v>1.0297600659046442</v>
      </c>
      <c r="AS65" s="211">
        <f t="shared" si="39"/>
        <v>1.0297600659046442</v>
      </c>
      <c r="AT65" s="211">
        <f t="shared" si="39"/>
        <v>1.0297600659046442</v>
      </c>
      <c r="AU65" s="211">
        <f t="shared" si="39"/>
        <v>1.0297600659046442</v>
      </c>
      <c r="AV65" s="211">
        <f t="shared" si="39"/>
        <v>1.0297600659046442</v>
      </c>
      <c r="AW65" s="211">
        <f t="shared" si="39"/>
        <v>1.0297600659046442</v>
      </c>
      <c r="AX65" s="211">
        <f t="shared" si="39"/>
        <v>1.0297600659046442</v>
      </c>
      <c r="AY65" s="211">
        <f t="shared" si="39"/>
        <v>1.0297600659046442</v>
      </c>
      <c r="AZ65" s="211">
        <f t="shared" si="39"/>
        <v>1.0297600659046442</v>
      </c>
      <c r="BA65" s="211">
        <f t="shared" si="39"/>
        <v>1.0297600659046442</v>
      </c>
      <c r="BB65" s="211">
        <f t="shared" si="39"/>
        <v>1.0297600659046442</v>
      </c>
      <c r="BC65" s="211">
        <f t="shared" si="39"/>
        <v>1.0297600659046442</v>
      </c>
      <c r="BD65" s="211">
        <f t="shared" si="39"/>
        <v>1.0297600659046442</v>
      </c>
      <c r="BE65" s="211">
        <f t="shared" si="39"/>
        <v>1.0297600659046442</v>
      </c>
      <c r="BF65" s="211">
        <f t="shared" si="39"/>
        <v>1.0297600659046442</v>
      </c>
      <c r="BG65" s="211">
        <f t="shared" si="39"/>
        <v>1.0297600659046442</v>
      </c>
      <c r="BH65" s="211">
        <f t="shared" si="39"/>
        <v>1.0297600659046442</v>
      </c>
      <c r="BI65" s="211">
        <f t="shared" si="39"/>
        <v>1.0297600659046442</v>
      </c>
      <c r="BJ65" s="211">
        <f t="shared" si="39"/>
        <v>1.0297600659046442</v>
      </c>
      <c r="BK65" s="211">
        <f t="shared" si="39"/>
        <v>1.0297600659046442</v>
      </c>
      <c r="BL65" s="211">
        <f t="shared" si="39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0">C64*C65</f>
        <v>0.15582195783126263</v>
      </c>
      <c r="D66" s="116">
        <f t="shared" si="40"/>
        <v>0.71267211205660808</v>
      </c>
      <c r="E66" s="116">
        <f t="shared" si="40"/>
        <v>1.1105203558337364</v>
      </c>
      <c r="F66" s="116">
        <f t="shared" si="40"/>
        <v>1.1276079363429328</v>
      </c>
      <c r="G66" s="116">
        <f t="shared" si="40"/>
        <v>1.0642933756825625</v>
      </c>
      <c r="H66" s="116">
        <f t="shared" si="40"/>
        <v>1.009816846606167</v>
      </c>
      <c r="I66" s="116">
        <f t="shared" si="40"/>
        <v>0.95861106000947405</v>
      </c>
      <c r="J66" s="116">
        <f t="shared" si="40"/>
        <v>0.90870027721062618</v>
      </c>
      <c r="K66" s="116">
        <f t="shared" si="40"/>
        <v>0.8614745479846081</v>
      </c>
      <c r="L66" s="116">
        <f t="shared" si="40"/>
        <v>0.81912837884616974</v>
      </c>
      <c r="M66" s="116">
        <f t="shared" si="40"/>
        <v>0.66570255437024617</v>
      </c>
      <c r="N66" s="116">
        <f t="shared" si="40"/>
        <v>0.24261053994245804</v>
      </c>
      <c r="O66" s="116">
        <f>O64*O65</f>
        <v>-1.4284237376183304E-6</v>
      </c>
      <c r="P66" s="116">
        <f t="shared" si="40"/>
        <v>-1.4284237376419044E-6</v>
      </c>
      <c r="Q66" s="116">
        <f t="shared" si="40"/>
        <v>-1.4284237376419044E-6</v>
      </c>
      <c r="R66" s="116">
        <f t="shared" si="40"/>
        <v>-1.4284237376419044E-6</v>
      </c>
      <c r="S66" s="116">
        <f t="shared" si="40"/>
        <v>-1.4284237376419044E-6</v>
      </c>
      <c r="T66" s="116">
        <f t="shared" si="40"/>
        <v>-1.4284237376419044E-6</v>
      </c>
      <c r="U66" s="116">
        <f t="shared" si="40"/>
        <v>-1.4284237376419044E-6</v>
      </c>
      <c r="V66" s="116">
        <f t="shared" si="40"/>
        <v>-1.4284237376419044E-6</v>
      </c>
      <c r="W66" s="116">
        <f t="shared" si="40"/>
        <v>-1.4284237376419044E-6</v>
      </c>
      <c r="X66" s="116">
        <f t="shared" si="40"/>
        <v>-1.4284237376419044E-6</v>
      </c>
      <c r="Y66" s="116">
        <f t="shared" si="40"/>
        <v>-1.4284237376419044E-6</v>
      </c>
      <c r="Z66" s="116">
        <f t="shared" si="40"/>
        <v>-1.4284237376419044E-6</v>
      </c>
      <c r="AA66" s="116">
        <f t="shared" si="40"/>
        <v>-1.4284237376419044E-6</v>
      </c>
      <c r="AB66" s="116">
        <f t="shared" si="40"/>
        <v>-1.4284237376419044E-6</v>
      </c>
      <c r="AC66" s="116">
        <f t="shared" si="40"/>
        <v>-1.4284237376419044E-6</v>
      </c>
      <c r="AD66" s="116">
        <f t="shared" si="40"/>
        <v>-1.4284237376419044E-6</v>
      </c>
      <c r="AE66" s="116">
        <f t="shared" si="40"/>
        <v>-1.4284237376419044E-6</v>
      </c>
      <c r="AF66" s="116">
        <f t="shared" si="40"/>
        <v>-1.4284237376419044E-6</v>
      </c>
      <c r="AG66" s="116">
        <f t="shared" si="40"/>
        <v>-1.4284237376419044E-6</v>
      </c>
      <c r="AH66" s="116">
        <f t="shared" si="40"/>
        <v>-1.4284237376419044E-6</v>
      </c>
      <c r="AI66" s="116">
        <f t="shared" si="40"/>
        <v>-1.4284237376419044E-6</v>
      </c>
      <c r="AJ66" s="116">
        <f t="shared" si="40"/>
        <v>-1.4284237376419044E-6</v>
      </c>
      <c r="AK66" s="116">
        <f t="shared" si="40"/>
        <v>-1.4284237376419044E-6</v>
      </c>
      <c r="AL66" s="116">
        <f t="shared" si="40"/>
        <v>-1.4284237376419044E-6</v>
      </c>
      <c r="AM66" s="116">
        <f t="shared" si="40"/>
        <v>-1.4284237376419044E-6</v>
      </c>
      <c r="AN66" s="116">
        <f t="shared" si="40"/>
        <v>-1.4284237376419044E-6</v>
      </c>
      <c r="AO66" s="116">
        <f t="shared" si="40"/>
        <v>-1.4284237376419044E-6</v>
      </c>
      <c r="AP66" s="116">
        <f t="shared" si="40"/>
        <v>-1.4284237376419044E-6</v>
      </c>
      <c r="AQ66" s="116">
        <f t="shared" si="40"/>
        <v>-1.4284237376419044E-6</v>
      </c>
      <c r="AR66" s="116">
        <f t="shared" si="40"/>
        <v>-1.4284237376419044E-6</v>
      </c>
      <c r="AS66" s="116">
        <f t="shared" si="40"/>
        <v>-1.4284237376419044E-6</v>
      </c>
      <c r="AT66" s="116">
        <f t="shared" si="40"/>
        <v>-1.4284237376419044E-6</v>
      </c>
      <c r="AU66" s="116">
        <f t="shared" si="40"/>
        <v>-1.4284237376419044E-6</v>
      </c>
      <c r="AV66" s="116">
        <f t="shared" si="40"/>
        <v>-1.4284237376419044E-6</v>
      </c>
      <c r="AW66" s="116">
        <f t="shared" si="40"/>
        <v>-1.4284237376419044E-6</v>
      </c>
      <c r="AX66" s="116">
        <f t="shared" si="40"/>
        <v>-1.4284237376419044E-6</v>
      </c>
      <c r="AY66" s="116">
        <f t="shared" si="40"/>
        <v>-1.4284237376419044E-6</v>
      </c>
      <c r="AZ66" s="116">
        <f t="shared" si="40"/>
        <v>-1.4284237376419044E-6</v>
      </c>
      <c r="BA66" s="116">
        <f t="shared" si="40"/>
        <v>-1.4284237376419044E-6</v>
      </c>
      <c r="BB66" s="116">
        <f t="shared" si="40"/>
        <v>-1.4284237376419044E-6</v>
      </c>
      <c r="BC66" s="116">
        <f t="shared" si="40"/>
        <v>-1.4284237376419044E-6</v>
      </c>
      <c r="BD66" s="116">
        <f t="shared" si="40"/>
        <v>-1.4284237376419044E-6</v>
      </c>
      <c r="BE66" s="116">
        <f t="shared" si="40"/>
        <v>-1.4284237376419044E-6</v>
      </c>
      <c r="BF66" s="116">
        <f t="shared" si="40"/>
        <v>-1.4284237376419044E-6</v>
      </c>
      <c r="BG66" s="116">
        <f t="shared" si="40"/>
        <v>-1.4284237376419044E-6</v>
      </c>
      <c r="BH66" s="116">
        <f t="shared" si="40"/>
        <v>-1.4284237376419044E-6</v>
      </c>
      <c r="BI66" s="116">
        <f t="shared" si="40"/>
        <v>-1.4284237376419044E-6</v>
      </c>
      <c r="BJ66" s="116">
        <f t="shared" si="40"/>
        <v>-1.4284237376419044E-6</v>
      </c>
      <c r="BK66" s="116">
        <f t="shared" si="40"/>
        <v>-1.4284237376419044E-6</v>
      </c>
      <c r="BL66" s="116">
        <f t="shared" si="40"/>
        <v>-1.4284237376419044E-6</v>
      </c>
      <c r="BM66" s="110"/>
      <c r="BN66" s="304">
        <f>SUM(B66:BM66)</f>
        <v>9.6368885215299329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472" t="s">
        <v>378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12.75" x14ac:dyDescent="0.2">
      <c r="A72" s="86" t="s">
        <v>105</v>
      </c>
      <c r="B72" s="84">
        <f t="shared" ref="B72:BJ72" si="41">B20</f>
        <v>0</v>
      </c>
      <c r="C72" s="84">
        <f t="shared" si="41"/>
        <v>0.76200000000000001</v>
      </c>
      <c r="D72" s="84">
        <f t="shared" si="41"/>
        <v>2.5979999999999999</v>
      </c>
      <c r="E72" s="84">
        <f t="shared" si="41"/>
        <v>1.5324867</v>
      </c>
      <c r="F72" s="84">
        <f t="shared" si="41"/>
        <v>0</v>
      </c>
      <c r="G72" s="84">
        <f t="shared" si="41"/>
        <v>0</v>
      </c>
      <c r="H72" s="84">
        <f t="shared" si="41"/>
        <v>0</v>
      </c>
      <c r="I72" s="84">
        <f t="shared" si="41"/>
        <v>0</v>
      </c>
      <c r="J72" s="84">
        <f t="shared" si="41"/>
        <v>0</v>
      </c>
      <c r="K72" s="84">
        <f t="shared" si="41"/>
        <v>0</v>
      </c>
      <c r="L72" s="84">
        <f t="shared" si="41"/>
        <v>0</v>
      </c>
      <c r="M72" s="84">
        <f t="shared" si="41"/>
        <v>-0.76200000000000001</v>
      </c>
      <c r="N72" s="84">
        <f t="shared" si="41"/>
        <v>-2.5979999999999999</v>
      </c>
      <c r="O72" s="84">
        <f t="shared" si="41"/>
        <v>-1.5324867</v>
      </c>
      <c r="P72" s="84">
        <f t="shared" si="41"/>
        <v>0</v>
      </c>
      <c r="Q72" s="84">
        <f t="shared" si="41"/>
        <v>0</v>
      </c>
      <c r="R72" s="84">
        <f t="shared" si="41"/>
        <v>0</v>
      </c>
      <c r="S72" s="84">
        <f t="shared" si="41"/>
        <v>0</v>
      </c>
      <c r="T72" s="84">
        <f t="shared" si="41"/>
        <v>0</v>
      </c>
      <c r="U72" s="84">
        <f t="shared" si="41"/>
        <v>0</v>
      </c>
      <c r="V72" s="84">
        <f t="shared" si="41"/>
        <v>0</v>
      </c>
      <c r="W72" s="84">
        <f t="shared" si="41"/>
        <v>0</v>
      </c>
      <c r="X72" s="84">
        <f t="shared" si="41"/>
        <v>0</v>
      </c>
      <c r="Y72" s="84">
        <f t="shared" si="41"/>
        <v>0</v>
      </c>
      <c r="Z72" s="84">
        <f t="shared" si="41"/>
        <v>0</v>
      </c>
      <c r="AA72" s="84">
        <f t="shared" si="41"/>
        <v>0</v>
      </c>
      <c r="AB72" s="84">
        <f t="shared" si="41"/>
        <v>0</v>
      </c>
      <c r="AC72" s="84">
        <f t="shared" si="41"/>
        <v>0</v>
      </c>
      <c r="AD72" s="84">
        <f t="shared" si="41"/>
        <v>0</v>
      </c>
      <c r="AE72" s="84">
        <f t="shared" si="41"/>
        <v>0</v>
      </c>
      <c r="AF72" s="84">
        <f t="shared" si="41"/>
        <v>0</v>
      </c>
      <c r="AG72" s="84">
        <f t="shared" si="41"/>
        <v>0</v>
      </c>
      <c r="AH72" s="84">
        <f t="shared" si="41"/>
        <v>0</v>
      </c>
      <c r="AI72" s="84">
        <f t="shared" si="41"/>
        <v>0</v>
      </c>
      <c r="AJ72" s="84">
        <f t="shared" si="41"/>
        <v>0</v>
      </c>
      <c r="AK72" s="84">
        <f t="shared" si="41"/>
        <v>0</v>
      </c>
      <c r="AL72" s="84">
        <f t="shared" si="41"/>
        <v>0</v>
      </c>
      <c r="AM72" s="84">
        <f t="shared" si="41"/>
        <v>0</v>
      </c>
      <c r="AN72" s="84">
        <f t="shared" si="41"/>
        <v>0</v>
      </c>
      <c r="AO72" s="84">
        <f t="shared" si="41"/>
        <v>0</v>
      </c>
      <c r="AP72" s="84">
        <f t="shared" si="41"/>
        <v>0</v>
      </c>
      <c r="AQ72" s="84">
        <f t="shared" si="41"/>
        <v>0</v>
      </c>
      <c r="AR72" s="84">
        <f t="shared" si="41"/>
        <v>0</v>
      </c>
      <c r="AS72" s="84">
        <f t="shared" si="41"/>
        <v>0</v>
      </c>
      <c r="AT72" s="84">
        <f t="shared" si="41"/>
        <v>0</v>
      </c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1"/>
        <v>0</v>
      </c>
      <c r="AZ72" s="84">
        <f t="shared" si="41"/>
        <v>0</v>
      </c>
      <c r="BA72" s="84">
        <f t="shared" si="41"/>
        <v>0</v>
      </c>
      <c r="BB72" s="84">
        <f t="shared" si="41"/>
        <v>0</v>
      </c>
      <c r="BC72" s="84">
        <f t="shared" si="41"/>
        <v>0</v>
      </c>
      <c r="BD72" s="84">
        <f t="shared" si="41"/>
        <v>0</v>
      </c>
      <c r="BE72" s="84">
        <f t="shared" si="41"/>
        <v>0</v>
      </c>
      <c r="BF72" s="84">
        <f t="shared" si="41"/>
        <v>0</v>
      </c>
      <c r="BG72" s="84">
        <f t="shared" si="41"/>
        <v>0</v>
      </c>
      <c r="BH72" s="84">
        <f t="shared" si="41"/>
        <v>0</v>
      </c>
      <c r="BI72" s="84">
        <f t="shared" si="41"/>
        <v>0</v>
      </c>
      <c r="BJ72" s="84">
        <f t="shared" si="41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2.75" x14ac:dyDescent="0.2">
      <c r="A74" s="86" t="s">
        <v>92</v>
      </c>
      <c r="B74" s="84">
        <f>$B$72-B73</f>
        <v>0</v>
      </c>
      <c r="C74" s="84">
        <f>SUM($B$72:C72)-SUM($B$73:C73)</f>
        <v>0.76200000000000001</v>
      </c>
      <c r="D74" s="84">
        <f>SUM($B$72:D72)-SUM($B$73:D73)</f>
        <v>3.36</v>
      </c>
      <c r="E74" s="84">
        <f>SUM($B$72:E72)-SUM($B$73:E73)</f>
        <v>4.8924867000000001</v>
      </c>
      <c r="F74" s="84">
        <f>SUM($B$72:F72)-SUM($B$73:F73)</f>
        <v>4.8924867000000001</v>
      </c>
      <c r="G74" s="84">
        <f>SUM($B$72:G72)-SUM($B$73:G73)</f>
        <v>4.8924867000000001</v>
      </c>
      <c r="H74" s="84">
        <f>SUM($B$72:H72)-SUM($B$73:H73)</f>
        <v>4.8924867000000001</v>
      </c>
      <c r="I74" s="84">
        <f>SUM($B$72:I72)-SUM($B$73:I73)</f>
        <v>4.8924867000000001</v>
      </c>
      <c r="J74" s="84">
        <f>SUM($B$72:J72)-SUM($B$73:J73)</f>
        <v>4.8924867000000001</v>
      </c>
      <c r="K74" s="84">
        <f>SUM($B$72:K72)-SUM($B$73:K73)</f>
        <v>4.8924867000000001</v>
      </c>
      <c r="L74" s="84">
        <f>SUM($B$72:L72)-SUM($B$73:L73)</f>
        <v>4.8924867000000001</v>
      </c>
      <c r="M74" s="84">
        <f>SUM($B$72:M72)-SUM($B$73:M73)</f>
        <v>4.1304867000000005</v>
      </c>
      <c r="N74" s="84">
        <f>SUM($B$72:N72)-SUM($B$73:N73)</f>
        <v>1.5324867000000006</v>
      </c>
      <c r="O74" s="84">
        <f>SUM($B$72:O72)-SUM($B$73:O73)</f>
        <v>0</v>
      </c>
      <c r="P74" s="84">
        <f>SUM($B$72:P72)-SUM($B$73:P73)</f>
        <v>6.6613381477509392E-16</v>
      </c>
      <c r="Q74" s="84">
        <f>SUM($B$72:Q72)-SUM($B$73:Q73)</f>
        <v>6.6613381477509392E-16</v>
      </c>
      <c r="R74" s="84">
        <f>SUM($B$72:R72)-SUM($B$73:R73)</f>
        <v>6.6613381477509392E-16</v>
      </c>
      <c r="S74" s="84">
        <f>SUM($B$72:S72)-SUM($B$73:S73)</f>
        <v>6.6613381477509392E-16</v>
      </c>
      <c r="T74" s="84">
        <f>SUM($B$72:T72)-SUM($B$73:T73)</f>
        <v>6.6613381477509392E-16</v>
      </c>
      <c r="U74" s="84">
        <f>SUM($B$72:U72)-SUM($B$73:U73)</f>
        <v>6.6613381477509392E-16</v>
      </c>
      <c r="V74" s="84">
        <f>SUM($B$72:V72)-SUM($B$73:V73)</f>
        <v>6.6613381477509392E-16</v>
      </c>
      <c r="W74" s="84">
        <f>SUM($B$72:W72)-SUM($B$73:W73)</f>
        <v>6.6613381477509392E-16</v>
      </c>
      <c r="X74" s="84">
        <f>SUM($B$72:X72)-SUM($B$73:X73)</f>
        <v>6.6613381477509392E-16</v>
      </c>
      <c r="Y74" s="84">
        <f>SUM($B$72:Y72)-SUM($B$73:Y73)</f>
        <v>6.6613381477509392E-16</v>
      </c>
      <c r="Z74" s="84">
        <f>SUM($B$72:Z72)-SUM($B$73:Z73)</f>
        <v>6.6613381477509392E-16</v>
      </c>
      <c r="AA74" s="84">
        <f>SUM($B$72:AA72)-SUM($B$73:AA73)</f>
        <v>6.6613381477509392E-16</v>
      </c>
      <c r="AB74" s="84">
        <f>SUM($B$72:AB72)-SUM($B$73:AB73)</f>
        <v>6.6613381477509392E-16</v>
      </c>
      <c r="AC74" s="84">
        <f>SUM($B$72:AC72)-SUM($B$73:AC73)</f>
        <v>6.6613381477509392E-16</v>
      </c>
      <c r="AD74" s="84">
        <f>SUM($B$72:AD72)-SUM($B$73:AD73)</f>
        <v>6.6613381477509392E-16</v>
      </c>
      <c r="AE74" s="84">
        <f>SUM($B$72:AE72)-SUM($B$73:AE73)</f>
        <v>6.6613381477509392E-16</v>
      </c>
      <c r="AF74" s="84">
        <f>SUM($B$72:AF72)-SUM($B$73:AF73)</f>
        <v>6.6613381477509392E-16</v>
      </c>
      <c r="AG74" s="84">
        <f>SUM($B$72:AG72)-SUM($B$73:AG73)</f>
        <v>6.6613381477509392E-16</v>
      </c>
      <c r="AH74" s="84">
        <f>SUM($B$72:AH72)-SUM($B$73:AH73)</f>
        <v>6.6613381477509392E-16</v>
      </c>
      <c r="AI74" s="84">
        <f>SUM($B$72:AI72)-SUM($B$73:AI73)</f>
        <v>6.6613381477509392E-16</v>
      </c>
      <c r="AJ74" s="84">
        <f>SUM($B$72:AJ72)-SUM($B$73:AJ73)</f>
        <v>6.6613381477509392E-16</v>
      </c>
      <c r="AK74" s="84">
        <f>SUM($B$72:AK72)-SUM($B$73:AK73)</f>
        <v>6.6613381477509392E-16</v>
      </c>
      <c r="AL74" s="84">
        <f>SUM($B$72:AL72)-SUM($B$73:AL73)</f>
        <v>6.6613381477509392E-16</v>
      </c>
      <c r="AM74" s="84">
        <f>SUM($B$72:AM72)-SUM($B$73:AM73)</f>
        <v>6.6613381477509392E-16</v>
      </c>
      <c r="AN74" s="84">
        <f>SUM($B$72:AN72)-SUM($B$73:AN73)</f>
        <v>6.6613381477509392E-16</v>
      </c>
      <c r="AO74" s="84">
        <f>SUM($B$72:AO72)-SUM($B$73:AO73)</f>
        <v>6.6613381477509392E-16</v>
      </c>
      <c r="AP74" s="84">
        <f>SUM($B$72:AP72)-SUM($B$73:AP73)</f>
        <v>6.6613381477509392E-16</v>
      </c>
      <c r="AQ74" s="84">
        <f>SUM($B$72:AQ72)-SUM($B$73:AQ73)</f>
        <v>6.6613381477509392E-16</v>
      </c>
      <c r="AR74" s="84">
        <f>SUM($B$72:AR72)-SUM($B$73:AR73)</f>
        <v>6.6613381477509392E-16</v>
      </c>
      <c r="AS74" s="84">
        <f>SUM($B$72:AS72)-SUM($B$73:AS73)</f>
        <v>6.6613381477509392E-16</v>
      </c>
      <c r="AT74" s="84">
        <f>SUM($B$72:AT72)-SUM($B$73:AT73)</f>
        <v>6.6613381477509392E-16</v>
      </c>
      <c r="AU74" s="84">
        <f>SUM($B$72:AU72)-SUM($B$73:AU73)</f>
        <v>6.6613381477509392E-16</v>
      </c>
      <c r="AV74" s="84">
        <f>SUM($B$72:AV72)-SUM($B$73:AV73)</f>
        <v>6.6613381477509392E-16</v>
      </c>
      <c r="AW74" s="84">
        <f>SUM($B$72:AW72)-SUM($B$73:AW73)</f>
        <v>6.6613381477509392E-16</v>
      </c>
      <c r="AX74" s="84">
        <f>SUM($B$72:AX72)-SUM($B$73:AX73)</f>
        <v>6.6613381477509392E-16</v>
      </c>
      <c r="AY74" s="84">
        <f>SUM($B$72:AY72)-SUM($B$73:AY73)</f>
        <v>6.6613381477509392E-16</v>
      </c>
      <c r="AZ74" s="84">
        <f>SUM($B$72:AZ72)-SUM($B$73:AZ73)</f>
        <v>6.6613381477509392E-16</v>
      </c>
      <c r="BA74" s="84">
        <f>SUM($B$72:BA72)-SUM($B$73:BA73)</f>
        <v>6.6613381477509392E-16</v>
      </c>
      <c r="BB74" s="84">
        <f>SUM($B$72:BB72)-SUM($B$73:BB73)</f>
        <v>6.6613381477509392E-16</v>
      </c>
      <c r="BC74" s="84">
        <f>SUM($B$72:BC72)-SUM($B$73:BC73)</f>
        <v>6.6613381477509392E-16</v>
      </c>
      <c r="BD74" s="84">
        <f>SUM($B$72:BD72)-SUM($B$73:BD73)</f>
        <v>6.6613381477509392E-16</v>
      </c>
      <c r="BE74" s="84">
        <f>SUM($B$72:BE72)-SUM($B$73:BE73)</f>
        <v>6.6613381477509392E-16</v>
      </c>
      <c r="BF74" s="84">
        <f>SUM($B$72:BF72)-SUM($B$73:BF73)</f>
        <v>6.6613381477509392E-16</v>
      </c>
      <c r="BG74" s="84">
        <f>SUM($B$72:BG72)-SUM($B$73:BG73)</f>
        <v>6.6613381477509392E-16</v>
      </c>
      <c r="BH74" s="84">
        <f>SUM($B$72:BH72)-SUM($B$73:BH73)</f>
        <v>6.6613381477509392E-16</v>
      </c>
      <c r="BI74" s="84">
        <f>SUM($B$72:BI72)-SUM($B$73:BI73)</f>
        <v>6.6613381477509392E-16</v>
      </c>
      <c r="BJ74" s="84">
        <f>SUM($B$72:BJ72)-SUM($B$73:BJ73)</f>
        <v>6.6613381477509392E-16</v>
      </c>
      <c r="BK74" s="84">
        <f>SUM($B$72:BK72)-SUM($B$73:BK73)</f>
        <v>6.6613381477509392E-16</v>
      </c>
      <c r="BL74" s="84">
        <f>SUM($B$72:BL72)-SUM($B$73:BL73)</f>
        <v>6.6613381477509392E-16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>
        <v>0</v>
      </c>
      <c r="C75" s="125">
        <f>($C$72*TaxDepr!B$32)</f>
        <v>0.10885170000000001</v>
      </c>
      <c r="D75" s="317">
        <f>($C$72*TaxDepr!C$32)+($D$72*TaxDepr!B$32)</f>
        <v>0.55773810000000001</v>
      </c>
      <c r="E75" s="317">
        <f>($C$72*TaxDepr!D$32)+($D$72*TaxDepr!C$32)+($E$72*TaxDepr!B$32)</f>
        <v>0.98846258509499996</v>
      </c>
      <c r="F75" s="317">
        <f>($C$72*TaxDepr!E$32)+($D$72*TaxDepr!D$32)+($E$72*TaxDepr!C$32)</f>
        <v>0.92498603282999992</v>
      </c>
      <c r="G75" s="317">
        <f>($C$72*TaxDepr!F$32)+($D$72*TaxDepr!E$32)+($E$72*TaxDepr!D$32)</f>
        <v>0.66070649843100004</v>
      </c>
      <c r="H75" s="317">
        <f>($C$72*TaxDepr!G$32)+($D$72*TaxDepr!F$32)+($E$72*TaxDepr!E$32)</f>
        <v>0.49136421316500001</v>
      </c>
      <c r="I75" s="317">
        <f>($C$72*TaxDepr!H$32)+($D$72*TaxDepr!G$32)+($E$72*TaxDepr!F$32)</f>
        <v>0.43665443797499998</v>
      </c>
      <c r="J75" s="317">
        <f>($C$72*TaxDepr!I$32)+($D$72*TaxDepr!H$32)+($E$72*TaxDepr!G$32)</f>
        <v>0.40265399797499996</v>
      </c>
      <c r="K75" s="317">
        <f>($C$72*TaxDepr!J$32)+($D$72*TaxDepr!I$32)+($E$72*TaxDepr!H$32)</f>
        <v>0.25272317797499999</v>
      </c>
      <c r="L75" s="317">
        <f>($C$72*TaxDepr!K$32)+($D$72*TaxDepr!J$32)+($E$72*TaxDepr!I$32)</f>
        <v>6.8394881421000003E-2</v>
      </c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7"/>
      <c r="AD75" s="317">
        <f>($C$72*TaxDepr!AC$33)+($D$72*TaxDepr!AB$33)+($E$72*TaxDepr!AA$33)</f>
        <v>0</v>
      </c>
      <c r="AE75" s="317">
        <f>($C$72*TaxDepr!AD$33)+($D$72*TaxDepr!AC$33)+($E$72*TaxDepr!AB$33)</f>
        <v>0</v>
      </c>
      <c r="AF75" s="317">
        <f>($C$72*TaxDepr!AE$33)+($D$72*TaxDepr!AD$33)+($E$72*TaxDepr!AC$33)</f>
        <v>0</v>
      </c>
      <c r="AG75" s="317">
        <f>($C$72*TaxDepr!AF$33)+($D$72*TaxDepr!AE$33)+($E$72*TaxDepr!AD$33)</f>
        <v>0</v>
      </c>
      <c r="AH75" s="317">
        <f>($C$72*TaxDepr!AG$33)+($D$72*TaxDepr!AF$33)+($E$72*TaxDepr!AE$33)</f>
        <v>0</v>
      </c>
      <c r="AI75" s="317">
        <f>($C$72*TaxDepr!AH$33)+($D$72*TaxDepr!AG$33)+($E$72*TaxDepr!AF$33)</f>
        <v>0</v>
      </c>
      <c r="AJ75" s="317">
        <f>($C$72*TaxDepr!AI$33)+($D$72*TaxDepr!AH$33)+($E$72*TaxDepr!AG$33)</f>
        <v>0</v>
      </c>
      <c r="AK75" s="317">
        <f>($C$72*TaxDepr!AJ$33)+($D$72*TaxDepr!AI$33)+($E$72*TaxDepr!AH$33)</f>
        <v>0</v>
      </c>
      <c r="AL75" s="317">
        <f>($C$72*TaxDepr!AK$33)+($D$72*TaxDepr!AJ$33)+($E$72*TaxDepr!AI$33)</f>
        <v>0</v>
      </c>
      <c r="AM75" s="317">
        <f>($C$72*TaxDepr!AL$33)+($D$72*TaxDepr!AK$33)+($E$72*TaxDepr!AJ$33)</f>
        <v>0</v>
      </c>
      <c r="AN75" s="317">
        <f>($C$72*TaxDepr!AM$33)+($D$72*TaxDepr!AL$33)+($E$72*TaxDepr!AK$33)</f>
        <v>0</v>
      </c>
      <c r="AO75" s="317">
        <f>($C$72*TaxDepr!AN$33)+($D$72*TaxDepr!AM$33)+($E$72*TaxDepr!AL$33)</f>
        <v>0</v>
      </c>
      <c r="AP75" s="317">
        <f>($C$72*TaxDepr!AO$33)+($D$72*TaxDepr!AN$33)+($E$72*TaxDepr!AM$33)</f>
        <v>0</v>
      </c>
      <c r="AQ75" s="317">
        <f>($C$72*TaxDepr!AP$33)+($D$72*TaxDepr!AO$33)+($E$72*TaxDepr!AN$33)</f>
        <v>0</v>
      </c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4.8925356248669996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2">C73+C75</f>
        <v>0.10885170000000001</v>
      </c>
      <c r="D76" s="92">
        <f t="shared" si="42"/>
        <v>0.55773810000000001</v>
      </c>
      <c r="E76" s="92">
        <f t="shared" si="42"/>
        <v>0.98846258509499996</v>
      </c>
      <c r="F76" s="92">
        <f t="shared" si="42"/>
        <v>0.92498603282999992</v>
      </c>
      <c r="G76" s="92">
        <f t="shared" si="42"/>
        <v>0.66070649843100004</v>
      </c>
      <c r="H76" s="92">
        <f t="shared" si="42"/>
        <v>0.49136421316500001</v>
      </c>
      <c r="I76" s="92">
        <f t="shared" si="42"/>
        <v>0.43665443797499998</v>
      </c>
      <c r="J76" s="92">
        <f t="shared" si="42"/>
        <v>0.40265399797499996</v>
      </c>
      <c r="K76" s="92">
        <f t="shared" si="42"/>
        <v>0.25272317797499999</v>
      </c>
      <c r="L76" s="92">
        <f t="shared" si="42"/>
        <v>6.8394881421000003E-2</v>
      </c>
      <c r="M76" s="92">
        <f t="shared" si="42"/>
        <v>0</v>
      </c>
      <c r="N76" s="92">
        <f t="shared" si="42"/>
        <v>0</v>
      </c>
      <c r="O76" s="92">
        <f t="shared" si="42"/>
        <v>0</v>
      </c>
      <c r="P76" s="92">
        <f t="shared" si="42"/>
        <v>0</v>
      </c>
      <c r="Q76" s="92">
        <f t="shared" si="42"/>
        <v>0</v>
      </c>
      <c r="R76" s="92">
        <f t="shared" si="42"/>
        <v>0</v>
      </c>
      <c r="S76" s="92">
        <f t="shared" si="42"/>
        <v>0</v>
      </c>
      <c r="T76" s="92">
        <f t="shared" si="42"/>
        <v>0</v>
      </c>
      <c r="U76" s="92">
        <f t="shared" si="42"/>
        <v>0</v>
      </c>
      <c r="V76" s="92">
        <f t="shared" si="42"/>
        <v>0</v>
      </c>
      <c r="W76" s="92">
        <f t="shared" si="42"/>
        <v>0</v>
      </c>
      <c r="X76" s="92">
        <f t="shared" si="42"/>
        <v>0</v>
      </c>
      <c r="Y76" s="92">
        <f t="shared" si="42"/>
        <v>0</v>
      </c>
      <c r="Z76" s="92">
        <f t="shared" si="42"/>
        <v>0</v>
      </c>
      <c r="AA76" s="92">
        <f t="shared" si="42"/>
        <v>0</v>
      </c>
      <c r="AB76" s="92">
        <f t="shared" si="42"/>
        <v>0</v>
      </c>
      <c r="AC76" s="92">
        <f t="shared" si="42"/>
        <v>0</v>
      </c>
      <c r="AD76" s="92">
        <f t="shared" si="42"/>
        <v>0</v>
      </c>
      <c r="AE76" s="92">
        <f t="shared" si="42"/>
        <v>0</v>
      </c>
      <c r="AF76" s="92">
        <f t="shared" si="42"/>
        <v>0</v>
      </c>
      <c r="AG76" s="92">
        <f t="shared" si="42"/>
        <v>0</v>
      </c>
      <c r="AH76" s="92">
        <f t="shared" si="42"/>
        <v>0</v>
      </c>
      <c r="AI76" s="92">
        <f t="shared" si="42"/>
        <v>0</v>
      </c>
      <c r="AJ76" s="92">
        <f t="shared" si="42"/>
        <v>0</v>
      </c>
      <c r="AK76" s="92">
        <f t="shared" si="42"/>
        <v>0</v>
      </c>
      <c r="AL76" s="92">
        <f t="shared" si="42"/>
        <v>0</v>
      </c>
      <c r="AM76" s="92">
        <f t="shared" si="42"/>
        <v>0</v>
      </c>
      <c r="AN76" s="92">
        <f t="shared" si="42"/>
        <v>0</v>
      </c>
      <c r="AO76" s="92">
        <f t="shared" si="42"/>
        <v>0</v>
      </c>
      <c r="AP76" s="92">
        <f t="shared" si="42"/>
        <v>0</v>
      </c>
      <c r="AQ76" s="92">
        <f t="shared" si="42"/>
        <v>0</v>
      </c>
      <c r="AR76" s="92">
        <f t="shared" si="42"/>
        <v>0</v>
      </c>
      <c r="AS76" s="92">
        <f t="shared" si="42"/>
        <v>0</v>
      </c>
      <c r="AT76" s="92">
        <f t="shared" si="42"/>
        <v>0</v>
      </c>
      <c r="AU76" s="92">
        <f t="shared" si="42"/>
        <v>0</v>
      </c>
      <c r="AV76" s="92">
        <f t="shared" si="42"/>
        <v>0</v>
      </c>
      <c r="AW76" s="92">
        <f t="shared" si="42"/>
        <v>0</v>
      </c>
      <c r="AX76" s="92">
        <f t="shared" si="42"/>
        <v>0</v>
      </c>
      <c r="AY76" s="92">
        <f t="shared" si="42"/>
        <v>0</v>
      </c>
      <c r="AZ76" s="92">
        <f t="shared" si="42"/>
        <v>0</v>
      </c>
      <c r="BA76" s="92">
        <f t="shared" si="42"/>
        <v>0</v>
      </c>
      <c r="BB76" s="92">
        <f t="shared" si="42"/>
        <v>0</v>
      </c>
      <c r="BC76" s="92">
        <f t="shared" si="42"/>
        <v>0</v>
      </c>
      <c r="BD76" s="92">
        <f t="shared" si="42"/>
        <v>0</v>
      </c>
      <c r="BE76" s="92">
        <f t="shared" si="42"/>
        <v>0</v>
      </c>
      <c r="BF76" s="92">
        <f t="shared" si="42"/>
        <v>0</v>
      </c>
      <c r="BG76" s="92">
        <f t="shared" si="42"/>
        <v>0</v>
      </c>
      <c r="BH76" s="92">
        <f t="shared" si="42"/>
        <v>0</v>
      </c>
      <c r="BI76" s="92">
        <f t="shared" si="42"/>
        <v>0</v>
      </c>
      <c r="BJ76" s="92">
        <f t="shared" si="42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12.75" x14ac:dyDescent="0.2">
      <c r="A79" s="86" t="s">
        <v>105</v>
      </c>
      <c r="B79" s="84">
        <f t="shared" ref="B79:BL79" si="43">B20</f>
        <v>0</v>
      </c>
      <c r="C79" s="84">
        <f t="shared" si="43"/>
        <v>0.76200000000000001</v>
      </c>
      <c r="D79" s="84">
        <f t="shared" si="43"/>
        <v>2.5979999999999999</v>
      </c>
      <c r="E79" s="84">
        <f t="shared" si="43"/>
        <v>1.5324867</v>
      </c>
      <c r="F79" s="84">
        <f t="shared" si="43"/>
        <v>0</v>
      </c>
      <c r="G79" s="84">
        <f t="shared" si="43"/>
        <v>0</v>
      </c>
      <c r="H79" s="84">
        <f t="shared" si="43"/>
        <v>0</v>
      </c>
      <c r="I79" s="84">
        <f t="shared" si="43"/>
        <v>0</v>
      </c>
      <c r="J79" s="84">
        <f t="shared" si="43"/>
        <v>0</v>
      </c>
      <c r="K79" s="84">
        <f t="shared" si="43"/>
        <v>0</v>
      </c>
      <c r="L79" s="84">
        <f t="shared" si="43"/>
        <v>0</v>
      </c>
      <c r="M79" s="84">
        <f t="shared" si="43"/>
        <v>-0.76200000000000001</v>
      </c>
      <c r="N79" s="84">
        <f t="shared" si="43"/>
        <v>-2.5979999999999999</v>
      </c>
      <c r="O79" s="84">
        <f t="shared" si="43"/>
        <v>-1.5324867</v>
      </c>
      <c r="P79" s="84">
        <f t="shared" si="43"/>
        <v>0</v>
      </c>
      <c r="Q79" s="84">
        <f t="shared" si="43"/>
        <v>0</v>
      </c>
      <c r="R79" s="84">
        <f t="shared" si="43"/>
        <v>0</v>
      </c>
      <c r="S79" s="84">
        <f t="shared" si="43"/>
        <v>0</v>
      </c>
      <c r="T79" s="84">
        <f t="shared" si="43"/>
        <v>0</v>
      </c>
      <c r="U79" s="84">
        <f t="shared" si="43"/>
        <v>0</v>
      </c>
      <c r="V79" s="84">
        <f t="shared" si="43"/>
        <v>0</v>
      </c>
      <c r="W79" s="84">
        <f t="shared" si="43"/>
        <v>0</v>
      </c>
      <c r="X79" s="84">
        <f t="shared" si="43"/>
        <v>0</v>
      </c>
      <c r="Y79" s="84">
        <f t="shared" si="43"/>
        <v>0</v>
      </c>
      <c r="Z79" s="84">
        <f t="shared" si="43"/>
        <v>0</v>
      </c>
      <c r="AA79" s="84">
        <f t="shared" si="43"/>
        <v>0</v>
      </c>
      <c r="AB79" s="84">
        <f t="shared" si="43"/>
        <v>0</v>
      </c>
      <c r="AC79" s="84">
        <f t="shared" si="43"/>
        <v>0</v>
      </c>
      <c r="AD79" s="84">
        <f t="shared" si="43"/>
        <v>0</v>
      </c>
      <c r="AE79" s="84">
        <f t="shared" si="43"/>
        <v>0</v>
      </c>
      <c r="AF79" s="84">
        <f t="shared" si="43"/>
        <v>0</v>
      </c>
      <c r="AG79" s="84">
        <f t="shared" si="43"/>
        <v>0</v>
      </c>
      <c r="AH79" s="84">
        <f t="shared" si="43"/>
        <v>0</v>
      </c>
      <c r="AI79" s="84">
        <f t="shared" si="43"/>
        <v>0</v>
      </c>
      <c r="AJ79" s="84">
        <f t="shared" si="43"/>
        <v>0</v>
      </c>
      <c r="AK79" s="84">
        <f t="shared" si="43"/>
        <v>0</v>
      </c>
      <c r="AL79" s="84">
        <f t="shared" si="43"/>
        <v>0</v>
      </c>
      <c r="AM79" s="84">
        <f t="shared" si="43"/>
        <v>0</v>
      </c>
      <c r="AN79" s="84">
        <f t="shared" si="43"/>
        <v>0</v>
      </c>
      <c r="AO79" s="84">
        <f t="shared" si="43"/>
        <v>0</v>
      </c>
      <c r="AP79" s="84">
        <f t="shared" si="43"/>
        <v>0</v>
      </c>
      <c r="AQ79" s="84">
        <f t="shared" si="43"/>
        <v>0</v>
      </c>
      <c r="AR79" s="84">
        <f t="shared" si="43"/>
        <v>0</v>
      </c>
      <c r="AS79" s="84">
        <f t="shared" si="43"/>
        <v>0</v>
      </c>
      <c r="AT79" s="84">
        <f t="shared" si="43"/>
        <v>0</v>
      </c>
      <c r="AU79" s="84">
        <f t="shared" si="43"/>
        <v>0</v>
      </c>
      <c r="AV79" s="84">
        <f t="shared" si="43"/>
        <v>0</v>
      </c>
      <c r="AW79" s="84">
        <f t="shared" si="43"/>
        <v>0</v>
      </c>
      <c r="AX79" s="84">
        <f t="shared" si="43"/>
        <v>0</v>
      </c>
      <c r="AY79" s="84">
        <f t="shared" si="43"/>
        <v>0</v>
      </c>
      <c r="AZ79" s="84">
        <f t="shared" si="43"/>
        <v>0</v>
      </c>
      <c r="BA79" s="84">
        <f t="shared" si="43"/>
        <v>0</v>
      </c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3"/>
        <v>0</v>
      </c>
      <c r="BG79" s="84">
        <f t="shared" si="43"/>
        <v>0</v>
      </c>
      <c r="BH79" s="84">
        <f t="shared" si="43"/>
        <v>0</v>
      </c>
      <c r="BI79" s="84">
        <f t="shared" si="43"/>
        <v>0</v>
      </c>
      <c r="BJ79" s="84">
        <f t="shared" si="43"/>
        <v>0</v>
      </c>
      <c r="BK79" s="84">
        <f t="shared" si="43"/>
        <v>0</v>
      </c>
      <c r="BL79" s="84">
        <f t="shared" si="43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0.76200000000000001</v>
      </c>
      <c r="D81" s="84">
        <f>SUM($B$79:D79)</f>
        <v>3.36</v>
      </c>
      <c r="E81" s="84">
        <f>SUM($B$79:E79)</f>
        <v>4.8924867000000001</v>
      </c>
      <c r="F81" s="84">
        <f>SUM($B$79:F79)</f>
        <v>4.8924867000000001</v>
      </c>
      <c r="G81" s="84">
        <f>SUM($B$79:G79)</f>
        <v>4.8924867000000001</v>
      </c>
      <c r="H81" s="84">
        <f>SUM($B$79:H79)</f>
        <v>4.8924867000000001</v>
      </c>
      <c r="I81" s="84">
        <f>SUM($B$79:I79)</f>
        <v>4.8924867000000001</v>
      </c>
      <c r="J81" s="84">
        <f>SUM($B$79:J79)</f>
        <v>4.8924867000000001</v>
      </c>
      <c r="K81" s="84">
        <f>SUM($B$79:K79)</f>
        <v>4.8924867000000001</v>
      </c>
      <c r="L81" s="84">
        <f>SUM($B$79:L79)</f>
        <v>4.8924867000000001</v>
      </c>
      <c r="M81" s="84">
        <f>SUM($B$79:M79)</f>
        <v>4.1304867000000005</v>
      </c>
      <c r="N81" s="84">
        <f>SUM($B$79:N79)</f>
        <v>1.5324867000000006</v>
      </c>
      <c r="O81" s="84">
        <f>SUM($B$79:O79)</f>
        <v>0</v>
      </c>
      <c r="P81" s="84">
        <f>SUM($B$79:P79)</f>
        <v>6.6613381477509392E-16</v>
      </c>
      <c r="Q81" s="84">
        <f>SUM($B$79:Q79)</f>
        <v>6.6613381477509392E-16</v>
      </c>
      <c r="R81" s="84">
        <f>SUM($B$79:R79)</f>
        <v>6.6613381477509392E-16</v>
      </c>
      <c r="S81" s="84">
        <f>SUM($B$79:S79)</f>
        <v>6.6613381477509392E-16</v>
      </c>
      <c r="T81" s="84">
        <f>SUM($B$79:T79)</f>
        <v>6.6613381477509392E-16</v>
      </c>
      <c r="U81" s="84">
        <f>SUM($B$79:U79)</f>
        <v>6.6613381477509392E-16</v>
      </c>
      <c r="V81" s="84">
        <f>SUM($B$79:V79)</f>
        <v>6.6613381477509392E-16</v>
      </c>
      <c r="W81" s="84">
        <f>SUM($B$79:W79)</f>
        <v>6.6613381477509392E-16</v>
      </c>
      <c r="X81" s="84">
        <f>SUM($B$79:X79)</f>
        <v>6.6613381477509392E-16</v>
      </c>
      <c r="Y81" s="84">
        <f>SUM($B$79:Y79)</f>
        <v>6.6613381477509392E-16</v>
      </c>
      <c r="Z81" s="84">
        <f>SUM($B$79:Z79)</f>
        <v>6.6613381477509392E-16</v>
      </c>
      <c r="AA81" s="84">
        <f>SUM($B$79:AA79)</f>
        <v>6.6613381477509392E-16</v>
      </c>
      <c r="AB81" s="84">
        <f>SUM($B$79:AB79)</f>
        <v>6.6613381477509392E-16</v>
      </c>
      <c r="AC81" s="84">
        <f>SUM($B$79:AC79)</f>
        <v>6.6613381477509392E-16</v>
      </c>
      <c r="AD81" s="84">
        <f>SUM($B$79:AD79)</f>
        <v>6.6613381477509392E-16</v>
      </c>
      <c r="AE81" s="84">
        <f>SUM($B$79:AE79)</f>
        <v>6.6613381477509392E-16</v>
      </c>
      <c r="AF81" s="84">
        <f>SUM($B$79:AF79)</f>
        <v>6.6613381477509392E-16</v>
      </c>
      <c r="AG81" s="84">
        <f>SUM($B$79:AG79)</f>
        <v>6.6613381477509392E-16</v>
      </c>
      <c r="AH81" s="84">
        <f>SUM($B$79:AH79)</f>
        <v>6.6613381477509392E-16</v>
      </c>
      <c r="AI81" s="84">
        <f>SUM($B$79:AI79)</f>
        <v>6.6613381477509392E-16</v>
      </c>
      <c r="AJ81" s="84">
        <f>SUM($B$79:AJ79)</f>
        <v>6.6613381477509392E-16</v>
      </c>
      <c r="AK81" s="84">
        <f>SUM($B$79:AK79)</f>
        <v>6.6613381477509392E-16</v>
      </c>
      <c r="AL81" s="84">
        <f>SUM($B$79:AL79)</f>
        <v>6.6613381477509392E-16</v>
      </c>
      <c r="AM81" s="84">
        <f>SUM($B$79:AM79)</f>
        <v>6.6613381477509392E-16</v>
      </c>
      <c r="AN81" s="84">
        <f>SUM($B$79:AN79)</f>
        <v>6.6613381477509392E-16</v>
      </c>
      <c r="AO81" s="84">
        <f>SUM($B$79:AO79)</f>
        <v>6.6613381477509392E-16</v>
      </c>
      <c r="AP81" s="84">
        <f>SUM($B$79:AP79)</f>
        <v>6.6613381477509392E-16</v>
      </c>
      <c r="AQ81" s="84">
        <f>SUM($B$79:AQ79)</f>
        <v>6.6613381477509392E-16</v>
      </c>
      <c r="AR81" s="84">
        <f>SUM($B$79:AR79)</f>
        <v>6.6613381477509392E-16</v>
      </c>
      <c r="AS81" s="84">
        <f>SUM($B$79:AS79)</f>
        <v>6.6613381477509392E-16</v>
      </c>
      <c r="AT81" s="84">
        <f>SUM($B$79:AT79)</f>
        <v>6.6613381477509392E-16</v>
      </c>
      <c r="AU81" s="84">
        <f>SUM($B$79:AU79)</f>
        <v>6.6613381477509392E-16</v>
      </c>
      <c r="AV81" s="84">
        <f>SUM($B$79:AV79)</f>
        <v>6.6613381477509392E-16</v>
      </c>
      <c r="AW81" s="84">
        <f>SUM($B$79:AW79)</f>
        <v>6.6613381477509392E-16</v>
      </c>
      <c r="AX81" s="84">
        <f>SUM($B$79:AX79)</f>
        <v>6.6613381477509392E-16</v>
      </c>
      <c r="AY81" s="84">
        <f>SUM($B$79:AY79)</f>
        <v>6.6613381477509392E-16</v>
      </c>
      <c r="AZ81" s="84">
        <f>SUM($B$79:AZ79)</f>
        <v>6.6613381477509392E-16</v>
      </c>
      <c r="BA81" s="84">
        <f>SUM($B$79:BA79)</f>
        <v>6.6613381477509392E-16</v>
      </c>
      <c r="BB81" s="84">
        <f>SUM($B$79:BB79)</f>
        <v>6.6613381477509392E-16</v>
      </c>
      <c r="BC81" s="84">
        <f>SUM($B$79:BC79)</f>
        <v>6.6613381477509392E-16</v>
      </c>
      <c r="BD81" s="84">
        <f>SUM($B$79:BD79)</f>
        <v>6.6613381477509392E-16</v>
      </c>
      <c r="BE81" s="84">
        <f>SUM($B$79:BE79)</f>
        <v>6.6613381477509392E-16</v>
      </c>
      <c r="BF81" s="84">
        <f>SUM($B$79:BF79)</f>
        <v>6.6613381477509392E-16</v>
      </c>
      <c r="BG81" s="84">
        <f>SUM($B$79:BG79)</f>
        <v>6.6613381477509392E-16</v>
      </c>
      <c r="BH81" s="84">
        <f>SUM($B$79:BH79)</f>
        <v>6.6613381477509392E-16</v>
      </c>
      <c r="BI81" s="84">
        <f>SUM($B$79:BI79)</f>
        <v>6.6613381477509392E-16</v>
      </c>
      <c r="BJ81" s="84">
        <f>SUM($B$79:BJ79)</f>
        <v>6.6613381477509392E-16</v>
      </c>
      <c r="BK81" s="84">
        <f>SUM($B$79:BK79)</f>
        <v>6.6613381477509392E-16</v>
      </c>
      <c r="BL81" s="84">
        <f>SUM($B$79:BL79)</f>
        <v>6.6613381477509392E-16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f>C75</f>
        <v>0.10885170000000001</v>
      </c>
      <c r="D82" s="316">
        <f>D75</f>
        <v>0.55773810000000001</v>
      </c>
      <c r="E82" s="316">
        <f t="shared" ref="E82:BL82" si="44">E75</f>
        <v>0.98846258509499996</v>
      </c>
      <c r="F82" s="316">
        <f t="shared" si="44"/>
        <v>0.92498603282999992</v>
      </c>
      <c r="G82" s="316">
        <f t="shared" si="44"/>
        <v>0.66070649843100004</v>
      </c>
      <c r="H82" s="316">
        <f t="shared" si="44"/>
        <v>0.49136421316500001</v>
      </c>
      <c r="I82" s="316">
        <f t="shared" si="44"/>
        <v>0.43665443797499998</v>
      </c>
      <c r="J82" s="316">
        <f t="shared" si="44"/>
        <v>0.40265399797499996</v>
      </c>
      <c r="K82" s="316">
        <f t="shared" si="44"/>
        <v>0.25272317797499999</v>
      </c>
      <c r="L82" s="316">
        <f t="shared" si="44"/>
        <v>6.8394881421000003E-2</v>
      </c>
      <c r="M82" s="316">
        <f t="shared" si="44"/>
        <v>0</v>
      </c>
      <c r="N82" s="316">
        <f t="shared" si="44"/>
        <v>0</v>
      </c>
      <c r="O82" s="316">
        <f t="shared" si="44"/>
        <v>0</v>
      </c>
      <c r="P82" s="316">
        <f t="shared" si="44"/>
        <v>0</v>
      </c>
      <c r="Q82" s="316">
        <f t="shared" si="44"/>
        <v>0</v>
      </c>
      <c r="R82" s="316">
        <f t="shared" si="44"/>
        <v>0</v>
      </c>
      <c r="S82" s="316">
        <f t="shared" si="44"/>
        <v>0</v>
      </c>
      <c r="T82" s="316">
        <f t="shared" si="44"/>
        <v>0</v>
      </c>
      <c r="U82" s="316">
        <f t="shared" si="44"/>
        <v>0</v>
      </c>
      <c r="V82" s="316">
        <f t="shared" si="44"/>
        <v>0</v>
      </c>
      <c r="W82" s="316">
        <f t="shared" si="44"/>
        <v>0</v>
      </c>
      <c r="X82" s="316">
        <f t="shared" si="44"/>
        <v>0</v>
      </c>
      <c r="Y82" s="316">
        <f t="shared" si="44"/>
        <v>0</v>
      </c>
      <c r="Z82" s="316">
        <f t="shared" si="44"/>
        <v>0</v>
      </c>
      <c r="AA82" s="316">
        <f t="shared" si="44"/>
        <v>0</v>
      </c>
      <c r="AB82" s="316">
        <f t="shared" si="44"/>
        <v>0</v>
      </c>
      <c r="AC82" s="316">
        <f t="shared" si="44"/>
        <v>0</v>
      </c>
      <c r="AD82" s="316">
        <f t="shared" si="44"/>
        <v>0</v>
      </c>
      <c r="AE82" s="316">
        <f t="shared" si="44"/>
        <v>0</v>
      </c>
      <c r="AF82" s="316">
        <f t="shared" si="44"/>
        <v>0</v>
      </c>
      <c r="AG82" s="316">
        <f t="shared" si="44"/>
        <v>0</v>
      </c>
      <c r="AH82" s="316">
        <f t="shared" si="44"/>
        <v>0</v>
      </c>
      <c r="AI82" s="316">
        <f t="shared" si="44"/>
        <v>0</v>
      </c>
      <c r="AJ82" s="316">
        <f t="shared" si="44"/>
        <v>0</v>
      </c>
      <c r="AK82" s="316">
        <f t="shared" si="44"/>
        <v>0</v>
      </c>
      <c r="AL82" s="316">
        <f t="shared" si="44"/>
        <v>0</v>
      </c>
      <c r="AM82" s="316">
        <f t="shared" si="44"/>
        <v>0</v>
      </c>
      <c r="AN82" s="316">
        <f t="shared" si="44"/>
        <v>0</v>
      </c>
      <c r="AO82" s="316">
        <f t="shared" si="44"/>
        <v>0</v>
      </c>
      <c r="AP82" s="316">
        <f t="shared" si="44"/>
        <v>0</v>
      </c>
      <c r="AQ82" s="316">
        <f t="shared" si="44"/>
        <v>0</v>
      </c>
      <c r="AR82" s="316">
        <f t="shared" si="44"/>
        <v>0</v>
      </c>
      <c r="AS82" s="316">
        <f t="shared" si="44"/>
        <v>0</v>
      </c>
      <c r="AT82" s="316">
        <f t="shared" si="44"/>
        <v>0</v>
      </c>
      <c r="AU82" s="316">
        <f t="shared" si="44"/>
        <v>0</v>
      </c>
      <c r="AV82" s="316">
        <f t="shared" si="44"/>
        <v>0</v>
      </c>
      <c r="AW82" s="316">
        <f t="shared" si="44"/>
        <v>0</v>
      </c>
      <c r="AX82" s="316">
        <f t="shared" si="44"/>
        <v>0</v>
      </c>
      <c r="AY82" s="316">
        <f t="shared" si="44"/>
        <v>0</v>
      </c>
      <c r="AZ82" s="316">
        <f t="shared" si="44"/>
        <v>0</v>
      </c>
      <c r="BA82" s="316">
        <f t="shared" si="44"/>
        <v>0</v>
      </c>
      <c r="BB82" s="316">
        <f t="shared" si="44"/>
        <v>0</v>
      </c>
      <c r="BC82" s="316">
        <f t="shared" si="44"/>
        <v>0</v>
      </c>
      <c r="BD82" s="316">
        <f t="shared" si="44"/>
        <v>0</v>
      </c>
      <c r="BE82" s="316">
        <f t="shared" si="44"/>
        <v>0</v>
      </c>
      <c r="BF82" s="316">
        <f t="shared" si="44"/>
        <v>0</v>
      </c>
      <c r="BG82" s="316">
        <f t="shared" si="44"/>
        <v>0</v>
      </c>
      <c r="BH82" s="316">
        <f t="shared" si="44"/>
        <v>0</v>
      </c>
      <c r="BI82" s="316">
        <f t="shared" si="44"/>
        <v>0</v>
      </c>
      <c r="BJ82" s="316">
        <f t="shared" si="44"/>
        <v>0</v>
      </c>
      <c r="BK82" s="316">
        <f t="shared" si="44"/>
        <v>0</v>
      </c>
      <c r="BL82" s="316">
        <f t="shared" si="44"/>
        <v>0</v>
      </c>
      <c r="BM82" s="35"/>
      <c r="BN82" s="72">
        <f>SUM(B82:BM82)</f>
        <v>4.8925356248669996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5">C80+C82</f>
        <v>0.10885170000000001</v>
      </c>
      <c r="D83" s="92">
        <f t="shared" si="45"/>
        <v>0.55773810000000001</v>
      </c>
      <c r="E83" s="92">
        <f t="shared" si="45"/>
        <v>0.98846258509499996</v>
      </c>
      <c r="F83" s="92">
        <f t="shared" si="45"/>
        <v>0.92498603282999992</v>
      </c>
      <c r="G83" s="92">
        <f t="shared" si="45"/>
        <v>0.66070649843100004</v>
      </c>
      <c r="H83" s="92">
        <f t="shared" si="45"/>
        <v>0.49136421316500001</v>
      </c>
      <c r="I83" s="92">
        <f t="shared" si="45"/>
        <v>0.43665443797499998</v>
      </c>
      <c r="J83" s="92">
        <f t="shared" si="45"/>
        <v>0.40265399797499996</v>
      </c>
      <c r="K83" s="92">
        <f t="shared" si="45"/>
        <v>0.25272317797499999</v>
      </c>
      <c r="L83" s="92">
        <f t="shared" si="45"/>
        <v>6.8394881421000003E-2</v>
      </c>
      <c r="M83" s="92">
        <f t="shared" si="45"/>
        <v>0</v>
      </c>
      <c r="N83" s="92">
        <f t="shared" si="45"/>
        <v>0</v>
      </c>
      <c r="O83" s="92">
        <f t="shared" si="45"/>
        <v>0</v>
      </c>
      <c r="P83" s="92">
        <f t="shared" si="45"/>
        <v>0</v>
      </c>
      <c r="Q83" s="92">
        <f t="shared" si="45"/>
        <v>0</v>
      </c>
      <c r="R83" s="92">
        <f t="shared" si="45"/>
        <v>0</v>
      </c>
      <c r="S83" s="92">
        <f t="shared" si="45"/>
        <v>0</v>
      </c>
      <c r="T83" s="92">
        <f t="shared" si="45"/>
        <v>0</v>
      </c>
      <c r="U83" s="92">
        <f t="shared" si="45"/>
        <v>0</v>
      </c>
      <c r="V83" s="92">
        <f t="shared" si="45"/>
        <v>0</v>
      </c>
      <c r="W83" s="92">
        <f t="shared" si="45"/>
        <v>0</v>
      </c>
      <c r="X83" s="92">
        <f t="shared" si="45"/>
        <v>0</v>
      </c>
      <c r="Y83" s="92">
        <f t="shared" si="45"/>
        <v>0</v>
      </c>
      <c r="Z83" s="92">
        <f t="shared" si="45"/>
        <v>0</v>
      </c>
      <c r="AA83" s="92">
        <f t="shared" si="45"/>
        <v>0</v>
      </c>
      <c r="AB83" s="92">
        <f t="shared" si="45"/>
        <v>0</v>
      </c>
      <c r="AC83" s="92">
        <f t="shared" si="45"/>
        <v>0</v>
      </c>
      <c r="AD83" s="92">
        <f t="shared" si="45"/>
        <v>0</v>
      </c>
      <c r="AE83" s="92">
        <f t="shared" si="45"/>
        <v>0</v>
      </c>
      <c r="AF83" s="92">
        <f t="shared" si="45"/>
        <v>0</v>
      </c>
      <c r="AG83" s="92">
        <f t="shared" si="45"/>
        <v>0</v>
      </c>
      <c r="AH83" s="92">
        <f t="shared" si="45"/>
        <v>0</v>
      </c>
      <c r="AI83" s="92">
        <f t="shared" si="45"/>
        <v>0</v>
      </c>
      <c r="AJ83" s="92">
        <f t="shared" si="45"/>
        <v>0</v>
      </c>
      <c r="AK83" s="92">
        <f t="shared" si="45"/>
        <v>0</v>
      </c>
      <c r="AL83" s="92">
        <f t="shared" si="45"/>
        <v>0</v>
      </c>
      <c r="AM83" s="92">
        <f t="shared" si="45"/>
        <v>0</v>
      </c>
      <c r="AN83" s="92">
        <f t="shared" si="45"/>
        <v>0</v>
      </c>
      <c r="AO83" s="92">
        <f t="shared" si="45"/>
        <v>0</v>
      </c>
      <c r="AP83" s="92">
        <f t="shared" si="45"/>
        <v>0</v>
      </c>
      <c r="AQ83" s="92">
        <f t="shared" si="45"/>
        <v>0</v>
      </c>
      <c r="AR83" s="92">
        <f t="shared" si="45"/>
        <v>0</v>
      </c>
      <c r="AS83" s="92">
        <f t="shared" si="45"/>
        <v>0</v>
      </c>
      <c r="AT83" s="92">
        <f t="shared" si="45"/>
        <v>0</v>
      </c>
      <c r="AU83" s="92">
        <f t="shared" si="45"/>
        <v>0</v>
      </c>
      <c r="AV83" s="92">
        <f t="shared" si="45"/>
        <v>0</v>
      </c>
      <c r="AW83" s="92">
        <f t="shared" si="45"/>
        <v>0</v>
      </c>
      <c r="AX83" s="92">
        <f t="shared" si="45"/>
        <v>0</v>
      </c>
      <c r="AY83" s="92">
        <f t="shared" si="45"/>
        <v>0</v>
      </c>
      <c r="AZ83" s="92">
        <f t="shared" si="45"/>
        <v>0</v>
      </c>
      <c r="BA83" s="92">
        <f t="shared" si="45"/>
        <v>0</v>
      </c>
      <c r="BB83" s="92">
        <f t="shared" si="45"/>
        <v>0</v>
      </c>
      <c r="BC83" s="92">
        <f t="shared" si="45"/>
        <v>0</v>
      </c>
      <c r="BD83" s="92">
        <f t="shared" si="45"/>
        <v>0</v>
      </c>
      <c r="BE83" s="92">
        <f t="shared" si="45"/>
        <v>0</v>
      </c>
      <c r="BF83" s="92">
        <f t="shared" si="45"/>
        <v>0</v>
      </c>
      <c r="BG83" s="92">
        <f t="shared" si="45"/>
        <v>0</v>
      </c>
      <c r="BH83" s="92">
        <f t="shared" si="45"/>
        <v>0</v>
      </c>
      <c r="BI83" s="92">
        <f t="shared" si="45"/>
        <v>0</v>
      </c>
      <c r="BJ83" s="92">
        <f t="shared" si="45"/>
        <v>0</v>
      </c>
      <c r="BK83" s="92">
        <f t="shared" si="45"/>
        <v>0</v>
      </c>
      <c r="BL83" s="92">
        <f t="shared" si="45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103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BJ86" si="46">$B$20*(1-$B$5)/$B$3</f>
        <v>0</v>
      </c>
      <c r="C86" s="72">
        <f t="shared" si="46"/>
        <v>0</v>
      </c>
      <c r="D86" s="72">
        <f t="shared" si="46"/>
        <v>0</v>
      </c>
      <c r="E86" s="72">
        <f t="shared" si="46"/>
        <v>0</v>
      </c>
      <c r="F86" s="72">
        <f t="shared" si="46"/>
        <v>0</v>
      </c>
      <c r="G86" s="72">
        <f t="shared" si="46"/>
        <v>0</v>
      </c>
      <c r="H86" s="72">
        <f t="shared" si="46"/>
        <v>0</v>
      </c>
      <c r="I86" s="72">
        <f t="shared" si="46"/>
        <v>0</v>
      </c>
      <c r="J86" s="72">
        <f t="shared" si="46"/>
        <v>0</v>
      </c>
      <c r="K86" s="72">
        <f t="shared" si="46"/>
        <v>0</v>
      </c>
      <c r="L86" s="72">
        <f t="shared" si="46"/>
        <v>0</v>
      </c>
      <c r="M86" s="72">
        <f t="shared" si="46"/>
        <v>0</v>
      </c>
      <c r="N86" s="72">
        <f t="shared" si="46"/>
        <v>0</v>
      </c>
      <c r="O86" s="72">
        <f t="shared" si="46"/>
        <v>0</v>
      </c>
      <c r="P86" s="72">
        <f t="shared" si="46"/>
        <v>0</v>
      </c>
      <c r="Q86" s="72">
        <f t="shared" si="46"/>
        <v>0</v>
      </c>
      <c r="R86" s="72">
        <f t="shared" si="46"/>
        <v>0</v>
      </c>
      <c r="S86" s="72">
        <f t="shared" si="46"/>
        <v>0</v>
      </c>
      <c r="T86" s="72">
        <f t="shared" si="46"/>
        <v>0</v>
      </c>
      <c r="U86" s="72">
        <f t="shared" si="46"/>
        <v>0</v>
      </c>
      <c r="V86" s="72">
        <f t="shared" si="46"/>
        <v>0</v>
      </c>
      <c r="W86" s="72">
        <f t="shared" si="46"/>
        <v>0</v>
      </c>
      <c r="X86" s="72">
        <f t="shared" si="46"/>
        <v>0</v>
      </c>
      <c r="Y86" s="72">
        <f t="shared" si="46"/>
        <v>0</v>
      </c>
      <c r="Z86" s="72">
        <f t="shared" si="46"/>
        <v>0</v>
      </c>
      <c r="AA86" s="72">
        <f t="shared" si="46"/>
        <v>0</v>
      </c>
      <c r="AB86" s="72">
        <f t="shared" si="46"/>
        <v>0</v>
      </c>
      <c r="AC86" s="72">
        <f t="shared" si="46"/>
        <v>0</v>
      </c>
      <c r="AD86" s="72">
        <f t="shared" si="46"/>
        <v>0</v>
      </c>
      <c r="AE86" s="72">
        <f t="shared" si="46"/>
        <v>0</v>
      </c>
      <c r="AF86" s="72">
        <f t="shared" si="46"/>
        <v>0</v>
      </c>
      <c r="AG86" s="72">
        <f t="shared" si="46"/>
        <v>0</v>
      </c>
      <c r="AH86" s="72">
        <f t="shared" si="46"/>
        <v>0</v>
      </c>
      <c r="AI86" s="72">
        <f t="shared" si="46"/>
        <v>0</v>
      </c>
      <c r="AJ86" s="72">
        <f t="shared" si="46"/>
        <v>0</v>
      </c>
      <c r="AK86" s="72">
        <f t="shared" si="46"/>
        <v>0</v>
      </c>
      <c r="AL86" s="72">
        <f t="shared" si="46"/>
        <v>0</v>
      </c>
      <c r="AM86" s="72">
        <f t="shared" si="46"/>
        <v>0</v>
      </c>
      <c r="AN86" s="72">
        <f t="shared" si="46"/>
        <v>0</v>
      </c>
      <c r="AO86" s="72">
        <f t="shared" si="46"/>
        <v>0</v>
      </c>
      <c r="AP86" s="72">
        <f t="shared" si="46"/>
        <v>0</v>
      </c>
      <c r="AQ86" s="72">
        <f t="shared" si="46"/>
        <v>0</v>
      </c>
      <c r="AR86" s="72">
        <f t="shared" si="46"/>
        <v>0</v>
      </c>
      <c r="AS86" s="72">
        <f t="shared" si="46"/>
        <v>0</v>
      </c>
      <c r="AT86" s="72">
        <f t="shared" si="46"/>
        <v>0</v>
      </c>
      <c r="AU86" s="72">
        <f t="shared" si="46"/>
        <v>0</v>
      </c>
      <c r="AV86" s="72">
        <f t="shared" si="46"/>
        <v>0</v>
      </c>
      <c r="AW86" s="72">
        <f t="shared" si="46"/>
        <v>0</v>
      </c>
      <c r="AX86" s="72">
        <f t="shared" si="46"/>
        <v>0</v>
      </c>
      <c r="AY86" s="72">
        <f t="shared" si="46"/>
        <v>0</v>
      </c>
      <c r="AZ86" s="72">
        <f t="shared" si="46"/>
        <v>0</v>
      </c>
      <c r="BA86" s="72">
        <f t="shared" si="46"/>
        <v>0</v>
      </c>
      <c r="BB86" s="72">
        <f t="shared" si="46"/>
        <v>0</v>
      </c>
      <c r="BC86" s="72">
        <f t="shared" si="46"/>
        <v>0</v>
      </c>
      <c r="BD86" s="72">
        <f t="shared" si="46"/>
        <v>0</v>
      </c>
      <c r="BE86" s="72">
        <f t="shared" si="46"/>
        <v>0</v>
      </c>
      <c r="BF86" s="72">
        <f t="shared" si="46"/>
        <v>0</v>
      </c>
      <c r="BG86" s="72">
        <f t="shared" si="46"/>
        <v>0</v>
      </c>
      <c r="BH86" s="72">
        <f t="shared" si="46"/>
        <v>0</v>
      </c>
      <c r="BI86" s="72">
        <f t="shared" si="46"/>
        <v>0</v>
      </c>
      <c r="BJ86" s="72">
        <f t="shared" si="46"/>
        <v>0</v>
      </c>
      <c r="BK86" s="72"/>
      <c r="BL86" s="72"/>
      <c r="BM86" s="35"/>
      <c r="BN86" s="72">
        <f t="shared" ref="BN86:BN98" si="47">SUM(B86:BM86)</f>
        <v>0</v>
      </c>
      <c r="BO86" s="320" t="s">
        <v>299</v>
      </c>
    </row>
    <row r="87" spans="1:75" s="36" customFormat="1" ht="15" customHeight="1" x14ac:dyDescent="0.2">
      <c r="A87" s="106">
        <v>2015</v>
      </c>
      <c r="B87" s="72"/>
      <c r="C87" s="72">
        <f t="shared" ref="C87:L87" si="48">$C$20*(1-$B$5)/$B$3</f>
        <v>7.6200000000000004E-2</v>
      </c>
      <c r="D87" s="72">
        <f t="shared" si="48"/>
        <v>7.6200000000000004E-2</v>
      </c>
      <c r="E87" s="72">
        <f t="shared" si="48"/>
        <v>7.6200000000000004E-2</v>
      </c>
      <c r="F87" s="72">
        <f t="shared" si="48"/>
        <v>7.6200000000000004E-2</v>
      </c>
      <c r="G87" s="72">
        <f t="shared" si="48"/>
        <v>7.6200000000000004E-2</v>
      </c>
      <c r="H87" s="72">
        <f t="shared" si="48"/>
        <v>7.6200000000000004E-2</v>
      </c>
      <c r="I87" s="72">
        <f t="shared" si="48"/>
        <v>7.6200000000000004E-2</v>
      </c>
      <c r="J87" s="72">
        <f t="shared" si="48"/>
        <v>7.6200000000000004E-2</v>
      </c>
      <c r="K87" s="72">
        <f t="shared" si="48"/>
        <v>7.6200000000000004E-2</v>
      </c>
      <c r="L87" s="72">
        <f t="shared" si="48"/>
        <v>7.6200000000000004E-2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7"/>
        <v>0.76200000000000012</v>
      </c>
      <c r="BO87" s="321">
        <f>BN103*(1-0)</f>
        <v>0.76200000000000012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0.25979999999999998</v>
      </c>
      <c r="E88" s="72">
        <f t="shared" ref="E88:M88" si="49">$D$20*(1-$B$5)/$B$3</f>
        <v>0.25979999999999998</v>
      </c>
      <c r="F88" s="72">
        <f t="shared" si="49"/>
        <v>0.25979999999999998</v>
      </c>
      <c r="G88" s="72">
        <f t="shared" si="49"/>
        <v>0.25979999999999998</v>
      </c>
      <c r="H88" s="72">
        <f t="shared" si="49"/>
        <v>0.25979999999999998</v>
      </c>
      <c r="I88" s="72">
        <f t="shared" si="49"/>
        <v>0.25979999999999998</v>
      </c>
      <c r="J88" s="72">
        <f t="shared" si="49"/>
        <v>0.25979999999999998</v>
      </c>
      <c r="K88" s="72">
        <f t="shared" si="49"/>
        <v>0.25979999999999998</v>
      </c>
      <c r="L88" s="72">
        <f t="shared" si="49"/>
        <v>0.25979999999999998</v>
      </c>
      <c r="M88" s="72">
        <f t="shared" si="49"/>
        <v>0.25979999999999998</v>
      </c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7"/>
        <v>2.5979999999999994</v>
      </c>
      <c r="BO88" s="321">
        <f>BN104*(1-0)</f>
        <v>2.5979999999999994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N89" si="50">$E$20*(1-$B$5)/$B$3</f>
        <v>0.15324867</v>
      </c>
      <c r="F89" s="72">
        <f t="shared" si="50"/>
        <v>0.15324867</v>
      </c>
      <c r="G89" s="72">
        <f t="shared" si="50"/>
        <v>0.15324867</v>
      </c>
      <c r="H89" s="72">
        <f t="shared" si="50"/>
        <v>0.15324867</v>
      </c>
      <c r="I89" s="72">
        <f t="shared" si="50"/>
        <v>0.15324867</v>
      </c>
      <c r="J89" s="72">
        <f t="shared" si="50"/>
        <v>0.15324867</v>
      </c>
      <c r="K89" s="72">
        <f t="shared" si="50"/>
        <v>0.15324867</v>
      </c>
      <c r="L89" s="72">
        <f t="shared" si="50"/>
        <v>0.15324867</v>
      </c>
      <c r="M89" s="72">
        <f t="shared" si="50"/>
        <v>0.15324867</v>
      </c>
      <c r="N89" s="72">
        <f t="shared" si="50"/>
        <v>0.15324867</v>
      </c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7"/>
        <v>1.5324867</v>
      </c>
      <c r="BO89" s="321">
        <f>BN105*(1-0)</f>
        <v>1.5324867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J90" si="51">$F$20*(1-$B$5)/$B$3</f>
        <v>0</v>
      </c>
      <c r="G90" s="72">
        <f t="shared" si="51"/>
        <v>0</v>
      </c>
      <c r="H90" s="72">
        <f t="shared" si="51"/>
        <v>0</v>
      </c>
      <c r="I90" s="72">
        <f t="shared" si="51"/>
        <v>0</v>
      </c>
      <c r="J90" s="72">
        <f t="shared" si="51"/>
        <v>0</v>
      </c>
      <c r="K90" s="72">
        <f t="shared" si="51"/>
        <v>0</v>
      </c>
      <c r="L90" s="72">
        <f t="shared" si="51"/>
        <v>0</v>
      </c>
      <c r="M90" s="72">
        <f t="shared" si="51"/>
        <v>0</v>
      </c>
      <c r="N90" s="72">
        <f t="shared" si="51"/>
        <v>0</v>
      </c>
      <c r="O90" s="72">
        <f t="shared" si="51"/>
        <v>0</v>
      </c>
      <c r="P90" s="72">
        <f t="shared" si="51"/>
        <v>0</v>
      </c>
      <c r="Q90" s="72">
        <f t="shared" si="51"/>
        <v>0</v>
      </c>
      <c r="R90" s="72">
        <f t="shared" si="51"/>
        <v>0</v>
      </c>
      <c r="S90" s="72">
        <f t="shared" si="51"/>
        <v>0</v>
      </c>
      <c r="T90" s="72">
        <f t="shared" si="51"/>
        <v>0</v>
      </c>
      <c r="U90" s="72">
        <f t="shared" si="51"/>
        <v>0</v>
      </c>
      <c r="V90" s="72">
        <f t="shared" si="51"/>
        <v>0</v>
      </c>
      <c r="W90" s="72">
        <f t="shared" si="51"/>
        <v>0</v>
      </c>
      <c r="X90" s="72">
        <f t="shared" si="51"/>
        <v>0</v>
      </c>
      <c r="Y90" s="72">
        <f t="shared" si="51"/>
        <v>0</v>
      </c>
      <c r="Z90" s="72">
        <f t="shared" si="51"/>
        <v>0</v>
      </c>
      <c r="AA90" s="72">
        <f t="shared" si="51"/>
        <v>0</v>
      </c>
      <c r="AB90" s="72">
        <f t="shared" si="51"/>
        <v>0</v>
      </c>
      <c r="AC90" s="72">
        <f t="shared" si="51"/>
        <v>0</v>
      </c>
      <c r="AD90" s="72">
        <f t="shared" si="51"/>
        <v>0</v>
      </c>
      <c r="AE90" s="72">
        <f t="shared" si="51"/>
        <v>0</v>
      </c>
      <c r="AF90" s="72">
        <f t="shared" si="51"/>
        <v>0</v>
      </c>
      <c r="AG90" s="72">
        <f t="shared" si="51"/>
        <v>0</v>
      </c>
      <c r="AH90" s="72">
        <f t="shared" si="51"/>
        <v>0</v>
      </c>
      <c r="AI90" s="72">
        <f t="shared" si="51"/>
        <v>0</v>
      </c>
      <c r="AJ90" s="72">
        <f t="shared" si="51"/>
        <v>0</v>
      </c>
      <c r="AK90" s="72">
        <f t="shared" si="51"/>
        <v>0</v>
      </c>
      <c r="AL90" s="72">
        <f t="shared" si="51"/>
        <v>0</v>
      </c>
      <c r="AM90" s="72">
        <f t="shared" si="51"/>
        <v>0</v>
      </c>
      <c r="AN90" s="72">
        <f t="shared" si="51"/>
        <v>0</v>
      </c>
      <c r="AO90" s="72">
        <f t="shared" si="51"/>
        <v>0</v>
      </c>
      <c r="AP90" s="72">
        <f t="shared" si="51"/>
        <v>0</v>
      </c>
      <c r="AQ90" s="72">
        <f t="shared" si="51"/>
        <v>0</v>
      </c>
      <c r="AR90" s="72">
        <f t="shared" si="51"/>
        <v>0</v>
      </c>
      <c r="AS90" s="72">
        <f t="shared" si="51"/>
        <v>0</v>
      </c>
      <c r="AT90" s="72">
        <f t="shared" si="51"/>
        <v>0</v>
      </c>
      <c r="AU90" s="72">
        <f t="shared" si="51"/>
        <v>0</v>
      </c>
      <c r="AV90" s="72">
        <f t="shared" si="51"/>
        <v>0</v>
      </c>
      <c r="AW90" s="72">
        <f t="shared" si="51"/>
        <v>0</v>
      </c>
      <c r="AX90" s="72">
        <f t="shared" si="51"/>
        <v>0</v>
      </c>
      <c r="AY90" s="72">
        <f t="shared" si="51"/>
        <v>0</v>
      </c>
      <c r="AZ90" s="72">
        <f t="shared" si="51"/>
        <v>0</v>
      </c>
      <c r="BA90" s="72">
        <f t="shared" si="51"/>
        <v>0</v>
      </c>
      <c r="BB90" s="72">
        <f t="shared" si="51"/>
        <v>0</v>
      </c>
      <c r="BC90" s="72">
        <f t="shared" si="51"/>
        <v>0</v>
      </c>
      <c r="BD90" s="72">
        <f t="shared" si="51"/>
        <v>0</v>
      </c>
      <c r="BE90" s="72">
        <f t="shared" si="51"/>
        <v>0</v>
      </c>
      <c r="BF90" s="72">
        <f t="shared" si="51"/>
        <v>0</v>
      </c>
      <c r="BG90" s="72">
        <f t="shared" si="51"/>
        <v>0</v>
      </c>
      <c r="BH90" s="72">
        <f t="shared" si="51"/>
        <v>0</v>
      </c>
      <c r="BI90" s="72">
        <f t="shared" si="51"/>
        <v>0</v>
      </c>
      <c r="BJ90" s="72">
        <f t="shared" si="51"/>
        <v>0</v>
      </c>
      <c r="BK90" s="72"/>
      <c r="BL90" s="72"/>
      <c r="BM90" s="35"/>
      <c r="BN90" s="72">
        <f t="shared" si="47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2">$G$20*(1-$B$5)/$B$3</f>
        <v>0</v>
      </c>
      <c r="H91" s="72">
        <f t="shared" si="52"/>
        <v>0</v>
      </c>
      <c r="I91" s="72">
        <f t="shared" si="52"/>
        <v>0</v>
      </c>
      <c r="J91" s="72">
        <f t="shared" si="52"/>
        <v>0</v>
      </c>
      <c r="K91" s="72">
        <f t="shared" si="52"/>
        <v>0</v>
      </c>
      <c r="L91" s="72">
        <f t="shared" si="52"/>
        <v>0</v>
      </c>
      <c r="M91" s="72">
        <f t="shared" si="52"/>
        <v>0</v>
      </c>
      <c r="N91" s="72">
        <f t="shared" si="52"/>
        <v>0</v>
      </c>
      <c r="O91" s="72">
        <f t="shared" si="52"/>
        <v>0</v>
      </c>
      <c r="P91" s="72">
        <f t="shared" si="52"/>
        <v>0</v>
      </c>
      <c r="Q91" s="72">
        <f t="shared" si="52"/>
        <v>0</v>
      </c>
      <c r="R91" s="72">
        <f t="shared" si="52"/>
        <v>0</v>
      </c>
      <c r="S91" s="72">
        <f t="shared" si="52"/>
        <v>0</v>
      </c>
      <c r="T91" s="72">
        <f t="shared" si="52"/>
        <v>0</v>
      </c>
      <c r="U91" s="72">
        <f t="shared" si="52"/>
        <v>0</v>
      </c>
      <c r="V91" s="72">
        <f t="shared" si="52"/>
        <v>0</v>
      </c>
      <c r="W91" s="72">
        <f t="shared" si="52"/>
        <v>0</v>
      </c>
      <c r="X91" s="72">
        <f t="shared" si="52"/>
        <v>0</v>
      </c>
      <c r="Y91" s="72">
        <f t="shared" si="52"/>
        <v>0</v>
      </c>
      <c r="Z91" s="72">
        <f t="shared" si="52"/>
        <v>0</v>
      </c>
      <c r="AA91" s="72">
        <f t="shared" si="52"/>
        <v>0</v>
      </c>
      <c r="AB91" s="72">
        <f t="shared" si="52"/>
        <v>0</v>
      </c>
      <c r="AC91" s="72">
        <f t="shared" si="52"/>
        <v>0</v>
      </c>
      <c r="AD91" s="72">
        <f t="shared" si="52"/>
        <v>0</v>
      </c>
      <c r="AE91" s="72">
        <f t="shared" si="52"/>
        <v>0</v>
      </c>
      <c r="AF91" s="72">
        <f t="shared" si="52"/>
        <v>0</v>
      </c>
      <c r="AG91" s="72">
        <f t="shared" si="52"/>
        <v>0</v>
      </c>
      <c r="AH91" s="72">
        <f t="shared" si="52"/>
        <v>0</v>
      </c>
      <c r="AI91" s="72">
        <f t="shared" si="52"/>
        <v>0</v>
      </c>
      <c r="AJ91" s="72">
        <f t="shared" si="52"/>
        <v>0</v>
      </c>
      <c r="AK91" s="72">
        <f t="shared" si="52"/>
        <v>0</v>
      </c>
      <c r="AL91" s="72">
        <f t="shared" si="52"/>
        <v>0</v>
      </c>
      <c r="AM91" s="72">
        <f t="shared" si="52"/>
        <v>0</v>
      </c>
      <c r="AN91" s="72">
        <f t="shared" si="52"/>
        <v>0</v>
      </c>
      <c r="AO91" s="72">
        <f t="shared" si="52"/>
        <v>0</v>
      </c>
      <c r="AP91" s="72">
        <f t="shared" si="52"/>
        <v>0</v>
      </c>
      <c r="AQ91" s="72">
        <f t="shared" si="52"/>
        <v>0</v>
      </c>
      <c r="AR91" s="72">
        <f t="shared" si="52"/>
        <v>0</v>
      </c>
      <c r="AS91" s="72">
        <f t="shared" si="52"/>
        <v>0</v>
      </c>
      <c r="AT91" s="72">
        <f t="shared" si="52"/>
        <v>0</v>
      </c>
      <c r="AU91" s="72">
        <f t="shared" si="52"/>
        <v>0</v>
      </c>
      <c r="AV91" s="72">
        <f t="shared" si="52"/>
        <v>0</v>
      </c>
      <c r="AW91" s="72">
        <f t="shared" si="52"/>
        <v>0</v>
      </c>
      <c r="AX91" s="72">
        <f t="shared" si="52"/>
        <v>0</v>
      </c>
      <c r="AY91" s="72">
        <f t="shared" si="52"/>
        <v>0</v>
      </c>
      <c r="AZ91" s="72">
        <f t="shared" si="52"/>
        <v>0</v>
      </c>
      <c r="BA91" s="72">
        <f t="shared" si="52"/>
        <v>0</v>
      </c>
      <c r="BB91" s="72">
        <f t="shared" si="52"/>
        <v>0</v>
      </c>
      <c r="BC91" s="72">
        <f t="shared" si="52"/>
        <v>0</v>
      </c>
      <c r="BD91" s="72">
        <f t="shared" si="52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7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J92" si="53">$H$20*(1-$B$5)/$B$3</f>
        <v>0</v>
      </c>
      <c r="I92" s="72">
        <f t="shared" si="53"/>
        <v>0</v>
      </c>
      <c r="J92" s="72">
        <f t="shared" si="53"/>
        <v>0</v>
      </c>
      <c r="K92" s="72">
        <f t="shared" si="53"/>
        <v>0</v>
      </c>
      <c r="L92" s="72">
        <f t="shared" si="53"/>
        <v>0</v>
      </c>
      <c r="M92" s="72">
        <f t="shared" si="53"/>
        <v>0</v>
      </c>
      <c r="N92" s="72">
        <f t="shared" si="53"/>
        <v>0</v>
      </c>
      <c r="O92" s="72">
        <f t="shared" si="53"/>
        <v>0</v>
      </c>
      <c r="P92" s="72">
        <f t="shared" si="53"/>
        <v>0</v>
      </c>
      <c r="Q92" s="72">
        <f t="shared" si="53"/>
        <v>0</v>
      </c>
      <c r="R92" s="72">
        <f t="shared" si="53"/>
        <v>0</v>
      </c>
      <c r="S92" s="72">
        <f t="shared" si="53"/>
        <v>0</v>
      </c>
      <c r="T92" s="72">
        <f t="shared" si="53"/>
        <v>0</v>
      </c>
      <c r="U92" s="72">
        <f t="shared" si="53"/>
        <v>0</v>
      </c>
      <c r="V92" s="72">
        <f t="shared" si="53"/>
        <v>0</v>
      </c>
      <c r="W92" s="72">
        <f t="shared" si="53"/>
        <v>0</v>
      </c>
      <c r="X92" s="72">
        <f t="shared" si="53"/>
        <v>0</v>
      </c>
      <c r="Y92" s="72">
        <f t="shared" si="53"/>
        <v>0</v>
      </c>
      <c r="Z92" s="72">
        <f t="shared" si="53"/>
        <v>0</v>
      </c>
      <c r="AA92" s="72">
        <f t="shared" si="53"/>
        <v>0</v>
      </c>
      <c r="AB92" s="72">
        <f t="shared" si="53"/>
        <v>0</v>
      </c>
      <c r="AC92" s="72">
        <f t="shared" si="53"/>
        <v>0</v>
      </c>
      <c r="AD92" s="72">
        <f t="shared" si="53"/>
        <v>0</v>
      </c>
      <c r="AE92" s="72">
        <f t="shared" si="53"/>
        <v>0</v>
      </c>
      <c r="AF92" s="72">
        <f t="shared" si="53"/>
        <v>0</v>
      </c>
      <c r="AG92" s="72">
        <f t="shared" si="53"/>
        <v>0</v>
      </c>
      <c r="AH92" s="72">
        <f t="shared" si="53"/>
        <v>0</v>
      </c>
      <c r="AI92" s="72">
        <f t="shared" si="53"/>
        <v>0</v>
      </c>
      <c r="AJ92" s="72">
        <f t="shared" si="53"/>
        <v>0</v>
      </c>
      <c r="AK92" s="72">
        <f t="shared" si="53"/>
        <v>0</v>
      </c>
      <c r="AL92" s="72">
        <f t="shared" si="53"/>
        <v>0</v>
      </c>
      <c r="AM92" s="72">
        <f t="shared" si="53"/>
        <v>0</v>
      </c>
      <c r="AN92" s="72">
        <f t="shared" si="53"/>
        <v>0</v>
      </c>
      <c r="AO92" s="72">
        <f t="shared" si="53"/>
        <v>0</v>
      </c>
      <c r="AP92" s="72">
        <f t="shared" si="53"/>
        <v>0</v>
      </c>
      <c r="AQ92" s="72">
        <f t="shared" si="53"/>
        <v>0</v>
      </c>
      <c r="AR92" s="72">
        <f t="shared" si="53"/>
        <v>0</v>
      </c>
      <c r="AS92" s="72">
        <f t="shared" si="53"/>
        <v>0</v>
      </c>
      <c r="AT92" s="72">
        <f t="shared" si="53"/>
        <v>0</v>
      </c>
      <c r="AU92" s="72">
        <f t="shared" si="53"/>
        <v>0</v>
      </c>
      <c r="AV92" s="72">
        <f t="shared" si="53"/>
        <v>0</v>
      </c>
      <c r="AW92" s="72">
        <f t="shared" si="53"/>
        <v>0</v>
      </c>
      <c r="AX92" s="72">
        <f t="shared" si="53"/>
        <v>0</v>
      </c>
      <c r="AY92" s="72">
        <f t="shared" si="53"/>
        <v>0</v>
      </c>
      <c r="AZ92" s="72">
        <f t="shared" si="53"/>
        <v>0</v>
      </c>
      <c r="BA92" s="72">
        <f t="shared" si="53"/>
        <v>0</v>
      </c>
      <c r="BB92" s="72">
        <f t="shared" si="53"/>
        <v>0</v>
      </c>
      <c r="BC92" s="72">
        <f t="shared" si="53"/>
        <v>0</v>
      </c>
      <c r="BD92" s="72">
        <f t="shared" si="53"/>
        <v>0</v>
      </c>
      <c r="BE92" s="72">
        <f t="shared" si="53"/>
        <v>0</v>
      </c>
      <c r="BF92" s="72">
        <f t="shared" si="53"/>
        <v>0</v>
      </c>
      <c r="BG92" s="72">
        <f t="shared" si="53"/>
        <v>0</v>
      </c>
      <c r="BH92" s="72">
        <f t="shared" si="53"/>
        <v>0</v>
      </c>
      <c r="BI92" s="72">
        <f t="shared" si="53"/>
        <v>0</v>
      </c>
      <c r="BJ92" s="72">
        <f t="shared" si="53"/>
        <v>0</v>
      </c>
      <c r="BK92" s="72"/>
      <c r="BL92" s="72"/>
      <c r="BM92" s="35"/>
      <c r="BN92" s="72">
        <f t="shared" si="47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J93" si="54">$I$20*(1-$B$5)/$B$3</f>
        <v>0</v>
      </c>
      <c r="J93" s="72">
        <f t="shared" si="54"/>
        <v>0</v>
      </c>
      <c r="K93" s="72">
        <f t="shared" si="54"/>
        <v>0</v>
      </c>
      <c r="L93" s="72">
        <f t="shared" si="54"/>
        <v>0</v>
      </c>
      <c r="M93" s="72">
        <f t="shared" si="54"/>
        <v>0</v>
      </c>
      <c r="N93" s="72">
        <f t="shared" si="54"/>
        <v>0</v>
      </c>
      <c r="O93" s="72">
        <f t="shared" si="54"/>
        <v>0</v>
      </c>
      <c r="P93" s="72">
        <f t="shared" si="54"/>
        <v>0</v>
      </c>
      <c r="Q93" s="72">
        <f t="shared" si="54"/>
        <v>0</v>
      </c>
      <c r="R93" s="72">
        <f t="shared" si="54"/>
        <v>0</v>
      </c>
      <c r="S93" s="72">
        <f t="shared" si="54"/>
        <v>0</v>
      </c>
      <c r="T93" s="72">
        <f t="shared" si="54"/>
        <v>0</v>
      </c>
      <c r="U93" s="72">
        <f t="shared" si="54"/>
        <v>0</v>
      </c>
      <c r="V93" s="72">
        <f t="shared" si="54"/>
        <v>0</v>
      </c>
      <c r="W93" s="72">
        <f t="shared" si="54"/>
        <v>0</v>
      </c>
      <c r="X93" s="72">
        <f t="shared" si="54"/>
        <v>0</v>
      </c>
      <c r="Y93" s="72">
        <f t="shared" si="54"/>
        <v>0</v>
      </c>
      <c r="Z93" s="72">
        <f t="shared" si="54"/>
        <v>0</v>
      </c>
      <c r="AA93" s="72">
        <f t="shared" si="54"/>
        <v>0</v>
      </c>
      <c r="AB93" s="72">
        <f t="shared" si="54"/>
        <v>0</v>
      </c>
      <c r="AC93" s="72">
        <f t="shared" si="54"/>
        <v>0</v>
      </c>
      <c r="AD93" s="72">
        <f t="shared" si="54"/>
        <v>0</v>
      </c>
      <c r="AE93" s="72">
        <f t="shared" si="54"/>
        <v>0</v>
      </c>
      <c r="AF93" s="72">
        <f t="shared" si="54"/>
        <v>0</v>
      </c>
      <c r="AG93" s="72">
        <f t="shared" si="54"/>
        <v>0</v>
      </c>
      <c r="AH93" s="72">
        <f t="shared" si="54"/>
        <v>0</v>
      </c>
      <c r="AI93" s="72">
        <f t="shared" si="54"/>
        <v>0</v>
      </c>
      <c r="AJ93" s="72">
        <f t="shared" si="54"/>
        <v>0</v>
      </c>
      <c r="AK93" s="72">
        <f t="shared" si="54"/>
        <v>0</v>
      </c>
      <c r="AL93" s="72">
        <f t="shared" si="54"/>
        <v>0</v>
      </c>
      <c r="AM93" s="72">
        <f t="shared" si="54"/>
        <v>0</v>
      </c>
      <c r="AN93" s="72">
        <f t="shared" si="54"/>
        <v>0</v>
      </c>
      <c r="AO93" s="72">
        <f t="shared" si="54"/>
        <v>0</v>
      </c>
      <c r="AP93" s="72">
        <f t="shared" si="54"/>
        <v>0</v>
      </c>
      <c r="AQ93" s="72">
        <f t="shared" si="54"/>
        <v>0</v>
      </c>
      <c r="AR93" s="72">
        <f t="shared" si="54"/>
        <v>0</v>
      </c>
      <c r="AS93" s="72">
        <f t="shared" si="54"/>
        <v>0</v>
      </c>
      <c r="AT93" s="72">
        <f t="shared" si="54"/>
        <v>0</v>
      </c>
      <c r="AU93" s="72">
        <f t="shared" si="54"/>
        <v>0</v>
      </c>
      <c r="AV93" s="72">
        <f t="shared" si="54"/>
        <v>0</v>
      </c>
      <c r="AW93" s="72">
        <f t="shared" si="54"/>
        <v>0</v>
      </c>
      <c r="AX93" s="72">
        <f t="shared" si="54"/>
        <v>0</v>
      </c>
      <c r="AY93" s="72">
        <f t="shared" si="54"/>
        <v>0</v>
      </c>
      <c r="AZ93" s="72">
        <f t="shared" si="54"/>
        <v>0</v>
      </c>
      <c r="BA93" s="72">
        <f t="shared" si="54"/>
        <v>0</v>
      </c>
      <c r="BB93" s="72">
        <f t="shared" si="54"/>
        <v>0</v>
      </c>
      <c r="BC93" s="72">
        <f t="shared" si="54"/>
        <v>0</v>
      </c>
      <c r="BD93" s="72">
        <f t="shared" si="54"/>
        <v>0</v>
      </c>
      <c r="BE93" s="72">
        <f t="shared" si="54"/>
        <v>0</v>
      </c>
      <c r="BF93" s="72">
        <f t="shared" si="54"/>
        <v>0</v>
      </c>
      <c r="BG93" s="72">
        <f t="shared" si="54"/>
        <v>0</v>
      </c>
      <c r="BH93" s="72">
        <f t="shared" si="54"/>
        <v>0</v>
      </c>
      <c r="BI93" s="72">
        <f t="shared" si="54"/>
        <v>0</v>
      </c>
      <c r="BJ93" s="72">
        <f t="shared" si="54"/>
        <v>0</v>
      </c>
      <c r="BK93" s="72"/>
      <c r="BL93" s="72"/>
      <c r="BM93" s="35"/>
      <c r="BN93" s="72">
        <f t="shared" si="47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J94" si="55">$J$20*(1-$B$5)/$B$3</f>
        <v>0</v>
      </c>
      <c r="P94" s="72">
        <f t="shared" si="55"/>
        <v>0</v>
      </c>
      <c r="Q94" s="72">
        <f t="shared" si="55"/>
        <v>0</v>
      </c>
      <c r="R94" s="72">
        <f t="shared" si="55"/>
        <v>0</v>
      </c>
      <c r="S94" s="72">
        <f t="shared" si="55"/>
        <v>0</v>
      </c>
      <c r="T94" s="72">
        <f t="shared" si="55"/>
        <v>0</v>
      </c>
      <c r="U94" s="72">
        <f t="shared" si="55"/>
        <v>0</v>
      </c>
      <c r="V94" s="72">
        <f t="shared" si="55"/>
        <v>0</v>
      </c>
      <c r="W94" s="72">
        <f t="shared" si="55"/>
        <v>0</v>
      </c>
      <c r="X94" s="72">
        <f t="shared" si="55"/>
        <v>0</v>
      </c>
      <c r="Y94" s="72">
        <f t="shared" si="55"/>
        <v>0</v>
      </c>
      <c r="Z94" s="72">
        <f t="shared" si="55"/>
        <v>0</v>
      </c>
      <c r="AA94" s="72">
        <f t="shared" si="55"/>
        <v>0</v>
      </c>
      <c r="AB94" s="72">
        <f t="shared" si="55"/>
        <v>0</v>
      </c>
      <c r="AC94" s="72">
        <f t="shared" si="55"/>
        <v>0</v>
      </c>
      <c r="AD94" s="72">
        <f t="shared" si="55"/>
        <v>0</v>
      </c>
      <c r="AE94" s="72">
        <f t="shared" si="55"/>
        <v>0</v>
      </c>
      <c r="AF94" s="72">
        <f t="shared" si="55"/>
        <v>0</v>
      </c>
      <c r="AG94" s="72">
        <f t="shared" si="55"/>
        <v>0</v>
      </c>
      <c r="AH94" s="72">
        <f t="shared" si="55"/>
        <v>0</v>
      </c>
      <c r="AI94" s="72">
        <f t="shared" si="55"/>
        <v>0</v>
      </c>
      <c r="AJ94" s="72">
        <f t="shared" si="55"/>
        <v>0</v>
      </c>
      <c r="AK94" s="72">
        <f t="shared" si="55"/>
        <v>0</v>
      </c>
      <c r="AL94" s="72">
        <f t="shared" si="55"/>
        <v>0</v>
      </c>
      <c r="AM94" s="72">
        <f t="shared" si="55"/>
        <v>0</v>
      </c>
      <c r="AN94" s="72">
        <f t="shared" si="55"/>
        <v>0</v>
      </c>
      <c r="AO94" s="72">
        <f t="shared" si="55"/>
        <v>0</v>
      </c>
      <c r="AP94" s="72">
        <f t="shared" si="55"/>
        <v>0</v>
      </c>
      <c r="AQ94" s="72">
        <f t="shared" si="55"/>
        <v>0</v>
      </c>
      <c r="AR94" s="72">
        <f t="shared" si="55"/>
        <v>0</v>
      </c>
      <c r="AS94" s="72">
        <f t="shared" si="55"/>
        <v>0</v>
      </c>
      <c r="AT94" s="72">
        <f t="shared" si="55"/>
        <v>0</v>
      </c>
      <c r="AU94" s="72">
        <f t="shared" si="55"/>
        <v>0</v>
      </c>
      <c r="AV94" s="72">
        <f t="shared" si="55"/>
        <v>0</v>
      </c>
      <c r="AW94" s="72">
        <f t="shared" si="55"/>
        <v>0</v>
      </c>
      <c r="AX94" s="72">
        <f t="shared" si="55"/>
        <v>0</v>
      </c>
      <c r="AY94" s="72">
        <f t="shared" si="55"/>
        <v>0</v>
      </c>
      <c r="AZ94" s="72">
        <f t="shared" si="55"/>
        <v>0</v>
      </c>
      <c r="BA94" s="72">
        <f t="shared" si="55"/>
        <v>0</v>
      </c>
      <c r="BB94" s="72">
        <f t="shared" si="55"/>
        <v>0</v>
      </c>
      <c r="BC94" s="72">
        <f t="shared" si="55"/>
        <v>0</v>
      </c>
      <c r="BD94" s="72">
        <f t="shared" si="55"/>
        <v>0</v>
      </c>
      <c r="BE94" s="72">
        <f t="shared" si="55"/>
        <v>0</v>
      </c>
      <c r="BF94" s="72">
        <f t="shared" si="55"/>
        <v>0</v>
      </c>
      <c r="BG94" s="72">
        <f t="shared" si="55"/>
        <v>0</v>
      </c>
      <c r="BH94" s="72">
        <f t="shared" si="55"/>
        <v>0</v>
      </c>
      <c r="BI94" s="72">
        <f t="shared" si="55"/>
        <v>0</v>
      </c>
      <c r="BJ94" s="72">
        <f t="shared" si="55"/>
        <v>0</v>
      </c>
      <c r="BK94" s="72"/>
      <c r="BL94" s="72"/>
      <c r="BM94" s="35"/>
      <c r="BN94" s="72">
        <f t="shared" si="47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J95" si="56">$K$20*(1-$B$5)/$B$3</f>
        <v>0</v>
      </c>
      <c r="P95" s="72">
        <f t="shared" si="56"/>
        <v>0</v>
      </c>
      <c r="Q95" s="72">
        <f t="shared" si="56"/>
        <v>0</v>
      </c>
      <c r="R95" s="72">
        <f t="shared" si="56"/>
        <v>0</v>
      </c>
      <c r="S95" s="72">
        <f t="shared" si="56"/>
        <v>0</v>
      </c>
      <c r="T95" s="72">
        <f t="shared" si="56"/>
        <v>0</v>
      </c>
      <c r="U95" s="72">
        <f t="shared" si="56"/>
        <v>0</v>
      </c>
      <c r="V95" s="72">
        <f t="shared" si="56"/>
        <v>0</v>
      </c>
      <c r="W95" s="72">
        <f t="shared" si="56"/>
        <v>0</v>
      </c>
      <c r="X95" s="72">
        <f t="shared" si="56"/>
        <v>0</v>
      </c>
      <c r="Y95" s="72">
        <f t="shared" si="56"/>
        <v>0</v>
      </c>
      <c r="Z95" s="72">
        <f t="shared" si="56"/>
        <v>0</v>
      </c>
      <c r="AA95" s="72">
        <f t="shared" si="56"/>
        <v>0</v>
      </c>
      <c r="AB95" s="72">
        <f t="shared" si="56"/>
        <v>0</v>
      </c>
      <c r="AC95" s="72">
        <f t="shared" si="56"/>
        <v>0</v>
      </c>
      <c r="AD95" s="72">
        <f t="shared" si="56"/>
        <v>0</v>
      </c>
      <c r="AE95" s="72">
        <f t="shared" si="56"/>
        <v>0</v>
      </c>
      <c r="AF95" s="72">
        <f t="shared" si="56"/>
        <v>0</v>
      </c>
      <c r="AG95" s="72">
        <f t="shared" si="56"/>
        <v>0</v>
      </c>
      <c r="AH95" s="72">
        <f t="shared" si="56"/>
        <v>0</v>
      </c>
      <c r="AI95" s="72">
        <f t="shared" si="56"/>
        <v>0</v>
      </c>
      <c r="AJ95" s="72">
        <f t="shared" si="56"/>
        <v>0</v>
      </c>
      <c r="AK95" s="72">
        <f t="shared" si="56"/>
        <v>0</v>
      </c>
      <c r="AL95" s="72">
        <f t="shared" si="56"/>
        <v>0</v>
      </c>
      <c r="AM95" s="72">
        <f t="shared" si="56"/>
        <v>0</v>
      </c>
      <c r="AN95" s="72">
        <f t="shared" si="56"/>
        <v>0</v>
      </c>
      <c r="AO95" s="72">
        <f t="shared" si="56"/>
        <v>0</v>
      </c>
      <c r="AP95" s="72">
        <f t="shared" si="56"/>
        <v>0</v>
      </c>
      <c r="AQ95" s="72">
        <f t="shared" si="56"/>
        <v>0</v>
      </c>
      <c r="AR95" s="72">
        <f t="shared" si="56"/>
        <v>0</v>
      </c>
      <c r="AS95" s="72">
        <f t="shared" si="56"/>
        <v>0</v>
      </c>
      <c r="AT95" s="72">
        <f t="shared" si="56"/>
        <v>0</v>
      </c>
      <c r="AU95" s="72">
        <f t="shared" si="56"/>
        <v>0</v>
      </c>
      <c r="AV95" s="72">
        <f t="shared" si="56"/>
        <v>0</v>
      </c>
      <c r="AW95" s="72">
        <f t="shared" si="56"/>
        <v>0</v>
      </c>
      <c r="AX95" s="72">
        <f t="shared" si="56"/>
        <v>0</v>
      </c>
      <c r="AY95" s="72">
        <f t="shared" si="56"/>
        <v>0</v>
      </c>
      <c r="AZ95" s="72">
        <f t="shared" si="56"/>
        <v>0</v>
      </c>
      <c r="BA95" s="72">
        <f t="shared" si="56"/>
        <v>0</v>
      </c>
      <c r="BB95" s="72">
        <f t="shared" si="56"/>
        <v>0</v>
      </c>
      <c r="BC95" s="72">
        <f t="shared" si="56"/>
        <v>0</v>
      </c>
      <c r="BD95" s="72">
        <f t="shared" si="56"/>
        <v>0</v>
      </c>
      <c r="BE95" s="72">
        <f t="shared" si="56"/>
        <v>0</v>
      </c>
      <c r="BF95" s="72">
        <f t="shared" si="56"/>
        <v>0</v>
      </c>
      <c r="BG95" s="72">
        <f t="shared" si="56"/>
        <v>0</v>
      </c>
      <c r="BH95" s="72">
        <f t="shared" si="56"/>
        <v>0</v>
      </c>
      <c r="BI95" s="72">
        <f t="shared" si="56"/>
        <v>0</v>
      </c>
      <c r="BJ95" s="72">
        <f t="shared" si="56"/>
        <v>0</v>
      </c>
      <c r="BK95" s="72"/>
      <c r="BL95" s="72"/>
      <c r="BM95" s="35"/>
      <c r="BN95" s="72">
        <f t="shared" si="47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35"/>
      <c r="BN96" s="72">
        <f t="shared" si="47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35"/>
      <c r="BN97" s="72">
        <f t="shared" si="47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35"/>
      <c r="BN98" s="72">
        <f t="shared" si="47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57">SUM(C86:C98)</f>
        <v>7.6200000000000004E-2</v>
      </c>
      <c r="D99" s="101">
        <f t="shared" si="57"/>
        <v>0.33599999999999997</v>
      </c>
      <c r="E99" s="101">
        <f t="shared" si="57"/>
        <v>0.48924866999999994</v>
      </c>
      <c r="F99" s="101">
        <f t="shared" si="57"/>
        <v>0.48924866999999994</v>
      </c>
      <c r="G99" s="101">
        <f t="shared" si="57"/>
        <v>0.48924866999999994</v>
      </c>
      <c r="H99" s="101">
        <f t="shared" si="57"/>
        <v>0.48924866999999994</v>
      </c>
      <c r="I99" s="101">
        <f t="shared" si="57"/>
        <v>0.48924866999999994</v>
      </c>
      <c r="J99" s="101">
        <f t="shared" si="57"/>
        <v>0.48924866999999994</v>
      </c>
      <c r="K99" s="101">
        <f t="shared" si="57"/>
        <v>0.48924866999999994</v>
      </c>
      <c r="L99" s="101">
        <f t="shared" si="57"/>
        <v>0.48924866999999994</v>
      </c>
      <c r="M99" s="101">
        <f t="shared" si="57"/>
        <v>0.41304867000000001</v>
      </c>
      <c r="N99" s="101">
        <f t="shared" si="57"/>
        <v>0.15324867</v>
      </c>
      <c r="O99" s="101">
        <f t="shared" si="57"/>
        <v>0</v>
      </c>
      <c r="P99" s="101">
        <f t="shared" si="57"/>
        <v>0</v>
      </c>
      <c r="Q99" s="101">
        <f t="shared" si="57"/>
        <v>0</v>
      </c>
      <c r="R99" s="101">
        <f t="shared" si="57"/>
        <v>0</v>
      </c>
      <c r="S99" s="101">
        <f t="shared" si="57"/>
        <v>0</v>
      </c>
      <c r="T99" s="101">
        <f t="shared" si="57"/>
        <v>0</v>
      </c>
      <c r="U99" s="101">
        <f t="shared" si="57"/>
        <v>0</v>
      </c>
      <c r="V99" s="101">
        <f t="shared" si="57"/>
        <v>0</v>
      </c>
      <c r="W99" s="101">
        <f t="shared" si="57"/>
        <v>0</v>
      </c>
      <c r="X99" s="101">
        <f t="shared" si="57"/>
        <v>0</v>
      </c>
      <c r="Y99" s="101">
        <f t="shared" si="57"/>
        <v>0</v>
      </c>
      <c r="Z99" s="101">
        <f t="shared" si="57"/>
        <v>0</v>
      </c>
      <c r="AA99" s="101">
        <f t="shared" si="57"/>
        <v>0</v>
      </c>
      <c r="AB99" s="101">
        <f t="shared" si="57"/>
        <v>0</v>
      </c>
      <c r="AC99" s="101">
        <f t="shared" si="57"/>
        <v>0</v>
      </c>
      <c r="AD99" s="101">
        <f t="shared" si="57"/>
        <v>0</v>
      </c>
      <c r="AE99" s="101">
        <f t="shared" si="57"/>
        <v>0</v>
      </c>
      <c r="AF99" s="101">
        <f t="shared" si="57"/>
        <v>0</v>
      </c>
      <c r="AG99" s="101">
        <f t="shared" si="57"/>
        <v>0</v>
      </c>
      <c r="AH99" s="101">
        <f t="shared" si="57"/>
        <v>0</v>
      </c>
      <c r="AI99" s="101">
        <f t="shared" si="57"/>
        <v>0</v>
      </c>
      <c r="AJ99" s="101">
        <f t="shared" si="57"/>
        <v>0</v>
      </c>
      <c r="AK99" s="101">
        <f t="shared" si="57"/>
        <v>0</v>
      </c>
      <c r="AL99" s="101">
        <f t="shared" si="57"/>
        <v>0</v>
      </c>
      <c r="AM99" s="101">
        <f t="shared" si="57"/>
        <v>0</v>
      </c>
      <c r="AN99" s="101">
        <f t="shared" si="57"/>
        <v>0</v>
      </c>
      <c r="AO99" s="101">
        <f t="shared" si="57"/>
        <v>0</v>
      </c>
      <c r="AP99" s="101">
        <f t="shared" si="57"/>
        <v>0</v>
      </c>
      <c r="AQ99" s="101">
        <f t="shared" si="57"/>
        <v>0</v>
      </c>
      <c r="AR99" s="101">
        <f t="shared" si="57"/>
        <v>0</v>
      </c>
      <c r="AS99" s="101">
        <f t="shared" si="57"/>
        <v>0</v>
      </c>
      <c r="AT99" s="101">
        <f t="shared" si="57"/>
        <v>0</v>
      </c>
      <c r="AU99" s="101">
        <f t="shared" si="57"/>
        <v>0</v>
      </c>
      <c r="AV99" s="101">
        <f t="shared" si="57"/>
        <v>0</v>
      </c>
      <c r="AW99" s="101">
        <f t="shared" si="57"/>
        <v>0</v>
      </c>
      <c r="AX99" s="101">
        <f t="shared" si="57"/>
        <v>0</v>
      </c>
      <c r="AY99" s="101">
        <f t="shared" si="57"/>
        <v>0</v>
      </c>
      <c r="AZ99" s="101">
        <f t="shared" si="57"/>
        <v>0</v>
      </c>
      <c r="BA99" s="101">
        <f t="shared" si="57"/>
        <v>0</v>
      </c>
      <c r="BB99" s="101">
        <f t="shared" si="57"/>
        <v>0</v>
      </c>
      <c r="BC99" s="101">
        <f t="shared" si="57"/>
        <v>0</v>
      </c>
      <c r="BD99" s="101">
        <f t="shared" si="57"/>
        <v>0</v>
      </c>
      <c r="BE99" s="101">
        <f t="shared" si="57"/>
        <v>0</v>
      </c>
      <c r="BF99" s="101">
        <f t="shared" si="57"/>
        <v>0</v>
      </c>
      <c r="BG99" s="101">
        <f t="shared" si="57"/>
        <v>0</v>
      </c>
      <c r="BH99" s="101">
        <f t="shared" si="57"/>
        <v>0</v>
      </c>
      <c r="BI99" s="101">
        <f t="shared" si="57"/>
        <v>0</v>
      </c>
      <c r="BJ99" s="101">
        <f t="shared" si="57"/>
        <v>0</v>
      </c>
      <c r="BK99" s="101">
        <f t="shared" si="57"/>
        <v>0</v>
      </c>
      <c r="BL99" s="101">
        <f t="shared" si="57"/>
        <v>0</v>
      </c>
      <c r="BM99" s="395"/>
      <c r="BN99" s="55">
        <f>SUM(BN86:BN98)</f>
        <v>4.8924866999999992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J102" si="58">$B$20/$B$3</f>
        <v>0</v>
      </c>
      <c r="C102" s="72">
        <f t="shared" si="58"/>
        <v>0</v>
      </c>
      <c r="D102" s="72">
        <f t="shared" si="58"/>
        <v>0</v>
      </c>
      <c r="E102" s="72">
        <f t="shared" si="58"/>
        <v>0</v>
      </c>
      <c r="F102" s="72">
        <f t="shared" si="58"/>
        <v>0</v>
      </c>
      <c r="G102" s="72">
        <f t="shared" si="58"/>
        <v>0</v>
      </c>
      <c r="H102" s="72">
        <f t="shared" si="58"/>
        <v>0</v>
      </c>
      <c r="I102" s="72">
        <f t="shared" si="58"/>
        <v>0</v>
      </c>
      <c r="J102" s="72">
        <f t="shared" si="58"/>
        <v>0</v>
      </c>
      <c r="K102" s="72">
        <f t="shared" si="58"/>
        <v>0</v>
      </c>
      <c r="L102" s="72">
        <f t="shared" si="58"/>
        <v>0</v>
      </c>
      <c r="M102" s="72">
        <f t="shared" si="58"/>
        <v>0</v>
      </c>
      <c r="N102" s="72">
        <f t="shared" si="58"/>
        <v>0</v>
      </c>
      <c r="O102" s="72">
        <f t="shared" si="58"/>
        <v>0</v>
      </c>
      <c r="P102" s="72">
        <f t="shared" si="58"/>
        <v>0</v>
      </c>
      <c r="Q102" s="72">
        <f t="shared" si="58"/>
        <v>0</v>
      </c>
      <c r="R102" s="72">
        <f t="shared" si="58"/>
        <v>0</v>
      </c>
      <c r="S102" s="72">
        <f t="shared" si="58"/>
        <v>0</v>
      </c>
      <c r="T102" s="72">
        <f t="shared" si="58"/>
        <v>0</v>
      </c>
      <c r="U102" s="72">
        <f t="shared" si="58"/>
        <v>0</v>
      </c>
      <c r="V102" s="72">
        <f t="shared" si="58"/>
        <v>0</v>
      </c>
      <c r="W102" s="72">
        <f t="shared" si="58"/>
        <v>0</v>
      </c>
      <c r="X102" s="72">
        <f t="shared" si="58"/>
        <v>0</v>
      </c>
      <c r="Y102" s="72">
        <f t="shared" si="58"/>
        <v>0</v>
      </c>
      <c r="Z102" s="72">
        <f t="shared" si="58"/>
        <v>0</v>
      </c>
      <c r="AA102" s="72">
        <f t="shared" si="58"/>
        <v>0</v>
      </c>
      <c r="AB102" s="72">
        <f t="shared" si="58"/>
        <v>0</v>
      </c>
      <c r="AC102" s="72">
        <f t="shared" si="58"/>
        <v>0</v>
      </c>
      <c r="AD102" s="72">
        <f t="shared" si="58"/>
        <v>0</v>
      </c>
      <c r="AE102" s="72">
        <f t="shared" si="58"/>
        <v>0</v>
      </c>
      <c r="AF102" s="72">
        <f t="shared" si="58"/>
        <v>0</v>
      </c>
      <c r="AG102" s="72">
        <f t="shared" si="58"/>
        <v>0</v>
      </c>
      <c r="AH102" s="72">
        <f t="shared" si="58"/>
        <v>0</v>
      </c>
      <c r="AI102" s="72">
        <f t="shared" si="58"/>
        <v>0</v>
      </c>
      <c r="AJ102" s="72">
        <f t="shared" si="58"/>
        <v>0</v>
      </c>
      <c r="AK102" s="72">
        <f t="shared" si="58"/>
        <v>0</v>
      </c>
      <c r="AL102" s="72">
        <f t="shared" si="58"/>
        <v>0</v>
      </c>
      <c r="AM102" s="72">
        <f t="shared" si="58"/>
        <v>0</v>
      </c>
      <c r="AN102" s="72">
        <f t="shared" si="58"/>
        <v>0</v>
      </c>
      <c r="AO102" s="72">
        <f t="shared" si="58"/>
        <v>0</v>
      </c>
      <c r="AP102" s="72">
        <f t="shared" si="58"/>
        <v>0</v>
      </c>
      <c r="AQ102" s="72">
        <f t="shared" si="58"/>
        <v>0</v>
      </c>
      <c r="AR102" s="72">
        <f t="shared" si="58"/>
        <v>0</v>
      </c>
      <c r="AS102" s="72">
        <f t="shared" si="58"/>
        <v>0</v>
      </c>
      <c r="AT102" s="72">
        <f t="shared" si="58"/>
        <v>0</v>
      </c>
      <c r="AU102" s="72">
        <f t="shared" si="58"/>
        <v>0</v>
      </c>
      <c r="AV102" s="72">
        <f t="shared" si="58"/>
        <v>0</v>
      </c>
      <c r="AW102" s="72">
        <f t="shared" si="58"/>
        <v>0</v>
      </c>
      <c r="AX102" s="72">
        <f t="shared" si="58"/>
        <v>0</v>
      </c>
      <c r="AY102" s="72">
        <f t="shared" si="58"/>
        <v>0</v>
      </c>
      <c r="AZ102" s="72">
        <f t="shared" si="58"/>
        <v>0</v>
      </c>
      <c r="BA102" s="72">
        <f t="shared" si="58"/>
        <v>0</v>
      </c>
      <c r="BB102" s="72">
        <f t="shared" si="58"/>
        <v>0</v>
      </c>
      <c r="BC102" s="72">
        <f t="shared" si="58"/>
        <v>0</v>
      </c>
      <c r="BD102" s="72">
        <f t="shared" si="58"/>
        <v>0</v>
      </c>
      <c r="BE102" s="72">
        <f t="shared" si="58"/>
        <v>0</v>
      </c>
      <c r="BF102" s="72">
        <f t="shared" si="58"/>
        <v>0</v>
      </c>
      <c r="BG102" s="72">
        <f t="shared" si="58"/>
        <v>0</v>
      </c>
      <c r="BH102" s="72">
        <f t="shared" si="58"/>
        <v>0</v>
      </c>
      <c r="BI102" s="72">
        <f t="shared" si="58"/>
        <v>0</v>
      </c>
      <c r="BJ102" s="72">
        <f t="shared" si="58"/>
        <v>0</v>
      </c>
      <c r="BK102" s="72"/>
      <c r="BL102" s="72"/>
      <c r="BM102" s="35"/>
      <c r="BN102" s="72">
        <f t="shared" ref="BN102:BN114" si="59">SUM(B102:BM102)</f>
        <v>0</v>
      </c>
      <c r="BO102" s="320" t="s">
        <v>299</v>
      </c>
    </row>
    <row r="103" spans="1:67" s="36" customFormat="1" ht="15" customHeight="1" x14ac:dyDescent="0.2">
      <c r="A103" s="106">
        <v>2015</v>
      </c>
      <c r="B103" s="72"/>
      <c r="C103" s="72">
        <f t="shared" ref="C103:L103" si="60">$C$20/$B$3</f>
        <v>7.6200000000000004E-2</v>
      </c>
      <c r="D103" s="72">
        <f t="shared" si="60"/>
        <v>7.6200000000000004E-2</v>
      </c>
      <c r="E103" s="72">
        <f t="shared" si="60"/>
        <v>7.6200000000000004E-2</v>
      </c>
      <c r="F103" s="72">
        <f t="shared" si="60"/>
        <v>7.6200000000000004E-2</v>
      </c>
      <c r="G103" s="72">
        <f t="shared" si="60"/>
        <v>7.6200000000000004E-2</v>
      </c>
      <c r="H103" s="72">
        <f t="shared" si="60"/>
        <v>7.6200000000000004E-2</v>
      </c>
      <c r="I103" s="72">
        <f t="shared" si="60"/>
        <v>7.6200000000000004E-2</v>
      </c>
      <c r="J103" s="72">
        <f t="shared" si="60"/>
        <v>7.6200000000000004E-2</v>
      </c>
      <c r="K103" s="72">
        <f t="shared" si="60"/>
        <v>7.6200000000000004E-2</v>
      </c>
      <c r="L103" s="72">
        <f t="shared" si="60"/>
        <v>7.6200000000000004E-2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9"/>
        <v>0.76200000000000012</v>
      </c>
      <c r="BO103" s="321">
        <f>D19</f>
        <v>0.76200000000000001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M104" si="61">$D$20/$B$3</f>
        <v>0.25979999999999998</v>
      </c>
      <c r="E104" s="72">
        <f t="shared" si="61"/>
        <v>0.25979999999999998</v>
      </c>
      <c r="F104" s="72">
        <f t="shared" si="61"/>
        <v>0.25979999999999998</v>
      </c>
      <c r="G104" s="72">
        <f t="shared" si="61"/>
        <v>0.25979999999999998</v>
      </c>
      <c r="H104" s="72">
        <f t="shared" si="61"/>
        <v>0.25979999999999998</v>
      </c>
      <c r="I104" s="72">
        <f t="shared" si="61"/>
        <v>0.25979999999999998</v>
      </c>
      <c r="J104" s="72">
        <f t="shared" si="61"/>
        <v>0.25979999999999998</v>
      </c>
      <c r="K104" s="72">
        <f t="shared" si="61"/>
        <v>0.25979999999999998</v>
      </c>
      <c r="L104" s="72">
        <f t="shared" si="61"/>
        <v>0.25979999999999998</v>
      </c>
      <c r="M104" s="72">
        <f t="shared" si="61"/>
        <v>0.25979999999999998</v>
      </c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9"/>
        <v>2.5979999999999994</v>
      </c>
      <c r="BO104" s="321">
        <f>D20</f>
        <v>2.5979999999999999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N105" si="62">$E$20/$B$3</f>
        <v>0.15324867</v>
      </c>
      <c r="F105" s="72">
        <f t="shared" si="62"/>
        <v>0.15324867</v>
      </c>
      <c r="G105" s="72">
        <f t="shared" si="62"/>
        <v>0.15324867</v>
      </c>
      <c r="H105" s="72">
        <f t="shared" si="62"/>
        <v>0.15324867</v>
      </c>
      <c r="I105" s="72">
        <f t="shared" si="62"/>
        <v>0.15324867</v>
      </c>
      <c r="J105" s="72">
        <f t="shared" si="62"/>
        <v>0.15324867</v>
      </c>
      <c r="K105" s="72">
        <f t="shared" si="62"/>
        <v>0.15324867</v>
      </c>
      <c r="L105" s="72">
        <f t="shared" si="62"/>
        <v>0.15324867</v>
      </c>
      <c r="M105" s="72">
        <f t="shared" si="62"/>
        <v>0.15324867</v>
      </c>
      <c r="N105" s="72">
        <f t="shared" si="62"/>
        <v>0.15324867</v>
      </c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9"/>
        <v>1.5324867</v>
      </c>
      <c r="BO105" s="321">
        <f>-E14</f>
        <v>1.5324867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J106" si="63">$F$20/$B$3</f>
        <v>0</v>
      </c>
      <c r="G106" s="72">
        <f t="shared" si="63"/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>
        <f t="shared" si="63"/>
        <v>0</v>
      </c>
      <c r="BF106" s="72">
        <f t="shared" si="63"/>
        <v>0</v>
      </c>
      <c r="BG106" s="72">
        <f t="shared" si="63"/>
        <v>0</v>
      </c>
      <c r="BH106" s="72">
        <f t="shared" si="63"/>
        <v>0</v>
      </c>
      <c r="BI106" s="72">
        <f t="shared" si="63"/>
        <v>0</v>
      </c>
      <c r="BJ106" s="72">
        <f t="shared" si="63"/>
        <v>0</v>
      </c>
      <c r="BK106" s="72"/>
      <c r="BL106" s="72"/>
      <c r="BM106" s="35"/>
      <c r="BN106" s="72">
        <f t="shared" si="59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4">$G$20/$B$3</f>
        <v>0</v>
      </c>
      <c r="H107" s="72">
        <f t="shared" si="64"/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9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J108" si="65">$H$20/$B$3</f>
        <v>0</v>
      </c>
      <c r="I108" s="72">
        <f t="shared" si="65"/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>
        <f t="shared" si="65"/>
        <v>0</v>
      </c>
      <c r="BH108" s="72">
        <f t="shared" si="65"/>
        <v>0</v>
      </c>
      <c r="BI108" s="72">
        <f t="shared" si="65"/>
        <v>0</v>
      </c>
      <c r="BJ108" s="72">
        <f t="shared" si="65"/>
        <v>0</v>
      </c>
      <c r="BK108" s="72"/>
      <c r="BL108" s="72"/>
      <c r="BM108" s="35"/>
      <c r="BN108" s="72">
        <f t="shared" si="59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J109" si="66">$I$20/$B$3</f>
        <v>0</v>
      </c>
      <c r="J109" s="72">
        <f t="shared" si="66"/>
        <v>0</v>
      </c>
      <c r="K109" s="72">
        <f t="shared" si="66"/>
        <v>0</v>
      </c>
      <c r="L109" s="72">
        <f t="shared" si="66"/>
        <v>0</v>
      </c>
      <c r="M109" s="72">
        <f t="shared" si="66"/>
        <v>0</v>
      </c>
      <c r="N109" s="72">
        <f t="shared" si="66"/>
        <v>0</v>
      </c>
      <c r="O109" s="72">
        <f t="shared" si="66"/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>
        <f t="shared" si="66"/>
        <v>0</v>
      </c>
      <c r="BI109" s="72">
        <f t="shared" si="66"/>
        <v>0</v>
      </c>
      <c r="BJ109" s="72">
        <f t="shared" si="66"/>
        <v>0</v>
      </c>
      <c r="BK109" s="72"/>
      <c r="BL109" s="72"/>
      <c r="BM109" s="35"/>
      <c r="BN109" s="72">
        <f t="shared" si="59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J110" si="67">$J$20/$B$3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>
        <f t="shared" si="67"/>
        <v>0</v>
      </c>
      <c r="BJ110" s="72">
        <f t="shared" si="67"/>
        <v>0</v>
      </c>
      <c r="BK110" s="72"/>
      <c r="BL110" s="72"/>
      <c r="BM110" s="35"/>
      <c r="BN110" s="72">
        <f t="shared" si="59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J111" si="68">$K$20/$B$3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>
        <f t="shared" si="68"/>
        <v>0</v>
      </c>
      <c r="BK111" s="72"/>
      <c r="BL111" s="72"/>
      <c r="BM111" s="35"/>
      <c r="BN111" s="72">
        <f t="shared" si="59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35"/>
      <c r="BN112" s="72">
        <f t="shared" si="59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35"/>
      <c r="BN113" s="72">
        <f t="shared" si="59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35"/>
      <c r="BN114" s="72">
        <f t="shared" si="59"/>
        <v>0</v>
      </c>
      <c r="BO114" s="321"/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69">SUM(C102:C114)</f>
        <v>7.6200000000000004E-2</v>
      </c>
      <c r="D115" s="66">
        <f t="shared" si="69"/>
        <v>0.33599999999999997</v>
      </c>
      <c r="E115" s="66">
        <f t="shared" si="69"/>
        <v>0.48924866999999994</v>
      </c>
      <c r="F115" s="66">
        <f t="shared" si="69"/>
        <v>0.48924866999999994</v>
      </c>
      <c r="G115" s="66">
        <f t="shared" si="69"/>
        <v>0.48924866999999994</v>
      </c>
      <c r="H115" s="66">
        <f t="shared" si="69"/>
        <v>0.48924866999999994</v>
      </c>
      <c r="I115" s="66">
        <f t="shared" si="69"/>
        <v>0.48924866999999994</v>
      </c>
      <c r="J115" s="66">
        <f t="shared" si="69"/>
        <v>0.48924866999999994</v>
      </c>
      <c r="K115" s="66">
        <f t="shared" si="69"/>
        <v>0.48924866999999994</v>
      </c>
      <c r="L115" s="66">
        <f t="shared" si="69"/>
        <v>0.48924866999999994</v>
      </c>
      <c r="M115" s="66">
        <f t="shared" si="69"/>
        <v>0.41304867000000001</v>
      </c>
      <c r="N115" s="66">
        <f t="shared" si="69"/>
        <v>0.15324867</v>
      </c>
      <c r="O115" s="66">
        <f t="shared" si="69"/>
        <v>0</v>
      </c>
      <c r="P115" s="66">
        <f t="shared" si="69"/>
        <v>0</v>
      </c>
      <c r="Q115" s="66">
        <f t="shared" si="69"/>
        <v>0</v>
      </c>
      <c r="R115" s="66">
        <f t="shared" si="69"/>
        <v>0</v>
      </c>
      <c r="S115" s="66">
        <f t="shared" si="69"/>
        <v>0</v>
      </c>
      <c r="T115" s="66">
        <f t="shared" si="69"/>
        <v>0</v>
      </c>
      <c r="U115" s="66">
        <f t="shared" si="69"/>
        <v>0</v>
      </c>
      <c r="V115" s="66">
        <f t="shared" si="69"/>
        <v>0</v>
      </c>
      <c r="W115" s="66">
        <f t="shared" si="69"/>
        <v>0</v>
      </c>
      <c r="X115" s="66">
        <f t="shared" si="69"/>
        <v>0</v>
      </c>
      <c r="Y115" s="66">
        <f t="shared" si="69"/>
        <v>0</v>
      </c>
      <c r="Z115" s="66">
        <f t="shared" si="69"/>
        <v>0</v>
      </c>
      <c r="AA115" s="66">
        <f t="shared" si="69"/>
        <v>0</v>
      </c>
      <c r="AB115" s="66">
        <f t="shared" si="69"/>
        <v>0</v>
      </c>
      <c r="AC115" s="66">
        <f t="shared" si="69"/>
        <v>0</v>
      </c>
      <c r="AD115" s="66">
        <f t="shared" si="69"/>
        <v>0</v>
      </c>
      <c r="AE115" s="66">
        <f t="shared" si="69"/>
        <v>0</v>
      </c>
      <c r="AF115" s="66">
        <f t="shared" si="69"/>
        <v>0</v>
      </c>
      <c r="AG115" s="66">
        <f t="shared" si="69"/>
        <v>0</v>
      </c>
      <c r="AH115" s="66">
        <f t="shared" si="69"/>
        <v>0</v>
      </c>
      <c r="AI115" s="66">
        <f t="shared" si="69"/>
        <v>0</v>
      </c>
      <c r="AJ115" s="66">
        <f t="shared" si="69"/>
        <v>0</v>
      </c>
      <c r="AK115" s="66">
        <f t="shared" si="69"/>
        <v>0</v>
      </c>
      <c r="AL115" s="66">
        <f t="shared" si="69"/>
        <v>0</v>
      </c>
      <c r="AM115" s="66">
        <f t="shared" si="69"/>
        <v>0</v>
      </c>
      <c r="AN115" s="66">
        <f t="shared" si="69"/>
        <v>0</v>
      </c>
      <c r="AO115" s="66">
        <f t="shared" si="69"/>
        <v>0</v>
      </c>
      <c r="AP115" s="66">
        <f t="shared" si="69"/>
        <v>0</v>
      </c>
      <c r="AQ115" s="66">
        <f t="shared" si="69"/>
        <v>0</v>
      </c>
      <c r="AR115" s="66">
        <f t="shared" si="69"/>
        <v>0</v>
      </c>
      <c r="AS115" s="66">
        <f t="shared" si="69"/>
        <v>0</v>
      </c>
      <c r="AT115" s="66">
        <f t="shared" si="69"/>
        <v>0</v>
      </c>
      <c r="AU115" s="66">
        <f t="shared" si="69"/>
        <v>0</v>
      </c>
      <c r="AV115" s="66">
        <f t="shared" si="69"/>
        <v>0</v>
      </c>
      <c r="AW115" s="66">
        <f t="shared" si="69"/>
        <v>0</v>
      </c>
      <c r="AX115" s="66">
        <f t="shared" si="69"/>
        <v>0</v>
      </c>
      <c r="AY115" s="66">
        <f t="shared" si="69"/>
        <v>0</v>
      </c>
      <c r="AZ115" s="66">
        <f t="shared" si="69"/>
        <v>0</v>
      </c>
      <c r="BA115" s="66">
        <f t="shared" si="69"/>
        <v>0</v>
      </c>
      <c r="BB115" s="66">
        <f t="shared" si="69"/>
        <v>0</v>
      </c>
      <c r="BC115" s="66">
        <f t="shared" si="69"/>
        <v>0</v>
      </c>
      <c r="BD115" s="66">
        <f t="shared" si="69"/>
        <v>0</v>
      </c>
      <c r="BE115" s="66">
        <f t="shared" si="69"/>
        <v>0</v>
      </c>
      <c r="BF115" s="66">
        <f t="shared" si="69"/>
        <v>0</v>
      </c>
      <c r="BG115" s="66">
        <f t="shared" si="69"/>
        <v>0</v>
      </c>
      <c r="BH115" s="66">
        <f t="shared" si="69"/>
        <v>0</v>
      </c>
      <c r="BI115" s="66">
        <f t="shared" si="69"/>
        <v>0</v>
      </c>
      <c r="BJ115" s="66">
        <f t="shared" si="69"/>
        <v>0</v>
      </c>
      <c r="BK115" s="66">
        <f t="shared" si="69"/>
        <v>0</v>
      </c>
      <c r="BL115" s="66">
        <f t="shared" si="69"/>
        <v>0</v>
      </c>
      <c r="BM115" s="35"/>
      <c r="BN115" s="55">
        <f>SUM(BN102:BN114)</f>
        <v>4.8924866999999992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51" activePane="bottomRight" state="frozen"/>
      <selection activeCell="A62" sqref="A62"/>
      <selection pane="topRight" activeCell="A62" sqref="A62"/>
      <selection pane="bottomLeft" activeCell="A62" sqref="A62"/>
      <selection pane="bottomRight" activeCell="E65" sqref="E65"/>
    </sheetView>
  </sheetViews>
  <sheetFormatPr defaultColWidth="9.140625" defaultRowHeight="15" customHeight="1" x14ac:dyDescent="0.2"/>
  <cols>
    <col min="1" max="1" width="40" style="31" customWidth="1"/>
    <col min="2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324</v>
      </c>
    </row>
    <row r="2" spans="1:67" ht="15" customHeight="1" x14ac:dyDescent="0.2">
      <c r="A2" s="57" t="s">
        <v>21</v>
      </c>
      <c r="B2" s="105" t="str">
        <f>VLOOKUP($B$1,'Assumptions (Inputs)'!$B$7:$G$24,2,FALSE)</f>
        <v>135 MW from Brownsville to Gateway Park SS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484"/>
      <c r="G9" s="484"/>
      <c r="H9" s="484"/>
      <c r="I9" s="484"/>
      <c r="J9" s="484"/>
      <c r="K9" s="484"/>
      <c r="L9" s="484"/>
      <c r="M9" s="484"/>
      <c r="N9" s="484"/>
      <c r="O9" s="484"/>
      <c r="P9" s="484"/>
      <c r="Q9" s="484"/>
      <c r="R9" s="484"/>
      <c r="S9" s="484"/>
      <c r="T9" s="484"/>
      <c r="U9" s="484"/>
      <c r="V9" s="484"/>
      <c r="W9" s="484"/>
      <c r="X9" s="484"/>
      <c r="Y9" s="484"/>
      <c r="Z9" s="484"/>
      <c r="AA9" s="484"/>
      <c r="AB9" s="484"/>
      <c r="AC9" s="484"/>
      <c r="AD9" s="484"/>
      <c r="AE9" s="484"/>
      <c r="AF9" s="484"/>
      <c r="AG9" s="484"/>
      <c r="AH9" s="484"/>
      <c r="AI9" s="484"/>
      <c r="AJ9" s="484"/>
      <c r="AK9" s="484"/>
      <c r="AL9" s="484"/>
      <c r="AM9" s="484"/>
      <c r="AN9" s="484"/>
      <c r="AO9" s="484"/>
      <c r="AP9" s="484"/>
      <c r="AQ9" s="484"/>
      <c r="AR9" s="484"/>
      <c r="AS9" s="484"/>
      <c r="AT9" s="484"/>
      <c r="AU9" s="484"/>
      <c r="AV9" s="484"/>
      <c r="AW9" s="484"/>
      <c r="AX9" s="484"/>
      <c r="AY9" s="484"/>
      <c r="AZ9" s="484"/>
      <c r="BA9" s="484"/>
      <c r="BB9" s="484"/>
      <c r="BC9" s="484">
        <v>51</v>
      </c>
      <c r="BD9" s="484">
        <v>52</v>
      </c>
      <c r="BE9" s="484">
        <v>53</v>
      </c>
      <c r="BF9" s="484">
        <v>54</v>
      </c>
      <c r="BG9" s="484">
        <v>55</v>
      </c>
      <c r="BH9" s="484">
        <v>56</v>
      </c>
      <c r="BI9" s="484">
        <v>57</v>
      </c>
      <c r="BJ9" s="484">
        <v>58</v>
      </c>
      <c r="BK9" s="484">
        <v>59</v>
      </c>
      <c r="BL9" s="484">
        <v>60</v>
      </c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43.26</v>
      </c>
      <c r="E11" s="54">
        <f>D15</f>
        <v>117.523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(Escalated)'!E18</f>
        <v>0</v>
      </c>
      <c r="C13" s="126">
        <f>'CapEx (Escalated)'!F18</f>
        <v>43.26</v>
      </c>
      <c r="D13" s="126">
        <f>'CapEx (Escalated)'!G18</f>
        <v>74.262999999999991</v>
      </c>
      <c r="E13" s="126">
        <f>'CapEx (Escalated)'!H18</f>
        <v>30.596356</v>
      </c>
      <c r="F13" s="126">
        <f>'CapEx (Escalated)'!I18</f>
        <v>0</v>
      </c>
      <c r="G13" s="126">
        <f>'CapEx (Escalated)'!J18</f>
        <v>0</v>
      </c>
      <c r="H13" s="126">
        <f>'CapEx (Escalated)'!K18</f>
        <v>0</v>
      </c>
      <c r="I13" s="126">
        <f>'CapEx (Escalated)'!L18</f>
        <v>0</v>
      </c>
      <c r="J13" s="126">
        <f>'CapEx (Escalated)'!M18</f>
        <v>0</v>
      </c>
      <c r="K13" s="126">
        <f>'CapEx (Escalated)'!N18</f>
        <v>0</v>
      </c>
      <c r="L13" s="126">
        <f>'CapEx (Escalated)'!O18</f>
        <v>0</v>
      </c>
      <c r="M13" s="126">
        <f>'CapEx (Escalated)'!P18</f>
        <v>0</v>
      </c>
      <c r="N13" s="126">
        <f>'CapEx (Escalated)'!Q18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148.11935599999998</v>
      </c>
      <c r="BO13" s="323"/>
    </row>
    <row r="14" spans="1:67" s="36" customFormat="1" ht="15" customHeight="1" x14ac:dyDescent="0.2">
      <c r="A14" s="64" t="s">
        <v>27</v>
      </c>
      <c r="B14" s="126"/>
      <c r="C14" s="126">
        <v>0</v>
      </c>
      <c r="D14" s="126">
        <v>0</v>
      </c>
      <c r="E14" s="126">
        <f>-SUM(C13:E13)</f>
        <v>-148.11935599999998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-148.11935599999998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43.26</v>
      </c>
      <c r="D15" s="65">
        <f t="shared" si="2"/>
        <v>117.523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21.63</v>
      </c>
      <c r="D16" s="66">
        <f t="shared" si="4"/>
        <v>80.391499999999994</v>
      </c>
      <c r="E16" s="66">
        <f t="shared" si="4"/>
        <v>58.761499999999998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148.11935599999998</v>
      </c>
      <c r="G19" s="72">
        <f t="shared" si="5"/>
        <v>148.11935599999998</v>
      </c>
      <c r="H19" s="72">
        <f t="shared" si="5"/>
        <v>148.11935599999998</v>
      </c>
      <c r="I19" s="72">
        <f t="shared" si="5"/>
        <v>148.11935599999998</v>
      </c>
      <c r="J19" s="72">
        <f t="shared" si="5"/>
        <v>148.11935599999998</v>
      </c>
      <c r="K19" s="72">
        <f t="shared" si="5"/>
        <v>148.11935599999998</v>
      </c>
      <c r="L19" s="72">
        <f t="shared" si="5"/>
        <v>148.11935599999998</v>
      </c>
      <c r="M19" s="72">
        <f t="shared" si="5"/>
        <v>148.11935599999998</v>
      </c>
      <c r="N19" s="72">
        <f t="shared" si="5"/>
        <v>148.11935599999998</v>
      </c>
      <c r="O19" s="72">
        <f t="shared" si="5"/>
        <v>148.11935599999998</v>
      </c>
      <c r="P19" s="72">
        <f t="shared" si="5"/>
        <v>148.11935599999998</v>
      </c>
      <c r="Q19" s="72">
        <f t="shared" si="5"/>
        <v>148.11935599999998</v>
      </c>
      <c r="R19" s="72">
        <f t="shared" si="5"/>
        <v>148.11935599999998</v>
      </c>
      <c r="S19" s="72">
        <f t="shared" si="5"/>
        <v>148.11935599999998</v>
      </c>
      <c r="T19" s="72">
        <f t="shared" si="5"/>
        <v>148.11935599999998</v>
      </c>
      <c r="U19" s="72">
        <f t="shared" si="5"/>
        <v>148.11935599999998</v>
      </c>
      <c r="V19" s="72">
        <f t="shared" si="5"/>
        <v>148.11935599999998</v>
      </c>
      <c r="W19" s="72">
        <f t="shared" si="5"/>
        <v>148.11935599999998</v>
      </c>
      <c r="X19" s="72">
        <f t="shared" si="5"/>
        <v>148.11935599999998</v>
      </c>
      <c r="Y19" s="72">
        <f t="shared" si="5"/>
        <v>148.11935599999998</v>
      </c>
      <c r="Z19" s="72">
        <f t="shared" si="5"/>
        <v>148.11935599999998</v>
      </c>
      <c r="AA19" s="72">
        <f t="shared" si="5"/>
        <v>148.11935599999998</v>
      </c>
      <c r="AB19" s="72">
        <f t="shared" si="5"/>
        <v>148.11935599999998</v>
      </c>
      <c r="AC19" s="72">
        <f t="shared" si="5"/>
        <v>148.11935599999998</v>
      </c>
      <c r="AD19" s="72">
        <f t="shared" si="5"/>
        <v>148.11935599999998</v>
      </c>
      <c r="AE19" s="72">
        <f t="shared" si="5"/>
        <v>148.11935599999998</v>
      </c>
      <c r="AF19" s="72">
        <f t="shared" si="5"/>
        <v>148.11935599999998</v>
      </c>
      <c r="AG19" s="72">
        <f t="shared" si="5"/>
        <v>148.11935599999998</v>
      </c>
      <c r="AH19" s="72">
        <f t="shared" si="5"/>
        <v>148.11935599999998</v>
      </c>
      <c r="AI19" s="72">
        <f t="shared" si="5"/>
        <v>148.11935599999998</v>
      </c>
      <c r="AJ19" s="72">
        <f t="shared" si="5"/>
        <v>148.11935599999998</v>
      </c>
      <c r="AK19" s="72">
        <f t="shared" si="5"/>
        <v>148.11935599999998</v>
      </c>
      <c r="AL19" s="72">
        <f t="shared" si="5"/>
        <v>148.11935599999998</v>
      </c>
      <c r="AM19" s="72">
        <f t="shared" si="5"/>
        <v>148.11935599999998</v>
      </c>
      <c r="AN19" s="72">
        <f t="shared" si="5"/>
        <v>148.11935599999998</v>
      </c>
      <c r="AO19" s="72">
        <f t="shared" si="5"/>
        <v>148.11935599999998</v>
      </c>
      <c r="AP19" s="72">
        <f t="shared" si="5"/>
        <v>148.11935599999998</v>
      </c>
      <c r="AQ19" s="72">
        <f t="shared" si="5"/>
        <v>148.11935599999998</v>
      </c>
      <c r="AR19" s="72">
        <f t="shared" si="5"/>
        <v>148.11935599999998</v>
      </c>
      <c r="AS19" s="72">
        <f t="shared" si="5"/>
        <v>148.11935599999998</v>
      </c>
      <c r="AT19" s="72">
        <f t="shared" si="5"/>
        <v>148.11935599999998</v>
      </c>
      <c r="AU19" s="72">
        <f t="shared" si="5"/>
        <v>148.11935599999998</v>
      </c>
      <c r="AV19" s="72">
        <f t="shared" si="5"/>
        <v>148.11935599999998</v>
      </c>
      <c r="AW19" s="72">
        <f t="shared" si="5"/>
        <v>148.11935599999998</v>
      </c>
      <c r="AX19" s="72">
        <f t="shared" si="5"/>
        <v>148.11935599999998</v>
      </c>
      <c r="AY19" s="72">
        <f t="shared" si="5"/>
        <v>148.11935599999998</v>
      </c>
      <c r="AZ19" s="72">
        <f t="shared" si="5"/>
        <v>148.11935599999998</v>
      </c>
      <c r="BA19" s="72">
        <f t="shared" si="5"/>
        <v>148.11935599999998</v>
      </c>
      <c r="BB19" s="72">
        <f t="shared" si="5"/>
        <v>148.11935599999998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K20" si="6">-C14</f>
        <v>0</v>
      </c>
      <c r="D20" s="286">
        <f t="shared" si="6"/>
        <v>0</v>
      </c>
      <c r="E20" s="286">
        <f>-E14</f>
        <v>148.11935599999998</v>
      </c>
      <c r="F20" s="286">
        <f t="shared" si="6"/>
        <v>0</v>
      </c>
      <c r="G20" s="286">
        <f t="shared" si="6"/>
        <v>0</v>
      </c>
      <c r="H20" s="286">
        <f t="shared" si="6"/>
        <v>0</v>
      </c>
      <c r="I20" s="286">
        <f t="shared" si="6"/>
        <v>0</v>
      </c>
      <c r="J20" s="286">
        <f t="shared" si="6"/>
        <v>0</v>
      </c>
      <c r="K20" s="286">
        <f t="shared" si="6"/>
        <v>0</v>
      </c>
      <c r="L20" s="286">
        <f>-L14</f>
        <v>0</v>
      </c>
      <c r="M20" s="289"/>
      <c r="N20" s="289"/>
      <c r="O20" s="286">
        <f t="shared" ref="O20:AX20" si="7">-O14</f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-148.11935599999998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148.11935599999998</v>
      </c>
      <c r="F21" s="72">
        <f t="shared" si="9"/>
        <v>148.11935599999998</v>
      </c>
      <c r="G21" s="72">
        <f t="shared" si="9"/>
        <v>148.11935599999998</v>
      </c>
      <c r="H21" s="72">
        <f t="shared" si="9"/>
        <v>148.11935599999998</v>
      </c>
      <c r="I21" s="72">
        <f t="shared" si="9"/>
        <v>148.11935599999998</v>
      </c>
      <c r="J21" s="72">
        <f t="shared" si="9"/>
        <v>148.11935599999998</v>
      </c>
      <c r="K21" s="72">
        <f t="shared" si="9"/>
        <v>148.11935599999998</v>
      </c>
      <c r="L21" s="72">
        <f t="shared" si="9"/>
        <v>148.11935599999998</v>
      </c>
      <c r="M21" s="72">
        <f t="shared" si="9"/>
        <v>148.11935599999998</v>
      </c>
      <c r="N21" s="72">
        <f t="shared" si="9"/>
        <v>148.11935599999998</v>
      </c>
      <c r="O21" s="72">
        <f t="shared" si="9"/>
        <v>148.11935599999998</v>
      </c>
      <c r="P21" s="72">
        <f t="shared" si="9"/>
        <v>148.11935599999998</v>
      </c>
      <c r="Q21" s="72">
        <f t="shared" si="9"/>
        <v>148.11935599999998</v>
      </c>
      <c r="R21" s="72">
        <f t="shared" si="9"/>
        <v>148.11935599999998</v>
      </c>
      <c r="S21" s="72">
        <f t="shared" si="9"/>
        <v>148.11935599999998</v>
      </c>
      <c r="T21" s="72">
        <f t="shared" si="9"/>
        <v>148.11935599999998</v>
      </c>
      <c r="U21" s="72">
        <f t="shared" si="9"/>
        <v>148.11935599999998</v>
      </c>
      <c r="V21" s="72">
        <f t="shared" si="9"/>
        <v>148.11935599999998</v>
      </c>
      <c r="W21" s="72">
        <f t="shared" si="9"/>
        <v>148.11935599999998</v>
      </c>
      <c r="X21" s="72">
        <f t="shared" si="9"/>
        <v>148.11935599999998</v>
      </c>
      <c r="Y21" s="72">
        <f t="shared" si="9"/>
        <v>148.11935599999998</v>
      </c>
      <c r="Z21" s="72">
        <f t="shared" si="9"/>
        <v>148.11935599999998</v>
      </c>
      <c r="AA21" s="72">
        <f t="shared" si="9"/>
        <v>148.11935599999998</v>
      </c>
      <c r="AB21" s="72">
        <f t="shared" si="9"/>
        <v>148.11935599999998</v>
      </c>
      <c r="AC21" s="72">
        <f t="shared" si="9"/>
        <v>148.11935599999998</v>
      </c>
      <c r="AD21" s="72">
        <f t="shared" si="9"/>
        <v>148.11935599999998</v>
      </c>
      <c r="AE21" s="72">
        <f t="shared" si="9"/>
        <v>148.11935599999998</v>
      </c>
      <c r="AF21" s="72">
        <f t="shared" si="9"/>
        <v>148.11935599999998</v>
      </c>
      <c r="AG21" s="72">
        <f t="shared" si="9"/>
        <v>148.11935599999998</v>
      </c>
      <c r="AH21" s="72">
        <f t="shared" si="9"/>
        <v>148.11935599999998</v>
      </c>
      <c r="AI21" s="72">
        <f t="shared" si="9"/>
        <v>148.11935599999998</v>
      </c>
      <c r="AJ21" s="72">
        <f t="shared" si="9"/>
        <v>148.11935599999998</v>
      </c>
      <c r="AK21" s="72">
        <f t="shared" si="9"/>
        <v>148.11935599999998</v>
      </c>
      <c r="AL21" s="72">
        <f t="shared" si="9"/>
        <v>148.11935599999998</v>
      </c>
      <c r="AM21" s="72">
        <f t="shared" si="9"/>
        <v>148.11935599999998</v>
      </c>
      <c r="AN21" s="72">
        <f t="shared" si="9"/>
        <v>148.11935599999998</v>
      </c>
      <c r="AO21" s="72">
        <f t="shared" si="9"/>
        <v>148.11935599999998</v>
      </c>
      <c r="AP21" s="72">
        <f t="shared" si="9"/>
        <v>148.11935599999998</v>
      </c>
      <c r="AQ21" s="72">
        <f t="shared" si="9"/>
        <v>148.11935599999998</v>
      </c>
      <c r="AR21" s="72">
        <f t="shared" si="9"/>
        <v>148.11935599999998</v>
      </c>
      <c r="AS21" s="72">
        <f t="shared" si="9"/>
        <v>148.11935599999998</v>
      </c>
      <c r="AT21" s="72">
        <f t="shared" si="9"/>
        <v>148.11935599999998</v>
      </c>
      <c r="AU21" s="72">
        <f t="shared" si="9"/>
        <v>148.11935599999998</v>
      </c>
      <c r="AV21" s="72">
        <f t="shared" si="9"/>
        <v>148.11935599999998</v>
      </c>
      <c r="AW21" s="72">
        <f t="shared" si="9"/>
        <v>148.11935599999998</v>
      </c>
      <c r="AX21" s="72">
        <f t="shared" si="9"/>
        <v>148.11935599999998</v>
      </c>
      <c r="AY21" s="72">
        <f t="shared" si="9"/>
        <v>148.11935599999998</v>
      </c>
      <c r="AZ21" s="72">
        <f t="shared" si="9"/>
        <v>148.11935599999998</v>
      </c>
      <c r="BA21" s="72">
        <f t="shared" si="9"/>
        <v>148.11935599999998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74.059677999999991</v>
      </c>
      <c r="F22" s="66">
        <f t="shared" si="10"/>
        <v>148.11935599999998</v>
      </c>
      <c r="G22" s="66">
        <f t="shared" si="10"/>
        <v>148.11935599999998</v>
      </c>
      <c r="H22" s="66">
        <f t="shared" si="10"/>
        <v>148.11935599999998</v>
      </c>
      <c r="I22" s="66">
        <f t="shared" si="10"/>
        <v>148.11935599999998</v>
      </c>
      <c r="J22" s="66">
        <f t="shared" si="10"/>
        <v>148.11935599999998</v>
      </c>
      <c r="K22" s="66">
        <f t="shared" si="10"/>
        <v>148.11935599999998</v>
      </c>
      <c r="L22" s="66">
        <f t="shared" si="10"/>
        <v>148.11935599999998</v>
      </c>
      <c r="M22" s="66">
        <f t="shared" si="10"/>
        <v>148.11935599999998</v>
      </c>
      <c r="N22" s="66">
        <f t="shared" si="10"/>
        <v>148.11935599999998</v>
      </c>
      <c r="O22" s="66">
        <f t="shared" si="10"/>
        <v>148.11935599999998</v>
      </c>
      <c r="P22" s="66">
        <f t="shared" si="10"/>
        <v>148.11935599999998</v>
      </c>
      <c r="Q22" s="66">
        <f t="shared" si="10"/>
        <v>148.11935599999998</v>
      </c>
      <c r="R22" s="66">
        <f t="shared" si="10"/>
        <v>148.11935599999998</v>
      </c>
      <c r="S22" s="66">
        <f t="shared" si="10"/>
        <v>148.11935599999998</v>
      </c>
      <c r="T22" s="66">
        <f t="shared" si="10"/>
        <v>148.11935599999998</v>
      </c>
      <c r="U22" s="66">
        <f t="shared" si="10"/>
        <v>148.11935599999998</v>
      </c>
      <c r="V22" s="66">
        <f t="shared" si="10"/>
        <v>148.11935599999998</v>
      </c>
      <c r="W22" s="66">
        <f t="shared" si="10"/>
        <v>148.11935599999998</v>
      </c>
      <c r="X22" s="66">
        <f t="shared" si="10"/>
        <v>148.11935599999998</v>
      </c>
      <c r="Y22" s="66">
        <f t="shared" si="10"/>
        <v>148.11935599999998</v>
      </c>
      <c r="Z22" s="66">
        <f t="shared" si="10"/>
        <v>148.11935599999998</v>
      </c>
      <c r="AA22" s="66">
        <f t="shared" si="10"/>
        <v>148.11935599999998</v>
      </c>
      <c r="AB22" s="66">
        <f t="shared" si="10"/>
        <v>148.11935599999998</v>
      </c>
      <c r="AC22" s="66">
        <f t="shared" si="10"/>
        <v>148.11935599999998</v>
      </c>
      <c r="AD22" s="66">
        <f t="shared" si="10"/>
        <v>148.11935599999998</v>
      </c>
      <c r="AE22" s="66">
        <f t="shared" si="10"/>
        <v>148.11935599999998</v>
      </c>
      <c r="AF22" s="66">
        <f t="shared" si="10"/>
        <v>148.11935599999998</v>
      </c>
      <c r="AG22" s="66">
        <f t="shared" si="10"/>
        <v>148.11935599999998</v>
      </c>
      <c r="AH22" s="66">
        <f t="shared" si="10"/>
        <v>148.11935599999998</v>
      </c>
      <c r="AI22" s="66">
        <f t="shared" si="10"/>
        <v>148.11935599999998</v>
      </c>
      <c r="AJ22" s="66">
        <f t="shared" si="10"/>
        <v>148.11935599999998</v>
      </c>
      <c r="AK22" s="66">
        <f t="shared" si="10"/>
        <v>148.11935599999998</v>
      </c>
      <c r="AL22" s="66">
        <f t="shared" si="10"/>
        <v>148.11935599999998</v>
      </c>
      <c r="AM22" s="66">
        <f t="shared" si="10"/>
        <v>148.11935599999998</v>
      </c>
      <c r="AN22" s="66">
        <f t="shared" si="10"/>
        <v>148.11935599999998</v>
      </c>
      <c r="AO22" s="66">
        <f t="shared" si="10"/>
        <v>148.11935599999998</v>
      </c>
      <c r="AP22" s="66">
        <f t="shared" si="10"/>
        <v>148.11935599999998</v>
      </c>
      <c r="AQ22" s="66">
        <f t="shared" si="10"/>
        <v>148.11935599999998</v>
      </c>
      <c r="AR22" s="66">
        <f t="shared" si="10"/>
        <v>148.11935599999998</v>
      </c>
      <c r="AS22" s="66">
        <f t="shared" si="10"/>
        <v>148.11935599999998</v>
      </c>
      <c r="AT22" s="66">
        <f t="shared" si="10"/>
        <v>148.11935599999998</v>
      </c>
      <c r="AU22" s="66">
        <f t="shared" si="10"/>
        <v>148.11935599999998</v>
      </c>
      <c r="AV22" s="66">
        <f t="shared" si="10"/>
        <v>148.11935599999998</v>
      </c>
      <c r="AW22" s="66">
        <f t="shared" si="10"/>
        <v>148.11935599999998</v>
      </c>
      <c r="AX22" s="66">
        <f t="shared" si="10"/>
        <v>148.11935599999998</v>
      </c>
      <c r="AY22" s="66">
        <f t="shared" si="10"/>
        <v>148.11935599999998</v>
      </c>
      <c r="AZ22" s="66">
        <f t="shared" si="10"/>
        <v>148.11935599999998</v>
      </c>
      <c r="BA22" s="66">
        <f t="shared" si="10"/>
        <v>148.11935599999998</v>
      </c>
      <c r="BB22" s="66">
        <f t="shared" si="10"/>
        <v>74.059677999999991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11.108951699999999</v>
      </c>
      <c r="H25" s="72">
        <f t="shared" si="11"/>
        <v>32.494424319279993</v>
      </c>
      <c r="I25" s="72">
        <f t="shared" si="11"/>
        <v>52.274283119519986</v>
      </c>
      <c r="J25" s="72">
        <f t="shared" si="11"/>
        <v>70.572948359759977</v>
      </c>
      <c r="K25" s="72">
        <f t="shared" si="11"/>
        <v>87.497065976319988</v>
      </c>
      <c r="L25" s="72">
        <f t="shared" si="11"/>
        <v>103.15328190551998</v>
      </c>
      <c r="M25" s="72">
        <f t="shared" si="11"/>
        <v>117.63343014807998</v>
      </c>
      <c r="N25" s="72">
        <f t="shared" si="11"/>
        <v>131.02934470471999</v>
      </c>
      <c r="O25" s="72">
        <f t="shared" si="11"/>
        <v>144.24751603415999</v>
      </c>
      <c r="P25" s="72">
        <f t="shared" si="11"/>
        <v>157.46568736359998</v>
      </c>
      <c r="Q25" s="72">
        <f t="shared" si="11"/>
        <v>170.68385869303998</v>
      </c>
      <c r="R25" s="72">
        <f t="shared" si="11"/>
        <v>183.90203002247998</v>
      </c>
      <c r="S25" s="72">
        <f t="shared" si="11"/>
        <v>197.12020135191997</v>
      </c>
      <c r="T25" s="72">
        <f t="shared" si="11"/>
        <v>210.33837268135997</v>
      </c>
      <c r="U25" s="72">
        <f t="shared" si="11"/>
        <v>223.55654401079997</v>
      </c>
      <c r="V25" s="72">
        <f t="shared" si="11"/>
        <v>236.77471534023996</v>
      </c>
      <c r="W25" s="72">
        <f t="shared" si="11"/>
        <v>249.99288666967996</v>
      </c>
      <c r="X25" s="72">
        <f t="shared" si="11"/>
        <v>263.21105799911999</v>
      </c>
      <c r="Y25" s="72">
        <f t="shared" si="11"/>
        <v>276.42922932855998</v>
      </c>
      <c r="Z25" s="72">
        <f t="shared" si="11"/>
        <v>289.64740065799998</v>
      </c>
      <c r="AA25" s="72">
        <f t="shared" si="11"/>
        <v>296.25648632272004</v>
      </c>
      <c r="AB25" s="72">
        <f t="shared" si="11"/>
        <v>296.25648632272004</v>
      </c>
      <c r="AC25" s="72">
        <f t="shared" si="11"/>
        <v>296.25648632272004</v>
      </c>
      <c r="AD25" s="72">
        <f t="shared" si="11"/>
        <v>296.25648632272004</v>
      </c>
      <c r="AE25" s="72">
        <f t="shared" si="11"/>
        <v>296.25648632272004</v>
      </c>
      <c r="AF25" s="72">
        <f t="shared" si="11"/>
        <v>296.25648632272004</v>
      </c>
      <c r="AG25" s="72">
        <f t="shared" si="11"/>
        <v>296.25648632272004</v>
      </c>
      <c r="AH25" s="72">
        <f t="shared" si="11"/>
        <v>296.25648632272004</v>
      </c>
      <c r="AI25" s="72">
        <f t="shared" si="11"/>
        <v>296.25648632272004</v>
      </c>
      <c r="AJ25" s="72">
        <f t="shared" si="11"/>
        <v>296.25648632272004</v>
      </c>
      <c r="AK25" s="72">
        <f t="shared" si="11"/>
        <v>296.25648632272004</v>
      </c>
      <c r="AL25" s="72">
        <f t="shared" si="11"/>
        <v>296.25648632272004</v>
      </c>
      <c r="AM25" s="72">
        <f t="shared" si="11"/>
        <v>296.25648632272004</v>
      </c>
      <c r="AN25" s="72">
        <f t="shared" si="11"/>
        <v>296.25648632272004</v>
      </c>
      <c r="AO25" s="72">
        <f t="shared" si="11"/>
        <v>296.25648632272004</v>
      </c>
      <c r="AP25" s="72">
        <f t="shared" si="11"/>
        <v>296.25648632272004</v>
      </c>
      <c r="AQ25" s="72">
        <f t="shared" si="11"/>
        <v>296.25648632272004</v>
      </c>
      <c r="AR25" s="72">
        <f t="shared" si="11"/>
        <v>296.25648632272004</v>
      </c>
      <c r="AS25" s="72">
        <f t="shared" si="11"/>
        <v>296.25648632272004</v>
      </c>
      <c r="AT25" s="72">
        <f t="shared" si="11"/>
        <v>296.25648632272004</v>
      </c>
      <c r="AU25" s="72">
        <f t="shared" si="11"/>
        <v>296.25648632272004</v>
      </c>
      <c r="AV25" s="72">
        <f t="shared" si="11"/>
        <v>296.25648632272004</v>
      </c>
      <c r="AW25" s="72">
        <f t="shared" si="11"/>
        <v>296.25648632272004</v>
      </c>
      <c r="AX25" s="72">
        <f t="shared" si="11"/>
        <v>296.25648632272004</v>
      </c>
      <c r="AY25" s="72">
        <f t="shared" si="11"/>
        <v>296.25648632272004</v>
      </c>
      <c r="AZ25" s="72">
        <f t="shared" si="11"/>
        <v>296.25648632272004</v>
      </c>
      <c r="BA25" s="72">
        <f t="shared" si="11"/>
        <v>296.25648632272004</v>
      </c>
      <c r="BB25" s="72">
        <f t="shared" si="11"/>
        <v>296.25648632272004</v>
      </c>
      <c r="BC25" s="72">
        <f t="shared" si="11"/>
        <v>296.25648632272004</v>
      </c>
      <c r="BD25" s="72">
        <f t="shared" si="11"/>
        <v>296.25648632272004</v>
      </c>
      <c r="BE25" s="72">
        <f t="shared" si="11"/>
        <v>296.25648632272004</v>
      </c>
      <c r="BF25" s="72">
        <f t="shared" si="11"/>
        <v>296.25648632272004</v>
      </c>
      <c r="BG25" s="72">
        <f t="shared" si="11"/>
        <v>296.25648632272004</v>
      </c>
      <c r="BH25" s="72">
        <f t="shared" si="11"/>
        <v>296.25648632272004</v>
      </c>
      <c r="BI25" s="72">
        <f t="shared" si="11"/>
        <v>296.25648632272004</v>
      </c>
      <c r="BJ25" s="72">
        <f t="shared" si="11"/>
        <v>296.25648632272004</v>
      </c>
      <c r="BK25" s="72">
        <f t="shared" si="11"/>
        <v>296.25648632272004</v>
      </c>
      <c r="BL25" s="72">
        <f t="shared" si="11"/>
        <v>296.25648632272004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5.5544758499999993</v>
      </c>
      <c r="G26" s="72">
        <f t="shared" si="12"/>
        <v>10.692736309639999</v>
      </c>
      <c r="H26" s="72">
        <f t="shared" si="12"/>
        <v>9.889929400119998</v>
      </c>
      <c r="I26" s="72">
        <f t="shared" si="12"/>
        <v>9.1493326201199991</v>
      </c>
      <c r="J26" s="72">
        <f t="shared" si="12"/>
        <v>8.4620588082799983</v>
      </c>
      <c r="K26" s="72">
        <f t="shared" si="12"/>
        <v>7.8281079645999991</v>
      </c>
      <c r="L26" s="72">
        <f t="shared" si="12"/>
        <v>7.2400741212799993</v>
      </c>
      <c r="M26" s="72">
        <f t="shared" si="12"/>
        <v>6.6979572783199997</v>
      </c>
      <c r="N26" s="72">
        <f t="shared" si="12"/>
        <v>6.6090856647199994</v>
      </c>
      <c r="O26" s="72">
        <f t="shared" si="12"/>
        <v>6.6090856647199994</v>
      </c>
      <c r="P26" s="72">
        <f t="shared" si="12"/>
        <v>6.6090856647199994</v>
      </c>
      <c r="Q26" s="72">
        <f t="shared" si="12"/>
        <v>6.6090856647199994</v>
      </c>
      <c r="R26" s="72">
        <f t="shared" si="12"/>
        <v>6.6090856647199994</v>
      </c>
      <c r="S26" s="72">
        <f t="shared" si="12"/>
        <v>6.6090856647199994</v>
      </c>
      <c r="T26" s="72">
        <f t="shared" si="12"/>
        <v>6.6090856647199994</v>
      </c>
      <c r="U26" s="72">
        <f t="shared" si="12"/>
        <v>6.6090856647199994</v>
      </c>
      <c r="V26" s="72">
        <f t="shared" si="12"/>
        <v>6.6090856647199994</v>
      </c>
      <c r="W26" s="72">
        <f t="shared" si="12"/>
        <v>6.6090856647199994</v>
      </c>
      <c r="X26" s="72">
        <f t="shared" si="12"/>
        <v>6.6090856647199994</v>
      </c>
      <c r="Y26" s="72">
        <f t="shared" si="12"/>
        <v>6.6090856647199994</v>
      </c>
      <c r="Z26" s="72">
        <f t="shared" si="12"/>
        <v>3.3045428323599997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148.12824316135999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5.5544758499999993</v>
      </c>
      <c r="G27" s="72">
        <f t="shared" si="13"/>
        <v>10.692736309639999</v>
      </c>
      <c r="H27" s="72">
        <f t="shared" si="13"/>
        <v>9.889929400119998</v>
      </c>
      <c r="I27" s="72">
        <f t="shared" si="13"/>
        <v>9.1493326201199991</v>
      </c>
      <c r="J27" s="72">
        <f t="shared" si="13"/>
        <v>8.4620588082799983</v>
      </c>
      <c r="K27" s="72">
        <f t="shared" si="13"/>
        <v>7.8281079645999991</v>
      </c>
      <c r="L27" s="72">
        <f t="shared" si="13"/>
        <v>7.2400741212799993</v>
      </c>
      <c r="M27" s="72">
        <f t="shared" si="13"/>
        <v>6.6979572783199997</v>
      </c>
      <c r="N27" s="72">
        <f t="shared" si="13"/>
        <v>6.6090856647199994</v>
      </c>
      <c r="O27" s="72">
        <f t="shared" si="13"/>
        <v>6.6090856647199994</v>
      </c>
      <c r="P27" s="72">
        <f t="shared" si="13"/>
        <v>6.6090856647199994</v>
      </c>
      <c r="Q27" s="72">
        <f t="shared" si="13"/>
        <v>6.6090856647199994</v>
      </c>
      <c r="R27" s="72">
        <f t="shared" si="13"/>
        <v>6.6090856647199994</v>
      </c>
      <c r="S27" s="72">
        <f t="shared" si="13"/>
        <v>6.6090856647199994</v>
      </c>
      <c r="T27" s="72">
        <f t="shared" si="13"/>
        <v>6.6090856647199994</v>
      </c>
      <c r="U27" s="72">
        <f t="shared" si="13"/>
        <v>6.6090856647199994</v>
      </c>
      <c r="V27" s="72">
        <f t="shared" si="13"/>
        <v>6.6090856647199994</v>
      </c>
      <c r="W27" s="72">
        <f t="shared" si="13"/>
        <v>6.6090856647199994</v>
      </c>
      <c r="X27" s="72">
        <f t="shared" si="13"/>
        <v>6.6090856647199994</v>
      </c>
      <c r="Y27" s="72">
        <f t="shared" si="13"/>
        <v>6.6090856647199994</v>
      </c>
      <c r="Z27" s="72">
        <f t="shared" si="13"/>
        <v>3.3045428323599997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148.12824316135999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11.108951699999999</v>
      </c>
      <c r="G28" s="72">
        <f t="shared" si="14"/>
        <v>32.494424319279993</v>
      </c>
      <c r="H28" s="72">
        <f t="shared" si="14"/>
        <v>52.274283119519986</v>
      </c>
      <c r="I28" s="72">
        <f t="shared" si="14"/>
        <v>70.572948359759977</v>
      </c>
      <c r="J28" s="72">
        <f t="shared" si="14"/>
        <v>87.497065976319988</v>
      </c>
      <c r="K28" s="72">
        <f t="shared" si="14"/>
        <v>103.15328190551998</v>
      </c>
      <c r="L28" s="72">
        <f t="shared" si="14"/>
        <v>117.63343014807998</v>
      </c>
      <c r="M28" s="72">
        <f t="shared" si="14"/>
        <v>131.02934470471999</v>
      </c>
      <c r="N28" s="72">
        <f t="shared" si="14"/>
        <v>144.24751603415999</v>
      </c>
      <c r="O28" s="72">
        <f t="shared" si="14"/>
        <v>157.46568736359998</v>
      </c>
      <c r="P28" s="72">
        <f t="shared" si="14"/>
        <v>170.68385869303998</v>
      </c>
      <c r="Q28" s="72">
        <f t="shared" si="14"/>
        <v>183.90203002247998</v>
      </c>
      <c r="R28" s="72">
        <f t="shared" si="14"/>
        <v>197.12020135191997</v>
      </c>
      <c r="S28" s="72">
        <f t="shared" si="14"/>
        <v>210.33837268135997</v>
      </c>
      <c r="T28" s="72">
        <f t="shared" si="14"/>
        <v>223.55654401079997</v>
      </c>
      <c r="U28" s="72">
        <f t="shared" si="14"/>
        <v>236.77471534023996</v>
      </c>
      <c r="V28" s="72">
        <f t="shared" si="14"/>
        <v>249.99288666967996</v>
      </c>
      <c r="W28" s="72">
        <f t="shared" si="14"/>
        <v>263.21105799911999</v>
      </c>
      <c r="X28" s="72">
        <f t="shared" si="14"/>
        <v>276.42922932855998</v>
      </c>
      <c r="Y28" s="72">
        <f t="shared" si="14"/>
        <v>289.64740065799998</v>
      </c>
      <c r="Z28" s="72">
        <f t="shared" si="14"/>
        <v>296.25648632272004</v>
      </c>
      <c r="AA28" s="72">
        <f t="shared" si="14"/>
        <v>296.25648632272004</v>
      </c>
      <c r="AB28" s="72">
        <f t="shared" si="14"/>
        <v>296.25648632272004</v>
      </c>
      <c r="AC28" s="72">
        <f t="shared" si="14"/>
        <v>296.25648632272004</v>
      </c>
      <c r="AD28" s="72">
        <f t="shared" si="14"/>
        <v>296.25648632272004</v>
      </c>
      <c r="AE28" s="72">
        <f t="shared" si="14"/>
        <v>296.25648632272004</v>
      </c>
      <c r="AF28" s="72">
        <f t="shared" si="14"/>
        <v>296.25648632272004</v>
      </c>
      <c r="AG28" s="72">
        <f t="shared" si="14"/>
        <v>296.25648632272004</v>
      </c>
      <c r="AH28" s="72">
        <f t="shared" si="14"/>
        <v>296.25648632272004</v>
      </c>
      <c r="AI28" s="72">
        <f t="shared" si="14"/>
        <v>296.25648632272004</v>
      </c>
      <c r="AJ28" s="72">
        <f t="shared" si="14"/>
        <v>296.25648632272004</v>
      </c>
      <c r="AK28" s="72">
        <f t="shared" si="14"/>
        <v>296.25648632272004</v>
      </c>
      <c r="AL28" s="72">
        <f t="shared" si="14"/>
        <v>296.25648632272004</v>
      </c>
      <c r="AM28" s="72">
        <f t="shared" si="14"/>
        <v>296.25648632272004</v>
      </c>
      <c r="AN28" s="72">
        <f t="shared" si="14"/>
        <v>296.25648632272004</v>
      </c>
      <c r="AO28" s="72">
        <f t="shared" si="14"/>
        <v>296.25648632272004</v>
      </c>
      <c r="AP28" s="72">
        <f t="shared" si="14"/>
        <v>296.25648632272004</v>
      </c>
      <c r="AQ28" s="72">
        <f t="shared" si="14"/>
        <v>296.25648632272004</v>
      </c>
      <c r="AR28" s="72">
        <f t="shared" si="14"/>
        <v>296.25648632272004</v>
      </c>
      <c r="AS28" s="72">
        <f t="shared" si="14"/>
        <v>296.25648632272004</v>
      </c>
      <c r="AT28" s="72">
        <f t="shared" si="14"/>
        <v>296.25648632272004</v>
      </c>
      <c r="AU28" s="72">
        <f t="shared" si="14"/>
        <v>296.25648632272004</v>
      </c>
      <c r="AV28" s="72">
        <f t="shared" si="14"/>
        <v>296.25648632272004</v>
      </c>
      <c r="AW28" s="72">
        <f t="shared" si="14"/>
        <v>296.25648632272004</v>
      </c>
      <c r="AX28" s="72">
        <f t="shared" si="14"/>
        <v>296.25648632272004</v>
      </c>
      <c r="AY28" s="72">
        <f t="shared" si="14"/>
        <v>296.25648632272004</v>
      </c>
      <c r="AZ28" s="72">
        <f t="shared" si="14"/>
        <v>296.25648632272004</v>
      </c>
      <c r="BA28" s="72">
        <f t="shared" si="14"/>
        <v>296.25648632272004</v>
      </c>
      <c r="BB28" s="72">
        <f t="shared" si="14"/>
        <v>296.25648632272004</v>
      </c>
      <c r="BC28" s="72">
        <f t="shared" si="14"/>
        <v>296.25648632272004</v>
      </c>
      <c r="BD28" s="72">
        <f t="shared" si="14"/>
        <v>296.25648632272004</v>
      </c>
      <c r="BE28" s="72">
        <f t="shared" si="14"/>
        <v>296.25648632272004</v>
      </c>
      <c r="BF28" s="72">
        <f t="shared" si="14"/>
        <v>296.25648632272004</v>
      </c>
      <c r="BG28" s="72">
        <f t="shared" si="14"/>
        <v>296.25648632272004</v>
      </c>
      <c r="BH28" s="72">
        <f t="shared" si="14"/>
        <v>296.25648632272004</v>
      </c>
      <c r="BI28" s="72">
        <f t="shared" si="14"/>
        <v>296.25648632272004</v>
      </c>
      <c r="BJ28" s="72">
        <f t="shared" si="14"/>
        <v>296.25648632272004</v>
      </c>
      <c r="BK28" s="72">
        <f t="shared" si="14"/>
        <v>296.25648632272004</v>
      </c>
      <c r="BL28" s="72">
        <f t="shared" si="14"/>
        <v>296.25648632272004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5.5544758499999993</v>
      </c>
      <c r="G29" s="66">
        <f>AVERAGE(G25,G28)</f>
        <v>21.801688009639996</v>
      </c>
      <c r="H29" s="66">
        <f t="shared" si="15"/>
        <v>42.384353719399989</v>
      </c>
      <c r="I29" s="66">
        <f t="shared" si="15"/>
        <v>61.423615739639985</v>
      </c>
      <c r="J29" s="66">
        <f t="shared" si="15"/>
        <v>79.035007168039982</v>
      </c>
      <c r="K29" s="66">
        <f t="shared" si="15"/>
        <v>95.325173940919981</v>
      </c>
      <c r="L29" s="66">
        <f t="shared" si="15"/>
        <v>110.39335602679998</v>
      </c>
      <c r="M29" s="66">
        <f t="shared" si="15"/>
        <v>124.33138742639998</v>
      </c>
      <c r="N29" s="66">
        <f t="shared" si="15"/>
        <v>137.63843036943999</v>
      </c>
      <c r="O29" s="66">
        <f t="shared" si="15"/>
        <v>150.85660169887998</v>
      </c>
      <c r="P29" s="66">
        <f t="shared" si="15"/>
        <v>164.07477302831998</v>
      </c>
      <c r="Q29" s="66">
        <f t="shared" si="15"/>
        <v>177.29294435775998</v>
      </c>
      <c r="R29" s="66">
        <f t="shared" si="15"/>
        <v>190.51111568719998</v>
      </c>
      <c r="S29" s="66">
        <f t="shared" si="15"/>
        <v>203.72928701663997</v>
      </c>
      <c r="T29" s="66">
        <f t="shared" si="15"/>
        <v>216.94745834607997</v>
      </c>
      <c r="U29" s="66">
        <f t="shared" si="15"/>
        <v>230.16562967551997</v>
      </c>
      <c r="V29" s="66">
        <f t="shared" si="15"/>
        <v>243.38380100495996</v>
      </c>
      <c r="W29" s="66">
        <f t="shared" si="15"/>
        <v>256.60197233439999</v>
      </c>
      <c r="X29" s="66">
        <f t="shared" si="15"/>
        <v>269.82014366383999</v>
      </c>
      <c r="Y29" s="66">
        <f t="shared" si="15"/>
        <v>283.03831499327998</v>
      </c>
      <c r="Z29" s="66">
        <f t="shared" si="15"/>
        <v>292.95194349036001</v>
      </c>
      <c r="AA29" s="66">
        <f t="shared" si="15"/>
        <v>296.25648632272004</v>
      </c>
      <c r="AB29" s="66">
        <f t="shared" si="15"/>
        <v>296.25648632272004</v>
      </c>
      <c r="AC29" s="66">
        <f t="shared" si="15"/>
        <v>296.25648632272004</v>
      </c>
      <c r="AD29" s="66">
        <f t="shared" si="15"/>
        <v>296.25648632272004</v>
      </c>
      <c r="AE29" s="66">
        <f t="shared" si="15"/>
        <v>296.25648632272004</v>
      </c>
      <c r="AF29" s="66">
        <f t="shared" si="15"/>
        <v>296.25648632272004</v>
      </c>
      <c r="AG29" s="66">
        <f t="shared" si="15"/>
        <v>296.25648632272004</v>
      </c>
      <c r="AH29" s="66">
        <f t="shared" si="15"/>
        <v>296.25648632272004</v>
      </c>
      <c r="AI29" s="66">
        <f t="shared" si="15"/>
        <v>296.25648632272004</v>
      </c>
      <c r="AJ29" s="66">
        <f t="shared" si="15"/>
        <v>296.25648632272004</v>
      </c>
      <c r="AK29" s="66">
        <f t="shared" si="15"/>
        <v>296.25648632272004</v>
      </c>
      <c r="AL29" s="66">
        <f t="shared" si="15"/>
        <v>296.25648632272004</v>
      </c>
      <c r="AM29" s="66">
        <f t="shared" si="15"/>
        <v>296.25648632272004</v>
      </c>
      <c r="AN29" s="66">
        <f t="shared" si="15"/>
        <v>296.25648632272004</v>
      </c>
      <c r="AO29" s="66">
        <f t="shared" si="15"/>
        <v>296.25648632272004</v>
      </c>
      <c r="AP29" s="66">
        <f t="shared" si="15"/>
        <v>296.25648632272004</v>
      </c>
      <c r="AQ29" s="66">
        <f t="shared" si="15"/>
        <v>296.25648632272004</v>
      </c>
      <c r="AR29" s="66">
        <f t="shared" si="15"/>
        <v>296.25648632272004</v>
      </c>
      <c r="AS29" s="66">
        <f t="shared" si="15"/>
        <v>296.25648632272004</v>
      </c>
      <c r="AT29" s="66">
        <f t="shared" si="15"/>
        <v>296.25648632272004</v>
      </c>
      <c r="AU29" s="66">
        <f t="shared" si="15"/>
        <v>296.25648632272004</v>
      </c>
      <c r="AV29" s="66">
        <f t="shared" si="15"/>
        <v>296.25648632272004</v>
      </c>
      <c r="AW29" s="66">
        <f t="shared" si="15"/>
        <v>296.25648632272004</v>
      </c>
      <c r="AX29" s="66">
        <f t="shared" si="15"/>
        <v>296.25648632272004</v>
      </c>
      <c r="AY29" s="66">
        <f t="shared" si="15"/>
        <v>296.25648632272004</v>
      </c>
      <c r="AZ29" s="66">
        <f t="shared" si="15"/>
        <v>296.25648632272004</v>
      </c>
      <c r="BA29" s="66">
        <f t="shared" si="15"/>
        <v>296.25648632272004</v>
      </c>
      <c r="BB29" s="66">
        <f t="shared" si="15"/>
        <v>296.25648632272004</v>
      </c>
      <c r="BC29" s="66">
        <f t="shared" si="15"/>
        <v>296.25648632272004</v>
      </c>
      <c r="BD29" s="66">
        <f t="shared" si="15"/>
        <v>296.25648632272004</v>
      </c>
      <c r="BE29" s="66">
        <f t="shared" si="15"/>
        <v>296.25648632272004</v>
      </c>
      <c r="BF29" s="66">
        <f t="shared" si="15"/>
        <v>296.25648632272004</v>
      </c>
      <c r="BG29" s="66">
        <f t="shared" si="15"/>
        <v>296.25648632272004</v>
      </c>
      <c r="BH29" s="66">
        <f t="shared" si="15"/>
        <v>296.25648632272004</v>
      </c>
      <c r="BI29" s="66">
        <f t="shared" si="15"/>
        <v>296.25648632272004</v>
      </c>
      <c r="BJ29" s="66">
        <f t="shared" si="15"/>
        <v>296.25648632272004</v>
      </c>
      <c r="BK29" s="66">
        <f t="shared" si="15"/>
        <v>296.25648632272004</v>
      </c>
      <c r="BL29" s="66">
        <f t="shared" si="15"/>
        <v>296.25648632272004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3.7029838999999991</v>
      </c>
      <c r="G32" s="72">
        <f t="shared" si="16"/>
        <v>7.4059677999999982</v>
      </c>
      <c r="H32" s="72">
        <f t="shared" si="16"/>
        <v>11.108951699999997</v>
      </c>
      <c r="I32" s="72">
        <f t="shared" si="16"/>
        <v>14.811935599999996</v>
      </c>
      <c r="J32" s="72">
        <f t="shared" si="16"/>
        <v>18.514919499999994</v>
      </c>
      <c r="K32" s="72">
        <f t="shared" si="16"/>
        <v>22.217903399999994</v>
      </c>
      <c r="L32" s="72">
        <f t="shared" si="16"/>
        <v>25.920887299999993</v>
      </c>
      <c r="M32" s="72">
        <f t="shared" si="16"/>
        <v>29.623871199999993</v>
      </c>
      <c r="N32" s="72">
        <f t="shared" si="16"/>
        <v>33.326855099999989</v>
      </c>
      <c r="O32" s="72">
        <f t="shared" si="16"/>
        <v>37.029838999999988</v>
      </c>
      <c r="P32" s="72">
        <f t="shared" si="16"/>
        <v>40.732822899999988</v>
      </c>
      <c r="Q32" s="72">
        <f t="shared" si="16"/>
        <v>44.435806799999988</v>
      </c>
      <c r="R32" s="72">
        <f t="shared" si="16"/>
        <v>48.138790699999987</v>
      </c>
      <c r="S32" s="72">
        <f t="shared" si="16"/>
        <v>51.841774599999987</v>
      </c>
      <c r="T32" s="72">
        <f t="shared" si="16"/>
        <v>55.544758499999986</v>
      </c>
      <c r="U32" s="72">
        <f t="shared" si="16"/>
        <v>59.247742399999986</v>
      </c>
      <c r="V32" s="72">
        <f t="shared" si="16"/>
        <v>62.950726299999985</v>
      </c>
      <c r="W32" s="72">
        <f t="shared" si="16"/>
        <v>66.653710199999978</v>
      </c>
      <c r="X32" s="72">
        <f t="shared" si="16"/>
        <v>70.35669409999997</v>
      </c>
      <c r="Y32" s="72">
        <f t="shared" si="16"/>
        <v>74.059677999999963</v>
      </c>
      <c r="Z32" s="72">
        <f t="shared" si="16"/>
        <v>77.762661899999955</v>
      </c>
      <c r="AA32" s="72">
        <f t="shared" si="16"/>
        <v>81.465645799999947</v>
      </c>
      <c r="AB32" s="72">
        <f t="shared" si="16"/>
        <v>85.16862969999994</v>
      </c>
      <c r="AC32" s="72">
        <f t="shared" si="16"/>
        <v>88.871613599999932</v>
      </c>
      <c r="AD32" s="72">
        <f t="shared" si="16"/>
        <v>92.574597499999925</v>
      </c>
      <c r="AE32" s="72">
        <f t="shared" si="16"/>
        <v>96.277581399999917</v>
      </c>
      <c r="AF32" s="72">
        <f t="shared" si="16"/>
        <v>99.98056529999991</v>
      </c>
      <c r="AG32" s="72">
        <f t="shared" si="16"/>
        <v>103.6835491999999</v>
      </c>
      <c r="AH32" s="72">
        <f t="shared" si="16"/>
        <v>107.38653309999989</v>
      </c>
      <c r="AI32" s="72">
        <f t="shared" si="16"/>
        <v>111.08951699999989</v>
      </c>
      <c r="AJ32" s="72">
        <f t="shared" si="16"/>
        <v>114.79250089999988</v>
      </c>
      <c r="AK32" s="72">
        <f t="shared" si="16"/>
        <v>118.49548479999987</v>
      </c>
      <c r="AL32" s="72">
        <f t="shared" si="16"/>
        <v>122.19846869999986</v>
      </c>
      <c r="AM32" s="72">
        <f t="shared" si="16"/>
        <v>125.90145259999986</v>
      </c>
      <c r="AN32" s="72">
        <f t="shared" si="16"/>
        <v>129.60443649999985</v>
      </c>
      <c r="AO32" s="72">
        <f t="shared" si="16"/>
        <v>133.30742039999984</v>
      </c>
      <c r="AP32" s="72">
        <f t="shared" si="16"/>
        <v>137.01040429999983</v>
      </c>
      <c r="AQ32" s="72">
        <f t="shared" si="16"/>
        <v>140.71338819999983</v>
      </c>
      <c r="AR32" s="72">
        <f t="shared" si="16"/>
        <v>144.41637209999982</v>
      </c>
      <c r="AS32" s="72">
        <f t="shared" si="16"/>
        <v>148.11935599999981</v>
      </c>
      <c r="AT32" s="72">
        <f t="shared" si="16"/>
        <v>151.8223398999998</v>
      </c>
      <c r="AU32" s="72">
        <f t="shared" si="16"/>
        <v>155.5253237999998</v>
      </c>
      <c r="AV32" s="72">
        <f t="shared" si="16"/>
        <v>159.22830769999979</v>
      </c>
      <c r="AW32" s="72">
        <f t="shared" si="16"/>
        <v>162.93129159999978</v>
      </c>
      <c r="AX32" s="72">
        <f t="shared" si="16"/>
        <v>166.63427549999977</v>
      </c>
      <c r="AY32" s="72">
        <f t="shared" si="16"/>
        <v>170.33725939999977</v>
      </c>
      <c r="AZ32" s="72">
        <f t="shared" si="16"/>
        <v>174.04024329999976</v>
      </c>
      <c r="BA32" s="72">
        <f t="shared" si="16"/>
        <v>177.74322719999975</v>
      </c>
      <c r="BB32" s="72">
        <f t="shared" si="16"/>
        <v>181.44621109999974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3.7029838999999991</v>
      </c>
      <c r="F33" s="72">
        <f t="shared" si="17"/>
        <v>3.7029838999999991</v>
      </c>
      <c r="G33" s="72">
        <f t="shared" si="17"/>
        <v>3.7029838999999991</v>
      </c>
      <c r="H33" s="72">
        <f t="shared" si="17"/>
        <v>3.7029838999999991</v>
      </c>
      <c r="I33" s="72">
        <f t="shared" si="17"/>
        <v>3.7029838999999991</v>
      </c>
      <c r="J33" s="72">
        <f t="shared" si="17"/>
        <v>3.7029838999999991</v>
      </c>
      <c r="K33" s="72">
        <f t="shared" si="17"/>
        <v>3.7029838999999991</v>
      </c>
      <c r="L33" s="72">
        <f t="shared" si="17"/>
        <v>3.7029838999999991</v>
      </c>
      <c r="M33" s="72">
        <f t="shared" si="17"/>
        <v>3.7029838999999991</v>
      </c>
      <c r="N33" s="72">
        <f t="shared" si="17"/>
        <v>3.7029838999999991</v>
      </c>
      <c r="O33" s="72">
        <f t="shared" si="17"/>
        <v>3.7029838999999991</v>
      </c>
      <c r="P33" s="72">
        <f t="shared" si="17"/>
        <v>3.7029838999999991</v>
      </c>
      <c r="Q33" s="72">
        <f t="shared" si="17"/>
        <v>3.7029838999999991</v>
      </c>
      <c r="R33" s="72">
        <f t="shared" si="17"/>
        <v>3.7029838999999991</v>
      </c>
      <c r="S33" s="72">
        <f t="shared" si="17"/>
        <v>3.7029838999999991</v>
      </c>
      <c r="T33" s="72">
        <f t="shared" si="17"/>
        <v>3.7029838999999991</v>
      </c>
      <c r="U33" s="72">
        <f t="shared" si="17"/>
        <v>3.7029838999999991</v>
      </c>
      <c r="V33" s="72">
        <f t="shared" si="17"/>
        <v>3.7029838999999991</v>
      </c>
      <c r="W33" s="72">
        <f t="shared" si="17"/>
        <v>3.7029838999999991</v>
      </c>
      <c r="X33" s="72">
        <f t="shared" si="17"/>
        <v>3.7029838999999991</v>
      </c>
      <c r="Y33" s="72">
        <f t="shared" si="17"/>
        <v>3.7029838999999991</v>
      </c>
      <c r="Z33" s="72">
        <f t="shared" si="17"/>
        <v>3.7029838999999991</v>
      </c>
      <c r="AA33" s="72">
        <f t="shared" si="17"/>
        <v>3.7029838999999991</v>
      </c>
      <c r="AB33" s="72">
        <f t="shared" si="17"/>
        <v>3.7029838999999991</v>
      </c>
      <c r="AC33" s="72">
        <f t="shared" si="17"/>
        <v>3.7029838999999991</v>
      </c>
      <c r="AD33" s="72">
        <f t="shared" si="17"/>
        <v>3.7029838999999991</v>
      </c>
      <c r="AE33" s="72">
        <f t="shared" si="17"/>
        <v>3.7029838999999991</v>
      </c>
      <c r="AF33" s="72">
        <f t="shared" si="17"/>
        <v>3.7029838999999991</v>
      </c>
      <c r="AG33" s="72">
        <f t="shared" si="17"/>
        <v>3.7029838999999991</v>
      </c>
      <c r="AH33" s="72">
        <f t="shared" si="17"/>
        <v>3.7029838999999991</v>
      </c>
      <c r="AI33" s="72">
        <f t="shared" si="17"/>
        <v>3.7029838999999991</v>
      </c>
      <c r="AJ33" s="72">
        <f t="shared" si="17"/>
        <v>3.7029838999999991</v>
      </c>
      <c r="AK33" s="72">
        <f t="shared" si="17"/>
        <v>3.7029838999999991</v>
      </c>
      <c r="AL33" s="72">
        <f t="shared" si="17"/>
        <v>3.7029838999999991</v>
      </c>
      <c r="AM33" s="72">
        <f t="shared" si="17"/>
        <v>3.7029838999999991</v>
      </c>
      <c r="AN33" s="72">
        <f t="shared" si="17"/>
        <v>3.7029838999999991</v>
      </c>
      <c r="AO33" s="72">
        <f t="shared" si="17"/>
        <v>3.7029838999999991</v>
      </c>
      <c r="AP33" s="72">
        <f t="shared" si="17"/>
        <v>3.7029838999999991</v>
      </c>
      <c r="AQ33" s="72">
        <f t="shared" si="17"/>
        <v>3.7029838999999991</v>
      </c>
      <c r="AR33" s="72">
        <f t="shared" si="17"/>
        <v>3.7029838999999991</v>
      </c>
      <c r="AS33" s="72">
        <f t="shared" si="17"/>
        <v>3.7029838999999991</v>
      </c>
      <c r="AT33" s="72">
        <f t="shared" si="17"/>
        <v>3.7029838999999991</v>
      </c>
      <c r="AU33" s="72">
        <f t="shared" si="17"/>
        <v>3.7029838999999991</v>
      </c>
      <c r="AV33" s="72">
        <f t="shared" si="17"/>
        <v>3.7029838999999991</v>
      </c>
      <c r="AW33" s="72">
        <f t="shared" si="17"/>
        <v>3.7029838999999991</v>
      </c>
      <c r="AX33" s="72">
        <f t="shared" si="17"/>
        <v>3.7029838999999991</v>
      </c>
      <c r="AY33" s="72">
        <f t="shared" si="17"/>
        <v>3.7029838999999991</v>
      </c>
      <c r="AZ33" s="72">
        <f t="shared" si="17"/>
        <v>3.7029838999999991</v>
      </c>
      <c r="BA33" s="72">
        <f t="shared" si="17"/>
        <v>3.7029838999999991</v>
      </c>
      <c r="BB33" s="72">
        <f t="shared" si="17"/>
        <v>3.7029838999999991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185.14919499999974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-185.14919499999974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-185.14919499999974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3.7029838999999991</v>
      </c>
      <c r="F35" s="72">
        <f t="shared" si="18"/>
        <v>7.4059677999999982</v>
      </c>
      <c r="G35" s="72">
        <f t="shared" si="18"/>
        <v>11.108951699999997</v>
      </c>
      <c r="H35" s="72">
        <f t="shared" si="18"/>
        <v>14.811935599999996</v>
      </c>
      <c r="I35" s="72">
        <f t="shared" si="18"/>
        <v>18.514919499999994</v>
      </c>
      <c r="J35" s="72">
        <f t="shared" si="18"/>
        <v>22.217903399999994</v>
      </c>
      <c r="K35" s="72">
        <f t="shared" si="18"/>
        <v>25.920887299999993</v>
      </c>
      <c r="L35" s="72">
        <f t="shared" si="18"/>
        <v>29.623871199999993</v>
      </c>
      <c r="M35" s="72">
        <f t="shared" si="18"/>
        <v>33.326855099999989</v>
      </c>
      <c r="N35" s="72">
        <f t="shared" si="18"/>
        <v>37.029838999999988</v>
      </c>
      <c r="O35" s="72">
        <f t="shared" si="18"/>
        <v>40.732822899999988</v>
      </c>
      <c r="P35" s="72">
        <f t="shared" si="18"/>
        <v>44.435806799999988</v>
      </c>
      <c r="Q35" s="72">
        <f t="shared" si="18"/>
        <v>48.138790699999987</v>
      </c>
      <c r="R35" s="72">
        <f t="shared" si="18"/>
        <v>51.841774599999987</v>
      </c>
      <c r="S35" s="72">
        <f t="shared" si="18"/>
        <v>55.544758499999986</v>
      </c>
      <c r="T35" s="72">
        <f t="shared" si="18"/>
        <v>59.247742399999986</v>
      </c>
      <c r="U35" s="72">
        <f t="shared" si="18"/>
        <v>62.950726299999985</v>
      </c>
      <c r="V35" s="72">
        <f t="shared" si="18"/>
        <v>66.653710199999978</v>
      </c>
      <c r="W35" s="72">
        <f t="shared" si="18"/>
        <v>70.35669409999997</v>
      </c>
      <c r="X35" s="72">
        <f t="shared" si="18"/>
        <v>74.059677999999963</v>
      </c>
      <c r="Y35" s="72">
        <f t="shared" si="18"/>
        <v>77.762661899999955</v>
      </c>
      <c r="Z35" s="72">
        <f t="shared" si="18"/>
        <v>81.465645799999947</v>
      </c>
      <c r="AA35" s="72">
        <f t="shared" si="18"/>
        <v>85.16862969999994</v>
      </c>
      <c r="AB35" s="72">
        <f t="shared" si="18"/>
        <v>88.871613599999932</v>
      </c>
      <c r="AC35" s="72">
        <f t="shared" si="18"/>
        <v>92.574597499999925</v>
      </c>
      <c r="AD35" s="72">
        <f t="shared" si="18"/>
        <v>96.277581399999917</v>
      </c>
      <c r="AE35" s="72">
        <f t="shared" si="18"/>
        <v>99.98056529999991</v>
      </c>
      <c r="AF35" s="72">
        <f t="shared" si="18"/>
        <v>103.6835491999999</v>
      </c>
      <c r="AG35" s="72">
        <f t="shared" si="18"/>
        <v>107.38653309999989</v>
      </c>
      <c r="AH35" s="72">
        <f t="shared" si="18"/>
        <v>111.08951699999989</v>
      </c>
      <c r="AI35" s="72">
        <f t="shared" si="18"/>
        <v>114.79250089999988</v>
      </c>
      <c r="AJ35" s="72">
        <f t="shared" si="18"/>
        <v>118.49548479999987</v>
      </c>
      <c r="AK35" s="72">
        <f t="shared" si="18"/>
        <v>122.19846869999986</v>
      </c>
      <c r="AL35" s="72">
        <f t="shared" si="18"/>
        <v>125.90145259999986</v>
      </c>
      <c r="AM35" s="72">
        <f t="shared" si="18"/>
        <v>129.60443649999985</v>
      </c>
      <c r="AN35" s="72">
        <f t="shared" si="18"/>
        <v>133.30742039999984</v>
      </c>
      <c r="AO35" s="72">
        <f t="shared" si="18"/>
        <v>137.01040429999983</v>
      </c>
      <c r="AP35" s="72">
        <f t="shared" si="18"/>
        <v>140.71338819999983</v>
      </c>
      <c r="AQ35" s="72">
        <f t="shared" si="18"/>
        <v>144.41637209999982</v>
      </c>
      <c r="AR35" s="72">
        <f t="shared" si="18"/>
        <v>148.11935599999981</v>
      </c>
      <c r="AS35" s="72">
        <f t="shared" si="18"/>
        <v>151.8223398999998</v>
      </c>
      <c r="AT35" s="72">
        <f t="shared" si="18"/>
        <v>155.5253237999998</v>
      </c>
      <c r="AU35" s="72">
        <f t="shared" si="18"/>
        <v>159.22830769999979</v>
      </c>
      <c r="AV35" s="72">
        <f t="shared" si="18"/>
        <v>162.93129159999978</v>
      </c>
      <c r="AW35" s="72">
        <f t="shared" si="18"/>
        <v>166.63427549999977</v>
      </c>
      <c r="AX35" s="72">
        <f t="shared" si="18"/>
        <v>170.33725939999977</v>
      </c>
      <c r="AY35" s="72">
        <f t="shared" si="18"/>
        <v>174.04024329999976</v>
      </c>
      <c r="AZ35" s="72">
        <f t="shared" si="18"/>
        <v>177.74322719999975</v>
      </c>
      <c r="BA35" s="72">
        <f t="shared" si="18"/>
        <v>181.44621109999974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1.8514919499999996</v>
      </c>
      <c r="F36" s="66">
        <f t="shared" si="19"/>
        <v>5.5544758499999984</v>
      </c>
      <c r="G36" s="66">
        <f t="shared" si="19"/>
        <v>9.2574597499999971</v>
      </c>
      <c r="H36" s="66">
        <f t="shared" si="19"/>
        <v>12.960443649999997</v>
      </c>
      <c r="I36" s="66">
        <f t="shared" si="19"/>
        <v>16.663427549999994</v>
      </c>
      <c r="J36" s="66">
        <f t="shared" si="19"/>
        <v>20.366411449999994</v>
      </c>
      <c r="K36" s="66">
        <f t="shared" si="19"/>
        <v>24.069395349999994</v>
      </c>
      <c r="L36" s="66">
        <f t="shared" si="19"/>
        <v>27.772379249999993</v>
      </c>
      <c r="M36" s="66">
        <f t="shared" si="19"/>
        <v>31.475363149999993</v>
      </c>
      <c r="N36" s="66">
        <f t="shared" si="19"/>
        <v>35.178347049999985</v>
      </c>
      <c r="O36" s="66">
        <f t="shared" si="19"/>
        <v>38.881330949999992</v>
      </c>
      <c r="P36" s="66">
        <f t="shared" si="19"/>
        <v>42.584314849999984</v>
      </c>
      <c r="Q36" s="66">
        <f t="shared" si="19"/>
        <v>46.287298749999991</v>
      </c>
      <c r="R36" s="66">
        <f t="shared" si="19"/>
        <v>49.990282649999983</v>
      </c>
      <c r="S36" s="66">
        <f t="shared" si="19"/>
        <v>53.69326654999999</v>
      </c>
      <c r="T36" s="66">
        <f t="shared" si="19"/>
        <v>57.396250449999982</v>
      </c>
      <c r="U36" s="66">
        <f t="shared" si="19"/>
        <v>61.099234349999989</v>
      </c>
      <c r="V36" s="66">
        <f t="shared" si="19"/>
        <v>64.802218249999981</v>
      </c>
      <c r="W36" s="66">
        <f t="shared" si="19"/>
        <v>68.505202149999974</v>
      </c>
      <c r="X36" s="66">
        <f t="shared" si="19"/>
        <v>72.208186049999966</v>
      </c>
      <c r="Y36" s="66">
        <f t="shared" si="19"/>
        <v>75.911169949999959</v>
      </c>
      <c r="Z36" s="66">
        <f t="shared" si="19"/>
        <v>79.614153849999951</v>
      </c>
      <c r="AA36" s="66">
        <f t="shared" si="19"/>
        <v>83.317137749999944</v>
      </c>
      <c r="AB36" s="66">
        <f t="shared" si="19"/>
        <v>87.020121649999936</v>
      </c>
      <c r="AC36" s="66">
        <f t="shared" si="19"/>
        <v>90.723105549999929</v>
      </c>
      <c r="AD36" s="66">
        <f t="shared" si="19"/>
        <v>94.426089449999921</v>
      </c>
      <c r="AE36" s="66">
        <f t="shared" si="19"/>
        <v>98.129073349999913</v>
      </c>
      <c r="AF36" s="66">
        <f t="shared" si="19"/>
        <v>101.83205724999991</v>
      </c>
      <c r="AG36" s="66">
        <f t="shared" si="19"/>
        <v>105.5350411499999</v>
      </c>
      <c r="AH36" s="66">
        <f t="shared" si="19"/>
        <v>109.23802504999989</v>
      </c>
      <c r="AI36" s="66">
        <f t="shared" si="19"/>
        <v>112.94100894999988</v>
      </c>
      <c r="AJ36" s="66">
        <f t="shared" si="19"/>
        <v>116.64399284999988</v>
      </c>
      <c r="AK36" s="66">
        <f t="shared" si="19"/>
        <v>120.34697674999987</v>
      </c>
      <c r="AL36" s="66">
        <f t="shared" si="19"/>
        <v>124.04996064999986</v>
      </c>
      <c r="AM36" s="66">
        <f t="shared" si="19"/>
        <v>127.75294454999985</v>
      </c>
      <c r="AN36" s="66">
        <f t="shared" si="19"/>
        <v>131.45592844999985</v>
      </c>
      <c r="AO36" s="66">
        <f t="shared" si="19"/>
        <v>135.15891234999984</v>
      </c>
      <c r="AP36" s="66">
        <f t="shared" si="19"/>
        <v>138.86189624999983</v>
      </c>
      <c r="AQ36" s="66">
        <f t="shared" si="19"/>
        <v>142.56488014999982</v>
      </c>
      <c r="AR36" s="66">
        <f t="shared" si="19"/>
        <v>146.26786404999982</v>
      </c>
      <c r="AS36" s="66">
        <f t="shared" si="19"/>
        <v>149.97084794999981</v>
      </c>
      <c r="AT36" s="66">
        <f t="shared" si="19"/>
        <v>153.6738318499998</v>
      </c>
      <c r="AU36" s="66">
        <f t="shared" si="19"/>
        <v>157.37681574999979</v>
      </c>
      <c r="AV36" s="66">
        <f t="shared" si="19"/>
        <v>161.07979964999979</v>
      </c>
      <c r="AW36" s="66">
        <f t="shared" si="19"/>
        <v>164.78278354999978</v>
      </c>
      <c r="AX36" s="66">
        <f t="shared" si="19"/>
        <v>168.48576744999977</v>
      </c>
      <c r="AY36" s="66">
        <f t="shared" si="19"/>
        <v>172.18875134999976</v>
      </c>
      <c r="AZ36" s="66">
        <f t="shared" si="19"/>
        <v>175.89173524999975</v>
      </c>
      <c r="BA36" s="66">
        <f t="shared" si="19"/>
        <v>179.59471914999975</v>
      </c>
      <c r="BB36" s="66">
        <f t="shared" si="19"/>
        <v>90.723105549999872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68" t="s">
        <v>375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-0.6221012951999999</v>
      </c>
      <c r="G39" s="72">
        <f t="shared" si="20"/>
        <v>-7.776266190000003E-2</v>
      </c>
      <c r="H39" s="72">
        <f t="shared" si="20"/>
        <v>1.5456106679243997</v>
      </c>
      <c r="I39" s="72">
        <f t="shared" si="20"/>
        <v>3.0003945467495994</v>
      </c>
      <c r="J39" s="72">
        <f t="shared" si="20"/>
        <v>4.2996531017747994</v>
      </c>
      <c r="K39" s="72">
        <f t="shared" si="20"/>
        <v>5.4545841563135991</v>
      </c>
      <c r="L39" s="72">
        <f t="shared" si="20"/>
        <v>6.4763855336795988</v>
      </c>
      <c r="M39" s="72">
        <f t="shared" si="20"/>
        <v>7.3746998039483991</v>
      </c>
      <c r="N39" s="72">
        <f t="shared" si="20"/>
        <v>8.1591695371955986</v>
      </c>
      <c r="O39" s="72">
        <f t="shared" si="20"/>
        <v>8.9249762315867986</v>
      </c>
      <c r="P39" s="72">
        <f t="shared" si="20"/>
        <v>9.6907829259779987</v>
      </c>
      <c r="Q39" s="72">
        <f t="shared" si="20"/>
        <v>10.456589620369199</v>
      </c>
      <c r="R39" s="72">
        <f t="shared" si="20"/>
        <v>11.222396314760399</v>
      </c>
      <c r="S39" s="72">
        <f t="shared" si="20"/>
        <v>11.988203009151599</v>
      </c>
      <c r="T39" s="72">
        <f t="shared" si="20"/>
        <v>12.754009703542799</v>
      </c>
      <c r="U39" s="72">
        <f t="shared" si="20"/>
        <v>13.519816397933999</v>
      </c>
      <c r="V39" s="72">
        <f t="shared" si="20"/>
        <v>14.285623092325199</v>
      </c>
      <c r="W39" s="72">
        <f t="shared" si="20"/>
        <v>15.051429786716399</v>
      </c>
      <c r="X39" s="72">
        <f t="shared" si="20"/>
        <v>15.817236481107599</v>
      </c>
      <c r="Y39" s="72">
        <f t="shared" si="20"/>
        <v>16.583043175498798</v>
      </c>
      <c r="Z39" s="72">
        <f t="shared" si="20"/>
        <v>17.348849869889996</v>
      </c>
      <c r="AA39" s="72">
        <f t="shared" si="20"/>
        <v>17.420702569485595</v>
      </c>
      <c r="AB39" s="72">
        <f t="shared" si="20"/>
        <v>16.798601274285595</v>
      </c>
      <c r="AC39" s="72">
        <f t="shared" si="20"/>
        <v>16.176499979085595</v>
      </c>
      <c r="AD39" s="72">
        <f t="shared" si="20"/>
        <v>15.554398683885594</v>
      </c>
      <c r="AE39" s="72">
        <f t="shared" si="20"/>
        <v>14.932297388685594</v>
      </c>
      <c r="AF39" s="72">
        <f t="shared" si="20"/>
        <v>14.310196093485594</v>
      </c>
      <c r="AG39" s="72">
        <f t="shared" si="20"/>
        <v>13.688094798285594</v>
      </c>
      <c r="AH39" s="72">
        <f t="shared" si="20"/>
        <v>13.065993503085593</v>
      </c>
      <c r="AI39" s="72">
        <f t="shared" si="20"/>
        <v>12.443892207885593</v>
      </c>
      <c r="AJ39" s="72">
        <f t="shared" si="20"/>
        <v>11.821790912685593</v>
      </c>
      <c r="AK39" s="72">
        <f t="shared" si="20"/>
        <v>11.199689617485593</v>
      </c>
      <c r="AL39" s="72">
        <f t="shared" si="20"/>
        <v>10.577588322285592</v>
      </c>
      <c r="AM39" s="72">
        <f t="shared" si="20"/>
        <v>9.9554870270855922</v>
      </c>
      <c r="AN39" s="72">
        <f t="shared" si="20"/>
        <v>9.333385731885592</v>
      </c>
      <c r="AO39" s="72">
        <f t="shared" si="20"/>
        <v>8.7112844366855917</v>
      </c>
      <c r="AP39" s="72">
        <f t="shared" si="20"/>
        <v>8.0891831414855915</v>
      </c>
      <c r="AQ39" s="72">
        <f t="shared" si="20"/>
        <v>7.4670818462855912</v>
      </c>
      <c r="AR39" s="72">
        <f t="shared" si="20"/>
        <v>6.844980551085591</v>
      </c>
      <c r="AS39" s="72">
        <f t="shared" si="20"/>
        <v>6.2228792558855908</v>
      </c>
      <c r="AT39" s="72">
        <f t="shared" si="20"/>
        <v>5.6007779606855905</v>
      </c>
      <c r="AU39" s="72">
        <f t="shared" si="20"/>
        <v>4.9786766654855903</v>
      </c>
      <c r="AV39" s="72">
        <f t="shared" si="20"/>
        <v>4.3565753702855901</v>
      </c>
      <c r="AW39" s="72">
        <f t="shared" si="20"/>
        <v>3.7344740750855903</v>
      </c>
      <c r="AX39" s="72">
        <f t="shared" si="20"/>
        <v>3.1123727798855905</v>
      </c>
      <c r="AY39" s="72">
        <f t="shared" si="20"/>
        <v>2.4902714846855907</v>
      </c>
      <c r="AZ39" s="72">
        <f t="shared" si="20"/>
        <v>1.8681701894855909</v>
      </c>
      <c r="BA39" s="72">
        <f t="shared" si="20"/>
        <v>1.2460688942855911</v>
      </c>
      <c r="BB39" s="72">
        <f t="shared" si="20"/>
        <v>0.62396759908559118</v>
      </c>
      <c r="BC39" s="72">
        <f t="shared" si="20"/>
        <v>1.8663038855912806E-3</v>
      </c>
      <c r="BD39" s="72">
        <f t="shared" si="20"/>
        <v>1.8663038855912806E-3</v>
      </c>
      <c r="BE39" s="72">
        <f t="shared" si="20"/>
        <v>1.8663038855912806E-3</v>
      </c>
      <c r="BF39" s="72">
        <f t="shared" si="20"/>
        <v>1.8663038855912806E-3</v>
      </c>
      <c r="BG39" s="72">
        <f t="shared" si="20"/>
        <v>1.8663038855912806E-3</v>
      </c>
      <c r="BH39" s="72">
        <f t="shared" si="20"/>
        <v>1.8663038855912806E-3</v>
      </c>
      <c r="BI39" s="72">
        <f t="shared" si="20"/>
        <v>1.8663038855912806E-3</v>
      </c>
      <c r="BJ39" s="72">
        <f t="shared" si="20"/>
        <v>1.8663038855912806E-3</v>
      </c>
      <c r="BK39" s="72">
        <f t="shared" si="20"/>
        <v>1.8663038855912806E-3</v>
      </c>
      <c r="BL39" s="72">
        <f t="shared" si="20"/>
        <v>1.8663038855912806E-3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 t="shared" ref="E40:J40" si="21">(E26-E114)*FIT_21</f>
        <v>-0.6221012951999999</v>
      </c>
      <c r="F40" s="74">
        <f t="shared" si="21"/>
        <v>0.54433863329999987</v>
      </c>
      <c r="G40" s="74">
        <f t="shared" si="21"/>
        <v>1.6233733298243997</v>
      </c>
      <c r="H40" s="74">
        <f t="shared" si="21"/>
        <v>1.4547838788251997</v>
      </c>
      <c r="I40" s="74">
        <f t="shared" si="21"/>
        <v>1.2992585550251998</v>
      </c>
      <c r="J40" s="74">
        <f t="shared" si="21"/>
        <v>1.1549310545387996</v>
      </c>
      <c r="K40" s="74">
        <f t="shared" ref="K40:AJ40" si="22">(K26-K114)*FIT_21</f>
        <v>1.0218013773659997</v>
      </c>
      <c r="L40" s="74">
        <f t="shared" si="22"/>
        <v>0.89831427026879984</v>
      </c>
      <c r="M40" s="74">
        <f>(M26-M114)*FIT_21</f>
        <v>0.78446973324719993</v>
      </c>
      <c r="N40" s="74">
        <f t="shared" si="22"/>
        <v>0.76580669439119986</v>
      </c>
      <c r="O40" s="74">
        <f t="shared" si="22"/>
        <v>0.76580669439119986</v>
      </c>
      <c r="P40" s="74">
        <f t="shared" si="22"/>
        <v>0.76580669439119986</v>
      </c>
      <c r="Q40" s="74">
        <f t="shared" si="22"/>
        <v>0.76580669439119986</v>
      </c>
      <c r="R40" s="74">
        <f t="shared" si="22"/>
        <v>0.76580669439119986</v>
      </c>
      <c r="S40" s="74">
        <f t="shared" si="22"/>
        <v>0.76580669439119986</v>
      </c>
      <c r="T40" s="74">
        <f>(T26-T114)*FIT_21</f>
        <v>0.76580669439119986</v>
      </c>
      <c r="U40" s="74">
        <f t="shared" si="22"/>
        <v>0.76580669439119986</v>
      </c>
      <c r="V40" s="74">
        <f t="shared" si="22"/>
        <v>0.76580669439119986</v>
      </c>
      <c r="W40" s="74">
        <f t="shared" si="22"/>
        <v>0.76580669439119986</v>
      </c>
      <c r="X40" s="74">
        <f>(X26-X114)*FIT_21</f>
        <v>0.76580669439119986</v>
      </c>
      <c r="Y40" s="74">
        <f t="shared" si="22"/>
        <v>0.76580669439119986</v>
      </c>
      <c r="Z40" s="74">
        <f t="shared" si="22"/>
        <v>7.1852699595599964E-2</v>
      </c>
      <c r="AA40" s="74">
        <f t="shared" si="22"/>
        <v>-0.6221012951999999</v>
      </c>
      <c r="AB40" s="74">
        <f t="shared" si="22"/>
        <v>-0.6221012951999999</v>
      </c>
      <c r="AC40" s="74">
        <f t="shared" si="22"/>
        <v>-0.6221012951999999</v>
      </c>
      <c r="AD40" s="74">
        <f t="shared" si="22"/>
        <v>-0.6221012951999999</v>
      </c>
      <c r="AE40" s="74">
        <f t="shared" si="22"/>
        <v>-0.6221012951999999</v>
      </c>
      <c r="AF40" s="74">
        <f t="shared" si="22"/>
        <v>-0.6221012951999999</v>
      </c>
      <c r="AG40" s="74">
        <f t="shared" si="22"/>
        <v>-0.6221012951999999</v>
      </c>
      <c r="AH40" s="74">
        <f t="shared" si="22"/>
        <v>-0.6221012951999999</v>
      </c>
      <c r="AI40" s="74">
        <f t="shared" si="22"/>
        <v>-0.6221012951999999</v>
      </c>
      <c r="AJ40" s="74">
        <f t="shared" si="22"/>
        <v>-0.6221012951999999</v>
      </c>
      <c r="AK40" s="74">
        <f t="shared" ref="AK40:BB40" si="23">(AK26-AK114)*FIT_21</f>
        <v>-0.6221012951999999</v>
      </c>
      <c r="AL40" s="74">
        <f t="shared" si="23"/>
        <v>-0.6221012951999999</v>
      </c>
      <c r="AM40" s="74">
        <f t="shared" si="23"/>
        <v>-0.6221012951999999</v>
      </c>
      <c r="AN40" s="74">
        <f t="shared" si="23"/>
        <v>-0.6221012951999999</v>
      </c>
      <c r="AO40" s="74">
        <f t="shared" si="23"/>
        <v>-0.6221012951999999</v>
      </c>
      <c r="AP40" s="74">
        <f t="shared" si="23"/>
        <v>-0.6221012951999999</v>
      </c>
      <c r="AQ40" s="74">
        <f t="shared" si="23"/>
        <v>-0.6221012951999999</v>
      </c>
      <c r="AR40" s="74">
        <f t="shared" si="23"/>
        <v>-0.6221012951999999</v>
      </c>
      <c r="AS40" s="74">
        <f t="shared" si="23"/>
        <v>-0.6221012951999999</v>
      </c>
      <c r="AT40" s="74">
        <f t="shared" si="23"/>
        <v>-0.6221012951999999</v>
      </c>
      <c r="AU40" s="74">
        <f t="shared" si="23"/>
        <v>-0.6221012951999999</v>
      </c>
      <c r="AV40" s="74">
        <f t="shared" si="23"/>
        <v>-0.6221012951999999</v>
      </c>
      <c r="AW40" s="74">
        <f t="shared" si="23"/>
        <v>-0.6221012951999999</v>
      </c>
      <c r="AX40" s="74">
        <f t="shared" si="23"/>
        <v>-0.6221012951999999</v>
      </c>
      <c r="AY40" s="74">
        <f t="shared" si="23"/>
        <v>-0.6221012951999999</v>
      </c>
      <c r="AZ40" s="74">
        <f>(AZ26-AZ114)*FIT_21</f>
        <v>-0.6221012951999999</v>
      </c>
      <c r="BA40" s="74">
        <f t="shared" si="23"/>
        <v>-0.6221012951999999</v>
      </c>
      <c r="BB40" s="74">
        <f t="shared" si="23"/>
        <v>-0.6221012951999999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1.8663038855912806E-3</v>
      </c>
      <c r="BO40" s="323"/>
    </row>
    <row r="41" spans="1:107" s="36" customFormat="1" ht="15" customHeight="1" x14ac:dyDescent="0.2">
      <c r="A41" s="34" t="s">
        <v>28</v>
      </c>
      <c r="B41" s="72">
        <f t="shared" ref="B41:AG41" si="24">SUM(B39:B40)</f>
        <v>0</v>
      </c>
      <c r="C41" s="72">
        <f t="shared" si="24"/>
        <v>0</v>
      </c>
      <c r="D41" s="72">
        <f t="shared" si="24"/>
        <v>0</v>
      </c>
      <c r="E41" s="72">
        <f t="shared" si="24"/>
        <v>-0.6221012951999999</v>
      </c>
      <c r="F41" s="72">
        <f t="shared" si="24"/>
        <v>-7.776266190000003E-2</v>
      </c>
      <c r="G41" s="72">
        <f t="shared" si="24"/>
        <v>1.5456106679243997</v>
      </c>
      <c r="H41" s="72">
        <f t="shared" si="24"/>
        <v>3.0003945467495994</v>
      </c>
      <c r="I41" s="72">
        <f t="shared" si="24"/>
        <v>4.2996531017747994</v>
      </c>
      <c r="J41" s="72">
        <f t="shared" si="24"/>
        <v>5.4545841563135991</v>
      </c>
      <c r="K41" s="72">
        <f t="shared" si="24"/>
        <v>6.4763855336795988</v>
      </c>
      <c r="L41" s="72">
        <f t="shared" si="24"/>
        <v>7.3746998039483991</v>
      </c>
      <c r="M41" s="72">
        <f t="shared" si="24"/>
        <v>8.1591695371955986</v>
      </c>
      <c r="N41" s="72">
        <f t="shared" si="24"/>
        <v>8.9249762315867986</v>
      </c>
      <c r="O41" s="72">
        <f t="shared" si="24"/>
        <v>9.6907829259779987</v>
      </c>
      <c r="P41" s="72">
        <f t="shared" si="24"/>
        <v>10.456589620369199</v>
      </c>
      <c r="Q41" s="72">
        <f t="shared" si="24"/>
        <v>11.222396314760399</v>
      </c>
      <c r="R41" s="72">
        <f t="shared" si="24"/>
        <v>11.988203009151599</v>
      </c>
      <c r="S41" s="72">
        <f t="shared" si="24"/>
        <v>12.754009703542799</v>
      </c>
      <c r="T41" s="72">
        <f t="shared" si="24"/>
        <v>13.519816397933999</v>
      </c>
      <c r="U41" s="72">
        <f t="shared" si="24"/>
        <v>14.285623092325199</v>
      </c>
      <c r="V41" s="72">
        <f t="shared" si="24"/>
        <v>15.051429786716399</v>
      </c>
      <c r="W41" s="72">
        <f t="shared" si="24"/>
        <v>15.817236481107599</v>
      </c>
      <c r="X41" s="72">
        <f t="shared" si="24"/>
        <v>16.583043175498798</v>
      </c>
      <c r="Y41" s="72">
        <f t="shared" si="24"/>
        <v>17.348849869889996</v>
      </c>
      <c r="Z41" s="72">
        <f t="shared" si="24"/>
        <v>17.420702569485595</v>
      </c>
      <c r="AA41" s="72">
        <f t="shared" si="24"/>
        <v>16.798601274285595</v>
      </c>
      <c r="AB41" s="72">
        <f t="shared" si="24"/>
        <v>16.176499979085595</v>
      </c>
      <c r="AC41" s="72">
        <f t="shared" si="24"/>
        <v>15.554398683885594</v>
      </c>
      <c r="AD41" s="72">
        <f t="shared" si="24"/>
        <v>14.932297388685594</v>
      </c>
      <c r="AE41" s="72">
        <f t="shared" si="24"/>
        <v>14.310196093485594</v>
      </c>
      <c r="AF41" s="72">
        <f t="shared" si="24"/>
        <v>13.688094798285594</v>
      </c>
      <c r="AG41" s="72">
        <f t="shared" si="24"/>
        <v>13.065993503085593</v>
      </c>
      <c r="AH41" s="72">
        <f t="shared" ref="AH41:BL41" si="25">SUM(AH39:AH40)</f>
        <v>12.443892207885593</v>
      </c>
      <c r="AI41" s="72">
        <f t="shared" si="25"/>
        <v>11.821790912685593</v>
      </c>
      <c r="AJ41" s="72">
        <f t="shared" si="25"/>
        <v>11.199689617485593</v>
      </c>
      <c r="AK41" s="72">
        <f t="shared" si="25"/>
        <v>10.577588322285592</v>
      </c>
      <c r="AL41" s="72">
        <f t="shared" si="25"/>
        <v>9.9554870270855922</v>
      </c>
      <c r="AM41" s="72">
        <f t="shared" si="25"/>
        <v>9.333385731885592</v>
      </c>
      <c r="AN41" s="72">
        <f t="shared" si="25"/>
        <v>8.7112844366855917</v>
      </c>
      <c r="AO41" s="72">
        <f t="shared" si="25"/>
        <v>8.0891831414855915</v>
      </c>
      <c r="AP41" s="72">
        <f t="shared" si="25"/>
        <v>7.4670818462855912</v>
      </c>
      <c r="AQ41" s="72">
        <f t="shared" si="25"/>
        <v>6.844980551085591</v>
      </c>
      <c r="AR41" s="72">
        <f t="shared" si="25"/>
        <v>6.2228792558855908</v>
      </c>
      <c r="AS41" s="72">
        <f t="shared" si="25"/>
        <v>5.6007779606855905</v>
      </c>
      <c r="AT41" s="72">
        <f t="shared" si="25"/>
        <v>4.9786766654855903</v>
      </c>
      <c r="AU41" s="72">
        <f t="shared" si="25"/>
        <v>4.3565753702855901</v>
      </c>
      <c r="AV41" s="72">
        <f t="shared" si="25"/>
        <v>3.7344740750855903</v>
      </c>
      <c r="AW41" s="72">
        <f t="shared" si="25"/>
        <v>3.1123727798855905</v>
      </c>
      <c r="AX41" s="72">
        <f t="shared" si="25"/>
        <v>2.4902714846855907</v>
      </c>
      <c r="AY41" s="72">
        <f t="shared" si="25"/>
        <v>1.8681701894855909</v>
      </c>
      <c r="AZ41" s="72">
        <f t="shared" si="25"/>
        <v>1.2460688942855911</v>
      </c>
      <c r="BA41" s="72">
        <f t="shared" si="25"/>
        <v>0.62396759908559118</v>
      </c>
      <c r="BB41" s="72">
        <f t="shared" si="25"/>
        <v>1.8663038855912806E-3</v>
      </c>
      <c r="BC41" s="72">
        <f t="shared" si="25"/>
        <v>1.8663038855912806E-3</v>
      </c>
      <c r="BD41" s="72">
        <f t="shared" si="25"/>
        <v>1.8663038855912806E-3</v>
      </c>
      <c r="BE41" s="72">
        <f t="shared" si="25"/>
        <v>1.8663038855912806E-3</v>
      </c>
      <c r="BF41" s="72">
        <f t="shared" si="25"/>
        <v>1.8663038855912806E-3</v>
      </c>
      <c r="BG41" s="72">
        <f t="shared" si="25"/>
        <v>1.8663038855912806E-3</v>
      </c>
      <c r="BH41" s="72">
        <f t="shared" si="25"/>
        <v>1.8663038855912806E-3</v>
      </c>
      <c r="BI41" s="72">
        <f t="shared" si="25"/>
        <v>1.8663038855912806E-3</v>
      </c>
      <c r="BJ41" s="72">
        <f t="shared" si="25"/>
        <v>1.8663038855912806E-3</v>
      </c>
      <c r="BK41" s="72">
        <f t="shared" si="25"/>
        <v>1.8663038855912806E-3</v>
      </c>
      <c r="BL41" s="72">
        <f t="shared" si="25"/>
        <v>1.8663038855912806E-3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 t="shared" ref="B42:AG42" si="26">AVERAGE(B39,B41)</f>
        <v>0</v>
      </c>
      <c r="C42" s="66">
        <f t="shared" si="26"/>
        <v>0</v>
      </c>
      <c r="D42" s="66">
        <f t="shared" si="26"/>
        <v>0</v>
      </c>
      <c r="E42" s="66">
        <f t="shared" si="26"/>
        <v>-0.31105064759999995</v>
      </c>
      <c r="F42" s="66">
        <f t="shared" si="26"/>
        <v>-0.34993197854999997</v>
      </c>
      <c r="G42" s="66">
        <f t="shared" si="26"/>
        <v>0.73392400301219984</v>
      </c>
      <c r="H42" s="66">
        <f t="shared" si="26"/>
        <v>2.2730026073369993</v>
      </c>
      <c r="I42" s="66">
        <f t="shared" si="26"/>
        <v>3.6500238242621994</v>
      </c>
      <c r="J42" s="66">
        <f t="shared" si="26"/>
        <v>4.8771186290441992</v>
      </c>
      <c r="K42" s="66">
        <f t="shared" si="26"/>
        <v>5.9654848449965989</v>
      </c>
      <c r="L42" s="66">
        <f t="shared" si="26"/>
        <v>6.9255426688139989</v>
      </c>
      <c r="M42" s="66">
        <f t="shared" si="26"/>
        <v>7.7669346705719988</v>
      </c>
      <c r="N42" s="66">
        <f t="shared" si="26"/>
        <v>8.5420728843911995</v>
      </c>
      <c r="O42" s="66">
        <f t="shared" si="26"/>
        <v>9.3078795787823978</v>
      </c>
      <c r="P42" s="66">
        <f t="shared" si="26"/>
        <v>10.0736862731736</v>
      </c>
      <c r="Q42" s="66">
        <f t="shared" si="26"/>
        <v>10.839492967564798</v>
      </c>
      <c r="R42" s="66">
        <f t="shared" si="26"/>
        <v>11.605299661956</v>
      </c>
      <c r="S42" s="66">
        <f t="shared" si="26"/>
        <v>12.371106356347198</v>
      </c>
      <c r="T42" s="66">
        <f t="shared" si="26"/>
        <v>13.1369130507384</v>
      </c>
      <c r="U42" s="66">
        <f t="shared" si="26"/>
        <v>13.902719745129598</v>
      </c>
      <c r="V42" s="66">
        <f t="shared" si="26"/>
        <v>14.6685264395208</v>
      </c>
      <c r="W42" s="66">
        <f t="shared" si="26"/>
        <v>15.434333133911998</v>
      </c>
      <c r="X42" s="66">
        <f t="shared" si="26"/>
        <v>16.2001398283032</v>
      </c>
      <c r="Y42" s="66">
        <f t="shared" si="26"/>
        <v>16.965946522694395</v>
      </c>
      <c r="Z42" s="66">
        <f t="shared" si="26"/>
        <v>17.384776219687794</v>
      </c>
      <c r="AA42" s="66">
        <f t="shared" si="26"/>
        <v>17.109651921885593</v>
      </c>
      <c r="AB42" s="66">
        <f t="shared" si="26"/>
        <v>16.487550626685596</v>
      </c>
      <c r="AC42" s="66">
        <f t="shared" si="26"/>
        <v>15.865449331485594</v>
      </c>
      <c r="AD42" s="66">
        <f t="shared" si="26"/>
        <v>15.243348036285594</v>
      </c>
      <c r="AE42" s="66">
        <f t="shared" si="26"/>
        <v>14.621246741085594</v>
      </c>
      <c r="AF42" s="66">
        <f t="shared" si="26"/>
        <v>13.999145445885594</v>
      </c>
      <c r="AG42" s="66">
        <f t="shared" si="26"/>
        <v>13.377044150685593</v>
      </c>
      <c r="AH42" s="66">
        <f t="shared" ref="AH42:BL42" si="27">AVERAGE(AH39,AH41)</f>
        <v>12.754942855485593</v>
      </c>
      <c r="AI42" s="66">
        <f t="shared" si="27"/>
        <v>12.132841560285593</v>
      </c>
      <c r="AJ42" s="66">
        <f t="shared" si="27"/>
        <v>11.510740265085593</v>
      </c>
      <c r="AK42" s="66">
        <f t="shared" si="27"/>
        <v>10.888638969885593</v>
      </c>
      <c r="AL42" s="66">
        <f t="shared" si="27"/>
        <v>10.266537674685592</v>
      </c>
      <c r="AM42" s="66">
        <f t="shared" si="27"/>
        <v>9.6444363794855921</v>
      </c>
      <c r="AN42" s="66">
        <f t="shared" si="27"/>
        <v>9.0223350842855918</v>
      </c>
      <c r="AO42" s="66">
        <f t="shared" si="27"/>
        <v>8.4002337890855916</v>
      </c>
      <c r="AP42" s="66">
        <f t="shared" si="27"/>
        <v>7.7781324938855914</v>
      </c>
      <c r="AQ42" s="66">
        <f t="shared" si="27"/>
        <v>7.1560311986855911</v>
      </c>
      <c r="AR42" s="66">
        <f t="shared" si="27"/>
        <v>6.5339299034855909</v>
      </c>
      <c r="AS42" s="66">
        <f t="shared" si="27"/>
        <v>5.9118286082855906</v>
      </c>
      <c r="AT42" s="66">
        <f t="shared" si="27"/>
        <v>5.2897273130855904</v>
      </c>
      <c r="AU42" s="66">
        <f t="shared" si="27"/>
        <v>4.6676260178855902</v>
      </c>
      <c r="AV42" s="66">
        <f t="shared" si="27"/>
        <v>4.0455247226855899</v>
      </c>
      <c r="AW42" s="66">
        <f t="shared" si="27"/>
        <v>3.4234234274855906</v>
      </c>
      <c r="AX42" s="66">
        <f t="shared" si="27"/>
        <v>2.8013221322855903</v>
      </c>
      <c r="AY42" s="66">
        <f t="shared" si="27"/>
        <v>2.179220837085591</v>
      </c>
      <c r="AZ42" s="66">
        <f t="shared" si="27"/>
        <v>1.557119541885591</v>
      </c>
      <c r="BA42" s="66">
        <f t="shared" si="27"/>
        <v>0.93501824668559119</v>
      </c>
      <c r="BB42" s="66">
        <f t="shared" si="27"/>
        <v>0.31291695148559123</v>
      </c>
      <c r="BC42" s="66">
        <f t="shared" si="27"/>
        <v>1.8663038855912806E-3</v>
      </c>
      <c r="BD42" s="66">
        <f t="shared" si="27"/>
        <v>1.8663038855912806E-3</v>
      </c>
      <c r="BE42" s="66">
        <f t="shared" si="27"/>
        <v>1.8663038855912806E-3</v>
      </c>
      <c r="BF42" s="66">
        <f t="shared" si="27"/>
        <v>1.8663038855912806E-3</v>
      </c>
      <c r="BG42" s="66">
        <f t="shared" si="27"/>
        <v>1.8663038855912806E-3</v>
      </c>
      <c r="BH42" s="66">
        <f t="shared" si="27"/>
        <v>1.8663038855912806E-3</v>
      </c>
      <c r="BI42" s="66">
        <f t="shared" si="27"/>
        <v>1.8663038855912806E-3</v>
      </c>
      <c r="BJ42" s="66">
        <f t="shared" si="27"/>
        <v>1.8663038855912806E-3</v>
      </c>
      <c r="BK42" s="66">
        <f t="shared" si="27"/>
        <v>1.8663038855912806E-3</v>
      </c>
      <c r="BL42" s="66">
        <f t="shared" si="27"/>
        <v>1.8663038855912806E-3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376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8">B47</f>
        <v>0</v>
      </c>
      <c r="D45" s="53">
        <f t="shared" si="28"/>
        <v>0</v>
      </c>
      <c r="E45" s="53">
        <f t="shared" si="28"/>
        <v>0</v>
      </c>
      <c r="F45" s="53">
        <f t="shared" si="28"/>
        <v>-0.19255516279999998</v>
      </c>
      <c r="G45" s="53">
        <f t="shared" si="28"/>
        <v>-2.4069395350000022E-2</v>
      </c>
      <c r="H45" s="53">
        <f t="shared" si="28"/>
        <v>0.47840330197659992</v>
      </c>
      <c r="I45" s="53">
        <f t="shared" si="28"/>
        <v>0.92869355018439981</v>
      </c>
      <c r="J45" s="53">
        <f t="shared" si="28"/>
        <v>1.3308450076921998</v>
      </c>
      <c r="K45" s="53">
        <f t="shared" si="28"/>
        <v>1.6883236674303999</v>
      </c>
      <c r="L45" s="53">
        <f t="shared" si="28"/>
        <v>2.0045955223293999</v>
      </c>
      <c r="M45" s="53">
        <f t="shared" si="28"/>
        <v>2.2826451774125998</v>
      </c>
      <c r="N45" s="53">
        <f t="shared" si="28"/>
        <v>2.5254572377033999</v>
      </c>
      <c r="O45" s="53">
        <f t="shared" si="28"/>
        <v>2.7624926431101997</v>
      </c>
      <c r="P45" s="53">
        <f t="shared" si="28"/>
        <v>2.9995280485169995</v>
      </c>
      <c r="Q45" s="53">
        <f t="shared" si="28"/>
        <v>3.2365634539237993</v>
      </c>
      <c r="R45" s="53">
        <f t="shared" si="28"/>
        <v>3.4735988593305991</v>
      </c>
      <c r="S45" s="53">
        <f t="shared" si="28"/>
        <v>3.7106342647373989</v>
      </c>
      <c r="T45" s="53">
        <f t="shared" si="28"/>
        <v>3.9476696701441987</v>
      </c>
      <c r="U45" s="53">
        <f t="shared" si="28"/>
        <v>4.1847050755509985</v>
      </c>
      <c r="V45" s="53">
        <f t="shared" si="28"/>
        <v>4.4217404809577987</v>
      </c>
      <c r="W45" s="53">
        <f t="shared" si="28"/>
        <v>4.6587758863645989</v>
      </c>
      <c r="X45" s="53">
        <f t="shared" si="28"/>
        <v>4.8958112917713992</v>
      </c>
      <c r="Y45" s="53">
        <f t="shared" si="28"/>
        <v>5.1328466971781994</v>
      </c>
      <c r="Z45" s="53">
        <f t="shared" si="28"/>
        <v>5.3698821025849997</v>
      </c>
      <c r="AA45" s="53">
        <f t="shared" si="28"/>
        <v>5.3921222238883999</v>
      </c>
      <c r="AB45" s="53">
        <f t="shared" si="28"/>
        <v>5.1995670610884002</v>
      </c>
      <c r="AC45" s="53">
        <f t="shared" si="28"/>
        <v>5.0070118982884004</v>
      </c>
      <c r="AD45" s="53">
        <f t="shared" si="28"/>
        <v>4.8144567354884007</v>
      </c>
      <c r="AE45" s="53">
        <f t="shared" si="28"/>
        <v>4.621901572688401</v>
      </c>
      <c r="AF45" s="53">
        <f t="shared" si="28"/>
        <v>4.4293464098884012</v>
      </c>
      <c r="AG45" s="53">
        <f t="shared" si="28"/>
        <v>4.2367912470884015</v>
      </c>
      <c r="AH45" s="53">
        <f t="shared" si="28"/>
        <v>4.0442360842884018</v>
      </c>
      <c r="AI45" s="53">
        <f t="shared" si="28"/>
        <v>3.8516809214884016</v>
      </c>
      <c r="AJ45" s="53">
        <f t="shared" si="28"/>
        <v>3.6591257586884014</v>
      </c>
      <c r="AK45" s="53">
        <f t="shared" si="28"/>
        <v>3.4665705958884012</v>
      </c>
      <c r="AL45" s="53">
        <f t="shared" si="28"/>
        <v>3.274015433088401</v>
      </c>
      <c r="AM45" s="53">
        <f t="shared" si="28"/>
        <v>3.0814602702884009</v>
      </c>
      <c r="AN45" s="53">
        <f t="shared" si="28"/>
        <v>2.8889051074884007</v>
      </c>
      <c r="AO45" s="53">
        <f t="shared" si="28"/>
        <v>2.6963499446884005</v>
      </c>
      <c r="AP45" s="53">
        <f t="shared" si="28"/>
        <v>2.5037947818884003</v>
      </c>
      <c r="AQ45" s="53">
        <f t="shared" si="28"/>
        <v>2.3112396190884001</v>
      </c>
      <c r="AR45" s="53">
        <f t="shared" si="28"/>
        <v>2.1186844562884</v>
      </c>
      <c r="AS45" s="53">
        <f t="shared" si="28"/>
        <v>1.9261292934884</v>
      </c>
      <c r="AT45" s="53">
        <f t="shared" si="28"/>
        <v>1.7335741306884001</v>
      </c>
      <c r="AU45" s="53">
        <f t="shared" si="28"/>
        <v>1.5410189678884001</v>
      </c>
      <c r="AV45" s="53">
        <f t="shared" si="28"/>
        <v>1.3484638050884001</v>
      </c>
      <c r="AW45" s="53">
        <f t="shared" si="28"/>
        <v>1.1559086422884002</v>
      </c>
      <c r="AX45" s="53">
        <f t="shared" si="28"/>
        <v>0.96335347948840022</v>
      </c>
      <c r="AY45" s="53">
        <f t="shared" si="28"/>
        <v>0.77079831668840026</v>
      </c>
      <c r="AZ45" s="53">
        <f t="shared" si="28"/>
        <v>0.57824315388840031</v>
      </c>
      <c r="BA45" s="53">
        <f t="shared" si="28"/>
        <v>0.38568799108840035</v>
      </c>
      <c r="BB45" s="53">
        <f t="shared" si="28"/>
        <v>0.19313282828840037</v>
      </c>
      <c r="BC45" s="53">
        <f t="shared" si="28"/>
        <v>5.7766548840038068E-4</v>
      </c>
      <c r="BD45" s="53">
        <f t="shared" si="28"/>
        <v>5.7766548840038068E-4</v>
      </c>
      <c r="BE45" s="53">
        <f t="shared" si="28"/>
        <v>5.7766548840038068E-4</v>
      </c>
      <c r="BF45" s="53">
        <f t="shared" si="28"/>
        <v>5.7766548840038068E-4</v>
      </c>
      <c r="BG45" s="53">
        <f t="shared" si="28"/>
        <v>5.7766548840038068E-4</v>
      </c>
      <c r="BH45" s="53">
        <f t="shared" si="28"/>
        <v>5.7766548840038068E-4</v>
      </c>
      <c r="BI45" s="53">
        <f t="shared" si="28"/>
        <v>5.7766548840038068E-4</v>
      </c>
      <c r="BJ45" s="53">
        <f t="shared" si="28"/>
        <v>5.7766548840038068E-4</v>
      </c>
      <c r="BK45" s="53">
        <f t="shared" si="28"/>
        <v>5.7766548840038068E-4</v>
      </c>
      <c r="BL45" s="53">
        <f t="shared" si="28"/>
        <v>5.7766548840038068E-4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-0.19255516279999998</v>
      </c>
      <c r="F46" s="53">
        <f>(F27-F114)*'Assumptions (Inputs)'!$D$26</f>
        <v>0.16848576744999996</v>
      </c>
      <c r="G46" s="53">
        <f>(G27-G114)*'Assumptions (Inputs)'!$D$26</f>
        <v>0.50247269732659994</v>
      </c>
      <c r="H46" s="53">
        <f>(H27-H114)*'Assumptions (Inputs)'!$D$26</f>
        <v>0.45029024820779989</v>
      </c>
      <c r="I46" s="53">
        <f>(I27-I114)*'Assumptions (Inputs)'!$D$26</f>
        <v>0.40215145750779996</v>
      </c>
      <c r="J46" s="53">
        <f>(J27-J114)*'Assumptions (Inputs)'!$D$26</f>
        <v>0.35747865973819992</v>
      </c>
      <c r="K46" s="53">
        <f>(K27-K114)*'Assumptions (Inputs)'!$D$26</f>
        <v>0.31627185489899995</v>
      </c>
      <c r="L46" s="53">
        <f>(L27-L114)*'Assumptions (Inputs)'!$D$26</f>
        <v>0.27804965508319995</v>
      </c>
      <c r="M46" s="53">
        <f>(M27-M114)*'Assumptions (Inputs)'!$D$26</f>
        <v>0.24281206029079999</v>
      </c>
      <c r="N46" s="53">
        <f>(N27-N114)*'Assumptions (Inputs)'!$D$26</f>
        <v>0.23703540540679999</v>
      </c>
      <c r="O46" s="53">
        <f>(O27-O114)*'Assumptions (Inputs)'!$D$26</f>
        <v>0.23703540540679999</v>
      </c>
      <c r="P46" s="53">
        <f>(P27-P114)*'Assumptions (Inputs)'!$D$26</f>
        <v>0.23703540540679999</v>
      </c>
      <c r="Q46" s="53">
        <f>(Q27-Q114)*'Assumptions (Inputs)'!$D$26</f>
        <v>0.23703540540679999</v>
      </c>
      <c r="R46" s="53">
        <f>(R27-R114)*'Assumptions (Inputs)'!$D$26</f>
        <v>0.23703540540679999</v>
      </c>
      <c r="S46" s="53">
        <f>(S27-S114)*'Assumptions (Inputs)'!$D$26</f>
        <v>0.23703540540679999</v>
      </c>
      <c r="T46" s="53">
        <f>(T27-T114)*'Assumptions (Inputs)'!$D$26</f>
        <v>0.23703540540679999</v>
      </c>
      <c r="U46" s="53">
        <f>(U27-U114)*'Assumptions (Inputs)'!$D$26</f>
        <v>0.23703540540679999</v>
      </c>
      <c r="V46" s="53">
        <f>(V27-V114)*'Assumptions (Inputs)'!$D$26</f>
        <v>0.23703540540679999</v>
      </c>
      <c r="W46" s="53">
        <f>(W27-W114)*'Assumptions (Inputs)'!$D$26</f>
        <v>0.23703540540679999</v>
      </c>
      <c r="X46" s="53">
        <f>(X27-X114)*'Assumptions (Inputs)'!$D$26</f>
        <v>0.23703540540679999</v>
      </c>
      <c r="Y46" s="53">
        <f>(Y27-Y114)*'Assumptions (Inputs)'!$D$26</f>
        <v>0.23703540540679999</v>
      </c>
      <c r="Z46" s="53">
        <f>(Z27-Z114)*'Assumptions (Inputs)'!$D$26</f>
        <v>2.2240121303399991E-2</v>
      </c>
      <c r="AA46" s="53">
        <f>(AA27-AA114)*'Assumptions (Inputs)'!$D$26</f>
        <v>-0.19255516279999998</v>
      </c>
      <c r="AB46" s="53">
        <f>(AB27-AB114)*'Assumptions (Inputs)'!$D$26</f>
        <v>-0.19255516279999998</v>
      </c>
      <c r="AC46" s="53">
        <f>(AC27-AC114)*'Assumptions (Inputs)'!$D$26</f>
        <v>-0.19255516279999998</v>
      </c>
      <c r="AD46" s="53">
        <f>(AD27-AD114)*'Assumptions (Inputs)'!$D$26</f>
        <v>-0.19255516279999998</v>
      </c>
      <c r="AE46" s="53">
        <f>(AE27-AE114)*'Assumptions (Inputs)'!$D$26</f>
        <v>-0.19255516279999998</v>
      </c>
      <c r="AF46" s="53">
        <f>(AF27-AF114)*'Assumptions (Inputs)'!$D$26</f>
        <v>-0.19255516279999998</v>
      </c>
      <c r="AG46" s="53">
        <f>(AG27-AG114)*'Assumptions (Inputs)'!$D$26</f>
        <v>-0.19255516279999998</v>
      </c>
      <c r="AH46" s="53">
        <f>(AH27-AH114)*'Assumptions (Inputs)'!$D$26</f>
        <v>-0.19255516279999998</v>
      </c>
      <c r="AI46" s="53">
        <f>(AI27-AI114)*'Assumptions (Inputs)'!$D$26</f>
        <v>-0.19255516279999998</v>
      </c>
      <c r="AJ46" s="53">
        <f>(AJ27-AJ114)*'Assumptions (Inputs)'!$D$26</f>
        <v>-0.19255516279999998</v>
      </c>
      <c r="AK46" s="53">
        <f>(AK27-AK114)*'Assumptions (Inputs)'!$D$26</f>
        <v>-0.19255516279999998</v>
      </c>
      <c r="AL46" s="53">
        <f>(AL27-AL114)*'Assumptions (Inputs)'!$D$26</f>
        <v>-0.19255516279999998</v>
      </c>
      <c r="AM46" s="53">
        <f>(AM27-AM114)*'Assumptions (Inputs)'!$D$26</f>
        <v>-0.19255516279999998</v>
      </c>
      <c r="AN46" s="53">
        <f>(AN27-AN114)*'Assumptions (Inputs)'!$D$26</f>
        <v>-0.19255516279999998</v>
      </c>
      <c r="AO46" s="53">
        <f>(AO27-AO114)*'Assumptions (Inputs)'!$D$26</f>
        <v>-0.19255516279999998</v>
      </c>
      <c r="AP46" s="53">
        <f>(AP27-AP114)*'Assumptions (Inputs)'!$D$26</f>
        <v>-0.19255516279999998</v>
      </c>
      <c r="AQ46" s="53">
        <f>(AQ27-AQ114)*'Assumptions (Inputs)'!$D$26</f>
        <v>-0.19255516279999998</v>
      </c>
      <c r="AR46" s="53">
        <f>(AR27-AR114)*'Assumptions (Inputs)'!$D$26</f>
        <v>-0.19255516279999998</v>
      </c>
      <c r="AS46" s="53">
        <f>(AS27-AS114)*'Assumptions (Inputs)'!$D$26</f>
        <v>-0.19255516279999998</v>
      </c>
      <c r="AT46" s="53">
        <f>(AT27-AT114)*'Assumptions (Inputs)'!$D$26</f>
        <v>-0.19255516279999998</v>
      </c>
      <c r="AU46" s="53">
        <f>(AU27-AU114)*'Assumptions (Inputs)'!$D$26</f>
        <v>-0.19255516279999998</v>
      </c>
      <c r="AV46" s="53">
        <f>(AV27-AV114)*'Assumptions (Inputs)'!$D$26</f>
        <v>-0.19255516279999998</v>
      </c>
      <c r="AW46" s="53">
        <f>(AW27-AW114)*'Assumptions (Inputs)'!$D$26</f>
        <v>-0.19255516279999998</v>
      </c>
      <c r="AX46" s="53">
        <f>(AX27-AX114)*'Assumptions (Inputs)'!$D$26</f>
        <v>-0.19255516279999998</v>
      </c>
      <c r="AY46" s="53">
        <f>(AY27-AY114)*'Assumptions (Inputs)'!$D$26</f>
        <v>-0.19255516279999998</v>
      </c>
      <c r="AZ46" s="53">
        <f>(AZ27-AZ114)*'Assumptions (Inputs)'!$D$26</f>
        <v>-0.19255516279999998</v>
      </c>
      <c r="BA46" s="53">
        <f>(BA27-BA114)*'Assumptions (Inputs)'!$D$26</f>
        <v>-0.19255516279999998</v>
      </c>
      <c r="BB46" s="53">
        <f>(BB27-BB114)*'Assumptions (Inputs)'!$D$26</f>
        <v>-0.19255516279999998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5.7766548840038068E-4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9">SUM(B45:B46)</f>
        <v>0</v>
      </c>
      <c r="C47" s="75">
        <f t="shared" si="29"/>
        <v>0</v>
      </c>
      <c r="D47" s="75">
        <f>SUM(D45:D46)</f>
        <v>0</v>
      </c>
      <c r="E47" s="75">
        <f>SUM(E45:E46)</f>
        <v>-0.19255516279999998</v>
      </c>
      <c r="F47" s="75">
        <f t="shared" si="29"/>
        <v>-2.4069395350000022E-2</v>
      </c>
      <c r="G47" s="75">
        <f t="shared" si="29"/>
        <v>0.47840330197659992</v>
      </c>
      <c r="H47" s="75">
        <f t="shared" si="29"/>
        <v>0.92869355018439981</v>
      </c>
      <c r="I47" s="75">
        <f t="shared" si="29"/>
        <v>1.3308450076921998</v>
      </c>
      <c r="J47" s="75">
        <f t="shared" si="29"/>
        <v>1.6883236674303999</v>
      </c>
      <c r="K47" s="75">
        <f t="shared" si="29"/>
        <v>2.0045955223293999</v>
      </c>
      <c r="L47" s="75">
        <f t="shared" si="29"/>
        <v>2.2826451774125998</v>
      </c>
      <c r="M47" s="75">
        <f t="shared" si="29"/>
        <v>2.5254572377033999</v>
      </c>
      <c r="N47" s="75">
        <f t="shared" si="29"/>
        <v>2.7624926431101997</v>
      </c>
      <c r="O47" s="75">
        <f t="shared" si="29"/>
        <v>2.9995280485169995</v>
      </c>
      <c r="P47" s="75">
        <f t="shared" si="29"/>
        <v>3.2365634539237993</v>
      </c>
      <c r="Q47" s="75">
        <f t="shared" si="29"/>
        <v>3.4735988593305991</v>
      </c>
      <c r="R47" s="75">
        <f t="shared" si="29"/>
        <v>3.7106342647373989</v>
      </c>
      <c r="S47" s="75">
        <f t="shared" si="29"/>
        <v>3.9476696701441987</v>
      </c>
      <c r="T47" s="75">
        <f t="shared" si="29"/>
        <v>4.1847050755509985</v>
      </c>
      <c r="U47" s="75">
        <f t="shared" si="29"/>
        <v>4.4217404809577987</v>
      </c>
      <c r="V47" s="75">
        <f t="shared" si="29"/>
        <v>4.6587758863645989</v>
      </c>
      <c r="W47" s="75">
        <f t="shared" si="29"/>
        <v>4.8958112917713992</v>
      </c>
      <c r="X47" s="75">
        <f t="shared" si="29"/>
        <v>5.1328466971781994</v>
      </c>
      <c r="Y47" s="75">
        <f t="shared" si="29"/>
        <v>5.3698821025849997</v>
      </c>
      <c r="Z47" s="75">
        <f t="shared" si="29"/>
        <v>5.3921222238883999</v>
      </c>
      <c r="AA47" s="75">
        <f t="shared" si="29"/>
        <v>5.1995670610884002</v>
      </c>
      <c r="AB47" s="75">
        <f t="shared" si="29"/>
        <v>5.0070118982884004</v>
      </c>
      <c r="AC47" s="75">
        <f t="shared" si="29"/>
        <v>4.8144567354884007</v>
      </c>
      <c r="AD47" s="75">
        <f t="shared" si="29"/>
        <v>4.621901572688401</v>
      </c>
      <c r="AE47" s="75">
        <f t="shared" si="29"/>
        <v>4.4293464098884012</v>
      </c>
      <c r="AF47" s="75">
        <f t="shared" si="29"/>
        <v>4.2367912470884015</v>
      </c>
      <c r="AG47" s="75">
        <f t="shared" si="29"/>
        <v>4.0442360842884018</v>
      </c>
      <c r="AH47" s="75">
        <f t="shared" si="29"/>
        <v>3.8516809214884016</v>
      </c>
      <c r="AI47" s="75">
        <f t="shared" si="29"/>
        <v>3.6591257586884014</v>
      </c>
      <c r="AJ47" s="75">
        <f t="shared" si="29"/>
        <v>3.4665705958884012</v>
      </c>
      <c r="AK47" s="75">
        <f t="shared" si="29"/>
        <v>3.274015433088401</v>
      </c>
      <c r="AL47" s="75">
        <f t="shared" si="29"/>
        <v>3.0814602702884009</v>
      </c>
      <c r="AM47" s="75">
        <f t="shared" si="29"/>
        <v>2.8889051074884007</v>
      </c>
      <c r="AN47" s="75">
        <f t="shared" si="29"/>
        <v>2.6963499446884005</v>
      </c>
      <c r="AO47" s="75">
        <f t="shared" si="29"/>
        <v>2.5037947818884003</v>
      </c>
      <c r="AP47" s="75">
        <f t="shared" si="29"/>
        <v>2.3112396190884001</v>
      </c>
      <c r="AQ47" s="75">
        <f t="shared" si="29"/>
        <v>2.1186844562884</v>
      </c>
      <c r="AR47" s="75">
        <f t="shared" si="29"/>
        <v>1.9261292934884</v>
      </c>
      <c r="AS47" s="75">
        <f t="shared" si="29"/>
        <v>1.7335741306884001</v>
      </c>
      <c r="AT47" s="75">
        <f t="shared" si="29"/>
        <v>1.5410189678884001</v>
      </c>
      <c r="AU47" s="75">
        <f t="shared" si="29"/>
        <v>1.3484638050884001</v>
      </c>
      <c r="AV47" s="75">
        <f t="shared" si="29"/>
        <v>1.1559086422884002</v>
      </c>
      <c r="AW47" s="75">
        <f t="shared" si="29"/>
        <v>0.96335347948840022</v>
      </c>
      <c r="AX47" s="75">
        <f t="shared" si="29"/>
        <v>0.77079831668840026</v>
      </c>
      <c r="AY47" s="75">
        <f t="shared" si="29"/>
        <v>0.57824315388840031</v>
      </c>
      <c r="AZ47" s="75">
        <f t="shared" si="29"/>
        <v>0.38568799108840035</v>
      </c>
      <c r="BA47" s="75">
        <f t="shared" si="29"/>
        <v>0.19313282828840037</v>
      </c>
      <c r="BB47" s="75">
        <f t="shared" si="29"/>
        <v>5.7766548840038068E-4</v>
      </c>
      <c r="BC47" s="75">
        <f t="shared" si="29"/>
        <v>5.7766548840038068E-4</v>
      </c>
      <c r="BD47" s="75">
        <f t="shared" si="29"/>
        <v>5.7766548840038068E-4</v>
      </c>
      <c r="BE47" s="75">
        <f t="shared" si="29"/>
        <v>5.7766548840038068E-4</v>
      </c>
      <c r="BF47" s="75">
        <f t="shared" si="29"/>
        <v>5.7766548840038068E-4</v>
      </c>
      <c r="BG47" s="75">
        <f t="shared" si="29"/>
        <v>5.7766548840038068E-4</v>
      </c>
      <c r="BH47" s="75">
        <f t="shared" si="29"/>
        <v>5.7766548840038068E-4</v>
      </c>
      <c r="BI47" s="75">
        <f t="shared" si="29"/>
        <v>5.7766548840038068E-4</v>
      </c>
      <c r="BJ47" s="75">
        <f t="shared" si="29"/>
        <v>5.7766548840038068E-4</v>
      </c>
      <c r="BK47" s="75">
        <f t="shared" si="29"/>
        <v>5.7766548840038068E-4</v>
      </c>
      <c r="BL47" s="75">
        <f t="shared" si="29"/>
        <v>5.7766548840038068E-4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30">AVERAGE(B45,B47)</f>
        <v>0</v>
      </c>
      <c r="C48" s="66">
        <f t="shared" si="30"/>
        <v>0</v>
      </c>
      <c r="D48" s="66">
        <f t="shared" si="30"/>
        <v>0</v>
      </c>
      <c r="E48" s="66">
        <f>AVERAGE(E45,E47)</f>
        <v>-9.6277581399999992E-2</v>
      </c>
      <c r="F48" s="66">
        <f t="shared" si="30"/>
        <v>-0.108312279075</v>
      </c>
      <c r="G48" s="66">
        <f>AVERAGE(G45,G47)</f>
        <v>0.22716695331329995</v>
      </c>
      <c r="H48" s="66">
        <f t="shared" si="30"/>
        <v>0.70354842608049983</v>
      </c>
      <c r="I48" s="66">
        <f t="shared" si="30"/>
        <v>1.1297692789382998</v>
      </c>
      <c r="J48" s="66">
        <f t="shared" si="30"/>
        <v>1.5095843375612998</v>
      </c>
      <c r="K48" s="66">
        <f t="shared" si="30"/>
        <v>1.8464595948798999</v>
      </c>
      <c r="L48" s="66">
        <f>AVERAGE(L45,L47)</f>
        <v>2.143620349871</v>
      </c>
      <c r="M48" s="66">
        <f>AVERAGE(M45,M47)</f>
        <v>2.4040512075580001</v>
      </c>
      <c r="N48" s="66">
        <f>AVERAGE(N45,N47)</f>
        <v>2.6439749404067996</v>
      </c>
      <c r="O48" s="66">
        <f t="shared" ref="O48:BL48" si="31">AVERAGE(O45,O47)</f>
        <v>2.8810103458135998</v>
      </c>
      <c r="P48" s="66">
        <f t="shared" si="31"/>
        <v>3.1180457512203992</v>
      </c>
      <c r="Q48" s="66">
        <f t="shared" si="31"/>
        <v>3.3550811566271994</v>
      </c>
      <c r="R48" s="66">
        <f t="shared" si="31"/>
        <v>3.5921165620339988</v>
      </c>
      <c r="S48" s="66">
        <f t="shared" si="31"/>
        <v>3.829151967440799</v>
      </c>
      <c r="T48" s="66">
        <f t="shared" si="31"/>
        <v>4.0661873728475983</v>
      </c>
      <c r="U48" s="66">
        <f t="shared" si="31"/>
        <v>4.3032227782543986</v>
      </c>
      <c r="V48" s="66">
        <f t="shared" si="31"/>
        <v>4.5402581836611988</v>
      </c>
      <c r="W48" s="66">
        <f t="shared" si="31"/>
        <v>4.7772935890679991</v>
      </c>
      <c r="X48" s="66">
        <f t="shared" si="31"/>
        <v>5.0143289944747993</v>
      </c>
      <c r="Y48" s="66">
        <f t="shared" si="31"/>
        <v>5.2513643998815995</v>
      </c>
      <c r="Z48" s="66">
        <f t="shared" si="31"/>
        <v>5.3810021632366993</v>
      </c>
      <c r="AA48" s="66">
        <f t="shared" si="31"/>
        <v>5.2958446424884</v>
      </c>
      <c r="AB48" s="66">
        <f t="shared" si="31"/>
        <v>5.1032894796884003</v>
      </c>
      <c r="AC48" s="66">
        <f t="shared" si="31"/>
        <v>4.9107343168884006</v>
      </c>
      <c r="AD48" s="66">
        <f t="shared" si="31"/>
        <v>4.7181791540884008</v>
      </c>
      <c r="AE48" s="66">
        <f t="shared" si="31"/>
        <v>4.5256239912884011</v>
      </c>
      <c r="AF48" s="66">
        <f t="shared" si="31"/>
        <v>4.3330688284884014</v>
      </c>
      <c r="AG48" s="66">
        <f t="shared" si="31"/>
        <v>4.1405136656884016</v>
      </c>
      <c r="AH48" s="66">
        <f t="shared" si="31"/>
        <v>3.9479585028884019</v>
      </c>
      <c r="AI48" s="66">
        <f t="shared" si="31"/>
        <v>3.7554033400884013</v>
      </c>
      <c r="AJ48" s="66">
        <f t="shared" si="31"/>
        <v>3.5628481772884015</v>
      </c>
      <c r="AK48" s="66">
        <f t="shared" si="31"/>
        <v>3.3702930144884009</v>
      </c>
      <c r="AL48" s="66">
        <f t="shared" si="31"/>
        <v>3.1777378516884012</v>
      </c>
      <c r="AM48" s="66">
        <f t="shared" si="31"/>
        <v>2.9851826888884005</v>
      </c>
      <c r="AN48" s="66">
        <f t="shared" si="31"/>
        <v>2.7926275260884008</v>
      </c>
      <c r="AO48" s="66">
        <f t="shared" si="31"/>
        <v>2.6000723632884002</v>
      </c>
      <c r="AP48" s="66">
        <f t="shared" si="31"/>
        <v>2.4075172004884005</v>
      </c>
      <c r="AQ48" s="66">
        <f t="shared" si="31"/>
        <v>2.2149620376883998</v>
      </c>
      <c r="AR48" s="66">
        <f t="shared" si="31"/>
        <v>2.0224068748884001</v>
      </c>
      <c r="AS48" s="66">
        <f t="shared" si="31"/>
        <v>1.8298517120883999</v>
      </c>
      <c r="AT48" s="66">
        <f t="shared" si="31"/>
        <v>1.6372965492884002</v>
      </c>
      <c r="AU48" s="66">
        <f t="shared" si="31"/>
        <v>1.4447413864884</v>
      </c>
      <c r="AV48" s="66">
        <f t="shared" si="31"/>
        <v>1.2521862236884003</v>
      </c>
      <c r="AW48" s="66">
        <f t="shared" si="31"/>
        <v>1.0596310608884001</v>
      </c>
      <c r="AX48" s="66">
        <f t="shared" si="31"/>
        <v>0.86707589808840024</v>
      </c>
      <c r="AY48" s="66">
        <f t="shared" si="31"/>
        <v>0.67452073528840029</v>
      </c>
      <c r="AZ48" s="66">
        <f t="shared" si="31"/>
        <v>0.48196557248840033</v>
      </c>
      <c r="BA48" s="66">
        <f t="shared" si="31"/>
        <v>0.28941040968840037</v>
      </c>
      <c r="BB48" s="66">
        <f t="shared" si="31"/>
        <v>9.6855246888400373E-2</v>
      </c>
      <c r="BC48" s="66">
        <f t="shared" si="31"/>
        <v>5.7766548840038068E-4</v>
      </c>
      <c r="BD48" s="66">
        <f t="shared" si="31"/>
        <v>5.7766548840038068E-4</v>
      </c>
      <c r="BE48" s="66">
        <f t="shared" si="31"/>
        <v>5.7766548840038068E-4</v>
      </c>
      <c r="BF48" s="66">
        <f t="shared" si="31"/>
        <v>5.7766548840038068E-4</v>
      </c>
      <c r="BG48" s="66">
        <f t="shared" si="31"/>
        <v>5.7766548840038068E-4</v>
      </c>
      <c r="BH48" s="66">
        <f t="shared" si="31"/>
        <v>5.7766548840038068E-4</v>
      </c>
      <c r="BI48" s="66">
        <f t="shared" si="31"/>
        <v>5.7766548840038068E-4</v>
      </c>
      <c r="BJ48" s="66">
        <f t="shared" si="31"/>
        <v>5.7766548840038068E-4</v>
      </c>
      <c r="BK48" s="66">
        <f t="shared" si="31"/>
        <v>5.7766548840038068E-4</v>
      </c>
      <c r="BL48" s="66">
        <f t="shared" si="31"/>
        <v>5.7766548840038068E-4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485" t="s">
        <v>373</v>
      </c>
      <c r="B50" s="69">
        <f t="shared" ref="B50:AG50" si="32">B22-B36-B42-B48</f>
        <v>0</v>
      </c>
      <c r="C50" s="69">
        <f t="shared" si="32"/>
        <v>0</v>
      </c>
      <c r="D50" s="69">
        <f t="shared" si="32"/>
        <v>0</v>
      </c>
      <c r="E50" s="69">
        <f t="shared" si="32"/>
        <v>72.615514278999996</v>
      </c>
      <c r="F50" s="69">
        <f t="shared" si="32"/>
        <v>143.02312440762498</v>
      </c>
      <c r="G50" s="69">
        <f t="shared" si="32"/>
        <v>137.90080529367449</v>
      </c>
      <c r="H50" s="69">
        <f t="shared" si="32"/>
        <v>132.1823613165825</v>
      </c>
      <c r="I50" s="69">
        <f t="shared" si="32"/>
        <v>126.67613534679948</v>
      </c>
      <c r="J50" s="69">
        <f t="shared" si="32"/>
        <v>121.3662415833945</v>
      </c>
      <c r="K50" s="69">
        <f t="shared" si="32"/>
        <v>116.23801621012349</v>
      </c>
      <c r="L50" s="69">
        <f t="shared" si="32"/>
        <v>111.27781373131498</v>
      </c>
      <c r="M50" s="69">
        <f t="shared" si="32"/>
        <v>106.47300697186999</v>
      </c>
      <c r="N50" s="69">
        <f t="shared" si="32"/>
        <v>101.75496112520199</v>
      </c>
      <c r="O50" s="69">
        <f t="shared" si="32"/>
        <v>97.049135125404007</v>
      </c>
      <c r="P50" s="69">
        <f t="shared" si="32"/>
        <v>92.343309125605998</v>
      </c>
      <c r="Q50" s="69">
        <f t="shared" si="32"/>
        <v>87.637483125808004</v>
      </c>
      <c r="R50" s="69">
        <f t="shared" si="32"/>
        <v>82.931657126010009</v>
      </c>
      <c r="S50" s="69">
        <f t="shared" si="32"/>
        <v>78.225831126212</v>
      </c>
      <c r="T50" s="69">
        <f t="shared" si="32"/>
        <v>73.520005126414006</v>
      </c>
      <c r="U50" s="69">
        <f t="shared" si="32"/>
        <v>68.814179126615997</v>
      </c>
      <c r="V50" s="69">
        <f t="shared" si="32"/>
        <v>64.108353126818002</v>
      </c>
      <c r="W50" s="69">
        <f t="shared" si="32"/>
        <v>59.402527127020015</v>
      </c>
      <c r="X50" s="69">
        <f t="shared" si="32"/>
        <v>54.696701127222013</v>
      </c>
      <c r="Y50" s="69">
        <f t="shared" si="32"/>
        <v>49.990875127424026</v>
      </c>
      <c r="Z50" s="69">
        <f t="shared" si="32"/>
        <v>45.739423767075536</v>
      </c>
      <c r="AA50" s="69">
        <f t="shared" si="32"/>
        <v>42.396721685626048</v>
      </c>
      <c r="AB50" s="69">
        <f t="shared" si="32"/>
        <v>39.50839424362605</v>
      </c>
      <c r="AC50" s="69">
        <f t="shared" si="32"/>
        <v>36.620066801626059</v>
      </c>
      <c r="AD50" s="69">
        <f t="shared" si="32"/>
        <v>33.731739359626062</v>
      </c>
      <c r="AE50" s="69">
        <f t="shared" si="32"/>
        <v>30.843411917626074</v>
      </c>
      <c r="AF50" s="69">
        <f t="shared" si="32"/>
        <v>27.95508447562608</v>
      </c>
      <c r="AG50" s="69">
        <f t="shared" si="32"/>
        <v>25.066757033626089</v>
      </c>
      <c r="AH50" s="69">
        <f t="shared" ref="AH50:BL50" si="33">AH22-AH36-AH42-AH48</f>
        <v>22.178429591626095</v>
      </c>
      <c r="AI50" s="69">
        <f t="shared" si="33"/>
        <v>19.290102149626108</v>
      </c>
      <c r="AJ50" s="69">
        <f t="shared" si="33"/>
        <v>16.40177470762611</v>
      </c>
      <c r="AK50" s="69">
        <f t="shared" si="33"/>
        <v>13.513447265626123</v>
      </c>
      <c r="AL50" s="69">
        <f t="shared" si="33"/>
        <v>10.625119823626129</v>
      </c>
      <c r="AM50" s="69">
        <f t="shared" si="33"/>
        <v>7.7367923816261364</v>
      </c>
      <c r="AN50" s="69">
        <f t="shared" si="33"/>
        <v>4.8484649396261439</v>
      </c>
      <c r="AO50" s="69">
        <f t="shared" si="33"/>
        <v>1.9601374976261523</v>
      </c>
      <c r="AP50" s="69">
        <f t="shared" si="33"/>
        <v>-0.92818994437384017</v>
      </c>
      <c r="AQ50" s="69">
        <f t="shared" si="33"/>
        <v>-3.8165173863738318</v>
      </c>
      <c r="AR50" s="69">
        <f t="shared" si="33"/>
        <v>-6.7048448283738242</v>
      </c>
      <c r="AS50" s="69">
        <f t="shared" si="33"/>
        <v>-9.5931722703738167</v>
      </c>
      <c r="AT50" s="69">
        <f t="shared" si="33"/>
        <v>-12.481499712373809</v>
      </c>
      <c r="AU50" s="69">
        <f t="shared" si="33"/>
        <v>-15.369827154373802</v>
      </c>
      <c r="AV50" s="69">
        <f t="shared" si="33"/>
        <v>-18.258154596373796</v>
      </c>
      <c r="AW50" s="69">
        <f t="shared" si="33"/>
        <v>-21.146482038373787</v>
      </c>
      <c r="AX50" s="69">
        <f t="shared" si="33"/>
        <v>-24.034809480373781</v>
      </c>
      <c r="AY50" s="69">
        <f t="shared" si="33"/>
        <v>-26.923136922373772</v>
      </c>
      <c r="AZ50" s="69">
        <f t="shared" si="33"/>
        <v>-29.811464364373762</v>
      </c>
      <c r="BA50" s="69">
        <f t="shared" si="33"/>
        <v>-32.69979180637376</v>
      </c>
      <c r="BB50" s="69">
        <f t="shared" si="33"/>
        <v>-17.07319974837387</v>
      </c>
      <c r="BC50" s="69">
        <f t="shared" si="33"/>
        <v>-2.4439693739916613E-3</v>
      </c>
      <c r="BD50" s="69">
        <f t="shared" si="33"/>
        <v>-2.4439693739916613E-3</v>
      </c>
      <c r="BE50" s="69">
        <f t="shared" si="33"/>
        <v>-2.4439693739916613E-3</v>
      </c>
      <c r="BF50" s="69">
        <f t="shared" si="33"/>
        <v>-2.4439693739916613E-3</v>
      </c>
      <c r="BG50" s="69">
        <f t="shared" si="33"/>
        <v>-2.4439693739916613E-3</v>
      </c>
      <c r="BH50" s="69">
        <f t="shared" si="33"/>
        <v>-2.4439693739916613E-3</v>
      </c>
      <c r="BI50" s="69">
        <f t="shared" si="33"/>
        <v>-2.4439693739916613E-3</v>
      </c>
      <c r="BJ50" s="69">
        <f t="shared" si="33"/>
        <v>-2.4439693739916613E-3</v>
      </c>
      <c r="BK50" s="69">
        <f t="shared" si="33"/>
        <v>-2.4439693739916613E-3</v>
      </c>
      <c r="BL50" s="69">
        <f t="shared" si="33"/>
        <v>-2.4439693739916613E-3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0.47809135559321958</v>
      </c>
      <c r="F53" s="78">
        <f>(+F33-F114)*'Assumptions (Inputs)'!$E$31/'Assumptions (Inputs)'!$E$30</f>
        <v>0.47809135559321958</v>
      </c>
      <c r="G53" s="78">
        <f>(+G33-G114)*'Assumptions (Inputs)'!$E$31/'Assumptions (Inputs)'!$E$30</f>
        <v>0.47809135559321958</v>
      </c>
      <c r="H53" s="78">
        <f>(+H33-H114)*'Assumptions (Inputs)'!$E$31/'Assumptions (Inputs)'!$E$30</f>
        <v>0.47809135559321958</v>
      </c>
      <c r="I53" s="78">
        <f>(+I33-I114)*'Assumptions (Inputs)'!$E$31/'Assumptions (Inputs)'!$E$30</f>
        <v>0.47809135559321958</v>
      </c>
      <c r="J53" s="78">
        <f>(+J33-J114)*'Assumptions (Inputs)'!$E$31/'Assumptions (Inputs)'!$E$30</f>
        <v>0.47809135559321958</v>
      </c>
      <c r="K53" s="78">
        <f>(+K33-K114)*'Assumptions (Inputs)'!$E$31/'Assumptions (Inputs)'!$E$30</f>
        <v>0.47809135559321958</v>
      </c>
      <c r="L53" s="78">
        <f>(+L33-L114)*'Assumptions (Inputs)'!$E$31/'Assumptions (Inputs)'!$E$30</f>
        <v>0.47809135559321958</v>
      </c>
      <c r="M53" s="78">
        <f>(+M33-M114)*'Assumptions (Inputs)'!$E$31/'Assumptions (Inputs)'!$E$30</f>
        <v>0.47809135559321958</v>
      </c>
      <c r="N53" s="78">
        <f>(+N33-N114)*'Assumptions (Inputs)'!$E$31/'Assumptions (Inputs)'!$E$30</f>
        <v>0.47809135559321958</v>
      </c>
      <c r="O53" s="78">
        <f>(+O33-O114)*'Assumptions (Inputs)'!$E$31/'Assumptions (Inputs)'!$E$30</f>
        <v>0.47809135559321958</v>
      </c>
      <c r="P53" s="78">
        <f>(+P33-P114)*'Assumptions (Inputs)'!$E$31/'Assumptions (Inputs)'!$E$30</f>
        <v>0.47809135559321958</v>
      </c>
      <c r="Q53" s="78">
        <f>(+Q33-Q114)*'Assumptions (Inputs)'!$E$31/'Assumptions (Inputs)'!$E$30</f>
        <v>0.47809135559321958</v>
      </c>
      <c r="R53" s="78">
        <f>(+R33-R114)*'Assumptions (Inputs)'!$E$31/'Assumptions (Inputs)'!$E$30</f>
        <v>0.47809135559321958</v>
      </c>
      <c r="S53" s="78">
        <f>(+S33-S114)*'Assumptions (Inputs)'!$E$31/'Assumptions (Inputs)'!$E$30</f>
        <v>0.47809135559321958</v>
      </c>
      <c r="T53" s="78">
        <f>(+T33-T114)*'Assumptions (Inputs)'!$E$31/'Assumptions (Inputs)'!$E$30</f>
        <v>0.47809135559321958</v>
      </c>
      <c r="U53" s="78">
        <f>(+U33-U114)*'Assumptions (Inputs)'!$E$31/'Assumptions (Inputs)'!$E$30</f>
        <v>0.47809135559321958</v>
      </c>
      <c r="V53" s="78">
        <f>(+V33-V114)*'Assumptions (Inputs)'!$E$31/'Assumptions (Inputs)'!$E$30</f>
        <v>0.47809135559321958</v>
      </c>
      <c r="W53" s="78">
        <f>(+W33-W114)*'Assumptions (Inputs)'!$E$31/'Assumptions (Inputs)'!$E$30</f>
        <v>0.47809135559321958</v>
      </c>
      <c r="X53" s="78">
        <f>(+X33-X114)*'Assumptions (Inputs)'!$E$31/'Assumptions (Inputs)'!$E$30</f>
        <v>0.47809135559321958</v>
      </c>
      <c r="Y53" s="78">
        <f>(+Y33-Y114)*'Assumptions (Inputs)'!$E$31/'Assumptions (Inputs)'!$E$30</f>
        <v>0.47809135559321958</v>
      </c>
      <c r="Z53" s="78">
        <f>(+Z33-Z114)*'Assumptions (Inputs)'!$E$31/'Assumptions (Inputs)'!$E$30</f>
        <v>0.47809135559321958</v>
      </c>
      <c r="AA53" s="78">
        <f>(+AA33-AA114)*'Assumptions (Inputs)'!$E$31/'Assumptions (Inputs)'!$E$30</f>
        <v>0.47809135559321958</v>
      </c>
      <c r="AB53" s="78">
        <f>(+AB33-AB114)*'Assumptions (Inputs)'!$E$31/'Assumptions (Inputs)'!$E$30</f>
        <v>0.47809135559321958</v>
      </c>
      <c r="AC53" s="78">
        <f>(+AC33-AC114)*'Assumptions (Inputs)'!$E$31/'Assumptions (Inputs)'!$E$30</f>
        <v>0.47809135559321958</v>
      </c>
      <c r="AD53" s="78">
        <f>(+AD33-AD114)*'Assumptions (Inputs)'!$E$31/'Assumptions (Inputs)'!$E$30</f>
        <v>0.47809135559321958</v>
      </c>
      <c r="AE53" s="78">
        <f>(+AE33-AE114)*'Assumptions (Inputs)'!$E$31/'Assumptions (Inputs)'!$E$30</f>
        <v>0.47809135559321958</v>
      </c>
      <c r="AF53" s="78">
        <f>(+AF33-AF114)*'Assumptions (Inputs)'!$E$31/'Assumptions (Inputs)'!$E$30</f>
        <v>0.47809135559321958</v>
      </c>
      <c r="AG53" s="78">
        <f>(+AG33-AG114)*'Assumptions (Inputs)'!$E$31/'Assumptions (Inputs)'!$E$30</f>
        <v>0.47809135559321958</v>
      </c>
      <c r="AH53" s="78">
        <f>(+AH33-AH114)*'Assumptions (Inputs)'!$E$31/'Assumptions (Inputs)'!$E$30</f>
        <v>0.47809135559321958</v>
      </c>
      <c r="AI53" s="78">
        <f>(+AI33-AI114)*'Assumptions (Inputs)'!$E$31/'Assumptions (Inputs)'!$E$30</f>
        <v>0.47809135559321958</v>
      </c>
      <c r="AJ53" s="78">
        <f>(+AJ33-AJ114)*'Assumptions (Inputs)'!$E$31/'Assumptions (Inputs)'!$E$30</f>
        <v>0.47809135559321958</v>
      </c>
      <c r="AK53" s="78">
        <f>(+AK33-AK114)*'Assumptions (Inputs)'!$E$31/'Assumptions (Inputs)'!$E$30</f>
        <v>0.47809135559321958</v>
      </c>
      <c r="AL53" s="78">
        <f>(+AL33-AL114)*'Assumptions (Inputs)'!$E$31/'Assumptions (Inputs)'!$E$30</f>
        <v>0.47809135559321958</v>
      </c>
      <c r="AM53" s="78">
        <f>(+AM33-AM114)*'Assumptions (Inputs)'!$E$31/'Assumptions (Inputs)'!$E$30</f>
        <v>0.47809135559321958</v>
      </c>
      <c r="AN53" s="78">
        <f>(+AN33-AN114)*'Assumptions (Inputs)'!$E$31/'Assumptions (Inputs)'!$E$30</f>
        <v>0.47809135559321958</v>
      </c>
      <c r="AO53" s="78">
        <f>(+AO33-AO114)*'Assumptions (Inputs)'!$E$31/'Assumptions (Inputs)'!$E$30</f>
        <v>0.47809135559321958</v>
      </c>
      <c r="AP53" s="78">
        <f>(+AP33-AP114)*'Assumptions (Inputs)'!$E$31/'Assumptions (Inputs)'!$E$30</f>
        <v>0.47809135559321958</v>
      </c>
      <c r="AQ53" s="78">
        <f>(+AQ33-AQ114)*'Assumptions (Inputs)'!$E$31/'Assumptions (Inputs)'!$E$30</f>
        <v>0.47809135559321958</v>
      </c>
      <c r="AR53" s="78">
        <f>(+AR33-AR114)*'Assumptions (Inputs)'!$E$31/'Assumptions (Inputs)'!$E$30</f>
        <v>0.47809135559321958</v>
      </c>
      <c r="AS53" s="78">
        <f>(+AS33-AS114)*'Assumptions (Inputs)'!$E$31/'Assumptions (Inputs)'!$E$30</f>
        <v>0.47809135559321958</v>
      </c>
      <c r="AT53" s="78">
        <f>(+AT33-AT114)*'Assumptions (Inputs)'!$E$31/'Assumptions (Inputs)'!$E$30</f>
        <v>0.47809135559321958</v>
      </c>
      <c r="AU53" s="78">
        <f>(+AU33-AU114)*'Assumptions (Inputs)'!$E$31/'Assumptions (Inputs)'!$E$30</f>
        <v>0.47809135559321958</v>
      </c>
      <c r="AV53" s="78">
        <f>(+AV33-AV114)*'Assumptions (Inputs)'!$E$31/'Assumptions (Inputs)'!$E$30</f>
        <v>0.47809135559321958</v>
      </c>
      <c r="AW53" s="78">
        <f>(+AW33-AW114)*'Assumptions (Inputs)'!$E$31/'Assumptions (Inputs)'!$E$30</f>
        <v>0.47809135559321958</v>
      </c>
      <c r="AX53" s="78">
        <f>(+AX33-AX114)*'Assumptions (Inputs)'!$E$31/'Assumptions (Inputs)'!$E$30</f>
        <v>0.47809135559321958</v>
      </c>
      <c r="AY53" s="78">
        <f>(+AY33-AY114)*'Assumptions (Inputs)'!$E$31/'Assumptions (Inputs)'!$E$30</f>
        <v>0.47809135559321958</v>
      </c>
      <c r="AZ53" s="78">
        <f>(+AZ33-AZ114)*'Assumptions (Inputs)'!$E$31/'Assumptions (Inputs)'!$E$30</f>
        <v>0.47809135559321958</v>
      </c>
      <c r="BA53" s="78">
        <f>(+BA33-BA114)*'Assumptions (Inputs)'!$E$31/'Assumptions (Inputs)'!$E$30</f>
        <v>0.47809135559321958</v>
      </c>
      <c r="BB53" s="78">
        <f>(+BB33-BB114)*'Assumptions (Inputs)'!$E$31/'Assumptions (Inputs)'!$E$30</f>
        <v>0.47809135559321958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23.904567779660958</v>
      </c>
      <c r="BO53" s="329"/>
    </row>
    <row r="54" spans="1:107" s="36" customFormat="1" ht="15" customHeight="1" x14ac:dyDescent="0.2">
      <c r="A54" s="34" t="s">
        <v>53</v>
      </c>
      <c r="B54" s="72">
        <f t="shared" ref="B54:AG54" si="34">B33</f>
        <v>0</v>
      </c>
      <c r="C54" s="72">
        <f t="shared" si="34"/>
        <v>0</v>
      </c>
      <c r="D54" s="72">
        <f t="shared" si="34"/>
        <v>0</v>
      </c>
      <c r="E54" s="72">
        <f t="shared" si="34"/>
        <v>3.7029838999999991</v>
      </c>
      <c r="F54" s="72">
        <f t="shared" si="34"/>
        <v>3.7029838999999991</v>
      </c>
      <c r="G54" s="72">
        <f t="shared" si="34"/>
        <v>3.7029838999999991</v>
      </c>
      <c r="H54" s="72">
        <f t="shared" si="34"/>
        <v>3.7029838999999991</v>
      </c>
      <c r="I54" s="72">
        <f t="shared" si="34"/>
        <v>3.7029838999999991</v>
      </c>
      <c r="J54" s="72">
        <f t="shared" si="34"/>
        <v>3.7029838999999991</v>
      </c>
      <c r="K54" s="72">
        <f t="shared" si="34"/>
        <v>3.7029838999999991</v>
      </c>
      <c r="L54" s="72">
        <f t="shared" si="34"/>
        <v>3.7029838999999991</v>
      </c>
      <c r="M54" s="72">
        <f t="shared" si="34"/>
        <v>3.7029838999999991</v>
      </c>
      <c r="N54" s="72">
        <f t="shared" si="34"/>
        <v>3.7029838999999991</v>
      </c>
      <c r="O54" s="72">
        <f t="shared" si="34"/>
        <v>3.7029838999999991</v>
      </c>
      <c r="P54" s="72">
        <f t="shared" si="34"/>
        <v>3.7029838999999991</v>
      </c>
      <c r="Q54" s="72">
        <f t="shared" si="34"/>
        <v>3.7029838999999991</v>
      </c>
      <c r="R54" s="72">
        <f t="shared" si="34"/>
        <v>3.7029838999999991</v>
      </c>
      <c r="S54" s="72">
        <f t="shared" si="34"/>
        <v>3.7029838999999991</v>
      </c>
      <c r="T54" s="72">
        <f t="shared" si="34"/>
        <v>3.7029838999999991</v>
      </c>
      <c r="U54" s="72">
        <f t="shared" si="34"/>
        <v>3.7029838999999991</v>
      </c>
      <c r="V54" s="72">
        <f t="shared" si="34"/>
        <v>3.7029838999999991</v>
      </c>
      <c r="W54" s="72">
        <f t="shared" si="34"/>
        <v>3.7029838999999991</v>
      </c>
      <c r="X54" s="72">
        <f t="shared" si="34"/>
        <v>3.7029838999999991</v>
      </c>
      <c r="Y54" s="72">
        <f t="shared" si="34"/>
        <v>3.7029838999999991</v>
      </c>
      <c r="Z54" s="72">
        <f t="shared" si="34"/>
        <v>3.7029838999999991</v>
      </c>
      <c r="AA54" s="72">
        <f t="shared" si="34"/>
        <v>3.7029838999999991</v>
      </c>
      <c r="AB54" s="72">
        <f t="shared" si="34"/>
        <v>3.7029838999999991</v>
      </c>
      <c r="AC54" s="72">
        <f t="shared" si="34"/>
        <v>3.7029838999999991</v>
      </c>
      <c r="AD54" s="72">
        <f t="shared" si="34"/>
        <v>3.7029838999999991</v>
      </c>
      <c r="AE54" s="72">
        <f t="shared" si="34"/>
        <v>3.7029838999999991</v>
      </c>
      <c r="AF54" s="72">
        <f t="shared" si="34"/>
        <v>3.7029838999999991</v>
      </c>
      <c r="AG54" s="72">
        <f t="shared" si="34"/>
        <v>3.7029838999999991</v>
      </c>
      <c r="AH54" s="72">
        <f t="shared" ref="AH54:BL54" si="35">AH33</f>
        <v>3.7029838999999991</v>
      </c>
      <c r="AI54" s="72">
        <f t="shared" si="35"/>
        <v>3.7029838999999991</v>
      </c>
      <c r="AJ54" s="72">
        <f t="shared" si="35"/>
        <v>3.7029838999999991</v>
      </c>
      <c r="AK54" s="72">
        <f t="shared" si="35"/>
        <v>3.7029838999999991</v>
      </c>
      <c r="AL54" s="72">
        <f t="shared" si="35"/>
        <v>3.7029838999999991</v>
      </c>
      <c r="AM54" s="72">
        <f t="shared" si="35"/>
        <v>3.7029838999999991</v>
      </c>
      <c r="AN54" s="72">
        <f t="shared" si="35"/>
        <v>3.7029838999999991</v>
      </c>
      <c r="AO54" s="72">
        <f t="shared" si="35"/>
        <v>3.7029838999999991</v>
      </c>
      <c r="AP54" s="72">
        <f t="shared" si="35"/>
        <v>3.7029838999999991</v>
      </c>
      <c r="AQ54" s="72">
        <f t="shared" si="35"/>
        <v>3.7029838999999991</v>
      </c>
      <c r="AR54" s="72">
        <f t="shared" si="35"/>
        <v>3.7029838999999991</v>
      </c>
      <c r="AS54" s="72">
        <f t="shared" si="35"/>
        <v>3.7029838999999991</v>
      </c>
      <c r="AT54" s="72">
        <f t="shared" si="35"/>
        <v>3.7029838999999991</v>
      </c>
      <c r="AU54" s="72">
        <f t="shared" si="35"/>
        <v>3.7029838999999991</v>
      </c>
      <c r="AV54" s="72">
        <f t="shared" si="35"/>
        <v>3.7029838999999991</v>
      </c>
      <c r="AW54" s="72">
        <f t="shared" si="35"/>
        <v>3.7029838999999991</v>
      </c>
      <c r="AX54" s="72">
        <f t="shared" si="35"/>
        <v>3.7029838999999991</v>
      </c>
      <c r="AY54" s="72">
        <f t="shared" si="35"/>
        <v>3.7029838999999991</v>
      </c>
      <c r="AZ54" s="72">
        <f t="shared" si="35"/>
        <v>3.7029838999999991</v>
      </c>
      <c r="BA54" s="72">
        <f t="shared" si="35"/>
        <v>3.7029838999999991</v>
      </c>
      <c r="BB54" s="72">
        <f t="shared" si="35"/>
        <v>3.7029838999999991</v>
      </c>
      <c r="BC54" s="72">
        <f t="shared" si="35"/>
        <v>0</v>
      </c>
      <c r="BD54" s="72">
        <f t="shared" si="35"/>
        <v>0</v>
      </c>
      <c r="BE54" s="72">
        <f t="shared" si="35"/>
        <v>0</v>
      </c>
      <c r="BF54" s="72">
        <f t="shared" si="35"/>
        <v>0</v>
      </c>
      <c r="BG54" s="72">
        <f t="shared" si="35"/>
        <v>0</v>
      </c>
      <c r="BH54" s="72">
        <f t="shared" si="35"/>
        <v>0</v>
      </c>
      <c r="BI54" s="72">
        <f t="shared" si="35"/>
        <v>0</v>
      </c>
      <c r="BJ54" s="72">
        <f t="shared" si="35"/>
        <v>0</v>
      </c>
      <c r="BK54" s="72">
        <f t="shared" si="35"/>
        <v>0</v>
      </c>
      <c r="BL54" s="72">
        <f t="shared" si="35"/>
        <v>0</v>
      </c>
      <c r="BM54" s="35"/>
      <c r="BN54" s="72">
        <f>SUM(B54:BM54)</f>
        <v>185.14919499999974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7.4059677999999991</v>
      </c>
      <c r="F55" s="65">
        <f>F21*'Assumptions (Inputs)'!$D$48</f>
        <v>7.4059677999999991</v>
      </c>
      <c r="G55" s="65">
        <f>G21*'Assumptions (Inputs)'!$D$48</f>
        <v>7.4059677999999991</v>
      </c>
      <c r="H55" s="65">
        <f>H21*'Assumptions (Inputs)'!$D$48</f>
        <v>7.4059677999999991</v>
      </c>
      <c r="I55" s="65">
        <f>I21*'Assumptions (Inputs)'!$D$48</f>
        <v>7.4059677999999991</v>
      </c>
      <c r="J55" s="65">
        <f>J21*'Assumptions (Inputs)'!$D$48</f>
        <v>7.4059677999999991</v>
      </c>
      <c r="K55" s="65">
        <f>K21*'Assumptions (Inputs)'!$D$48</f>
        <v>7.4059677999999991</v>
      </c>
      <c r="L55" s="65">
        <f>L21*'Assumptions (Inputs)'!$D$48</f>
        <v>7.4059677999999991</v>
      </c>
      <c r="M55" s="65">
        <f>M21*'Assumptions (Inputs)'!$D$48</f>
        <v>7.4059677999999991</v>
      </c>
      <c r="N55" s="65">
        <f>N21*'Assumptions (Inputs)'!$D$48</f>
        <v>7.4059677999999991</v>
      </c>
      <c r="O55" s="65">
        <f>O21*'Assumptions (Inputs)'!$D$48</f>
        <v>7.4059677999999991</v>
      </c>
      <c r="P55" s="65">
        <f>P21*'Assumptions (Inputs)'!$D$48</f>
        <v>7.4059677999999991</v>
      </c>
      <c r="Q55" s="65">
        <f>Q21*'Assumptions (Inputs)'!$D$48</f>
        <v>7.4059677999999991</v>
      </c>
      <c r="R55" s="65">
        <f>R21*'Assumptions (Inputs)'!$D$48</f>
        <v>7.4059677999999991</v>
      </c>
      <c r="S55" s="65">
        <f>S21*'Assumptions (Inputs)'!$D$48</f>
        <v>7.4059677999999991</v>
      </c>
      <c r="T55" s="65">
        <f>T21*'Assumptions (Inputs)'!$D$48</f>
        <v>7.4059677999999991</v>
      </c>
      <c r="U55" s="65">
        <f>U21*'Assumptions (Inputs)'!$D$48</f>
        <v>7.4059677999999991</v>
      </c>
      <c r="V55" s="65">
        <f>V21*'Assumptions (Inputs)'!$D$48</f>
        <v>7.4059677999999991</v>
      </c>
      <c r="W55" s="65">
        <f>W21*'Assumptions (Inputs)'!$D$48</f>
        <v>7.4059677999999991</v>
      </c>
      <c r="X55" s="65">
        <f>X21*'Assumptions (Inputs)'!$D$48</f>
        <v>7.4059677999999991</v>
      </c>
      <c r="Y55" s="65">
        <f>Y21*'Assumptions (Inputs)'!$D$48</f>
        <v>7.4059677999999991</v>
      </c>
      <c r="Z55" s="65">
        <f>Z21*'Assumptions (Inputs)'!$D$48</f>
        <v>7.4059677999999991</v>
      </c>
      <c r="AA55" s="65">
        <f>AA21*'Assumptions (Inputs)'!$D$48</f>
        <v>7.4059677999999991</v>
      </c>
      <c r="AB55" s="65">
        <f>AB21*'Assumptions (Inputs)'!$D$48</f>
        <v>7.4059677999999991</v>
      </c>
      <c r="AC55" s="65">
        <f>AC21*'Assumptions (Inputs)'!$D$48</f>
        <v>7.4059677999999991</v>
      </c>
      <c r="AD55" s="65">
        <f>AD21*'Assumptions (Inputs)'!$D$48</f>
        <v>7.4059677999999991</v>
      </c>
      <c r="AE55" s="65">
        <f>AE21*'Assumptions (Inputs)'!$D$48</f>
        <v>7.4059677999999991</v>
      </c>
      <c r="AF55" s="65">
        <f>AF21*'Assumptions (Inputs)'!$D$48</f>
        <v>7.4059677999999991</v>
      </c>
      <c r="AG55" s="65">
        <f>AG21*'Assumptions (Inputs)'!$D$48</f>
        <v>7.4059677999999991</v>
      </c>
      <c r="AH55" s="65">
        <f>AH21*'Assumptions (Inputs)'!$D$48</f>
        <v>7.4059677999999991</v>
      </c>
      <c r="AI55" s="65">
        <f>AI21*'Assumptions (Inputs)'!$D$48</f>
        <v>7.4059677999999991</v>
      </c>
      <c r="AJ55" s="65">
        <f>AJ21*'Assumptions (Inputs)'!$D$48</f>
        <v>7.4059677999999991</v>
      </c>
      <c r="AK55" s="65">
        <f>AK21*'Assumptions (Inputs)'!$D$48</f>
        <v>7.4059677999999991</v>
      </c>
      <c r="AL55" s="65">
        <f>AL21*'Assumptions (Inputs)'!$D$48</f>
        <v>7.4059677999999991</v>
      </c>
      <c r="AM55" s="65">
        <f>AM21*'Assumptions (Inputs)'!$D$48</f>
        <v>7.4059677999999991</v>
      </c>
      <c r="AN55" s="65">
        <f>AN21*'Assumptions (Inputs)'!$D$48</f>
        <v>7.4059677999999991</v>
      </c>
      <c r="AO55" s="65">
        <f>AO21*'Assumptions (Inputs)'!$D$48</f>
        <v>7.4059677999999991</v>
      </c>
      <c r="AP55" s="65">
        <f>AP21*'Assumptions (Inputs)'!$D$48</f>
        <v>7.4059677999999991</v>
      </c>
      <c r="AQ55" s="65">
        <f>AQ21*'Assumptions (Inputs)'!$D$48</f>
        <v>7.4059677999999991</v>
      </c>
      <c r="AR55" s="65">
        <f>AR21*'Assumptions (Inputs)'!$D$48</f>
        <v>7.4059677999999991</v>
      </c>
      <c r="AS55" s="65">
        <f>AS21*'Assumptions (Inputs)'!$D$48</f>
        <v>7.4059677999999991</v>
      </c>
      <c r="AT55" s="65">
        <f>AT21*'Assumptions (Inputs)'!$D$48</f>
        <v>7.4059677999999991</v>
      </c>
      <c r="AU55" s="65">
        <f>AU21*'Assumptions (Inputs)'!$D$48</f>
        <v>7.4059677999999991</v>
      </c>
      <c r="AV55" s="65">
        <f>AV21*'Assumptions (Inputs)'!$D$48</f>
        <v>7.4059677999999991</v>
      </c>
      <c r="AW55" s="65">
        <f>AW21*'Assumptions (Inputs)'!$D$48</f>
        <v>7.4059677999999991</v>
      </c>
      <c r="AX55" s="65">
        <f>AX21*'Assumptions (Inputs)'!$D$48</f>
        <v>7.4059677999999991</v>
      </c>
      <c r="AY55" s="65">
        <f>AY21*'Assumptions (Inputs)'!$D$48</f>
        <v>7.4059677999999991</v>
      </c>
      <c r="AZ55" s="65">
        <f>AZ21*'Assumptions (Inputs)'!$D$48</f>
        <v>7.4059677999999991</v>
      </c>
      <c r="BA55" s="65">
        <f>BA21*'Assumptions (Inputs)'!$D$48</f>
        <v>7.4059677999999991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362.89242219999954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6">SUM(B53:B55)</f>
        <v>0</v>
      </c>
      <c r="C56" s="66">
        <f t="shared" si="36"/>
        <v>0</v>
      </c>
      <c r="D56" s="66">
        <f t="shared" si="36"/>
        <v>0</v>
      </c>
      <c r="E56" s="66">
        <f t="shared" si="36"/>
        <v>11.587043055593217</v>
      </c>
      <c r="F56" s="66">
        <f t="shared" si="36"/>
        <v>11.587043055593217</v>
      </c>
      <c r="G56" s="66">
        <f t="shared" si="36"/>
        <v>11.587043055593217</v>
      </c>
      <c r="H56" s="66">
        <f t="shared" si="36"/>
        <v>11.587043055593217</v>
      </c>
      <c r="I56" s="66">
        <f t="shared" si="36"/>
        <v>11.587043055593217</v>
      </c>
      <c r="J56" s="66">
        <f t="shared" si="36"/>
        <v>11.587043055593217</v>
      </c>
      <c r="K56" s="66">
        <f t="shared" si="36"/>
        <v>11.587043055593217</v>
      </c>
      <c r="L56" s="66">
        <f t="shared" si="36"/>
        <v>11.587043055593217</v>
      </c>
      <c r="M56" s="66">
        <f t="shared" si="36"/>
        <v>11.587043055593217</v>
      </c>
      <c r="N56" s="66">
        <f t="shared" si="36"/>
        <v>11.587043055593217</v>
      </c>
      <c r="O56" s="66">
        <f t="shared" si="36"/>
        <v>11.587043055593217</v>
      </c>
      <c r="P56" s="66">
        <f t="shared" si="36"/>
        <v>11.587043055593217</v>
      </c>
      <c r="Q56" s="66">
        <f t="shared" si="36"/>
        <v>11.587043055593217</v>
      </c>
      <c r="R56" s="66">
        <f t="shared" si="36"/>
        <v>11.587043055593217</v>
      </c>
      <c r="S56" s="66">
        <f t="shared" si="36"/>
        <v>11.587043055593217</v>
      </c>
      <c r="T56" s="66">
        <f t="shared" si="36"/>
        <v>11.587043055593217</v>
      </c>
      <c r="U56" s="66">
        <f t="shared" si="36"/>
        <v>11.587043055593217</v>
      </c>
      <c r="V56" s="66">
        <f t="shared" si="36"/>
        <v>11.587043055593217</v>
      </c>
      <c r="W56" s="66">
        <f t="shared" si="36"/>
        <v>11.587043055593217</v>
      </c>
      <c r="X56" s="66">
        <f t="shared" si="36"/>
        <v>11.587043055593217</v>
      </c>
      <c r="Y56" s="66">
        <f t="shared" si="36"/>
        <v>11.587043055593217</v>
      </c>
      <c r="Z56" s="66">
        <f t="shared" si="36"/>
        <v>11.587043055593217</v>
      </c>
      <c r="AA56" s="66">
        <f t="shared" si="36"/>
        <v>11.587043055593217</v>
      </c>
      <c r="AB56" s="66">
        <f t="shared" si="36"/>
        <v>11.587043055593217</v>
      </c>
      <c r="AC56" s="66">
        <f t="shared" si="36"/>
        <v>11.587043055593217</v>
      </c>
      <c r="AD56" s="66">
        <f t="shared" si="36"/>
        <v>11.587043055593217</v>
      </c>
      <c r="AE56" s="66">
        <f t="shared" si="36"/>
        <v>11.587043055593217</v>
      </c>
      <c r="AF56" s="66">
        <f t="shared" si="36"/>
        <v>11.587043055593217</v>
      </c>
      <c r="AG56" s="66">
        <f t="shared" si="36"/>
        <v>11.587043055593217</v>
      </c>
      <c r="AH56" s="66">
        <f t="shared" si="36"/>
        <v>11.587043055593217</v>
      </c>
      <c r="AI56" s="66">
        <f t="shared" si="36"/>
        <v>11.587043055593217</v>
      </c>
      <c r="AJ56" s="66">
        <f t="shared" si="36"/>
        <v>11.587043055593217</v>
      </c>
      <c r="AK56" s="66">
        <f t="shared" si="36"/>
        <v>11.587043055593217</v>
      </c>
      <c r="AL56" s="66">
        <f t="shared" si="36"/>
        <v>11.587043055593217</v>
      </c>
      <c r="AM56" s="66">
        <f t="shared" si="36"/>
        <v>11.587043055593217</v>
      </c>
      <c r="AN56" s="66">
        <f t="shared" si="36"/>
        <v>11.587043055593217</v>
      </c>
      <c r="AO56" s="66">
        <f t="shared" si="36"/>
        <v>11.587043055593217</v>
      </c>
      <c r="AP56" s="66">
        <f t="shared" si="36"/>
        <v>11.587043055593217</v>
      </c>
      <c r="AQ56" s="66">
        <f t="shared" si="36"/>
        <v>11.587043055593217</v>
      </c>
      <c r="AR56" s="66">
        <f t="shared" si="36"/>
        <v>11.587043055593217</v>
      </c>
      <c r="AS56" s="66">
        <f t="shared" si="36"/>
        <v>11.587043055593217</v>
      </c>
      <c r="AT56" s="66">
        <f t="shared" si="36"/>
        <v>11.587043055593217</v>
      </c>
      <c r="AU56" s="66">
        <f t="shared" si="36"/>
        <v>11.587043055593217</v>
      </c>
      <c r="AV56" s="66">
        <f t="shared" si="36"/>
        <v>11.587043055593217</v>
      </c>
      <c r="AW56" s="66">
        <f t="shared" si="36"/>
        <v>11.587043055593217</v>
      </c>
      <c r="AX56" s="66">
        <f t="shared" si="36"/>
        <v>11.587043055593217</v>
      </c>
      <c r="AY56" s="66">
        <f t="shared" si="36"/>
        <v>11.587043055593217</v>
      </c>
      <c r="AZ56" s="66">
        <f t="shared" si="36"/>
        <v>11.587043055593217</v>
      </c>
      <c r="BA56" s="66">
        <f t="shared" si="36"/>
        <v>11.587043055593217</v>
      </c>
      <c r="BB56" s="66">
        <f t="shared" si="36"/>
        <v>4.1810752555932185</v>
      </c>
      <c r="BC56" s="66">
        <f t="shared" si="36"/>
        <v>0</v>
      </c>
      <c r="BD56" s="66">
        <f t="shared" si="36"/>
        <v>0</v>
      </c>
      <c r="BE56" s="66">
        <f t="shared" si="36"/>
        <v>0</v>
      </c>
      <c r="BF56" s="66">
        <f t="shared" si="36"/>
        <v>0</v>
      </c>
      <c r="BG56" s="66">
        <f t="shared" si="36"/>
        <v>0</v>
      </c>
      <c r="BH56" s="66">
        <f t="shared" si="36"/>
        <v>0</v>
      </c>
      <c r="BI56" s="66">
        <f t="shared" si="36"/>
        <v>0</v>
      </c>
      <c r="BJ56" s="66">
        <f t="shared" si="36"/>
        <v>0</v>
      </c>
      <c r="BK56" s="66">
        <f t="shared" si="36"/>
        <v>0</v>
      </c>
      <c r="BL56" s="66">
        <f t="shared" si="36"/>
        <v>0</v>
      </c>
      <c r="BM56" s="35"/>
      <c r="BN56" s="72">
        <f>SUM(B56:BM56)</f>
        <v>571.94618497966053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377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7">B50</f>
        <v>0</v>
      </c>
      <c r="C59" s="72">
        <f t="shared" si="37"/>
        <v>0</v>
      </c>
      <c r="D59" s="72">
        <f t="shared" si="37"/>
        <v>0</v>
      </c>
      <c r="E59" s="72">
        <f t="shared" si="37"/>
        <v>72.615514278999996</v>
      </c>
      <c r="F59" s="72">
        <f t="shared" si="37"/>
        <v>143.02312440762498</v>
      </c>
      <c r="G59" s="72">
        <f t="shared" si="37"/>
        <v>137.90080529367449</v>
      </c>
      <c r="H59" s="72">
        <f t="shared" si="37"/>
        <v>132.1823613165825</v>
      </c>
      <c r="I59" s="72">
        <f t="shared" si="37"/>
        <v>126.67613534679948</v>
      </c>
      <c r="J59" s="72">
        <f t="shared" si="37"/>
        <v>121.3662415833945</v>
      </c>
      <c r="K59" s="72">
        <f t="shared" si="37"/>
        <v>116.23801621012349</v>
      </c>
      <c r="L59" s="72">
        <f t="shared" si="37"/>
        <v>111.27781373131498</v>
      </c>
      <c r="M59" s="72">
        <f t="shared" si="37"/>
        <v>106.47300697186999</v>
      </c>
      <c r="N59" s="72">
        <f t="shared" si="37"/>
        <v>101.75496112520199</v>
      </c>
      <c r="O59" s="72">
        <f t="shared" si="37"/>
        <v>97.049135125404007</v>
      </c>
      <c r="P59" s="72">
        <f t="shared" si="37"/>
        <v>92.343309125605998</v>
      </c>
      <c r="Q59" s="72">
        <f t="shared" si="37"/>
        <v>87.637483125808004</v>
      </c>
      <c r="R59" s="72">
        <f t="shared" si="37"/>
        <v>82.931657126010009</v>
      </c>
      <c r="S59" s="72">
        <f t="shared" si="37"/>
        <v>78.225831126212</v>
      </c>
      <c r="T59" s="72">
        <f t="shared" si="37"/>
        <v>73.520005126414006</v>
      </c>
      <c r="U59" s="72">
        <f t="shared" si="37"/>
        <v>68.814179126615997</v>
      </c>
      <c r="V59" s="72">
        <f t="shared" si="37"/>
        <v>64.108353126818002</v>
      </c>
      <c r="W59" s="72">
        <f t="shared" si="37"/>
        <v>59.402527127020015</v>
      </c>
      <c r="X59" s="72">
        <f t="shared" si="37"/>
        <v>54.696701127222013</v>
      </c>
      <c r="Y59" s="72">
        <f t="shared" si="37"/>
        <v>49.990875127424026</v>
      </c>
      <c r="Z59" s="72">
        <f t="shared" si="37"/>
        <v>45.739423767075536</v>
      </c>
      <c r="AA59" s="72">
        <f t="shared" si="37"/>
        <v>42.396721685626048</v>
      </c>
      <c r="AB59" s="72">
        <f t="shared" si="37"/>
        <v>39.50839424362605</v>
      </c>
      <c r="AC59" s="72">
        <f t="shared" si="37"/>
        <v>36.620066801626059</v>
      </c>
      <c r="AD59" s="72">
        <f t="shared" si="37"/>
        <v>33.731739359626062</v>
      </c>
      <c r="AE59" s="72">
        <f t="shared" si="37"/>
        <v>30.843411917626074</v>
      </c>
      <c r="AF59" s="72">
        <f t="shared" si="37"/>
        <v>27.95508447562608</v>
      </c>
      <c r="AG59" s="72">
        <f t="shared" si="37"/>
        <v>25.066757033626089</v>
      </c>
      <c r="AH59" s="72">
        <f t="shared" si="37"/>
        <v>22.178429591626095</v>
      </c>
      <c r="AI59" s="72">
        <f t="shared" si="37"/>
        <v>19.290102149626108</v>
      </c>
      <c r="AJ59" s="72">
        <f t="shared" si="37"/>
        <v>16.40177470762611</v>
      </c>
      <c r="AK59" s="72">
        <f t="shared" si="37"/>
        <v>13.513447265626123</v>
      </c>
      <c r="AL59" s="72">
        <f t="shared" si="37"/>
        <v>10.625119823626129</v>
      </c>
      <c r="AM59" s="72">
        <f t="shared" si="37"/>
        <v>7.7367923816261364</v>
      </c>
      <c r="AN59" s="72">
        <f t="shared" si="37"/>
        <v>4.8484649396261439</v>
      </c>
      <c r="AO59" s="72">
        <f t="shared" si="37"/>
        <v>1.9601374976261523</v>
      </c>
      <c r="AP59" s="72">
        <f t="shared" si="37"/>
        <v>-0.92818994437384017</v>
      </c>
      <c r="AQ59" s="72">
        <f t="shared" si="37"/>
        <v>-3.8165173863738318</v>
      </c>
      <c r="AR59" s="72">
        <f t="shared" si="37"/>
        <v>-6.7048448283738242</v>
      </c>
      <c r="AS59" s="72">
        <f t="shared" si="37"/>
        <v>-9.5931722703738167</v>
      </c>
      <c r="AT59" s="72">
        <f t="shared" si="37"/>
        <v>-12.481499712373809</v>
      </c>
      <c r="AU59" s="72">
        <f t="shared" si="37"/>
        <v>-15.369827154373802</v>
      </c>
      <c r="AV59" s="72">
        <f t="shared" si="37"/>
        <v>-18.258154596373796</v>
      </c>
      <c r="AW59" s="72">
        <f t="shared" si="37"/>
        <v>-21.146482038373787</v>
      </c>
      <c r="AX59" s="72">
        <f t="shared" si="37"/>
        <v>-24.034809480373781</v>
      </c>
      <c r="AY59" s="72">
        <f t="shared" si="37"/>
        <v>-26.923136922373772</v>
      </c>
      <c r="AZ59" s="72">
        <f t="shared" si="37"/>
        <v>-29.811464364373762</v>
      </c>
      <c r="BA59" s="72">
        <f t="shared" si="37"/>
        <v>-32.69979180637376</v>
      </c>
      <c r="BB59" s="72">
        <f t="shared" si="37"/>
        <v>-17.07319974837387</v>
      </c>
      <c r="BC59" s="72">
        <f t="shared" si="37"/>
        <v>-2.4439693739916613E-3</v>
      </c>
      <c r="BD59" s="72">
        <f t="shared" si="37"/>
        <v>-2.4439693739916613E-3</v>
      </c>
      <c r="BE59" s="72">
        <f t="shared" si="37"/>
        <v>-2.4439693739916613E-3</v>
      </c>
      <c r="BF59" s="72">
        <f t="shared" si="37"/>
        <v>-2.4439693739916613E-3</v>
      </c>
      <c r="BG59" s="72">
        <f t="shared" si="37"/>
        <v>-2.4439693739916613E-3</v>
      </c>
      <c r="BH59" s="72">
        <f t="shared" si="37"/>
        <v>-2.4439693739916613E-3</v>
      </c>
      <c r="BI59" s="72">
        <f t="shared" si="37"/>
        <v>-2.4439693739916613E-3</v>
      </c>
      <c r="BJ59" s="72">
        <f t="shared" si="37"/>
        <v>-2.4439693739916613E-3</v>
      </c>
      <c r="BK59" s="72">
        <f t="shared" si="37"/>
        <v>-2.4439693739916613E-3</v>
      </c>
      <c r="BL59" s="72">
        <f t="shared" si="37"/>
        <v>-2.4439693739916613E-3</v>
      </c>
      <c r="BM59" s="35"/>
      <c r="BN59" s="72">
        <f>SUM(B59:BM59)</f>
        <v>2137.7783743510045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>'Capital Structure'!W16</f>
        <v>9.5899999999999999E-2</v>
      </c>
      <c r="G60" s="355">
        <f>'Capital Structure'!AC14</f>
        <v>9.5200000000000007E-2</v>
      </c>
      <c r="H60" s="355">
        <f t="shared" ref="H60:BL60" si="38">G60</f>
        <v>9.5200000000000007E-2</v>
      </c>
      <c r="I60" s="355">
        <f t="shared" si="38"/>
        <v>9.5200000000000007E-2</v>
      </c>
      <c r="J60" s="355">
        <f t="shared" si="38"/>
        <v>9.5200000000000007E-2</v>
      </c>
      <c r="K60" s="355">
        <f t="shared" si="38"/>
        <v>9.5200000000000007E-2</v>
      </c>
      <c r="L60" s="355">
        <f t="shared" si="38"/>
        <v>9.5200000000000007E-2</v>
      </c>
      <c r="M60" s="355">
        <f t="shared" si="38"/>
        <v>9.5200000000000007E-2</v>
      </c>
      <c r="N60" s="355">
        <f t="shared" si="38"/>
        <v>9.5200000000000007E-2</v>
      </c>
      <c r="O60" s="355">
        <f t="shared" si="38"/>
        <v>9.5200000000000007E-2</v>
      </c>
      <c r="P60" s="355">
        <f t="shared" si="38"/>
        <v>9.5200000000000007E-2</v>
      </c>
      <c r="Q60" s="355">
        <f t="shared" si="38"/>
        <v>9.5200000000000007E-2</v>
      </c>
      <c r="R60" s="355">
        <f t="shared" si="38"/>
        <v>9.5200000000000007E-2</v>
      </c>
      <c r="S60" s="355">
        <f t="shared" si="38"/>
        <v>9.5200000000000007E-2</v>
      </c>
      <c r="T60" s="355">
        <f t="shared" si="38"/>
        <v>9.5200000000000007E-2</v>
      </c>
      <c r="U60" s="355">
        <f t="shared" si="38"/>
        <v>9.5200000000000007E-2</v>
      </c>
      <c r="V60" s="355">
        <f t="shared" si="38"/>
        <v>9.5200000000000007E-2</v>
      </c>
      <c r="W60" s="355">
        <f t="shared" si="38"/>
        <v>9.5200000000000007E-2</v>
      </c>
      <c r="X60" s="355">
        <f t="shared" si="38"/>
        <v>9.5200000000000007E-2</v>
      </c>
      <c r="Y60" s="355">
        <f t="shared" si="38"/>
        <v>9.5200000000000007E-2</v>
      </c>
      <c r="Z60" s="355">
        <f t="shared" si="38"/>
        <v>9.5200000000000007E-2</v>
      </c>
      <c r="AA60" s="355">
        <f t="shared" si="38"/>
        <v>9.5200000000000007E-2</v>
      </c>
      <c r="AB60" s="355">
        <f t="shared" si="38"/>
        <v>9.5200000000000007E-2</v>
      </c>
      <c r="AC60" s="355">
        <f t="shared" si="38"/>
        <v>9.5200000000000007E-2</v>
      </c>
      <c r="AD60" s="355">
        <f t="shared" si="38"/>
        <v>9.5200000000000007E-2</v>
      </c>
      <c r="AE60" s="355">
        <f t="shared" si="38"/>
        <v>9.5200000000000007E-2</v>
      </c>
      <c r="AF60" s="355">
        <f t="shared" si="38"/>
        <v>9.5200000000000007E-2</v>
      </c>
      <c r="AG60" s="355">
        <f t="shared" si="38"/>
        <v>9.5200000000000007E-2</v>
      </c>
      <c r="AH60" s="355">
        <f t="shared" si="38"/>
        <v>9.5200000000000007E-2</v>
      </c>
      <c r="AI60" s="355">
        <f t="shared" si="38"/>
        <v>9.5200000000000007E-2</v>
      </c>
      <c r="AJ60" s="355">
        <f t="shared" si="38"/>
        <v>9.5200000000000007E-2</v>
      </c>
      <c r="AK60" s="355">
        <f t="shared" si="38"/>
        <v>9.5200000000000007E-2</v>
      </c>
      <c r="AL60" s="355">
        <f t="shared" si="38"/>
        <v>9.5200000000000007E-2</v>
      </c>
      <c r="AM60" s="355">
        <f t="shared" si="38"/>
        <v>9.5200000000000007E-2</v>
      </c>
      <c r="AN60" s="355">
        <f t="shared" si="38"/>
        <v>9.5200000000000007E-2</v>
      </c>
      <c r="AO60" s="355">
        <f t="shared" si="38"/>
        <v>9.5200000000000007E-2</v>
      </c>
      <c r="AP60" s="355">
        <f t="shared" si="38"/>
        <v>9.5200000000000007E-2</v>
      </c>
      <c r="AQ60" s="355">
        <f t="shared" si="38"/>
        <v>9.5200000000000007E-2</v>
      </c>
      <c r="AR60" s="355">
        <f t="shared" si="38"/>
        <v>9.5200000000000007E-2</v>
      </c>
      <c r="AS60" s="355">
        <f t="shared" si="38"/>
        <v>9.5200000000000007E-2</v>
      </c>
      <c r="AT60" s="355">
        <f t="shared" si="38"/>
        <v>9.5200000000000007E-2</v>
      </c>
      <c r="AU60" s="355">
        <f t="shared" si="38"/>
        <v>9.5200000000000007E-2</v>
      </c>
      <c r="AV60" s="355">
        <f t="shared" si="38"/>
        <v>9.5200000000000007E-2</v>
      </c>
      <c r="AW60" s="355">
        <f t="shared" si="38"/>
        <v>9.5200000000000007E-2</v>
      </c>
      <c r="AX60" s="355">
        <f t="shared" si="38"/>
        <v>9.5200000000000007E-2</v>
      </c>
      <c r="AY60" s="355">
        <f t="shared" si="38"/>
        <v>9.5200000000000007E-2</v>
      </c>
      <c r="AZ60" s="355">
        <f t="shared" si="38"/>
        <v>9.5200000000000007E-2</v>
      </c>
      <c r="BA60" s="355">
        <f t="shared" si="38"/>
        <v>9.5200000000000007E-2</v>
      </c>
      <c r="BB60" s="355">
        <f t="shared" si="38"/>
        <v>9.5200000000000007E-2</v>
      </c>
      <c r="BC60" s="355">
        <f t="shared" si="38"/>
        <v>9.5200000000000007E-2</v>
      </c>
      <c r="BD60" s="355">
        <f t="shared" si="38"/>
        <v>9.5200000000000007E-2</v>
      </c>
      <c r="BE60" s="355">
        <f t="shared" si="38"/>
        <v>9.5200000000000007E-2</v>
      </c>
      <c r="BF60" s="355">
        <f t="shared" si="38"/>
        <v>9.5200000000000007E-2</v>
      </c>
      <c r="BG60" s="355">
        <f t="shared" si="38"/>
        <v>9.5200000000000007E-2</v>
      </c>
      <c r="BH60" s="355">
        <f t="shared" si="38"/>
        <v>9.5200000000000007E-2</v>
      </c>
      <c r="BI60" s="355">
        <f t="shared" si="38"/>
        <v>9.5200000000000007E-2</v>
      </c>
      <c r="BJ60" s="355">
        <f t="shared" si="38"/>
        <v>9.5200000000000007E-2</v>
      </c>
      <c r="BK60" s="355">
        <f t="shared" si="38"/>
        <v>9.5200000000000007E-2</v>
      </c>
      <c r="BL60" s="355">
        <f t="shared" si="38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9">+B59*B60</f>
        <v>0</v>
      </c>
      <c r="C61" s="72">
        <f t="shared" si="39"/>
        <v>0</v>
      </c>
      <c r="D61" s="72">
        <f t="shared" si="39"/>
        <v>0</v>
      </c>
      <c r="E61" s="72">
        <f t="shared" si="39"/>
        <v>6.9783509222118996</v>
      </c>
      <c r="F61" s="72">
        <f>+F59*F60</f>
        <v>13.715917630691235</v>
      </c>
      <c r="G61" s="72">
        <f t="shared" ref="G61:BL61" si="40">+G59*G60</f>
        <v>13.128156663957812</v>
      </c>
      <c r="H61" s="72">
        <f t="shared" si="40"/>
        <v>12.583760797338655</v>
      </c>
      <c r="I61" s="72">
        <f t="shared" si="40"/>
        <v>12.059568085015311</v>
      </c>
      <c r="J61" s="72">
        <f t="shared" si="40"/>
        <v>11.554066198739157</v>
      </c>
      <c r="K61" s="72">
        <f t="shared" si="40"/>
        <v>11.065859143203758</v>
      </c>
      <c r="L61" s="72">
        <f t="shared" si="40"/>
        <v>10.593647867221186</v>
      </c>
      <c r="M61" s="72">
        <f t="shared" si="40"/>
        <v>10.136230263722023</v>
      </c>
      <c r="N61" s="72">
        <f t="shared" si="40"/>
        <v>9.6870722991192295</v>
      </c>
      <c r="O61" s="72">
        <f t="shared" si="40"/>
        <v>9.2390776639384615</v>
      </c>
      <c r="P61" s="72">
        <f t="shared" si="40"/>
        <v>8.7910830287576918</v>
      </c>
      <c r="Q61" s="72">
        <f t="shared" si="40"/>
        <v>8.343088393576922</v>
      </c>
      <c r="R61" s="72">
        <f t="shared" si="40"/>
        <v>7.8950937583961531</v>
      </c>
      <c r="S61" s="72">
        <f t="shared" si="40"/>
        <v>7.4470991232153834</v>
      </c>
      <c r="T61" s="72">
        <f t="shared" si="40"/>
        <v>6.9991044880346136</v>
      </c>
      <c r="U61" s="72">
        <f t="shared" si="40"/>
        <v>6.551109852853843</v>
      </c>
      <c r="V61" s="72">
        <f t="shared" si="40"/>
        <v>6.1031152176730741</v>
      </c>
      <c r="W61" s="72">
        <f t="shared" si="40"/>
        <v>5.6551205824923061</v>
      </c>
      <c r="X61" s="72">
        <f t="shared" si="40"/>
        <v>5.2071259473115363</v>
      </c>
      <c r="Y61" s="72">
        <f t="shared" si="40"/>
        <v>4.7591313121307675</v>
      </c>
      <c r="Z61" s="72">
        <f t="shared" si="40"/>
        <v>4.3543931426255913</v>
      </c>
      <c r="AA61" s="72">
        <f t="shared" si="40"/>
        <v>4.0361679044715997</v>
      </c>
      <c r="AB61" s="72">
        <f t="shared" si="40"/>
        <v>3.7611991319932003</v>
      </c>
      <c r="AC61" s="72">
        <f t="shared" si="40"/>
        <v>3.486230359514801</v>
      </c>
      <c r="AD61" s="72">
        <f t="shared" si="40"/>
        <v>3.2112615870364012</v>
      </c>
      <c r="AE61" s="72">
        <f t="shared" si="40"/>
        <v>2.9362928145580023</v>
      </c>
      <c r="AF61" s="72">
        <f t="shared" si="40"/>
        <v>2.6613240420796029</v>
      </c>
      <c r="AG61" s="72">
        <f t="shared" si="40"/>
        <v>2.386355269601204</v>
      </c>
      <c r="AH61" s="72">
        <f t="shared" si="40"/>
        <v>2.1113864971228042</v>
      </c>
      <c r="AI61" s="72">
        <f t="shared" si="40"/>
        <v>1.8364177246444056</v>
      </c>
      <c r="AJ61" s="72">
        <f t="shared" si="40"/>
        <v>1.5614489521660058</v>
      </c>
      <c r="AK61" s="72">
        <f t="shared" si="40"/>
        <v>1.2864801796876071</v>
      </c>
      <c r="AL61" s="72">
        <f t="shared" si="40"/>
        <v>1.0115114072092075</v>
      </c>
      <c r="AM61" s="72">
        <f t="shared" si="40"/>
        <v>0.73654263473080828</v>
      </c>
      <c r="AN61" s="72">
        <f t="shared" si="40"/>
        <v>0.46157386225240893</v>
      </c>
      <c r="AO61" s="72">
        <f t="shared" si="40"/>
        <v>0.18660508977400972</v>
      </c>
      <c r="AP61" s="72">
        <f t="shared" si="40"/>
        <v>-8.8363682704389587E-2</v>
      </c>
      <c r="AQ61" s="72">
        <f t="shared" si="40"/>
        <v>-0.36333245518278878</v>
      </c>
      <c r="AR61" s="72">
        <f t="shared" si="40"/>
        <v>-0.63830122766118813</v>
      </c>
      <c r="AS61" s="72">
        <f t="shared" si="40"/>
        <v>-0.91327000013958737</v>
      </c>
      <c r="AT61" s="72">
        <f t="shared" si="40"/>
        <v>-1.1882387726179868</v>
      </c>
      <c r="AU61" s="72">
        <f t="shared" si="40"/>
        <v>-1.463207545096386</v>
      </c>
      <c r="AV61" s="72">
        <f t="shared" si="40"/>
        <v>-1.7381763175747855</v>
      </c>
      <c r="AW61" s="72">
        <f t="shared" si="40"/>
        <v>-2.0131450900531846</v>
      </c>
      <c r="AX61" s="72">
        <f t="shared" si="40"/>
        <v>-2.288113862531584</v>
      </c>
      <c r="AY61" s="72">
        <f t="shared" si="40"/>
        <v>-2.5630826350099833</v>
      </c>
      <c r="AZ61" s="72">
        <f t="shared" si="40"/>
        <v>-2.8380514074883822</v>
      </c>
      <c r="BA61" s="72">
        <f t="shared" si="40"/>
        <v>-3.113020179966782</v>
      </c>
      <c r="BB61" s="72">
        <f t="shared" si="40"/>
        <v>-1.6253686160451926</v>
      </c>
      <c r="BC61" s="72">
        <f t="shared" si="40"/>
        <v>-2.3266588440400617E-4</v>
      </c>
      <c r="BD61" s="72">
        <f t="shared" si="40"/>
        <v>-2.3266588440400617E-4</v>
      </c>
      <c r="BE61" s="72">
        <f t="shared" si="40"/>
        <v>-2.3266588440400617E-4</v>
      </c>
      <c r="BF61" s="72">
        <f t="shared" si="40"/>
        <v>-2.3266588440400617E-4</v>
      </c>
      <c r="BG61" s="72">
        <f t="shared" si="40"/>
        <v>-2.3266588440400617E-4</v>
      </c>
      <c r="BH61" s="72">
        <f t="shared" si="40"/>
        <v>-2.3266588440400617E-4</v>
      </c>
      <c r="BI61" s="72">
        <f t="shared" si="40"/>
        <v>-2.3266588440400617E-4</v>
      </c>
      <c r="BJ61" s="72">
        <f t="shared" si="40"/>
        <v>-2.3266588440400617E-4</v>
      </c>
      <c r="BK61" s="72">
        <f t="shared" si="40"/>
        <v>-2.3266588440400617E-4</v>
      </c>
      <c r="BL61" s="72">
        <f t="shared" si="40"/>
        <v>-2.3266588440400617E-4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41">B56</f>
        <v>0</v>
      </c>
      <c r="C62" s="65">
        <f t="shared" si="41"/>
        <v>0</v>
      </c>
      <c r="D62" s="65">
        <f t="shared" si="41"/>
        <v>0</v>
      </c>
      <c r="E62" s="65">
        <f t="shared" si="41"/>
        <v>11.587043055593217</v>
      </c>
      <c r="F62" s="65">
        <f t="shared" si="41"/>
        <v>11.587043055593217</v>
      </c>
      <c r="G62" s="65">
        <f t="shared" si="41"/>
        <v>11.587043055593217</v>
      </c>
      <c r="H62" s="65">
        <f t="shared" si="41"/>
        <v>11.587043055593217</v>
      </c>
      <c r="I62" s="65">
        <f t="shared" si="41"/>
        <v>11.587043055593217</v>
      </c>
      <c r="J62" s="65">
        <f t="shared" si="41"/>
        <v>11.587043055593217</v>
      </c>
      <c r="K62" s="65">
        <f t="shared" si="41"/>
        <v>11.587043055593217</v>
      </c>
      <c r="L62" s="65">
        <f t="shared" si="41"/>
        <v>11.587043055593217</v>
      </c>
      <c r="M62" s="65">
        <f t="shared" si="41"/>
        <v>11.587043055593217</v>
      </c>
      <c r="N62" s="65">
        <f t="shared" si="41"/>
        <v>11.587043055593217</v>
      </c>
      <c r="O62" s="65">
        <f t="shared" si="41"/>
        <v>11.587043055593217</v>
      </c>
      <c r="P62" s="65">
        <f t="shared" si="41"/>
        <v>11.587043055593217</v>
      </c>
      <c r="Q62" s="65">
        <f t="shared" si="41"/>
        <v>11.587043055593217</v>
      </c>
      <c r="R62" s="65">
        <f t="shared" si="41"/>
        <v>11.587043055593217</v>
      </c>
      <c r="S62" s="65">
        <f t="shared" si="41"/>
        <v>11.587043055593217</v>
      </c>
      <c r="T62" s="65">
        <f t="shared" si="41"/>
        <v>11.587043055593217</v>
      </c>
      <c r="U62" s="65">
        <f t="shared" si="41"/>
        <v>11.587043055593217</v>
      </c>
      <c r="V62" s="65">
        <f t="shared" si="41"/>
        <v>11.587043055593217</v>
      </c>
      <c r="W62" s="65">
        <f t="shared" si="41"/>
        <v>11.587043055593217</v>
      </c>
      <c r="X62" s="65">
        <f t="shared" si="41"/>
        <v>11.587043055593217</v>
      </c>
      <c r="Y62" s="65">
        <f t="shared" si="41"/>
        <v>11.587043055593217</v>
      </c>
      <c r="Z62" s="65">
        <f t="shared" si="41"/>
        <v>11.587043055593217</v>
      </c>
      <c r="AA62" s="65">
        <f t="shared" si="41"/>
        <v>11.587043055593217</v>
      </c>
      <c r="AB62" s="65">
        <f t="shared" si="41"/>
        <v>11.587043055593217</v>
      </c>
      <c r="AC62" s="65">
        <f t="shared" si="41"/>
        <v>11.587043055593217</v>
      </c>
      <c r="AD62" s="65">
        <f t="shared" si="41"/>
        <v>11.587043055593217</v>
      </c>
      <c r="AE62" s="65">
        <f t="shared" si="41"/>
        <v>11.587043055593217</v>
      </c>
      <c r="AF62" s="65">
        <f t="shared" si="41"/>
        <v>11.587043055593217</v>
      </c>
      <c r="AG62" s="65">
        <f t="shared" si="41"/>
        <v>11.587043055593217</v>
      </c>
      <c r="AH62" s="65">
        <f t="shared" si="41"/>
        <v>11.587043055593217</v>
      </c>
      <c r="AI62" s="65">
        <f t="shared" si="41"/>
        <v>11.587043055593217</v>
      </c>
      <c r="AJ62" s="65">
        <f t="shared" si="41"/>
        <v>11.587043055593217</v>
      </c>
      <c r="AK62" s="65">
        <f t="shared" si="41"/>
        <v>11.587043055593217</v>
      </c>
      <c r="AL62" s="65">
        <f t="shared" si="41"/>
        <v>11.587043055593217</v>
      </c>
      <c r="AM62" s="65">
        <f t="shared" si="41"/>
        <v>11.587043055593217</v>
      </c>
      <c r="AN62" s="65">
        <f t="shared" si="41"/>
        <v>11.587043055593217</v>
      </c>
      <c r="AO62" s="65">
        <f t="shared" si="41"/>
        <v>11.587043055593217</v>
      </c>
      <c r="AP62" s="65">
        <f t="shared" si="41"/>
        <v>11.587043055593217</v>
      </c>
      <c r="AQ62" s="65">
        <f t="shared" si="41"/>
        <v>11.587043055593217</v>
      </c>
      <c r="AR62" s="65">
        <f t="shared" si="41"/>
        <v>11.587043055593217</v>
      </c>
      <c r="AS62" s="65">
        <f t="shared" si="41"/>
        <v>11.587043055593217</v>
      </c>
      <c r="AT62" s="65">
        <f t="shared" si="41"/>
        <v>11.587043055593217</v>
      </c>
      <c r="AU62" s="65">
        <f t="shared" si="41"/>
        <v>11.587043055593217</v>
      </c>
      <c r="AV62" s="65">
        <f t="shared" si="41"/>
        <v>11.587043055593217</v>
      </c>
      <c r="AW62" s="65">
        <f t="shared" si="41"/>
        <v>11.587043055593217</v>
      </c>
      <c r="AX62" s="65">
        <f t="shared" si="41"/>
        <v>11.587043055593217</v>
      </c>
      <c r="AY62" s="65">
        <f t="shared" si="41"/>
        <v>11.587043055593217</v>
      </c>
      <c r="AZ62" s="65">
        <f t="shared" si="41"/>
        <v>11.587043055593217</v>
      </c>
      <c r="BA62" s="65">
        <f t="shared" si="41"/>
        <v>11.587043055593217</v>
      </c>
      <c r="BB62" s="65">
        <f t="shared" si="41"/>
        <v>4.1810752555932185</v>
      </c>
      <c r="BC62" s="65">
        <f t="shared" si="41"/>
        <v>0</v>
      </c>
      <c r="BD62" s="65">
        <f t="shared" si="41"/>
        <v>0</v>
      </c>
      <c r="BE62" s="65">
        <f t="shared" si="41"/>
        <v>0</v>
      </c>
      <c r="BF62" s="65">
        <f t="shared" si="41"/>
        <v>0</v>
      </c>
      <c r="BG62" s="65">
        <f t="shared" si="41"/>
        <v>0</v>
      </c>
      <c r="BH62" s="65">
        <f t="shared" si="41"/>
        <v>0</v>
      </c>
      <c r="BI62" s="65">
        <f t="shared" si="41"/>
        <v>0</v>
      </c>
      <c r="BJ62" s="65">
        <f t="shared" si="41"/>
        <v>0</v>
      </c>
      <c r="BK62" s="65">
        <f t="shared" si="41"/>
        <v>0</v>
      </c>
      <c r="BL62" s="65">
        <f t="shared" si="41"/>
        <v>0</v>
      </c>
      <c r="BM62" s="35"/>
      <c r="BN62" s="72">
        <f>SUM(B62:BM62)</f>
        <v>571.94618497966053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42">SUM(C61:C62)</f>
        <v>0</v>
      </c>
      <c r="D63" s="72">
        <f t="shared" si="42"/>
        <v>0</v>
      </c>
      <c r="E63" s="72">
        <f t="shared" si="42"/>
        <v>18.565393977805115</v>
      </c>
      <c r="F63" s="72">
        <f t="shared" si="42"/>
        <v>25.30296068628445</v>
      </c>
      <c r="G63" s="72">
        <f t="shared" si="42"/>
        <v>24.71519971955103</v>
      </c>
      <c r="H63" s="72">
        <f t="shared" si="42"/>
        <v>24.170803852931872</v>
      </c>
      <c r="I63" s="72">
        <f t="shared" si="42"/>
        <v>23.646611140608528</v>
      </c>
      <c r="J63" s="72">
        <f t="shared" si="42"/>
        <v>23.141109254332374</v>
      </c>
      <c r="K63" s="72">
        <f t="shared" si="42"/>
        <v>22.652902198796973</v>
      </c>
      <c r="L63" s="72">
        <f t="shared" si="42"/>
        <v>22.180690922814403</v>
      </c>
      <c r="M63" s="72">
        <f t="shared" si="42"/>
        <v>21.72327331931524</v>
      </c>
      <c r="N63" s="72">
        <f t="shared" si="42"/>
        <v>21.274115354712446</v>
      </c>
      <c r="O63" s="72">
        <f t="shared" si="42"/>
        <v>20.82612071953168</v>
      </c>
      <c r="P63" s="72">
        <f t="shared" si="42"/>
        <v>20.37812608435091</v>
      </c>
      <c r="Q63" s="72">
        <f t="shared" si="42"/>
        <v>19.93013144917014</v>
      </c>
      <c r="R63" s="72">
        <f t="shared" si="42"/>
        <v>19.482136813989371</v>
      </c>
      <c r="S63" s="72">
        <f t="shared" si="42"/>
        <v>19.034142178808601</v>
      </c>
      <c r="T63" s="72">
        <f t="shared" si="42"/>
        <v>18.586147543627831</v>
      </c>
      <c r="U63" s="72">
        <f t="shared" si="42"/>
        <v>18.138152908447061</v>
      </c>
      <c r="V63" s="72">
        <f t="shared" si="42"/>
        <v>17.690158273266292</v>
      </c>
      <c r="W63" s="72">
        <f t="shared" si="42"/>
        <v>17.242163638085522</v>
      </c>
      <c r="X63" s="72">
        <f t="shared" si="42"/>
        <v>16.794169002904752</v>
      </c>
      <c r="Y63" s="72">
        <f t="shared" si="42"/>
        <v>16.346174367723982</v>
      </c>
      <c r="Z63" s="72">
        <f t="shared" si="42"/>
        <v>15.941436198218808</v>
      </c>
      <c r="AA63" s="72">
        <f t="shared" si="42"/>
        <v>15.623210960064817</v>
      </c>
      <c r="AB63" s="72">
        <f t="shared" si="42"/>
        <v>15.348242187586417</v>
      </c>
      <c r="AC63" s="72">
        <f t="shared" si="42"/>
        <v>15.073273415108018</v>
      </c>
      <c r="AD63" s="72">
        <f t="shared" si="42"/>
        <v>14.798304642629617</v>
      </c>
      <c r="AE63" s="72">
        <f t="shared" si="42"/>
        <v>14.523335870151218</v>
      </c>
      <c r="AF63" s="72">
        <f t="shared" si="42"/>
        <v>14.248367097672819</v>
      </c>
      <c r="AG63" s="72">
        <f t="shared" si="42"/>
        <v>13.97339832519442</v>
      </c>
      <c r="AH63" s="72">
        <f t="shared" si="42"/>
        <v>13.698429552716021</v>
      </c>
      <c r="AI63" s="72">
        <f t="shared" si="42"/>
        <v>13.423460780237622</v>
      </c>
      <c r="AJ63" s="72">
        <f t="shared" si="42"/>
        <v>13.148492007759222</v>
      </c>
      <c r="AK63" s="72">
        <f t="shared" si="42"/>
        <v>12.873523235280825</v>
      </c>
      <c r="AL63" s="72">
        <f t="shared" si="42"/>
        <v>12.598554462802424</v>
      </c>
      <c r="AM63" s="72">
        <f t="shared" si="42"/>
        <v>12.323585690324025</v>
      </c>
      <c r="AN63" s="72">
        <f t="shared" si="42"/>
        <v>12.048616917845626</v>
      </c>
      <c r="AO63" s="72">
        <f t="shared" si="42"/>
        <v>11.773648145367227</v>
      </c>
      <c r="AP63" s="72">
        <f t="shared" si="42"/>
        <v>11.498679372888827</v>
      </c>
      <c r="AQ63" s="72">
        <f t="shared" si="42"/>
        <v>11.223710600410428</v>
      </c>
      <c r="AR63" s="72">
        <f t="shared" si="42"/>
        <v>10.948741827932029</v>
      </c>
      <c r="AS63" s="72">
        <f t="shared" si="42"/>
        <v>10.67377305545363</v>
      </c>
      <c r="AT63" s="72">
        <f t="shared" si="42"/>
        <v>10.398804282975229</v>
      </c>
      <c r="AU63" s="72">
        <f t="shared" si="42"/>
        <v>10.12383551049683</v>
      </c>
      <c r="AV63" s="72">
        <f t="shared" si="42"/>
        <v>9.8488667380184314</v>
      </c>
      <c r="AW63" s="72">
        <f t="shared" si="42"/>
        <v>9.5738979655400325</v>
      </c>
      <c r="AX63" s="72">
        <f t="shared" si="42"/>
        <v>9.2989291930616318</v>
      </c>
      <c r="AY63" s="72">
        <f t="shared" si="42"/>
        <v>9.0239604205832329</v>
      </c>
      <c r="AZ63" s="72">
        <f t="shared" si="42"/>
        <v>8.748991648104834</v>
      </c>
      <c r="BA63" s="72">
        <f t="shared" si="42"/>
        <v>8.4740228756264351</v>
      </c>
      <c r="BB63" s="72">
        <f t="shared" si="42"/>
        <v>2.5557066395480259</v>
      </c>
      <c r="BC63" s="72">
        <f t="shared" si="42"/>
        <v>-2.3266588440400617E-4</v>
      </c>
      <c r="BD63" s="72">
        <f t="shared" si="42"/>
        <v>-2.3266588440400617E-4</v>
      </c>
      <c r="BE63" s="72">
        <f t="shared" si="42"/>
        <v>-2.3266588440400617E-4</v>
      </c>
      <c r="BF63" s="72">
        <f t="shared" si="42"/>
        <v>-2.3266588440400617E-4</v>
      </c>
      <c r="BG63" s="72">
        <f t="shared" si="42"/>
        <v>-2.3266588440400617E-4</v>
      </c>
      <c r="BH63" s="72">
        <f t="shared" si="42"/>
        <v>-2.3266588440400617E-4</v>
      </c>
      <c r="BI63" s="72">
        <f t="shared" si="42"/>
        <v>-2.3266588440400617E-4</v>
      </c>
      <c r="BJ63" s="72">
        <f t="shared" si="42"/>
        <v>-2.3266588440400617E-4</v>
      </c>
      <c r="BK63" s="72">
        <f t="shared" si="42"/>
        <v>-2.3266588440400617E-4</v>
      </c>
      <c r="BL63" s="72">
        <f t="shared" si="42"/>
        <v>-2.3266588440400617E-4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43">F64</f>
        <v>1.0297600659046442</v>
      </c>
      <c r="H64" s="211">
        <f t="shared" si="43"/>
        <v>1.0297600659046442</v>
      </c>
      <c r="I64" s="211">
        <f t="shared" si="43"/>
        <v>1.0297600659046442</v>
      </c>
      <c r="J64" s="211">
        <f t="shared" si="43"/>
        <v>1.0297600659046442</v>
      </c>
      <c r="K64" s="211">
        <f t="shared" si="43"/>
        <v>1.0297600659046442</v>
      </c>
      <c r="L64" s="211">
        <f t="shared" si="43"/>
        <v>1.0297600659046442</v>
      </c>
      <c r="M64" s="211">
        <f t="shared" si="43"/>
        <v>1.0297600659046442</v>
      </c>
      <c r="N64" s="211">
        <f t="shared" si="43"/>
        <v>1.0297600659046442</v>
      </c>
      <c r="O64" s="211">
        <f t="shared" si="43"/>
        <v>1.0297600659046442</v>
      </c>
      <c r="P64" s="211">
        <f t="shared" si="43"/>
        <v>1.0297600659046442</v>
      </c>
      <c r="Q64" s="211">
        <f t="shared" si="43"/>
        <v>1.0297600659046442</v>
      </c>
      <c r="R64" s="211">
        <f t="shared" si="43"/>
        <v>1.0297600659046442</v>
      </c>
      <c r="S64" s="211">
        <f t="shared" si="43"/>
        <v>1.0297600659046442</v>
      </c>
      <c r="T64" s="211">
        <f t="shared" si="43"/>
        <v>1.0297600659046442</v>
      </c>
      <c r="U64" s="211">
        <f t="shared" si="43"/>
        <v>1.0297600659046442</v>
      </c>
      <c r="V64" s="211">
        <f t="shared" si="43"/>
        <v>1.0297600659046442</v>
      </c>
      <c r="W64" s="211">
        <f t="shared" si="43"/>
        <v>1.0297600659046442</v>
      </c>
      <c r="X64" s="211">
        <f t="shared" si="43"/>
        <v>1.0297600659046442</v>
      </c>
      <c r="Y64" s="211">
        <f t="shared" si="43"/>
        <v>1.0297600659046442</v>
      </c>
      <c r="Z64" s="211">
        <f t="shared" si="43"/>
        <v>1.0297600659046442</v>
      </c>
      <c r="AA64" s="211">
        <f t="shared" si="43"/>
        <v>1.0297600659046442</v>
      </c>
      <c r="AB64" s="211">
        <f t="shared" si="43"/>
        <v>1.0297600659046442</v>
      </c>
      <c r="AC64" s="211">
        <f t="shared" si="43"/>
        <v>1.0297600659046442</v>
      </c>
      <c r="AD64" s="211">
        <f t="shared" si="43"/>
        <v>1.0297600659046442</v>
      </c>
      <c r="AE64" s="211">
        <f t="shared" si="43"/>
        <v>1.0297600659046442</v>
      </c>
      <c r="AF64" s="211">
        <f t="shared" si="43"/>
        <v>1.0297600659046442</v>
      </c>
      <c r="AG64" s="211">
        <f t="shared" si="43"/>
        <v>1.0297600659046442</v>
      </c>
      <c r="AH64" s="211">
        <f t="shared" si="43"/>
        <v>1.0297600659046442</v>
      </c>
      <c r="AI64" s="211">
        <f t="shared" si="43"/>
        <v>1.0297600659046442</v>
      </c>
      <c r="AJ64" s="211">
        <f t="shared" si="43"/>
        <v>1.0297600659046442</v>
      </c>
      <c r="AK64" s="211">
        <f t="shared" si="43"/>
        <v>1.0297600659046442</v>
      </c>
      <c r="AL64" s="211">
        <f t="shared" si="43"/>
        <v>1.0297600659046442</v>
      </c>
      <c r="AM64" s="211">
        <f t="shared" si="43"/>
        <v>1.0297600659046442</v>
      </c>
      <c r="AN64" s="211">
        <f t="shared" si="43"/>
        <v>1.0297600659046442</v>
      </c>
      <c r="AO64" s="211">
        <f t="shared" si="43"/>
        <v>1.0297600659046442</v>
      </c>
      <c r="AP64" s="211">
        <f t="shared" si="43"/>
        <v>1.0297600659046442</v>
      </c>
      <c r="AQ64" s="211">
        <f t="shared" si="43"/>
        <v>1.0297600659046442</v>
      </c>
      <c r="AR64" s="211">
        <f t="shared" si="43"/>
        <v>1.0297600659046442</v>
      </c>
      <c r="AS64" s="211">
        <f t="shared" si="43"/>
        <v>1.0297600659046442</v>
      </c>
      <c r="AT64" s="211">
        <f t="shared" si="43"/>
        <v>1.0297600659046442</v>
      </c>
      <c r="AU64" s="211">
        <f t="shared" si="43"/>
        <v>1.0297600659046442</v>
      </c>
      <c r="AV64" s="211">
        <f t="shared" si="43"/>
        <v>1.0297600659046442</v>
      </c>
      <c r="AW64" s="211">
        <f t="shared" si="43"/>
        <v>1.0297600659046442</v>
      </c>
      <c r="AX64" s="211">
        <f t="shared" si="43"/>
        <v>1.0297600659046442</v>
      </c>
      <c r="AY64" s="211">
        <f t="shared" si="43"/>
        <v>1.0297600659046442</v>
      </c>
      <c r="AZ64" s="211">
        <f t="shared" si="43"/>
        <v>1.0297600659046442</v>
      </c>
      <c r="BA64" s="211">
        <f t="shared" si="43"/>
        <v>1.0297600659046442</v>
      </c>
      <c r="BB64" s="211">
        <f t="shared" si="43"/>
        <v>1.0297600659046442</v>
      </c>
      <c r="BC64" s="211">
        <f t="shared" si="43"/>
        <v>1.0297600659046442</v>
      </c>
      <c r="BD64" s="211">
        <f t="shared" si="43"/>
        <v>1.0297600659046442</v>
      </c>
      <c r="BE64" s="211">
        <f t="shared" si="43"/>
        <v>1.0297600659046442</v>
      </c>
      <c r="BF64" s="211">
        <f t="shared" si="43"/>
        <v>1.0297600659046442</v>
      </c>
      <c r="BG64" s="211">
        <f t="shared" si="43"/>
        <v>1.0297600659046442</v>
      </c>
      <c r="BH64" s="211">
        <f t="shared" si="43"/>
        <v>1.0297600659046442</v>
      </c>
      <c r="BI64" s="211">
        <f t="shared" si="43"/>
        <v>1.0297600659046442</v>
      </c>
      <c r="BJ64" s="211">
        <f t="shared" si="43"/>
        <v>1.0297600659046442</v>
      </c>
      <c r="BK64" s="211">
        <f t="shared" si="43"/>
        <v>1.0297600659046442</v>
      </c>
      <c r="BL64" s="211">
        <f t="shared" si="43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44">C63*C64</f>
        <v>0</v>
      </c>
      <c r="D65" s="116">
        <f t="shared" si="44"/>
        <v>0</v>
      </c>
      <c r="E65" s="116">
        <f t="shared" si="44"/>
        <v>19.11790132613028</v>
      </c>
      <c r="F65" s="116">
        <f t="shared" si="44"/>
        <v>26.055978463890895</v>
      </c>
      <c r="G65" s="116">
        <f t="shared" si="44"/>
        <v>25.450725692051314</v>
      </c>
      <c r="H65" s="116">
        <f t="shared" si="44"/>
        <v>24.890128568563352</v>
      </c>
      <c r="I65" s="116">
        <f t="shared" si="44"/>
        <v>24.350335846574531</v>
      </c>
      <c r="J65" s="116">
        <f t="shared" si="44"/>
        <v>23.829790190847877</v>
      </c>
      <c r="K65" s="116">
        <f t="shared" si="44"/>
        <v>23.327054061164631</v>
      </c>
      <c r="L65" s="116">
        <f t="shared" si="44"/>
        <v>22.840789746487903</v>
      </c>
      <c r="M65" s="116">
        <f t="shared" si="44"/>
        <v>22.369759364962661</v>
      </c>
      <c r="N65" s="116">
        <f t="shared" si="44"/>
        <v>21.907234429731691</v>
      </c>
      <c r="O65" s="116">
        <f t="shared" si="44"/>
        <v>21.445907444683019</v>
      </c>
      <c r="P65" s="116">
        <f t="shared" si="44"/>
        <v>20.984580459634341</v>
      </c>
      <c r="Q65" s="116">
        <f t="shared" si="44"/>
        <v>20.523253474585665</v>
      </c>
      <c r="R65" s="116">
        <f t="shared" si="44"/>
        <v>20.06192648953699</v>
      </c>
      <c r="S65" s="116">
        <f t="shared" si="44"/>
        <v>19.600599504488311</v>
      </c>
      <c r="T65" s="116">
        <f t="shared" si="44"/>
        <v>19.139272519439636</v>
      </c>
      <c r="U65" s="116">
        <f t="shared" si="44"/>
        <v>18.677945534390961</v>
      </c>
      <c r="V65" s="116">
        <f t="shared" si="44"/>
        <v>18.216618549342282</v>
      </c>
      <c r="W65" s="116">
        <f t="shared" si="44"/>
        <v>17.755291564293607</v>
      </c>
      <c r="X65" s="116">
        <f t="shared" si="44"/>
        <v>17.293964579244932</v>
      </c>
      <c r="Y65" s="116">
        <f t="shared" si="44"/>
        <v>16.832637594196253</v>
      </c>
      <c r="Z65" s="116">
        <f t="shared" si="44"/>
        <v>16.41585439009248</v>
      </c>
      <c r="AA65" s="116">
        <f t="shared" si="44"/>
        <v>16.088158747878506</v>
      </c>
      <c r="AB65" s="116">
        <f t="shared" si="44"/>
        <v>15.805006886609428</v>
      </c>
      <c r="AC65" s="116">
        <f t="shared" si="44"/>
        <v>15.521855025340354</v>
      </c>
      <c r="AD65" s="116">
        <f t="shared" si="44"/>
        <v>15.238703164071277</v>
      </c>
      <c r="AE65" s="116">
        <f t="shared" si="44"/>
        <v>14.955551302802201</v>
      </c>
      <c r="AF65" s="116">
        <f t="shared" si="44"/>
        <v>14.672399441533127</v>
      </c>
      <c r="AG65" s="116">
        <f t="shared" si="44"/>
        <v>14.389247580264051</v>
      </c>
      <c r="AH65" s="116">
        <f t="shared" si="44"/>
        <v>14.106095718994975</v>
      </c>
      <c r="AI65" s="116">
        <f t="shared" si="44"/>
        <v>13.822943857725901</v>
      </c>
      <c r="AJ65" s="116">
        <f t="shared" si="44"/>
        <v>13.539791996456824</v>
      </c>
      <c r="AK65" s="116">
        <f t="shared" si="44"/>
        <v>13.25664013518775</v>
      </c>
      <c r="AL65" s="116">
        <f t="shared" si="44"/>
        <v>12.973488273918674</v>
      </c>
      <c r="AM65" s="116">
        <f t="shared" si="44"/>
        <v>12.690336412649598</v>
      </c>
      <c r="AN65" s="116">
        <f t="shared" si="44"/>
        <v>12.407184551380523</v>
      </c>
      <c r="AO65" s="116">
        <f t="shared" si="44"/>
        <v>12.124032690111449</v>
      </c>
      <c r="AP65" s="116">
        <f t="shared" si="44"/>
        <v>11.840880828842371</v>
      </c>
      <c r="AQ65" s="116">
        <f t="shared" si="44"/>
        <v>11.557728967573295</v>
      </c>
      <c r="AR65" s="116">
        <f t="shared" si="44"/>
        <v>11.274577106304221</v>
      </c>
      <c r="AS65" s="116">
        <f t="shared" si="44"/>
        <v>10.991425245035146</v>
      </c>
      <c r="AT65" s="116">
        <f t="shared" si="44"/>
        <v>10.708273383766068</v>
      </c>
      <c r="AU65" s="116">
        <f t="shared" si="44"/>
        <v>10.425121522496994</v>
      </c>
      <c r="AV65" s="116">
        <f t="shared" si="44"/>
        <v>10.141969661227918</v>
      </c>
      <c r="AW65" s="116">
        <f t="shared" si="44"/>
        <v>9.8588177999588424</v>
      </c>
      <c r="AX65" s="116">
        <f t="shared" si="44"/>
        <v>9.5756659386897667</v>
      </c>
      <c r="AY65" s="116">
        <f t="shared" si="44"/>
        <v>9.2925140774206909</v>
      </c>
      <c r="AZ65" s="116">
        <f t="shared" si="44"/>
        <v>9.0093622161516151</v>
      </c>
      <c r="BA65" s="116">
        <f t="shared" si="44"/>
        <v>8.7262103548825412</v>
      </c>
      <c r="BB65" s="116">
        <f t="shared" si="44"/>
        <v>2.6317646375739119</v>
      </c>
      <c r="BC65" s="116">
        <f t="shared" si="44"/>
        <v>-2.3959003645763173E-4</v>
      </c>
      <c r="BD65" s="116">
        <f t="shared" si="44"/>
        <v>-2.3959003645763173E-4</v>
      </c>
      <c r="BE65" s="116">
        <f t="shared" si="44"/>
        <v>-2.3959003645763173E-4</v>
      </c>
      <c r="BF65" s="116">
        <f t="shared" si="44"/>
        <v>-2.3959003645763173E-4</v>
      </c>
      <c r="BG65" s="116">
        <f t="shared" si="44"/>
        <v>-2.3959003645763173E-4</v>
      </c>
      <c r="BH65" s="116">
        <f t="shared" si="44"/>
        <v>-2.3959003645763173E-4</v>
      </c>
      <c r="BI65" s="116">
        <f t="shared" si="44"/>
        <v>-2.3959003645763173E-4</v>
      </c>
      <c r="BJ65" s="116">
        <f t="shared" si="44"/>
        <v>-2.3959003645763173E-4</v>
      </c>
      <c r="BK65" s="116">
        <f t="shared" si="44"/>
        <v>-2.3959003645763173E-4</v>
      </c>
      <c r="BL65" s="116">
        <f t="shared" si="44"/>
        <v>-2.3959003645763173E-4</v>
      </c>
      <c r="BM65" s="110"/>
      <c r="BN65" s="304">
        <f>SUM(B65:BM65)</f>
        <v>798.710901418817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12.75" x14ac:dyDescent="0.2">
      <c r="A71" s="86" t="s">
        <v>105</v>
      </c>
      <c r="B71" s="84">
        <f t="shared" ref="B71:AG71" si="45">B20</f>
        <v>0</v>
      </c>
      <c r="C71" s="84">
        <f t="shared" si="45"/>
        <v>0</v>
      </c>
      <c r="D71" s="84">
        <f t="shared" si="45"/>
        <v>0</v>
      </c>
      <c r="E71" s="84">
        <f t="shared" si="45"/>
        <v>148.11935599999998</v>
      </c>
      <c r="F71" s="84">
        <f t="shared" si="45"/>
        <v>0</v>
      </c>
      <c r="G71" s="84">
        <f t="shared" si="45"/>
        <v>0</v>
      </c>
      <c r="H71" s="84">
        <f t="shared" si="45"/>
        <v>0</v>
      </c>
      <c r="I71" s="84">
        <f t="shared" si="45"/>
        <v>0</v>
      </c>
      <c r="J71" s="84">
        <f t="shared" si="45"/>
        <v>0</v>
      </c>
      <c r="K71" s="84">
        <f t="shared" si="45"/>
        <v>0</v>
      </c>
      <c r="L71" s="84">
        <f t="shared" si="45"/>
        <v>0</v>
      </c>
      <c r="M71" s="84">
        <f t="shared" si="45"/>
        <v>0</v>
      </c>
      <c r="N71" s="84">
        <f t="shared" si="45"/>
        <v>0</v>
      </c>
      <c r="O71" s="84">
        <f t="shared" si="45"/>
        <v>0</v>
      </c>
      <c r="P71" s="84">
        <f t="shared" si="45"/>
        <v>0</v>
      </c>
      <c r="Q71" s="84">
        <f t="shared" si="45"/>
        <v>0</v>
      </c>
      <c r="R71" s="84">
        <f t="shared" si="45"/>
        <v>0</v>
      </c>
      <c r="S71" s="84">
        <f t="shared" si="45"/>
        <v>0</v>
      </c>
      <c r="T71" s="84">
        <f t="shared" si="45"/>
        <v>0</v>
      </c>
      <c r="U71" s="84">
        <f t="shared" si="45"/>
        <v>0</v>
      </c>
      <c r="V71" s="84">
        <f t="shared" si="45"/>
        <v>0</v>
      </c>
      <c r="W71" s="84">
        <f t="shared" si="45"/>
        <v>0</v>
      </c>
      <c r="X71" s="84">
        <f t="shared" si="45"/>
        <v>0</v>
      </c>
      <c r="Y71" s="84">
        <f t="shared" si="45"/>
        <v>0</v>
      </c>
      <c r="Z71" s="84">
        <f t="shared" si="45"/>
        <v>0</v>
      </c>
      <c r="AA71" s="84">
        <f t="shared" si="45"/>
        <v>0</v>
      </c>
      <c r="AB71" s="84">
        <f t="shared" si="45"/>
        <v>0</v>
      </c>
      <c r="AC71" s="84">
        <f t="shared" si="45"/>
        <v>0</v>
      </c>
      <c r="AD71" s="84">
        <f t="shared" si="45"/>
        <v>0</v>
      </c>
      <c r="AE71" s="84">
        <f t="shared" si="45"/>
        <v>0</v>
      </c>
      <c r="AF71" s="84">
        <f t="shared" si="45"/>
        <v>0</v>
      </c>
      <c r="AG71" s="84">
        <f t="shared" si="45"/>
        <v>0</v>
      </c>
      <c r="AH71" s="84">
        <f t="shared" ref="AH71:BJ71" si="46">AH20</f>
        <v>0</v>
      </c>
      <c r="AI71" s="84">
        <f t="shared" si="46"/>
        <v>0</v>
      </c>
      <c r="AJ71" s="84">
        <f t="shared" si="46"/>
        <v>0</v>
      </c>
      <c r="AK71" s="84">
        <f t="shared" si="46"/>
        <v>0</v>
      </c>
      <c r="AL71" s="84">
        <f t="shared" si="46"/>
        <v>0</v>
      </c>
      <c r="AM71" s="84">
        <f t="shared" si="46"/>
        <v>0</v>
      </c>
      <c r="AN71" s="84">
        <f t="shared" si="46"/>
        <v>0</v>
      </c>
      <c r="AO71" s="84">
        <f t="shared" si="46"/>
        <v>0</v>
      </c>
      <c r="AP71" s="84">
        <f t="shared" si="46"/>
        <v>0</v>
      </c>
      <c r="AQ71" s="84">
        <f t="shared" si="46"/>
        <v>0</v>
      </c>
      <c r="AR71" s="84">
        <f t="shared" si="46"/>
        <v>0</v>
      </c>
      <c r="AS71" s="84">
        <f t="shared" si="46"/>
        <v>0</v>
      </c>
      <c r="AT71" s="84">
        <f t="shared" si="46"/>
        <v>0</v>
      </c>
      <c r="AU71" s="84">
        <f t="shared" si="46"/>
        <v>0</v>
      </c>
      <c r="AV71" s="84">
        <f t="shared" si="46"/>
        <v>0</v>
      </c>
      <c r="AW71" s="84">
        <f t="shared" si="46"/>
        <v>0</v>
      </c>
      <c r="AX71" s="84">
        <f t="shared" si="46"/>
        <v>0</v>
      </c>
      <c r="AY71" s="84">
        <f t="shared" si="46"/>
        <v>0</v>
      </c>
      <c r="AZ71" s="84">
        <f t="shared" si="46"/>
        <v>0</v>
      </c>
      <c r="BA71" s="84">
        <f t="shared" si="46"/>
        <v>0</v>
      </c>
      <c r="BB71" s="84">
        <f t="shared" si="46"/>
        <v>-148.11935599999998</v>
      </c>
      <c r="BC71" s="84">
        <f t="shared" si="46"/>
        <v>0</v>
      </c>
      <c r="BD71" s="84">
        <f t="shared" si="46"/>
        <v>0</v>
      </c>
      <c r="BE71" s="84">
        <f t="shared" si="46"/>
        <v>0</v>
      </c>
      <c r="BF71" s="84">
        <f t="shared" si="46"/>
        <v>0</v>
      </c>
      <c r="BG71" s="84">
        <f t="shared" si="46"/>
        <v>0</v>
      </c>
      <c r="BH71" s="84">
        <f t="shared" si="46"/>
        <v>0</v>
      </c>
      <c r="BI71" s="84">
        <f t="shared" si="46"/>
        <v>0</v>
      </c>
      <c r="BJ71" s="84">
        <f t="shared" si="46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12.7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148.11935599999998</v>
      </c>
      <c r="F73" s="84">
        <f>SUM($B$71:F71)-SUM($B$72:F72)</f>
        <v>148.11935599999998</v>
      </c>
      <c r="G73" s="84">
        <f>SUM($B$71:G71)-SUM($B$72:G72)</f>
        <v>148.11935599999998</v>
      </c>
      <c r="H73" s="84">
        <f>SUM($B$71:H71)-SUM($B$72:H72)</f>
        <v>148.11935599999998</v>
      </c>
      <c r="I73" s="84">
        <f>SUM($B$71:I71)-SUM($B$72:I72)</f>
        <v>148.11935599999998</v>
      </c>
      <c r="J73" s="84">
        <f>SUM($B$71:J71)-SUM($B$72:J72)</f>
        <v>148.11935599999998</v>
      </c>
      <c r="K73" s="84">
        <f>SUM($B$71:K71)-SUM($B$72:K72)</f>
        <v>148.11935599999998</v>
      </c>
      <c r="L73" s="84">
        <f>SUM($B$71:L71)-SUM($B$72:L72)</f>
        <v>148.11935599999998</v>
      </c>
      <c r="M73" s="84">
        <f>SUM($B$71:M71)-SUM($B$72:M72)</f>
        <v>148.11935599999998</v>
      </c>
      <c r="N73" s="84">
        <f>SUM($B$71:N71)-SUM($B$72:N72)</f>
        <v>148.11935599999998</v>
      </c>
      <c r="O73" s="84">
        <f>SUM($B$71:O71)-SUM($B$72:O72)</f>
        <v>148.11935599999998</v>
      </c>
      <c r="P73" s="84">
        <f>SUM($B$71:P71)-SUM($B$72:P72)</f>
        <v>148.11935599999998</v>
      </c>
      <c r="Q73" s="84">
        <f>SUM($B$71:Q71)-SUM($B$72:Q72)</f>
        <v>148.11935599999998</v>
      </c>
      <c r="R73" s="84">
        <f>SUM($B$71:R71)-SUM($B$72:R72)</f>
        <v>148.11935599999998</v>
      </c>
      <c r="S73" s="84">
        <f>SUM($B$71:S71)-SUM($B$72:S72)</f>
        <v>148.11935599999998</v>
      </c>
      <c r="T73" s="84">
        <f>SUM($B$71:T71)-SUM($B$72:T72)</f>
        <v>148.11935599999998</v>
      </c>
      <c r="U73" s="84">
        <f>SUM($B$71:U71)-SUM($B$72:U72)</f>
        <v>148.11935599999998</v>
      </c>
      <c r="V73" s="84">
        <f>SUM($B$71:V71)-SUM($B$72:V72)</f>
        <v>148.11935599999998</v>
      </c>
      <c r="W73" s="84">
        <f>SUM($B$71:W71)-SUM($B$72:W72)</f>
        <v>148.11935599999998</v>
      </c>
      <c r="X73" s="84">
        <f>SUM($B$71:X71)-SUM($B$72:X72)</f>
        <v>148.11935599999998</v>
      </c>
      <c r="Y73" s="84">
        <f>SUM($B$71:Y71)-SUM($B$72:Y72)</f>
        <v>148.11935599999998</v>
      </c>
      <c r="Z73" s="84">
        <f>SUM($B$71:Z71)-SUM($B$72:Z72)</f>
        <v>148.11935599999998</v>
      </c>
      <c r="AA73" s="84">
        <f>SUM($B$71:AA71)-SUM($B$72:AA72)</f>
        <v>148.11935599999998</v>
      </c>
      <c r="AB73" s="84">
        <f>SUM($B$71:AB71)-SUM($B$72:AB72)</f>
        <v>148.11935599999998</v>
      </c>
      <c r="AC73" s="84">
        <f>SUM($B$71:AC71)-SUM($B$72:AC72)</f>
        <v>148.11935599999998</v>
      </c>
      <c r="AD73" s="84">
        <f>SUM($B$71:AD71)-SUM($B$72:AD72)</f>
        <v>148.11935599999998</v>
      </c>
      <c r="AE73" s="84">
        <f>SUM($B$71:AE71)-SUM($B$72:AE72)</f>
        <v>148.11935599999998</v>
      </c>
      <c r="AF73" s="84">
        <f>SUM($B$71:AF71)-SUM($B$72:AF72)</f>
        <v>148.11935599999998</v>
      </c>
      <c r="AG73" s="84">
        <f>SUM($B$71:AG71)-SUM($B$72:AG72)</f>
        <v>148.11935599999998</v>
      </c>
      <c r="AH73" s="84">
        <f>SUM($B$71:AH71)-SUM($B$72:AH72)</f>
        <v>148.11935599999998</v>
      </c>
      <c r="AI73" s="84">
        <f>SUM($B$71:AI71)-SUM($B$72:AI72)</f>
        <v>148.11935599999998</v>
      </c>
      <c r="AJ73" s="84">
        <f>SUM($B$71:AJ71)-SUM($B$72:AJ72)</f>
        <v>148.11935599999998</v>
      </c>
      <c r="AK73" s="84">
        <f>SUM($B$71:AK71)-SUM($B$72:AK72)</f>
        <v>148.11935599999998</v>
      </c>
      <c r="AL73" s="84">
        <f>SUM($B$71:AL71)-SUM($B$72:AL72)</f>
        <v>148.11935599999998</v>
      </c>
      <c r="AM73" s="84">
        <f>SUM($B$71:AM71)-SUM($B$72:AM72)</f>
        <v>148.11935599999998</v>
      </c>
      <c r="AN73" s="84">
        <f>SUM($B$71:AN71)-SUM($B$72:AN72)</f>
        <v>148.11935599999998</v>
      </c>
      <c r="AO73" s="84">
        <f>SUM($B$71:AO71)-SUM($B$72:AO72)</f>
        <v>148.11935599999998</v>
      </c>
      <c r="AP73" s="84">
        <f>SUM($B$71:AP71)-SUM($B$72:AP72)</f>
        <v>148.11935599999998</v>
      </c>
      <c r="AQ73" s="84">
        <f>SUM($B$71:AQ71)-SUM($B$72:AQ72)</f>
        <v>148.11935599999998</v>
      </c>
      <c r="AR73" s="84">
        <f>SUM($B$71:AR71)-SUM($B$72:AR72)</f>
        <v>148.11935599999998</v>
      </c>
      <c r="AS73" s="84">
        <f>SUM($B$71:AS71)-SUM($B$72:AS72)</f>
        <v>148.11935599999998</v>
      </c>
      <c r="AT73" s="84">
        <f>SUM($B$71:AT71)-SUM($B$72:AT72)</f>
        <v>148.11935599999998</v>
      </c>
      <c r="AU73" s="84">
        <f>SUM($B$71:AU71)-SUM($B$72:AU72)</f>
        <v>148.11935599999998</v>
      </c>
      <c r="AV73" s="84">
        <f>SUM($B$71:AV71)-SUM($B$72:AV72)</f>
        <v>148.11935599999998</v>
      </c>
      <c r="AW73" s="84">
        <f>SUM($B$71:AW71)-SUM($B$72:AW72)</f>
        <v>148.11935599999998</v>
      </c>
      <c r="AX73" s="84">
        <f>SUM($B$71:AX71)-SUM($B$72:AX72)</f>
        <v>148.11935599999998</v>
      </c>
      <c r="AY73" s="84">
        <f>SUM($B$71:AY71)-SUM($B$72:AY72)</f>
        <v>148.11935599999998</v>
      </c>
      <c r="AZ73" s="84">
        <f>SUM($B$71:AZ71)-SUM($B$72:AZ72)</f>
        <v>148.11935599999998</v>
      </c>
      <c r="BA73" s="84">
        <f>SUM($B$71:BA71)-SUM($B$72:BA72)</f>
        <v>148.11935599999998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>
        <v>0</v>
      </c>
      <c r="C74" s="125">
        <v>0</v>
      </c>
      <c r="D74" s="125">
        <f>($C$71*TaxDepr!B$33)</f>
        <v>0</v>
      </c>
      <c r="E74" s="505">
        <f>($C$71*TaxDepr!C$33)+($D$71*TaxDepr!B$33)</f>
        <v>0</v>
      </c>
      <c r="F74" s="317">
        <f>($C$71*TaxDepr!D$33)+($D$71*TaxDepr!C$33)+($E$71*TaxDepr!B$33)</f>
        <v>5.5544758499999993</v>
      </c>
      <c r="G74" s="317">
        <f>($C$71*TaxDepr!E$33)+($D$71*TaxDepr!D$33)+($E$71*TaxDepr!C$33)</f>
        <v>10.692736309639999</v>
      </c>
      <c r="H74" s="317">
        <f>($C$71*TaxDepr!F$33)+($D$71*TaxDepr!E$33)+($E$71*TaxDepr!D$33)</f>
        <v>9.889929400119998</v>
      </c>
      <c r="I74" s="317">
        <f>($C$71*TaxDepr!G$33)+($D$71*TaxDepr!F$33)+($E$71*TaxDepr!E$33)</f>
        <v>9.1493326201199991</v>
      </c>
      <c r="J74" s="317">
        <f>($C$71*TaxDepr!H$33)+($D$71*TaxDepr!G$33)+($E$71*TaxDepr!F$33)</f>
        <v>8.4620588082799983</v>
      </c>
      <c r="K74" s="317">
        <f>($C$71*TaxDepr!I$33)+($D$71*TaxDepr!H$33)+($E$71*TaxDepr!G$33)</f>
        <v>7.8281079645999991</v>
      </c>
      <c r="L74" s="317">
        <f>($C$71*TaxDepr!J$33)+($D$71*TaxDepr!I$33)+($E$71*TaxDepr!H$33)</f>
        <v>7.2400741212799993</v>
      </c>
      <c r="M74" s="317">
        <f>($C$71*TaxDepr!K$33)+($D$71*TaxDepr!J$33)+($E$71*TaxDepr!I$33)</f>
        <v>6.6979572783199997</v>
      </c>
      <c r="N74" s="317">
        <f>($C$71*TaxDepr!L$33)+($D$71*TaxDepr!K$33)+($E$71*TaxDepr!J$33)</f>
        <v>6.6090856647199994</v>
      </c>
      <c r="O74" s="317">
        <f>($C$71*TaxDepr!M$33)+($D$71*TaxDepr!L$33)+($E$71*TaxDepr!K$33)</f>
        <v>6.6090856647199994</v>
      </c>
      <c r="P74" s="317">
        <f>($C$71*TaxDepr!N$33)+($D$71*TaxDepr!M$33)+($E$71*TaxDepr!L$33)</f>
        <v>6.6090856647199994</v>
      </c>
      <c r="Q74" s="317">
        <f>($C$71*TaxDepr!O$33)+($D$71*TaxDepr!N$33)+($E$71*TaxDepr!M$33)</f>
        <v>6.6090856647199994</v>
      </c>
      <c r="R74" s="317">
        <f>($C$71*TaxDepr!P$33)+($D$71*TaxDepr!O$33)+($E$71*TaxDepr!N$33)</f>
        <v>6.6090856647199994</v>
      </c>
      <c r="S74" s="317">
        <f>($C$71*TaxDepr!Q$33)+($D$71*TaxDepr!P$33)+($E$71*TaxDepr!O$33)</f>
        <v>6.6090856647199994</v>
      </c>
      <c r="T74" s="317">
        <f>($C$71*TaxDepr!R$33)+($D$71*TaxDepr!Q$33)+($E$71*TaxDepr!P$33)</f>
        <v>6.6090856647199994</v>
      </c>
      <c r="U74" s="317">
        <f>($C$71*TaxDepr!S$33)+($D$71*TaxDepr!R$33)+($E$71*TaxDepr!Q$33)</f>
        <v>6.6090856647199994</v>
      </c>
      <c r="V74" s="317">
        <f>($C$71*TaxDepr!T$33)+($D$71*TaxDepr!S$33)+($E$71*TaxDepr!R$33)</f>
        <v>6.6090856647199994</v>
      </c>
      <c r="W74" s="317">
        <f>($C$71*TaxDepr!U$33)+($D$71*TaxDepr!T$33)+($E$71*TaxDepr!S$33)</f>
        <v>6.6090856647199994</v>
      </c>
      <c r="X74" s="317">
        <f>($C$71*TaxDepr!V$33)+($D$71*TaxDepr!U$33)+($E$71*TaxDepr!T$33)</f>
        <v>6.6090856647199994</v>
      </c>
      <c r="Y74" s="317">
        <f>($D$71*TaxDepr!V$33)+($E$71*TaxDepr!U$33)</f>
        <v>6.6090856647199994</v>
      </c>
      <c r="Z74" s="317">
        <f>($E$71*TaxDepr!V$33)</f>
        <v>3.3045428323599997</v>
      </c>
      <c r="AA74" s="317"/>
      <c r="AB74" s="317">
        <f>($C$71*TaxDepr!Z$33)+($D$71*TaxDepr!Y$33)+($E$71*TaxDepr!X$33)</f>
        <v>0</v>
      </c>
      <c r="AC74" s="317">
        <f>($C$71*TaxDepr!AA$33)+($D$71*TaxDepr!Z$33)+($E$71*TaxDepr!Y$33)</f>
        <v>0</v>
      </c>
      <c r="AD74" s="317">
        <f>($C$71*TaxDepr!AB$33)+($D$71*TaxDepr!AA$33)+($E$71*TaxDepr!Z$33)</f>
        <v>0</v>
      </c>
      <c r="AE74" s="317">
        <f>($C$71*TaxDepr!AC$33)+($D$71*TaxDepr!AB$33)+($E$71*TaxDepr!AA$33)</f>
        <v>0</v>
      </c>
      <c r="AF74" s="317">
        <f>($C$71*TaxDepr!AD$33)+($D$71*TaxDepr!AC$33)+($E$71*TaxDepr!AB$33)</f>
        <v>0</v>
      </c>
      <c r="AG74" s="317">
        <f>($C$71*TaxDepr!AE$33)+($D$71*TaxDepr!AD$33)+($E$71*TaxDepr!AC$33)</f>
        <v>0</v>
      </c>
      <c r="AH74" s="317">
        <f>($C$71*TaxDepr!AF$33)+($D$71*TaxDepr!AE$33)+($E$71*TaxDepr!AD$33)</f>
        <v>0</v>
      </c>
      <c r="AI74" s="317">
        <f>($C$71*TaxDepr!AG$33)+($D$71*TaxDepr!AF$33)+($E$71*TaxDepr!AE$33)</f>
        <v>0</v>
      </c>
      <c r="AJ74" s="317">
        <f>($C$71*TaxDepr!AH$33)+($D$71*TaxDepr!AG$33)+($E$71*TaxDepr!AF$33)</f>
        <v>0</v>
      </c>
      <c r="AK74" s="317">
        <f>($C$71*TaxDepr!AI$33)+($D$71*TaxDepr!AH$33)+($E$71*TaxDepr!AG$33)</f>
        <v>0</v>
      </c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148.12824316135999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7">C72+C74</f>
        <v>0</v>
      </c>
      <c r="D75" s="92">
        <f t="shared" si="47"/>
        <v>0</v>
      </c>
      <c r="E75" s="92">
        <f t="shared" si="47"/>
        <v>0</v>
      </c>
      <c r="F75" s="92">
        <f t="shared" si="47"/>
        <v>5.5544758499999993</v>
      </c>
      <c r="G75" s="92">
        <f t="shared" si="47"/>
        <v>10.692736309639999</v>
      </c>
      <c r="H75" s="92">
        <f t="shared" si="47"/>
        <v>9.889929400119998</v>
      </c>
      <c r="I75" s="92">
        <f t="shared" si="47"/>
        <v>9.1493326201199991</v>
      </c>
      <c r="J75" s="92">
        <f t="shared" si="47"/>
        <v>8.4620588082799983</v>
      </c>
      <c r="K75" s="92">
        <f t="shared" si="47"/>
        <v>7.8281079645999991</v>
      </c>
      <c r="L75" s="92">
        <f t="shared" si="47"/>
        <v>7.2400741212799993</v>
      </c>
      <c r="M75" s="92">
        <f t="shared" si="47"/>
        <v>6.6979572783199997</v>
      </c>
      <c r="N75" s="92">
        <f t="shared" si="47"/>
        <v>6.6090856647199994</v>
      </c>
      <c r="O75" s="92">
        <f t="shared" si="47"/>
        <v>6.6090856647199994</v>
      </c>
      <c r="P75" s="92">
        <f t="shared" si="47"/>
        <v>6.6090856647199994</v>
      </c>
      <c r="Q75" s="92">
        <f t="shared" si="47"/>
        <v>6.6090856647199994</v>
      </c>
      <c r="R75" s="92">
        <f t="shared" si="47"/>
        <v>6.6090856647199994</v>
      </c>
      <c r="S75" s="92">
        <f t="shared" si="47"/>
        <v>6.6090856647199994</v>
      </c>
      <c r="T75" s="92">
        <f t="shared" si="47"/>
        <v>6.6090856647199994</v>
      </c>
      <c r="U75" s="92">
        <f t="shared" si="47"/>
        <v>6.6090856647199994</v>
      </c>
      <c r="V75" s="92">
        <f t="shared" si="47"/>
        <v>6.6090856647199994</v>
      </c>
      <c r="W75" s="92">
        <f t="shared" si="47"/>
        <v>6.6090856647199994</v>
      </c>
      <c r="X75" s="92">
        <f t="shared" si="47"/>
        <v>6.6090856647199994</v>
      </c>
      <c r="Y75" s="92">
        <f t="shared" si="47"/>
        <v>6.6090856647199994</v>
      </c>
      <c r="Z75" s="92">
        <f t="shared" si="47"/>
        <v>3.3045428323599997</v>
      </c>
      <c r="AA75" s="92">
        <f t="shared" si="47"/>
        <v>0</v>
      </c>
      <c r="AB75" s="92">
        <f t="shared" si="47"/>
        <v>0</v>
      </c>
      <c r="AC75" s="92">
        <f t="shared" si="47"/>
        <v>0</v>
      </c>
      <c r="AD75" s="92">
        <f t="shared" si="47"/>
        <v>0</v>
      </c>
      <c r="AE75" s="92">
        <f t="shared" si="47"/>
        <v>0</v>
      </c>
      <c r="AF75" s="92">
        <f t="shared" si="47"/>
        <v>0</v>
      </c>
      <c r="AG75" s="92">
        <f t="shared" si="47"/>
        <v>0</v>
      </c>
      <c r="AH75" s="92">
        <f t="shared" si="47"/>
        <v>0</v>
      </c>
      <c r="AI75" s="92">
        <f t="shared" si="47"/>
        <v>0</v>
      </c>
      <c r="AJ75" s="92">
        <f t="shared" si="47"/>
        <v>0</v>
      </c>
      <c r="AK75" s="92">
        <f t="shared" si="47"/>
        <v>0</v>
      </c>
      <c r="AL75" s="92">
        <f t="shared" si="47"/>
        <v>0</v>
      </c>
      <c r="AM75" s="92">
        <f t="shared" si="47"/>
        <v>0</v>
      </c>
      <c r="AN75" s="92">
        <f t="shared" si="47"/>
        <v>0</v>
      </c>
      <c r="AO75" s="92">
        <f t="shared" si="47"/>
        <v>0</v>
      </c>
      <c r="AP75" s="92">
        <f t="shared" si="47"/>
        <v>0</v>
      </c>
      <c r="AQ75" s="92">
        <f t="shared" si="47"/>
        <v>0</v>
      </c>
      <c r="AR75" s="92">
        <f t="shared" si="47"/>
        <v>0</v>
      </c>
      <c r="AS75" s="92">
        <f t="shared" si="47"/>
        <v>0</v>
      </c>
      <c r="AT75" s="92">
        <f t="shared" si="47"/>
        <v>0</v>
      </c>
      <c r="AU75" s="92">
        <f t="shared" si="47"/>
        <v>0</v>
      </c>
      <c r="AV75" s="92">
        <f t="shared" si="47"/>
        <v>0</v>
      </c>
      <c r="AW75" s="92">
        <f t="shared" si="47"/>
        <v>0</v>
      </c>
      <c r="AX75" s="92">
        <f t="shared" si="47"/>
        <v>0</v>
      </c>
      <c r="AY75" s="92">
        <f t="shared" si="47"/>
        <v>0</v>
      </c>
      <c r="AZ75" s="92">
        <f t="shared" si="47"/>
        <v>0</v>
      </c>
      <c r="BA75" s="92">
        <f t="shared" si="47"/>
        <v>0</v>
      </c>
      <c r="BB75" s="92">
        <f t="shared" si="47"/>
        <v>0</v>
      </c>
      <c r="BC75" s="92">
        <f t="shared" si="47"/>
        <v>0</v>
      </c>
      <c r="BD75" s="92">
        <f t="shared" si="47"/>
        <v>0</v>
      </c>
      <c r="BE75" s="92">
        <f t="shared" si="47"/>
        <v>0</v>
      </c>
      <c r="BF75" s="92">
        <f t="shared" si="47"/>
        <v>0</v>
      </c>
      <c r="BG75" s="92">
        <f t="shared" si="47"/>
        <v>0</v>
      </c>
      <c r="BH75" s="92">
        <f t="shared" si="47"/>
        <v>0</v>
      </c>
      <c r="BI75" s="92">
        <f t="shared" si="47"/>
        <v>0</v>
      </c>
      <c r="BJ75" s="92">
        <f t="shared" si="47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2.75" x14ac:dyDescent="0.2">
      <c r="A78" s="86" t="s">
        <v>105</v>
      </c>
      <c r="B78" s="84">
        <f t="shared" ref="B78:AG78" si="48">B20</f>
        <v>0</v>
      </c>
      <c r="C78" s="84">
        <f t="shared" si="48"/>
        <v>0</v>
      </c>
      <c r="D78" s="84">
        <f t="shared" si="48"/>
        <v>0</v>
      </c>
      <c r="E78" s="84">
        <f t="shared" si="48"/>
        <v>148.11935599999998</v>
      </c>
      <c r="F78" s="84">
        <f t="shared" si="48"/>
        <v>0</v>
      </c>
      <c r="G78" s="84">
        <f t="shared" si="48"/>
        <v>0</v>
      </c>
      <c r="H78" s="84">
        <f t="shared" si="48"/>
        <v>0</v>
      </c>
      <c r="I78" s="84">
        <f t="shared" si="48"/>
        <v>0</v>
      </c>
      <c r="J78" s="84">
        <f t="shared" si="48"/>
        <v>0</v>
      </c>
      <c r="K78" s="84">
        <f t="shared" si="48"/>
        <v>0</v>
      </c>
      <c r="L78" s="84">
        <f t="shared" si="48"/>
        <v>0</v>
      </c>
      <c r="M78" s="84">
        <f t="shared" si="48"/>
        <v>0</v>
      </c>
      <c r="N78" s="84">
        <f t="shared" si="48"/>
        <v>0</v>
      </c>
      <c r="O78" s="84">
        <f t="shared" si="48"/>
        <v>0</v>
      </c>
      <c r="P78" s="84">
        <f t="shared" si="48"/>
        <v>0</v>
      </c>
      <c r="Q78" s="84">
        <f t="shared" si="48"/>
        <v>0</v>
      </c>
      <c r="R78" s="84">
        <f t="shared" si="48"/>
        <v>0</v>
      </c>
      <c r="S78" s="84">
        <f t="shared" si="48"/>
        <v>0</v>
      </c>
      <c r="T78" s="84">
        <f t="shared" si="48"/>
        <v>0</v>
      </c>
      <c r="U78" s="84">
        <f t="shared" si="48"/>
        <v>0</v>
      </c>
      <c r="V78" s="84">
        <f t="shared" si="48"/>
        <v>0</v>
      </c>
      <c r="W78" s="84">
        <f t="shared" si="48"/>
        <v>0</v>
      </c>
      <c r="X78" s="84">
        <f t="shared" si="48"/>
        <v>0</v>
      </c>
      <c r="Y78" s="84">
        <f t="shared" si="48"/>
        <v>0</v>
      </c>
      <c r="Z78" s="84">
        <f t="shared" si="48"/>
        <v>0</v>
      </c>
      <c r="AA78" s="84">
        <f t="shared" si="48"/>
        <v>0</v>
      </c>
      <c r="AB78" s="84">
        <f t="shared" si="48"/>
        <v>0</v>
      </c>
      <c r="AC78" s="84">
        <f t="shared" si="48"/>
        <v>0</v>
      </c>
      <c r="AD78" s="84">
        <f t="shared" si="48"/>
        <v>0</v>
      </c>
      <c r="AE78" s="84">
        <f t="shared" si="48"/>
        <v>0</v>
      </c>
      <c r="AF78" s="84">
        <f t="shared" si="48"/>
        <v>0</v>
      </c>
      <c r="AG78" s="84">
        <f t="shared" si="48"/>
        <v>0</v>
      </c>
      <c r="AH78" s="84">
        <f t="shared" ref="AH78:BL78" si="49">AH20</f>
        <v>0</v>
      </c>
      <c r="AI78" s="84">
        <f t="shared" si="49"/>
        <v>0</v>
      </c>
      <c r="AJ78" s="84">
        <f t="shared" si="49"/>
        <v>0</v>
      </c>
      <c r="AK78" s="84">
        <f t="shared" si="49"/>
        <v>0</v>
      </c>
      <c r="AL78" s="84">
        <f t="shared" si="49"/>
        <v>0</v>
      </c>
      <c r="AM78" s="84">
        <f t="shared" si="49"/>
        <v>0</v>
      </c>
      <c r="AN78" s="84">
        <f t="shared" si="49"/>
        <v>0</v>
      </c>
      <c r="AO78" s="84">
        <f t="shared" si="49"/>
        <v>0</v>
      </c>
      <c r="AP78" s="84">
        <f t="shared" si="49"/>
        <v>0</v>
      </c>
      <c r="AQ78" s="84">
        <f t="shared" si="49"/>
        <v>0</v>
      </c>
      <c r="AR78" s="84">
        <f t="shared" si="49"/>
        <v>0</v>
      </c>
      <c r="AS78" s="84">
        <f t="shared" si="49"/>
        <v>0</v>
      </c>
      <c r="AT78" s="84">
        <f t="shared" si="49"/>
        <v>0</v>
      </c>
      <c r="AU78" s="84">
        <f t="shared" si="49"/>
        <v>0</v>
      </c>
      <c r="AV78" s="84">
        <f t="shared" si="49"/>
        <v>0</v>
      </c>
      <c r="AW78" s="84">
        <f t="shared" si="49"/>
        <v>0</v>
      </c>
      <c r="AX78" s="84">
        <f t="shared" si="49"/>
        <v>0</v>
      </c>
      <c r="AY78" s="84">
        <f t="shared" si="49"/>
        <v>0</v>
      </c>
      <c r="AZ78" s="84">
        <f t="shared" si="49"/>
        <v>0</v>
      </c>
      <c r="BA78" s="84">
        <f t="shared" si="49"/>
        <v>0</v>
      </c>
      <c r="BB78" s="84">
        <f t="shared" si="49"/>
        <v>-148.11935599999998</v>
      </c>
      <c r="BC78" s="84">
        <f t="shared" si="49"/>
        <v>0</v>
      </c>
      <c r="BD78" s="84">
        <f t="shared" si="49"/>
        <v>0</v>
      </c>
      <c r="BE78" s="84">
        <f t="shared" si="49"/>
        <v>0</v>
      </c>
      <c r="BF78" s="84">
        <f t="shared" si="49"/>
        <v>0</v>
      </c>
      <c r="BG78" s="84">
        <f t="shared" si="49"/>
        <v>0</v>
      </c>
      <c r="BH78" s="84">
        <f t="shared" si="49"/>
        <v>0</v>
      </c>
      <c r="BI78" s="84">
        <f t="shared" si="49"/>
        <v>0</v>
      </c>
      <c r="BJ78" s="84">
        <f t="shared" si="49"/>
        <v>0</v>
      </c>
      <c r="BK78" s="84">
        <f t="shared" si="49"/>
        <v>0</v>
      </c>
      <c r="BL78" s="84">
        <f t="shared" si="49"/>
        <v>0</v>
      </c>
      <c r="BM78" s="35"/>
      <c r="BN78" s="52">
        <f>SUM(C78:BB78)</f>
        <v>0</v>
      </c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148.11935599999998</v>
      </c>
      <c r="F80" s="84">
        <f>SUM($B$78:F78)</f>
        <v>148.11935599999998</v>
      </c>
      <c r="G80" s="84">
        <f>SUM($B$78:G78)</f>
        <v>148.11935599999998</v>
      </c>
      <c r="H80" s="84">
        <f>SUM($B$78:H78)</f>
        <v>148.11935599999998</v>
      </c>
      <c r="I80" s="84">
        <f>SUM($B$78:I78)</f>
        <v>148.11935599999998</v>
      </c>
      <c r="J80" s="84">
        <f>SUM($B$78:J78)</f>
        <v>148.11935599999998</v>
      </c>
      <c r="K80" s="84">
        <f>SUM($B$78:K78)</f>
        <v>148.11935599999998</v>
      </c>
      <c r="L80" s="84">
        <f>SUM($B$78:L78)</f>
        <v>148.11935599999998</v>
      </c>
      <c r="M80" s="84">
        <f>SUM($B$78:M78)</f>
        <v>148.11935599999998</v>
      </c>
      <c r="N80" s="84">
        <f>SUM($B$78:N78)</f>
        <v>148.11935599999998</v>
      </c>
      <c r="O80" s="84">
        <f>SUM($B$78:O78)</f>
        <v>148.11935599999998</v>
      </c>
      <c r="P80" s="84">
        <f>SUM($B$78:P78)</f>
        <v>148.11935599999998</v>
      </c>
      <c r="Q80" s="84">
        <f>SUM($B$78:Q78)</f>
        <v>148.11935599999998</v>
      </c>
      <c r="R80" s="84">
        <f>SUM($B$78:R78)</f>
        <v>148.11935599999998</v>
      </c>
      <c r="S80" s="84">
        <f>SUM($B$78:S78)</f>
        <v>148.11935599999998</v>
      </c>
      <c r="T80" s="84">
        <f>SUM($B$78:T78)</f>
        <v>148.11935599999998</v>
      </c>
      <c r="U80" s="84">
        <f>SUM($B$78:U78)</f>
        <v>148.11935599999998</v>
      </c>
      <c r="V80" s="84">
        <f>SUM($B$78:V78)</f>
        <v>148.11935599999998</v>
      </c>
      <c r="W80" s="84">
        <f>SUM($B$78:W78)</f>
        <v>148.11935599999998</v>
      </c>
      <c r="X80" s="84">
        <f>SUM($B$78:X78)</f>
        <v>148.11935599999998</v>
      </c>
      <c r="Y80" s="84">
        <f>SUM($B$78:Y78)</f>
        <v>148.11935599999998</v>
      </c>
      <c r="Z80" s="84">
        <f>SUM($B$78:Z78)</f>
        <v>148.11935599999998</v>
      </c>
      <c r="AA80" s="84">
        <f>SUM($B$78:AA78)</f>
        <v>148.11935599999998</v>
      </c>
      <c r="AB80" s="84">
        <f>SUM($B$78:AB78)</f>
        <v>148.11935599999998</v>
      </c>
      <c r="AC80" s="84">
        <f>SUM($B$78:AC78)</f>
        <v>148.11935599999998</v>
      </c>
      <c r="AD80" s="84">
        <f>SUM($B$78:AD78)</f>
        <v>148.11935599999998</v>
      </c>
      <c r="AE80" s="84">
        <f>SUM($B$78:AE78)</f>
        <v>148.11935599999998</v>
      </c>
      <c r="AF80" s="84">
        <f>SUM($B$78:AF78)</f>
        <v>148.11935599999998</v>
      </c>
      <c r="AG80" s="84">
        <f>SUM($B$78:AG78)</f>
        <v>148.11935599999998</v>
      </c>
      <c r="AH80" s="84">
        <f>SUM($B$78:AH78)</f>
        <v>148.11935599999998</v>
      </c>
      <c r="AI80" s="84">
        <f>SUM($B$78:AI78)</f>
        <v>148.11935599999998</v>
      </c>
      <c r="AJ80" s="84">
        <f>SUM($B$78:AJ78)</f>
        <v>148.11935599999998</v>
      </c>
      <c r="AK80" s="84">
        <f>SUM($B$78:AK78)</f>
        <v>148.11935599999998</v>
      </c>
      <c r="AL80" s="84">
        <f>SUM($B$78:AL78)</f>
        <v>148.11935599999998</v>
      </c>
      <c r="AM80" s="84">
        <f>SUM($B$78:AM78)</f>
        <v>148.11935599999998</v>
      </c>
      <c r="AN80" s="84">
        <f>SUM($B$78:AN78)</f>
        <v>148.11935599999998</v>
      </c>
      <c r="AO80" s="84">
        <f>SUM($B$78:AO78)</f>
        <v>148.11935599999998</v>
      </c>
      <c r="AP80" s="84">
        <f>SUM($B$78:AP78)</f>
        <v>148.11935599999998</v>
      </c>
      <c r="AQ80" s="84">
        <f>SUM($B$78:AQ78)</f>
        <v>148.11935599999998</v>
      </c>
      <c r="AR80" s="84">
        <f>SUM($B$78:AR78)</f>
        <v>148.11935599999998</v>
      </c>
      <c r="AS80" s="84">
        <f>SUM($B$78:AS78)</f>
        <v>148.11935599999998</v>
      </c>
      <c r="AT80" s="84">
        <f>SUM($B$78:AT78)</f>
        <v>148.11935599999998</v>
      </c>
      <c r="AU80" s="84">
        <f>SUM($B$78:AU78)</f>
        <v>148.11935599999998</v>
      </c>
      <c r="AV80" s="84">
        <f>SUM($B$78:AV78)</f>
        <v>148.11935599999998</v>
      </c>
      <c r="AW80" s="84">
        <f>SUM($B$78:AW78)</f>
        <v>148.11935599999998</v>
      </c>
      <c r="AX80" s="84">
        <f>SUM($B$78:AX78)</f>
        <v>148.11935599999998</v>
      </c>
      <c r="AY80" s="84">
        <f>SUM($B$78:AY78)</f>
        <v>148.11935599999998</v>
      </c>
      <c r="AZ80" s="84">
        <f>SUM($B$78:AZ78)</f>
        <v>148.11935599999998</v>
      </c>
      <c r="BA80" s="84">
        <f>SUM($B$78:BA78)</f>
        <v>148.11935599999998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50">E74</f>
        <v>0</v>
      </c>
      <c r="F81" s="316">
        <f t="shared" si="50"/>
        <v>5.5544758499999993</v>
      </c>
      <c r="G81" s="316">
        <f t="shared" si="50"/>
        <v>10.692736309639999</v>
      </c>
      <c r="H81" s="316">
        <f t="shared" si="50"/>
        <v>9.889929400119998</v>
      </c>
      <c r="I81" s="316">
        <f t="shared" si="50"/>
        <v>9.1493326201199991</v>
      </c>
      <c r="J81" s="316">
        <f t="shared" si="50"/>
        <v>8.4620588082799983</v>
      </c>
      <c r="K81" s="316">
        <f t="shared" si="50"/>
        <v>7.8281079645999991</v>
      </c>
      <c r="L81" s="316">
        <f t="shared" si="50"/>
        <v>7.2400741212799993</v>
      </c>
      <c r="M81" s="316">
        <f t="shared" si="50"/>
        <v>6.6979572783199997</v>
      </c>
      <c r="N81" s="316">
        <f t="shared" si="50"/>
        <v>6.6090856647199994</v>
      </c>
      <c r="O81" s="316">
        <f t="shared" si="50"/>
        <v>6.6090856647199994</v>
      </c>
      <c r="P81" s="316">
        <f t="shared" si="50"/>
        <v>6.6090856647199994</v>
      </c>
      <c r="Q81" s="316">
        <f t="shared" si="50"/>
        <v>6.6090856647199994</v>
      </c>
      <c r="R81" s="316">
        <f t="shared" si="50"/>
        <v>6.6090856647199994</v>
      </c>
      <c r="S81" s="316">
        <f t="shared" si="50"/>
        <v>6.6090856647199994</v>
      </c>
      <c r="T81" s="316">
        <f t="shared" si="50"/>
        <v>6.6090856647199994</v>
      </c>
      <c r="U81" s="316">
        <f t="shared" si="50"/>
        <v>6.6090856647199994</v>
      </c>
      <c r="V81" s="316">
        <f t="shared" si="50"/>
        <v>6.6090856647199994</v>
      </c>
      <c r="W81" s="316">
        <f t="shared" si="50"/>
        <v>6.6090856647199994</v>
      </c>
      <c r="X81" s="316">
        <f t="shared" si="50"/>
        <v>6.6090856647199994</v>
      </c>
      <c r="Y81" s="316">
        <f t="shared" si="50"/>
        <v>6.6090856647199994</v>
      </c>
      <c r="Z81" s="316">
        <f t="shared" si="50"/>
        <v>3.3045428323599997</v>
      </c>
      <c r="AA81" s="316">
        <f t="shared" si="50"/>
        <v>0</v>
      </c>
      <c r="AB81" s="316">
        <f t="shared" si="50"/>
        <v>0</v>
      </c>
      <c r="AC81" s="316">
        <f t="shared" si="50"/>
        <v>0</v>
      </c>
      <c r="AD81" s="316">
        <f t="shared" si="50"/>
        <v>0</v>
      </c>
      <c r="AE81" s="316">
        <f t="shared" si="50"/>
        <v>0</v>
      </c>
      <c r="AF81" s="316">
        <f t="shared" si="50"/>
        <v>0</v>
      </c>
      <c r="AG81" s="316">
        <f t="shared" si="50"/>
        <v>0</v>
      </c>
      <c r="AH81" s="316">
        <f t="shared" si="50"/>
        <v>0</v>
      </c>
      <c r="AI81" s="316">
        <f t="shared" si="50"/>
        <v>0</v>
      </c>
      <c r="AJ81" s="316">
        <f t="shared" si="50"/>
        <v>0</v>
      </c>
      <c r="AK81" s="316">
        <f t="shared" si="50"/>
        <v>0</v>
      </c>
      <c r="AL81" s="316">
        <f t="shared" si="50"/>
        <v>0</v>
      </c>
      <c r="AM81" s="316">
        <f t="shared" si="50"/>
        <v>0</v>
      </c>
      <c r="AN81" s="316">
        <f t="shared" si="50"/>
        <v>0</v>
      </c>
      <c r="AO81" s="316">
        <f t="shared" si="50"/>
        <v>0</v>
      </c>
      <c r="AP81" s="316">
        <f t="shared" si="50"/>
        <v>0</v>
      </c>
      <c r="AQ81" s="316">
        <f t="shared" si="50"/>
        <v>0</v>
      </c>
      <c r="AR81" s="316">
        <f t="shared" si="50"/>
        <v>0</v>
      </c>
      <c r="AS81" s="316">
        <f t="shared" si="50"/>
        <v>0</v>
      </c>
      <c r="AT81" s="316">
        <f t="shared" si="50"/>
        <v>0</v>
      </c>
      <c r="AU81" s="316">
        <f t="shared" si="50"/>
        <v>0</v>
      </c>
      <c r="AV81" s="316">
        <f t="shared" si="50"/>
        <v>0</v>
      </c>
      <c r="AW81" s="316">
        <f t="shared" si="50"/>
        <v>0</v>
      </c>
      <c r="AX81" s="316">
        <f t="shared" si="50"/>
        <v>0</v>
      </c>
      <c r="AY81" s="316">
        <f t="shared" si="50"/>
        <v>0</v>
      </c>
      <c r="AZ81" s="316">
        <f t="shared" si="50"/>
        <v>0</v>
      </c>
      <c r="BA81" s="316">
        <f t="shared" si="50"/>
        <v>0</v>
      </c>
      <c r="BB81" s="316">
        <f t="shared" si="50"/>
        <v>0</v>
      </c>
      <c r="BC81" s="316">
        <f t="shared" si="50"/>
        <v>0</v>
      </c>
      <c r="BD81" s="316">
        <f t="shared" si="50"/>
        <v>0</v>
      </c>
      <c r="BE81" s="316">
        <f t="shared" si="50"/>
        <v>0</v>
      </c>
      <c r="BF81" s="316">
        <f t="shared" si="50"/>
        <v>0</v>
      </c>
      <c r="BG81" s="316">
        <f t="shared" si="50"/>
        <v>0</v>
      </c>
      <c r="BH81" s="316">
        <f t="shared" si="50"/>
        <v>0</v>
      </c>
      <c r="BI81" s="316">
        <f t="shared" si="50"/>
        <v>0</v>
      </c>
      <c r="BJ81" s="316">
        <f t="shared" si="50"/>
        <v>0</v>
      </c>
      <c r="BK81" s="316">
        <f t="shared" si="50"/>
        <v>0</v>
      </c>
      <c r="BL81" s="316">
        <f t="shared" si="50"/>
        <v>0</v>
      </c>
      <c r="BM81" s="35"/>
      <c r="BN81" s="72">
        <f>SUM(B81:BM81)</f>
        <v>148.12824316135999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51">C79+C81</f>
        <v>0</v>
      </c>
      <c r="D82" s="92">
        <f t="shared" si="51"/>
        <v>0</v>
      </c>
      <c r="E82" s="92">
        <f t="shared" si="51"/>
        <v>0</v>
      </c>
      <c r="F82" s="92">
        <f t="shared" si="51"/>
        <v>5.5544758499999993</v>
      </c>
      <c r="G82" s="92">
        <f t="shared" si="51"/>
        <v>10.692736309639999</v>
      </c>
      <c r="H82" s="92">
        <f t="shared" si="51"/>
        <v>9.889929400119998</v>
      </c>
      <c r="I82" s="92">
        <f t="shared" si="51"/>
        <v>9.1493326201199991</v>
      </c>
      <c r="J82" s="92">
        <f t="shared" si="51"/>
        <v>8.4620588082799983</v>
      </c>
      <c r="K82" s="92">
        <f t="shared" si="51"/>
        <v>7.8281079645999991</v>
      </c>
      <c r="L82" s="92">
        <f t="shared" si="51"/>
        <v>7.2400741212799993</v>
      </c>
      <c r="M82" s="92">
        <f t="shared" si="51"/>
        <v>6.6979572783199997</v>
      </c>
      <c r="N82" s="92">
        <f t="shared" si="51"/>
        <v>6.6090856647199994</v>
      </c>
      <c r="O82" s="92">
        <f t="shared" si="51"/>
        <v>6.6090856647199994</v>
      </c>
      <c r="P82" s="92">
        <f t="shared" si="51"/>
        <v>6.6090856647199994</v>
      </c>
      <c r="Q82" s="92">
        <f t="shared" si="51"/>
        <v>6.6090856647199994</v>
      </c>
      <c r="R82" s="92">
        <f t="shared" si="51"/>
        <v>6.6090856647199994</v>
      </c>
      <c r="S82" s="92">
        <f t="shared" si="51"/>
        <v>6.6090856647199994</v>
      </c>
      <c r="T82" s="92">
        <f t="shared" si="51"/>
        <v>6.6090856647199994</v>
      </c>
      <c r="U82" s="92">
        <f t="shared" si="51"/>
        <v>6.6090856647199994</v>
      </c>
      <c r="V82" s="92">
        <f t="shared" si="51"/>
        <v>6.6090856647199994</v>
      </c>
      <c r="W82" s="92">
        <f t="shared" si="51"/>
        <v>6.6090856647199994</v>
      </c>
      <c r="X82" s="92">
        <f t="shared" si="51"/>
        <v>6.6090856647199994</v>
      </c>
      <c r="Y82" s="92">
        <f t="shared" si="51"/>
        <v>6.6090856647199994</v>
      </c>
      <c r="Z82" s="92">
        <f t="shared" si="51"/>
        <v>3.3045428323599997</v>
      </c>
      <c r="AA82" s="92">
        <f t="shared" si="51"/>
        <v>0</v>
      </c>
      <c r="AB82" s="92">
        <f t="shared" si="51"/>
        <v>0</v>
      </c>
      <c r="AC82" s="92">
        <f t="shared" si="51"/>
        <v>0</v>
      </c>
      <c r="AD82" s="92">
        <f t="shared" si="51"/>
        <v>0</v>
      </c>
      <c r="AE82" s="92">
        <f t="shared" si="51"/>
        <v>0</v>
      </c>
      <c r="AF82" s="92">
        <f t="shared" si="51"/>
        <v>0</v>
      </c>
      <c r="AG82" s="92">
        <f t="shared" si="51"/>
        <v>0</v>
      </c>
      <c r="AH82" s="92">
        <f t="shared" si="51"/>
        <v>0</v>
      </c>
      <c r="AI82" s="92">
        <f t="shared" si="51"/>
        <v>0</v>
      </c>
      <c r="AJ82" s="92">
        <f t="shared" si="51"/>
        <v>0</v>
      </c>
      <c r="AK82" s="92">
        <f t="shared" si="51"/>
        <v>0</v>
      </c>
      <c r="AL82" s="92">
        <f t="shared" si="51"/>
        <v>0</v>
      </c>
      <c r="AM82" s="92">
        <f t="shared" si="51"/>
        <v>0</v>
      </c>
      <c r="AN82" s="92">
        <f t="shared" si="51"/>
        <v>0</v>
      </c>
      <c r="AO82" s="92">
        <f t="shared" si="51"/>
        <v>0</v>
      </c>
      <c r="AP82" s="92">
        <f t="shared" si="51"/>
        <v>0</v>
      </c>
      <c r="AQ82" s="92">
        <f t="shared" si="51"/>
        <v>0</v>
      </c>
      <c r="AR82" s="92">
        <f t="shared" si="51"/>
        <v>0</v>
      </c>
      <c r="AS82" s="92">
        <f t="shared" si="51"/>
        <v>0</v>
      </c>
      <c r="AT82" s="92">
        <f t="shared" si="51"/>
        <v>0</v>
      </c>
      <c r="AU82" s="92">
        <f t="shared" si="51"/>
        <v>0</v>
      </c>
      <c r="AV82" s="92">
        <f t="shared" si="51"/>
        <v>0</v>
      </c>
      <c r="AW82" s="92">
        <f t="shared" si="51"/>
        <v>0</v>
      </c>
      <c r="AX82" s="92">
        <f t="shared" si="51"/>
        <v>0</v>
      </c>
      <c r="AY82" s="92">
        <f t="shared" si="51"/>
        <v>0</v>
      </c>
      <c r="AZ82" s="92">
        <f t="shared" si="51"/>
        <v>0</v>
      </c>
      <c r="BA82" s="92">
        <f t="shared" si="51"/>
        <v>0</v>
      </c>
      <c r="BB82" s="92">
        <f t="shared" si="51"/>
        <v>0</v>
      </c>
      <c r="BC82" s="92">
        <f t="shared" si="51"/>
        <v>0</v>
      </c>
      <c r="BD82" s="92">
        <f t="shared" si="51"/>
        <v>0</v>
      </c>
      <c r="BE82" s="92">
        <f t="shared" si="51"/>
        <v>0</v>
      </c>
      <c r="BF82" s="92">
        <f t="shared" si="51"/>
        <v>0</v>
      </c>
      <c r="BG82" s="92">
        <f t="shared" si="51"/>
        <v>0</v>
      </c>
      <c r="BH82" s="92">
        <f t="shared" si="51"/>
        <v>0</v>
      </c>
      <c r="BI82" s="92">
        <f t="shared" si="51"/>
        <v>0</v>
      </c>
      <c r="BJ82" s="92">
        <f t="shared" si="51"/>
        <v>0</v>
      </c>
      <c r="BK82" s="92">
        <f t="shared" si="51"/>
        <v>0</v>
      </c>
      <c r="BL82" s="92">
        <f t="shared" si="5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52">$B$20*(1-$B$5)/$B$3</f>
        <v>0</v>
      </c>
      <c r="C85" s="72">
        <f t="shared" si="52"/>
        <v>0</v>
      </c>
      <c r="D85" s="72">
        <f t="shared" si="52"/>
        <v>0</v>
      </c>
      <c r="E85" s="72">
        <f t="shared" si="52"/>
        <v>0</v>
      </c>
      <c r="F85" s="72">
        <f t="shared" si="52"/>
        <v>0</v>
      </c>
      <c r="G85" s="72">
        <f t="shared" si="52"/>
        <v>0</v>
      </c>
      <c r="H85" s="72">
        <f t="shared" si="52"/>
        <v>0</v>
      </c>
      <c r="I85" s="72">
        <f t="shared" si="52"/>
        <v>0</v>
      </c>
      <c r="J85" s="72">
        <f t="shared" si="52"/>
        <v>0</v>
      </c>
      <c r="K85" s="72">
        <f t="shared" si="52"/>
        <v>0</v>
      </c>
      <c r="L85" s="72">
        <f t="shared" si="52"/>
        <v>0</v>
      </c>
      <c r="M85" s="72">
        <f t="shared" si="52"/>
        <v>0</v>
      </c>
      <c r="N85" s="72">
        <f t="shared" si="52"/>
        <v>0</v>
      </c>
      <c r="O85" s="72">
        <f t="shared" si="52"/>
        <v>0</v>
      </c>
      <c r="P85" s="72">
        <f t="shared" si="52"/>
        <v>0</v>
      </c>
      <c r="Q85" s="72">
        <f t="shared" si="52"/>
        <v>0</v>
      </c>
      <c r="R85" s="72">
        <f t="shared" si="52"/>
        <v>0</v>
      </c>
      <c r="S85" s="72">
        <f t="shared" si="52"/>
        <v>0</v>
      </c>
      <c r="T85" s="72">
        <f t="shared" si="52"/>
        <v>0</v>
      </c>
      <c r="U85" s="72">
        <f t="shared" si="52"/>
        <v>0</v>
      </c>
      <c r="V85" s="72">
        <f t="shared" si="52"/>
        <v>0</v>
      </c>
      <c r="W85" s="72">
        <f t="shared" si="52"/>
        <v>0</v>
      </c>
      <c r="X85" s="72">
        <f t="shared" si="52"/>
        <v>0</v>
      </c>
      <c r="Y85" s="72">
        <f t="shared" si="52"/>
        <v>0</v>
      </c>
      <c r="Z85" s="72">
        <f t="shared" si="52"/>
        <v>0</v>
      </c>
      <c r="AA85" s="72">
        <f t="shared" si="52"/>
        <v>0</v>
      </c>
      <c r="AB85" s="72">
        <f t="shared" si="52"/>
        <v>0</v>
      </c>
      <c r="AC85" s="72">
        <f t="shared" si="52"/>
        <v>0</v>
      </c>
      <c r="AD85" s="72">
        <f t="shared" si="52"/>
        <v>0</v>
      </c>
      <c r="AE85" s="72">
        <f t="shared" si="52"/>
        <v>0</v>
      </c>
      <c r="AF85" s="72">
        <f t="shared" si="52"/>
        <v>0</v>
      </c>
      <c r="AG85" s="72">
        <f t="shared" si="52"/>
        <v>0</v>
      </c>
      <c r="AH85" s="72">
        <f t="shared" si="52"/>
        <v>0</v>
      </c>
      <c r="AI85" s="72">
        <f t="shared" si="52"/>
        <v>0</v>
      </c>
      <c r="AJ85" s="72">
        <f t="shared" si="52"/>
        <v>0</v>
      </c>
      <c r="AK85" s="72">
        <f t="shared" si="52"/>
        <v>0</v>
      </c>
      <c r="AL85" s="72">
        <f t="shared" si="52"/>
        <v>0</v>
      </c>
      <c r="AM85" s="72">
        <f t="shared" si="52"/>
        <v>0</v>
      </c>
      <c r="AN85" s="72">
        <f t="shared" si="52"/>
        <v>0</v>
      </c>
      <c r="AO85" s="72">
        <f t="shared" si="52"/>
        <v>0</v>
      </c>
      <c r="AP85" s="72">
        <f t="shared" si="52"/>
        <v>0</v>
      </c>
      <c r="AQ85" s="72">
        <f t="shared" si="52"/>
        <v>0</v>
      </c>
      <c r="AR85" s="72">
        <f t="shared" si="52"/>
        <v>0</v>
      </c>
      <c r="AS85" s="72">
        <f t="shared" si="52"/>
        <v>0</v>
      </c>
      <c r="AT85" s="72">
        <f t="shared" si="52"/>
        <v>0</v>
      </c>
      <c r="AU85" s="72">
        <f t="shared" si="52"/>
        <v>0</v>
      </c>
      <c r="AV85" s="72">
        <f t="shared" si="52"/>
        <v>0</v>
      </c>
      <c r="AW85" s="72">
        <f t="shared" si="52"/>
        <v>0</v>
      </c>
      <c r="AX85" s="72">
        <f t="shared" si="52"/>
        <v>0</v>
      </c>
      <c r="AY85" s="72">
        <f t="shared" si="52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5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54">$C$20*(1-$B$5)/$B$3</f>
        <v>0</v>
      </c>
      <c r="D86" s="72">
        <f t="shared" si="54"/>
        <v>0</v>
      </c>
      <c r="E86" s="72">
        <f t="shared" si="54"/>
        <v>0</v>
      </c>
      <c r="F86" s="72">
        <f t="shared" si="54"/>
        <v>0</v>
      </c>
      <c r="G86" s="72">
        <f t="shared" si="54"/>
        <v>0</v>
      </c>
      <c r="H86" s="72">
        <f t="shared" si="54"/>
        <v>0</v>
      </c>
      <c r="I86" s="72">
        <f t="shared" si="54"/>
        <v>0</v>
      </c>
      <c r="J86" s="72">
        <f t="shared" si="54"/>
        <v>0</v>
      </c>
      <c r="K86" s="72">
        <f t="shared" si="54"/>
        <v>0</v>
      </c>
      <c r="L86" s="72">
        <f t="shared" si="54"/>
        <v>0</v>
      </c>
      <c r="M86" s="72">
        <f t="shared" si="54"/>
        <v>0</v>
      </c>
      <c r="N86" s="72">
        <f t="shared" si="54"/>
        <v>0</v>
      </c>
      <c r="O86" s="72">
        <f t="shared" si="54"/>
        <v>0</v>
      </c>
      <c r="P86" s="72">
        <f t="shared" si="54"/>
        <v>0</v>
      </c>
      <c r="Q86" s="72">
        <f t="shared" si="54"/>
        <v>0</v>
      </c>
      <c r="R86" s="72">
        <f t="shared" si="54"/>
        <v>0</v>
      </c>
      <c r="S86" s="72">
        <f t="shared" si="54"/>
        <v>0</v>
      </c>
      <c r="T86" s="72">
        <f t="shared" si="54"/>
        <v>0</v>
      </c>
      <c r="U86" s="72">
        <f t="shared" si="54"/>
        <v>0</v>
      </c>
      <c r="V86" s="72">
        <f t="shared" si="54"/>
        <v>0</v>
      </c>
      <c r="W86" s="72">
        <f t="shared" si="54"/>
        <v>0</v>
      </c>
      <c r="X86" s="72">
        <f t="shared" si="54"/>
        <v>0</v>
      </c>
      <c r="Y86" s="72">
        <f t="shared" si="54"/>
        <v>0</v>
      </c>
      <c r="Z86" s="72">
        <f t="shared" si="54"/>
        <v>0</v>
      </c>
      <c r="AA86" s="72">
        <f t="shared" si="54"/>
        <v>0</v>
      </c>
      <c r="AB86" s="72">
        <f t="shared" si="54"/>
        <v>0</v>
      </c>
      <c r="AC86" s="72">
        <f t="shared" si="54"/>
        <v>0</v>
      </c>
      <c r="AD86" s="72">
        <f t="shared" si="54"/>
        <v>0</v>
      </c>
      <c r="AE86" s="72">
        <f t="shared" si="54"/>
        <v>0</v>
      </c>
      <c r="AF86" s="72">
        <f t="shared" si="54"/>
        <v>0</v>
      </c>
      <c r="AG86" s="72">
        <f t="shared" si="54"/>
        <v>0</v>
      </c>
      <c r="AH86" s="72">
        <f t="shared" si="54"/>
        <v>0</v>
      </c>
      <c r="AI86" s="72">
        <f t="shared" si="54"/>
        <v>0</v>
      </c>
      <c r="AJ86" s="72">
        <f t="shared" si="54"/>
        <v>0</v>
      </c>
      <c r="AK86" s="72">
        <f t="shared" si="54"/>
        <v>0</v>
      </c>
      <c r="AL86" s="72">
        <f t="shared" si="54"/>
        <v>0</v>
      </c>
      <c r="AM86" s="72">
        <f t="shared" si="54"/>
        <v>0</v>
      </c>
      <c r="AN86" s="72">
        <f t="shared" si="54"/>
        <v>0</v>
      </c>
      <c r="AO86" s="72">
        <f t="shared" si="54"/>
        <v>0</v>
      </c>
      <c r="AP86" s="72">
        <f t="shared" si="54"/>
        <v>0</v>
      </c>
      <c r="AQ86" s="72">
        <f t="shared" si="54"/>
        <v>0</v>
      </c>
      <c r="AR86" s="72">
        <f t="shared" si="54"/>
        <v>0</v>
      </c>
      <c r="AS86" s="72">
        <f t="shared" si="54"/>
        <v>0</v>
      </c>
      <c r="AT86" s="72">
        <f t="shared" si="54"/>
        <v>0</v>
      </c>
      <c r="AU86" s="72">
        <f t="shared" si="54"/>
        <v>0</v>
      </c>
      <c r="AV86" s="72">
        <f t="shared" si="54"/>
        <v>0</v>
      </c>
      <c r="AW86" s="72">
        <f t="shared" si="54"/>
        <v>0</v>
      </c>
      <c r="AX86" s="72">
        <f t="shared" si="54"/>
        <v>0</v>
      </c>
      <c r="AY86" s="72">
        <f t="shared" si="54"/>
        <v>0</v>
      </c>
      <c r="AZ86" s="72">
        <f t="shared" si="54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5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55">$D$20*(1-$B$5)/$B$3</f>
        <v>0</v>
      </c>
      <c r="F87" s="72">
        <f t="shared" si="55"/>
        <v>0</v>
      </c>
      <c r="G87" s="72">
        <f t="shared" si="55"/>
        <v>0</v>
      </c>
      <c r="H87" s="72">
        <f t="shared" si="55"/>
        <v>0</v>
      </c>
      <c r="I87" s="72">
        <f t="shared" si="55"/>
        <v>0</v>
      </c>
      <c r="J87" s="72">
        <f t="shared" si="55"/>
        <v>0</v>
      </c>
      <c r="K87" s="72">
        <f t="shared" si="55"/>
        <v>0</v>
      </c>
      <c r="L87" s="72">
        <f t="shared" si="55"/>
        <v>0</v>
      </c>
      <c r="M87" s="72">
        <f t="shared" si="55"/>
        <v>0</v>
      </c>
      <c r="N87" s="72">
        <f t="shared" si="55"/>
        <v>0</v>
      </c>
      <c r="O87" s="72">
        <f t="shared" si="55"/>
        <v>0</v>
      </c>
      <c r="P87" s="72">
        <f t="shared" si="55"/>
        <v>0</v>
      </c>
      <c r="Q87" s="72">
        <f t="shared" si="55"/>
        <v>0</v>
      </c>
      <c r="R87" s="72">
        <f t="shared" si="55"/>
        <v>0</v>
      </c>
      <c r="S87" s="72">
        <f t="shared" si="55"/>
        <v>0</v>
      </c>
      <c r="T87" s="72">
        <f t="shared" si="55"/>
        <v>0</v>
      </c>
      <c r="U87" s="72">
        <f t="shared" si="55"/>
        <v>0</v>
      </c>
      <c r="V87" s="72">
        <f t="shared" si="55"/>
        <v>0</v>
      </c>
      <c r="W87" s="72">
        <f t="shared" si="55"/>
        <v>0</v>
      </c>
      <c r="X87" s="72">
        <f t="shared" si="55"/>
        <v>0</v>
      </c>
      <c r="Y87" s="72">
        <f t="shared" si="55"/>
        <v>0</v>
      </c>
      <c r="Z87" s="72">
        <f t="shared" si="55"/>
        <v>0</v>
      </c>
      <c r="AA87" s="72">
        <f t="shared" si="55"/>
        <v>0</v>
      </c>
      <c r="AB87" s="72">
        <f t="shared" si="55"/>
        <v>0</v>
      </c>
      <c r="AC87" s="72">
        <f t="shared" si="55"/>
        <v>0</v>
      </c>
      <c r="AD87" s="72">
        <f t="shared" si="55"/>
        <v>0</v>
      </c>
      <c r="AE87" s="72">
        <f t="shared" si="55"/>
        <v>0</v>
      </c>
      <c r="AF87" s="72">
        <f t="shared" si="55"/>
        <v>0</v>
      </c>
      <c r="AG87" s="72">
        <f t="shared" si="55"/>
        <v>0</v>
      </c>
      <c r="AH87" s="72">
        <f t="shared" si="55"/>
        <v>0</v>
      </c>
      <c r="AI87" s="72">
        <f t="shared" si="55"/>
        <v>0</v>
      </c>
      <c r="AJ87" s="72">
        <f t="shared" si="55"/>
        <v>0</v>
      </c>
      <c r="AK87" s="72">
        <f t="shared" si="55"/>
        <v>0</v>
      </c>
      <c r="AL87" s="72">
        <f t="shared" si="55"/>
        <v>0</v>
      </c>
      <c r="AM87" s="72">
        <f t="shared" si="55"/>
        <v>0</v>
      </c>
      <c r="AN87" s="72">
        <f t="shared" si="55"/>
        <v>0</v>
      </c>
      <c r="AO87" s="72">
        <f t="shared" si="55"/>
        <v>0</v>
      </c>
      <c r="AP87" s="72">
        <f t="shared" si="55"/>
        <v>0</v>
      </c>
      <c r="AQ87" s="72">
        <f t="shared" si="55"/>
        <v>0</v>
      </c>
      <c r="AR87" s="72">
        <f t="shared" si="55"/>
        <v>0</v>
      </c>
      <c r="AS87" s="72">
        <f t="shared" si="55"/>
        <v>0</v>
      </c>
      <c r="AT87" s="72">
        <f t="shared" si="55"/>
        <v>0</v>
      </c>
      <c r="AU87" s="72">
        <f t="shared" si="55"/>
        <v>0</v>
      </c>
      <c r="AV87" s="72">
        <f t="shared" si="55"/>
        <v>0</v>
      </c>
      <c r="AW87" s="72">
        <f t="shared" si="55"/>
        <v>0</v>
      </c>
      <c r="AX87" s="72">
        <f t="shared" si="55"/>
        <v>0</v>
      </c>
      <c r="AY87" s="72">
        <f t="shared" si="55"/>
        <v>0</v>
      </c>
      <c r="AZ87" s="72">
        <f t="shared" si="55"/>
        <v>0</v>
      </c>
      <c r="BA87" s="72">
        <f t="shared" si="5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53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56">$E$20*(1-$B$5)/$B$3</f>
        <v>3.7029838999999991</v>
      </c>
      <c r="F88" s="72">
        <f t="shared" si="56"/>
        <v>3.7029838999999991</v>
      </c>
      <c r="G88" s="72">
        <f t="shared" si="56"/>
        <v>3.7029838999999991</v>
      </c>
      <c r="H88" s="72">
        <f t="shared" si="56"/>
        <v>3.7029838999999991</v>
      </c>
      <c r="I88" s="72">
        <f t="shared" si="56"/>
        <v>3.7029838999999991</v>
      </c>
      <c r="J88" s="72">
        <f t="shared" si="56"/>
        <v>3.7029838999999991</v>
      </c>
      <c r="K88" s="72">
        <f t="shared" si="56"/>
        <v>3.7029838999999991</v>
      </c>
      <c r="L88" s="72">
        <f t="shared" si="56"/>
        <v>3.7029838999999991</v>
      </c>
      <c r="M88" s="72">
        <f t="shared" si="56"/>
        <v>3.7029838999999991</v>
      </c>
      <c r="N88" s="72">
        <f t="shared" si="56"/>
        <v>3.7029838999999991</v>
      </c>
      <c r="O88" s="72">
        <f t="shared" si="56"/>
        <v>3.7029838999999991</v>
      </c>
      <c r="P88" s="72">
        <f t="shared" si="56"/>
        <v>3.7029838999999991</v>
      </c>
      <c r="Q88" s="72">
        <f t="shared" si="56"/>
        <v>3.7029838999999991</v>
      </c>
      <c r="R88" s="72">
        <f t="shared" si="56"/>
        <v>3.7029838999999991</v>
      </c>
      <c r="S88" s="72">
        <f t="shared" si="56"/>
        <v>3.7029838999999991</v>
      </c>
      <c r="T88" s="72">
        <f t="shared" si="56"/>
        <v>3.7029838999999991</v>
      </c>
      <c r="U88" s="72">
        <f t="shared" si="56"/>
        <v>3.7029838999999991</v>
      </c>
      <c r="V88" s="72">
        <f t="shared" si="56"/>
        <v>3.7029838999999991</v>
      </c>
      <c r="W88" s="72">
        <f t="shared" si="56"/>
        <v>3.7029838999999991</v>
      </c>
      <c r="X88" s="72">
        <f t="shared" si="56"/>
        <v>3.7029838999999991</v>
      </c>
      <c r="Y88" s="72">
        <f t="shared" si="56"/>
        <v>3.7029838999999991</v>
      </c>
      <c r="Z88" s="72">
        <f t="shared" si="56"/>
        <v>3.7029838999999991</v>
      </c>
      <c r="AA88" s="72">
        <f t="shared" si="56"/>
        <v>3.7029838999999991</v>
      </c>
      <c r="AB88" s="72">
        <f t="shared" si="56"/>
        <v>3.7029838999999991</v>
      </c>
      <c r="AC88" s="72">
        <f t="shared" si="56"/>
        <v>3.7029838999999991</v>
      </c>
      <c r="AD88" s="72">
        <f t="shared" si="56"/>
        <v>3.7029838999999991</v>
      </c>
      <c r="AE88" s="72">
        <f t="shared" si="56"/>
        <v>3.7029838999999991</v>
      </c>
      <c r="AF88" s="72">
        <f t="shared" si="56"/>
        <v>3.7029838999999991</v>
      </c>
      <c r="AG88" s="72">
        <f t="shared" si="56"/>
        <v>3.7029838999999991</v>
      </c>
      <c r="AH88" s="72">
        <f t="shared" si="56"/>
        <v>3.7029838999999991</v>
      </c>
      <c r="AI88" s="72">
        <f t="shared" si="56"/>
        <v>3.7029838999999991</v>
      </c>
      <c r="AJ88" s="72">
        <f t="shared" si="56"/>
        <v>3.7029838999999991</v>
      </c>
      <c r="AK88" s="72">
        <f t="shared" si="56"/>
        <v>3.7029838999999991</v>
      </c>
      <c r="AL88" s="72">
        <f t="shared" si="56"/>
        <v>3.7029838999999991</v>
      </c>
      <c r="AM88" s="72">
        <f t="shared" si="56"/>
        <v>3.7029838999999991</v>
      </c>
      <c r="AN88" s="72">
        <f t="shared" si="56"/>
        <v>3.7029838999999991</v>
      </c>
      <c r="AO88" s="72">
        <f t="shared" si="56"/>
        <v>3.7029838999999991</v>
      </c>
      <c r="AP88" s="72">
        <f t="shared" si="56"/>
        <v>3.7029838999999991</v>
      </c>
      <c r="AQ88" s="72">
        <f t="shared" si="56"/>
        <v>3.7029838999999991</v>
      </c>
      <c r="AR88" s="72">
        <f t="shared" si="56"/>
        <v>3.7029838999999991</v>
      </c>
      <c r="AS88" s="72">
        <f t="shared" si="56"/>
        <v>3.7029838999999991</v>
      </c>
      <c r="AT88" s="72">
        <f t="shared" si="56"/>
        <v>3.7029838999999991</v>
      </c>
      <c r="AU88" s="72">
        <f t="shared" si="56"/>
        <v>3.7029838999999991</v>
      </c>
      <c r="AV88" s="72">
        <f t="shared" si="56"/>
        <v>3.7029838999999991</v>
      </c>
      <c r="AW88" s="72">
        <f t="shared" si="56"/>
        <v>3.7029838999999991</v>
      </c>
      <c r="AX88" s="72">
        <f t="shared" si="56"/>
        <v>3.7029838999999991</v>
      </c>
      <c r="AY88" s="72">
        <f t="shared" si="56"/>
        <v>3.7029838999999991</v>
      </c>
      <c r="AZ88" s="72">
        <f t="shared" si="56"/>
        <v>3.7029838999999991</v>
      </c>
      <c r="BA88" s="72">
        <f t="shared" si="56"/>
        <v>3.7029838999999991</v>
      </c>
      <c r="BB88" s="72">
        <f t="shared" si="56"/>
        <v>3.7029838999999991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>SUM(B88:BM88)</f>
        <v>185.14919499999974</v>
      </c>
      <c r="BO88" s="321">
        <f>BN104*(1+0.25)</f>
        <v>185.14919499999996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57">$F$20*(1-$B$5)/$B$3</f>
        <v>0</v>
      </c>
      <c r="G89" s="72">
        <f t="shared" si="57"/>
        <v>0</v>
      </c>
      <c r="H89" s="72">
        <f t="shared" si="57"/>
        <v>0</v>
      </c>
      <c r="I89" s="72">
        <f t="shared" si="57"/>
        <v>0</v>
      </c>
      <c r="J89" s="72">
        <f t="shared" si="57"/>
        <v>0</v>
      </c>
      <c r="K89" s="72">
        <f t="shared" si="57"/>
        <v>0</v>
      </c>
      <c r="L89" s="72">
        <f t="shared" si="57"/>
        <v>0</v>
      </c>
      <c r="M89" s="72">
        <f t="shared" si="57"/>
        <v>0</v>
      </c>
      <c r="N89" s="72">
        <f t="shared" si="57"/>
        <v>0</v>
      </c>
      <c r="O89" s="72">
        <f t="shared" si="57"/>
        <v>0</v>
      </c>
      <c r="P89" s="72">
        <f t="shared" si="57"/>
        <v>0</v>
      </c>
      <c r="Q89" s="72">
        <f t="shared" si="57"/>
        <v>0</v>
      </c>
      <c r="R89" s="72">
        <f t="shared" si="57"/>
        <v>0</v>
      </c>
      <c r="S89" s="72">
        <f t="shared" si="57"/>
        <v>0</v>
      </c>
      <c r="T89" s="72">
        <f t="shared" si="57"/>
        <v>0</v>
      </c>
      <c r="U89" s="72">
        <f t="shared" si="57"/>
        <v>0</v>
      </c>
      <c r="V89" s="72">
        <f t="shared" si="57"/>
        <v>0</v>
      </c>
      <c r="W89" s="72">
        <f t="shared" si="57"/>
        <v>0</v>
      </c>
      <c r="X89" s="72">
        <f t="shared" si="57"/>
        <v>0</v>
      </c>
      <c r="Y89" s="72">
        <f t="shared" si="57"/>
        <v>0</v>
      </c>
      <c r="Z89" s="72">
        <f t="shared" si="57"/>
        <v>0</v>
      </c>
      <c r="AA89" s="72">
        <f t="shared" si="57"/>
        <v>0</v>
      </c>
      <c r="AB89" s="72">
        <f t="shared" si="57"/>
        <v>0</v>
      </c>
      <c r="AC89" s="72">
        <f t="shared" si="57"/>
        <v>0</v>
      </c>
      <c r="AD89" s="72">
        <f t="shared" si="57"/>
        <v>0</v>
      </c>
      <c r="AE89" s="72">
        <f t="shared" si="57"/>
        <v>0</v>
      </c>
      <c r="AF89" s="72">
        <f t="shared" si="57"/>
        <v>0</v>
      </c>
      <c r="AG89" s="72">
        <f t="shared" si="57"/>
        <v>0</v>
      </c>
      <c r="AH89" s="72">
        <f t="shared" si="57"/>
        <v>0</v>
      </c>
      <c r="AI89" s="72">
        <f t="shared" si="57"/>
        <v>0</v>
      </c>
      <c r="AJ89" s="72">
        <f t="shared" si="57"/>
        <v>0</v>
      </c>
      <c r="AK89" s="72">
        <f t="shared" si="57"/>
        <v>0</v>
      </c>
      <c r="AL89" s="72">
        <f t="shared" si="57"/>
        <v>0</v>
      </c>
      <c r="AM89" s="72">
        <f t="shared" si="57"/>
        <v>0</v>
      </c>
      <c r="AN89" s="72">
        <f t="shared" si="57"/>
        <v>0</v>
      </c>
      <c r="AO89" s="72">
        <f t="shared" si="57"/>
        <v>0</v>
      </c>
      <c r="AP89" s="72">
        <f t="shared" si="57"/>
        <v>0</v>
      </c>
      <c r="AQ89" s="72">
        <f t="shared" si="57"/>
        <v>0</v>
      </c>
      <c r="AR89" s="72">
        <f t="shared" si="57"/>
        <v>0</v>
      </c>
      <c r="AS89" s="72">
        <f t="shared" si="57"/>
        <v>0</v>
      </c>
      <c r="AT89" s="72">
        <f t="shared" si="57"/>
        <v>0</v>
      </c>
      <c r="AU89" s="72">
        <f t="shared" si="57"/>
        <v>0</v>
      </c>
      <c r="AV89" s="72">
        <f t="shared" si="57"/>
        <v>0</v>
      </c>
      <c r="AW89" s="72">
        <f t="shared" si="57"/>
        <v>0</v>
      </c>
      <c r="AX89" s="72">
        <f t="shared" si="57"/>
        <v>0</v>
      </c>
      <c r="AY89" s="72">
        <f t="shared" si="57"/>
        <v>0</v>
      </c>
      <c r="AZ89" s="72">
        <f t="shared" si="57"/>
        <v>0</v>
      </c>
      <c r="BA89" s="72">
        <f t="shared" si="57"/>
        <v>0</v>
      </c>
      <c r="BB89" s="72">
        <f t="shared" si="57"/>
        <v>0</v>
      </c>
      <c r="BC89" s="72">
        <f t="shared" si="57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5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8">$G$20*(1-$B$5)/$B$3</f>
        <v>0</v>
      </c>
      <c r="H90" s="72">
        <f t="shared" si="58"/>
        <v>0</v>
      </c>
      <c r="I90" s="72">
        <f t="shared" si="58"/>
        <v>0</v>
      </c>
      <c r="J90" s="72">
        <f t="shared" si="58"/>
        <v>0</v>
      </c>
      <c r="K90" s="72">
        <f t="shared" si="58"/>
        <v>0</v>
      </c>
      <c r="L90" s="72">
        <f t="shared" si="58"/>
        <v>0</v>
      </c>
      <c r="M90" s="72">
        <f t="shared" si="58"/>
        <v>0</v>
      </c>
      <c r="N90" s="72">
        <f t="shared" si="58"/>
        <v>0</v>
      </c>
      <c r="O90" s="72">
        <f t="shared" si="58"/>
        <v>0</v>
      </c>
      <c r="P90" s="72">
        <f t="shared" si="58"/>
        <v>0</v>
      </c>
      <c r="Q90" s="72">
        <f t="shared" si="58"/>
        <v>0</v>
      </c>
      <c r="R90" s="72">
        <f t="shared" si="58"/>
        <v>0</v>
      </c>
      <c r="S90" s="72">
        <f t="shared" si="58"/>
        <v>0</v>
      </c>
      <c r="T90" s="72">
        <f t="shared" si="58"/>
        <v>0</v>
      </c>
      <c r="U90" s="72">
        <f t="shared" si="58"/>
        <v>0</v>
      </c>
      <c r="V90" s="72">
        <f t="shared" si="58"/>
        <v>0</v>
      </c>
      <c r="W90" s="72">
        <f t="shared" si="58"/>
        <v>0</v>
      </c>
      <c r="X90" s="72">
        <f t="shared" si="58"/>
        <v>0</v>
      </c>
      <c r="Y90" s="72">
        <f t="shared" si="58"/>
        <v>0</v>
      </c>
      <c r="Z90" s="72">
        <f t="shared" si="58"/>
        <v>0</v>
      </c>
      <c r="AA90" s="72">
        <f t="shared" si="58"/>
        <v>0</v>
      </c>
      <c r="AB90" s="72">
        <f t="shared" si="58"/>
        <v>0</v>
      </c>
      <c r="AC90" s="72">
        <f t="shared" si="58"/>
        <v>0</v>
      </c>
      <c r="AD90" s="72">
        <f t="shared" si="58"/>
        <v>0</v>
      </c>
      <c r="AE90" s="72">
        <f t="shared" si="58"/>
        <v>0</v>
      </c>
      <c r="AF90" s="72">
        <f t="shared" si="58"/>
        <v>0</v>
      </c>
      <c r="AG90" s="72">
        <f t="shared" si="58"/>
        <v>0</v>
      </c>
      <c r="AH90" s="72">
        <f t="shared" si="58"/>
        <v>0</v>
      </c>
      <c r="AI90" s="72">
        <f t="shared" si="58"/>
        <v>0</v>
      </c>
      <c r="AJ90" s="72">
        <f t="shared" si="58"/>
        <v>0</v>
      </c>
      <c r="AK90" s="72">
        <f t="shared" si="58"/>
        <v>0</v>
      </c>
      <c r="AL90" s="72">
        <f t="shared" si="58"/>
        <v>0</v>
      </c>
      <c r="AM90" s="72">
        <f t="shared" si="58"/>
        <v>0</v>
      </c>
      <c r="AN90" s="72">
        <f t="shared" si="58"/>
        <v>0</v>
      </c>
      <c r="AO90" s="72">
        <f t="shared" si="58"/>
        <v>0</v>
      </c>
      <c r="AP90" s="72">
        <f t="shared" si="58"/>
        <v>0</v>
      </c>
      <c r="AQ90" s="72">
        <f t="shared" si="58"/>
        <v>0</v>
      </c>
      <c r="AR90" s="72">
        <f t="shared" si="58"/>
        <v>0</v>
      </c>
      <c r="AS90" s="72">
        <f t="shared" si="58"/>
        <v>0</v>
      </c>
      <c r="AT90" s="72">
        <f t="shared" si="58"/>
        <v>0</v>
      </c>
      <c r="AU90" s="72">
        <f t="shared" si="58"/>
        <v>0</v>
      </c>
      <c r="AV90" s="72">
        <f t="shared" si="58"/>
        <v>0</v>
      </c>
      <c r="AW90" s="72">
        <f t="shared" si="58"/>
        <v>0</v>
      </c>
      <c r="AX90" s="72">
        <f t="shared" si="58"/>
        <v>0</v>
      </c>
      <c r="AY90" s="72">
        <f t="shared" si="58"/>
        <v>0</v>
      </c>
      <c r="AZ90" s="72">
        <f t="shared" si="58"/>
        <v>0</v>
      </c>
      <c r="BA90" s="72">
        <f t="shared" si="58"/>
        <v>0</v>
      </c>
      <c r="BB90" s="72">
        <f t="shared" si="58"/>
        <v>0</v>
      </c>
      <c r="BC90" s="72">
        <f t="shared" si="58"/>
        <v>0</v>
      </c>
      <c r="BD90" s="72">
        <f t="shared" si="5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5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9">$H$20*(1-$B$5)/$B$3</f>
        <v>0</v>
      </c>
      <c r="I91" s="72">
        <f t="shared" si="59"/>
        <v>0</v>
      </c>
      <c r="J91" s="72">
        <f t="shared" si="59"/>
        <v>0</v>
      </c>
      <c r="K91" s="72">
        <f t="shared" si="59"/>
        <v>0</v>
      </c>
      <c r="L91" s="72">
        <f t="shared" si="59"/>
        <v>0</v>
      </c>
      <c r="M91" s="72">
        <f t="shared" si="59"/>
        <v>0</v>
      </c>
      <c r="N91" s="72">
        <f t="shared" si="59"/>
        <v>0</v>
      </c>
      <c r="O91" s="72">
        <f t="shared" si="59"/>
        <v>0</v>
      </c>
      <c r="P91" s="72">
        <f t="shared" si="59"/>
        <v>0</v>
      </c>
      <c r="Q91" s="72">
        <f t="shared" si="59"/>
        <v>0</v>
      </c>
      <c r="R91" s="72">
        <f t="shared" si="59"/>
        <v>0</v>
      </c>
      <c r="S91" s="72">
        <f t="shared" si="59"/>
        <v>0</v>
      </c>
      <c r="T91" s="72">
        <f t="shared" si="59"/>
        <v>0</v>
      </c>
      <c r="U91" s="72">
        <f t="shared" si="59"/>
        <v>0</v>
      </c>
      <c r="V91" s="72">
        <f t="shared" si="59"/>
        <v>0</v>
      </c>
      <c r="W91" s="72">
        <f t="shared" si="59"/>
        <v>0</v>
      </c>
      <c r="X91" s="72">
        <f t="shared" si="59"/>
        <v>0</v>
      </c>
      <c r="Y91" s="72">
        <f t="shared" si="59"/>
        <v>0</v>
      </c>
      <c r="Z91" s="72">
        <f t="shared" si="59"/>
        <v>0</v>
      </c>
      <c r="AA91" s="72">
        <f t="shared" si="59"/>
        <v>0</v>
      </c>
      <c r="AB91" s="72">
        <f t="shared" si="59"/>
        <v>0</v>
      </c>
      <c r="AC91" s="72">
        <f t="shared" si="59"/>
        <v>0</v>
      </c>
      <c r="AD91" s="72">
        <f t="shared" si="59"/>
        <v>0</v>
      </c>
      <c r="AE91" s="72">
        <f t="shared" si="59"/>
        <v>0</v>
      </c>
      <c r="AF91" s="72">
        <f t="shared" si="59"/>
        <v>0</v>
      </c>
      <c r="AG91" s="72">
        <f t="shared" si="59"/>
        <v>0</v>
      </c>
      <c r="AH91" s="72">
        <f t="shared" si="59"/>
        <v>0</v>
      </c>
      <c r="AI91" s="72">
        <f t="shared" si="59"/>
        <v>0</v>
      </c>
      <c r="AJ91" s="72">
        <f t="shared" si="59"/>
        <v>0</v>
      </c>
      <c r="AK91" s="72">
        <f t="shared" si="59"/>
        <v>0</v>
      </c>
      <c r="AL91" s="72">
        <f t="shared" si="59"/>
        <v>0</v>
      </c>
      <c r="AM91" s="72">
        <f t="shared" si="59"/>
        <v>0</v>
      </c>
      <c r="AN91" s="72">
        <f t="shared" si="59"/>
        <v>0</v>
      </c>
      <c r="AO91" s="72">
        <f t="shared" si="59"/>
        <v>0</v>
      </c>
      <c r="AP91" s="72">
        <f t="shared" si="59"/>
        <v>0</v>
      </c>
      <c r="AQ91" s="72">
        <f t="shared" si="59"/>
        <v>0</v>
      </c>
      <c r="AR91" s="72">
        <f t="shared" si="59"/>
        <v>0</v>
      </c>
      <c r="AS91" s="72">
        <f t="shared" si="59"/>
        <v>0</v>
      </c>
      <c r="AT91" s="72">
        <f t="shared" si="59"/>
        <v>0</v>
      </c>
      <c r="AU91" s="72">
        <f t="shared" si="59"/>
        <v>0</v>
      </c>
      <c r="AV91" s="72">
        <f t="shared" si="59"/>
        <v>0</v>
      </c>
      <c r="AW91" s="72">
        <f t="shared" si="59"/>
        <v>0</v>
      </c>
      <c r="AX91" s="72">
        <f t="shared" si="59"/>
        <v>0</v>
      </c>
      <c r="AY91" s="72">
        <f t="shared" si="59"/>
        <v>0</v>
      </c>
      <c r="AZ91" s="72">
        <f t="shared" si="59"/>
        <v>0</v>
      </c>
      <c r="BA91" s="72">
        <f t="shared" si="59"/>
        <v>0</v>
      </c>
      <c r="BB91" s="72">
        <f t="shared" si="59"/>
        <v>0</v>
      </c>
      <c r="BC91" s="72">
        <f t="shared" si="59"/>
        <v>0</v>
      </c>
      <c r="BD91" s="72">
        <f t="shared" si="59"/>
        <v>0</v>
      </c>
      <c r="BE91" s="72">
        <f t="shared" si="59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5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60">$I$20*(1-$B$5)/$B$3</f>
        <v>0</v>
      </c>
      <c r="J92" s="72">
        <f t="shared" si="60"/>
        <v>0</v>
      </c>
      <c r="K92" s="72">
        <f t="shared" si="60"/>
        <v>0</v>
      </c>
      <c r="L92" s="72">
        <f t="shared" si="60"/>
        <v>0</v>
      </c>
      <c r="M92" s="72">
        <f t="shared" si="60"/>
        <v>0</v>
      </c>
      <c r="N92" s="72">
        <f t="shared" si="60"/>
        <v>0</v>
      </c>
      <c r="O92" s="72">
        <f t="shared" si="60"/>
        <v>0</v>
      </c>
      <c r="P92" s="72">
        <f t="shared" si="60"/>
        <v>0</v>
      </c>
      <c r="Q92" s="72">
        <f t="shared" si="60"/>
        <v>0</v>
      </c>
      <c r="R92" s="72">
        <f t="shared" si="60"/>
        <v>0</v>
      </c>
      <c r="S92" s="72">
        <f t="shared" si="60"/>
        <v>0</v>
      </c>
      <c r="T92" s="72">
        <f t="shared" si="60"/>
        <v>0</v>
      </c>
      <c r="U92" s="72">
        <f t="shared" si="60"/>
        <v>0</v>
      </c>
      <c r="V92" s="72">
        <f t="shared" si="60"/>
        <v>0</v>
      </c>
      <c r="W92" s="72">
        <f t="shared" si="60"/>
        <v>0</v>
      </c>
      <c r="X92" s="72">
        <f t="shared" si="60"/>
        <v>0</v>
      </c>
      <c r="Y92" s="72">
        <f t="shared" si="60"/>
        <v>0</v>
      </c>
      <c r="Z92" s="72">
        <f t="shared" si="60"/>
        <v>0</v>
      </c>
      <c r="AA92" s="72">
        <f t="shared" si="60"/>
        <v>0</v>
      </c>
      <c r="AB92" s="72">
        <f t="shared" si="60"/>
        <v>0</v>
      </c>
      <c r="AC92" s="72">
        <f t="shared" si="60"/>
        <v>0</v>
      </c>
      <c r="AD92" s="72">
        <f t="shared" si="60"/>
        <v>0</v>
      </c>
      <c r="AE92" s="72">
        <f t="shared" si="60"/>
        <v>0</v>
      </c>
      <c r="AF92" s="72">
        <f t="shared" si="60"/>
        <v>0</v>
      </c>
      <c r="AG92" s="72">
        <f t="shared" si="60"/>
        <v>0</v>
      </c>
      <c r="AH92" s="72">
        <f t="shared" si="60"/>
        <v>0</v>
      </c>
      <c r="AI92" s="72">
        <f t="shared" si="60"/>
        <v>0</v>
      </c>
      <c r="AJ92" s="72">
        <f t="shared" si="60"/>
        <v>0</v>
      </c>
      <c r="AK92" s="72">
        <f t="shared" si="60"/>
        <v>0</v>
      </c>
      <c r="AL92" s="72">
        <f t="shared" si="60"/>
        <v>0</v>
      </c>
      <c r="AM92" s="72">
        <f t="shared" si="60"/>
        <v>0</v>
      </c>
      <c r="AN92" s="72">
        <f t="shared" si="60"/>
        <v>0</v>
      </c>
      <c r="AO92" s="72">
        <f t="shared" si="60"/>
        <v>0</v>
      </c>
      <c r="AP92" s="72">
        <f t="shared" si="60"/>
        <v>0</v>
      </c>
      <c r="AQ92" s="72">
        <f t="shared" si="60"/>
        <v>0</v>
      </c>
      <c r="AR92" s="72">
        <f t="shared" si="60"/>
        <v>0</v>
      </c>
      <c r="AS92" s="72">
        <f t="shared" si="60"/>
        <v>0</v>
      </c>
      <c r="AT92" s="72">
        <f t="shared" si="60"/>
        <v>0</v>
      </c>
      <c r="AU92" s="72">
        <f t="shared" si="60"/>
        <v>0</v>
      </c>
      <c r="AV92" s="72">
        <f t="shared" si="60"/>
        <v>0</v>
      </c>
      <c r="AW92" s="72">
        <f t="shared" si="60"/>
        <v>0</v>
      </c>
      <c r="AX92" s="72">
        <f t="shared" si="60"/>
        <v>0</v>
      </c>
      <c r="AY92" s="72">
        <f t="shared" si="60"/>
        <v>0</v>
      </c>
      <c r="AZ92" s="72">
        <f t="shared" si="60"/>
        <v>0</v>
      </c>
      <c r="BA92" s="72">
        <f t="shared" si="60"/>
        <v>0</v>
      </c>
      <c r="BB92" s="72">
        <f t="shared" si="60"/>
        <v>0</v>
      </c>
      <c r="BC92" s="72">
        <f t="shared" si="60"/>
        <v>0</v>
      </c>
      <c r="BD92" s="72">
        <f t="shared" si="60"/>
        <v>0</v>
      </c>
      <c r="BE92" s="72">
        <f t="shared" si="60"/>
        <v>0</v>
      </c>
      <c r="BF92" s="72">
        <f t="shared" si="60"/>
        <v>0</v>
      </c>
      <c r="BG92" s="72"/>
      <c r="BH92" s="72"/>
      <c r="BI92" s="72"/>
      <c r="BJ92" s="72"/>
      <c r="BK92" s="72"/>
      <c r="BL92" s="72"/>
      <c r="BM92" s="35"/>
      <c r="BN92" s="72">
        <f t="shared" si="5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61">$J$20*(1-$B$5)/$B$3</f>
        <v>0</v>
      </c>
      <c r="P93" s="72">
        <f t="shared" si="61"/>
        <v>0</v>
      </c>
      <c r="Q93" s="72">
        <f t="shared" si="61"/>
        <v>0</v>
      </c>
      <c r="R93" s="72">
        <f t="shared" si="61"/>
        <v>0</v>
      </c>
      <c r="S93" s="72">
        <f t="shared" si="61"/>
        <v>0</v>
      </c>
      <c r="T93" s="72">
        <f t="shared" si="61"/>
        <v>0</v>
      </c>
      <c r="U93" s="72">
        <f t="shared" si="61"/>
        <v>0</v>
      </c>
      <c r="V93" s="72">
        <f t="shared" si="61"/>
        <v>0</v>
      </c>
      <c r="W93" s="72">
        <f t="shared" si="61"/>
        <v>0</v>
      </c>
      <c r="X93" s="72">
        <f t="shared" si="61"/>
        <v>0</v>
      </c>
      <c r="Y93" s="72">
        <f t="shared" si="61"/>
        <v>0</v>
      </c>
      <c r="Z93" s="72">
        <f t="shared" si="61"/>
        <v>0</v>
      </c>
      <c r="AA93" s="72">
        <f t="shared" si="61"/>
        <v>0</v>
      </c>
      <c r="AB93" s="72">
        <f t="shared" si="61"/>
        <v>0</v>
      </c>
      <c r="AC93" s="72">
        <f t="shared" si="61"/>
        <v>0</v>
      </c>
      <c r="AD93" s="72">
        <f t="shared" si="61"/>
        <v>0</v>
      </c>
      <c r="AE93" s="72">
        <f t="shared" si="61"/>
        <v>0</v>
      </c>
      <c r="AF93" s="72">
        <f t="shared" si="61"/>
        <v>0</v>
      </c>
      <c r="AG93" s="72">
        <f t="shared" si="61"/>
        <v>0</v>
      </c>
      <c r="AH93" s="72">
        <f t="shared" si="61"/>
        <v>0</v>
      </c>
      <c r="AI93" s="72">
        <f t="shared" si="61"/>
        <v>0</v>
      </c>
      <c r="AJ93" s="72">
        <f t="shared" si="61"/>
        <v>0</v>
      </c>
      <c r="AK93" s="72">
        <f t="shared" si="61"/>
        <v>0</v>
      </c>
      <c r="AL93" s="72">
        <f t="shared" si="61"/>
        <v>0</v>
      </c>
      <c r="AM93" s="72">
        <f t="shared" si="61"/>
        <v>0</v>
      </c>
      <c r="AN93" s="72">
        <f t="shared" si="61"/>
        <v>0</v>
      </c>
      <c r="AO93" s="72">
        <f t="shared" si="61"/>
        <v>0</v>
      </c>
      <c r="AP93" s="72">
        <f t="shared" si="61"/>
        <v>0</v>
      </c>
      <c r="AQ93" s="72">
        <f t="shared" si="61"/>
        <v>0</v>
      </c>
      <c r="AR93" s="72">
        <f t="shared" si="61"/>
        <v>0</v>
      </c>
      <c r="AS93" s="72">
        <f t="shared" si="61"/>
        <v>0</v>
      </c>
      <c r="AT93" s="72">
        <f t="shared" si="61"/>
        <v>0</v>
      </c>
      <c r="AU93" s="72">
        <f t="shared" si="61"/>
        <v>0</v>
      </c>
      <c r="AV93" s="72">
        <f t="shared" si="61"/>
        <v>0</v>
      </c>
      <c r="AW93" s="72">
        <f t="shared" si="61"/>
        <v>0</v>
      </c>
      <c r="AX93" s="72">
        <f t="shared" si="61"/>
        <v>0</v>
      </c>
      <c r="AY93" s="72">
        <f t="shared" si="61"/>
        <v>0</v>
      </c>
      <c r="AZ93" s="72">
        <f t="shared" si="61"/>
        <v>0</v>
      </c>
      <c r="BA93" s="72">
        <f t="shared" si="61"/>
        <v>0</v>
      </c>
      <c r="BB93" s="72">
        <f t="shared" si="61"/>
        <v>0</v>
      </c>
      <c r="BC93" s="72">
        <f t="shared" si="61"/>
        <v>0</v>
      </c>
      <c r="BD93" s="72">
        <f t="shared" si="61"/>
        <v>0</v>
      </c>
      <c r="BE93" s="72">
        <f t="shared" si="61"/>
        <v>0</v>
      </c>
      <c r="BF93" s="72">
        <f t="shared" si="61"/>
        <v>0</v>
      </c>
      <c r="BG93" s="72">
        <f t="shared" si="61"/>
        <v>0</v>
      </c>
      <c r="BH93" s="72"/>
      <c r="BI93" s="72"/>
      <c r="BJ93" s="72"/>
      <c r="BK93" s="72"/>
      <c r="BL93" s="72"/>
      <c r="BM93" s="35"/>
      <c r="BN93" s="72">
        <f t="shared" si="5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62">$K$20*(1-$B$5)/$B$3</f>
        <v>0</v>
      </c>
      <c r="P94" s="72">
        <f t="shared" si="62"/>
        <v>0</v>
      </c>
      <c r="Q94" s="72">
        <f t="shared" si="62"/>
        <v>0</v>
      </c>
      <c r="R94" s="72">
        <f t="shared" si="62"/>
        <v>0</v>
      </c>
      <c r="S94" s="72">
        <f t="shared" si="62"/>
        <v>0</v>
      </c>
      <c r="T94" s="72">
        <f t="shared" si="62"/>
        <v>0</v>
      </c>
      <c r="U94" s="72">
        <f t="shared" si="62"/>
        <v>0</v>
      </c>
      <c r="V94" s="72">
        <f t="shared" si="62"/>
        <v>0</v>
      </c>
      <c r="W94" s="72">
        <f t="shared" si="62"/>
        <v>0</v>
      </c>
      <c r="X94" s="72">
        <f t="shared" si="62"/>
        <v>0</v>
      </c>
      <c r="Y94" s="72">
        <f t="shared" si="62"/>
        <v>0</v>
      </c>
      <c r="Z94" s="72">
        <f t="shared" si="62"/>
        <v>0</v>
      </c>
      <c r="AA94" s="72">
        <f t="shared" si="62"/>
        <v>0</v>
      </c>
      <c r="AB94" s="72">
        <f t="shared" si="62"/>
        <v>0</v>
      </c>
      <c r="AC94" s="72">
        <f t="shared" si="62"/>
        <v>0</v>
      </c>
      <c r="AD94" s="72">
        <f t="shared" si="62"/>
        <v>0</v>
      </c>
      <c r="AE94" s="72">
        <f t="shared" si="62"/>
        <v>0</v>
      </c>
      <c r="AF94" s="72">
        <f t="shared" si="62"/>
        <v>0</v>
      </c>
      <c r="AG94" s="72">
        <f t="shared" si="62"/>
        <v>0</v>
      </c>
      <c r="AH94" s="72">
        <f t="shared" si="62"/>
        <v>0</v>
      </c>
      <c r="AI94" s="72">
        <f t="shared" si="62"/>
        <v>0</v>
      </c>
      <c r="AJ94" s="72">
        <f t="shared" si="62"/>
        <v>0</v>
      </c>
      <c r="AK94" s="72">
        <f t="shared" si="62"/>
        <v>0</v>
      </c>
      <c r="AL94" s="72">
        <f t="shared" si="62"/>
        <v>0</v>
      </c>
      <c r="AM94" s="72">
        <f t="shared" si="62"/>
        <v>0</v>
      </c>
      <c r="AN94" s="72">
        <f t="shared" si="62"/>
        <v>0</v>
      </c>
      <c r="AO94" s="72">
        <f t="shared" si="62"/>
        <v>0</v>
      </c>
      <c r="AP94" s="72">
        <f t="shared" si="62"/>
        <v>0</v>
      </c>
      <c r="AQ94" s="72">
        <f t="shared" si="62"/>
        <v>0</v>
      </c>
      <c r="AR94" s="72">
        <f t="shared" si="62"/>
        <v>0</v>
      </c>
      <c r="AS94" s="72">
        <f t="shared" si="62"/>
        <v>0</v>
      </c>
      <c r="AT94" s="72">
        <f t="shared" si="62"/>
        <v>0</v>
      </c>
      <c r="AU94" s="72">
        <f t="shared" si="62"/>
        <v>0</v>
      </c>
      <c r="AV94" s="72">
        <f t="shared" si="62"/>
        <v>0</v>
      </c>
      <c r="AW94" s="72">
        <f t="shared" si="62"/>
        <v>0</v>
      </c>
      <c r="AX94" s="72">
        <f t="shared" si="62"/>
        <v>0</v>
      </c>
      <c r="AY94" s="72">
        <f t="shared" si="62"/>
        <v>0</v>
      </c>
      <c r="AZ94" s="72">
        <f t="shared" si="62"/>
        <v>0</v>
      </c>
      <c r="BA94" s="72">
        <f t="shared" si="62"/>
        <v>0</v>
      </c>
      <c r="BB94" s="72">
        <f t="shared" si="62"/>
        <v>0</v>
      </c>
      <c r="BC94" s="72">
        <f t="shared" si="62"/>
        <v>0</v>
      </c>
      <c r="BD94" s="72">
        <f t="shared" si="62"/>
        <v>0</v>
      </c>
      <c r="BE94" s="72">
        <f t="shared" si="62"/>
        <v>0</v>
      </c>
      <c r="BF94" s="72">
        <f t="shared" si="62"/>
        <v>0</v>
      </c>
      <c r="BG94" s="72">
        <f t="shared" si="62"/>
        <v>0</v>
      </c>
      <c r="BH94" s="72">
        <f t="shared" si="62"/>
        <v>0</v>
      </c>
      <c r="BI94" s="72"/>
      <c r="BJ94" s="72"/>
      <c r="BK94" s="72"/>
      <c r="BL94" s="72"/>
      <c r="BM94" s="35"/>
      <c r="BN94" s="72">
        <f t="shared" si="5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63">$L$20*(1-$B$5)/$B$3</f>
        <v>0</v>
      </c>
      <c r="P95" s="72">
        <f t="shared" si="63"/>
        <v>0</v>
      </c>
      <c r="Q95" s="72">
        <f t="shared" si="63"/>
        <v>0</v>
      </c>
      <c r="R95" s="72">
        <f t="shared" si="63"/>
        <v>0</v>
      </c>
      <c r="S95" s="72">
        <f t="shared" si="63"/>
        <v>0</v>
      </c>
      <c r="T95" s="72">
        <f t="shared" si="63"/>
        <v>0</v>
      </c>
      <c r="U95" s="72">
        <f t="shared" si="63"/>
        <v>0</v>
      </c>
      <c r="V95" s="72">
        <f t="shared" si="63"/>
        <v>0</v>
      </c>
      <c r="W95" s="72">
        <f t="shared" si="63"/>
        <v>0</v>
      </c>
      <c r="X95" s="72">
        <f t="shared" si="63"/>
        <v>0</v>
      </c>
      <c r="Y95" s="72">
        <f t="shared" si="63"/>
        <v>0</v>
      </c>
      <c r="Z95" s="72">
        <f t="shared" si="63"/>
        <v>0</v>
      </c>
      <c r="AA95" s="72">
        <f t="shared" si="63"/>
        <v>0</v>
      </c>
      <c r="AB95" s="72">
        <f t="shared" si="63"/>
        <v>0</v>
      </c>
      <c r="AC95" s="72">
        <f t="shared" si="63"/>
        <v>0</v>
      </c>
      <c r="AD95" s="72">
        <f t="shared" si="63"/>
        <v>0</v>
      </c>
      <c r="AE95" s="72">
        <f t="shared" si="63"/>
        <v>0</v>
      </c>
      <c r="AF95" s="72">
        <f t="shared" si="63"/>
        <v>0</v>
      </c>
      <c r="AG95" s="72">
        <f t="shared" si="63"/>
        <v>0</v>
      </c>
      <c r="AH95" s="72">
        <f t="shared" si="63"/>
        <v>0</v>
      </c>
      <c r="AI95" s="72">
        <f t="shared" si="63"/>
        <v>0</v>
      </c>
      <c r="AJ95" s="72">
        <f t="shared" si="63"/>
        <v>0</v>
      </c>
      <c r="AK95" s="72">
        <f t="shared" si="63"/>
        <v>0</v>
      </c>
      <c r="AL95" s="72">
        <f t="shared" si="63"/>
        <v>0</v>
      </c>
      <c r="AM95" s="72">
        <f t="shared" si="63"/>
        <v>0</v>
      </c>
      <c r="AN95" s="72">
        <f t="shared" si="63"/>
        <v>0</v>
      </c>
      <c r="AO95" s="72">
        <f t="shared" si="63"/>
        <v>0</v>
      </c>
      <c r="AP95" s="72">
        <f t="shared" si="63"/>
        <v>0</v>
      </c>
      <c r="AQ95" s="72">
        <f t="shared" si="63"/>
        <v>0</v>
      </c>
      <c r="AR95" s="72">
        <f t="shared" si="63"/>
        <v>0</v>
      </c>
      <c r="AS95" s="72">
        <f t="shared" si="63"/>
        <v>0</v>
      </c>
      <c r="AT95" s="72">
        <f t="shared" si="63"/>
        <v>0</v>
      </c>
      <c r="AU95" s="72">
        <f t="shared" si="63"/>
        <v>0</v>
      </c>
      <c r="AV95" s="72">
        <f t="shared" si="63"/>
        <v>0</v>
      </c>
      <c r="AW95" s="72">
        <f t="shared" si="63"/>
        <v>0</v>
      </c>
      <c r="AX95" s="72">
        <f t="shared" si="63"/>
        <v>0</v>
      </c>
      <c r="AY95" s="72">
        <f t="shared" si="63"/>
        <v>0</v>
      </c>
      <c r="AZ95" s="72">
        <f t="shared" si="63"/>
        <v>0</v>
      </c>
      <c r="BA95" s="72">
        <f t="shared" si="63"/>
        <v>0</v>
      </c>
      <c r="BB95" s="72">
        <f t="shared" si="63"/>
        <v>0</v>
      </c>
      <c r="BC95" s="72">
        <f t="shared" si="63"/>
        <v>0</v>
      </c>
      <c r="BD95" s="72">
        <f t="shared" si="63"/>
        <v>0</v>
      </c>
      <c r="BE95" s="72">
        <f t="shared" si="63"/>
        <v>0</v>
      </c>
      <c r="BF95" s="72">
        <f t="shared" si="63"/>
        <v>0</v>
      </c>
      <c r="BG95" s="72">
        <f t="shared" si="63"/>
        <v>0</v>
      </c>
      <c r="BH95" s="72">
        <f t="shared" si="63"/>
        <v>0</v>
      </c>
      <c r="BI95" s="72">
        <f t="shared" si="63"/>
        <v>0</v>
      </c>
      <c r="BJ95" s="72"/>
      <c r="BK95" s="72"/>
      <c r="BL95" s="72"/>
      <c r="BM95" s="35"/>
      <c r="BN95" s="72">
        <f t="shared" si="5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64">$M$20*(1-$B$5)/$B$3</f>
        <v>0</v>
      </c>
      <c r="O96" s="72">
        <f t="shared" si="64"/>
        <v>0</v>
      </c>
      <c r="P96" s="72">
        <f t="shared" si="64"/>
        <v>0</v>
      </c>
      <c r="Q96" s="72">
        <f t="shared" si="64"/>
        <v>0</v>
      </c>
      <c r="R96" s="72">
        <f t="shared" si="64"/>
        <v>0</v>
      </c>
      <c r="S96" s="72">
        <f t="shared" si="64"/>
        <v>0</v>
      </c>
      <c r="T96" s="72">
        <f t="shared" si="64"/>
        <v>0</v>
      </c>
      <c r="U96" s="72">
        <f t="shared" si="64"/>
        <v>0</v>
      </c>
      <c r="V96" s="72">
        <f t="shared" si="64"/>
        <v>0</v>
      </c>
      <c r="W96" s="72">
        <f t="shared" si="64"/>
        <v>0</v>
      </c>
      <c r="X96" s="72">
        <f t="shared" si="64"/>
        <v>0</v>
      </c>
      <c r="Y96" s="72">
        <f t="shared" si="64"/>
        <v>0</v>
      </c>
      <c r="Z96" s="72">
        <f t="shared" si="64"/>
        <v>0</v>
      </c>
      <c r="AA96" s="72">
        <f t="shared" si="64"/>
        <v>0</v>
      </c>
      <c r="AB96" s="72">
        <f t="shared" si="64"/>
        <v>0</v>
      </c>
      <c r="AC96" s="72">
        <f t="shared" si="64"/>
        <v>0</v>
      </c>
      <c r="AD96" s="72">
        <f t="shared" si="64"/>
        <v>0</v>
      </c>
      <c r="AE96" s="72">
        <f t="shared" si="64"/>
        <v>0</v>
      </c>
      <c r="AF96" s="72">
        <f t="shared" si="64"/>
        <v>0</v>
      </c>
      <c r="AG96" s="72">
        <f t="shared" si="64"/>
        <v>0</v>
      </c>
      <c r="AH96" s="72">
        <f t="shared" si="64"/>
        <v>0</v>
      </c>
      <c r="AI96" s="72">
        <f t="shared" si="64"/>
        <v>0</v>
      </c>
      <c r="AJ96" s="72">
        <f t="shared" si="64"/>
        <v>0</v>
      </c>
      <c r="AK96" s="72">
        <f t="shared" si="64"/>
        <v>0</v>
      </c>
      <c r="AL96" s="72">
        <f t="shared" si="64"/>
        <v>0</v>
      </c>
      <c r="AM96" s="72">
        <f t="shared" si="64"/>
        <v>0</v>
      </c>
      <c r="AN96" s="72">
        <f t="shared" si="64"/>
        <v>0</v>
      </c>
      <c r="AO96" s="72">
        <f t="shared" si="64"/>
        <v>0</v>
      </c>
      <c r="AP96" s="72">
        <f t="shared" si="64"/>
        <v>0</v>
      </c>
      <c r="AQ96" s="72">
        <f t="shared" si="64"/>
        <v>0</v>
      </c>
      <c r="AR96" s="72">
        <f t="shared" si="64"/>
        <v>0</v>
      </c>
      <c r="AS96" s="72">
        <f t="shared" si="64"/>
        <v>0</v>
      </c>
      <c r="AT96" s="72">
        <f t="shared" si="64"/>
        <v>0</v>
      </c>
      <c r="AU96" s="72">
        <f t="shared" si="64"/>
        <v>0</v>
      </c>
      <c r="AV96" s="72">
        <f t="shared" si="64"/>
        <v>0</v>
      </c>
      <c r="AW96" s="72">
        <f t="shared" si="64"/>
        <v>0</v>
      </c>
      <c r="AX96" s="72">
        <f t="shared" si="64"/>
        <v>0</v>
      </c>
      <c r="AY96" s="72">
        <f t="shared" si="64"/>
        <v>0</v>
      </c>
      <c r="AZ96" s="72">
        <f t="shared" si="64"/>
        <v>0</v>
      </c>
      <c r="BA96" s="72">
        <f t="shared" si="64"/>
        <v>0</v>
      </c>
      <c r="BB96" s="72">
        <f t="shared" si="64"/>
        <v>0</v>
      </c>
      <c r="BC96" s="72">
        <f t="shared" si="64"/>
        <v>0</v>
      </c>
      <c r="BD96" s="72">
        <f t="shared" si="64"/>
        <v>0</v>
      </c>
      <c r="BE96" s="72">
        <f t="shared" si="64"/>
        <v>0</v>
      </c>
      <c r="BF96" s="72">
        <f t="shared" si="64"/>
        <v>0</v>
      </c>
      <c r="BG96" s="72">
        <f t="shared" si="64"/>
        <v>0</v>
      </c>
      <c r="BH96" s="72">
        <f t="shared" si="64"/>
        <v>0</v>
      </c>
      <c r="BI96" s="72">
        <f t="shared" si="64"/>
        <v>0</v>
      </c>
      <c r="BJ96" s="72">
        <f t="shared" si="64"/>
        <v>0</v>
      </c>
      <c r="BK96" s="72"/>
      <c r="BL96" s="72"/>
      <c r="BM96" s="35"/>
      <c r="BN96" s="72">
        <f t="shared" si="5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65">$N$20*(1-$B$5)/$B$3</f>
        <v>0</v>
      </c>
      <c r="P97" s="72">
        <f t="shared" si="65"/>
        <v>0</v>
      </c>
      <c r="Q97" s="72">
        <f t="shared" si="65"/>
        <v>0</v>
      </c>
      <c r="R97" s="72">
        <f t="shared" si="65"/>
        <v>0</v>
      </c>
      <c r="S97" s="72">
        <f t="shared" si="65"/>
        <v>0</v>
      </c>
      <c r="T97" s="72">
        <f t="shared" si="65"/>
        <v>0</v>
      </c>
      <c r="U97" s="72">
        <f t="shared" si="65"/>
        <v>0</v>
      </c>
      <c r="V97" s="72">
        <f t="shared" si="65"/>
        <v>0</v>
      </c>
      <c r="W97" s="72">
        <f t="shared" si="65"/>
        <v>0</v>
      </c>
      <c r="X97" s="72">
        <f t="shared" si="65"/>
        <v>0</v>
      </c>
      <c r="Y97" s="72">
        <f t="shared" si="65"/>
        <v>0</v>
      </c>
      <c r="Z97" s="72">
        <f t="shared" si="65"/>
        <v>0</v>
      </c>
      <c r="AA97" s="72">
        <f t="shared" si="65"/>
        <v>0</v>
      </c>
      <c r="AB97" s="72">
        <f t="shared" si="65"/>
        <v>0</v>
      </c>
      <c r="AC97" s="72">
        <f t="shared" si="65"/>
        <v>0</v>
      </c>
      <c r="AD97" s="72">
        <f t="shared" si="65"/>
        <v>0</v>
      </c>
      <c r="AE97" s="72">
        <f t="shared" si="65"/>
        <v>0</v>
      </c>
      <c r="AF97" s="72">
        <f t="shared" si="65"/>
        <v>0</v>
      </c>
      <c r="AG97" s="72">
        <f t="shared" si="65"/>
        <v>0</v>
      </c>
      <c r="AH97" s="72">
        <f t="shared" si="65"/>
        <v>0</v>
      </c>
      <c r="AI97" s="72">
        <f t="shared" si="65"/>
        <v>0</v>
      </c>
      <c r="AJ97" s="72">
        <f t="shared" si="65"/>
        <v>0</v>
      </c>
      <c r="AK97" s="72">
        <f t="shared" si="65"/>
        <v>0</v>
      </c>
      <c r="AL97" s="72">
        <f t="shared" si="65"/>
        <v>0</v>
      </c>
      <c r="AM97" s="72">
        <f t="shared" si="65"/>
        <v>0</v>
      </c>
      <c r="AN97" s="72">
        <f t="shared" si="65"/>
        <v>0</v>
      </c>
      <c r="AO97" s="72">
        <f t="shared" si="65"/>
        <v>0</v>
      </c>
      <c r="AP97" s="72">
        <f t="shared" si="65"/>
        <v>0</v>
      </c>
      <c r="AQ97" s="72">
        <f t="shared" si="65"/>
        <v>0</v>
      </c>
      <c r="AR97" s="72">
        <f t="shared" si="65"/>
        <v>0</v>
      </c>
      <c r="AS97" s="72">
        <f t="shared" si="65"/>
        <v>0</v>
      </c>
      <c r="AT97" s="72">
        <f t="shared" si="65"/>
        <v>0</v>
      </c>
      <c r="AU97" s="72">
        <f t="shared" si="65"/>
        <v>0</v>
      </c>
      <c r="AV97" s="72">
        <f t="shared" si="65"/>
        <v>0</v>
      </c>
      <c r="AW97" s="72">
        <f t="shared" si="65"/>
        <v>0</v>
      </c>
      <c r="AX97" s="72">
        <f t="shared" si="65"/>
        <v>0</v>
      </c>
      <c r="AY97" s="72">
        <f t="shared" si="65"/>
        <v>0</v>
      </c>
      <c r="AZ97" s="72">
        <f t="shared" si="65"/>
        <v>0</v>
      </c>
      <c r="BA97" s="72">
        <f t="shared" si="65"/>
        <v>0</v>
      </c>
      <c r="BB97" s="72">
        <f t="shared" si="65"/>
        <v>0</v>
      </c>
      <c r="BC97" s="72">
        <f t="shared" si="65"/>
        <v>0</v>
      </c>
      <c r="BD97" s="72">
        <f t="shared" si="65"/>
        <v>0</v>
      </c>
      <c r="BE97" s="72">
        <f t="shared" si="65"/>
        <v>0</v>
      </c>
      <c r="BF97" s="72">
        <f t="shared" si="65"/>
        <v>0</v>
      </c>
      <c r="BG97" s="72">
        <f t="shared" si="65"/>
        <v>0</v>
      </c>
      <c r="BH97" s="72">
        <f t="shared" si="65"/>
        <v>0</v>
      </c>
      <c r="BI97" s="72">
        <f t="shared" si="65"/>
        <v>0</v>
      </c>
      <c r="BJ97" s="72">
        <f t="shared" si="65"/>
        <v>0</v>
      </c>
      <c r="BK97" s="72">
        <f t="shared" si="65"/>
        <v>0</v>
      </c>
      <c r="BL97" s="72"/>
      <c r="BM97" s="35"/>
      <c r="BN97" s="72">
        <f t="shared" si="53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66">SUM(C85:C97)</f>
        <v>0</v>
      </c>
      <c r="D98" s="101">
        <f t="shared" si="66"/>
        <v>0</v>
      </c>
      <c r="E98" s="101">
        <f t="shared" si="66"/>
        <v>3.7029838999999991</v>
      </c>
      <c r="F98" s="101">
        <f t="shared" si="66"/>
        <v>3.7029838999999991</v>
      </c>
      <c r="G98" s="101">
        <f t="shared" si="66"/>
        <v>3.7029838999999991</v>
      </c>
      <c r="H98" s="101">
        <f t="shared" si="66"/>
        <v>3.7029838999999991</v>
      </c>
      <c r="I98" s="101">
        <f t="shared" si="66"/>
        <v>3.7029838999999991</v>
      </c>
      <c r="J98" s="101">
        <f t="shared" si="66"/>
        <v>3.7029838999999991</v>
      </c>
      <c r="K98" s="101">
        <f t="shared" si="66"/>
        <v>3.7029838999999991</v>
      </c>
      <c r="L98" s="101">
        <f t="shared" si="66"/>
        <v>3.7029838999999991</v>
      </c>
      <c r="M98" s="101">
        <f t="shared" si="66"/>
        <v>3.7029838999999991</v>
      </c>
      <c r="N98" s="101">
        <f t="shared" si="66"/>
        <v>3.7029838999999991</v>
      </c>
      <c r="O98" s="101">
        <f t="shared" si="66"/>
        <v>3.7029838999999991</v>
      </c>
      <c r="P98" s="101">
        <f t="shared" si="66"/>
        <v>3.7029838999999991</v>
      </c>
      <c r="Q98" s="101">
        <f t="shared" si="66"/>
        <v>3.7029838999999991</v>
      </c>
      <c r="R98" s="101">
        <f t="shared" si="66"/>
        <v>3.7029838999999991</v>
      </c>
      <c r="S98" s="101">
        <f t="shared" si="66"/>
        <v>3.7029838999999991</v>
      </c>
      <c r="T98" s="101">
        <f t="shared" si="66"/>
        <v>3.7029838999999991</v>
      </c>
      <c r="U98" s="101">
        <f t="shared" si="66"/>
        <v>3.7029838999999991</v>
      </c>
      <c r="V98" s="101">
        <f t="shared" si="66"/>
        <v>3.7029838999999991</v>
      </c>
      <c r="W98" s="101">
        <f t="shared" si="66"/>
        <v>3.7029838999999991</v>
      </c>
      <c r="X98" s="101">
        <f t="shared" si="66"/>
        <v>3.7029838999999991</v>
      </c>
      <c r="Y98" s="101">
        <f t="shared" si="66"/>
        <v>3.7029838999999991</v>
      </c>
      <c r="Z98" s="101">
        <f t="shared" si="66"/>
        <v>3.7029838999999991</v>
      </c>
      <c r="AA98" s="101">
        <f t="shared" si="66"/>
        <v>3.7029838999999991</v>
      </c>
      <c r="AB98" s="101">
        <f t="shared" si="66"/>
        <v>3.7029838999999991</v>
      </c>
      <c r="AC98" s="101">
        <f t="shared" si="66"/>
        <v>3.7029838999999991</v>
      </c>
      <c r="AD98" s="101">
        <f t="shared" si="66"/>
        <v>3.7029838999999991</v>
      </c>
      <c r="AE98" s="101">
        <f t="shared" si="66"/>
        <v>3.7029838999999991</v>
      </c>
      <c r="AF98" s="101">
        <f t="shared" si="66"/>
        <v>3.7029838999999991</v>
      </c>
      <c r="AG98" s="101">
        <f t="shared" si="66"/>
        <v>3.7029838999999991</v>
      </c>
      <c r="AH98" s="101">
        <f t="shared" si="66"/>
        <v>3.7029838999999991</v>
      </c>
      <c r="AI98" s="101">
        <f t="shared" si="66"/>
        <v>3.7029838999999991</v>
      </c>
      <c r="AJ98" s="101">
        <f t="shared" si="66"/>
        <v>3.7029838999999991</v>
      </c>
      <c r="AK98" s="101">
        <f t="shared" si="66"/>
        <v>3.7029838999999991</v>
      </c>
      <c r="AL98" s="101">
        <f t="shared" si="66"/>
        <v>3.7029838999999991</v>
      </c>
      <c r="AM98" s="101">
        <f t="shared" si="66"/>
        <v>3.7029838999999991</v>
      </c>
      <c r="AN98" s="101">
        <f t="shared" si="66"/>
        <v>3.7029838999999991</v>
      </c>
      <c r="AO98" s="101">
        <f t="shared" si="66"/>
        <v>3.7029838999999991</v>
      </c>
      <c r="AP98" s="101">
        <f t="shared" si="66"/>
        <v>3.7029838999999991</v>
      </c>
      <c r="AQ98" s="101">
        <f t="shared" si="66"/>
        <v>3.7029838999999991</v>
      </c>
      <c r="AR98" s="101">
        <f t="shared" si="66"/>
        <v>3.7029838999999991</v>
      </c>
      <c r="AS98" s="101">
        <f t="shared" si="66"/>
        <v>3.7029838999999991</v>
      </c>
      <c r="AT98" s="101">
        <f t="shared" si="66"/>
        <v>3.7029838999999991</v>
      </c>
      <c r="AU98" s="101">
        <f t="shared" si="66"/>
        <v>3.7029838999999991</v>
      </c>
      <c r="AV98" s="101">
        <f t="shared" si="66"/>
        <v>3.7029838999999991</v>
      </c>
      <c r="AW98" s="101">
        <f t="shared" si="66"/>
        <v>3.7029838999999991</v>
      </c>
      <c r="AX98" s="101">
        <f t="shared" si="66"/>
        <v>3.7029838999999991</v>
      </c>
      <c r="AY98" s="101">
        <f t="shared" si="66"/>
        <v>3.7029838999999991</v>
      </c>
      <c r="AZ98" s="101">
        <f t="shared" si="66"/>
        <v>3.7029838999999991</v>
      </c>
      <c r="BA98" s="101">
        <f t="shared" si="66"/>
        <v>3.7029838999999991</v>
      </c>
      <c r="BB98" s="101">
        <f t="shared" si="66"/>
        <v>3.7029838999999991</v>
      </c>
      <c r="BC98" s="101">
        <f t="shared" si="66"/>
        <v>0</v>
      </c>
      <c r="BD98" s="101">
        <f t="shared" si="66"/>
        <v>0</v>
      </c>
      <c r="BE98" s="101">
        <f t="shared" si="66"/>
        <v>0</v>
      </c>
      <c r="BF98" s="101">
        <f t="shared" si="66"/>
        <v>0</v>
      </c>
      <c r="BG98" s="101">
        <f t="shared" si="66"/>
        <v>0</v>
      </c>
      <c r="BH98" s="101">
        <f t="shared" si="66"/>
        <v>0</v>
      </c>
      <c r="BI98" s="101">
        <f t="shared" si="66"/>
        <v>0</v>
      </c>
      <c r="BJ98" s="101">
        <f t="shared" si="66"/>
        <v>0</v>
      </c>
      <c r="BK98" s="101">
        <f t="shared" si="66"/>
        <v>0</v>
      </c>
      <c r="BL98" s="101">
        <f t="shared" si="66"/>
        <v>0</v>
      </c>
      <c r="BM98" s="330"/>
      <c r="BN98" s="55">
        <f>SUM(BN85:BN97)</f>
        <v>185.14919499999974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67">$B$20/$B$3</f>
        <v>0</v>
      </c>
      <c r="C101" s="72">
        <f t="shared" si="67"/>
        <v>0</v>
      </c>
      <c r="D101" s="72">
        <f t="shared" si="67"/>
        <v>0</v>
      </c>
      <c r="E101" s="72">
        <f t="shared" si="67"/>
        <v>0</v>
      </c>
      <c r="F101" s="72">
        <f t="shared" si="67"/>
        <v>0</v>
      </c>
      <c r="G101" s="72">
        <f t="shared" si="67"/>
        <v>0</v>
      </c>
      <c r="H101" s="72">
        <f t="shared" si="67"/>
        <v>0</v>
      </c>
      <c r="I101" s="72">
        <f t="shared" si="67"/>
        <v>0</v>
      </c>
      <c r="J101" s="72">
        <f t="shared" si="67"/>
        <v>0</v>
      </c>
      <c r="K101" s="72">
        <f t="shared" si="67"/>
        <v>0</v>
      </c>
      <c r="L101" s="72">
        <f t="shared" si="67"/>
        <v>0</v>
      </c>
      <c r="M101" s="72">
        <f t="shared" si="67"/>
        <v>0</v>
      </c>
      <c r="N101" s="72">
        <f t="shared" si="67"/>
        <v>0</v>
      </c>
      <c r="O101" s="72">
        <f t="shared" si="67"/>
        <v>0</v>
      </c>
      <c r="P101" s="72">
        <f t="shared" si="67"/>
        <v>0</v>
      </c>
      <c r="Q101" s="72">
        <f t="shared" si="67"/>
        <v>0</v>
      </c>
      <c r="R101" s="72">
        <f t="shared" si="67"/>
        <v>0</v>
      </c>
      <c r="S101" s="72">
        <f t="shared" si="67"/>
        <v>0</v>
      </c>
      <c r="T101" s="72">
        <f t="shared" si="67"/>
        <v>0</v>
      </c>
      <c r="U101" s="72">
        <f t="shared" si="67"/>
        <v>0</v>
      </c>
      <c r="V101" s="72">
        <f t="shared" si="67"/>
        <v>0</v>
      </c>
      <c r="W101" s="72">
        <f t="shared" si="67"/>
        <v>0</v>
      </c>
      <c r="X101" s="72">
        <f t="shared" si="67"/>
        <v>0</v>
      </c>
      <c r="Y101" s="72">
        <f t="shared" si="67"/>
        <v>0</v>
      </c>
      <c r="Z101" s="72">
        <f t="shared" si="67"/>
        <v>0</v>
      </c>
      <c r="AA101" s="72"/>
      <c r="AB101" s="72"/>
      <c r="AC101" s="72">
        <f t="shared" si="67"/>
        <v>0</v>
      </c>
      <c r="AD101" s="72">
        <f t="shared" si="67"/>
        <v>0</v>
      </c>
      <c r="AE101" s="72">
        <f t="shared" si="67"/>
        <v>0</v>
      </c>
      <c r="AF101" s="72">
        <f t="shared" si="67"/>
        <v>0</v>
      </c>
      <c r="AG101" s="72">
        <f t="shared" si="67"/>
        <v>0</v>
      </c>
      <c r="AH101" s="72">
        <f t="shared" si="67"/>
        <v>0</v>
      </c>
      <c r="AI101" s="72">
        <f t="shared" si="67"/>
        <v>0</v>
      </c>
      <c r="AJ101" s="72">
        <f t="shared" si="67"/>
        <v>0</v>
      </c>
      <c r="AK101" s="72">
        <f t="shared" si="67"/>
        <v>0</v>
      </c>
      <c r="AL101" s="72">
        <f t="shared" si="67"/>
        <v>0</v>
      </c>
      <c r="AM101" s="72">
        <f t="shared" si="67"/>
        <v>0</v>
      </c>
      <c r="AN101" s="72">
        <f t="shared" si="67"/>
        <v>0</v>
      </c>
      <c r="AO101" s="72">
        <f t="shared" si="67"/>
        <v>0</v>
      </c>
      <c r="AP101" s="72">
        <f t="shared" si="67"/>
        <v>0</v>
      </c>
      <c r="AQ101" s="72">
        <f t="shared" si="67"/>
        <v>0</v>
      </c>
      <c r="AR101" s="72">
        <f t="shared" si="67"/>
        <v>0</v>
      </c>
      <c r="AS101" s="72">
        <f t="shared" si="67"/>
        <v>0</v>
      </c>
      <c r="AT101" s="72">
        <f t="shared" si="67"/>
        <v>0</v>
      </c>
      <c r="AU101" s="72">
        <f t="shared" si="67"/>
        <v>0</v>
      </c>
      <c r="AV101" s="72">
        <f t="shared" si="67"/>
        <v>0</v>
      </c>
      <c r="AW101" s="72">
        <f t="shared" si="67"/>
        <v>0</v>
      </c>
      <c r="AX101" s="72">
        <f t="shared" si="67"/>
        <v>0</v>
      </c>
      <c r="AY101" s="72">
        <f t="shared" si="67"/>
        <v>0</v>
      </c>
      <c r="AZ101" s="72">
        <f t="shared" si="67"/>
        <v>0</v>
      </c>
      <c r="BA101" s="72">
        <f t="shared" si="67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9">$C$20/$B$3</f>
        <v>0</v>
      </c>
      <c r="D102" s="72">
        <f t="shared" si="69"/>
        <v>0</v>
      </c>
      <c r="E102" s="72">
        <f t="shared" si="69"/>
        <v>0</v>
      </c>
      <c r="F102" s="72">
        <f t="shared" si="69"/>
        <v>0</v>
      </c>
      <c r="G102" s="72">
        <f t="shared" si="69"/>
        <v>0</v>
      </c>
      <c r="H102" s="72">
        <f t="shared" si="69"/>
        <v>0</v>
      </c>
      <c r="I102" s="72">
        <f t="shared" si="69"/>
        <v>0</v>
      </c>
      <c r="J102" s="72">
        <f t="shared" si="69"/>
        <v>0</v>
      </c>
      <c r="K102" s="72">
        <f t="shared" si="69"/>
        <v>0</v>
      </c>
      <c r="L102" s="72">
        <f t="shared" si="69"/>
        <v>0</v>
      </c>
      <c r="M102" s="72">
        <f t="shared" si="69"/>
        <v>0</v>
      </c>
      <c r="N102" s="72">
        <f t="shared" si="69"/>
        <v>0</v>
      </c>
      <c r="O102" s="72">
        <f t="shared" si="69"/>
        <v>0</v>
      </c>
      <c r="P102" s="72">
        <f t="shared" si="69"/>
        <v>0</v>
      </c>
      <c r="Q102" s="72">
        <f t="shared" si="69"/>
        <v>0</v>
      </c>
      <c r="R102" s="72">
        <f t="shared" si="69"/>
        <v>0</v>
      </c>
      <c r="S102" s="72">
        <f t="shared" si="69"/>
        <v>0</v>
      </c>
      <c r="T102" s="72">
        <f t="shared" si="69"/>
        <v>0</v>
      </c>
      <c r="U102" s="72">
        <f t="shared" si="69"/>
        <v>0</v>
      </c>
      <c r="V102" s="72">
        <f t="shared" si="69"/>
        <v>0</v>
      </c>
      <c r="W102" s="72">
        <f t="shared" si="69"/>
        <v>0</v>
      </c>
      <c r="X102" s="72">
        <f t="shared" si="69"/>
        <v>0</v>
      </c>
      <c r="Y102" s="72">
        <f t="shared" si="69"/>
        <v>0</v>
      </c>
      <c r="Z102" s="72">
        <f t="shared" si="69"/>
        <v>0</v>
      </c>
      <c r="AA102" s="72">
        <f t="shared" si="69"/>
        <v>0</v>
      </c>
      <c r="AB102" s="72"/>
      <c r="AC102" s="72">
        <f t="shared" si="69"/>
        <v>0</v>
      </c>
      <c r="AD102" s="72">
        <f t="shared" si="69"/>
        <v>0</v>
      </c>
      <c r="AE102" s="72">
        <f t="shared" si="69"/>
        <v>0</v>
      </c>
      <c r="AF102" s="72">
        <f t="shared" si="69"/>
        <v>0</v>
      </c>
      <c r="AG102" s="72">
        <f t="shared" si="69"/>
        <v>0</v>
      </c>
      <c r="AH102" s="72">
        <f t="shared" si="69"/>
        <v>0</v>
      </c>
      <c r="AI102" s="72">
        <f t="shared" si="69"/>
        <v>0</v>
      </c>
      <c r="AJ102" s="72">
        <f t="shared" si="69"/>
        <v>0</v>
      </c>
      <c r="AK102" s="72">
        <f t="shared" si="69"/>
        <v>0</v>
      </c>
      <c r="AL102" s="72">
        <f t="shared" si="69"/>
        <v>0</v>
      </c>
      <c r="AM102" s="72">
        <f t="shared" si="69"/>
        <v>0</v>
      </c>
      <c r="AN102" s="72">
        <f t="shared" si="69"/>
        <v>0</v>
      </c>
      <c r="AO102" s="72">
        <f t="shared" si="69"/>
        <v>0</v>
      </c>
      <c r="AP102" s="72">
        <f t="shared" si="69"/>
        <v>0</v>
      </c>
      <c r="AQ102" s="72">
        <f t="shared" si="69"/>
        <v>0</v>
      </c>
      <c r="AR102" s="72">
        <f t="shared" si="69"/>
        <v>0</v>
      </c>
      <c r="AS102" s="72">
        <f t="shared" si="69"/>
        <v>0</v>
      </c>
      <c r="AT102" s="72">
        <f t="shared" si="69"/>
        <v>0</v>
      </c>
      <c r="AU102" s="72">
        <f t="shared" si="69"/>
        <v>0</v>
      </c>
      <c r="AV102" s="72">
        <f t="shared" si="69"/>
        <v>0</v>
      </c>
      <c r="AW102" s="72">
        <f t="shared" si="69"/>
        <v>0</v>
      </c>
      <c r="AX102" s="72">
        <f t="shared" si="69"/>
        <v>0</v>
      </c>
      <c r="AY102" s="72">
        <f t="shared" si="69"/>
        <v>0</v>
      </c>
      <c r="AZ102" s="72">
        <f t="shared" si="69"/>
        <v>0</v>
      </c>
      <c r="BA102" s="72">
        <f t="shared" si="69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70">$D$20/$B$3</f>
        <v>0</v>
      </c>
      <c r="E103" s="72">
        <f t="shared" si="70"/>
        <v>0</v>
      </c>
      <c r="F103" s="72">
        <f t="shared" si="70"/>
        <v>0</v>
      </c>
      <c r="G103" s="72">
        <f t="shared" si="70"/>
        <v>0</v>
      </c>
      <c r="H103" s="72">
        <f t="shared" si="70"/>
        <v>0</v>
      </c>
      <c r="I103" s="72">
        <f t="shared" si="70"/>
        <v>0</v>
      </c>
      <c r="J103" s="72">
        <f t="shared" si="70"/>
        <v>0</v>
      </c>
      <c r="K103" s="72">
        <f t="shared" si="70"/>
        <v>0</v>
      </c>
      <c r="L103" s="72">
        <f t="shared" si="70"/>
        <v>0</v>
      </c>
      <c r="M103" s="72">
        <f t="shared" si="70"/>
        <v>0</v>
      </c>
      <c r="N103" s="72">
        <f t="shared" si="70"/>
        <v>0</v>
      </c>
      <c r="O103" s="72">
        <f t="shared" si="70"/>
        <v>0</v>
      </c>
      <c r="P103" s="72">
        <f t="shared" si="70"/>
        <v>0</v>
      </c>
      <c r="Q103" s="72">
        <f t="shared" si="70"/>
        <v>0</v>
      </c>
      <c r="R103" s="72">
        <f t="shared" si="70"/>
        <v>0</v>
      </c>
      <c r="S103" s="72">
        <f t="shared" si="70"/>
        <v>0</v>
      </c>
      <c r="T103" s="72">
        <f t="shared" si="70"/>
        <v>0</v>
      </c>
      <c r="U103" s="72">
        <f t="shared" si="70"/>
        <v>0</v>
      </c>
      <c r="V103" s="72">
        <f t="shared" si="70"/>
        <v>0</v>
      </c>
      <c r="W103" s="72">
        <f t="shared" si="70"/>
        <v>0</v>
      </c>
      <c r="X103" s="72">
        <f t="shared" si="70"/>
        <v>0</v>
      </c>
      <c r="Y103" s="72">
        <f t="shared" si="70"/>
        <v>0</v>
      </c>
      <c r="Z103" s="72">
        <f t="shared" si="70"/>
        <v>0</v>
      </c>
      <c r="AA103" s="72">
        <f t="shared" si="70"/>
        <v>0</v>
      </c>
      <c r="AB103" s="72">
        <f t="shared" si="70"/>
        <v>0</v>
      </c>
      <c r="AC103" s="72">
        <f t="shared" si="70"/>
        <v>0</v>
      </c>
      <c r="AD103" s="72">
        <f t="shared" si="70"/>
        <v>0</v>
      </c>
      <c r="AE103" s="72">
        <f t="shared" si="70"/>
        <v>0</v>
      </c>
      <c r="AF103" s="72">
        <f t="shared" si="70"/>
        <v>0</v>
      </c>
      <c r="AG103" s="72">
        <f t="shared" si="70"/>
        <v>0</v>
      </c>
      <c r="AH103" s="72">
        <f t="shared" si="70"/>
        <v>0</v>
      </c>
      <c r="AI103" s="72">
        <f t="shared" si="70"/>
        <v>0</v>
      </c>
      <c r="AJ103" s="72">
        <f t="shared" si="70"/>
        <v>0</v>
      </c>
      <c r="AK103" s="72">
        <f t="shared" si="70"/>
        <v>0</v>
      </c>
      <c r="AL103" s="72">
        <f t="shared" si="70"/>
        <v>0</v>
      </c>
      <c r="AM103" s="72">
        <f t="shared" si="70"/>
        <v>0</v>
      </c>
      <c r="AN103" s="72">
        <f t="shared" si="70"/>
        <v>0</v>
      </c>
      <c r="AO103" s="72">
        <f t="shared" si="70"/>
        <v>0</v>
      </c>
      <c r="AP103" s="72">
        <f t="shared" si="70"/>
        <v>0</v>
      </c>
      <c r="AQ103" s="72">
        <f t="shared" si="70"/>
        <v>0</v>
      </c>
      <c r="AR103" s="72">
        <f t="shared" si="70"/>
        <v>0</v>
      </c>
      <c r="AS103" s="72">
        <f t="shared" si="70"/>
        <v>0</v>
      </c>
      <c r="AT103" s="72">
        <f t="shared" si="70"/>
        <v>0</v>
      </c>
      <c r="AU103" s="72">
        <f t="shared" si="70"/>
        <v>0</v>
      </c>
      <c r="AV103" s="72">
        <f t="shared" si="70"/>
        <v>0</v>
      </c>
      <c r="AW103" s="72">
        <f t="shared" si="70"/>
        <v>0</v>
      </c>
      <c r="AX103" s="72">
        <f t="shared" si="70"/>
        <v>0</v>
      </c>
      <c r="AY103" s="72">
        <f t="shared" si="70"/>
        <v>0</v>
      </c>
      <c r="AZ103" s="72">
        <f t="shared" si="70"/>
        <v>0</v>
      </c>
      <c r="BA103" s="72">
        <f t="shared" si="7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71">$E$20/$B$3</f>
        <v>2.9623871199999998</v>
      </c>
      <c r="F104" s="72">
        <f t="shared" si="71"/>
        <v>2.9623871199999998</v>
      </c>
      <c r="G104" s="72">
        <f t="shared" si="71"/>
        <v>2.9623871199999998</v>
      </c>
      <c r="H104" s="72">
        <f t="shared" si="71"/>
        <v>2.9623871199999998</v>
      </c>
      <c r="I104" s="72">
        <f t="shared" si="71"/>
        <v>2.9623871199999998</v>
      </c>
      <c r="J104" s="72">
        <f t="shared" si="71"/>
        <v>2.9623871199999998</v>
      </c>
      <c r="K104" s="72">
        <f t="shared" si="71"/>
        <v>2.9623871199999998</v>
      </c>
      <c r="L104" s="72">
        <f t="shared" si="71"/>
        <v>2.9623871199999998</v>
      </c>
      <c r="M104" s="72">
        <f t="shared" si="71"/>
        <v>2.9623871199999998</v>
      </c>
      <c r="N104" s="72">
        <f t="shared" si="71"/>
        <v>2.9623871199999998</v>
      </c>
      <c r="O104" s="72">
        <f t="shared" si="71"/>
        <v>2.9623871199999998</v>
      </c>
      <c r="P104" s="72">
        <f t="shared" si="71"/>
        <v>2.9623871199999998</v>
      </c>
      <c r="Q104" s="72">
        <f t="shared" si="71"/>
        <v>2.9623871199999998</v>
      </c>
      <c r="R104" s="72">
        <f t="shared" si="71"/>
        <v>2.9623871199999998</v>
      </c>
      <c r="S104" s="72">
        <f t="shared" si="71"/>
        <v>2.9623871199999998</v>
      </c>
      <c r="T104" s="72">
        <f t="shared" si="71"/>
        <v>2.9623871199999998</v>
      </c>
      <c r="U104" s="72">
        <f t="shared" si="71"/>
        <v>2.9623871199999998</v>
      </c>
      <c r="V104" s="72">
        <f t="shared" si="71"/>
        <v>2.9623871199999998</v>
      </c>
      <c r="W104" s="72">
        <f t="shared" si="71"/>
        <v>2.9623871199999998</v>
      </c>
      <c r="X104" s="72">
        <f t="shared" si="71"/>
        <v>2.9623871199999998</v>
      </c>
      <c r="Y104" s="72">
        <f t="shared" si="71"/>
        <v>2.9623871199999998</v>
      </c>
      <c r="Z104" s="72">
        <f t="shared" si="71"/>
        <v>2.9623871199999998</v>
      </c>
      <c r="AA104" s="72">
        <f t="shared" si="71"/>
        <v>2.9623871199999998</v>
      </c>
      <c r="AB104" s="72">
        <f t="shared" si="71"/>
        <v>2.9623871199999998</v>
      </c>
      <c r="AC104" s="72">
        <f t="shared" si="71"/>
        <v>2.9623871199999998</v>
      </c>
      <c r="AD104" s="72">
        <f t="shared" si="71"/>
        <v>2.9623871199999998</v>
      </c>
      <c r="AE104" s="72">
        <f t="shared" si="71"/>
        <v>2.9623871199999998</v>
      </c>
      <c r="AF104" s="72">
        <f t="shared" si="71"/>
        <v>2.9623871199999998</v>
      </c>
      <c r="AG104" s="72">
        <f t="shared" si="71"/>
        <v>2.9623871199999998</v>
      </c>
      <c r="AH104" s="72">
        <f t="shared" si="71"/>
        <v>2.9623871199999998</v>
      </c>
      <c r="AI104" s="72">
        <f t="shared" si="71"/>
        <v>2.9623871199999998</v>
      </c>
      <c r="AJ104" s="72">
        <f t="shared" si="71"/>
        <v>2.9623871199999998</v>
      </c>
      <c r="AK104" s="72">
        <f t="shared" si="71"/>
        <v>2.9623871199999998</v>
      </c>
      <c r="AL104" s="72">
        <f t="shared" si="71"/>
        <v>2.9623871199999998</v>
      </c>
      <c r="AM104" s="72">
        <f t="shared" si="71"/>
        <v>2.9623871199999998</v>
      </c>
      <c r="AN104" s="72">
        <f t="shared" si="71"/>
        <v>2.9623871199999998</v>
      </c>
      <c r="AO104" s="72">
        <f t="shared" si="71"/>
        <v>2.9623871199999998</v>
      </c>
      <c r="AP104" s="72">
        <f t="shared" si="71"/>
        <v>2.9623871199999998</v>
      </c>
      <c r="AQ104" s="72">
        <f t="shared" si="71"/>
        <v>2.9623871199999998</v>
      </c>
      <c r="AR104" s="72">
        <f t="shared" si="71"/>
        <v>2.9623871199999998</v>
      </c>
      <c r="AS104" s="72">
        <f t="shared" si="71"/>
        <v>2.9623871199999998</v>
      </c>
      <c r="AT104" s="72">
        <f t="shared" si="71"/>
        <v>2.9623871199999998</v>
      </c>
      <c r="AU104" s="72">
        <f t="shared" si="71"/>
        <v>2.9623871199999998</v>
      </c>
      <c r="AV104" s="72">
        <f t="shared" si="71"/>
        <v>2.9623871199999998</v>
      </c>
      <c r="AW104" s="72">
        <f t="shared" si="71"/>
        <v>2.9623871199999998</v>
      </c>
      <c r="AX104" s="72">
        <f t="shared" si="71"/>
        <v>2.9623871199999998</v>
      </c>
      <c r="AY104" s="72">
        <f t="shared" si="71"/>
        <v>2.9623871199999998</v>
      </c>
      <c r="AZ104" s="72">
        <f t="shared" si="71"/>
        <v>2.9623871199999998</v>
      </c>
      <c r="BA104" s="72">
        <f t="shared" si="71"/>
        <v>2.9623871199999998</v>
      </c>
      <c r="BB104" s="72">
        <f t="shared" si="71"/>
        <v>2.9623871199999998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8"/>
        <v>148.11935599999998</v>
      </c>
      <c r="BO104" s="321">
        <f>-E14</f>
        <v>148.11935599999998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72">$F$20/$B$3</f>
        <v>0</v>
      </c>
      <c r="G105" s="72">
        <f t="shared" si="72"/>
        <v>0</v>
      </c>
      <c r="H105" s="72">
        <f t="shared" si="72"/>
        <v>0</v>
      </c>
      <c r="I105" s="72">
        <f t="shared" si="72"/>
        <v>0</v>
      </c>
      <c r="J105" s="72">
        <f t="shared" si="72"/>
        <v>0</v>
      </c>
      <c r="K105" s="72">
        <f t="shared" si="72"/>
        <v>0</v>
      </c>
      <c r="L105" s="72">
        <f t="shared" si="72"/>
        <v>0</v>
      </c>
      <c r="M105" s="72">
        <f t="shared" si="72"/>
        <v>0</v>
      </c>
      <c r="N105" s="72">
        <f t="shared" si="72"/>
        <v>0</v>
      </c>
      <c r="O105" s="72">
        <f t="shared" si="72"/>
        <v>0</v>
      </c>
      <c r="P105" s="72">
        <f t="shared" si="72"/>
        <v>0</v>
      </c>
      <c r="Q105" s="72">
        <f t="shared" si="72"/>
        <v>0</v>
      </c>
      <c r="R105" s="72">
        <f t="shared" si="72"/>
        <v>0</v>
      </c>
      <c r="S105" s="72">
        <f t="shared" si="72"/>
        <v>0</v>
      </c>
      <c r="T105" s="72">
        <f t="shared" si="72"/>
        <v>0</v>
      </c>
      <c r="U105" s="72">
        <f t="shared" si="72"/>
        <v>0</v>
      </c>
      <c r="V105" s="72">
        <f t="shared" si="72"/>
        <v>0</v>
      </c>
      <c r="W105" s="72">
        <f t="shared" si="72"/>
        <v>0</v>
      </c>
      <c r="X105" s="72">
        <f t="shared" si="72"/>
        <v>0</v>
      </c>
      <c r="Y105" s="72">
        <f t="shared" si="72"/>
        <v>0</v>
      </c>
      <c r="Z105" s="72">
        <f t="shared" si="72"/>
        <v>0</v>
      </c>
      <c r="AA105" s="72">
        <f t="shared" si="72"/>
        <v>0</v>
      </c>
      <c r="AB105" s="72">
        <f t="shared" si="72"/>
        <v>0</v>
      </c>
      <c r="AC105" s="72">
        <f t="shared" si="72"/>
        <v>0</v>
      </c>
      <c r="AD105" s="72">
        <f t="shared" si="72"/>
        <v>0</v>
      </c>
      <c r="AE105" s="72">
        <f t="shared" si="72"/>
        <v>0</v>
      </c>
      <c r="AF105" s="72">
        <f t="shared" si="72"/>
        <v>0</v>
      </c>
      <c r="AG105" s="72">
        <f t="shared" si="72"/>
        <v>0</v>
      </c>
      <c r="AH105" s="72">
        <f t="shared" si="72"/>
        <v>0</v>
      </c>
      <c r="AI105" s="72">
        <f t="shared" si="72"/>
        <v>0</v>
      </c>
      <c r="AJ105" s="72">
        <f t="shared" si="72"/>
        <v>0</v>
      </c>
      <c r="AK105" s="72">
        <f t="shared" si="72"/>
        <v>0</v>
      </c>
      <c r="AL105" s="72">
        <f t="shared" si="72"/>
        <v>0</v>
      </c>
      <c r="AM105" s="72">
        <f t="shared" si="72"/>
        <v>0</v>
      </c>
      <c r="AN105" s="72">
        <f t="shared" si="72"/>
        <v>0</v>
      </c>
      <c r="AO105" s="72">
        <f t="shared" si="72"/>
        <v>0</v>
      </c>
      <c r="AP105" s="72">
        <f t="shared" si="72"/>
        <v>0</v>
      </c>
      <c r="AQ105" s="72">
        <f t="shared" si="72"/>
        <v>0</v>
      </c>
      <c r="AR105" s="72">
        <f t="shared" si="72"/>
        <v>0</v>
      </c>
      <c r="AS105" s="72">
        <f t="shared" si="72"/>
        <v>0</v>
      </c>
      <c r="AT105" s="72">
        <f t="shared" si="72"/>
        <v>0</v>
      </c>
      <c r="AU105" s="72">
        <f t="shared" si="72"/>
        <v>0</v>
      </c>
      <c r="AV105" s="72">
        <f t="shared" si="72"/>
        <v>0</v>
      </c>
      <c r="AW105" s="72">
        <f t="shared" si="72"/>
        <v>0</v>
      </c>
      <c r="AX105" s="72">
        <f t="shared" si="72"/>
        <v>0</v>
      </c>
      <c r="AY105" s="72">
        <f t="shared" si="72"/>
        <v>0</v>
      </c>
      <c r="AZ105" s="72">
        <f t="shared" si="72"/>
        <v>0</v>
      </c>
      <c r="BA105" s="72">
        <f t="shared" si="72"/>
        <v>0</v>
      </c>
      <c r="BB105" s="72">
        <f t="shared" si="72"/>
        <v>0</v>
      </c>
      <c r="BC105" s="72">
        <f t="shared" si="72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73">$G$20/$B$3</f>
        <v>0</v>
      </c>
      <c r="H106" s="72">
        <f t="shared" si="73"/>
        <v>0</v>
      </c>
      <c r="I106" s="72">
        <f t="shared" si="73"/>
        <v>0</v>
      </c>
      <c r="J106" s="72">
        <f t="shared" si="73"/>
        <v>0</v>
      </c>
      <c r="K106" s="72">
        <f t="shared" si="73"/>
        <v>0</v>
      </c>
      <c r="L106" s="72">
        <f t="shared" si="73"/>
        <v>0</v>
      </c>
      <c r="M106" s="72">
        <f t="shared" si="73"/>
        <v>0</v>
      </c>
      <c r="N106" s="72">
        <f t="shared" si="73"/>
        <v>0</v>
      </c>
      <c r="O106" s="72">
        <f t="shared" si="73"/>
        <v>0</v>
      </c>
      <c r="P106" s="72">
        <f t="shared" si="73"/>
        <v>0</v>
      </c>
      <c r="Q106" s="72">
        <f t="shared" si="73"/>
        <v>0</v>
      </c>
      <c r="R106" s="72">
        <f t="shared" si="73"/>
        <v>0</v>
      </c>
      <c r="S106" s="72">
        <f t="shared" si="73"/>
        <v>0</v>
      </c>
      <c r="T106" s="72">
        <f t="shared" si="73"/>
        <v>0</v>
      </c>
      <c r="U106" s="72">
        <f t="shared" si="73"/>
        <v>0</v>
      </c>
      <c r="V106" s="72">
        <f t="shared" si="73"/>
        <v>0</v>
      </c>
      <c r="W106" s="72">
        <f t="shared" si="73"/>
        <v>0</v>
      </c>
      <c r="X106" s="72">
        <f t="shared" si="73"/>
        <v>0</v>
      </c>
      <c r="Y106" s="72">
        <f t="shared" si="73"/>
        <v>0</v>
      </c>
      <c r="Z106" s="72">
        <f t="shared" si="73"/>
        <v>0</v>
      </c>
      <c r="AA106" s="72">
        <f t="shared" si="73"/>
        <v>0</v>
      </c>
      <c r="AB106" s="72">
        <f t="shared" si="73"/>
        <v>0</v>
      </c>
      <c r="AC106" s="72">
        <f t="shared" si="73"/>
        <v>0</v>
      </c>
      <c r="AD106" s="72">
        <f t="shared" si="73"/>
        <v>0</v>
      </c>
      <c r="AE106" s="72">
        <f t="shared" si="73"/>
        <v>0</v>
      </c>
      <c r="AF106" s="72">
        <f t="shared" si="73"/>
        <v>0</v>
      </c>
      <c r="AG106" s="72">
        <f t="shared" si="73"/>
        <v>0</v>
      </c>
      <c r="AH106" s="72">
        <f t="shared" si="73"/>
        <v>0</v>
      </c>
      <c r="AI106" s="72">
        <f t="shared" si="73"/>
        <v>0</v>
      </c>
      <c r="AJ106" s="72">
        <f t="shared" si="73"/>
        <v>0</v>
      </c>
      <c r="AK106" s="72">
        <f t="shared" si="73"/>
        <v>0</v>
      </c>
      <c r="AL106" s="72">
        <f t="shared" si="73"/>
        <v>0</v>
      </c>
      <c r="AM106" s="72">
        <f t="shared" si="73"/>
        <v>0</v>
      </c>
      <c r="AN106" s="72">
        <f t="shared" si="73"/>
        <v>0</v>
      </c>
      <c r="AO106" s="72">
        <f t="shared" si="73"/>
        <v>0</v>
      </c>
      <c r="AP106" s="72">
        <f t="shared" si="73"/>
        <v>0</v>
      </c>
      <c r="AQ106" s="72">
        <f t="shared" si="73"/>
        <v>0</v>
      </c>
      <c r="AR106" s="72">
        <f t="shared" si="73"/>
        <v>0</v>
      </c>
      <c r="AS106" s="72">
        <f t="shared" si="73"/>
        <v>0</v>
      </c>
      <c r="AT106" s="72">
        <f t="shared" si="73"/>
        <v>0</v>
      </c>
      <c r="AU106" s="72">
        <f t="shared" si="73"/>
        <v>0</v>
      </c>
      <c r="AV106" s="72">
        <f t="shared" si="73"/>
        <v>0</v>
      </c>
      <c r="AW106" s="72">
        <f t="shared" si="73"/>
        <v>0</v>
      </c>
      <c r="AX106" s="72">
        <f t="shared" si="73"/>
        <v>0</v>
      </c>
      <c r="AY106" s="72">
        <f t="shared" si="73"/>
        <v>0</v>
      </c>
      <c r="AZ106" s="72">
        <f t="shared" si="73"/>
        <v>0</v>
      </c>
      <c r="BA106" s="72">
        <f t="shared" si="73"/>
        <v>0</v>
      </c>
      <c r="BB106" s="72">
        <f t="shared" si="73"/>
        <v>0</v>
      </c>
      <c r="BC106" s="72">
        <f t="shared" si="73"/>
        <v>0</v>
      </c>
      <c r="BD106" s="72">
        <f t="shared" si="7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74">$H$20/$B$3</f>
        <v>0</v>
      </c>
      <c r="I107" s="72">
        <f t="shared" si="74"/>
        <v>0</v>
      </c>
      <c r="J107" s="72">
        <f t="shared" si="74"/>
        <v>0</v>
      </c>
      <c r="K107" s="72">
        <f t="shared" si="74"/>
        <v>0</v>
      </c>
      <c r="L107" s="72">
        <f t="shared" si="74"/>
        <v>0</v>
      </c>
      <c r="M107" s="72">
        <f t="shared" si="74"/>
        <v>0</v>
      </c>
      <c r="N107" s="72">
        <f t="shared" si="74"/>
        <v>0</v>
      </c>
      <c r="O107" s="72">
        <f t="shared" si="74"/>
        <v>0</v>
      </c>
      <c r="P107" s="72">
        <f t="shared" si="74"/>
        <v>0</v>
      </c>
      <c r="Q107" s="72">
        <f t="shared" si="74"/>
        <v>0</v>
      </c>
      <c r="R107" s="72">
        <f t="shared" si="74"/>
        <v>0</v>
      </c>
      <c r="S107" s="72">
        <f t="shared" si="74"/>
        <v>0</v>
      </c>
      <c r="T107" s="72">
        <f t="shared" si="74"/>
        <v>0</v>
      </c>
      <c r="U107" s="72">
        <f t="shared" si="74"/>
        <v>0</v>
      </c>
      <c r="V107" s="72">
        <f t="shared" si="74"/>
        <v>0</v>
      </c>
      <c r="W107" s="72">
        <f t="shared" si="74"/>
        <v>0</v>
      </c>
      <c r="X107" s="72">
        <f t="shared" si="74"/>
        <v>0</v>
      </c>
      <c r="Y107" s="72">
        <f t="shared" si="74"/>
        <v>0</v>
      </c>
      <c r="Z107" s="72">
        <f t="shared" si="74"/>
        <v>0</v>
      </c>
      <c r="AA107" s="72">
        <f t="shared" si="74"/>
        <v>0</v>
      </c>
      <c r="AB107" s="72">
        <f t="shared" si="74"/>
        <v>0</v>
      </c>
      <c r="AC107" s="72">
        <f t="shared" si="74"/>
        <v>0</v>
      </c>
      <c r="AD107" s="72">
        <f t="shared" si="74"/>
        <v>0</v>
      </c>
      <c r="AE107" s="72">
        <f t="shared" si="74"/>
        <v>0</v>
      </c>
      <c r="AF107" s="72">
        <f t="shared" si="74"/>
        <v>0</v>
      </c>
      <c r="AG107" s="72">
        <f t="shared" si="74"/>
        <v>0</v>
      </c>
      <c r="AH107" s="72">
        <f t="shared" si="74"/>
        <v>0</v>
      </c>
      <c r="AI107" s="72">
        <f t="shared" si="74"/>
        <v>0</v>
      </c>
      <c r="AJ107" s="72">
        <f t="shared" si="74"/>
        <v>0</v>
      </c>
      <c r="AK107" s="72">
        <f t="shared" si="74"/>
        <v>0</v>
      </c>
      <c r="AL107" s="72">
        <f t="shared" si="74"/>
        <v>0</v>
      </c>
      <c r="AM107" s="72">
        <f t="shared" si="74"/>
        <v>0</v>
      </c>
      <c r="AN107" s="72">
        <f t="shared" si="74"/>
        <v>0</v>
      </c>
      <c r="AO107" s="72">
        <f t="shared" si="74"/>
        <v>0</v>
      </c>
      <c r="AP107" s="72">
        <f t="shared" si="74"/>
        <v>0</v>
      </c>
      <c r="AQ107" s="72">
        <f t="shared" si="74"/>
        <v>0</v>
      </c>
      <c r="AR107" s="72">
        <f t="shared" si="74"/>
        <v>0</v>
      </c>
      <c r="AS107" s="72">
        <f t="shared" si="74"/>
        <v>0</v>
      </c>
      <c r="AT107" s="72">
        <f t="shared" si="74"/>
        <v>0</v>
      </c>
      <c r="AU107" s="72">
        <f t="shared" si="74"/>
        <v>0</v>
      </c>
      <c r="AV107" s="72">
        <f t="shared" si="74"/>
        <v>0</v>
      </c>
      <c r="AW107" s="72">
        <f t="shared" si="74"/>
        <v>0</v>
      </c>
      <c r="AX107" s="72">
        <f t="shared" si="74"/>
        <v>0</v>
      </c>
      <c r="AY107" s="72">
        <f t="shared" si="74"/>
        <v>0</v>
      </c>
      <c r="AZ107" s="72">
        <f t="shared" si="74"/>
        <v>0</v>
      </c>
      <c r="BA107" s="72">
        <f t="shared" si="74"/>
        <v>0</v>
      </c>
      <c r="BB107" s="72">
        <f t="shared" si="74"/>
        <v>0</v>
      </c>
      <c r="BC107" s="72">
        <f t="shared" si="74"/>
        <v>0</v>
      </c>
      <c r="BD107" s="72">
        <f t="shared" si="74"/>
        <v>0</v>
      </c>
      <c r="BE107" s="72">
        <f t="shared" si="74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75">$I$20/$B$3</f>
        <v>0</v>
      </c>
      <c r="J108" s="72">
        <f t="shared" si="75"/>
        <v>0</v>
      </c>
      <c r="K108" s="72">
        <f t="shared" si="75"/>
        <v>0</v>
      </c>
      <c r="L108" s="72">
        <f t="shared" si="75"/>
        <v>0</v>
      </c>
      <c r="M108" s="72">
        <f t="shared" si="75"/>
        <v>0</v>
      </c>
      <c r="N108" s="72">
        <f t="shared" si="75"/>
        <v>0</v>
      </c>
      <c r="O108" s="72">
        <f t="shared" si="75"/>
        <v>0</v>
      </c>
      <c r="P108" s="72">
        <f t="shared" si="75"/>
        <v>0</v>
      </c>
      <c r="Q108" s="72">
        <f t="shared" si="75"/>
        <v>0</v>
      </c>
      <c r="R108" s="72">
        <f t="shared" si="75"/>
        <v>0</v>
      </c>
      <c r="S108" s="72">
        <f t="shared" si="75"/>
        <v>0</v>
      </c>
      <c r="T108" s="72">
        <f t="shared" si="75"/>
        <v>0</v>
      </c>
      <c r="U108" s="72">
        <f t="shared" si="75"/>
        <v>0</v>
      </c>
      <c r="V108" s="72">
        <f t="shared" si="75"/>
        <v>0</v>
      </c>
      <c r="W108" s="72">
        <f t="shared" si="75"/>
        <v>0</v>
      </c>
      <c r="X108" s="72">
        <f t="shared" si="75"/>
        <v>0</v>
      </c>
      <c r="Y108" s="72">
        <f t="shared" si="75"/>
        <v>0</v>
      </c>
      <c r="Z108" s="72">
        <f t="shared" si="75"/>
        <v>0</v>
      </c>
      <c r="AA108" s="72">
        <f t="shared" si="75"/>
        <v>0</v>
      </c>
      <c r="AB108" s="72">
        <f t="shared" si="75"/>
        <v>0</v>
      </c>
      <c r="AC108" s="72">
        <f t="shared" si="75"/>
        <v>0</v>
      </c>
      <c r="AD108" s="72">
        <f t="shared" si="75"/>
        <v>0</v>
      </c>
      <c r="AE108" s="72">
        <f t="shared" si="75"/>
        <v>0</v>
      </c>
      <c r="AF108" s="72">
        <f t="shared" si="75"/>
        <v>0</v>
      </c>
      <c r="AG108" s="72">
        <f t="shared" si="75"/>
        <v>0</v>
      </c>
      <c r="AH108" s="72">
        <f t="shared" si="75"/>
        <v>0</v>
      </c>
      <c r="AI108" s="72">
        <f t="shared" si="75"/>
        <v>0</v>
      </c>
      <c r="AJ108" s="72">
        <f t="shared" si="75"/>
        <v>0</v>
      </c>
      <c r="AK108" s="72">
        <f t="shared" si="75"/>
        <v>0</v>
      </c>
      <c r="AL108" s="72">
        <f t="shared" si="75"/>
        <v>0</v>
      </c>
      <c r="AM108" s="72">
        <f t="shared" si="75"/>
        <v>0</v>
      </c>
      <c r="AN108" s="72">
        <f t="shared" si="75"/>
        <v>0</v>
      </c>
      <c r="AO108" s="72">
        <f t="shared" si="75"/>
        <v>0</v>
      </c>
      <c r="AP108" s="72">
        <f t="shared" si="75"/>
        <v>0</v>
      </c>
      <c r="AQ108" s="72">
        <f t="shared" si="75"/>
        <v>0</v>
      </c>
      <c r="AR108" s="72">
        <f t="shared" si="75"/>
        <v>0</v>
      </c>
      <c r="AS108" s="72">
        <f t="shared" si="75"/>
        <v>0</v>
      </c>
      <c r="AT108" s="72">
        <f t="shared" si="75"/>
        <v>0</v>
      </c>
      <c r="AU108" s="72">
        <f t="shared" si="75"/>
        <v>0</v>
      </c>
      <c r="AV108" s="72">
        <f t="shared" si="75"/>
        <v>0</v>
      </c>
      <c r="AW108" s="72">
        <f t="shared" si="75"/>
        <v>0</v>
      </c>
      <c r="AX108" s="72">
        <f t="shared" si="75"/>
        <v>0</v>
      </c>
      <c r="AY108" s="72">
        <f t="shared" si="75"/>
        <v>0</v>
      </c>
      <c r="AZ108" s="72">
        <f t="shared" si="75"/>
        <v>0</v>
      </c>
      <c r="BA108" s="72">
        <f t="shared" si="75"/>
        <v>0</v>
      </c>
      <c r="BB108" s="72">
        <f t="shared" si="75"/>
        <v>0</v>
      </c>
      <c r="BC108" s="72">
        <f t="shared" si="75"/>
        <v>0</v>
      </c>
      <c r="BD108" s="72">
        <f t="shared" si="75"/>
        <v>0</v>
      </c>
      <c r="BE108" s="72">
        <f t="shared" si="75"/>
        <v>0</v>
      </c>
      <c r="BF108" s="72">
        <f t="shared" si="75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76">$J$20/$B$3</f>
        <v>0</v>
      </c>
      <c r="P109" s="72">
        <f t="shared" si="76"/>
        <v>0</v>
      </c>
      <c r="Q109" s="72">
        <f t="shared" si="76"/>
        <v>0</v>
      </c>
      <c r="R109" s="72">
        <f t="shared" si="76"/>
        <v>0</v>
      </c>
      <c r="S109" s="72">
        <f t="shared" si="76"/>
        <v>0</v>
      </c>
      <c r="T109" s="72">
        <f t="shared" si="76"/>
        <v>0</v>
      </c>
      <c r="U109" s="72">
        <f t="shared" si="76"/>
        <v>0</v>
      </c>
      <c r="V109" s="72">
        <f t="shared" si="76"/>
        <v>0</v>
      </c>
      <c r="W109" s="72">
        <f t="shared" si="76"/>
        <v>0</v>
      </c>
      <c r="X109" s="72">
        <f t="shared" si="76"/>
        <v>0</v>
      </c>
      <c r="Y109" s="72">
        <f t="shared" si="76"/>
        <v>0</v>
      </c>
      <c r="Z109" s="72">
        <f t="shared" si="76"/>
        <v>0</v>
      </c>
      <c r="AA109" s="72">
        <f t="shared" si="76"/>
        <v>0</v>
      </c>
      <c r="AB109" s="72">
        <f t="shared" si="76"/>
        <v>0</v>
      </c>
      <c r="AC109" s="72">
        <f t="shared" si="76"/>
        <v>0</v>
      </c>
      <c r="AD109" s="72">
        <f t="shared" si="76"/>
        <v>0</v>
      </c>
      <c r="AE109" s="72">
        <f t="shared" si="76"/>
        <v>0</v>
      </c>
      <c r="AF109" s="72">
        <f t="shared" si="76"/>
        <v>0</v>
      </c>
      <c r="AG109" s="72">
        <f t="shared" si="76"/>
        <v>0</v>
      </c>
      <c r="AH109" s="72">
        <f t="shared" si="76"/>
        <v>0</v>
      </c>
      <c r="AI109" s="72">
        <f t="shared" si="76"/>
        <v>0</v>
      </c>
      <c r="AJ109" s="72">
        <f t="shared" si="76"/>
        <v>0</v>
      </c>
      <c r="AK109" s="72">
        <f t="shared" si="76"/>
        <v>0</v>
      </c>
      <c r="AL109" s="72">
        <f t="shared" si="76"/>
        <v>0</v>
      </c>
      <c r="AM109" s="72">
        <f t="shared" si="76"/>
        <v>0</v>
      </c>
      <c r="AN109" s="72">
        <f t="shared" si="76"/>
        <v>0</v>
      </c>
      <c r="AO109" s="72">
        <f t="shared" si="76"/>
        <v>0</v>
      </c>
      <c r="AP109" s="72">
        <f t="shared" si="76"/>
        <v>0</v>
      </c>
      <c r="AQ109" s="72">
        <f t="shared" si="76"/>
        <v>0</v>
      </c>
      <c r="AR109" s="72">
        <f t="shared" si="76"/>
        <v>0</v>
      </c>
      <c r="AS109" s="72">
        <f t="shared" si="76"/>
        <v>0</v>
      </c>
      <c r="AT109" s="72">
        <f t="shared" si="76"/>
        <v>0</v>
      </c>
      <c r="AU109" s="72">
        <f t="shared" si="76"/>
        <v>0</v>
      </c>
      <c r="AV109" s="72">
        <f t="shared" si="76"/>
        <v>0</v>
      </c>
      <c r="AW109" s="72">
        <f t="shared" si="76"/>
        <v>0</v>
      </c>
      <c r="AX109" s="72">
        <f t="shared" si="76"/>
        <v>0</v>
      </c>
      <c r="AY109" s="72">
        <f t="shared" si="76"/>
        <v>0</v>
      </c>
      <c r="AZ109" s="72">
        <f t="shared" si="76"/>
        <v>0</v>
      </c>
      <c r="BA109" s="72">
        <f t="shared" si="76"/>
        <v>0</v>
      </c>
      <c r="BB109" s="72">
        <f t="shared" si="76"/>
        <v>0</v>
      </c>
      <c r="BC109" s="72">
        <f t="shared" si="76"/>
        <v>0</v>
      </c>
      <c r="BD109" s="72">
        <f t="shared" si="76"/>
        <v>0</v>
      </c>
      <c r="BE109" s="72">
        <f t="shared" si="76"/>
        <v>0</v>
      </c>
      <c r="BF109" s="72">
        <f t="shared" si="76"/>
        <v>0</v>
      </c>
      <c r="BG109" s="72">
        <f t="shared" si="76"/>
        <v>0</v>
      </c>
      <c r="BH109" s="72"/>
      <c r="BI109" s="72"/>
      <c r="BJ109" s="72"/>
      <c r="BK109" s="72"/>
      <c r="BL109" s="72"/>
      <c r="BM109" s="35"/>
      <c r="BN109" s="72">
        <f t="shared" si="6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77">$K$20/$B$3</f>
        <v>0</v>
      </c>
      <c r="P110" s="72">
        <f t="shared" si="77"/>
        <v>0</v>
      </c>
      <c r="Q110" s="72">
        <f t="shared" si="77"/>
        <v>0</v>
      </c>
      <c r="R110" s="72">
        <f t="shared" si="77"/>
        <v>0</v>
      </c>
      <c r="S110" s="72">
        <f t="shared" si="77"/>
        <v>0</v>
      </c>
      <c r="T110" s="72">
        <f t="shared" si="77"/>
        <v>0</v>
      </c>
      <c r="U110" s="72">
        <f t="shared" si="77"/>
        <v>0</v>
      </c>
      <c r="V110" s="72">
        <f t="shared" si="77"/>
        <v>0</v>
      </c>
      <c r="W110" s="72">
        <f t="shared" si="77"/>
        <v>0</v>
      </c>
      <c r="X110" s="72">
        <f t="shared" si="77"/>
        <v>0</v>
      </c>
      <c r="Y110" s="72">
        <f t="shared" si="77"/>
        <v>0</v>
      </c>
      <c r="Z110" s="72">
        <f t="shared" si="77"/>
        <v>0</v>
      </c>
      <c r="AA110" s="72">
        <f t="shared" si="77"/>
        <v>0</v>
      </c>
      <c r="AB110" s="72">
        <f t="shared" si="77"/>
        <v>0</v>
      </c>
      <c r="AC110" s="72">
        <f t="shared" si="77"/>
        <v>0</v>
      </c>
      <c r="AD110" s="72">
        <f t="shared" si="77"/>
        <v>0</v>
      </c>
      <c r="AE110" s="72">
        <f t="shared" si="77"/>
        <v>0</v>
      </c>
      <c r="AF110" s="72">
        <f t="shared" si="77"/>
        <v>0</v>
      </c>
      <c r="AG110" s="72">
        <f t="shared" si="77"/>
        <v>0</v>
      </c>
      <c r="AH110" s="72">
        <f t="shared" si="77"/>
        <v>0</v>
      </c>
      <c r="AI110" s="72">
        <f t="shared" si="77"/>
        <v>0</v>
      </c>
      <c r="AJ110" s="72">
        <f t="shared" si="77"/>
        <v>0</v>
      </c>
      <c r="AK110" s="72">
        <f t="shared" si="77"/>
        <v>0</v>
      </c>
      <c r="AL110" s="72">
        <f t="shared" si="77"/>
        <v>0</v>
      </c>
      <c r="AM110" s="72">
        <f t="shared" si="77"/>
        <v>0</v>
      </c>
      <c r="AN110" s="72">
        <f t="shared" si="77"/>
        <v>0</v>
      </c>
      <c r="AO110" s="72">
        <f t="shared" si="77"/>
        <v>0</v>
      </c>
      <c r="AP110" s="72">
        <f t="shared" si="77"/>
        <v>0</v>
      </c>
      <c r="AQ110" s="72">
        <f t="shared" si="77"/>
        <v>0</v>
      </c>
      <c r="AR110" s="72">
        <f t="shared" si="77"/>
        <v>0</v>
      </c>
      <c r="AS110" s="72">
        <f t="shared" si="77"/>
        <v>0</v>
      </c>
      <c r="AT110" s="72">
        <f t="shared" si="77"/>
        <v>0</v>
      </c>
      <c r="AU110" s="72">
        <f t="shared" si="77"/>
        <v>0</v>
      </c>
      <c r="AV110" s="72">
        <f t="shared" si="77"/>
        <v>0</v>
      </c>
      <c r="AW110" s="72">
        <f t="shared" si="77"/>
        <v>0</v>
      </c>
      <c r="AX110" s="72">
        <f t="shared" si="77"/>
        <v>0</v>
      </c>
      <c r="AY110" s="72">
        <f t="shared" si="77"/>
        <v>0</v>
      </c>
      <c r="AZ110" s="72">
        <f t="shared" si="77"/>
        <v>0</v>
      </c>
      <c r="BA110" s="72">
        <f t="shared" si="77"/>
        <v>0</v>
      </c>
      <c r="BB110" s="72">
        <f t="shared" si="77"/>
        <v>0</v>
      </c>
      <c r="BC110" s="72">
        <f t="shared" si="77"/>
        <v>0</v>
      </c>
      <c r="BD110" s="72">
        <f t="shared" si="77"/>
        <v>0</v>
      </c>
      <c r="BE110" s="72">
        <f t="shared" si="77"/>
        <v>0</v>
      </c>
      <c r="BF110" s="72">
        <f t="shared" si="77"/>
        <v>0</v>
      </c>
      <c r="BG110" s="72">
        <f t="shared" si="77"/>
        <v>0</v>
      </c>
      <c r="BH110" s="72">
        <f t="shared" si="77"/>
        <v>0</v>
      </c>
      <c r="BI110" s="72"/>
      <c r="BJ110" s="72"/>
      <c r="BK110" s="72"/>
      <c r="BL110" s="72"/>
      <c r="BM110" s="35"/>
      <c r="BN110" s="72">
        <f t="shared" si="6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8">$L$20/$B$3</f>
        <v>0</v>
      </c>
      <c r="P111" s="72">
        <f t="shared" si="78"/>
        <v>0</v>
      </c>
      <c r="Q111" s="72">
        <f t="shared" si="78"/>
        <v>0</v>
      </c>
      <c r="R111" s="72">
        <f t="shared" si="78"/>
        <v>0</v>
      </c>
      <c r="S111" s="72">
        <f t="shared" si="78"/>
        <v>0</v>
      </c>
      <c r="T111" s="72">
        <f t="shared" si="78"/>
        <v>0</v>
      </c>
      <c r="U111" s="72">
        <f t="shared" si="78"/>
        <v>0</v>
      </c>
      <c r="V111" s="72">
        <f t="shared" si="78"/>
        <v>0</v>
      </c>
      <c r="W111" s="72">
        <f t="shared" si="78"/>
        <v>0</v>
      </c>
      <c r="X111" s="72">
        <f t="shared" si="78"/>
        <v>0</v>
      </c>
      <c r="Y111" s="72">
        <f t="shared" si="78"/>
        <v>0</v>
      </c>
      <c r="Z111" s="72">
        <f t="shared" si="78"/>
        <v>0</v>
      </c>
      <c r="AA111" s="72">
        <f t="shared" si="78"/>
        <v>0</v>
      </c>
      <c r="AB111" s="72">
        <f t="shared" si="78"/>
        <v>0</v>
      </c>
      <c r="AC111" s="72">
        <f t="shared" si="78"/>
        <v>0</v>
      </c>
      <c r="AD111" s="72">
        <f t="shared" si="78"/>
        <v>0</v>
      </c>
      <c r="AE111" s="72">
        <f t="shared" si="78"/>
        <v>0</v>
      </c>
      <c r="AF111" s="72">
        <f t="shared" si="78"/>
        <v>0</v>
      </c>
      <c r="AG111" s="72">
        <f t="shared" si="78"/>
        <v>0</v>
      </c>
      <c r="AH111" s="72">
        <f t="shared" si="78"/>
        <v>0</v>
      </c>
      <c r="AI111" s="72">
        <f t="shared" si="78"/>
        <v>0</v>
      </c>
      <c r="AJ111" s="72">
        <f t="shared" si="78"/>
        <v>0</v>
      </c>
      <c r="AK111" s="72">
        <f t="shared" si="78"/>
        <v>0</v>
      </c>
      <c r="AL111" s="72">
        <f t="shared" si="78"/>
        <v>0</v>
      </c>
      <c r="AM111" s="72">
        <f t="shared" si="78"/>
        <v>0</v>
      </c>
      <c r="AN111" s="72">
        <f t="shared" si="78"/>
        <v>0</v>
      </c>
      <c r="AO111" s="72">
        <f t="shared" si="78"/>
        <v>0</v>
      </c>
      <c r="AP111" s="72">
        <f t="shared" si="78"/>
        <v>0</v>
      </c>
      <c r="AQ111" s="72">
        <f t="shared" si="78"/>
        <v>0</v>
      </c>
      <c r="AR111" s="72">
        <f t="shared" si="78"/>
        <v>0</v>
      </c>
      <c r="AS111" s="72">
        <f t="shared" si="78"/>
        <v>0</v>
      </c>
      <c r="AT111" s="72">
        <f t="shared" si="78"/>
        <v>0</v>
      </c>
      <c r="AU111" s="72">
        <f t="shared" si="78"/>
        <v>0</v>
      </c>
      <c r="AV111" s="72">
        <f t="shared" si="78"/>
        <v>0</v>
      </c>
      <c r="AW111" s="72">
        <f t="shared" si="78"/>
        <v>0</v>
      </c>
      <c r="AX111" s="72">
        <f t="shared" si="78"/>
        <v>0</v>
      </c>
      <c r="AY111" s="72">
        <f t="shared" si="78"/>
        <v>0</v>
      </c>
      <c r="AZ111" s="72">
        <f t="shared" si="78"/>
        <v>0</v>
      </c>
      <c r="BA111" s="72">
        <f t="shared" si="78"/>
        <v>0</v>
      </c>
      <c r="BB111" s="72">
        <f t="shared" si="78"/>
        <v>0</v>
      </c>
      <c r="BC111" s="72">
        <f t="shared" si="78"/>
        <v>0</v>
      </c>
      <c r="BD111" s="72">
        <f t="shared" si="78"/>
        <v>0</v>
      </c>
      <c r="BE111" s="72">
        <f t="shared" si="78"/>
        <v>0</v>
      </c>
      <c r="BF111" s="72">
        <f t="shared" si="78"/>
        <v>0</v>
      </c>
      <c r="BG111" s="72">
        <f t="shared" si="78"/>
        <v>0</v>
      </c>
      <c r="BH111" s="72">
        <f t="shared" si="78"/>
        <v>0</v>
      </c>
      <c r="BI111" s="72">
        <f t="shared" si="78"/>
        <v>0</v>
      </c>
      <c r="BJ111" s="72"/>
      <c r="BK111" s="72"/>
      <c r="BL111" s="72"/>
      <c r="BM111" s="35"/>
      <c r="BN111" s="72">
        <f t="shared" si="6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9">$M$20/$B$3</f>
        <v>0</v>
      </c>
      <c r="P112" s="72">
        <f t="shared" si="79"/>
        <v>0</v>
      </c>
      <c r="Q112" s="72">
        <f t="shared" si="79"/>
        <v>0</v>
      </c>
      <c r="R112" s="72">
        <f t="shared" si="79"/>
        <v>0</v>
      </c>
      <c r="S112" s="72">
        <f t="shared" si="79"/>
        <v>0</v>
      </c>
      <c r="T112" s="72">
        <f t="shared" si="79"/>
        <v>0</v>
      </c>
      <c r="U112" s="72">
        <f t="shared" si="79"/>
        <v>0</v>
      </c>
      <c r="V112" s="72">
        <f t="shared" si="79"/>
        <v>0</v>
      </c>
      <c r="W112" s="72">
        <f t="shared" si="79"/>
        <v>0</v>
      </c>
      <c r="X112" s="72">
        <f t="shared" si="79"/>
        <v>0</v>
      </c>
      <c r="Y112" s="72">
        <f t="shared" si="79"/>
        <v>0</v>
      </c>
      <c r="Z112" s="72">
        <f t="shared" si="79"/>
        <v>0</v>
      </c>
      <c r="AA112" s="72">
        <f t="shared" si="79"/>
        <v>0</v>
      </c>
      <c r="AB112" s="72">
        <f t="shared" si="79"/>
        <v>0</v>
      </c>
      <c r="AC112" s="72">
        <f t="shared" si="79"/>
        <v>0</v>
      </c>
      <c r="AD112" s="72">
        <f t="shared" si="79"/>
        <v>0</v>
      </c>
      <c r="AE112" s="72">
        <f t="shared" si="79"/>
        <v>0</v>
      </c>
      <c r="AF112" s="72">
        <f t="shared" si="79"/>
        <v>0</v>
      </c>
      <c r="AG112" s="72">
        <f t="shared" si="79"/>
        <v>0</v>
      </c>
      <c r="AH112" s="72">
        <f t="shared" si="79"/>
        <v>0</v>
      </c>
      <c r="AI112" s="72">
        <f t="shared" si="79"/>
        <v>0</v>
      </c>
      <c r="AJ112" s="72">
        <f t="shared" si="79"/>
        <v>0</v>
      </c>
      <c r="AK112" s="72">
        <f t="shared" si="79"/>
        <v>0</v>
      </c>
      <c r="AL112" s="72">
        <f t="shared" si="79"/>
        <v>0</v>
      </c>
      <c r="AM112" s="72">
        <f t="shared" si="79"/>
        <v>0</v>
      </c>
      <c r="AN112" s="72">
        <f t="shared" si="79"/>
        <v>0</v>
      </c>
      <c r="AO112" s="72">
        <f t="shared" si="79"/>
        <v>0</v>
      </c>
      <c r="AP112" s="72">
        <f t="shared" si="79"/>
        <v>0</v>
      </c>
      <c r="AQ112" s="72">
        <f t="shared" si="79"/>
        <v>0</v>
      </c>
      <c r="AR112" s="72">
        <f t="shared" si="79"/>
        <v>0</v>
      </c>
      <c r="AS112" s="72">
        <f t="shared" si="79"/>
        <v>0</v>
      </c>
      <c r="AT112" s="72">
        <f t="shared" si="79"/>
        <v>0</v>
      </c>
      <c r="AU112" s="72">
        <f t="shared" si="79"/>
        <v>0</v>
      </c>
      <c r="AV112" s="72">
        <f t="shared" si="79"/>
        <v>0</v>
      </c>
      <c r="AW112" s="72">
        <f t="shared" si="79"/>
        <v>0</v>
      </c>
      <c r="AX112" s="72">
        <f t="shared" si="79"/>
        <v>0</v>
      </c>
      <c r="AY112" s="72">
        <f t="shared" si="79"/>
        <v>0</v>
      </c>
      <c r="AZ112" s="72">
        <f t="shared" si="79"/>
        <v>0</v>
      </c>
      <c r="BA112" s="72">
        <f t="shared" si="79"/>
        <v>0</v>
      </c>
      <c r="BB112" s="72">
        <f t="shared" si="79"/>
        <v>0</v>
      </c>
      <c r="BC112" s="72">
        <f t="shared" si="79"/>
        <v>0</v>
      </c>
      <c r="BD112" s="72">
        <f t="shared" si="79"/>
        <v>0</v>
      </c>
      <c r="BE112" s="72">
        <f t="shared" si="79"/>
        <v>0</v>
      </c>
      <c r="BF112" s="72">
        <f t="shared" si="79"/>
        <v>0</v>
      </c>
      <c r="BG112" s="72">
        <f t="shared" si="79"/>
        <v>0</v>
      </c>
      <c r="BH112" s="72">
        <f t="shared" si="79"/>
        <v>0</v>
      </c>
      <c r="BI112" s="72">
        <f t="shared" si="79"/>
        <v>0</v>
      </c>
      <c r="BJ112" s="72">
        <f t="shared" si="79"/>
        <v>0</v>
      </c>
      <c r="BK112" s="72"/>
      <c r="BL112" s="72"/>
      <c r="BM112" s="35"/>
      <c r="BN112" s="72">
        <f t="shared" si="6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80">$N$20/$B$3</f>
        <v>0</v>
      </c>
      <c r="P113" s="72">
        <f t="shared" si="80"/>
        <v>0</v>
      </c>
      <c r="Q113" s="72">
        <f t="shared" si="80"/>
        <v>0</v>
      </c>
      <c r="R113" s="72">
        <f t="shared" si="80"/>
        <v>0</v>
      </c>
      <c r="S113" s="72">
        <f t="shared" si="80"/>
        <v>0</v>
      </c>
      <c r="T113" s="72">
        <f t="shared" si="80"/>
        <v>0</v>
      </c>
      <c r="U113" s="72">
        <f t="shared" si="80"/>
        <v>0</v>
      </c>
      <c r="V113" s="72">
        <f t="shared" si="80"/>
        <v>0</v>
      </c>
      <c r="W113" s="72">
        <f t="shared" si="80"/>
        <v>0</v>
      </c>
      <c r="X113" s="72">
        <f t="shared" si="80"/>
        <v>0</v>
      </c>
      <c r="Y113" s="72">
        <f t="shared" si="80"/>
        <v>0</v>
      </c>
      <c r="Z113" s="72">
        <f t="shared" si="80"/>
        <v>0</v>
      </c>
      <c r="AA113" s="72">
        <f t="shared" si="80"/>
        <v>0</v>
      </c>
      <c r="AB113" s="72">
        <f t="shared" si="80"/>
        <v>0</v>
      </c>
      <c r="AC113" s="72">
        <f t="shared" si="80"/>
        <v>0</v>
      </c>
      <c r="AD113" s="72">
        <f t="shared" si="80"/>
        <v>0</v>
      </c>
      <c r="AE113" s="72">
        <f t="shared" si="80"/>
        <v>0</v>
      </c>
      <c r="AF113" s="72">
        <f t="shared" si="80"/>
        <v>0</v>
      </c>
      <c r="AG113" s="72">
        <f t="shared" si="80"/>
        <v>0</v>
      </c>
      <c r="AH113" s="72">
        <f t="shared" si="80"/>
        <v>0</v>
      </c>
      <c r="AI113" s="72">
        <f t="shared" si="80"/>
        <v>0</v>
      </c>
      <c r="AJ113" s="72">
        <f t="shared" si="80"/>
        <v>0</v>
      </c>
      <c r="AK113" s="72">
        <f t="shared" si="80"/>
        <v>0</v>
      </c>
      <c r="AL113" s="72">
        <f t="shared" si="80"/>
        <v>0</v>
      </c>
      <c r="AM113" s="72">
        <f t="shared" si="80"/>
        <v>0</v>
      </c>
      <c r="AN113" s="72">
        <f t="shared" si="80"/>
        <v>0</v>
      </c>
      <c r="AO113" s="72">
        <f t="shared" si="80"/>
        <v>0</v>
      </c>
      <c r="AP113" s="72">
        <f t="shared" si="80"/>
        <v>0</v>
      </c>
      <c r="AQ113" s="72">
        <f t="shared" si="80"/>
        <v>0</v>
      </c>
      <c r="AR113" s="72">
        <f t="shared" si="80"/>
        <v>0</v>
      </c>
      <c r="AS113" s="72">
        <f t="shared" si="80"/>
        <v>0</v>
      </c>
      <c r="AT113" s="72">
        <f t="shared" si="80"/>
        <v>0</v>
      </c>
      <c r="AU113" s="72">
        <f t="shared" si="80"/>
        <v>0</v>
      </c>
      <c r="AV113" s="72">
        <f t="shared" si="80"/>
        <v>0</v>
      </c>
      <c r="AW113" s="72">
        <f t="shared" si="80"/>
        <v>0</v>
      </c>
      <c r="AX113" s="72">
        <f t="shared" si="80"/>
        <v>0</v>
      </c>
      <c r="AY113" s="72">
        <f t="shared" si="80"/>
        <v>0</v>
      </c>
      <c r="AZ113" s="72">
        <f t="shared" si="80"/>
        <v>0</v>
      </c>
      <c r="BA113" s="72">
        <f t="shared" si="80"/>
        <v>0</v>
      </c>
      <c r="BB113" s="72">
        <f t="shared" si="80"/>
        <v>0</v>
      </c>
      <c r="BC113" s="72">
        <f t="shared" si="80"/>
        <v>0</v>
      </c>
      <c r="BD113" s="72">
        <f t="shared" si="80"/>
        <v>0</v>
      </c>
      <c r="BE113" s="72">
        <f t="shared" si="80"/>
        <v>0</v>
      </c>
      <c r="BF113" s="72">
        <f t="shared" si="80"/>
        <v>0</v>
      </c>
      <c r="BG113" s="72">
        <f t="shared" si="80"/>
        <v>0</v>
      </c>
      <c r="BH113" s="72">
        <f t="shared" si="80"/>
        <v>0</v>
      </c>
      <c r="BI113" s="72">
        <f t="shared" si="80"/>
        <v>0</v>
      </c>
      <c r="BJ113" s="72">
        <f t="shared" si="80"/>
        <v>0</v>
      </c>
      <c r="BK113" s="72">
        <f t="shared" si="80"/>
        <v>0</v>
      </c>
      <c r="BL113" s="72"/>
      <c r="BM113" s="35"/>
      <c r="BN113" s="72">
        <f t="shared" si="6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81">SUM(C101:C113)</f>
        <v>0</v>
      </c>
      <c r="D114" s="66">
        <f t="shared" si="81"/>
        <v>0</v>
      </c>
      <c r="E114" s="66">
        <f t="shared" si="81"/>
        <v>2.9623871199999998</v>
      </c>
      <c r="F114" s="66">
        <f t="shared" si="81"/>
        <v>2.9623871199999998</v>
      </c>
      <c r="G114" s="66">
        <f t="shared" si="81"/>
        <v>2.9623871199999998</v>
      </c>
      <c r="H114" s="66">
        <f t="shared" si="81"/>
        <v>2.9623871199999998</v>
      </c>
      <c r="I114" s="66">
        <f t="shared" si="81"/>
        <v>2.9623871199999998</v>
      </c>
      <c r="J114" s="66">
        <f t="shared" si="81"/>
        <v>2.9623871199999998</v>
      </c>
      <c r="K114" s="66">
        <f t="shared" si="81"/>
        <v>2.9623871199999998</v>
      </c>
      <c r="L114" s="66">
        <f t="shared" si="81"/>
        <v>2.9623871199999998</v>
      </c>
      <c r="M114" s="66">
        <f t="shared" si="81"/>
        <v>2.9623871199999998</v>
      </c>
      <c r="N114" s="66">
        <f t="shared" si="81"/>
        <v>2.9623871199999998</v>
      </c>
      <c r="O114" s="66">
        <f t="shared" si="81"/>
        <v>2.9623871199999998</v>
      </c>
      <c r="P114" s="66">
        <f t="shared" si="81"/>
        <v>2.9623871199999998</v>
      </c>
      <c r="Q114" s="66">
        <f t="shared" si="81"/>
        <v>2.9623871199999998</v>
      </c>
      <c r="R114" s="66">
        <f t="shared" si="81"/>
        <v>2.9623871199999998</v>
      </c>
      <c r="S114" s="66">
        <f t="shared" si="81"/>
        <v>2.9623871199999998</v>
      </c>
      <c r="T114" s="66">
        <f t="shared" si="81"/>
        <v>2.9623871199999998</v>
      </c>
      <c r="U114" s="66">
        <f t="shared" si="81"/>
        <v>2.9623871199999998</v>
      </c>
      <c r="V114" s="66">
        <f t="shared" si="81"/>
        <v>2.9623871199999998</v>
      </c>
      <c r="W114" s="66">
        <f t="shared" si="81"/>
        <v>2.9623871199999998</v>
      </c>
      <c r="X114" s="66">
        <f t="shared" si="81"/>
        <v>2.9623871199999998</v>
      </c>
      <c r="Y114" s="66">
        <f t="shared" si="81"/>
        <v>2.9623871199999998</v>
      </c>
      <c r="Z114" s="66">
        <f t="shared" si="81"/>
        <v>2.9623871199999998</v>
      </c>
      <c r="AA114" s="66">
        <f t="shared" si="81"/>
        <v>2.9623871199999998</v>
      </c>
      <c r="AB114" s="66">
        <f t="shared" si="81"/>
        <v>2.9623871199999998</v>
      </c>
      <c r="AC114" s="66">
        <f t="shared" si="81"/>
        <v>2.9623871199999998</v>
      </c>
      <c r="AD114" s="66">
        <f t="shared" si="81"/>
        <v>2.9623871199999998</v>
      </c>
      <c r="AE114" s="66">
        <f t="shared" si="81"/>
        <v>2.9623871199999998</v>
      </c>
      <c r="AF114" s="66">
        <f t="shared" si="81"/>
        <v>2.9623871199999998</v>
      </c>
      <c r="AG114" s="66">
        <f t="shared" si="81"/>
        <v>2.9623871199999998</v>
      </c>
      <c r="AH114" s="66">
        <f t="shared" si="81"/>
        <v>2.9623871199999998</v>
      </c>
      <c r="AI114" s="66">
        <f t="shared" si="81"/>
        <v>2.9623871199999998</v>
      </c>
      <c r="AJ114" s="66">
        <f t="shared" si="81"/>
        <v>2.9623871199999998</v>
      </c>
      <c r="AK114" s="66">
        <f t="shared" si="81"/>
        <v>2.9623871199999998</v>
      </c>
      <c r="AL114" s="66">
        <f t="shared" si="81"/>
        <v>2.9623871199999998</v>
      </c>
      <c r="AM114" s="66">
        <f t="shared" si="81"/>
        <v>2.9623871199999998</v>
      </c>
      <c r="AN114" s="66">
        <f t="shared" si="81"/>
        <v>2.9623871199999998</v>
      </c>
      <c r="AO114" s="66">
        <f t="shared" si="81"/>
        <v>2.9623871199999998</v>
      </c>
      <c r="AP114" s="66">
        <f t="shared" si="81"/>
        <v>2.9623871199999998</v>
      </c>
      <c r="AQ114" s="66">
        <f t="shared" si="81"/>
        <v>2.9623871199999998</v>
      </c>
      <c r="AR114" s="66">
        <f t="shared" si="81"/>
        <v>2.9623871199999998</v>
      </c>
      <c r="AS114" s="66">
        <f t="shared" si="81"/>
        <v>2.9623871199999998</v>
      </c>
      <c r="AT114" s="66">
        <f t="shared" si="81"/>
        <v>2.9623871199999998</v>
      </c>
      <c r="AU114" s="66">
        <f t="shared" si="81"/>
        <v>2.9623871199999998</v>
      </c>
      <c r="AV114" s="66">
        <f t="shared" si="81"/>
        <v>2.9623871199999998</v>
      </c>
      <c r="AW114" s="66">
        <f t="shared" si="81"/>
        <v>2.9623871199999998</v>
      </c>
      <c r="AX114" s="66">
        <f t="shared" si="81"/>
        <v>2.9623871199999998</v>
      </c>
      <c r="AY114" s="66">
        <f t="shared" si="81"/>
        <v>2.9623871199999998</v>
      </c>
      <c r="AZ114" s="66">
        <f t="shared" si="81"/>
        <v>2.9623871199999998</v>
      </c>
      <c r="BA114" s="66">
        <f t="shared" si="81"/>
        <v>2.9623871199999998</v>
      </c>
      <c r="BB114" s="66">
        <f t="shared" si="81"/>
        <v>2.9623871199999998</v>
      </c>
      <c r="BC114" s="66">
        <f t="shared" si="81"/>
        <v>0</v>
      </c>
      <c r="BD114" s="66">
        <f t="shared" si="81"/>
        <v>0</v>
      </c>
      <c r="BE114" s="66">
        <f t="shared" si="81"/>
        <v>0</v>
      </c>
      <c r="BF114" s="66">
        <f t="shared" si="81"/>
        <v>0</v>
      </c>
      <c r="BG114" s="66">
        <f t="shared" si="81"/>
        <v>0</v>
      </c>
      <c r="BH114" s="66">
        <f t="shared" si="81"/>
        <v>0</v>
      </c>
      <c r="BI114" s="66">
        <f t="shared" si="81"/>
        <v>0</v>
      </c>
      <c r="BJ114" s="66">
        <f t="shared" si="81"/>
        <v>0</v>
      </c>
      <c r="BK114" s="66">
        <f t="shared" si="81"/>
        <v>0</v>
      </c>
      <c r="BL114" s="66">
        <f t="shared" si="81"/>
        <v>0</v>
      </c>
      <c r="BM114" s="35"/>
      <c r="BN114" s="55">
        <f>SUM(BN101:BN113)</f>
        <v>148.11935599999998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S57"/>
  <sheetViews>
    <sheetView showGridLines="0" zoomScale="70" zoomScaleNormal="70" zoomScaleSheetLayoutView="75" workbookViewId="0">
      <pane xSplit="4" ySplit="9" topLeftCell="E10" activePane="bottomRight" state="frozen"/>
      <selection activeCell="E31" sqref="E31"/>
      <selection pane="topRight" activeCell="E31" sqref="E31"/>
      <selection pane="bottomLeft" activeCell="E31" sqref="E31"/>
      <selection pane="bottomRight" activeCell="P3" sqref="P3"/>
    </sheetView>
  </sheetViews>
  <sheetFormatPr defaultColWidth="9.140625" defaultRowHeight="15" outlineLevelCol="1" x14ac:dyDescent="0.25"/>
  <cols>
    <col min="1" max="1" width="12.42578125" style="333" customWidth="1"/>
    <col min="2" max="2" width="7.7109375" style="333" customWidth="1"/>
    <col min="3" max="3" width="3.140625" style="333" bestFit="1" customWidth="1"/>
    <col min="4" max="4" width="54" style="333" bestFit="1" customWidth="1"/>
    <col min="5" max="25" width="8.7109375" style="333" customWidth="1"/>
    <col min="26" max="27" width="8.7109375" style="333" customWidth="1" outlineLevel="1"/>
    <col min="28" max="28" width="9.42578125" style="333" customWidth="1" outlineLevel="1"/>
    <col min="29" max="67" width="8.7109375" style="333" customWidth="1" outlineLevel="1"/>
    <col min="68" max="68" width="14.28515625" style="333" customWidth="1"/>
    <col min="69" max="69" width="1.7109375" style="336" customWidth="1"/>
    <col min="70" max="70" width="11.85546875" style="333" customWidth="1"/>
    <col min="71" max="71" width="9.5703125" style="333" bestFit="1" customWidth="1"/>
    <col min="72" max="16384" width="9.140625" style="333"/>
  </cols>
  <sheetData>
    <row r="1" spans="1:71" ht="18" x14ac:dyDescent="0.25">
      <c r="A1" s="120" t="s">
        <v>106</v>
      </c>
    </row>
    <row r="2" spans="1:71" ht="18" x14ac:dyDescent="0.25">
      <c r="A2" s="120" t="s">
        <v>383</v>
      </c>
    </row>
    <row r="3" spans="1:71" x14ac:dyDescent="0.25">
      <c r="A3" s="209" t="s">
        <v>261</v>
      </c>
    </row>
    <row r="4" spans="1:71" x14ac:dyDescent="0.25">
      <c r="A4" s="31" t="s">
        <v>287</v>
      </c>
    </row>
    <row r="5" spans="1:71" ht="17.100000000000001" customHeight="1" x14ac:dyDescent="0.35">
      <c r="A5" s="332"/>
    </row>
    <row r="6" spans="1:71" ht="17.100000000000001" customHeight="1" x14ac:dyDescent="0.35">
      <c r="A6" s="332"/>
      <c r="BP6" s="510" t="s">
        <v>381</v>
      </c>
      <c r="BR6" s="511">
        <f>'Capital Structure'!AB14</f>
        <v>6.7299999999999999E-2</v>
      </c>
    </row>
    <row r="7" spans="1:71" ht="17.100000000000001" customHeight="1" x14ac:dyDescent="0.35">
      <c r="A7" s="332"/>
      <c r="F7" s="411"/>
      <c r="G7" s="412"/>
    </row>
    <row r="8" spans="1:71" x14ac:dyDescent="0.25">
      <c r="A8" s="16" t="s">
        <v>294</v>
      </c>
    </row>
    <row r="9" spans="1:71" x14ac:dyDescent="0.25">
      <c r="D9" s="334" t="s">
        <v>2</v>
      </c>
      <c r="E9" s="334">
        <v>2014</v>
      </c>
      <c r="F9" s="334">
        <v>2015</v>
      </c>
      <c r="G9" s="334">
        <v>2016</v>
      </c>
      <c r="H9" s="334">
        <v>2017</v>
      </c>
      <c r="I9" s="334">
        <v>2018</v>
      </c>
      <c r="J9" s="334">
        <v>2019</v>
      </c>
      <c r="K9" s="334">
        <v>2020</v>
      </c>
      <c r="L9" s="334">
        <v>2021</v>
      </c>
      <c r="M9" s="334">
        <v>2022</v>
      </c>
      <c r="N9" s="334">
        <v>2023</v>
      </c>
      <c r="O9" s="334">
        <v>2024</v>
      </c>
      <c r="P9" s="334">
        <v>2025</v>
      </c>
      <c r="Q9" s="334">
        <v>2026</v>
      </c>
      <c r="R9" s="334">
        <v>2027</v>
      </c>
      <c r="S9" s="334">
        <v>2028</v>
      </c>
      <c r="T9" s="334">
        <v>2029</v>
      </c>
      <c r="U9" s="334">
        <v>2030</v>
      </c>
      <c r="V9" s="334">
        <v>2031</v>
      </c>
      <c r="W9" s="334">
        <v>2032</v>
      </c>
      <c r="X9" s="334">
        <v>2033</v>
      </c>
      <c r="Y9" s="334">
        <v>2034</v>
      </c>
      <c r="Z9" s="334">
        <v>2035</v>
      </c>
      <c r="AA9" s="334">
        <v>2036</v>
      </c>
      <c r="AB9" s="334">
        <v>2037</v>
      </c>
      <c r="AC9" s="334">
        <v>2038</v>
      </c>
      <c r="AD9" s="334">
        <v>2039</v>
      </c>
      <c r="AE9" s="334">
        <v>2040</v>
      </c>
      <c r="AF9" s="334">
        <v>2041</v>
      </c>
      <c r="AG9" s="334">
        <v>2042</v>
      </c>
      <c r="AH9" s="334">
        <v>2043</v>
      </c>
      <c r="AI9" s="334">
        <v>2044</v>
      </c>
      <c r="AJ9" s="334">
        <v>2045</v>
      </c>
      <c r="AK9" s="334">
        <v>2046</v>
      </c>
      <c r="AL9" s="334">
        <v>2047</v>
      </c>
      <c r="AM9" s="334">
        <v>2048</v>
      </c>
      <c r="AN9" s="334">
        <v>2049</v>
      </c>
      <c r="AO9" s="334">
        <v>2050</v>
      </c>
      <c r="AP9" s="334">
        <v>2051</v>
      </c>
      <c r="AQ9" s="334">
        <v>2052</v>
      </c>
      <c r="AR9" s="334">
        <v>2053</v>
      </c>
      <c r="AS9" s="334">
        <v>2054</v>
      </c>
      <c r="AT9" s="334">
        <v>2055</v>
      </c>
      <c r="AU9" s="334">
        <v>2056</v>
      </c>
      <c r="AV9" s="334">
        <v>2057</v>
      </c>
      <c r="AW9" s="334">
        <v>2058</v>
      </c>
      <c r="AX9" s="334">
        <v>2059</v>
      </c>
      <c r="AY9" s="334">
        <v>2060</v>
      </c>
      <c r="AZ9" s="334">
        <v>2061</v>
      </c>
      <c r="BA9" s="334">
        <v>2062</v>
      </c>
      <c r="BB9" s="334">
        <v>2063</v>
      </c>
      <c r="BC9" s="334">
        <v>2064</v>
      </c>
      <c r="BD9" s="334">
        <v>2065</v>
      </c>
      <c r="BE9" s="334">
        <v>2066</v>
      </c>
      <c r="BF9" s="334">
        <v>2067</v>
      </c>
      <c r="BG9" s="334">
        <v>2068</v>
      </c>
      <c r="BH9" s="334">
        <v>2069</v>
      </c>
      <c r="BI9" s="334">
        <v>2070</v>
      </c>
      <c r="BJ9" s="334">
        <v>2071</v>
      </c>
      <c r="BK9" s="334">
        <v>2072</v>
      </c>
      <c r="BL9" s="334">
        <v>2073</v>
      </c>
      <c r="BM9" s="334">
        <v>2074</v>
      </c>
      <c r="BN9" s="334">
        <v>2075</v>
      </c>
      <c r="BO9" s="334">
        <v>2076</v>
      </c>
      <c r="BP9" s="335" t="s">
        <v>272</v>
      </c>
      <c r="BQ9" s="356"/>
      <c r="BR9" s="335" t="s">
        <v>333</v>
      </c>
      <c r="BS9" s="426"/>
    </row>
    <row r="10" spans="1:71" s="336" customFormat="1" x14ac:dyDescent="0.25"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</row>
    <row r="11" spans="1:71" ht="15" customHeight="1" x14ac:dyDescent="0.25">
      <c r="A11" s="542" t="s">
        <v>302</v>
      </c>
      <c r="B11" s="339">
        <v>2017</v>
      </c>
      <c r="C11" s="351">
        <v>1</v>
      </c>
      <c r="D11" s="339" t="s">
        <v>394</v>
      </c>
      <c r="E11" s="340">
        <f>'1-2017 - No scenario'!B68</f>
        <v>0</v>
      </c>
      <c r="F11" s="340">
        <f>'1-2017 - No scenario'!C68</f>
        <v>0</v>
      </c>
      <c r="G11" s="340">
        <f>'1-2017 - No scenario'!D68</f>
        <v>0</v>
      </c>
      <c r="H11" s="340">
        <f>'1-2017 - No scenario'!E68</f>
        <v>0</v>
      </c>
      <c r="I11" s="340">
        <f>'1-2017 - No scenario'!F68</f>
        <v>0</v>
      </c>
      <c r="J11" s="340">
        <f>'1-2017 - No scenario'!G68</f>
        <v>0</v>
      </c>
      <c r="K11" s="340">
        <f>'1-2017 - No scenario'!H68</f>
        <v>0</v>
      </c>
      <c r="L11" s="340">
        <f>'1-2017 - No scenario'!I68</f>
        <v>0</v>
      </c>
      <c r="M11" s="340">
        <f>'1-2017 - No scenario'!J68</f>
        <v>0</v>
      </c>
      <c r="N11" s="340">
        <f>'1-2017 - No scenario'!K68</f>
        <v>0</v>
      </c>
      <c r="O11" s="340">
        <f>'1-2017 - No scenario'!L68</f>
        <v>0</v>
      </c>
      <c r="P11" s="340">
        <f>'1-2017 - No scenario'!M68</f>
        <v>0</v>
      </c>
      <c r="Q11" s="340">
        <f>'1-2017 - No scenario'!N68</f>
        <v>0</v>
      </c>
      <c r="R11" s="340">
        <f>'1-2017 - No scenario'!O68</f>
        <v>0</v>
      </c>
      <c r="S11" s="340">
        <f>'1-2017 - No scenario'!P68</f>
        <v>0</v>
      </c>
      <c r="T11" s="340">
        <f>'1-2017 - No scenario'!Q68</f>
        <v>0</v>
      </c>
      <c r="U11" s="340">
        <f>'1-2017 - No scenario'!R68</f>
        <v>0</v>
      </c>
      <c r="V11" s="340">
        <f>'1-2017 - No scenario'!S68</f>
        <v>0</v>
      </c>
      <c r="W11" s="340">
        <f>'1-2017 - No scenario'!T68</f>
        <v>0</v>
      </c>
      <c r="X11" s="340">
        <f>'1-2017 - No scenario'!U68</f>
        <v>0</v>
      </c>
      <c r="Y11" s="340">
        <f>'1-2017 - No scenario'!V68</f>
        <v>0</v>
      </c>
      <c r="Z11" s="340">
        <f>'1-2017 - No scenario'!W68</f>
        <v>0</v>
      </c>
      <c r="AA11" s="340">
        <f>'1-2017 - No scenario'!X68</f>
        <v>0</v>
      </c>
      <c r="AB11" s="340">
        <f>'1-2017 - No scenario'!Y68</f>
        <v>0</v>
      </c>
      <c r="AC11" s="340">
        <f>'1-2017 - No scenario'!Z68</f>
        <v>0</v>
      </c>
      <c r="AD11" s="340">
        <f>'1-2017 - No scenario'!AA68</f>
        <v>0</v>
      </c>
      <c r="AE11" s="340">
        <f>'1-2017 - No scenario'!AB68</f>
        <v>0</v>
      </c>
      <c r="AF11" s="340">
        <f>'1-2017 - No scenario'!AC68</f>
        <v>0</v>
      </c>
      <c r="AG11" s="340">
        <f>'1-2017 - No scenario'!AD68</f>
        <v>0</v>
      </c>
      <c r="AH11" s="340">
        <f>'1-2017 - No scenario'!AE68</f>
        <v>0</v>
      </c>
      <c r="AI11" s="340">
        <f>'1-2017 - No scenario'!AF68</f>
        <v>0</v>
      </c>
      <c r="AJ11" s="340">
        <f>'1-2017 - No scenario'!AG68</f>
        <v>0</v>
      </c>
      <c r="AK11" s="340">
        <f>'1-2017 - No scenario'!AH68</f>
        <v>0</v>
      </c>
      <c r="AL11" s="340">
        <f>'1-2017 - No scenario'!AI68</f>
        <v>0</v>
      </c>
      <c r="AM11" s="340">
        <f>'1-2017 - No scenario'!AJ68</f>
        <v>0</v>
      </c>
      <c r="AN11" s="340">
        <f>'1-2017 - No scenario'!AK68</f>
        <v>0</v>
      </c>
      <c r="AO11" s="340">
        <f>'1-2017 - No scenario'!AL68</f>
        <v>0</v>
      </c>
      <c r="AP11" s="340">
        <f>'1-2017 - No scenario'!AM68</f>
        <v>0</v>
      </c>
      <c r="AQ11" s="340">
        <f>'1-2017 - No scenario'!AN68</f>
        <v>0</v>
      </c>
      <c r="AR11" s="340">
        <f>'1-2017 - No scenario'!AO68</f>
        <v>0</v>
      </c>
      <c r="AS11" s="340">
        <f>'1-2017 - No scenario'!AP68</f>
        <v>0</v>
      </c>
      <c r="AT11" s="340">
        <f>'1-2017 - No scenario'!AQ68</f>
        <v>0</v>
      </c>
      <c r="AU11" s="340">
        <f>'1-2017 - No scenario'!AR68</f>
        <v>0</v>
      </c>
      <c r="AV11" s="340">
        <f>'1-2017 - No scenario'!AS68</f>
        <v>0</v>
      </c>
      <c r="AW11" s="340">
        <f>'1-2017 - No scenario'!AT68</f>
        <v>0</v>
      </c>
      <c r="AX11" s="340">
        <f>'1-2017 - No scenario'!AU68</f>
        <v>0</v>
      </c>
      <c r="AY11" s="340">
        <f>'1-2017 - No scenario'!AV68</f>
        <v>0</v>
      </c>
      <c r="AZ11" s="340">
        <f>'1-2017 - No scenario'!AW68</f>
        <v>0</v>
      </c>
      <c r="BA11" s="340">
        <f>'1-2017 - No scenario'!AX68</f>
        <v>0</v>
      </c>
      <c r="BB11" s="340">
        <f>'1-2017 - No scenario'!AY68</f>
        <v>0</v>
      </c>
      <c r="BC11" s="340">
        <f>'1-2017 - No scenario'!AZ68</f>
        <v>0</v>
      </c>
      <c r="BD11" s="340">
        <f>'1-2017 - No scenario'!BA68</f>
        <v>0</v>
      </c>
      <c r="BE11" s="340">
        <f>'1-2017 - No scenario'!BB68</f>
        <v>0</v>
      </c>
      <c r="BF11" s="340">
        <f>'1-2017 - No scenario'!BC68</f>
        <v>0</v>
      </c>
      <c r="BG11" s="340">
        <f>'1-2017 - No scenario'!BD68</f>
        <v>0</v>
      </c>
      <c r="BH11" s="340">
        <f>'1-2017 - No scenario'!BE68</f>
        <v>0</v>
      </c>
      <c r="BI11" s="340">
        <f>'1-2017 - No scenario'!BF68</f>
        <v>0</v>
      </c>
      <c r="BJ11" s="340">
        <f>'1-2017 - No scenario'!BG68</f>
        <v>0</v>
      </c>
      <c r="BK11" s="340">
        <f>'1-2017 - No scenario'!BH68</f>
        <v>0</v>
      </c>
      <c r="BL11" s="340">
        <f>'1-2017 - No scenario'!BI68</f>
        <v>0</v>
      </c>
      <c r="BM11" s="340">
        <f>'1-2017 - No scenario'!BJ68</f>
        <v>0</v>
      </c>
      <c r="BN11" s="340">
        <f>'1-2017 - No scenario'!BK68</f>
        <v>0</v>
      </c>
      <c r="BO11" s="340">
        <f>'1-2017 - No scenario'!BL68</f>
        <v>0</v>
      </c>
      <c r="BP11" s="340">
        <f>SUM(E11:BO11)</f>
        <v>0</v>
      </c>
      <c r="BQ11" s="337"/>
      <c r="BR11" s="340">
        <f>NPV(BR6,'Rev Reqt Summary'!E11:BO11)</f>
        <v>0</v>
      </c>
      <c r="BS11" s="422"/>
    </row>
    <row r="12" spans="1:71" x14ac:dyDescent="0.25">
      <c r="A12" s="543"/>
      <c r="B12" s="341">
        <v>2026</v>
      </c>
      <c r="C12" s="352">
        <v>1</v>
      </c>
      <c r="D12" s="341" t="s">
        <v>394</v>
      </c>
      <c r="E12" s="342">
        <f>'1-2026'!B68</f>
        <v>0.21086803458093908</v>
      </c>
      <c r="F12" s="342">
        <f>'1-2026'!C68</f>
        <v>1.9933525849148419</v>
      </c>
      <c r="G12" s="342">
        <f>'1-2026'!D68</f>
        <v>4.233549940829322</v>
      </c>
      <c r="H12" s="342">
        <f>'1-2026'!E68</f>
        <v>7.6775720502148372</v>
      </c>
      <c r="I12" s="342">
        <f>'1-2026'!F68</f>
        <v>11.459317481700058</v>
      </c>
      <c r="J12" s="342">
        <f>'1-2026'!G68</f>
        <v>13.650848120232013</v>
      </c>
      <c r="K12" s="342">
        <f>'1-2026'!H68</f>
        <v>15.934098234026669</v>
      </c>
      <c r="L12" s="342">
        <f>'1-2026'!I68</f>
        <v>18.054915585144407</v>
      </c>
      <c r="M12" s="342">
        <f>'1-2026'!J68</f>
        <v>18.260134077939263</v>
      </c>
      <c r="N12" s="342">
        <f>'1-2026'!K68</f>
        <v>17.984168940790227</v>
      </c>
      <c r="O12" s="342">
        <f>'1-2026'!L68</f>
        <v>17.540282761557762</v>
      </c>
      <c r="P12" s="342">
        <f>'1-2026'!M68</f>
        <v>15.390128603843481</v>
      </c>
      <c r="Q12" s="342">
        <f>'1-2026'!N68</f>
        <v>13.035085314551823</v>
      </c>
      <c r="R12" s="342">
        <f>'1-2026'!O68</f>
        <v>9.832857199956031</v>
      </c>
      <c r="S12" s="342">
        <f>'1-2026'!P68</f>
        <v>7.1646724617851509</v>
      </c>
      <c r="T12" s="342">
        <f>'1-2026'!Q68</f>
        <v>5.2554343375033019</v>
      </c>
      <c r="U12" s="342">
        <f>'1-2026'!R68</f>
        <v>3.1652130810625625</v>
      </c>
      <c r="V12" s="342">
        <f>'1-2026'!S68</f>
        <v>1.3052204910196652</v>
      </c>
      <c r="W12" s="342">
        <f>'1-2026'!T68</f>
        <v>0.85420626259849353</v>
      </c>
      <c r="X12" s="342">
        <f>'1-2026'!U68</f>
        <v>0.41897493656803081</v>
      </c>
      <c r="Y12" s="342">
        <f>'1-2026'!V68</f>
        <v>0</v>
      </c>
      <c r="Z12" s="342">
        <f>'1-2026'!W68</f>
        <v>0</v>
      </c>
      <c r="AA12" s="342">
        <f>'1-2026'!X68</f>
        <v>0</v>
      </c>
      <c r="AB12" s="342">
        <f>'1-2026'!Y68</f>
        <v>0</v>
      </c>
      <c r="AC12" s="342">
        <f>'1-2026'!Z68</f>
        <v>0</v>
      </c>
      <c r="AD12" s="342">
        <f>'1-2026'!AA68</f>
        <v>0</v>
      </c>
      <c r="AE12" s="342">
        <f>'1-2026'!AB68</f>
        <v>0</v>
      </c>
      <c r="AF12" s="420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>
        <f>SUM(E12:BO12)</f>
        <v>183.4209005008189</v>
      </c>
      <c r="BQ12" s="337"/>
      <c r="BR12" s="342">
        <f>NPV(BR6,'Rev Reqt Summary'!E12:BO12)</f>
        <v>100.72995208897065</v>
      </c>
      <c r="BS12" s="422"/>
    </row>
    <row r="13" spans="1:71" s="336" customFormat="1" x14ac:dyDescent="0.25">
      <c r="A13" s="343"/>
      <c r="C13" s="350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423"/>
    </row>
    <row r="14" spans="1:71" ht="15" customHeight="1" x14ac:dyDescent="0.25">
      <c r="A14" s="542" t="s">
        <v>304</v>
      </c>
      <c r="B14" s="339">
        <v>2017</v>
      </c>
      <c r="C14" s="351" t="s">
        <v>322</v>
      </c>
      <c r="D14" s="339" t="s">
        <v>282</v>
      </c>
      <c r="E14" s="340">
        <f>'2a-2017'!B65</f>
        <v>0</v>
      </c>
      <c r="F14" s="340">
        <f>'2a-2017'!C65</f>
        <v>0</v>
      </c>
      <c r="G14" s="340">
        <f>'2a-2017'!D65</f>
        <v>0</v>
      </c>
      <c r="H14" s="340">
        <f>'2a-2017'!E65</f>
        <v>0</v>
      </c>
      <c r="I14" s="340">
        <f>'2a-2017'!F65</f>
        <v>0</v>
      </c>
      <c r="J14" s="340">
        <f>'2a-2017'!G65</f>
        <v>0</v>
      </c>
      <c r="K14" s="340">
        <f>'2a-2017'!H65</f>
        <v>0</v>
      </c>
      <c r="L14" s="340">
        <f>'2a-2017'!I65</f>
        <v>0</v>
      </c>
      <c r="M14" s="340">
        <f>'2a-2017'!J65</f>
        <v>0</v>
      </c>
      <c r="N14" s="340">
        <f>'2a-2017'!K65</f>
        <v>0</v>
      </c>
      <c r="O14" s="340">
        <f>'2a-2017'!L65</f>
        <v>0</v>
      </c>
      <c r="P14" s="340">
        <f>'2a-2017'!M65</f>
        <v>0</v>
      </c>
      <c r="Q14" s="340">
        <f>'2a-2017'!N65</f>
        <v>0</v>
      </c>
      <c r="R14" s="340">
        <f>'2a-2017'!O65</f>
        <v>0</v>
      </c>
      <c r="S14" s="340">
        <f>'2a-2017'!P65</f>
        <v>0</v>
      </c>
      <c r="T14" s="340">
        <f>'2a-2017'!Q65</f>
        <v>0</v>
      </c>
      <c r="U14" s="340">
        <f>'2a-2017'!R65</f>
        <v>0</v>
      </c>
      <c r="V14" s="340">
        <f>'2a-2017'!S65</f>
        <v>0</v>
      </c>
      <c r="W14" s="340">
        <f>'2a-2017'!T65</f>
        <v>0</v>
      </c>
      <c r="X14" s="340">
        <f>'2a-2017'!U65</f>
        <v>0</v>
      </c>
      <c r="Y14" s="340">
        <f>'2a-2017'!V65</f>
        <v>0</v>
      </c>
      <c r="Z14" s="340">
        <f>'2a-2017'!W65</f>
        <v>0</v>
      </c>
      <c r="AA14" s="340">
        <f>'2a-2017'!X65</f>
        <v>0</v>
      </c>
      <c r="AB14" s="340">
        <f>'2a-2017'!Y65</f>
        <v>0</v>
      </c>
      <c r="AC14" s="340">
        <f>'2a-2017'!Z65</f>
        <v>0</v>
      </c>
      <c r="AD14" s="340">
        <f>'2a-2017'!AA65</f>
        <v>0</v>
      </c>
      <c r="AE14" s="340">
        <f>'2a-2017'!AB65</f>
        <v>0</v>
      </c>
      <c r="AF14" s="340">
        <f>'2a-2017'!AC65</f>
        <v>0</v>
      </c>
      <c r="AG14" s="340">
        <f>'2a-2017'!AD65</f>
        <v>0</v>
      </c>
      <c r="AH14" s="340">
        <f>'2a-2017'!AE65</f>
        <v>0</v>
      </c>
      <c r="AI14" s="340">
        <f>'2a-2017'!AF65</f>
        <v>0</v>
      </c>
      <c r="AJ14" s="340">
        <f>'2a-2017'!AG65</f>
        <v>0</v>
      </c>
      <c r="AK14" s="340">
        <f>'2a-2017'!AH65</f>
        <v>0</v>
      </c>
      <c r="AL14" s="340">
        <f>'2a-2017'!AI65</f>
        <v>0</v>
      </c>
      <c r="AM14" s="340">
        <f>'2a-2017'!AJ65</f>
        <v>0</v>
      </c>
      <c r="AN14" s="340">
        <f>'2a-2017'!AK65</f>
        <v>0</v>
      </c>
      <c r="AO14" s="340">
        <f>'2a-2017'!AL65</f>
        <v>0</v>
      </c>
      <c r="AP14" s="340">
        <f>'2a-2017'!AM65</f>
        <v>0</v>
      </c>
      <c r="AQ14" s="340">
        <f>'2a-2017'!AN65</f>
        <v>0</v>
      </c>
      <c r="AR14" s="340">
        <f>'2a-2017'!AO65</f>
        <v>0</v>
      </c>
      <c r="AS14" s="340">
        <f>'2a-2017'!AP65</f>
        <v>0</v>
      </c>
      <c r="AT14" s="340">
        <f>'2a-2017'!AQ65</f>
        <v>0</v>
      </c>
      <c r="AU14" s="340">
        <f>'2a-2017'!AR65</f>
        <v>0</v>
      </c>
      <c r="AV14" s="340">
        <f>'2a-2017'!AS65</f>
        <v>0</v>
      </c>
      <c r="AW14" s="340">
        <f>'2a-2017'!AT65</f>
        <v>0</v>
      </c>
      <c r="AX14" s="340">
        <f>'2a-2017'!AU65</f>
        <v>0</v>
      </c>
      <c r="AY14" s="340">
        <f>'2a-2017'!AV65</f>
        <v>0</v>
      </c>
      <c r="AZ14" s="340">
        <f>'2a-2017'!AW65</f>
        <v>0</v>
      </c>
      <c r="BA14" s="340">
        <f>'2a-2017'!AX65</f>
        <v>0</v>
      </c>
      <c r="BB14" s="340">
        <f>'2a-2017'!AY65</f>
        <v>0</v>
      </c>
      <c r="BC14" s="340">
        <f>'2a-2017'!AZ65</f>
        <v>0</v>
      </c>
      <c r="BD14" s="340">
        <f>'2a-2017'!BA65</f>
        <v>0</v>
      </c>
      <c r="BE14" s="340">
        <f>'2a-2017'!BB65</f>
        <v>0</v>
      </c>
      <c r="BF14" s="340">
        <f>'2a-2017'!BC65</f>
        <v>0</v>
      </c>
      <c r="BG14" s="340">
        <f>'2a-2017'!BD65</f>
        <v>0</v>
      </c>
      <c r="BH14" s="340">
        <f>'2a-2017'!BE65</f>
        <v>0</v>
      </c>
      <c r="BI14" s="340">
        <f>'2a-2017'!BF65</f>
        <v>0</v>
      </c>
      <c r="BJ14" s="340">
        <f>'2a-2017'!BG65</f>
        <v>0</v>
      </c>
      <c r="BK14" s="340">
        <f>'2a-2017'!BH65</f>
        <v>0</v>
      </c>
      <c r="BL14" s="340">
        <f>'2a-2017'!BI65</f>
        <v>0</v>
      </c>
      <c r="BM14" s="340">
        <f>'2a-2017'!BJ65</f>
        <v>0</v>
      </c>
      <c r="BN14" s="340">
        <f>'2a-2017'!BK65</f>
        <v>0</v>
      </c>
      <c r="BO14" s="340">
        <f>'2a-2017'!BL65</f>
        <v>0</v>
      </c>
      <c r="BP14" s="340">
        <f>SUM(E14:BO14)</f>
        <v>0</v>
      </c>
      <c r="BQ14" s="337"/>
      <c r="BR14" s="340">
        <f>NPV(BR6,'Rev Reqt Summary'!E14:BO14)</f>
        <v>0</v>
      </c>
      <c r="BS14" s="422"/>
    </row>
    <row r="15" spans="1:71" x14ac:dyDescent="0.25">
      <c r="A15" s="546"/>
      <c r="B15" s="341">
        <v>2026</v>
      </c>
      <c r="C15" s="352" t="s">
        <v>322</v>
      </c>
      <c r="D15" s="341" t="s">
        <v>282</v>
      </c>
      <c r="E15" s="342">
        <f>'2a-2026'!B66</f>
        <v>0</v>
      </c>
      <c r="F15" s="342">
        <f>'2a-2026'!C66</f>
        <v>0.85656420796666144</v>
      </c>
      <c r="G15" s="342">
        <f>'2a-2026'!D66</f>
        <v>2.0320850829111663</v>
      </c>
      <c r="H15" s="342">
        <f>'2a-2026'!E66</f>
        <v>2.3854526638434148</v>
      </c>
      <c r="I15" s="342">
        <f>'2a-2026'!F66</f>
        <v>3.1532529630536121</v>
      </c>
      <c r="J15" s="342">
        <f>'2a-2026'!G66</f>
        <v>3.5226340951308237</v>
      </c>
      <c r="K15" s="342">
        <f>'2a-2026'!H66</f>
        <v>3.426328430061655</v>
      </c>
      <c r="L15" s="342">
        <f>'2a-2026'!I66</f>
        <v>3.2565804711112056</v>
      </c>
      <c r="M15" s="342">
        <f>'2a-2026'!J66</f>
        <v>3.0975613926179562</v>
      </c>
      <c r="N15" s="342">
        <f>'2a-2026'!K66</f>
        <v>2.9507493226548278</v>
      </c>
      <c r="O15" s="342">
        <f>'2a-2026'!L66</f>
        <v>2.5946677789186192</v>
      </c>
      <c r="P15" s="342">
        <f>'2a-2026'!M66</f>
        <v>1.7764747726536987</v>
      </c>
      <c r="Q15" s="342">
        <f>'2a-2026'!N66</f>
        <v>1.1123886703655104</v>
      </c>
      <c r="R15" s="342">
        <f>'2a-2026'!O66</f>
        <v>0.72813303014717035</v>
      </c>
      <c r="S15" s="342">
        <f>'2a-2026'!P66</f>
        <v>0.17934616988561106</v>
      </c>
      <c r="T15" s="342">
        <f>'2a-2026'!Q66</f>
        <v>-3.5042265720143643E-3</v>
      </c>
      <c r="U15" s="342">
        <f>'2a-2026'!R66</f>
        <v>-3.5042265720143643E-3</v>
      </c>
      <c r="V15" s="342">
        <f>'2a-2026'!S66</f>
        <v>-3.5042265720143643E-3</v>
      </c>
      <c r="W15" s="342">
        <f>'2a-2026'!T66</f>
        <v>-3.5042265720143643E-3</v>
      </c>
      <c r="X15" s="342">
        <f>'2a-2026'!U66</f>
        <v>-3.5042265720143643E-3</v>
      </c>
      <c r="Y15" s="342">
        <f>'2a-2026'!V66</f>
        <v>-3.5042265720143643E-3</v>
      </c>
      <c r="Z15" s="342">
        <f>'2a-2026'!W66</f>
        <v>-3.5042265720143643E-3</v>
      </c>
      <c r="AA15" s="342">
        <f>'2a-2026'!X66</f>
        <v>-3.5042265720143643E-3</v>
      </c>
      <c r="AB15" s="342">
        <f>'2a-2026'!Y66</f>
        <v>-3.5042265720143643E-3</v>
      </c>
      <c r="AC15" s="342">
        <f>'2a-2026'!Z66</f>
        <v>-3.5042265720143643E-3</v>
      </c>
      <c r="AD15" s="342">
        <f>'2a-2026'!AA66</f>
        <v>-3.5042265720143643E-3</v>
      </c>
      <c r="AE15" s="342">
        <f>'2a-2026'!AB66</f>
        <v>-3.5042265720143643E-3</v>
      </c>
      <c r="AF15" s="342">
        <f>'2a-2026'!AC66</f>
        <v>-3.5042265720143643E-3</v>
      </c>
      <c r="AG15" s="342">
        <f>'2a-2026'!AD66</f>
        <v>-3.5042265720143643E-3</v>
      </c>
      <c r="AH15" s="342">
        <f>'2a-2026'!AE66</f>
        <v>-3.5042265720143643E-3</v>
      </c>
      <c r="AI15" s="342">
        <f>'2a-2026'!AF66</f>
        <v>-3.5042265720143643E-3</v>
      </c>
      <c r="AJ15" s="342">
        <f>'2a-2026'!AG66</f>
        <v>-3.5042265720143643E-3</v>
      </c>
      <c r="AK15" s="342">
        <f>'2a-2026'!AH66</f>
        <v>-3.5042265720143643E-3</v>
      </c>
      <c r="AL15" s="342">
        <f>'2a-2026'!AI66</f>
        <v>-3.5042265720143643E-3</v>
      </c>
      <c r="AM15" s="342">
        <f>'2a-2026'!AJ66</f>
        <v>-3.5042265720143643E-3</v>
      </c>
      <c r="AN15" s="342">
        <f>'2a-2026'!AK66</f>
        <v>-3.5042265720143643E-3</v>
      </c>
      <c r="AO15" s="342">
        <f>'2a-2026'!AL66</f>
        <v>-3.5042265720143643E-3</v>
      </c>
      <c r="AP15" s="342">
        <f>'2a-2026'!AM66</f>
        <v>-3.5042265720143643E-3</v>
      </c>
      <c r="AQ15" s="342">
        <f>'2a-2026'!AN66</f>
        <v>-3.5042265720143643E-3</v>
      </c>
      <c r="AR15" s="342">
        <f>'2a-2026'!AO66</f>
        <v>-3.5042265720143643E-3</v>
      </c>
      <c r="AS15" s="342">
        <f>'2a-2026'!AP66</f>
        <v>-3.5042265720143643E-3</v>
      </c>
      <c r="AT15" s="342">
        <f>'2a-2026'!AQ66</f>
        <v>-3.5042265720143643E-3</v>
      </c>
      <c r="AU15" s="342">
        <f>'2a-2026'!AR66</f>
        <v>-3.5042265720143643E-3</v>
      </c>
      <c r="AV15" s="342">
        <f>'2a-2026'!AS66</f>
        <v>-3.5042265720143643E-3</v>
      </c>
      <c r="AW15" s="342">
        <f>'2a-2026'!AT66</f>
        <v>-3.5042265720143643E-3</v>
      </c>
      <c r="AX15" s="342">
        <f>'2a-2026'!AU66</f>
        <v>-3.5042265720143643E-3</v>
      </c>
      <c r="AY15" s="342">
        <f>'2a-2026'!AV66</f>
        <v>-3.5042265720143643E-3</v>
      </c>
      <c r="AZ15" s="342">
        <f>'2a-2026'!AW66</f>
        <v>-3.5042265720143643E-3</v>
      </c>
      <c r="BA15" s="342">
        <f>'2a-2026'!AX66</f>
        <v>-3.5042265720143643E-3</v>
      </c>
      <c r="BB15" s="342">
        <f>'2a-2026'!AY66</f>
        <v>-3.5042265720143643E-3</v>
      </c>
      <c r="BC15" s="342">
        <f>'2a-2026'!AZ66</f>
        <v>-3.5042265720143643E-3</v>
      </c>
      <c r="BD15" s="342">
        <f>'2a-2026'!BA66</f>
        <v>-3.5042265720143643E-3</v>
      </c>
      <c r="BE15" s="342">
        <f>'2a-2026'!BB66</f>
        <v>-3.5042265720143643E-3</v>
      </c>
      <c r="BF15" s="342">
        <f>'2a-2026'!BC66</f>
        <v>-3.5042265720143643E-3</v>
      </c>
      <c r="BG15" s="342">
        <f>'2a-2026'!BD66</f>
        <v>-3.5042265720143643E-3</v>
      </c>
      <c r="BH15" s="342">
        <f>'2a-2026'!BE66</f>
        <v>-3.5042265720143643E-3</v>
      </c>
      <c r="BI15" s="342">
        <f>'2a-2026'!BF66</f>
        <v>-3.5042265720143643E-3</v>
      </c>
      <c r="BJ15" s="342">
        <f>'2a-2026'!BG66</f>
        <v>-3.5042265720143643E-3</v>
      </c>
      <c r="BK15" s="342">
        <f>'2a-2026'!BH66</f>
        <v>-3.5042265720143643E-3</v>
      </c>
      <c r="BL15" s="342">
        <f>'2a-2026'!BI66</f>
        <v>-3.5042265720143643E-3</v>
      </c>
      <c r="BM15" s="342">
        <f>'2a-2026'!BJ66</f>
        <v>-3.5042265720143643E-3</v>
      </c>
      <c r="BN15" s="342">
        <f>'2a-2026'!BK66</f>
        <v>-3.5042265720143643E-3</v>
      </c>
      <c r="BO15" s="342">
        <f>'2a-2026'!BL66</f>
        <v>-3.5042265720143643E-3</v>
      </c>
      <c r="BP15" s="342">
        <f>SUM(E15:BO15)</f>
        <v>30.904016175865181</v>
      </c>
      <c r="BQ15" s="337"/>
      <c r="BR15" s="342">
        <f>NPV(BR6,'Rev Reqt Summary'!E15:BO15)</f>
        <v>19.188362391082389</v>
      </c>
      <c r="BS15" s="422"/>
    </row>
    <row r="16" spans="1:71" s="336" customFormat="1" x14ac:dyDescent="0.25">
      <c r="A16" s="546"/>
      <c r="C16" s="350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423"/>
    </row>
    <row r="17" spans="1:71" ht="15" customHeight="1" x14ac:dyDescent="0.25">
      <c r="A17" s="546"/>
      <c r="B17" s="339">
        <v>2017</v>
      </c>
      <c r="C17" s="351" t="s">
        <v>323</v>
      </c>
      <c r="D17" s="339" t="s">
        <v>281</v>
      </c>
      <c r="E17" s="340">
        <f>'2b-2017'!B65</f>
        <v>0</v>
      </c>
      <c r="F17" s="340">
        <f>'2b-2017'!C65</f>
        <v>0</v>
      </c>
      <c r="G17" s="340">
        <f>'2b-2017'!D65</f>
        <v>0</v>
      </c>
      <c r="H17" s="340">
        <f>'2b-2017'!E65</f>
        <v>0</v>
      </c>
      <c r="I17" s="340">
        <f>'2b-2017'!F65</f>
        <v>0</v>
      </c>
      <c r="J17" s="340">
        <f>'2b-2017'!G65</f>
        <v>0</v>
      </c>
      <c r="K17" s="340">
        <f>'2b-2017'!H65</f>
        <v>0</v>
      </c>
      <c r="L17" s="340">
        <f>'2b-2017'!I65</f>
        <v>0</v>
      </c>
      <c r="M17" s="340">
        <f>'2b-2017'!J65</f>
        <v>0</v>
      </c>
      <c r="N17" s="340">
        <f>'2b-2017'!K65</f>
        <v>0</v>
      </c>
      <c r="O17" s="340">
        <f>'2b-2017'!L65</f>
        <v>0</v>
      </c>
      <c r="P17" s="340">
        <f>'2b-2017'!M65</f>
        <v>0</v>
      </c>
      <c r="Q17" s="340">
        <f>'2b-2017'!N65</f>
        <v>0</v>
      </c>
      <c r="R17" s="340">
        <f>'2b-2017'!O65</f>
        <v>0</v>
      </c>
      <c r="S17" s="340">
        <f>'2b-2017'!P65</f>
        <v>0</v>
      </c>
      <c r="T17" s="340">
        <f>'2b-2017'!Q65</f>
        <v>0</v>
      </c>
      <c r="U17" s="340">
        <f>'2b-2017'!R65</f>
        <v>0</v>
      </c>
      <c r="V17" s="340">
        <f>'2b-2017'!S65</f>
        <v>0</v>
      </c>
      <c r="W17" s="340">
        <f>'2b-2017'!T65</f>
        <v>0</v>
      </c>
      <c r="X17" s="340">
        <f>'2b-2017'!U65</f>
        <v>0</v>
      </c>
      <c r="Y17" s="340">
        <f>'2b-2017'!V65</f>
        <v>0</v>
      </c>
      <c r="Z17" s="340">
        <f>'2b-2017'!W65</f>
        <v>0</v>
      </c>
      <c r="AA17" s="340">
        <f>'2b-2017'!X65</f>
        <v>0</v>
      </c>
      <c r="AB17" s="340">
        <f>'2b-2017'!Y65</f>
        <v>0</v>
      </c>
      <c r="AC17" s="340">
        <f>'2b-2017'!Z65</f>
        <v>0</v>
      </c>
      <c r="AD17" s="340">
        <f>'2b-2017'!AA65</f>
        <v>0</v>
      </c>
      <c r="AE17" s="340">
        <f>'2b-2017'!AB65</f>
        <v>0</v>
      </c>
      <c r="AF17" s="340">
        <f>'2b-2017'!AC65</f>
        <v>0</v>
      </c>
      <c r="AG17" s="340">
        <f>'2b-2017'!AD65</f>
        <v>0</v>
      </c>
      <c r="AH17" s="340">
        <f>'2b-2017'!AE65</f>
        <v>0</v>
      </c>
      <c r="AI17" s="340">
        <f>'2b-2017'!AF65</f>
        <v>0</v>
      </c>
      <c r="AJ17" s="340">
        <f>'2b-2017'!AG65</f>
        <v>0</v>
      </c>
      <c r="AK17" s="340">
        <f>'2b-2017'!AH65</f>
        <v>0</v>
      </c>
      <c r="AL17" s="340">
        <f>'2b-2017'!AI65</f>
        <v>0</v>
      </c>
      <c r="AM17" s="340">
        <f>'2b-2017'!AJ65</f>
        <v>0</v>
      </c>
      <c r="AN17" s="340">
        <f>'2b-2017'!AK65</f>
        <v>0</v>
      </c>
      <c r="AO17" s="340">
        <f>'2b-2017'!AL65</f>
        <v>0</v>
      </c>
      <c r="AP17" s="340">
        <f>'2b-2017'!AM65</f>
        <v>0</v>
      </c>
      <c r="AQ17" s="340">
        <f>'2b-2017'!AN65</f>
        <v>0</v>
      </c>
      <c r="AR17" s="340">
        <f>'2b-2017'!AO65</f>
        <v>0</v>
      </c>
      <c r="AS17" s="340">
        <f>'2b-2017'!AP65</f>
        <v>0</v>
      </c>
      <c r="AT17" s="340">
        <f>'2b-2017'!AQ65</f>
        <v>0</v>
      </c>
      <c r="AU17" s="340">
        <f>'2b-2017'!AR65</f>
        <v>0</v>
      </c>
      <c r="AV17" s="340">
        <f>'2b-2017'!AS65</f>
        <v>0</v>
      </c>
      <c r="AW17" s="340">
        <f>'2b-2017'!AT65</f>
        <v>0</v>
      </c>
      <c r="AX17" s="340">
        <f>'2b-2017'!AU65</f>
        <v>0</v>
      </c>
      <c r="AY17" s="340">
        <f>'2b-2017'!AV65</f>
        <v>0</v>
      </c>
      <c r="AZ17" s="340">
        <f>'2b-2017'!AW65</f>
        <v>0</v>
      </c>
      <c r="BA17" s="340">
        <f>'2b-2017'!AX65</f>
        <v>0</v>
      </c>
      <c r="BB17" s="340">
        <f>'2b-2017'!AY65</f>
        <v>0</v>
      </c>
      <c r="BC17" s="340">
        <f>'2b-2017'!AZ65</f>
        <v>0</v>
      </c>
      <c r="BD17" s="340">
        <f>'2b-2017'!BA65</f>
        <v>0</v>
      </c>
      <c r="BE17" s="340">
        <f>'2b-2017'!BB65</f>
        <v>0</v>
      </c>
      <c r="BF17" s="340">
        <f>'2b-2017'!BC65</f>
        <v>0</v>
      </c>
      <c r="BG17" s="340">
        <f>'2b-2017'!BD65</f>
        <v>0</v>
      </c>
      <c r="BH17" s="340">
        <f>'2b-2017'!BE65</f>
        <v>0</v>
      </c>
      <c r="BI17" s="340">
        <f>'2b-2017'!BF65</f>
        <v>0</v>
      </c>
      <c r="BJ17" s="340">
        <f>'2b-2017'!BG65</f>
        <v>0</v>
      </c>
      <c r="BK17" s="340">
        <f>'2b-2017'!BH65</f>
        <v>0</v>
      </c>
      <c r="BL17" s="340">
        <f>'2b-2017'!BI65</f>
        <v>0</v>
      </c>
      <c r="BM17" s="340">
        <f>'2b-2017'!BJ65</f>
        <v>0</v>
      </c>
      <c r="BN17" s="340">
        <f>'2b-2017'!BK65</f>
        <v>0</v>
      </c>
      <c r="BO17" s="340">
        <f>'2b-2017'!BL65</f>
        <v>0</v>
      </c>
      <c r="BP17" s="340">
        <f>SUM(E17:BO17)</f>
        <v>0</v>
      </c>
      <c r="BQ17" s="337"/>
      <c r="BR17" s="340">
        <f>NPV(BR6,'Rev Reqt Summary'!E17:BO17)</f>
        <v>0</v>
      </c>
      <c r="BS17" s="422"/>
    </row>
    <row r="18" spans="1:71" x14ac:dyDescent="0.25">
      <c r="A18" s="546"/>
      <c r="B18" s="341">
        <v>2026</v>
      </c>
      <c r="C18" s="352" t="s">
        <v>323</v>
      </c>
      <c r="D18" s="341" t="s">
        <v>355</v>
      </c>
      <c r="E18" s="342">
        <f>'2b-2026'!B68</f>
        <v>0</v>
      </c>
      <c r="F18" s="342">
        <f>'2b-2026'!C68</f>
        <v>2.2668313717450948E-2</v>
      </c>
      <c r="G18" s="342">
        <f>'2b-2026'!D68</f>
        <v>5.0179851503856704E-2</v>
      </c>
      <c r="H18" s="342">
        <f>'2b-2026'!E68</f>
        <v>5.4166858938727191E-2</v>
      </c>
      <c r="I18" s="342">
        <f>'2b-2026'!F68</f>
        <v>5.5505310209719987E-2</v>
      </c>
      <c r="J18" s="342">
        <f>'2b-2026'!G68</f>
        <v>5.2766880310514672E-2</v>
      </c>
      <c r="K18" s="342">
        <f>'2b-2026'!H68</f>
        <v>5.0163327593590115E-2</v>
      </c>
      <c r="L18" s="342">
        <f>'2b-2026'!I68</f>
        <v>4.7559774876665552E-2</v>
      </c>
      <c r="M18" s="342">
        <f>'2b-2026'!J68</f>
        <v>4.4956222159740995E-2</v>
      </c>
      <c r="N18" s="342">
        <f>'2b-2026'!K68</f>
        <v>4.2352669442816439E-2</v>
      </c>
      <c r="O18" s="342">
        <f>'2b-2026'!L68</f>
        <v>3.9749116725891875E-2</v>
      </c>
      <c r="P18" s="342">
        <f>'2b-2026'!M68</f>
        <v>2.0056393575438335E-2</v>
      </c>
      <c r="Q18" s="342">
        <f>'2b-2026'!N68</f>
        <v>9.1358633065876098E-4</v>
      </c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2"/>
      <c r="BP18" s="342">
        <f>SUM(E18:BO18)</f>
        <v>0.48103830538507159</v>
      </c>
      <c r="BQ18" s="337"/>
      <c r="BR18" s="342">
        <f>NPV(BR6,'Rev Reqt Summary'!E18:BO18)</f>
        <v>0.31481828955646968</v>
      </c>
      <c r="BS18" s="422"/>
    </row>
    <row r="19" spans="1:71" x14ac:dyDescent="0.25">
      <c r="A19" s="543"/>
      <c r="B19" s="341">
        <v>2026</v>
      </c>
      <c r="C19" s="399" t="s">
        <v>353</v>
      </c>
      <c r="D19" s="341" t="s">
        <v>354</v>
      </c>
      <c r="E19" s="342">
        <f>'2c-2026'!B66</f>
        <v>0</v>
      </c>
      <c r="F19" s="342">
        <f>'2c-2026'!C66</f>
        <v>0.15307268444432365</v>
      </c>
      <c r="G19" s="342">
        <f>'2c-2026'!D66</f>
        <v>0.69829908599549617</v>
      </c>
      <c r="H19" s="342">
        <f>'2c-2026'!E66</f>
        <v>1.0835686518863281</v>
      </c>
      <c r="I19" s="342">
        <f>'2c-2026'!F66</f>
        <v>1.0993038024647717</v>
      </c>
      <c r="J19" s="342">
        <f>'2c-2026'!G66</f>
        <v>1.0406485253689235</v>
      </c>
      <c r="K19" s="342">
        <f>'2c-2026'!H66</f>
        <v>0.99034624051855646</v>
      </c>
      <c r="L19" s="342">
        <f>'2c-2026'!I66</f>
        <v>0.94306407869503395</v>
      </c>
      <c r="M19" s="342">
        <f>'2c-2026'!J66</f>
        <v>0.89697769147437134</v>
      </c>
      <c r="N19" s="342">
        <f>'2c-2026'!K66</f>
        <v>0.85337061657314017</v>
      </c>
      <c r="O19" s="342">
        <f>'2c-2026'!L66</f>
        <v>0.81426920724259377</v>
      </c>
      <c r="P19" s="342">
        <f>'2c-2026'!M66</f>
        <v>0.66358074034814341</v>
      </c>
      <c r="Q19" s="342">
        <f>'2c-2026'!N66</f>
        <v>0.24215872283872109</v>
      </c>
      <c r="R19" s="342">
        <f>'2c-2026'!O66</f>
        <v>-1.3189712882760919E-6</v>
      </c>
      <c r="S19" s="342">
        <f>'2c-2026'!P66</f>
        <v>-1.3189712882978594E-6</v>
      </c>
      <c r="T19" s="342">
        <f>'2c-2026'!Q66</f>
        <v>-1.3189712882978594E-6</v>
      </c>
      <c r="U19" s="342">
        <f>'2c-2026'!R66</f>
        <v>-1.3189712882978594E-6</v>
      </c>
      <c r="V19" s="342">
        <f>'2c-2026'!S66</f>
        <v>-1.3189712882978594E-6</v>
      </c>
      <c r="W19" s="342">
        <f>'2c-2026'!T66</f>
        <v>-1.3189712882978594E-6</v>
      </c>
      <c r="X19" s="342">
        <f>'2c-2026'!U66</f>
        <v>-1.3189712882978594E-6</v>
      </c>
      <c r="Y19" s="342">
        <f>'2c-2026'!V66</f>
        <v>-1.3189712882978594E-6</v>
      </c>
      <c r="Z19" s="342">
        <f>'2c-2026'!W66</f>
        <v>-1.3189712882978594E-6</v>
      </c>
      <c r="AA19" s="342">
        <f>'2c-2026'!X66</f>
        <v>-1.3189712882978594E-6</v>
      </c>
      <c r="AB19" s="342">
        <f>'2c-2026'!Y66</f>
        <v>-1.3189712882978594E-6</v>
      </c>
      <c r="AC19" s="342">
        <f>'2c-2026'!Z66</f>
        <v>-1.3189712882978594E-6</v>
      </c>
      <c r="AD19" s="342">
        <f>'2c-2026'!AA66</f>
        <v>-1.3189712882978594E-6</v>
      </c>
      <c r="AE19" s="342">
        <f>'2c-2026'!AB66</f>
        <v>-1.3189712882978594E-6</v>
      </c>
      <c r="AF19" s="342">
        <f>'2c-2026'!AC66</f>
        <v>-1.3189712882978594E-6</v>
      </c>
      <c r="AG19" s="342">
        <f>'2c-2026'!AD66</f>
        <v>-1.3189712882978594E-6</v>
      </c>
      <c r="AH19" s="342">
        <f>'2c-2026'!AE66</f>
        <v>-1.3189712882978594E-6</v>
      </c>
      <c r="AI19" s="342">
        <f>'2c-2026'!AF66</f>
        <v>-1.3189712882978594E-6</v>
      </c>
      <c r="AJ19" s="342">
        <f>'2c-2026'!AG66</f>
        <v>-1.3189712882978594E-6</v>
      </c>
      <c r="AK19" s="342">
        <f>'2c-2026'!AH66</f>
        <v>-1.3189712882978594E-6</v>
      </c>
      <c r="AL19" s="342">
        <f>'2c-2026'!AI66</f>
        <v>-1.3189712882978594E-6</v>
      </c>
      <c r="AM19" s="342">
        <f>'2c-2026'!AJ66</f>
        <v>-1.3189712882978594E-6</v>
      </c>
      <c r="AN19" s="342">
        <f>'2c-2026'!AK66</f>
        <v>-1.3189712882978594E-6</v>
      </c>
      <c r="AO19" s="342">
        <f>'2c-2026'!AL66</f>
        <v>-1.3189712882978594E-6</v>
      </c>
      <c r="AP19" s="342">
        <f>'2c-2026'!AM66</f>
        <v>-1.3189712882978594E-6</v>
      </c>
      <c r="AQ19" s="342">
        <f>'2c-2026'!AN66</f>
        <v>-1.3189712882978594E-6</v>
      </c>
      <c r="AR19" s="342">
        <f>'2c-2026'!AO66</f>
        <v>-1.3189712882978594E-6</v>
      </c>
      <c r="AS19" s="342">
        <f>'2c-2026'!AP66</f>
        <v>-1.3189712882978594E-6</v>
      </c>
      <c r="AT19" s="342">
        <f>'2c-2026'!AQ66</f>
        <v>-1.3189712882978594E-6</v>
      </c>
      <c r="AU19" s="342">
        <f>'2c-2026'!AR66</f>
        <v>-1.3189712882978594E-6</v>
      </c>
      <c r="AV19" s="342">
        <f>'2c-2026'!AS66</f>
        <v>-1.3189712882978594E-6</v>
      </c>
      <c r="AW19" s="342">
        <f>'2c-2026'!AT66</f>
        <v>-1.3189712882978594E-6</v>
      </c>
      <c r="AX19" s="342">
        <f>'2c-2026'!AU66</f>
        <v>-1.3189712882978594E-6</v>
      </c>
      <c r="AY19" s="342">
        <f>'2c-2026'!AV66</f>
        <v>-1.3189712882978594E-6</v>
      </c>
      <c r="AZ19" s="342">
        <f>'2c-2026'!AW66</f>
        <v>-1.3189712882978594E-6</v>
      </c>
      <c r="BA19" s="342">
        <f>'2c-2026'!AX66</f>
        <v>-1.3189712882978594E-6</v>
      </c>
      <c r="BB19" s="342">
        <f>'2c-2026'!AY66</f>
        <v>-1.3189712882978594E-6</v>
      </c>
      <c r="BC19" s="342">
        <f>'2c-2026'!AZ66</f>
        <v>-1.3189712882978594E-6</v>
      </c>
      <c r="BD19" s="342">
        <f>'2c-2026'!BA66</f>
        <v>-1.3189712882978594E-6</v>
      </c>
      <c r="BE19" s="342">
        <f>'2c-2026'!BB66</f>
        <v>-1.3189712882978594E-6</v>
      </c>
      <c r="BF19" s="342">
        <f>'2c-2026'!BC66</f>
        <v>-1.3189712882978594E-6</v>
      </c>
      <c r="BG19" s="342">
        <f>'2c-2026'!BD66</f>
        <v>-1.3189712882978594E-6</v>
      </c>
      <c r="BH19" s="342">
        <f>'2c-2026'!BE66</f>
        <v>-1.3189712882978594E-6</v>
      </c>
      <c r="BI19" s="342">
        <f>'2c-2026'!BF66</f>
        <v>-1.3189712882978594E-6</v>
      </c>
      <c r="BJ19" s="342">
        <f>'2c-2026'!BG66</f>
        <v>-1.3189712882978594E-6</v>
      </c>
      <c r="BK19" s="342">
        <f>'2c-2026'!BH66</f>
        <v>-1.3189712882978594E-6</v>
      </c>
      <c r="BL19" s="342">
        <f>'2c-2026'!BI66</f>
        <v>-1.3189712882978594E-6</v>
      </c>
      <c r="BM19" s="342">
        <f>'2c-2026'!BJ66</f>
        <v>-1.3189712882978594E-6</v>
      </c>
      <c r="BN19" s="342">
        <f>'2c-2026'!BK66</f>
        <v>-1.3189712882978594E-6</v>
      </c>
      <c r="BO19" s="342">
        <f>'2c-2026'!BL66</f>
        <v>-1.3189712882978594E-6</v>
      </c>
      <c r="BP19" s="342">
        <f>SUM(E19:BO19)</f>
        <v>9.4785940992860152</v>
      </c>
      <c r="BQ19" s="337"/>
      <c r="BR19" s="342">
        <f>NPV(BR6,'Rev Reqt Summary'!E19:BO19)</f>
        <v>5.9786998822857731</v>
      </c>
      <c r="BS19" s="422"/>
    </row>
    <row r="20" spans="1:71" s="336" customFormat="1" x14ac:dyDescent="0.25">
      <c r="A20" s="343"/>
      <c r="C20" s="350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423"/>
    </row>
    <row r="21" spans="1:71" ht="15" customHeight="1" x14ac:dyDescent="0.25">
      <c r="A21" s="542" t="s">
        <v>81</v>
      </c>
      <c r="B21" s="339">
        <v>2017</v>
      </c>
      <c r="C21" s="351" t="s">
        <v>324</v>
      </c>
      <c r="D21" s="339" t="s">
        <v>83</v>
      </c>
      <c r="E21" s="340">
        <f>ROUND('3a-2017'!B65,1)</f>
        <v>0</v>
      </c>
      <c r="F21" s="340">
        <f>ROUND('3a-2017'!C65,1)</f>
        <v>0</v>
      </c>
      <c r="G21" s="340">
        <f>ROUND('3a-2017'!D65,1)</f>
        <v>0</v>
      </c>
      <c r="H21" s="340">
        <f>ROUND('3a-2017'!E65,1)</f>
        <v>19.100000000000001</v>
      </c>
      <c r="I21" s="340">
        <f>ROUND('3a-2017'!F65,1)</f>
        <v>26.1</v>
      </c>
      <c r="J21" s="340">
        <f>ROUND('3a-2017'!G65,1)</f>
        <v>25.5</v>
      </c>
      <c r="K21" s="340">
        <f>ROUND('3a-2017'!H65,1)</f>
        <v>24.9</v>
      </c>
      <c r="L21" s="340">
        <f>ROUND('3a-2017'!I65,1)</f>
        <v>24.4</v>
      </c>
      <c r="M21" s="340">
        <f>ROUND('3a-2017'!J65,1)</f>
        <v>23.8</v>
      </c>
      <c r="N21" s="340">
        <f>ROUND('3a-2017'!K65,1)</f>
        <v>23.3</v>
      </c>
      <c r="O21" s="340">
        <f>ROUND('3a-2017'!L65,1)</f>
        <v>22.8</v>
      </c>
      <c r="P21" s="340">
        <f>ROUND('3a-2017'!M65,1)</f>
        <v>22.4</v>
      </c>
      <c r="Q21" s="340">
        <f>ROUND('3a-2017'!N65,1)</f>
        <v>21.9</v>
      </c>
      <c r="R21" s="340">
        <f>ROUND('3a-2017'!O65,1)</f>
        <v>21.4</v>
      </c>
      <c r="S21" s="340">
        <f>ROUND('3a-2017'!P65,1)</f>
        <v>21</v>
      </c>
      <c r="T21" s="340">
        <f>ROUND('3a-2017'!Q65,1)</f>
        <v>20.5</v>
      </c>
      <c r="U21" s="340">
        <f>ROUND('3a-2017'!R65,1)</f>
        <v>20.100000000000001</v>
      </c>
      <c r="V21" s="340">
        <f>ROUND('3a-2017'!S65,1)</f>
        <v>19.600000000000001</v>
      </c>
      <c r="W21" s="340">
        <f>ROUND('3a-2017'!T65,1)</f>
        <v>19.100000000000001</v>
      </c>
      <c r="X21" s="340">
        <f>ROUND('3a-2017'!U65,1)</f>
        <v>18.7</v>
      </c>
      <c r="Y21" s="340">
        <f>ROUND('3a-2017'!V65,1)</f>
        <v>18.2</v>
      </c>
      <c r="Z21" s="340">
        <f>ROUND('3a-2017'!W65,1)</f>
        <v>17.8</v>
      </c>
      <c r="AA21" s="340">
        <f>ROUND('3a-2017'!X65,1)</f>
        <v>17.3</v>
      </c>
      <c r="AB21" s="340">
        <f>ROUND('3a-2017'!Y65,1)</f>
        <v>16.8</v>
      </c>
      <c r="AC21" s="340">
        <f>ROUND('3a-2017'!Z65,1)</f>
        <v>16.399999999999999</v>
      </c>
      <c r="AD21" s="340">
        <f>ROUND('3a-2017'!AA65,1)</f>
        <v>16.100000000000001</v>
      </c>
      <c r="AE21" s="340">
        <f>ROUND('3a-2017'!AB65,1)</f>
        <v>15.8</v>
      </c>
      <c r="AF21" s="340">
        <f>ROUND('3a-2017'!AC65,1)</f>
        <v>15.5</v>
      </c>
      <c r="AG21" s="340">
        <f>ROUND('3a-2017'!AD65,1)</f>
        <v>15.2</v>
      </c>
      <c r="AH21" s="340">
        <f>ROUND('3a-2017'!AE65,1)</f>
        <v>15</v>
      </c>
      <c r="AI21" s="340">
        <f>ROUND('3a-2017'!AF65,1)</f>
        <v>14.7</v>
      </c>
      <c r="AJ21" s="340">
        <f>ROUND('3a-2017'!AG65,1)</f>
        <v>14.4</v>
      </c>
      <c r="AK21" s="340">
        <f>ROUND('3a-2017'!AH65,1)</f>
        <v>14.1</v>
      </c>
      <c r="AL21" s="340">
        <f>ROUND('3a-2017'!AI65,1)</f>
        <v>13.8</v>
      </c>
      <c r="AM21" s="340">
        <f>ROUND('3a-2017'!AJ65,1)</f>
        <v>13.5</v>
      </c>
      <c r="AN21" s="340">
        <f>ROUND('3a-2017'!AK65,1)</f>
        <v>13.3</v>
      </c>
      <c r="AO21" s="340">
        <f>ROUND('3a-2017'!AL65,1)</f>
        <v>13</v>
      </c>
      <c r="AP21" s="340">
        <f>ROUND('3a-2017'!AM65,1)</f>
        <v>12.7</v>
      </c>
      <c r="AQ21" s="340">
        <f>ROUND('3a-2017'!AN65,1)</f>
        <v>12.4</v>
      </c>
      <c r="AR21" s="340">
        <f>ROUND('3a-2017'!AO65,1)</f>
        <v>12.1</v>
      </c>
      <c r="AS21" s="340">
        <f>ROUND('3a-2017'!AP65,1)</f>
        <v>11.8</v>
      </c>
      <c r="AT21" s="340">
        <f>ROUND('3a-2017'!AQ65,1)</f>
        <v>11.6</v>
      </c>
      <c r="AU21" s="340">
        <f>ROUND('3a-2017'!AR65,1)</f>
        <v>11.3</v>
      </c>
      <c r="AV21" s="340">
        <f>ROUND('3a-2017'!AS65,1)</f>
        <v>11</v>
      </c>
      <c r="AW21" s="340">
        <f>ROUND('3a-2017'!AT65,1)</f>
        <v>10.7</v>
      </c>
      <c r="AX21" s="340">
        <f>ROUND('3a-2017'!AU65,1)</f>
        <v>10.4</v>
      </c>
      <c r="AY21" s="340">
        <f>ROUND('3a-2017'!AV65,1)</f>
        <v>10.1</v>
      </c>
      <c r="AZ21" s="340">
        <f>ROUND('3a-2017'!AW65,1)</f>
        <v>9.9</v>
      </c>
      <c r="BA21" s="340">
        <f>ROUND('3a-2017'!AX65,1)</f>
        <v>9.6</v>
      </c>
      <c r="BB21" s="340">
        <f>ROUND('3a-2017'!AY65,1)</f>
        <v>9.3000000000000007</v>
      </c>
      <c r="BC21" s="340">
        <f>ROUND('3a-2017'!AZ65,1)</f>
        <v>9</v>
      </c>
      <c r="BD21" s="340">
        <f>ROUND('3a-2017'!BA65,1)</f>
        <v>8.6999999999999993</v>
      </c>
      <c r="BE21" s="340">
        <f>ROUND('3a-2017'!BB65,1)</f>
        <v>2.6</v>
      </c>
      <c r="BF21" s="340">
        <f>ROUND('3a-2017'!BC65,1)</f>
        <v>0</v>
      </c>
      <c r="BG21" s="340">
        <f>ROUND('3a-2017'!BD65,1)</f>
        <v>0</v>
      </c>
      <c r="BH21" s="340">
        <f>ROUND('3a-2017'!BE65,1)</f>
        <v>0</v>
      </c>
      <c r="BI21" s="340">
        <f>ROUND('3a-2017'!BF65,1)</f>
        <v>0</v>
      </c>
      <c r="BJ21" s="340">
        <f>ROUND('3a-2017'!BG65,1)</f>
        <v>0</v>
      </c>
      <c r="BK21" s="340">
        <f>ROUND('3a-2017'!BH65,1)</f>
        <v>0</v>
      </c>
      <c r="BL21" s="340">
        <f>ROUND('3a-2017'!BI65,1)</f>
        <v>0</v>
      </c>
      <c r="BM21" s="340">
        <f>ROUND('3a-2017'!BJ65,1)</f>
        <v>0</v>
      </c>
      <c r="BN21" s="340">
        <f>ROUND('3a-2017'!BK65,1)</f>
        <v>0</v>
      </c>
      <c r="BO21" s="340">
        <f>ROUND('3a-2017'!BL65,1)</f>
        <v>0</v>
      </c>
      <c r="BP21" s="340">
        <f>SUM(E21:BO21)</f>
        <v>798.70000000000016</v>
      </c>
      <c r="BQ21" s="337"/>
      <c r="BR21" s="340">
        <f>NPV(BR6,'Rev Reqt Summary'!E21:BO21)</f>
        <v>236.42136300210862</v>
      </c>
      <c r="BS21" s="422"/>
    </row>
    <row r="22" spans="1:71" x14ac:dyDescent="0.25">
      <c r="A22" s="546"/>
      <c r="B22" s="341">
        <v>2026</v>
      </c>
      <c r="C22" s="352" t="s">
        <v>324</v>
      </c>
      <c r="D22" s="341" t="s">
        <v>83</v>
      </c>
      <c r="E22" s="342">
        <f>ROUND('3a-2026'!B65,1)</f>
        <v>0</v>
      </c>
      <c r="F22" s="342">
        <f>ROUND('3a-2026'!C65,1)</f>
        <v>0</v>
      </c>
      <c r="G22" s="342">
        <f>ROUND('3a-2026'!D65,1)</f>
        <v>0</v>
      </c>
      <c r="H22" s="342">
        <f>ROUND('3a-2026'!E65,1)</f>
        <v>0</v>
      </c>
      <c r="I22" s="342">
        <f>ROUND('3a-2026'!F65,1)</f>
        <v>0</v>
      </c>
      <c r="J22" s="342">
        <f>ROUND('3a-2026'!G65,1)</f>
        <v>0</v>
      </c>
      <c r="K22" s="342">
        <f>ROUND('3a-2026'!H65,1)</f>
        <v>0</v>
      </c>
      <c r="L22" s="342">
        <f>ROUND('3a-2026'!I65,1)</f>
        <v>0</v>
      </c>
      <c r="M22" s="342">
        <f>ROUND('3a-2026'!J65,1)</f>
        <v>0</v>
      </c>
      <c r="N22" s="342">
        <f>ROUND('3a-2026'!K65,1)</f>
        <v>0</v>
      </c>
      <c r="O22" s="342">
        <f>ROUND('3a-2026'!L65,1)</f>
        <v>0</v>
      </c>
      <c r="P22" s="342">
        <f>ROUND('3a-2026'!M65,1)</f>
        <v>0</v>
      </c>
      <c r="Q22" s="342">
        <f>ROUND('3a-2026'!N65,1)</f>
        <v>22</v>
      </c>
      <c r="R22" s="342">
        <f>ROUND('3a-2026'!O65,1)</f>
        <v>29.8</v>
      </c>
      <c r="S22" s="342">
        <f>ROUND('3a-2026'!P65,1)</f>
        <v>29.2</v>
      </c>
      <c r="T22" s="342">
        <f>ROUND('3a-2026'!Q65,1)</f>
        <v>28.6</v>
      </c>
      <c r="U22" s="342">
        <f>ROUND('3a-2026'!R65,1)</f>
        <v>28</v>
      </c>
      <c r="V22" s="342">
        <f>ROUND('3a-2026'!S65,1)</f>
        <v>27.4</v>
      </c>
      <c r="W22" s="342">
        <f>ROUND('3a-2026'!T65,1)</f>
        <v>26.8</v>
      </c>
      <c r="X22" s="342">
        <f>ROUND('3a-2026'!U65,1)</f>
        <v>26.3</v>
      </c>
      <c r="Y22" s="342">
        <f>ROUND('3a-2026'!V65,1)</f>
        <v>25.7</v>
      </c>
      <c r="Z22" s="342">
        <f>ROUND('3a-2026'!W65,1)</f>
        <v>25.2</v>
      </c>
      <c r="AA22" s="342">
        <f>ROUND('3a-2026'!X65,1)</f>
        <v>24.7</v>
      </c>
      <c r="AB22" s="342">
        <f>ROUND('3a-2026'!Y65,1)</f>
        <v>24.1</v>
      </c>
      <c r="AC22" s="342">
        <f>ROUND('3a-2026'!Z65,1)</f>
        <v>23.6</v>
      </c>
      <c r="AD22" s="342">
        <f>ROUND('3a-2026'!AA65,1)</f>
        <v>23.1</v>
      </c>
      <c r="AE22" s="342">
        <f>ROUND('3a-2026'!AB65,1)</f>
        <v>22.5</v>
      </c>
      <c r="AF22" s="342">
        <f>ROUND('3a-2026'!AC65,1)</f>
        <v>22</v>
      </c>
      <c r="AG22" s="342">
        <f>ROUND('3a-2026'!AD65,1)</f>
        <v>21.4</v>
      </c>
      <c r="AH22" s="342">
        <f>ROUND('3a-2026'!AE65,1)</f>
        <v>20.9</v>
      </c>
      <c r="AI22" s="342">
        <f>ROUND('3a-2026'!AF65,1)</f>
        <v>20.399999999999999</v>
      </c>
      <c r="AJ22" s="342">
        <f>ROUND('3a-2026'!AG65,1)</f>
        <v>19.8</v>
      </c>
      <c r="AK22" s="342">
        <f>ROUND('3a-2026'!AH65,1)</f>
        <v>19.399999999999999</v>
      </c>
      <c r="AL22" s="342">
        <f>ROUND('3a-2026'!AI65,1)</f>
        <v>19</v>
      </c>
      <c r="AM22" s="342">
        <f>ROUND('3a-2026'!AJ65,1)</f>
        <v>18.7</v>
      </c>
      <c r="AN22" s="342">
        <f>ROUND('3a-2026'!AK65,1)</f>
        <v>18.3</v>
      </c>
      <c r="AO22" s="342">
        <f>ROUND('3a-2026'!AL65,1)</f>
        <v>18</v>
      </c>
      <c r="AP22" s="342">
        <f>ROUND('3a-2026'!AM65,1)</f>
        <v>17.7</v>
      </c>
      <c r="AQ22" s="342">
        <f>ROUND('3a-2026'!AN65,1)</f>
        <v>17.3</v>
      </c>
      <c r="AR22" s="342">
        <f>ROUND('3a-2026'!AO65,1)</f>
        <v>17</v>
      </c>
      <c r="AS22" s="342">
        <f>ROUND('3a-2026'!AP65,1)</f>
        <v>16.7</v>
      </c>
      <c r="AT22" s="342">
        <f>ROUND('3a-2026'!AQ65,1)</f>
        <v>16.399999999999999</v>
      </c>
      <c r="AU22" s="342">
        <f>ROUND('3a-2026'!AR65,1)</f>
        <v>16</v>
      </c>
      <c r="AV22" s="342">
        <f>ROUND('3a-2026'!AS65,1)</f>
        <v>15.7</v>
      </c>
      <c r="AW22" s="342">
        <f>ROUND('3a-2026'!AT65,1)</f>
        <v>15.4</v>
      </c>
      <c r="AX22" s="342">
        <f>ROUND('3a-2026'!AU65,1)</f>
        <v>15</v>
      </c>
      <c r="AY22" s="342">
        <f>ROUND('3a-2026'!AV65,1)</f>
        <v>14.7</v>
      </c>
      <c r="AZ22" s="342">
        <f>ROUND('3a-2026'!AW65,1)</f>
        <v>14.4</v>
      </c>
      <c r="BA22" s="342">
        <f>ROUND('3a-2026'!AX65,1)</f>
        <v>14.1</v>
      </c>
      <c r="BB22" s="342">
        <f>ROUND('3a-2026'!AY65,1)</f>
        <v>13.7</v>
      </c>
      <c r="BC22" s="342">
        <f>ROUND('3a-2026'!AZ65,1)</f>
        <v>13.4</v>
      </c>
      <c r="BD22" s="342">
        <f>ROUND('3a-2026'!BA65,1)</f>
        <v>13.1</v>
      </c>
      <c r="BE22" s="342">
        <f>ROUND('3a-2026'!BB65,1)</f>
        <v>12.7</v>
      </c>
      <c r="BF22" s="342">
        <f>ROUND('3a-2026'!BC65,1)</f>
        <v>12.4</v>
      </c>
      <c r="BG22" s="342">
        <f>ROUND('3a-2026'!BD65,1)</f>
        <v>12.1</v>
      </c>
      <c r="BH22" s="342">
        <f>ROUND('3a-2026'!BE65,1)</f>
        <v>11.8</v>
      </c>
      <c r="BI22" s="342">
        <f>ROUND('3a-2026'!BF65,1)</f>
        <v>11.4</v>
      </c>
      <c r="BJ22" s="342">
        <f>ROUND('3a-2026'!BG65,1)</f>
        <v>11.1</v>
      </c>
      <c r="BK22" s="342">
        <f>ROUND('3a-2026'!BH65,1)</f>
        <v>10.8</v>
      </c>
      <c r="BL22" s="342">
        <f>ROUND('3a-2026'!BI65,1)</f>
        <v>10.4</v>
      </c>
      <c r="BM22" s="342">
        <f>ROUND('3a-2026'!BJ65,1)</f>
        <v>10.1</v>
      </c>
      <c r="BN22" s="342">
        <f>ROUND('3a-2026'!BK65,1)</f>
        <v>3.1</v>
      </c>
      <c r="BO22" s="342">
        <f>ROUND('3a-2026'!BL65,1)</f>
        <v>0</v>
      </c>
      <c r="BP22" s="342">
        <f>SUM(E22:BO22)</f>
        <v>921.40000000000009</v>
      </c>
      <c r="BQ22" s="337"/>
      <c r="BR22" s="342">
        <f>NPV(BR6,'Rev Reqt Summary'!E22:BO22)</f>
        <v>151.32762664355778</v>
      </c>
      <c r="BS22" s="422"/>
    </row>
    <row r="23" spans="1:71" s="336" customFormat="1" x14ac:dyDescent="0.25">
      <c r="A23" s="546"/>
      <c r="C23" s="350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7"/>
      <c r="AZ23" s="337"/>
      <c r="BA23" s="337"/>
      <c r="BB23" s="337"/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423"/>
    </row>
    <row r="24" spans="1:71" ht="15" customHeight="1" x14ac:dyDescent="0.25">
      <c r="A24" s="546"/>
      <c r="B24" s="339">
        <v>2017</v>
      </c>
      <c r="C24" s="351" t="s">
        <v>325</v>
      </c>
      <c r="D24" s="339" t="s">
        <v>351</v>
      </c>
      <c r="E24" s="340">
        <f>'3b-2017'!B66</f>
        <v>0</v>
      </c>
      <c r="F24" s="340">
        <f>'3b-2017'!C66</f>
        <v>0</v>
      </c>
      <c r="G24" s="340">
        <f>'3b-2017'!D66</f>
        <v>0.40283090697993029</v>
      </c>
      <c r="H24" s="340">
        <f>'3b-2017'!E66</f>
        <v>0.54243131376267639</v>
      </c>
      <c r="I24" s="340">
        <f>'3b-2017'!F66</f>
        <v>0.53034801745098792</v>
      </c>
      <c r="J24" s="340">
        <f>'3b-2017'!G66</f>
        <v>0.51697620045917692</v>
      </c>
      <c r="K24" s="340">
        <f>'3b-2017'!H66</f>
        <v>0.50605165260567064</v>
      </c>
      <c r="L24" s="340">
        <f>'3b-2017'!I66</f>
        <v>0.49550086835458623</v>
      </c>
      <c r="M24" s="340">
        <f>'3b-2017'!J66</f>
        <v>0.48529577353399306</v>
      </c>
      <c r="N24" s="340">
        <f>'3b-2017'!K66</f>
        <v>0.4754103890594179</v>
      </c>
      <c r="O24" s="340">
        <f>'3b-2017'!L66</f>
        <v>0.46570350603622351</v>
      </c>
      <c r="P24" s="340">
        <f>'3b-2017'!M66</f>
        <v>0.45602176406251954</v>
      </c>
      <c r="Q24" s="340">
        <f>'3b-2017'!N66</f>
        <v>0.4463400220888154</v>
      </c>
      <c r="R24" s="340">
        <f>'3b-2017'!O66</f>
        <v>0.43665828011511143</v>
      </c>
      <c r="S24" s="340">
        <f>'3b-2017'!P66</f>
        <v>0.42697653814140735</v>
      </c>
      <c r="T24" s="340">
        <f>'3b-2017'!Q66</f>
        <v>0.41729479616770332</v>
      </c>
      <c r="U24" s="340">
        <f>'3b-2017'!R66</f>
        <v>0.40761305419399929</v>
      </c>
      <c r="V24" s="340">
        <f>'3b-2017'!S66</f>
        <v>0.39793131222029532</v>
      </c>
      <c r="W24" s="340">
        <f>'3b-2017'!T66</f>
        <v>0.38824957024659118</v>
      </c>
      <c r="X24" s="340">
        <f>'3b-2017'!U66</f>
        <v>0.37856782827288715</v>
      </c>
      <c r="Y24" s="340">
        <f>'3b-2017'!V66</f>
        <v>0.36888608629918307</v>
      </c>
      <c r="Z24" s="340">
        <f>'3b-2017'!W66</f>
        <v>0.35920434432547904</v>
      </c>
      <c r="AA24" s="340">
        <f>'3b-2017'!X66</f>
        <v>0.35045743037532151</v>
      </c>
      <c r="AB24" s="340">
        <f>'3b-2017'!Y66</f>
        <v>0.34358017247225697</v>
      </c>
      <c r="AC24" s="340">
        <f>'3b-2017'!Z66</f>
        <v>0.33763774259273888</v>
      </c>
      <c r="AD24" s="340">
        <f>'3b-2017'!AA66</f>
        <v>0.33169531271322084</v>
      </c>
      <c r="AE24" s="340">
        <f>'3b-2017'!AB66</f>
        <v>0.32575288283370268</v>
      </c>
      <c r="AF24" s="340">
        <f>'3b-2017'!AC66</f>
        <v>0.31981045295418464</v>
      </c>
      <c r="AG24" s="340">
        <f>'3b-2017'!AD66</f>
        <v>0.31386802307466655</v>
      </c>
      <c r="AH24" s="340">
        <f>'3b-2017'!AE66</f>
        <v>0.30792559319514839</v>
      </c>
      <c r="AI24" s="340">
        <f>'3b-2017'!AF66</f>
        <v>0.30198316331563035</v>
      </c>
      <c r="AJ24" s="340">
        <f>'3b-2017'!AG66</f>
        <v>0.29604073343611226</v>
      </c>
      <c r="AK24" s="340">
        <f>'3b-2017'!AH66</f>
        <v>0.29009830355659422</v>
      </c>
      <c r="AL24" s="340">
        <f>'3b-2017'!AI66</f>
        <v>0.28415587367707607</v>
      </c>
      <c r="AM24" s="340">
        <f>'3b-2017'!AJ66</f>
        <v>0.27821344379755802</v>
      </c>
      <c r="AN24" s="340">
        <f>'3b-2017'!AK66</f>
        <v>0.27227101391803987</v>
      </c>
      <c r="AO24" s="340">
        <f>'3b-2017'!AL66</f>
        <v>0.26632858403852183</v>
      </c>
      <c r="AP24" s="340">
        <f>'3b-2017'!AM66</f>
        <v>0.26038615415900368</v>
      </c>
      <c r="AQ24" s="340">
        <f>'3b-2017'!AN66</f>
        <v>0.25444372427948564</v>
      </c>
      <c r="AR24" s="340">
        <f>'3b-2017'!AO66</f>
        <v>0.24850129439996752</v>
      </c>
      <c r="AS24" s="340">
        <f>'3b-2017'!AP66</f>
        <v>0.24255886452044947</v>
      </c>
      <c r="AT24" s="340">
        <f>'3b-2017'!AQ66</f>
        <v>0.23661643464093132</v>
      </c>
      <c r="AU24" s="340">
        <f>'3b-2017'!AR66</f>
        <v>0.23067400476141328</v>
      </c>
      <c r="AV24" s="340">
        <f>'3b-2017'!AS66</f>
        <v>0.22473157488189516</v>
      </c>
      <c r="AW24" s="340">
        <f>'3b-2017'!AT66</f>
        <v>0.21878914500237709</v>
      </c>
      <c r="AX24" s="340">
        <f>'3b-2017'!AU66</f>
        <v>0.21284671512285896</v>
      </c>
      <c r="AY24" s="340">
        <f>'3b-2017'!AV66</f>
        <v>0.20690428524334092</v>
      </c>
      <c r="AZ24" s="340">
        <f>'3b-2017'!AW66</f>
        <v>0.20096185536382274</v>
      </c>
      <c r="BA24" s="340">
        <f>'3b-2017'!AX66</f>
        <v>0.1950194254843047</v>
      </c>
      <c r="BB24" s="340">
        <f>'3b-2017'!AY66</f>
        <v>0.18907699560478655</v>
      </c>
      <c r="BC24" s="340">
        <f>'3b-2017'!AZ66</f>
        <v>0.18313456572526851</v>
      </c>
      <c r="BD24" s="340">
        <f>'3b-2017'!BA66</f>
        <v>5.5232117310069481E-2</v>
      </c>
      <c r="BE24" s="340">
        <f>'3b-2017'!BB66</f>
        <v>-5.0282098980197101E-6</v>
      </c>
      <c r="BF24" s="340">
        <f>'3b-2017'!BC66</f>
        <v>-5.0282098980197101E-6</v>
      </c>
      <c r="BG24" s="340">
        <f>'3b-2017'!BD66</f>
        <v>-5.0282098980197101E-6</v>
      </c>
      <c r="BH24" s="340">
        <f>'3b-2017'!BE66</f>
        <v>-5.0282098980197101E-6</v>
      </c>
      <c r="BI24" s="340">
        <f>'3b-2017'!BF66</f>
        <v>-5.0282098980197101E-6</v>
      </c>
      <c r="BJ24" s="340">
        <f>'3b-2017'!BG66</f>
        <v>-5.0282098980197101E-6</v>
      </c>
      <c r="BK24" s="340">
        <f>'3b-2017'!BH66</f>
        <v>-5.0282098980197101E-6</v>
      </c>
      <c r="BL24" s="340">
        <f>'3b-2017'!BI66</f>
        <v>-5.0282098980197101E-6</v>
      </c>
      <c r="BM24" s="340">
        <f>'3b-2017'!BJ66</f>
        <v>-5.0282098980197101E-6</v>
      </c>
      <c r="BN24" s="340">
        <f>'3b-2017'!BK66</f>
        <v>-5.0282098980197101E-6</v>
      </c>
      <c r="BO24" s="340">
        <f>'3b-2017'!BL66</f>
        <v>-5.0282098980197101E-6</v>
      </c>
      <c r="BP24" s="340">
        <f>SUM(E24:BO24)</f>
        <v>16.683932796518519</v>
      </c>
      <c r="BQ24" s="337"/>
      <c r="BR24" s="340">
        <f>NPV(BR6,'Rev Reqt Summary'!E24:BO24)</f>
        <v>5.2596242225850274</v>
      </c>
      <c r="BS24" s="422"/>
    </row>
    <row r="25" spans="1:71" x14ac:dyDescent="0.25">
      <c r="A25" s="546"/>
      <c r="B25" s="341">
        <v>2026</v>
      </c>
      <c r="C25" s="352" t="s">
        <v>325</v>
      </c>
      <c r="D25" s="341" t="s">
        <v>351</v>
      </c>
      <c r="E25" s="342">
        <f>'3b-2026'!B66</f>
        <v>0</v>
      </c>
      <c r="F25" s="342">
        <f>'3b-2026'!C66</f>
        <v>0</v>
      </c>
      <c r="G25" s="342">
        <f>'3b-2026'!D66</f>
        <v>0.40283090697993029</v>
      </c>
      <c r="H25" s="342">
        <f>'3b-2026'!E66</f>
        <v>0.54243131376267639</v>
      </c>
      <c r="I25" s="342">
        <f>'3b-2026'!F66</f>
        <v>0.53034801745098792</v>
      </c>
      <c r="J25" s="342">
        <f>'3b-2026'!G66</f>
        <v>0.51697620045917692</v>
      </c>
      <c r="K25" s="342">
        <f>'3b-2026'!H66</f>
        <v>0.50605165260567064</v>
      </c>
      <c r="L25" s="342">
        <f>'3b-2026'!I66</f>
        <v>0.49550086835458623</v>
      </c>
      <c r="M25" s="342">
        <f>'3b-2026'!J66</f>
        <v>0.48529577353399306</v>
      </c>
      <c r="N25" s="342">
        <f>'3b-2026'!K66</f>
        <v>0.4754103890594179</v>
      </c>
      <c r="O25" s="342">
        <f>'3b-2026'!L66</f>
        <v>0.46570350603622351</v>
      </c>
      <c r="P25" s="342">
        <f>'3b-2026'!M66</f>
        <v>0.45602176406251954</v>
      </c>
      <c r="Q25" s="342">
        <f>'3b-2026'!N66</f>
        <v>0.4463400220888154</v>
      </c>
      <c r="R25" s="342">
        <f>'3b-2026'!O66</f>
        <v>0.43665828011511143</v>
      </c>
      <c r="S25" s="342">
        <f>'3b-2026'!P66</f>
        <v>0.42697653814140735</v>
      </c>
      <c r="T25" s="342">
        <f>'3b-2026'!Q66</f>
        <v>0.41729479616770332</v>
      </c>
      <c r="U25" s="342">
        <f>'3b-2026'!R66</f>
        <v>0.40761305419399929</v>
      </c>
      <c r="V25" s="342">
        <f>'3b-2026'!S66</f>
        <v>0.39793131222029532</v>
      </c>
      <c r="W25" s="342">
        <f>'3b-2026'!T66</f>
        <v>0.38824957024659118</v>
      </c>
      <c r="X25" s="342">
        <f>'3b-2026'!U66</f>
        <v>0.37856782827288715</v>
      </c>
      <c r="Y25" s="342">
        <f>'3b-2026'!V66</f>
        <v>0.36888608629918307</v>
      </c>
      <c r="Z25" s="342">
        <f>'3b-2026'!W66</f>
        <v>0.35920434432547904</v>
      </c>
      <c r="AA25" s="342">
        <f>'3b-2026'!X66</f>
        <v>0.35045743037532151</v>
      </c>
      <c r="AB25" s="342">
        <f>'3b-2026'!Y66</f>
        <v>0.34358017247225697</v>
      </c>
      <c r="AC25" s="342">
        <f>'3b-2026'!Z66</f>
        <v>0.33763774259273888</v>
      </c>
      <c r="AD25" s="342">
        <f>'3b-2026'!AA66</f>
        <v>0.33169531271322084</v>
      </c>
      <c r="AE25" s="342">
        <f>'3b-2026'!AB66</f>
        <v>0.32575288283370268</v>
      </c>
      <c r="AF25" s="342">
        <f>'3b-2026'!AC66</f>
        <v>0.31981045295418464</v>
      </c>
      <c r="AG25" s="342">
        <f>'3b-2026'!AD66</f>
        <v>0.31386802307466655</v>
      </c>
      <c r="AH25" s="342">
        <f>'3b-2026'!AE66</f>
        <v>0.30792559319514839</v>
      </c>
      <c r="AI25" s="342">
        <f>'3b-2026'!AF66</f>
        <v>0.30198316331563035</v>
      </c>
      <c r="AJ25" s="342">
        <f>'3b-2026'!AG66</f>
        <v>0.29604073343611226</v>
      </c>
      <c r="AK25" s="342">
        <f>'3b-2026'!AH66</f>
        <v>0.29009830355659422</v>
      </c>
      <c r="AL25" s="342">
        <f>'3b-2026'!AI66</f>
        <v>0.28415587367707607</v>
      </c>
      <c r="AM25" s="342">
        <f>'3b-2026'!AJ66</f>
        <v>0.27821344379755802</v>
      </c>
      <c r="AN25" s="342">
        <f>'3b-2026'!AK66</f>
        <v>0.27227101391803987</v>
      </c>
      <c r="AO25" s="342">
        <f>'3b-2026'!AL66</f>
        <v>0.26632858403852183</v>
      </c>
      <c r="AP25" s="342">
        <f>'3b-2026'!AM66</f>
        <v>0.26038615415900368</v>
      </c>
      <c r="AQ25" s="342">
        <f>'3b-2026'!AN66</f>
        <v>0.25444372427948564</v>
      </c>
      <c r="AR25" s="342">
        <f>'3b-2026'!AO66</f>
        <v>0.24850129439996752</v>
      </c>
      <c r="AS25" s="342">
        <f>'3b-2026'!AP66</f>
        <v>0.24255886452044947</v>
      </c>
      <c r="AT25" s="342">
        <f>'3b-2026'!AQ66</f>
        <v>0.23661643464093132</v>
      </c>
      <c r="AU25" s="342">
        <f>'3b-2026'!AR66</f>
        <v>0.23067400476141328</v>
      </c>
      <c r="AV25" s="342">
        <f>'3b-2026'!AS66</f>
        <v>0.22473157488189516</v>
      </c>
      <c r="AW25" s="342">
        <f>'3b-2026'!AT66</f>
        <v>0.21878914500237709</v>
      </c>
      <c r="AX25" s="342">
        <f>'3b-2026'!AU66</f>
        <v>0.21284671512285896</v>
      </c>
      <c r="AY25" s="342">
        <f>'3b-2026'!AV66</f>
        <v>0.20690428524334092</v>
      </c>
      <c r="AZ25" s="342">
        <f>'3b-2026'!AW66</f>
        <v>0.20096185536382274</v>
      </c>
      <c r="BA25" s="342">
        <f>'3b-2026'!AX66</f>
        <v>0.1950194254843047</v>
      </c>
      <c r="BB25" s="342">
        <f>'3b-2026'!AY66</f>
        <v>0.18907699560478655</v>
      </c>
      <c r="BC25" s="342">
        <f>'3b-2026'!AZ66</f>
        <v>0.18313456572526851</v>
      </c>
      <c r="BD25" s="342">
        <f>'3b-2026'!BA66</f>
        <v>5.5232117310069481E-2</v>
      </c>
      <c r="BE25" s="342">
        <f>'3b-2026'!BB66</f>
        <v>-5.0282098980197101E-6</v>
      </c>
      <c r="BF25" s="342">
        <f>'3b-2026'!BC66</f>
        <v>-5.0282098980197101E-6</v>
      </c>
      <c r="BG25" s="342">
        <f>'3b-2026'!BD66</f>
        <v>-5.0282098980197101E-6</v>
      </c>
      <c r="BH25" s="342">
        <f>'3b-2026'!BE66</f>
        <v>-5.0282098980197101E-6</v>
      </c>
      <c r="BI25" s="342">
        <f>'3b-2026'!BF66</f>
        <v>-5.0282098980197101E-6</v>
      </c>
      <c r="BJ25" s="342">
        <f>'3b-2026'!BG66</f>
        <v>-5.0282098980197101E-6</v>
      </c>
      <c r="BK25" s="342">
        <f>'3b-2026'!BH66</f>
        <v>-5.0282098980197101E-6</v>
      </c>
      <c r="BL25" s="342">
        <f>'3b-2026'!BI66</f>
        <v>-5.0282098980197101E-6</v>
      </c>
      <c r="BM25" s="342">
        <f>'3b-2026'!BJ66</f>
        <v>-5.0282098980197101E-6</v>
      </c>
      <c r="BN25" s="342">
        <f>'3b-2026'!BK66</f>
        <v>-5.0282098980197101E-6</v>
      </c>
      <c r="BO25" s="342">
        <f>'3b-2026'!BL66</f>
        <v>-5.0282098980197101E-6</v>
      </c>
      <c r="BP25" s="342">
        <f>SUM(E25:BO25)</f>
        <v>16.683932796518519</v>
      </c>
      <c r="BQ25" s="337"/>
      <c r="BR25" s="342">
        <f>NPV(BR6,'Rev Reqt Summary'!E25:BO25)</f>
        <v>5.2596242225850274</v>
      </c>
      <c r="BS25" s="422"/>
    </row>
    <row r="26" spans="1:71" s="336" customFormat="1" x14ac:dyDescent="0.25">
      <c r="A26" s="546"/>
      <c r="C26" s="350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  <c r="AS26" s="337"/>
      <c r="AT26" s="337"/>
      <c r="AU26" s="337"/>
      <c r="AV26" s="337"/>
      <c r="AW26" s="337"/>
      <c r="AX26" s="337"/>
      <c r="AY26" s="337"/>
      <c r="AZ26" s="337"/>
      <c r="BA26" s="337"/>
      <c r="BB26" s="337"/>
      <c r="BC26" s="337"/>
      <c r="BD26" s="337"/>
      <c r="BE26" s="337"/>
      <c r="BF26" s="337"/>
      <c r="BG26" s="337"/>
      <c r="BH26" s="337"/>
      <c r="BI26" s="337"/>
      <c r="BJ26" s="337"/>
      <c r="BK26" s="337"/>
      <c r="BL26" s="337"/>
      <c r="BM26" s="337"/>
      <c r="BN26" s="337"/>
      <c r="BO26" s="337"/>
      <c r="BP26" s="337"/>
      <c r="BQ26" s="337"/>
      <c r="BR26" s="337"/>
      <c r="BS26" s="423"/>
    </row>
    <row r="27" spans="1:71" ht="15" customHeight="1" x14ac:dyDescent="0.25">
      <c r="A27" s="546"/>
      <c r="B27" s="339">
        <v>2017</v>
      </c>
      <c r="C27" s="351" t="s">
        <v>326</v>
      </c>
      <c r="D27" s="339" t="s">
        <v>82</v>
      </c>
      <c r="E27" s="340">
        <f>'3c-2017'!B66</f>
        <v>0</v>
      </c>
      <c r="F27" s="340">
        <f>'3c-2017'!C66</f>
        <v>0</v>
      </c>
      <c r="G27" s="340">
        <f>'3c-2017'!D66</f>
        <v>0.3227452395882941</v>
      </c>
      <c r="H27" s="340">
        <f>'3c-2017'!E66</f>
        <v>0.43459208637447028</v>
      </c>
      <c r="I27" s="340">
        <f>'3c-2017'!F66</f>
        <v>0.42491103585039397</v>
      </c>
      <c r="J27" s="340">
        <f>'3c-2017'!G66</f>
        <v>0.41419763177942004</v>
      </c>
      <c r="K27" s="340">
        <f>'3c-2017'!H66</f>
        <v>0.40544496222680965</v>
      </c>
      <c r="L27" s="340">
        <f>'3c-2017'!I66</f>
        <v>0.39699174939741205</v>
      </c>
      <c r="M27" s="340">
        <f>'3c-2017'!J66</f>
        <v>0.38881550046560487</v>
      </c>
      <c r="N27" s="340">
        <f>'3c-2017'!K66</f>
        <v>0.38089540117484172</v>
      </c>
      <c r="O27" s="340">
        <f>'3c-2017'!L66</f>
        <v>0.37311831596937989</v>
      </c>
      <c r="P27" s="340">
        <f>'3c-2017'!M66</f>
        <v>0.36536137359283377</v>
      </c>
      <c r="Q27" s="340">
        <f>'3c-2017'!N66</f>
        <v>0.3576044312162876</v>
      </c>
      <c r="R27" s="340">
        <f>'3c-2017'!O66</f>
        <v>0.34984748883974137</v>
      </c>
      <c r="S27" s="340">
        <f>'3c-2017'!P66</f>
        <v>0.34209054646319514</v>
      </c>
      <c r="T27" s="340">
        <f>'3c-2017'!Q66</f>
        <v>0.33433360408664897</v>
      </c>
      <c r="U27" s="340">
        <f>'3c-2017'!R66</f>
        <v>0.3265766617101028</v>
      </c>
      <c r="V27" s="340">
        <f>'3c-2017'!S66</f>
        <v>0.31881971933355657</v>
      </c>
      <c r="W27" s="340">
        <f>'3c-2017'!T66</f>
        <v>0.3110627769570104</v>
      </c>
      <c r="X27" s="340">
        <f>'3c-2017'!U66</f>
        <v>0.30330583458046417</v>
      </c>
      <c r="Y27" s="340">
        <f>'3c-2017'!V66</f>
        <v>0.29554889220391806</v>
      </c>
      <c r="Z27" s="340">
        <f>'3c-2017'!W66</f>
        <v>0.28779194982737183</v>
      </c>
      <c r="AA27" s="340">
        <f>'3c-2017'!X66</f>
        <v>0.2807839849726731</v>
      </c>
      <c r="AB27" s="340">
        <f>'3c-2017'!Y66</f>
        <v>0.27527397516166907</v>
      </c>
      <c r="AC27" s="340">
        <f>'3c-2017'!Z66</f>
        <v>0.27051294287251243</v>
      </c>
      <c r="AD27" s="340">
        <f>'3c-2017'!AA66</f>
        <v>0.26575191058335573</v>
      </c>
      <c r="AE27" s="340">
        <f>'3c-2017'!AB66</f>
        <v>0.2609908782941992</v>
      </c>
      <c r="AF27" s="340">
        <f>'3c-2017'!AC66</f>
        <v>0.25622984600504251</v>
      </c>
      <c r="AG27" s="340">
        <f>'3c-2017'!AD66</f>
        <v>0.25146881371588592</v>
      </c>
      <c r="AH27" s="340">
        <f>'3c-2017'!AE66</f>
        <v>0.24670778142672925</v>
      </c>
      <c r="AI27" s="340">
        <f>'3c-2017'!AF66</f>
        <v>0.24194674913757264</v>
      </c>
      <c r="AJ27" s="340">
        <f>'3c-2017'!AG66</f>
        <v>0.237185716848416</v>
      </c>
      <c r="AK27" s="340">
        <f>'3c-2017'!AH66</f>
        <v>0.23242468455925938</v>
      </c>
      <c r="AL27" s="340">
        <f>'3c-2017'!AI66</f>
        <v>0.22766365227010274</v>
      </c>
      <c r="AM27" s="340">
        <f>'3c-2017'!AJ66</f>
        <v>0.2229026199809461</v>
      </c>
      <c r="AN27" s="340">
        <f>'3c-2017'!AK66</f>
        <v>0.21814158769178951</v>
      </c>
      <c r="AO27" s="340">
        <f>'3c-2017'!AL66</f>
        <v>0.21338055540263287</v>
      </c>
      <c r="AP27" s="340">
        <f>'3c-2017'!AM66</f>
        <v>0.20861952311347629</v>
      </c>
      <c r="AQ27" s="340">
        <f>'3c-2017'!AN66</f>
        <v>0.20385849082431964</v>
      </c>
      <c r="AR27" s="340">
        <f>'3c-2017'!AO66</f>
        <v>0.19909745853516309</v>
      </c>
      <c r="AS27" s="340">
        <f>'3c-2017'!AP66</f>
        <v>0.19433642624600644</v>
      </c>
      <c r="AT27" s="340">
        <f>'3c-2017'!AQ66</f>
        <v>0.18957539395684986</v>
      </c>
      <c r="AU27" s="340">
        <f>'3c-2017'!AR66</f>
        <v>0.18481436166769322</v>
      </c>
      <c r="AV27" s="340">
        <f>'3c-2017'!AS66</f>
        <v>0.18005332937853666</v>
      </c>
      <c r="AW27" s="340">
        <f>'3c-2017'!AT66</f>
        <v>0.17529229708938002</v>
      </c>
      <c r="AX27" s="340">
        <f>'3c-2017'!AU66</f>
        <v>0.17053126480022343</v>
      </c>
      <c r="AY27" s="340">
        <f>'3c-2017'!AV66</f>
        <v>0.16577023251106676</v>
      </c>
      <c r="AZ27" s="340">
        <f>'3c-2017'!AW66</f>
        <v>0.1610092002219102</v>
      </c>
      <c r="BA27" s="340">
        <f>'3c-2017'!AX66</f>
        <v>0.15624816793275356</v>
      </c>
      <c r="BB27" s="340">
        <f>'3c-2017'!AY66</f>
        <v>0.15148713564359698</v>
      </c>
      <c r="BC27" s="340">
        <f>'3c-2017'!AZ66</f>
        <v>0.14672610335444033</v>
      </c>
      <c r="BD27" s="340">
        <f>'3c-2017'!BA66</f>
        <v>4.4251577089379997E-2</v>
      </c>
      <c r="BE27" s="340">
        <f>'3c-2017'!BB66</f>
        <v>-4.0285657831512072E-6</v>
      </c>
      <c r="BF27" s="340">
        <f>'3c-2017'!BC66</f>
        <v>-4.0285657831512072E-6</v>
      </c>
      <c r="BG27" s="340">
        <f>'3c-2017'!BD66</f>
        <v>-4.0285657831512072E-6</v>
      </c>
      <c r="BH27" s="340">
        <f>'3c-2017'!BE66</f>
        <v>-4.0285657831512072E-6</v>
      </c>
      <c r="BI27" s="340">
        <f>'3c-2017'!BF66</f>
        <v>-4.0285657831512072E-6</v>
      </c>
      <c r="BJ27" s="340">
        <f>'3c-2017'!BG66</f>
        <v>-4.0285657831512072E-6</v>
      </c>
      <c r="BK27" s="340">
        <f>'3c-2017'!BH66</f>
        <v>-4.0285657831512072E-6</v>
      </c>
      <c r="BL27" s="340">
        <f>'3c-2017'!BI66</f>
        <v>-4.0285657831512072E-6</v>
      </c>
      <c r="BM27" s="340">
        <f>'3c-2017'!BJ66</f>
        <v>-4.0285657831512072E-6</v>
      </c>
      <c r="BN27" s="340">
        <f>'3c-2017'!BK66</f>
        <v>-4.0285657831512072E-6</v>
      </c>
      <c r="BO27" s="340">
        <f>'3c-2017'!BL66</f>
        <v>-4.0285657831512072E-6</v>
      </c>
      <c r="BP27" s="340">
        <f>SUM(E27:BO27)</f>
        <v>13.367047548701725</v>
      </c>
      <c r="BQ27" s="337"/>
      <c r="BR27" s="340">
        <f>NPV(BR6,'Rev Reqt Summary'!E27:BO27)</f>
        <v>4.213973283701324</v>
      </c>
      <c r="BS27" s="422"/>
    </row>
    <row r="28" spans="1:71" x14ac:dyDescent="0.25">
      <c r="A28" s="546"/>
      <c r="B28" s="341">
        <v>2026</v>
      </c>
      <c r="C28" s="352" t="s">
        <v>326</v>
      </c>
      <c r="D28" s="341" t="s">
        <v>82</v>
      </c>
      <c r="E28" s="342">
        <f>'3c-2026'!B66</f>
        <v>0</v>
      </c>
      <c r="F28" s="342">
        <f>'3c-2026'!C66</f>
        <v>0</v>
      </c>
      <c r="G28" s="342">
        <f>'3c-2026'!D66</f>
        <v>0.3227452395882941</v>
      </c>
      <c r="H28" s="342">
        <f>'3c-2026'!E66</f>
        <v>0.43459208637447028</v>
      </c>
      <c r="I28" s="342">
        <f>'3c-2026'!F66</f>
        <v>0.42491103585039397</v>
      </c>
      <c r="J28" s="342">
        <f>'3c-2026'!G66</f>
        <v>0.41419763177942004</v>
      </c>
      <c r="K28" s="342">
        <f>'3c-2026'!H66</f>
        <v>0.40544496222680965</v>
      </c>
      <c r="L28" s="342">
        <f>'3c-2026'!I66</f>
        <v>0.39699174939741205</v>
      </c>
      <c r="M28" s="342">
        <f>'3c-2026'!J66</f>
        <v>0.38881550046560487</v>
      </c>
      <c r="N28" s="342">
        <f>'3c-2026'!K66</f>
        <v>0.38089540117484172</v>
      </c>
      <c r="O28" s="342">
        <f>'3c-2026'!L66</f>
        <v>0.37311831596937989</v>
      </c>
      <c r="P28" s="342">
        <f>'3c-2026'!M66</f>
        <v>0.36536137359283377</v>
      </c>
      <c r="Q28" s="342">
        <f>'3c-2026'!N66</f>
        <v>0.3576044312162876</v>
      </c>
      <c r="R28" s="342">
        <f>'3c-2026'!O66</f>
        <v>0.34984748883974137</v>
      </c>
      <c r="S28" s="342">
        <f>'3c-2026'!P66</f>
        <v>0.34209054646319514</v>
      </c>
      <c r="T28" s="342">
        <f>'3c-2026'!Q66</f>
        <v>0.33433360408664897</v>
      </c>
      <c r="U28" s="342">
        <f>'3c-2026'!R66</f>
        <v>0.3265766617101028</v>
      </c>
      <c r="V28" s="342">
        <f>'3c-2026'!S66</f>
        <v>0.31881971933355657</v>
      </c>
      <c r="W28" s="342">
        <f>'3c-2026'!T66</f>
        <v>0.3110627769570104</v>
      </c>
      <c r="X28" s="342">
        <f>'3c-2026'!U66</f>
        <v>0.30330583458046417</v>
      </c>
      <c r="Y28" s="342">
        <f>'3c-2026'!V66</f>
        <v>0.29554889220391806</v>
      </c>
      <c r="Z28" s="342">
        <f>'3c-2026'!W66</f>
        <v>0.28779194982737183</v>
      </c>
      <c r="AA28" s="342">
        <f>'3c-2026'!X66</f>
        <v>0.2807839849726731</v>
      </c>
      <c r="AB28" s="342">
        <f>'3c-2026'!Y66</f>
        <v>0.27527397516166907</v>
      </c>
      <c r="AC28" s="342">
        <f>'3c-2026'!Z66</f>
        <v>0.27051294287251243</v>
      </c>
      <c r="AD28" s="342">
        <f>'3c-2026'!AA66</f>
        <v>0.26575191058335573</v>
      </c>
      <c r="AE28" s="342">
        <f>'3c-2026'!AB66</f>
        <v>0.2609908782941992</v>
      </c>
      <c r="AF28" s="342">
        <f>'3c-2026'!AC66</f>
        <v>0.25622984600504251</v>
      </c>
      <c r="AG28" s="342">
        <f>'3c-2026'!AD66</f>
        <v>0.25146881371588592</v>
      </c>
      <c r="AH28" s="342">
        <f>'3c-2026'!AE66</f>
        <v>0.24670778142672925</v>
      </c>
      <c r="AI28" s="342">
        <f>'3c-2026'!AF66</f>
        <v>0.24194674913757264</v>
      </c>
      <c r="AJ28" s="342">
        <f>'3c-2026'!AG66</f>
        <v>0.237185716848416</v>
      </c>
      <c r="AK28" s="342">
        <f>'3c-2026'!AH66</f>
        <v>0.23242468455925938</v>
      </c>
      <c r="AL28" s="342">
        <f>'3c-2026'!AI66</f>
        <v>0.22766365227010274</v>
      </c>
      <c r="AM28" s="342">
        <f>'3c-2026'!AJ66</f>
        <v>0.2229026199809461</v>
      </c>
      <c r="AN28" s="342">
        <f>'3c-2026'!AK66</f>
        <v>0.21814158769178951</v>
      </c>
      <c r="AO28" s="342">
        <f>'3c-2026'!AL66</f>
        <v>0.21338055540263287</v>
      </c>
      <c r="AP28" s="342">
        <f>'3c-2026'!AM66</f>
        <v>0.20861952311347629</v>
      </c>
      <c r="AQ28" s="342">
        <f>'3c-2026'!AN66</f>
        <v>0.20385849082431964</v>
      </c>
      <c r="AR28" s="342">
        <f>'3c-2026'!AO66</f>
        <v>0.19909745853516309</v>
      </c>
      <c r="AS28" s="342">
        <f>'3c-2026'!AP66</f>
        <v>0.19433642624600644</v>
      </c>
      <c r="AT28" s="342">
        <f>'3c-2026'!AQ66</f>
        <v>0.18957539395684986</v>
      </c>
      <c r="AU28" s="342">
        <f>'3c-2026'!AR66</f>
        <v>0.18481436166769322</v>
      </c>
      <c r="AV28" s="342">
        <f>'3c-2026'!AS66</f>
        <v>0.18005332937853666</v>
      </c>
      <c r="AW28" s="342">
        <f>'3c-2026'!AT66</f>
        <v>0.17529229708938002</v>
      </c>
      <c r="AX28" s="342">
        <f>'3c-2026'!AU66</f>
        <v>0.17053126480022343</v>
      </c>
      <c r="AY28" s="342">
        <f>'3c-2026'!AV66</f>
        <v>0.16577023251106676</v>
      </c>
      <c r="AZ28" s="342">
        <f>'3c-2026'!AW66</f>
        <v>0.1610092002219102</v>
      </c>
      <c r="BA28" s="342">
        <f>'3c-2026'!AX66</f>
        <v>0.15624816793275356</v>
      </c>
      <c r="BB28" s="342">
        <f>'3c-2026'!AY66</f>
        <v>0.15148713564359698</v>
      </c>
      <c r="BC28" s="342">
        <f>'3c-2026'!AZ66</f>
        <v>0.14672610335444033</v>
      </c>
      <c r="BD28" s="342">
        <f>'3c-2026'!BA66</f>
        <v>4.4251577089379997E-2</v>
      </c>
      <c r="BE28" s="342">
        <f>'3c-2026'!BB66</f>
        <v>-4.0285657831512072E-6</v>
      </c>
      <c r="BF28" s="342">
        <f>'3c-2026'!BC66</f>
        <v>-4.0285657831512072E-6</v>
      </c>
      <c r="BG28" s="342">
        <f>'3c-2026'!BD66</f>
        <v>-4.0285657831512072E-6</v>
      </c>
      <c r="BH28" s="342">
        <f>'3c-2026'!BE66</f>
        <v>-4.0285657831512072E-6</v>
      </c>
      <c r="BI28" s="342">
        <f>'3c-2026'!BF66</f>
        <v>-4.0285657831512072E-6</v>
      </c>
      <c r="BJ28" s="342">
        <f>'3c-2026'!BG66</f>
        <v>-4.0285657831512072E-6</v>
      </c>
      <c r="BK28" s="342">
        <f>'3c-2026'!BH66</f>
        <v>-4.0285657831512072E-6</v>
      </c>
      <c r="BL28" s="342">
        <f>'3c-2026'!BI66</f>
        <v>-4.0285657831512072E-6</v>
      </c>
      <c r="BM28" s="342">
        <f>'3c-2026'!BJ66</f>
        <v>-4.0285657831512072E-6</v>
      </c>
      <c r="BN28" s="342">
        <f>'3c-2026'!BK66</f>
        <v>-4.0285657831512072E-6</v>
      </c>
      <c r="BO28" s="342">
        <f>'3c-2026'!BL66</f>
        <v>-4.0285657831512072E-6</v>
      </c>
      <c r="BP28" s="342">
        <f>SUM(E28:BO28)</f>
        <v>13.367047548701725</v>
      </c>
      <c r="BQ28" s="337"/>
      <c r="BR28" s="342">
        <f>NPV(BR6,'Rev Reqt Summary'!E28:BO28)</f>
        <v>4.213973283701324</v>
      </c>
      <c r="BS28" s="422"/>
    </row>
    <row r="29" spans="1:71" s="336" customFormat="1" x14ac:dyDescent="0.25">
      <c r="A29" s="546"/>
      <c r="C29" s="350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7"/>
      <c r="AX29" s="337"/>
      <c r="AY29" s="337"/>
      <c r="AZ29" s="337"/>
      <c r="BA29" s="337"/>
      <c r="BB29" s="337"/>
      <c r="BC29" s="337"/>
      <c r="BD29" s="337"/>
      <c r="BE29" s="337"/>
      <c r="BF29" s="337"/>
      <c r="BG29" s="337"/>
      <c r="BH29" s="337"/>
      <c r="BI29" s="337"/>
      <c r="BJ29" s="337"/>
      <c r="BK29" s="337"/>
      <c r="BL29" s="337"/>
      <c r="BM29" s="337"/>
      <c r="BN29" s="337"/>
      <c r="BO29" s="337"/>
      <c r="BP29" s="337"/>
      <c r="BQ29" s="337"/>
      <c r="BR29" s="337"/>
      <c r="BS29" s="423"/>
    </row>
    <row r="30" spans="1:71" ht="15" customHeight="1" x14ac:dyDescent="0.25">
      <c r="A30" s="546"/>
      <c r="B30" s="339">
        <v>2017</v>
      </c>
      <c r="C30" s="351" t="s">
        <v>327</v>
      </c>
      <c r="D30" s="384" t="s">
        <v>357</v>
      </c>
      <c r="E30" s="340">
        <f>'3d-2017'!B65</f>
        <v>0</v>
      </c>
      <c r="F30" s="340">
        <f>'3d-2017'!C65</f>
        <v>0</v>
      </c>
      <c r="G30" s="340">
        <f>'3d-2017'!D65</f>
        <v>0</v>
      </c>
      <c r="H30" s="340">
        <f>'3d-2017'!E65</f>
        <v>0</v>
      </c>
      <c r="I30" s="340">
        <f>'3d-2017'!F65</f>
        <v>0</v>
      </c>
      <c r="J30" s="340">
        <f>'3d-2017'!G65</f>
        <v>0</v>
      </c>
      <c r="K30" s="340">
        <f>'3d-2017'!H65</f>
        <v>0</v>
      </c>
      <c r="L30" s="340">
        <f>'3d-2017'!I65</f>
        <v>0</v>
      </c>
      <c r="M30" s="340">
        <f>'3d-2017'!J65</f>
        <v>0</v>
      </c>
      <c r="N30" s="340">
        <f>'3d-2017'!K65</f>
        <v>0</v>
      </c>
      <c r="O30" s="340">
        <f>'3d-2017'!L65</f>
        <v>0</v>
      </c>
      <c r="P30" s="340">
        <f>'3d-2017'!M65</f>
        <v>0</v>
      </c>
      <c r="Q30" s="340">
        <f>'3d-2017'!N65</f>
        <v>0</v>
      </c>
      <c r="R30" s="340">
        <f>'3d-2017'!O65</f>
        <v>0</v>
      </c>
      <c r="S30" s="340">
        <f>'3d-2017'!P65</f>
        <v>0</v>
      </c>
      <c r="T30" s="340">
        <f>'3d-2017'!Q65</f>
        <v>0</v>
      </c>
      <c r="U30" s="340">
        <f>'3d-2017'!R65</f>
        <v>0</v>
      </c>
      <c r="V30" s="340">
        <f>'3d-2017'!S65</f>
        <v>0</v>
      </c>
      <c r="W30" s="340">
        <f>'3d-2017'!T65</f>
        <v>0</v>
      </c>
      <c r="X30" s="340">
        <f>'3d-2017'!U65</f>
        <v>0</v>
      </c>
      <c r="Y30" s="340">
        <f>'3d-2017'!V65</f>
        <v>0</v>
      </c>
      <c r="Z30" s="340">
        <f>'3d-2017'!W65</f>
        <v>0</v>
      </c>
      <c r="AA30" s="340">
        <f>'3d-2017'!X65</f>
        <v>0</v>
      </c>
      <c r="AB30" s="340">
        <f>'3d-2017'!Y65</f>
        <v>0</v>
      </c>
      <c r="AC30" s="340">
        <f>'3d-2017'!Z65</f>
        <v>0</v>
      </c>
      <c r="AD30" s="340">
        <f>'3d-2017'!AA65</f>
        <v>0</v>
      </c>
      <c r="AE30" s="340">
        <f>'3d-2017'!AB65</f>
        <v>0</v>
      </c>
      <c r="AF30" s="340">
        <f>'3d-2017'!AC65</f>
        <v>0</v>
      </c>
      <c r="AG30" s="340">
        <f>'3d-2017'!AD65</f>
        <v>0</v>
      </c>
      <c r="AH30" s="340">
        <f>'3d-2017'!AE65</f>
        <v>0</v>
      </c>
      <c r="AI30" s="340">
        <f>'3d-2017'!AF65</f>
        <v>0</v>
      </c>
      <c r="AJ30" s="340">
        <f>'3d-2017'!AG65</f>
        <v>0</v>
      </c>
      <c r="AK30" s="340">
        <f>'3d-2017'!AH65</f>
        <v>0</v>
      </c>
      <c r="AL30" s="340">
        <f>'3d-2017'!AI65</f>
        <v>0</v>
      </c>
      <c r="AM30" s="340">
        <f>'3d-2017'!AJ65</f>
        <v>0</v>
      </c>
      <c r="AN30" s="340">
        <f>'3d-2017'!AK65</f>
        <v>0</v>
      </c>
      <c r="AO30" s="340">
        <f>'3d-2017'!AL65</f>
        <v>0</v>
      </c>
      <c r="AP30" s="340">
        <f>'3d-2017'!AM65</f>
        <v>0</v>
      </c>
      <c r="AQ30" s="340">
        <f>'3d-2017'!AN65</f>
        <v>0</v>
      </c>
      <c r="AR30" s="340">
        <f>'3d-2017'!AO65</f>
        <v>0</v>
      </c>
      <c r="AS30" s="340">
        <f>'3d-2017'!AP65</f>
        <v>0</v>
      </c>
      <c r="AT30" s="340">
        <f>'3d-2017'!AQ65</f>
        <v>0</v>
      </c>
      <c r="AU30" s="340">
        <f>'3d-2017'!AR65</f>
        <v>0</v>
      </c>
      <c r="AV30" s="340">
        <f>'3d-2017'!AS65</f>
        <v>0</v>
      </c>
      <c r="AW30" s="340">
        <f>'3d-2017'!AT65</f>
        <v>0</v>
      </c>
      <c r="AX30" s="340">
        <f>'3d-2017'!AU65</f>
        <v>0</v>
      </c>
      <c r="AY30" s="340">
        <f>'3d-2017'!AV65</f>
        <v>0</v>
      </c>
      <c r="AZ30" s="340">
        <f>'3d-2017'!AW65</f>
        <v>0</v>
      </c>
      <c r="BA30" s="340">
        <f>'3d-2017'!AX65</f>
        <v>0</v>
      </c>
      <c r="BB30" s="340">
        <f>'3d-2017'!AY65</f>
        <v>0</v>
      </c>
      <c r="BC30" s="340">
        <f>'3d-2017'!AZ65</f>
        <v>0</v>
      </c>
      <c r="BD30" s="340">
        <f>'3d-2017'!BA65</f>
        <v>0</v>
      </c>
      <c r="BE30" s="340">
        <f>'3d-2017'!BB65</f>
        <v>0</v>
      </c>
      <c r="BF30" s="340">
        <f>'3d-2017'!BC65</f>
        <v>0</v>
      </c>
      <c r="BG30" s="340">
        <f>'3d-2017'!BD65</f>
        <v>0</v>
      </c>
      <c r="BH30" s="340">
        <f>'3d-2017'!BE65</f>
        <v>0</v>
      </c>
      <c r="BI30" s="340">
        <f>'3d-2017'!BF65</f>
        <v>0</v>
      </c>
      <c r="BJ30" s="340">
        <f>'3d-2017'!BG65</f>
        <v>0</v>
      </c>
      <c r="BK30" s="340">
        <f>'3d-2017'!BH65</f>
        <v>0</v>
      </c>
      <c r="BL30" s="340">
        <f>'3d-2017'!BI65</f>
        <v>0</v>
      </c>
      <c r="BM30" s="340">
        <f>'3d-2017'!BJ65</f>
        <v>0</v>
      </c>
      <c r="BN30" s="340">
        <f>'3d-2017'!BK65</f>
        <v>0</v>
      </c>
      <c r="BO30" s="340">
        <f>'3d-2017'!BL65</f>
        <v>0</v>
      </c>
      <c r="BP30" s="340">
        <f>SUM(E30:BO30)</f>
        <v>0</v>
      </c>
      <c r="BQ30" s="337"/>
      <c r="BR30" s="340">
        <f>NPV(BR6,'Rev Reqt Summary'!E30:BO30)</f>
        <v>0</v>
      </c>
      <c r="BS30" s="422"/>
    </row>
    <row r="31" spans="1:71" x14ac:dyDescent="0.25">
      <c r="A31" s="543"/>
      <c r="B31" s="341">
        <v>2026</v>
      </c>
      <c r="C31" s="352" t="s">
        <v>327</v>
      </c>
      <c r="D31" s="419" t="s">
        <v>357</v>
      </c>
      <c r="E31" s="342">
        <f>'3d-2026'!B65</f>
        <v>0</v>
      </c>
      <c r="F31" s="342">
        <f>'3d-2026'!C65</f>
        <v>0</v>
      </c>
      <c r="G31" s="342">
        <f>'3d-2026'!D65</f>
        <v>0</v>
      </c>
      <c r="H31" s="342">
        <f>'3d-2026'!E65</f>
        <v>0</v>
      </c>
      <c r="I31" s="342">
        <f>'3d-2026'!F65</f>
        <v>0</v>
      </c>
      <c r="J31" s="342">
        <f>'3d-2026'!G65</f>
        <v>0</v>
      </c>
      <c r="K31" s="342">
        <f>'3d-2026'!H65</f>
        <v>0</v>
      </c>
      <c r="L31" s="342">
        <f>'3d-2026'!I65</f>
        <v>0</v>
      </c>
      <c r="M31" s="342">
        <f>'3d-2026'!J65</f>
        <v>0</v>
      </c>
      <c r="N31" s="342">
        <f>'3d-2026'!K65</f>
        <v>0</v>
      </c>
      <c r="O31" s="342">
        <f>'3d-2026'!L65</f>
        <v>15.636001812072454</v>
      </c>
      <c r="P31" s="342">
        <f>'3d-2026'!M65</f>
        <v>21.204714898112936</v>
      </c>
      <c r="Q31" s="342">
        <f>'3d-2026'!N65</f>
        <v>20.742782872842589</v>
      </c>
      <c r="R31" s="342">
        <f>'3d-2026'!O65</f>
        <v>20.297993674241141</v>
      </c>
      <c r="S31" s="342">
        <f>'3d-2026'!P65</f>
        <v>19.869064058085765</v>
      </c>
      <c r="T31" s="342">
        <f>'3d-2026'!Q65</f>
        <v>19.45480949124773</v>
      </c>
      <c r="U31" s="342">
        <f>'3d-2026'!R65</f>
        <v>19.054127699843313</v>
      </c>
      <c r="V31" s="342">
        <f>'3d-2026'!S65</f>
        <v>18.665998669233879</v>
      </c>
      <c r="W31" s="342">
        <f>'3d-2026'!T65</f>
        <v>18.284878126302896</v>
      </c>
      <c r="X31" s="342">
        <f>'3d-2026'!U65</f>
        <v>17.904744694312544</v>
      </c>
      <c r="Y31" s="342">
        <f>'3d-2026'!V65</f>
        <v>17.524611262322189</v>
      </c>
      <c r="Z31" s="342">
        <f>'3d-2026'!W65</f>
        <v>17.144477830331841</v>
      </c>
      <c r="AA31" s="342">
        <f>'3d-2026'!X65</f>
        <v>16.764344398341485</v>
      </c>
      <c r="AB31" s="342">
        <f>'3d-2026'!Y65</f>
        <v>16.384210966351134</v>
      </c>
      <c r="AC31" s="342">
        <f>'3d-2026'!Z65</f>
        <v>16.004077534360778</v>
      </c>
      <c r="AD31" s="342">
        <f>'3d-2026'!AA65</f>
        <v>15.623944102370425</v>
      </c>
      <c r="AE31" s="342">
        <f>'3d-2026'!AB65</f>
        <v>15.243810670380073</v>
      </c>
      <c r="AF31" s="342">
        <f>'3d-2026'!AC65</f>
        <v>14.86367723838972</v>
      </c>
      <c r="AG31" s="342">
        <f>'3d-2026'!AD65</f>
        <v>14.483543806399368</v>
      </c>
      <c r="AH31" s="342">
        <f>'3d-2026'!AE65</f>
        <v>14.103410374409014</v>
      </c>
      <c r="AI31" s="342">
        <f>'3d-2026'!AF65</f>
        <v>13.759981017560991</v>
      </c>
      <c r="AJ31" s="342">
        <f>'3d-2026'!AG65</f>
        <v>13.489959810997629</v>
      </c>
      <c r="AK31" s="342">
        <f>'3d-2026'!AH65</f>
        <v>13.256642679576597</v>
      </c>
      <c r="AL31" s="342">
        <f>'3d-2026'!AI65</f>
        <v>13.023325548155565</v>
      </c>
      <c r="AM31" s="342">
        <f>'3d-2026'!AJ65</f>
        <v>12.790008416734535</v>
      </c>
      <c r="AN31" s="342">
        <f>'3d-2026'!AK65</f>
        <v>12.556691285313503</v>
      </c>
      <c r="AO31" s="342">
        <f>'3d-2026'!AL65</f>
        <v>12.32337415389247</v>
      </c>
      <c r="AP31" s="342">
        <f>'3d-2026'!AM65</f>
        <v>12.09005702247144</v>
      </c>
      <c r="AQ31" s="342">
        <f>'3d-2026'!AN65</f>
        <v>11.856739891050408</v>
      </c>
      <c r="AR31" s="342">
        <f>'3d-2026'!AO65</f>
        <v>11.623422759629378</v>
      </c>
      <c r="AS31" s="342">
        <f>'3d-2026'!AP65</f>
        <v>11.390105628208344</v>
      </c>
      <c r="AT31" s="342">
        <f>'3d-2026'!AQ65</f>
        <v>11.156788496787314</v>
      </c>
      <c r="AU31" s="342">
        <f>'3d-2026'!AR65</f>
        <v>10.923471365366282</v>
      </c>
      <c r="AV31" s="342">
        <f>'3d-2026'!AS65</f>
        <v>10.69015423394525</v>
      </c>
      <c r="AW31" s="342">
        <f>'3d-2026'!AT65</f>
        <v>10.456837102524219</v>
      </c>
      <c r="AX31" s="342">
        <f>'3d-2026'!AU65</f>
        <v>10.223519971103187</v>
      </c>
      <c r="AY31" s="342">
        <f>'3d-2026'!AV65</f>
        <v>9.9902028396821549</v>
      </c>
      <c r="AZ31" s="342">
        <f>'3d-2026'!AW65</f>
        <v>9.7568857082611249</v>
      </c>
      <c r="BA31" s="342">
        <f>'3d-2026'!AX65</f>
        <v>9.5235685768400913</v>
      </c>
      <c r="BB31" s="342">
        <f>'3d-2026'!AY65</f>
        <v>9.2902514454190595</v>
      </c>
      <c r="BC31" s="342">
        <f>'3d-2026'!AZ65</f>
        <v>9.0569343139980294</v>
      </c>
      <c r="BD31" s="342">
        <f>'3d-2026'!BA65</f>
        <v>8.8236171825769976</v>
      </c>
      <c r="BE31" s="342">
        <f>'3d-2026'!BB65</f>
        <v>8.590300051155964</v>
      </c>
      <c r="BF31" s="342">
        <f>'3d-2026'!BC65</f>
        <v>8.3569829197349357</v>
      </c>
      <c r="BG31" s="342">
        <f>'3d-2026'!BD65</f>
        <v>8.1236657883139021</v>
      </c>
      <c r="BH31" s="342">
        <f>'3d-2026'!BE65</f>
        <v>7.8903486568928738</v>
      </c>
      <c r="BI31" s="342">
        <f>'3d-2026'!BF65</f>
        <v>7.6570315254718384</v>
      </c>
      <c r="BJ31" s="342">
        <f>'3d-2026'!BG65</f>
        <v>7.423714394050811</v>
      </c>
      <c r="BK31" s="342">
        <f>'3d-2026'!BH65</f>
        <v>7.1903972626297747</v>
      </c>
      <c r="BL31" s="342">
        <f>'3d-2026'!BI65</f>
        <v>2.1685740403116833</v>
      </c>
      <c r="BM31" s="342">
        <f>'3d-2026'!BJ65</f>
        <v>-1.9742218812420851E-4</v>
      </c>
      <c r="BN31" s="342">
        <f>'3d-2026'!BK65</f>
        <v>-1.9742218812420851E-4</v>
      </c>
      <c r="BO31" s="342">
        <f>'3d-2026'!BL65</f>
        <v>-1.9742218812420851E-4</v>
      </c>
      <c r="BP31" s="342">
        <f>SUM(E31:BO31)</f>
        <v>654.70818600204348</v>
      </c>
      <c r="BQ31" s="337"/>
      <c r="BR31" s="342">
        <f>NPV(BR6,'Rev Reqt Summary'!E31:BO31)</f>
        <v>122.47878830766318</v>
      </c>
      <c r="BS31" s="422"/>
    </row>
    <row r="32" spans="1:71" s="336" customFormat="1" ht="15.75" thickBot="1" x14ac:dyDescent="0.3">
      <c r="A32" s="343"/>
      <c r="C32" s="350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423"/>
    </row>
    <row r="33" spans="1:71" ht="15" customHeight="1" x14ac:dyDescent="0.25">
      <c r="A33" s="557" t="s">
        <v>84</v>
      </c>
      <c r="B33" s="339">
        <v>2017</v>
      </c>
      <c r="C33" s="351" t="s">
        <v>328</v>
      </c>
      <c r="D33" s="339" t="s">
        <v>85</v>
      </c>
      <c r="E33" s="340">
        <f>'4a-2017'!B66</f>
        <v>0</v>
      </c>
      <c r="F33" s="340">
        <f>'4a-2017'!C66</f>
        <v>0</v>
      </c>
      <c r="G33" s="340">
        <f>'4a-2017'!D66</f>
        <v>0.48772171441506468</v>
      </c>
      <c r="H33" s="340">
        <f>'4a-2017'!E66</f>
        <v>0.65674089479417463</v>
      </c>
      <c r="I33" s="340">
        <f>'4a-2017'!F66</f>
        <v>0.64211121794761761</v>
      </c>
      <c r="J33" s="340">
        <f>'4a-2017'!G66</f>
        <v>0.62592148325971919</v>
      </c>
      <c r="K33" s="340">
        <f>'4a-2017'!H66</f>
        <v>0.61269474440726313</v>
      </c>
      <c r="L33" s="340">
        <f>'4a-2017'!I66</f>
        <v>0.59992053444919091</v>
      </c>
      <c r="M33" s="340">
        <f>'4a-2017'!J66</f>
        <v>0.58756486298648458</v>
      </c>
      <c r="N33" s="340">
        <f>'4a-2017'!K66</f>
        <v>0.57559627621706866</v>
      </c>
      <c r="O33" s="340">
        <f>'4a-2017'!L66</f>
        <v>0.56384380750707774</v>
      </c>
      <c r="P33" s="340">
        <f>'4a-2017'!M66</f>
        <v>0.55212177796038653</v>
      </c>
      <c r="Q33" s="340">
        <f>'4a-2017'!N66</f>
        <v>0.54039974841369509</v>
      </c>
      <c r="R33" s="340">
        <f>'4a-2017'!O66</f>
        <v>0.52867771886700365</v>
      </c>
      <c r="S33" s="340">
        <f>'4a-2017'!P66</f>
        <v>0.51695568932031233</v>
      </c>
      <c r="T33" s="340">
        <f>'4a-2017'!Q66</f>
        <v>0.50523365977362089</v>
      </c>
      <c r="U33" s="340">
        <f>'4a-2017'!R66</f>
        <v>0.49351163022692951</v>
      </c>
      <c r="V33" s="340">
        <f>'4a-2017'!S66</f>
        <v>0.48178960068023813</v>
      </c>
      <c r="W33" s="340">
        <f>'4a-2017'!T66</f>
        <v>0.47006757113354675</v>
      </c>
      <c r="X33" s="340">
        <f>'4a-2017'!U66</f>
        <v>0.45834554158685537</v>
      </c>
      <c r="Y33" s="340">
        <f>'4a-2017'!V66</f>
        <v>0.44662351204016393</v>
      </c>
      <c r="Z33" s="340">
        <f>'4a-2017'!W66</f>
        <v>0.43490148249347255</v>
      </c>
      <c r="AA33" s="340">
        <f>'4a-2017'!X66</f>
        <v>0.42431128250212874</v>
      </c>
      <c r="AB33" s="340">
        <f>'4a-2017'!Y66</f>
        <v>0.41598474162147997</v>
      </c>
      <c r="AC33" s="340">
        <f>'4a-2017'!Z66</f>
        <v>0.40879003029617877</v>
      </c>
      <c r="AD33" s="340">
        <f>'4a-2017'!AA66</f>
        <v>0.40159531897087758</v>
      </c>
      <c r="AE33" s="340">
        <f>'4a-2017'!AB66</f>
        <v>0.39440060764557633</v>
      </c>
      <c r="AF33" s="340">
        <f>'4a-2017'!AC66</f>
        <v>0.38720589632027513</v>
      </c>
      <c r="AG33" s="340">
        <f>'4a-2017'!AD66</f>
        <v>0.38001118499497388</v>
      </c>
      <c r="AH33" s="340">
        <f>'4a-2017'!AE66</f>
        <v>0.37281647366967269</v>
      </c>
      <c r="AI33" s="340">
        <f>'4a-2017'!AF66</f>
        <v>0.36562176234437149</v>
      </c>
      <c r="AJ33" s="340">
        <f>'4a-2017'!AG66</f>
        <v>0.3584270510190703</v>
      </c>
      <c r="AK33" s="340">
        <f>'4a-2017'!AH66</f>
        <v>0.3512323396937691</v>
      </c>
      <c r="AL33" s="340">
        <f>'4a-2017'!AI66</f>
        <v>0.34403762836846785</v>
      </c>
      <c r="AM33" s="340">
        <f>'4a-2017'!AJ66</f>
        <v>0.33684291704316666</v>
      </c>
      <c r="AN33" s="340">
        <f>'4a-2017'!AK66</f>
        <v>0.32964820571786546</v>
      </c>
      <c r="AO33" s="340">
        <f>'4a-2017'!AL66</f>
        <v>0.32245349439256421</v>
      </c>
      <c r="AP33" s="340">
        <f>'4a-2017'!AM66</f>
        <v>0.31525878306726302</v>
      </c>
      <c r="AQ33" s="340">
        <f>'4a-2017'!AN66</f>
        <v>0.30806407174196182</v>
      </c>
      <c r="AR33" s="340">
        <f>'4a-2017'!AO66</f>
        <v>0.30086936041666057</v>
      </c>
      <c r="AS33" s="340">
        <f>'4a-2017'!AP66</f>
        <v>0.29367464909135937</v>
      </c>
      <c r="AT33" s="340">
        <f>'4a-2017'!AQ66</f>
        <v>0.28647993776605818</v>
      </c>
      <c r="AU33" s="340">
        <f>'4a-2017'!AR66</f>
        <v>0.27928522644075693</v>
      </c>
      <c r="AV33" s="340">
        <f>'4a-2017'!AS66</f>
        <v>0.27209051511545573</v>
      </c>
      <c r="AW33" s="340">
        <f>'4a-2017'!AT66</f>
        <v>0.26489580379015454</v>
      </c>
      <c r="AX33" s="340">
        <f>'4a-2017'!AU66</f>
        <v>0.25770109246485329</v>
      </c>
      <c r="AY33" s="340">
        <f>'4a-2017'!AV66</f>
        <v>0.25050638113955209</v>
      </c>
      <c r="AZ33" s="340">
        <f>'4a-2017'!AW66</f>
        <v>0.2433116698142509</v>
      </c>
      <c r="BA33" s="340">
        <f>'4a-2017'!AX66</f>
        <v>0.23611695848894965</v>
      </c>
      <c r="BB33" s="340">
        <f>'4a-2017'!AY66</f>
        <v>0.22892224716364848</v>
      </c>
      <c r="BC33" s="340">
        <f>'4a-2017'!AZ66</f>
        <v>0.22172753583834726</v>
      </c>
      <c r="BD33" s="340">
        <f>'4a-2017'!BA66</f>
        <v>6.6871489944000773E-2</v>
      </c>
      <c r="BE33" s="340">
        <f>'4a-2017'!BB66</f>
        <v>-6.0878326598373484E-6</v>
      </c>
      <c r="BF33" s="340">
        <f>'4a-2017'!BC66</f>
        <v>-6.0878326598373484E-6</v>
      </c>
      <c r="BG33" s="340">
        <f>'4a-2017'!BD66</f>
        <v>-6.0878326598373484E-6</v>
      </c>
      <c r="BH33" s="340">
        <f>'4a-2017'!BE66</f>
        <v>-6.0878326598373484E-6</v>
      </c>
      <c r="BI33" s="340">
        <f>'4a-2017'!BF66</f>
        <v>-6.0878326598373484E-6</v>
      </c>
      <c r="BJ33" s="340">
        <f>'4a-2017'!BG66</f>
        <v>-6.0878326598373484E-6</v>
      </c>
      <c r="BK33" s="340">
        <f>'4a-2017'!BH66</f>
        <v>-6.0878326598373484E-6</v>
      </c>
      <c r="BL33" s="340">
        <f>'4a-2017'!BI66</f>
        <v>-6.0878326598373484E-6</v>
      </c>
      <c r="BM33" s="340">
        <f>'4a-2017'!BJ66</f>
        <v>-6.0878326598373484E-6</v>
      </c>
      <c r="BN33" s="340">
        <f>'4a-2017'!BK66</f>
        <v>-6.0878326598373484E-6</v>
      </c>
      <c r="BO33" s="340">
        <f>'4a-2017'!BL66</f>
        <v>-6.0878326598373484E-6</v>
      </c>
      <c r="BP33" s="340">
        <f>SUM(E33:BO33)</f>
        <v>20.19983115920434</v>
      </c>
      <c r="BQ33" s="337"/>
      <c r="BR33" s="340">
        <f>NPV(BR6,'Rev Reqt Summary'!E33:BO33)</f>
        <v>6.3680142178017523</v>
      </c>
      <c r="BS33" s="422"/>
    </row>
    <row r="34" spans="1:71" x14ac:dyDescent="0.25">
      <c r="A34" s="558"/>
      <c r="B34" s="341">
        <v>2026</v>
      </c>
      <c r="C34" s="352" t="s">
        <v>328</v>
      </c>
      <c r="D34" s="341" t="s">
        <v>85</v>
      </c>
      <c r="E34" s="342">
        <f>'4a-2026'!B66</f>
        <v>0</v>
      </c>
      <c r="F34" s="342">
        <f>'4a-2026'!C66</f>
        <v>0</v>
      </c>
      <c r="G34" s="342">
        <f>'4a-2026'!D66</f>
        <v>0.48772171441506468</v>
      </c>
      <c r="H34" s="342">
        <f>'4a-2026'!E66</f>
        <v>0.65674089479417463</v>
      </c>
      <c r="I34" s="342">
        <f>'4a-2026'!F66</f>
        <v>0.64211121794761761</v>
      </c>
      <c r="J34" s="342">
        <f>'4a-2026'!G66</f>
        <v>0.62592148325971919</v>
      </c>
      <c r="K34" s="342">
        <f>'4a-2026'!H66</f>
        <v>0.61269474440726313</v>
      </c>
      <c r="L34" s="342">
        <f>'4a-2026'!I66</f>
        <v>0.59992053444919091</v>
      </c>
      <c r="M34" s="342">
        <f>'4a-2026'!J66</f>
        <v>0.58756486298648458</v>
      </c>
      <c r="N34" s="342">
        <f>'4a-2026'!K66</f>
        <v>0.57559627621706866</v>
      </c>
      <c r="O34" s="342">
        <f>'4a-2026'!L66</f>
        <v>0.56384380750707774</v>
      </c>
      <c r="P34" s="342">
        <f>'4a-2026'!M66</f>
        <v>0.55212177796038653</v>
      </c>
      <c r="Q34" s="342">
        <f>'4a-2026'!N66</f>
        <v>0.54039974841369509</v>
      </c>
      <c r="R34" s="342">
        <f>'4a-2026'!O66</f>
        <v>0.52867771886700365</v>
      </c>
      <c r="S34" s="342">
        <f>'4a-2026'!P66</f>
        <v>0.51695568932031233</v>
      </c>
      <c r="T34" s="342">
        <f>'4a-2026'!Q66</f>
        <v>0.50523365977362089</v>
      </c>
      <c r="U34" s="342">
        <f>'4a-2026'!R66</f>
        <v>0.49351163022692951</v>
      </c>
      <c r="V34" s="342">
        <f>'4a-2026'!S66</f>
        <v>0.48178960068023813</v>
      </c>
      <c r="W34" s="342">
        <f>'4a-2026'!T66</f>
        <v>0.47006757113354675</v>
      </c>
      <c r="X34" s="342">
        <f>'4a-2026'!U66</f>
        <v>0.45834554158685537</v>
      </c>
      <c r="Y34" s="342">
        <f>'4a-2026'!V66</f>
        <v>0.44662351204016393</v>
      </c>
      <c r="Z34" s="342">
        <f>'4a-2026'!W66</f>
        <v>0.43490148249347255</v>
      </c>
      <c r="AA34" s="342">
        <f>'4a-2026'!X66</f>
        <v>0.42431128250212874</v>
      </c>
      <c r="AB34" s="342">
        <f>'4a-2026'!Y66</f>
        <v>0.41598474162147997</v>
      </c>
      <c r="AC34" s="342">
        <f>'4a-2026'!Z66</f>
        <v>0.40879003029617877</v>
      </c>
      <c r="AD34" s="342">
        <f>'4a-2026'!AA66</f>
        <v>0.40159531897087758</v>
      </c>
      <c r="AE34" s="342">
        <f>'4a-2026'!AB66</f>
        <v>0.39440060764557633</v>
      </c>
      <c r="AF34" s="342">
        <f>'4a-2026'!AC66</f>
        <v>0.38720589632027513</v>
      </c>
      <c r="AG34" s="342">
        <f>'4a-2026'!AD66</f>
        <v>0.38001118499497388</v>
      </c>
      <c r="AH34" s="342">
        <f>'4a-2026'!AE66</f>
        <v>0.37281647366967269</v>
      </c>
      <c r="AI34" s="342">
        <f>'4a-2026'!AF66</f>
        <v>0.36562176234437149</v>
      </c>
      <c r="AJ34" s="342">
        <f>'4a-2026'!AG66</f>
        <v>0.3584270510190703</v>
      </c>
      <c r="AK34" s="342">
        <f>'4a-2026'!AH66</f>
        <v>0.3512323396937691</v>
      </c>
      <c r="AL34" s="342">
        <f>'4a-2026'!AI66</f>
        <v>0.34403762836846785</v>
      </c>
      <c r="AM34" s="342">
        <f>'4a-2026'!AJ66</f>
        <v>0.33684291704316666</v>
      </c>
      <c r="AN34" s="342">
        <f>'4a-2026'!AK66</f>
        <v>0.32964820571786546</v>
      </c>
      <c r="AO34" s="342">
        <f>'4a-2026'!AL66</f>
        <v>0.32245349439256421</v>
      </c>
      <c r="AP34" s="342">
        <f>'4a-2026'!AM66</f>
        <v>0.31525878306726302</v>
      </c>
      <c r="AQ34" s="342">
        <f>'4a-2026'!AN66</f>
        <v>0.30806407174196182</v>
      </c>
      <c r="AR34" s="342">
        <f>'4a-2026'!AO66</f>
        <v>0.30086936041666057</v>
      </c>
      <c r="AS34" s="342">
        <f>'4a-2026'!AP66</f>
        <v>0.29367464909135937</v>
      </c>
      <c r="AT34" s="342">
        <f>'4a-2026'!AQ66</f>
        <v>0.28647993776605818</v>
      </c>
      <c r="AU34" s="342">
        <f>'4a-2026'!AR66</f>
        <v>0.27928522644075693</v>
      </c>
      <c r="AV34" s="342">
        <f>'4a-2026'!AS66</f>
        <v>0.27209051511545573</v>
      </c>
      <c r="AW34" s="342">
        <f>'4a-2026'!AT66</f>
        <v>0.26489580379015454</v>
      </c>
      <c r="AX34" s="342">
        <f>'4a-2026'!AU66</f>
        <v>0.25770109246485329</v>
      </c>
      <c r="AY34" s="342">
        <f>'4a-2026'!AV66</f>
        <v>0.25050638113955209</v>
      </c>
      <c r="AZ34" s="342">
        <f>'4a-2026'!AW66</f>
        <v>0.2433116698142509</v>
      </c>
      <c r="BA34" s="342">
        <f>'4a-2026'!AX66</f>
        <v>0.23611695848894965</v>
      </c>
      <c r="BB34" s="342">
        <f>'4a-2026'!AY66</f>
        <v>0.22892224716364848</v>
      </c>
      <c r="BC34" s="342">
        <f>'4a-2026'!AZ66</f>
        <v>0.22172753583834726</v>
      </c>
      <c r="BD34" s="342">
        <f>'4a-2026'!BA66</f>
        <v>6.6871489944000773E-2</v>
      </c>
      <c r="BE34" s="342">
        <f>'4a-2026'!BB66</f>
        <v>-6.0878326598373484E-6</v>
      </c>
      <c r="BF34" s="342">
        <f>'4a-2026'!BC66</f>
        <v>-6.0878326598373484E-6</v>
      </c>
      <c r="BG34" s="342">
        <f>'4a-2026'!BD66</f>
        <v>-6.0878326598373484E-6</v>
      </c>
      <c r="BH34" s="342">
        <f>'4a-2026'!BE66</f>
        <v>-6.0878326598373484E-6</v>
      </c>
      <c r="BI34" s="342">
        <f>'4a-2026'!BF66</f>
        <v>-6.0878326598373484E-6</v>
      </c>
      <c r="BJ34" s="342">
        <f>'4a-2026'!BG66</f>
        <v>-6.0878326598373484E-6</v>
      </c>
      <c r="BK34" s="342">
        <f>'4a-2026'!BH66</f>
        <v>-6.0878326598373484E-6</v>
      </c>
      <c r="BL34" s="342">
        <f>'4a-2026'!BI66</f>
        <v>-6.0878326598373484E-6</v>
      </c>
      <c r="BM34" s="342">
        <f>'4a-2026'!BJ66</f>
        <v>-6.0878326598373484E-6</v>
      </c>
      <c r="BN34" s="342">
        <f>'4a-2026'!BK66</f>
        <v>-6.0878326598373484E-6</v>
      </c>
      <c r="BO34" s="342">
        <f>'4a-2026'!BL66</f>
        <v>-6.0878326598373484E-6</v>
      </c>
      <c r="BP34" s="342">
        <f>SUM(E34:BO34)</f>
        <v>20.19983115920434</v>
      </c>
      <c r="BQ34" s="337"/>
      <c r="BR34" s="342">
        <f>NPV(BR6,'Rev Reqt Summary'!E34:BO34)</f>
        <v>6.3680142178017523</v>
      </c>
      <c r="BS34" s="422"/>
    </row>
    <row r="35" spans="1:71" s="336" customFormat="1" x14ac:dyDescent="0.25">
      <c r="A35" s="558"/>
      <c r="C35" s="350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37"/>
      <c r="AR35" s="337"/>
      <c r="AS35" s="337"/>
      <c r="AT35" s="337"/>
      <c r="AU35" s="337"/>
      <c r="AV35" s="337"/>
      <c r="AW35" s="337"/>
      <c r="AX35" s="337"/>
      <c r="AY35" s="337"/>
      <c r="AZ35" s="337"/>
      <c r="BA35" s="337"/>
      <c r="BB35" s="337"/>
      <c r="BC35" s="337"/>
      <c r="BD35" s="337"/>
      <c r="BE35" s="337"/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  <c r="BS35" s="423"/>
    </row>
    <row r="36" spans="1:71" ht="15" customHeight="1" x14ac:dyDescent="0.25">
      <c r="A36" s="558"/>
      <c r="B36" s="339">
        <v>2017</v>
      </c>
      <c r="C36" s="351" t="s">
        <v>329</v>
      </c>
      <c r="D36" s="339" t="s">
        <v>87</v>
      </c>
      <c r="E36" s="340">
        <f>'4b-2017'!B65</f>
        <v>0</v>
      </c>
      <c r="F36" s="340">
        <f>'4b-2017'!C65</f>
        <v>0</v>
      </c>
      <c r="G36" s="340">
        <f>'4b-2017'!D65</f>
        <v>0</v>
      </c>
      <c r="H36" s="340">
        <f>'4b-2017'!E65</f>
        <v>0</v>
      </c>
      <c r="I36" s="340">
        <f>'4b-2017'!F65</f>
        <v>0</v>
      </c>
      <c r="J36" s="340">
        <f>'4b-2017'!G65</f>
        <v>0</v>
      </c>
      <c r="K36" s="340">
        <f>'4b-2017'!H65</f>
        <v>0</v>
      </c>
      <c r="L36" s="340">
        <f>'4b-2017'!I65</f>
        <v>0</v>
      </c>
      <c r="M36" s="340">
        <f>'4b-2017'!J65</f>
        <v>0</v>
      </c>
      <c r="N36" s="340">
        <f>'4b-2017'!K65</f>
        <v>0</v>
      </c>
      <c r="O36" s="340">
        <f>'4b-2017'!L65</f>
        <v>0</v>
      </c>
      <c r="P36" s="340">
        <f>'4b-2017'!M65</f>
        <v>0</v>
      </c>
      <c r="Q36" s="340">
        <f>'4b-2017'!N65</f>
        <v>0</v>
      </c>
      <c r="R36" s="340">
        <f>'4b-2017'!O65</f>
        <v>0</v>
      </c>
      <c r="S36" s="340">
        <f>'4b-2017'!P65</f>
        <v>0</v>
      </c>
      <c r="T36" s="340">
        <f>'4b-2017'!Q65</f>
        <v>0</v>
      </c>
      <c r="U36" s="340">
        <f>'4b-2017'!R65</f>
        <v>0</v>
      </c>
      <c r="V36" s="340">
        <f>'4b-2017'!S65</f>
        <v>0</v>
      </c>
      <c r="W36" s="340">
        <f>'4b-2017'!T65</f>
        <v>0</v>
      </c>
      <c r="X36" s="340">
        <f>'4b-2017'!U65</f>
        <v>0</v>
      </c>
      <c r="Y36" s="340">
        <f>'4b-2017'!V65</f>
        <v>0</v>
      </c>
      <c r="Z36" s="340">
        <f>'4b-2017'!W65</f>
        <v>0</v>
      </c>
      <c r="AA36" s="340">
        <f>'4b-2017'!X65</f>
        <v>0</v>
      </c>
      <c r="AB36" s="340">
        <f>'4b-2017'!Y65</f>
        <v>0</v>
      </c>
      <c r="AC36" s="340">
        <f>'4b-2017'!Z65</f>
        <v>0</v>
      </c>
      <c r="AD36" s="340">
        <f>'4b-2017'!AA65</f>
        <v>0</v>
      </c>
      <c r="AE36" s="340">
        <f>'4b-2017'!AB65</f>
        <v>0</v>
      </c>
      <c r="AF36" s="340">
        <f>'4b-2017'!AC65</f>
        <v>0</v>
      </c>
      <c r="AG36" s="340">
        <f>'4b-2017'!AD65</f>
        <v>0</v>
      </c>
      <c r="AH36" s="340">
        <f>'4b-2017'!AE65</f>
        <v>0</v>
      </c>
      <c r="AI36" s="340">
        <f>'4b-2017'!AF65</f>
        <v>0</v>
      </c>
      <c r="AJ36" s="340">
        <f>'4b-2017'!AG65</f>
        <v>0</v>
      </c>
      <c r="AK36" s="340">
        <f>'4b-2017'!AH65</f>
        <v>0</v>
      </c>
      <c r="AL36" s="340">
        <f>'4b-2017'!AI65</f>
        <v>0</v>
      </c>
      <c r="AM36" s="340">
        <f>'4b-2017'!AJ65</f>
        <v>0</v>
      </c>
      <c r="AN36" s="340">
        <f>'4b-2017'!AK65</f>
        <v>0</v>
      </c>
      <c r="AO36" s="340">
        <f>'4b-2017'!AL65</f>
        <v>0</v>
      </c>
      <c r="AP36" s="340">
        <f>'4b-2017'!AM65</f>
        <v>0</v>
      </c>
      <c r="AQ36" s="340">
        <f>'4b-2017'!AN65</f>
        <v>0</v>
      </c>
      <c r="AR36" s="340">
        <f>'4b-2017'!AO65</f>
        <v>0</v>
      </c>
      <c r="AS36" s="340">
        <f>'4b-2017'!AP65</f>
        <v>0</v>
      </c>
      <c r="AT36" s="340">
        <f>'4b-2017'!AQ65</f>
        <v>0</v>
      </c>
      <c r="AU36" s="340">
        <f>'4b-2017'!AR65</f>
        <v>0</v>
      </c>
      <c r="AV36" s="340">
        <f>'4b-2017'!AS65</f>
        <v>0</v>
      </c>
      <c r="AW36" s="340">
        <f>'4b-2017'!AT65</f>
        <v>0</v>
      </c>
      <c r="AX36" s="340">
        <f>'4b-2017'!AU65</f>
        <v>0</v>
      </c>
      <c r="AY36" s="340">
        <f>'4b-2017'!AV65</f>
        <v>0</v>
      </c>
      <c r="AZ36" s="340">
        <f>'4b-2017'!AW65</f>
        <v>0</v>
      </c>
      <c r="BA36" s="340">
        <f>'4b-2017'!AX65</f>
        <v>0</v>
      </c>
      <c r="BB36" s="340">
        <f>'4b-2017'!AY65</f>
        <v>0</v>
      </c>
      <c r="BC36" s="340">
        <f>'4b-2017'!AZ65</f>
        <v>0</v>
      </c>
      <c r="BD36" s="340">
        <f>'4b-2017'!BA65</f>
        <v>0</v>
      </c>
      <c r="BE36" s="340">
        <f>'4b-2017'!BB65</f>
        <v>0</v>
      </c>
      <c r="BF36" s="340">
        <f>'4b-2017'!BC65</f>
        <v>0</v>
      </c>
      <c r="BG36" s="340">
        <f>'4b-2017'!BD65</f>
        <v>0</v>
      </c>
      <c r="BH36" s="340">
        <f>'4b-2017'!BE65</f>
        <v>0</v>
      </c>
      <c r="BI36" s="340">
        <f>'4b-2017'!BF65</f>
        <v>0</v>
      </c>
      <c r="BJ36" s="340">
        <f>'4b-2017'!BG65</f>
        <v>0</v>
      </c>
      <c r="BK36" s="340">
        <f>'4b-2017'!BH65</f>
        <v>0</v>
      </c>
      <c r="BL36" s="340">
        <f>'4b-2017'!BI65</f>
        <v>0</v>
      </c>
      <c r="BM36" s="340">
        <f>'4b-2017'!BJ65</f>
        <v>0</v>
      </c>
      <c r="BN36" s="340">
        <f>'4b-2017'!BK65</f>
        <v>0</v>
      </c>
      <c r="BO36" s="340">
        <f>'4b-2017'!BL65</f>
        <v>0</v>
      </c>
      <c r="BP36" s="340">
        <f>SUM(E36:BO36)</f>
        <v>0</v>
      </c>
      <c r="BQ36" s="337"/>
      <c r="BR36" s="340">
        <f>NPV(BR6,'Rev Reqt Summary'!E36:BO36)</f>
        <v>0</v>
      </c>
      <c r="BS36" s="422"/>
    </row>
    <row r="37" spans="1:71" x14ac:dyDescent="0.25">
      <c r="A37" s="558"/>
      <c r="B37" s="341">
        <v>2026</v>
      </c>
      <c r="C37" s="352" t="s">
        <v>329</v>
      </c>
      <c r="D37" s="341" t="s">
        <v>87</v>
      </c>
      <c r="E37" s="342">
        <f>'4b-2026'!B65</f>
        <v>0</v>
      </c>
      <c r="F37" s="342">
        <f>'4b-2026'!C65</f>
        <v>0</v>
      </c>
      <c r="G37" s="342">
        <f>'4b-2026'!D65</f>
        <v>0</v>
      </c>
      <c r="H37" s="342">
        <f>'4b-2026'!E65</f>
        <v>0</v>
      </c>
      <c r="I37" s="342">
        <f>'4b-2026'!F65</f>
        <v>0</v>
      </c>
      <c r="J37" s="342">
        <f>'4b-2026'!G65</f>
        <v>27.712448988096284</v>
      </c>
      <c r="K37" s="342">
        <f>'4b-2026'!H65</f>
        <v>37.582150922198743</v>
      </c>
      <c r="L37" s="342">
        <f>'4b-2026'!I65</f>
        <v>36.763446253311542</v>
      </c>
      <c r="M37" s="342">
        <f>'4b-2026'!J65</f>
        <v>35.975124652633419</v>
      </c>
      <c r="N37" s="342">
        <f>'4b-2026'!K65</f>
        <v>35.214911763810925</v>
      </c>
      <c r="O37" s="342">
        <f>'4b-2026'!L65</f>
        <v>34.480708180979313</v>
      </c>
      <c r="P37" s="342">
        <f>'4b-2026'!M65</f>
        <v>33.770560290347788</v>
      </c>
      <c r="Q37" s="342">
        <f>'4b-2026'!N65</f>
        <v>33.082660270199511</v>
      </c>
      <c r="R37" s="342">
        <f>'4b-2026'!O65</f>
        <v>32.407181734750907</v>
      </c>
      <c r="S37" s="342">
        <f>'4b-2026'!P65</f>
        <v>31.733452704189588</v>
      </c>
      <c r="T37" s="342">
        <f>'4b-2026'!Q65</f>
        <v>31.05972367362827</v>
      </c>
      <c r="U37" s="342">
        <f>'4b-2026'!R65</f>
        <v>30.385994643066947</v>
      </c>
      <c r="V37" s="342">
        <f>'4b-2026'!S65</f>
        <v>29.712265612505625</v>
      </c>
      <c r="W37" s="342">
        <f>'4b-2026'!T65</f>
        <v>29.038536581944303</v>
      </c>
      <c r="X37" s="342">
        <f>'4b-2026'!U65</f>
        <v>28.364807551382984</v>
      </c>
      <c r="Y37" s="342">
        <f>'4b-2026'!V65</f>
        <v>27.691078520821662</v>
      </c>
      <c r="Z37" s="342">
        <f>'4b-2026'!W65</f>
        <v>27.017349490260344</v>
      </c>
      <c r="AA37" s="342">
        <f>'4b-2026'!X65</f>
        <v>26.343620459699022</v>
      </c>
      <c r="AB37" s="342">
        <f>'4b-2026'!Y65</f>
        <v>25.669891429137703</v>
      </c>
      <c r="AC37" s="342">
        <f>'4b-2026'!Z65</f>
        <v>24.996162398576381</v>
      </c>
      <c r="AD37" s="342">
        <f>'4b-2026'!AA65</f>
        <v>24.387485791407066</v>
      </c>
      <c r="AE37" s="342">
        <f>'4b-2026'!AB65</f>
        <v>23.908914031021755</v>
      </c>
      <c r="AF37" s="342">
        <f>'4b-2026'!AC65</f>
        <v>23.495394694028452</v>
      </c>
      <c r="AG37" s="342">
        <f>'4b-2026'!AD65</f>
        <v>23.081875357035148</v>
      </c>
      <c r="AH37" s="342">
        <f>'4b-2026'!AE65</f>
        <v>22.668356020041845</v>
      </c>
      <c r="AI37" s="342">
        <f>'4b-2026'!AF65</f>
        <v>22.254836683048538</v>
      </c>
      <c r="AJ37" s="342">
        <f>'4b-2026'!AG65</f>
        <v>21.841317346055234</v>
      </c>
      <c r="AK37" s="342">
        <f>'4b-2026'!AH65</f>
        <v>21.427798009061931</v>
      </c>
      <c r="AL37" s="342">
        <f>'4b-2026'!AI65</f>
        <v>21.014278672068624</v>
      </c>
      <c r="AM37" s="342">
        <f>'4b-2026'!AJ65</f>
        <v>20.60075933507532</v>
      </c>
      <c r="AN37" s="342">
        <f>'4b-2026'!AK65</f>
        <v>20.187239998082017</v>
      </c>
      <c r="AO37" s="342">
        <f>'4b-2026'!AL65</f>
        <v>19.77372066108871</v>
      </c>
      <c r="AP37" s="342">
        <f>'4b-2026'!AM65</f>
        <v>19.360201324095407</v>
      </c>
      <c r="AQ37" s="342">
        <f>'4b-2026'!AN65</f>
        <v>18.946681987102099</v>
      </c>
      <c r="AR37" s="342">
        <f>'4b-2026'!AO65</f>
        <v>18.533162650108792</v>
      </c>
      <c r="AS37" s="342">
        <f>'4b-2026'!AP65</f>
        <v>18.119643313115489</v>
      </c>
      <c r="AT37" s="342">
        <f>'4b-2026'!AQ65</f>
        <v>17.706123976122186</v>
      </c>
      <c r="AU37" s="342">
        <f>'4b-2026'!AR65</f>
        <v>17.292604639128879</v>
      </c>
      <c r="AV37" s="342">
        <f>'4b-2026'!AS65</f>
        <v>16.879085302135575</v>
      </c>
      <c r="AW37" s="342">
        <f>'4b-2026'!AT65</f>
        <v>16.465565965142272</v>
      </c>
      <c r="AX37" s="342">
        <f>'4b-2026'!AU65</f>
        <v>16.052046628148965</v>
      </c>
      <c r="AY37" s="342">
        <f>'4b-2026'!AV65</f>
        <v>15.638527291155659</v>
      </c>
      <c r="AZ37" s="342">
        <f>'4b-2026'!AW65</f>
        <v>15.225007954162356</v>
      </c>
      <c r="BA37" s="342">
        <f>'4b-2026'!AX65</f>
        <v>14.811488617169051</v>
      </c>
      <c r="BB37" s="342">
        <f>'4b-2026'!AY65</f>
        <v>14.397969280175744</v>
      </c>
      <c r="BC37" s="342">
        <f>'4b-2026'!AZ65</f>
        <v>13.98444994318244</v>
      </c>
      <c r="BD37" s="342">
        <f>'4b-2026'!BA65</f>
        <v>13.570930606189135</v>
      </c>
      <c r="BE37" s="342">
        <f>'4b-2026'!BB65</f>
        <v>13.157411269195833</v>
      </c>
      <c r="BF37" s="342">
        <f>'4b-2026'!BC65</f>
        <v>12.743891932202528</v>
      </c>
      <c r="BG37" s="342">
        <f>'4b-2026'!BD65</f>
        <v>3.8434695896905673</v>
      </c>
      <c r="BH37" s="342">
        <f>'4b-2026'!BE65</f>
        <v>-3.4990097745536881E-4</v>
      </c>
      <c r="BI37" s="342">
        <f>'4b-2026'!BF65</f>
        <v>-3.4990097745536881E-4</v>
      </c>
      <c r="BJ37" s="342">
        <f>'4b-2026'!BG65</f>
        <v>-3.4990097745536881E-4</v>
      </c>
      <c r="BK37" s="342">
        <f>'4b-2026'!BH65</f>
        <v>-3.4990097745536881E-4</v>
      </c>
      <c r="BL37" s="342">
        <f>'4b-2026'!BI65</f>
        <v>-3.4990097745536881E-4</v>
      </c>
      <c r="BM37" s="342">
        <f>'4b-2026'!BJ65</f>
        <v>-3.4990097745536881E-4</v>
      </c>
      <c r="BN37" s="342">
        <f>'4b-2026'!BK65</f>
        <v>-3.4990097745536881E-4</v>
      </c>
      <c r="BO37" s="342">
        <f>'4b-2026'!BL65</f>
        <v>-3.4990097745536881E-4</v>
      </c>
      <c r="BP37" s="342">
        <f>SUM(E37:BO37)</f>
        <v>1160.3695157799596</v>
      </c>
      <c r="BQ37" s="337"/>
      <c r="BR37" s="342">
        <f>NPV(BR6,'Rev Reqt Summary'!E37:BO37)</f>
        <v>300.63710116714486</v>
      </c>
      <c r="BS37" s="422"/>
    </row>
    <row r="38" spans="1:71" s="336" customFormat="1" x14ac:dyDescent="0.25">
      <c r="A38" s="558"/>
      <c r="C38" s="350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423"/>
    </row>
    <row r="39" spans="1:71" ht="15" customHeight="1" x14ac:dyDescent="0.25">
      <c r="A39" s="558"/>
      <c r="B39" s="339">
        <v>2017</v>
      </c>
      <c r="C39" s="351" t="s">
        <v>330</v>
      </c>
      <c r="D39" s="339" t="s">
        <v>89</v>
      </c>
      <c r="E39" s="340">
        <f>'4c-2017'!B66</f>
        <v>0</v>
      </c>
      <c r="F39" s="340">
        <f>'4c-2017'!C66</f>
        <v>0</v>
      </c>
      <c r="G39" s="340">
        <f>'4c-2017'!D66</f>
        <v>0</v>
      </c>
      <c r="H39" s="340">
        <f>'4c-2017'!E66</f>
        <v>81.201900039408059</v>
      </c>
      <c r="I39" s="340">
        <f>'4c-2017'!F66</f>
        <v>110.16936881821651</v>
      </c>
      <c r="J39" s="340">
        <f>'4c-2017'!G66</f>
        <v>107.34606011864258</v>
      </c>
      <c r="K39" s="340">
        <f>'4c-2017'!H66</f>
        <v>105.04422972559026</v>
      </c>
      <c r="L39" s="340">
        <f>'4c-2017'!I66</f>
        <v>102.82447432224161</v>
      </c>
      <c r="M39" s="340">
        <f>'4c-2017'!J66</f>
        <v>100.68066382637804</v>
      </c>
      <c r="N39" s="340">
        <f>'4c-2017'!K66</f>
        <v>98.607093855935148</v>
      </c>
      <c r="O39" s="340">
        <f>'4c-2017'!L66</f>
        <v>96.598485729002505</v>
      </c>
      <c r="P39" s="340">
        <f>'4c-2017'!M66</f>
        <v>94.626147255196159</v>
      </c>
      <c r="Q39" s="340">
        <f>'4c-2017'!N66</f>
        <v>92.6589171832386</v>
      </c>
      <c r="R39" s="340">
        <f>'4c-2017'!O66</f>
        <v>90.691687111281013</v>
      </c>
      <c r="S39" s="340">
        <f>'4c-2017'!P66</f>
        <v>88.724457039323454</v>
      </c>
      <c r="T39" s="340">
        <f>'4c-2017'!Q66</f>
        <v>86.757226967365881</v>
      </c>
      <c r="U39" s="340">
        <f>'4c-2017'!R66</f>
        <v>84.789996895408336</v>
      </c>
      <c r="V39" s="340">
        <f>'4c-2017'!S66</f>
        <v>82.822766823450735</v>
      </c>
      <c r="W39" s="340">
        <f>'4c-2017'!T66</f>
        <v>80.855536751493176</v>
      </c>
      <c r="X39" s="340">
        <f>'4c-2017'!U66</f>
        <v>78.888306679535617</v>
      </c>
      <c r="Y39" s="340">
        <f>'4c-2017'!V66</f>
        <v>76.92107660757803</v>
      </c>
      <c r="Z39" s="340">
        <f>'4c-2017'!W66</f>
        <v>74.953846535620471</v>
      </c>
      <c r="AA39" s="340">
        <f>'4c-2017'!X66</f>
        <v>72.986616463662898</v>
      </c>
      <c r="AB39" s="340">
        <f>'4c-2017'!Y66</f>
        <v>71.209333800448945</v>
      </c>
      <c r="AC39" s="340">
        <f>'4c-2017'!Z66</f>
        <v>69.811945954722177</v>
      </c>
      <c r="AD39" s="340">
        <f>'4c-2017'!AA66</f>
        <v>68.604505517739057</v>
      </c>
      <c r="AE39" s="340">
        <f>'4c-2017'!AB66</f>
        <v>67.397065080755908</v>
      </c>
      <c r="AF39" s="340">
        <f>'4c-2017'!AC66</f>
        <v>66.189624643772788</v>
      </c>
      <c r="AG39" s="340">
        <f>'4c-2017'!AD66</f>
        <v>64.98218420678964</v>
      </c>
      <c r="AH39" s="340">
        <f>'4c-2017'!AE66</f>
        <v>63.774743769806513</v>
      </c>
      <c r="AI39" s="340">
        <f>'4c-2017'!AF66</f>
        <v>62.567303332823379</v>
      </c>
      <c r="AJ39" s="340">
        <f>'4c-2017'!AG66</f>
        <v>61.359862895840244</v>
      </c>
      <c r="AK39" s="340">
        <f>'4c-2017'!AH66</f>
        <v>60.152422458857103</v>
      </c>
      <c r="AL39" s="340">
        <f>'4c-2017'!AI66</f>
        <v>58.944982021873983</v>
      </c>
      <c r="AM39" s="340">
        <f>'4c-2017'!AJ66</f>
        <v>57.737541584890835</v>
      </c>
      <c r="AN39" s="340">
        <f>'4c-2017'!AK66</f>
        <v>56.530101147907708</v>
      </c>
      <c r="AO39" s="340">
        <f>'4c-2017'!AL66</f>
        <v>55.32266071092458</v>
      </c>
      <c r="AP39" s="340">
        <f>'4c-2017'!AM66</f>
        <v>54.115220273941446</v>
      </c>
      <c r="AQ39" s="340">
        <f>'4c-2017'!AN66</f>
        <v>52.907779836958319</v>
      </c>
      <c r="AR39" s="340">
        <f>'4c-2017'!AO66</f>
        <v>51.700339399975192</v>
      </c>
      <c r="AS39" s="340">
        <f>'4c-2017'!AP66</f>
        <v>50.492898962992065</v>
      </c>
      <c r="AT39" s="340">
        <f>'4c-2017'!AQ66</f>
        <v>49.285458526008938</v>
      </c>
      <c r="AU39" s="340">
        <f>'4c-2017'!AR66</f>
        <v>48.078018089025811</v>
      </c>
      <c r="AV39" s="340">
        <f>'4c-2017'!AS66</f>
        <v>46.870577652042677</v>
      </c>
      <c r="AW39" s="340">
        <f>'4c-2017'!AT66</f>
        <v>45.66313721505955</v>
      </c>
      <c r="AX39" s="340">
        <f>'4c-2017'!AU66</f>
        <v>44.455696778076423</v>
      </c>
      <c r="AY39" s="340">
        <f>'4c-2017'!AV66</f>
        <v>43.248256341093288</v>
      </c>
      <c r="AZ39" s="340">
        <f>'4c-2017'!AW66</f>
        <v>42.040815904110161</v>
      </c>
      <c r="BA39" s="340">
        <f>'4c-2017'!AX66</f>
        <v>40.833375467127034</v>
      </c>
      <c r="BB39" s="340">
        <f>'4c-2017'!AY66</f>
        <v>39.6259350301439</v>
      </c>
      <c r="BC39" s="340">
        <f>'4c-2017'!AZ66</f>
        <v>38.418494593160773</v>
      </c>
      <c r="BD39" s="340">
        <f>'4c-2017'!BA66</f>
        <v>37.211054156177646</v>
      </c>
      <c r="BE39" s="340">
        <f>'4c-2017'!BB66</f>
        <v>11.22259634736873</v>
      </c>
      <c r="BF39" s="340">
        <f>'4c-2017'!BC66</f>
        <v>-1.0216803697521582E-3</v>
      </c>
      <c r="BG39" s="340">
        <f>'4c-2017'!BD66</f>
        <v>-1.0216803697521582E-3</v>
      </c>
      <c r="BH39" s="340">
        <f>'4c-2017'!BE66</f>
        <v>-1.0216803697521582E-3</v>
      </c>
      <c r="BI39" s="340">
        <f>'4c-2017'!BF66</f>
        <v>-1.0216803697521582E-3</v>
      </c>
      <c r="BJ39" s="340">
        <f>'4c-2017'!BG66</f>
        <v>-1.0216803697521582E-3</v>
      </c>
      <c r="BK39" s="340">
        <f>'4c-2017'!BH66</f>
        <v>-1.0216803697521582E-3</v>
      </c>
      <c r="BL39" s="340">
        <f>'4c-2017'!BI66</f>
        <v>-1.0216803697521582E-3</v>
      </c>
      <c r="BM39" s="340">
        <f>'4c-2017'!BJ66</f>
        <v>-1.0216803697521582E-3</v>
      </c>
      <c r="BN39" s="340">
        <f>'4c-2017'!BK66</f>
        <v>-1.0216803697521582E-3</v>
      </c>
      <c r="BO39" s="340">
        <f>'4c-2017'!BL66</f>
        <v>-1.0216803697521582E-3</v>
      </c>
      <c r="BP39" s="340">
        <f>SUM(E39:BO39)</f>
        <v>3388.8925736452857</v>
      </c>
      <c r="BQ39" s="337"/>
      <c r="BR39" s="340">
        <f>NPV(BR6,'Rev Reqt Summary'!E39:BO39)</f>
        <v>1000.4978601516011</v>
      </c>
      <c r="BS39" s="422"/>
    </row>
    <row r="40" spans="1:71" x14ac:dyDescent="0.25">
      <c r="A40" s="558"/>
      <c r="B40" s="341">
        <v>2026</v>
      </c>
      <c r="C40" s="352" t="s">
        <v>330</v>
      </c>
      <c r="D40" s="341" t="s">
        <v>89</v>
      </c>
      <c r="E40" s="342">
        <f>'4c-2026'!B65</f>
        <v>0</v>
      </c>
      <c r="F40" s="342">
        <f>'4c-2026'!C65</f>
        <v>0</v>
      </c>
      <c r="G40" s="342">
        <f>'4c-2026'!D65</f>
        <v>0</v>
      </c>
      <c r="H40" s="342">
        <f>'4c-2026'!E65</f>
        <v>0</v>
      </c>
      <c r="I40" s="342">
        <v>0</v>
      </c>
      <c r="J40" s="342">
        <v>0</v>
      </c>
      <c r="K40" s="342">
        <v>0</v>
      </c>
      <c r="L40" s="342">
        <f>'4c-2026'!B65</f>
        <v>0</v>
      </c>
      <c r="M40" s="342">
        <f>'4c-2026'!C65</f>
        <v>0</v>
      </c>
      <c r="N40" s="342">
        <f>'4c-2026'!D65</f>
        <v>0</v>
      </c>
      <c r="O40" s="342">
        <f>'4c-2026'!E65</f>
        <v>0</v>
      </c>
      <c r="P40" s="342">
        <f>'4c-2026'!F65</f>
        <v>0</v>
      </c>
      <c r="Q40" s="342">
        <f>'4c-2026'!G65</f>
        <v>91.375848704297667</v>
      </c>
      <c r="R40" s="342">
        <f>'4c-2026'!H65</f>
        <v>123.91907110497566</v>
      </c>
      <c r="S40" s="342">
        <f>'4c-2026'!I65</f>
        <v>121.21956829344595</v>
      </c>
      <c r="T40" s="342">
        <f>'4c-2026'!J65</f>
        <v>118.62024712392986</v>
      </c>
      <c r="U40" s="342">
        <f>'4c-2026'!K65</f>
        <v>116.1136083948179</v>
      </c>
      <c r="V40" s="342">
        <f>'4c-2026'!L65</f>
        <v>113.69272976616288</v>
      </c>
      <c r="W40" s="342">
        <f>'4c-2026'!M65</f>
        <v>111.3511696160695</v>
      </c>
      <c r="X40" s="342">
        <f>'4c-2026'!N65</f>
        <v>109.08296704069436</v>
      </c>
      <c r="Y40" s="342">
        <f>'4c-2026'!O65</f>
        <v>106.8557216433401</v>
      </c>
      <c r="Z40" s="342">
        <f>'4c-2026'!P65</f>
        <v>104.63424486260851</v>
      </c>
      <c r="AA40" s="342">
        <f>'4c-2026'!Q65</f>
        <v>102.41276808187693</v>
      </c>
      <c r="AB40" s="342">
        <f>'4c-2026'!R65</f>
        <v>100.19129130114536</v>
      </c>
      <c r="AC40" s="342">
        <f>'4c-2026'!S65</f>
        <v>97.969814520413777</v>
      </c>
      <c r="AD40" s="342">
        <f>'4c-2026'!T65</f>
        <v>95.748337739682199</v>
      </c>
      <c r="AE40" s="342">
        <f>'4c-2026'!U65</f>
        <v>93.526860958950607</v>
      </c>
      <c r="AF40" s="342">
        <f>'4c-2026'!V65</f>
        <v>91.305384178219015</v>
      </c>
      <c r="AG40" s="342">
        <f>'4c-2026'!W65</f>
        <v>89.083907397487422</v>
      </c>
      <c r="AH40" s="342">
        <f>'4c-2026'!X65</f>
        <v>86.862430616755859</v>
      </c>
      <c r="AI40" s="342">
        <f>'4c-2026'!Y65</f>
        <v>84.640953836024281</v>
      </c>
      <c r="AJ40" s="342">
        <f>'4c-2026'!Z65</f>
        <v>82.419477055292688</v>
      </c>
      <c r="AK40" s="342">
        <f>'4c-2026'!AA65</f>
        <v>80.412496669313839</v>
      </c>
      <c r="AL40" s="342">
        <f>'4c-2026'!AB65</f>
        <v>78.834509072840461</v>
      </c>
      <c r="AM40" s="342">
        <f>'4c-2026'!AC65</f>
        <v>77.471017871119813</v>
      </c>
      <c r="AN40" s="342">
        <f>'4c-2026'!AD65</f>
        <v>76.107526669399164</v>
      </c>
      <c r="AO40" s="342">
        <f>'4c-2026'!AE65</f>
        <v>74.744035467678515</v>
      </c>
      <c r="AP40" s="342">
        <f>'4c-2026'!AF65</f>
        <v>73.380544265957866</v>
      </c>
      <c r="AQ40" s="342">
        <f>'4c-2026'!AG65</f>
        <v>72.017053064237231</v>
      </c>
      <c r="AR40" s="342">
        <f>'4c-2026'!AH65</f>
        <v>70.653561862516568</v>
      </c>
      <c r="AS40" s="342">
        <f>'4c-2026'!AI65</f>
        <v>69.290070660795919</v>
      </c>
      <c r="AT40" s="342">
        <f>'4c-2026'!AJ65</f>
        <v>67.926579459075285</v>
      </c>
      <c r="AU40" s="342">
        <f>'4c-2026'!AK65</f>
        <v>66.563088257354607</v>
      </c>
      <c r="AV40" s="342">
        <f>'4c-2026'!AL65</f>
        <v>65.199597055633973</v>
      </c>
      <c r="AW40" s="342">
        <f>'4c-2026'!AM65</f>
        <v>63.836105853913303</v>
      </c>
      <c r="AX40" s="342">
        <f>'4c-2026'!AN65</f>
        <v>62.472614652192661</v>
      </c>
      <c r="AY40" s="342">
        <f>'4c-2026'!AO65</f>
        <v>61.109123450471991</v>
      </c>
      <c r="AZ40" s="342">
        <f>'4c-2026'!AP65</f>
        <v>59.745632248751356</v>
      </c>
      <c r="BA40" s="342">
        <f>'4c-2026'!AQ65</f>
        <v>58.382141047030693</v>
      </c>
      <c r="BB40" s="342">
        <f>'4c-2026'!AR65</f>
        <v>57.018649845310044</v>
      </c>
      <c r="BC40" s="342">
        <f>'4c-2026'!AS65</f>
        <v>55.655158643589381</v>
      </c>
      <c r="BD40" s="342">
        <f>'4c-2026'!AT65</f>
        <v>54.291667441868739</v>
      </c>
      <c r="BE40" s="342">
        <f>'4c-2026'!AU65</f>
        <v>52.928176240148076</v>
      </c>
      <c r="BF40" s="342">
        <f>'4c-2026'!AV65</f>
        <v>51.564685038427434</v>
      </c>
      <c r="BG40" s="342">
        <f>'4c-2026'!AW65</f>
        <v>50.201193836706771</v>
      </c>
      <c r="BH40" s="342">
        <f>'4c-2026'!AX65</f>
        <v>48.837702634986123</v>
      </c>
      <c r="BI40" s="342">
        <f>'4c-2026'!AY65</f>
        <v>47.474211433265459</v>
      </c>
      <c r="BJ40" s="342">
        <f>'4c-2026'!AZ65</f>
        <v>46.110720231544825</v>
      </c>
      <c r="BK40" s="342">
        <f>'4c-2026'!BA65</f>
        <v>44.747229029824155</v>
      </c>
      <c r="BL40" s="342">
        <f>'4c-2026'!BB65</f>
        <v>43.383737828103513</v>
      </c>
      <c r="BM40" s="342">
        <f>'4c-2026'!BC65</f>
        <v>42.020246626382843</v>
      </c>
      <c r="BN40" s="342">
        <f>'4c-2026'!BD65</f>
        <v>12.673015505702546</v>
      </c>
      <c r="BO40" s="342">
        <f>'4c-2026'!BE65</f>
        <v>-1.1537233245320806E-3</v>
      </c>
      <c r="BP40" s="342">
        <f>SUM(E40:BO40)</f>
        <v>3826.0773404770089</v>
      </c>
      <c r="BQ40" s="337"/>
      <c r="BR40" s="342">
        <f>NPV(BR6,'Rev Reqt Summary'!E40:BO40)</f>
        <v>628.33839434094853</v>
      </c>
      <c r="BS40" s="422"/>
    </row>
    <row r="41" spans="1:71" s="336" customFormat="1" x14ac:dyDescent="0.25">
      <c r="A41" s="558"/>
      <c r="C41" s="350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337"/>
      <c r="AN41" s="337"/>
      <c r="AO41" s="337"/>
      <c r="AP41" s="337"/>
      <c r="AQ41" s="337"/>
      <c r="AR41" s="337"/>
      <c r="AS41" s="337"/>
      <c r="AT41" s="337"/>
      <c r="AU41" s="337"/>
      <c r="AV41" s="337"/>
      <c r="AW41" s="337"/>
      <c r="AX41" s="337"/>
      <c r="AY41" s="337"/>
      <c r="AZ41" s="337"/>
      <c r="BA41" s="337"/>
      <c r="BB41" s="337"/>
      <c r="BC41" s="337"/>
      <c r="BD41" s="337"/>
      <c r="BE41" s="337"/>
      <c r="BF41" s="337"/>
      <c r="BG41" s="337"/>
      <c r="BH41" s="337"/>
      <c r="BI41" s="337"/>
      <c r="BJ41" s="337"/>
      <c r="BK41" s="337"/>
      <c r="BL41" s="337"/>
      <c r="BM41" s="337"/>
      <c r="BN41" s="337"/>
      <c r="BO41" s="337"/>
      <c r="BP41" s="337"/>
      <c r="BQ41" s="337"/>
      <c r="BR41" s="337"/>
      <c r="BS41" s="423"/>
    </row>
    <row r="42" spans="1:71" ht="15" customHeight="1" x14ac:dyDescent="0.25">
      <c r="A42" s="558"/>
      <c r="B42" s="339">
        <v>2017</v>
      </c>
      <c r="C42" s="351" t="s">
        <v>331</v>
      </c>
      <c r="D42" s="339" t="s">
        <v>88</v>
      </c>
      <c r="E42" s="340">
        <f>'4d-2017'!B66</f>
        <v>0</v>
      </c>
      <c r="F42" s="340">
        <f>'4d-2017'!C66</f>
        <v>0</v>
      </c>
      <c r="G42" s="340">
        <f>'4d-2017'!D66</f>
        <v>0</v>
      </c>
      <c r="H42" s="340">
        <f>'4d-2017'!E66</f>
        <v>11.153359804407806</v>
      </c>
      <c r="I42" s="340">
        <f>'4d-2017'!F66</f>
        <v>15.132141110709805</v>
      </c>
      <c r="J42" s="340">
        <f>'4d-2017'!G66</f>
        <v>14.744349966044709</v>
      </c>
      <c r="K42" s="340">
        <f>'4d-2017'!H66</f>
        <v>14.428185657451259</v>
      </c>
      <c r="L42" s="340">
        <f>'4d-2017'!I66</f>
        <v>14.123294630525644</v>
      </c>
      <c r="M42" s="340">
        <f>'4d-2017'!J66</f>
        <v>13.828834897425459</v>
      </c>
      <c r="N42" s="340">
        <f>'4d-2017'!K66</f>
        <v>13.544022941686233</v>
      </c>
      <c r="O42" s="340">
        <f>'4d-2017'!L66</f>
        <v>13.268133718221446</v>
      </c>
      <c r="P42" s="340">
        <f>'4d-2017'!M66</f>
        <v>12.997226256157594</v>
      </c>
      <c r="Q42" s="340">
        <f>'4d-2017'!N66</f>
        <v>12.727020450629086</v>
      </c>
      <c r="R42" s="340">
        <f>'4d-2017'!O66</f>
        <v>12.456814645100573</v>
      </c>
      <c r="S42" s="340">
        <f>'4d-2017'!P66</f>
        <v>12.186608839572063</v>
      </c>
      <c r="T42" s="340">
        <f>'4d-2017'!Q66</f>
        <v>11.916403034043553</v>
      </c>
      <c r="U42" s="340">
        <f>'4d-2017'!R66</f>
        <v>11.646197228515042</v>
      </c>
      <c r="V42" s="340">
        <f>'4d-2017'!S66</f>
        <v>11.375991422986534</v>
      </c>
      <c r="W42" s="340">
        <f>'4d-2017'!T66</f>
        <v>11.105785617458022</v>
      </c>
      <c r="X42" s="340">
        <f>'4d-2017'!U66</f>
        <v>10.835579811929511</v>
      </c>
      <c r="Y42" s="340">
        <f>'4d-2017'!V66</f>
        <v>10.565374006401001</v>
      </c>
      <c r="Z42" s="340">
        <f>'4d-2017'!W66</f>
        <v>10.295168200872491</v>
      </c>
      <c r="AA42" s="340">
        <f>'4d-2017'!X66</f>
        <v>10.02496239534398</v>
      </c>
      <c r="AB42" s="340">
        <f>'4d-2017'!Y66</f>
        <v>9.7808465186546254</v>
      </c>
      <c r="AC42" s="340">
        <f>'4d-2017'!Z66</f>
        <v>9.5889104996435801</v>
      </c>
      <c r="AD42" s="340">
        <f>'4d-2017'!AA66</f>
        <v>9.423064409471694</v>
      </c>
      <c r="AE42" s="340">
        <f>'4d-2017'!AB66</f>
        <v>9.2572183192998043</v>
      </c>
      <c r="AF42" s="340">
        <f>'4d-2017'!AC66</f>
        <v>9.0913722291279182</v>
      </c>
      <c r="AG42" s="340">
        <f>'4d-2017'!AD66</f>
        <v>8.9255261389560303</v>
      </c>
      <c r="AH42" s="340">
        <f>'4d-2017'!AE66</f>
        <v>8.7596800487841424</v>
      </c>
      <c r="AI42" s="340">
        <f>'4d-2017'!AF66</f>
        <v>8.5938339586122545</v>
      </c>
      <c r="AJ42" s="340">
        <f>'4d-2017'!AG66</f>
        <v>8.4279878684403666</v>
      </c>
      <c r="AK42" s="340">
        <f>'4d-2017'!AH66</f>
        <v>8.2621417782684787</v>
      </c>
      <c r="AL42" s="340">
        <f>'4d-2017'!AI66</f>
        <v>8.0962956880965908</v>
      </c>
      <c r="AM42" s="340">
        <f>'4d-2017'!AJ66</f>
        <v>7.9304495979247029</v>
      </c>
      <c r="AN42" s="340">
        <f>'4d-2017'!AK66</f>
        <v>7.7646035077528159</v>
      </c>
      <c r="AO42" s="340">
        <f>'4d-2017'!AL66</f>
        <v>7.598757417580928</v>
      </c>
      <c r="AP42" s="340">
        <f>'4d-2017'!AM66</f>
        <v>7.4329113274090401</v>
      </c>
      <c r="AQ42" s="340">
        <f>'4d-2017'!AN66</f>
        <v>7.2670652372371523</v>
      </c>
      <c r="AR42" s="340">
        <f>'4d-2017'!AO66</f>
        <v>7.1012191470652644</v>
      </c>
      <c r="AS42" s="340">
        <f>'4d-2017'!AP66</f>
        <v>6.9353730568933774</v>
      </c>
      <c r="AT42" s="340">
        <f>'4d-2017'!AQ66</f>
        <v>6.7695269667214895</v>
      </c>
      <c r="AU42" s="340">
        <f>'4d-2017'!AR66</f>
        <v>6.6036808765496016</v>
      </c>
      <c r="AV42" s="340">
        <f>'4d-2017'!AS66</f>
        <v>6.4378347863777137</v>
      </c>
      <c r="AW42" s="340">
        <f>'4d-2017'!AT66</f>
        <v>6.2719886962058258</v>
      </c>
      <c r="AX42" s="340">
        <f>'4d-2017'!AU66</f>
        <v>6.1061426060339379</v>
      </c>
      <c r="AY42" s="340">
        <f>'4d-2017'!AV66</f>
        <v>5.94029651586205</v>
      </c>
      <c r="AZ42" s="340">
        <f>'4d-2017'!AW66</f>
        <v>5.774450425690163</v>
      </c>
      <c r="BA42" s="340">
        <f>'4d-2017'!AX66</f>
        <v>5.6086043355182751</v>
      </c>
      <c r="BB42" s="340">
        <f>'4d-2017'!AY66</f>
        <v>5.4427582453463872</v>
      </c>
      <c r="BC42" s="340">
        <f>'4d-2017'!AZ66</f>
        <v>5.2769121551744993</v>
      </c>
      <c r="BD42" s="340">
        <f>'4d-2017'!BA66</f>
        <v>5.1110660650026123</v>
      </c>
      <c r="BE42" s="340">
        <f>'4d-2017'!BB66</f>
        <v>1.5414621448647101</v>
      </c>
      <c r="BF42" s="340">
        <f>'4d-2017'!BC66</f>
        <v>-1.4033130706861673E-4</v>
      </c>
      <c r="BG42" s="340">
        <f>'4d-2017'!BD66</f>
        <v>-1.4033130706861673E-4</v>
      </c>
      <c r="BH42" s="340">
        <f>'4d-2017'!BE66</f>
        <v>-1.4033130706861673E-4</v>
      </c>
      <c r="BI42" s="340">
        <f>'4d-2017'!BF66</f>
        <v>-1.4033130706861673E-4</v>
      </c>
      <c r="BJ42" s="340">
        <f>'4d-2017'!BG66</f>
        <v>-1.4033130706861673E-4</v>
      </c>
      <c r="BK42" s="340">
        <f>'4d-2017'!BH66</f>
        <v>-1.4033130706861673E-4</v>
      </c>
      <c r="BL42" s="340">
        <f>'4d-2017'!BI66</f>
        <v>-1.4033130706861673E-4</v>
      </c>
      <c r="BM42" s="340">
        <f>'4d-2017'!BJ66</f>
        <v>-1.4033130706861673E-4</v>
      </c>
      <c r="BN42" s="340">
        <f>'4d-2017'!BK66</f>
        <v>-1.4033130706861673E-4</v>
      </c>
      <c r="BO42" s="340">
        <f>'4d-2017'!BL66</f>
        <v>-1.4033130706861673E-4</v>
      </c>
      <c r="BP42" s="340">
        <f>SUM(E42:BO42)</f>
        <v>465.47603189097714</v>
      </c>
      <c r="BQ42" s="337"/>
      <c r="BR42" s="340">
        <f>NPV(BR6,'Rev Reqt Summary'!E42:BO42)</f>
        <v>137.42181663723829</v>
      </c>
      <c r="BS42" s="422"/>
    </row>
    <row r="43" spans="1:71" x14ac:dyDescent="0.25">
      <c r="A43" s="558"/>
      <c r="B43" s="341">
        <v>2026</v>
      </c>
      <c r="C43" s="352" t="s">
        <v>331</v>
      </c>
      <c r="D43" s="341" t="s">
        <v>88</v>
      </c>
      <c r="E43" s="342">
        <f>'4d-2026'!B65</f>
        <v>0</v>
      </c>
      <c r="F43" s="342">
        <f>'4d-2026'!C65</f>
        <v>0</v>
      </c>
      <c r="G43" s="342">
        <f>'4d-2026'!D65</f>
        <v>0</v>
      </c>
      <c r="H43" s="342">
        <f>'4d-2026'!E65</f>
        <v>0</v>
      </c>
      <c r="I43" s="342">
        <f>'4d-2026'!F65</f>
        <v>0</v>
      </c>
      <c r="J43" s="342">
        <f>'4d-2026'!G65</f>
        <v>0</v>
      </c>
      <c r="K43" s="342">
        <f>'4d-2026'!H65</f>
        <v>0</v>
      </c>
      <c r="L43" s="342">
        <f>'4d-2026'!I65</f>
        <v>0</v>
      </c>
      <c r="M43" s="342">
        <f>'4d-2026'!J65</f>
        <v>0</v>
      </c>
      <c r="N43" s="342">
        <f>'4d-2026'!K65</f>
        <v>0</v>
      </c>
      <c r="O43" s="342">
        <f>'4d-2026'!L65</f>
        <v>0</v>
      </c>
      <c r="P43" s="342">
        <f>'4d-2026'!M65</f>
        <v>12.36510989920891</v>
      </c>
      <c r="Q43" s="342">
        <f>'4d-2026'!N65</f>
        <v>16.768905072274748</v>
      </c>
      <c r="R43" s="342">
        <f>'4d-2026'!O65</f>
        <v>16.403604509696027</v>
      </c>
      <c r="S43" s="342">
        <f>'4d-2026'!P65</f>
        <v>16.051860669500154</v>
      </c>
      <c r="T43" s="342">
        <f>'4d-2026'!Q65</f>
        <v>15.712658749051945</v>
      </c>
      <c r="U43" s="342">
        <f>'4d-2026'!R65</f>
        <v>15.385062007457385</v>
      </c>
      <c r="V43" s="342">
        <f>'4d-2026'!S65</f>
        <v>15.068198755273434</v>
      </c>
      <c r="W43" s="342">
        <f>'4d-2026'!T65</f>
        <v>14.761262354508013</v>
      </c>
      <c r="X43" s="342">
        <f>'4d-2026'!U65</f>
        <v>14.459868337365526</v>
      </c>
      <c r="Y43" s="342">
        <f>'4d-2026'!V65</f>
        <v>14.159254937634717</v>
      </c>
      <c r="Z43" s="342">
        <f>'4d-2026'!W65</f>
        <v>13.85864153790391</v>
      </c>
      <c r="AA43" s="342">
        <f>'4d-2026'!X65</f>
        <v>13.558028138173102</v>
      </c>
      <c r="AB43" s="342">
        <f>'4d-2026'!Y65</f>
        <v>13.257414738442295</v>
      </c>
      <c r="AC43" s="342">
        <f>'4d-2026'!Z65</f>
        <v>12.956801338711486</v>
      </c>
      <c r="AD43" s="342">
        <f>'4d-2026'!AA65</f>
        <v>12.656187938980679</v>
      </c>
      <c r="AE43" s="342">
        <f>'4d-2026'!AB65</f>
        <v>12.35557453924987</v>
      </c>
      <c r="AF43" s="342">
        <f>'4d-2026'!AC65</f>
        <v>12.054961139519063</v>
      </c>
      <c r="AG43" s="342">
        <f>'4d-2026'!AD65</f>
        <v>11.754347739788255</v>
      </c>
      <c r="AH43" s="342">
        <f>'4d-2026'!AE65</f>
        <v>11.453734340057448</v>
      </c>
      <c r="AI43" s="342">
        <f>'4d-2026'!AF65</f>
        <v>11.153120940326639</v>
      </c>
      <c r="AJ43" s="342">
        <f>'4d-2026'!AG65</f>
        <v>10.881533498020147</v>
      </c>
      <c r="AK43" s="342">
        <f>'4d-2026'!AH65</f>
        <v>10.667997970562286</v>
      </c>
      <c r="AL43" s="342">
        <f>'4d-2026'!AI65</f>
        <v>10.483488400528742</v>
      </c>
      <c r="AM43" s="342">
        <f>'4d-2026'!AJ65</f>
        <v>10.298978830495198</v>
      </c>
      <c r="AN43" s="342">
        <f>'4d-2026'!AK65</f>
        <v>10.114469260461652</v>
      </c>
      <c r="AO43" s="342">
        <f>'4d-2026'!AL65</f>
        <v>9.929959690428106</v>
      </c>
      <c r="AP43" s="342">
        <f>'4d-2026'!AM65</f>
        <v>9.7454501203945618</v>
      </c>
      <c r="AQ43" s="342">
        <f>'4d-2026'!AN65</f>
        <v>9.5609405503610159</v>
      </c>
      <c r="AR43" s="342">
        <f>'4d-2026'!AO65</f>
        <v>9.3764309803274699</v>
      </c>
      <c r="AS43" s="342">
        <f>'4d-2026'!AP65</f>
        <v>9.1919214102939257</v>
      </c>
      <c r="AT43" s="342">
        <f>'4d-2026'!AQ65</f>
        <v>9.0074118402603762</v>
      </c>
      <c r="AU43" s="342">
        <f>'4d-2026'!AR65</f>
        <v>8.8229022702268338</v>
      </c>
      <c r="AV43" s="342">
        <f>'4d-2026'!AS65</f>
        <v>8.6383927001932861</v>
      </c>
      <c r="AW43" s="342">
        <f>'4d-2026'!AT65</f>
        <v>8.4538831301597401</v>
      </c>
      <c r="AX43" s="342">
        <f>'4d-2026'!AU65</f>
        <v>8.2693735601261942</v>
      </c>
      <c r="AY43" s="342">
        <f>'4d-2026'!AV65</f>
        <v>8.08486399009265</v>
      </c>
      <c r="AZ43" s="342">
        <f>'4d-2026'!AW65</f>
        <v>7.9003544200591023</v>
      </c>
      <c r="BA43" s="342">
        <f>'4d-2026'!AX65</f>
        <v>7.7158448500255581</v>
      </c>
      <c r="BB43" s="342">
        <f>'4d-2026'!AY65</f>
        <v>7.5313352799920104</v>
      </c>
      <c r="BC43" s="342">
        <f>'4d-2026'!AZ65</f>
        <v>7.3468257099584653</v>
      </c>
      <c r="BD43" s="342">
        <f>'4d-2026'!BA65</f>
        <v>7.1623161399249193</v>
      </c>
      <c r="BE43" s="342">
        <f>'4d-2026'!BB65</f>
        <v>6.9778065698913743</v>
      </c>
      <c r="BF43" s="342">
        <f>'4d-2026'!BC65</f>
        <v>6.7932969998578265</v>
      </c>
      <c r="BG43" s="342">
        <f>'4d-2026'!BD65</f>
        <v>6.6087874298242824</v>
      </c>
      <c r="BH43" s="342">
        <f>'4d-2026'!BE65</f>
        <v>6.4242778597907355</v>
      </c>
      <c r="BI43" s="342">
        <f>'4d-2026'!BF65</f>
        <v>6.2397682897571904</v>
      </c>
      <c r="BJ43" s="342">
        <f>'4d-2026'!BG65</f>
        <v>6.0552587197236445</v>
      </c>
      <c r="BK43" s="342">
        <f>'4d-2026'!BH65</f>
        <v>5.8707491496900994</v>
      </c>
      <c r="BL43" s="342">
        <f>'4d-2026'!BI65</f>
        <v>5.6862395796565517</v>
      </c>
      <c r="BM43" s="342">
        <f>'4d-2026'!BJ65</f>
        <v>1.7149304953598785</v>
      </c>
      <c r="BN43" s="342">
        <f>'4d-2026'!BK65</f>
        <v>-1.5612348233584746E-4</v>
      </c>
      <c r="BO43" s="342">
        <f>'4d-2026'!BL65</f>
        <v>-1.5612348233584746E-4</v>
      </c>
      <c r="BP43" s="342">
        <f>SUM(E43:BO43)</f>
        <v>517.75007513260266</v>
      </c>
      <c r="BQ43" s="337"/>
      <c r="BR43" s="342">
        <f>NPV(BR6,E43:BO43)</f>
        <v>90.75000380239949</v>
      </c>
      <c r="BS43" s="422"/>
    </row>
    <row r="44" spans="1:71" s="336" customFormat="1" x14ac:dyDescent="0.25">
      <c r="A44" s="558"/>
      <c r="C44" s="350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423"/>
    </row>
    <row r="45" spans="1:71" ht="15" customHeight="1" x14ac:dyDescent="0.25">
      <c r="A45" s="558"/>
      <c r="B45" s="339">
        <v>2017</v>
      </c>
      <c r="C45" s="351" t="s">
        <v>332</v>
      </c>
      <c r="D45" s="339" t="s">
        <v>86</v>
      </c>
      <c r="E45" s="340">
        <f>'4e-2017'!B65</f>
        <v>0</v>
      </c>
      <c r="F45" s="340">
        <f>'4e-2017'!C65</f>
        <v>0</v>
      </c>
      <c r="G45" s="340">
        <f>'4e-2017'!D65</f>
        <v>0</v>
      </c>
      <c r="H45" s="340">
        <f>'4e-2017'!E65</f>
        <v>0</v>
      </c>
      <c r="I45" s="340">
        <f>'4e-2017'!F65</f>
        <v>0</v>
      </c>
      <c r="J45" s="340">
        <f>'4e-2017'!G65</f>
        <v>0</v>
      </c>
      <c r="K45" s="340">
        <f>'4e-2017'!H65</f>
        <v>0</v>
      </c>
      <c r="L45" s="340">
        <f>'4e-2017'!I65</f>
        <v>0</v>
      </c>
      <c r="M45" s="340">
        <f>'4e-2017'!J65</f>
        <v>0</v>
      </c>
      <c r="N45" s="340">
        <f>'4e-2017'!K65</f>
        <v>0</v>
      </c>
      <c r="O45" s="340">
        <f>'4e-2017'!L65</f>
        <v>0</v>
      </c>
      <c r="P45" s="340">
        <f>'4e-2017'!M65</f>
        <v>0</v>
      </c>
      <c r="Q45" s="340">
        <f>'4e-2017'!N65</f>
        <v>0</v>
      </c>
      <c r="R45" s="340">
        <f>'4e-2017'!O65</f>
        <v>0</v>
      </c>
      <c r="S45" s="340">
        <f>'4e-2017'!P65</f>
        <v>0</v>
      </c>
      <c r="T45" s="340">
        <f>'4e-2017'!Q65</f>
        <v>0</v>
      </c>
      <c r="U45" s="340">
        <f>'4e-2017'!R65</f>
        <v>0</v>
      </c>
      <c r="V45" s="340">
        <f>'4e-2017'!S65</f>
        <v>0</v>
      </c>
      <c r="W45" s="340">
        <f>'4e-2017'!T65</f>
        <v>0</v>
      </c>
      <c r="X45" s="340">
        <f>'4e-2017'!U65</f>
        <v>0</v>
      </c>
      <c r="Y45" s="340">
        <f>'4e-2017'!V65</f>
        <v>0</v>
      </c>
      <c r="Z45" s="340">
        <f>'4e-2017'!W65</f>
        <v>0</v>
      </c>
      <c r="AA45" s="340">
        <f>'4e-2017'!X65</f>
        <v>0</v>
      </c>
      <c r="AB45" s="340">
        <f>'4e-2017'!Y65</f>
        <v>0</v>
      </c>
      <c r="AC45" s="340">
        <f>'4e-2017'!Z65</f>
        <v>0</v>
      </c>
      <c r="AD45" s="340">
        <f>'4e-2017'!AA65</f>
        <v>0</v>
      </c>
      <c r="AE45" s="340">
        <f>'4e-2017'!AB65</f>
        <v>0</v>
      </c>
      <c r="AF45" s="340">
        <f>'4e-2017'!AC65</f>
        <v>0</v>
      </c>
      <c r="AG45" s="340">
        <f>'4e-2017'!AD65</f>
        <v>0</v>
      </c>
      <c r="AH45" s="340">
        <f>'4e-2017'!AE65</f>
        <v>0</v>
      </c>
      <c r="AI45" s="340">
        <f>'4e-2017'!AF65</f>
        <v>0</v>
      </c>
      <c r="AJ45" s="340">
        <f>'4e-2017'!AG65</f>
        <v>0</v>
      </c>
      <c r="AK45" s="340">
        <f>'4e-2017'!AH65</f>
        <v>0</v>
      </c>
      <c r="AL45" s="340">
        <f>'4e-2017'!AI65</f>
        <v>0</v>
      </c>
      <c r="AM45" s="340">
        <f>'4e-2017'!AJ65</f>
        <v>0</v>
      </c>
      <c r="AN45" s="340">
        <f>'4e-2017'!AK65</f>
        <v>0</v>
      </c>
      <c r="AO45" s="340">
        <f>'4e-2017'!AL65</f>
        <v>0</v>
      </c>
      <c r="AP45" s="340">
        <f>'4e-2017'!AM65</f>
        <v>0</v>
      </c>
      <c r="AQ45" s="340">
        <f>'4e-2017'!AN65</f>
        <v>0</v>
      </c>
      <c r="AR45" s="340">
        <f>'4e-2017'!AO65</f>
        <v>0</v>
      </c>
      <c r="AS45" s="340">
        <f>'4e-2017'!AP65</f>
        <v>0</v>
      </c>
      <c r="AT45" s="340">
        <f>'4e-2017'!AQ65</f>
        <v>0</v>
      </c>
      <c r="AU45" s="340">
        <f>'4e-2017'!AR65</f>
        <v>0</v>
      </c>
      <c r="AV45" s="340">
        <f>'4e-2017'!AS65</f>
        <v>0</v>
      </c>
      <c r="AW45" s="340">
        <f>'4e-2017'!AT65</f>
        <v>0</v>
      </c>
      <c r="AX45" s="340">
        <f>'4e-2017'!AU65</f>
        <v>0</v>
      </c>
      <c r="AY45" s="340">
        <f>'4e-2017'!AV65</f>
        <v>0</v>
      </c>
      <c r="AZ45" s="340">
        <f>'4e-2017'!AW65</f>
        <v>0</v>
      </c>
      <c r="BA45" s="340">
        <f>'4e-2017'!AX65</f>
        <v>0</v>
      </c>
      <c r="BB45" s="340">
        <f>'4e-2017'!AY65</f>
        <v>0</v>
      </c>
      <c r="BC45" s="340">
        <f>'4e-2017'!AZ65</f>
        <v>0</v>
      </c>
      <c r="BD45" s="340">
        <f>'4e-2017'!BA65</f>
        <v>0</v>
      </c>
      <c r="BE45" s="340">
        <f>'4e-2017'!BB65</f>
        <v>0</v>
      </c>
      <c r="BF45" s="340">
        <f>'4e-2017'!BC65</f>
        <v>0</v>
      </c>
      <c r="BG45" s="340">
        <f>'4e-2017'!BD65</f>
        <v>0</v>
      </c>
      <c r="BH45" s="340">
        <f>'4e-2017'!BE65</f>
        <v>0</v>
      </c>
      <c r="BI45" s="340">
        <f>'4e-2017'!BF65</f>
        <v>0</v>
      </c>
      <c r="BJ45" s="340">
        <f>'4e-2017'!BG65</f>
        <v>0</v>
      </c>
      <c r="BK45" s="340">
        <f>'4e-2017'!BH65</f>
        <v>0</v>
      </c>
      <c r="BL45" s="340">
        <f>'4e-2017'!BI65</f>
        <v>0</v>
      </c>
      <c r="BM45" s="340">
        <f>'4e-2017'!BJ65</f>
        <v>0</v>
      </c>
      <c r="BN45" s="340">
        <f>'4e-2017'!BK65</f>
        <v>0</v>
      </c>
      <c r="BO45" s="340">
        <f>'4e-2017'!BL65</f>
        <v>0</v>
      </c>
      <c r="BP45" s="340">
        <f>SUM(E45:BO45)</f>
        <v>0</v>
      </c>
      <c r="BQ45" s="337"/>
      <c r="BR45" s="340">
        <f>NPV(BR6,'Rev Reqt Summary'!E45:BO45)</f>
        <v>0</v>
      </c>
      <c r="BS45" s="422"/>
    </row>
    <row r="46" spans="1:71" x14ac:dyDescent="0.25">
      <c r="A46" s="558"/>
      <c r="B46" s="341">
        <v>2026</v>
      </c>
      <c r="C46" s="352" t="s">
        <v>332</v>
      </c>
      <c r="D46" s="341" t="s">
        <v>86</v>
      </c>
      <c r="E46" s="342">
        <f>'4e-2026'!B65</f>
        <v>0</v>
      </c>
      <c r="F46" s="342">
        <f>'4e-2026'!C65</f>
        <v>0</v>
      </c>
      <c r="G46" s="342">
        <f>'4e-2026'!D65</f>
        <v>0</v>
      </c>
      <c r="H46" s="342">
        <v>0</v>
      </c>
      <c r="I46" s="342">
        <v>0</v>
      </c>
      <c r="J46" s="342">
        <v>0</v>
      </c>
      <c r="K46" s="342">
        <v>0</v>
      </c>
      <c r="L46" s="342">
        <v>0</v>
      </c>
      <c r="M46" s="342">
        <v>0</v>
      </c>
      <c r="N46" s="342">
        <v>0</v>
      </c>
      <c r="O46" s="342">
        <v>0</v>
      </c>
      <c r="P46" s="342">
        <v>0</v>
      </c>
      <c r="Q46" s="342">
        <v>0</v>
      </c>
      <c r="R46" s="342">
        <f>'4e-2026'!E65</f>
        <v>5.4003746746033787</v>
      </c>
      <c r="S46" s="342">
        <f>'4e-2026'!F65</f>
        <v>7.3237012053515498</v>
      </c>
      <c r="T46" s="342">
        <f>'4e-2026'!G65</f>
        <v>7.1641587570555822</v>
      </c>
      <c r="U46" s="342">
        <f>'4e-2026'!H65</f>
        <v>7.010537111795232</v>
      </c>
      <c r="V46" s="342">
        <f>'4e-2026'!I65</f>
        <v>6.8623930616657178</v>
      </c>
      <c r="W46" s="342">
        <f>'4e-2026'!J65</f>
        <v>6.7193174916780194</v>
      </c>
      <c r="X46" s="342">
        <f>'4e-2026'!K65</f>
        <v>6.5809296976062361</v>
      </c>
      <c r="Y46" s="342">
        <f>'4e-2026'!L65</f>
        <v>6.4468773859875972</v>
      </c>
      <c r="Z46" s="342">
        <f>'4e-2026'!M65</f>
        <v>6.3152456713873564</v>
      </c>
      <c r="AA46" s="342">
        <f>'4e-2026'!N65</f>
        <v>6.1839548859446376</v>
      </c>
      <c r="AB46" s="342">
        <f>'4e-2026'!O65</f>
        <v>6.0526641005019188</v>
      </c>
      <c r="AC46" s="342">
        <f>'4e-2026'!P65</f>
        <v>5.9213733150591992</v>
      </c>
      <c r="AD46" s="342">
        <f>'4e-2026'!Q65</f>
        <v>5.7900825296164813</v>
      </c>
      <c r="AE46" s="342">
        <f>'4e-2026'!R65</f>
        <v>5.6587917441737625</v>
      </c>
      <c r="AF46" s="342">
        <f>'4e-2026'!S65</f>
        <v>5.5275009587310437</v>
      </c>
      <c r="AG46" s="342">
        <f>'4e-2026'!T65</f>
        <v>5.3962101732883241</v>
      </c>
      <c r="AH46" s="342">
        <f>'4e-2026'!U65</f>
        <v>5.2649193878456053</v>
      </c>
      <c r="AI46" s="342">
        <f>'4e-2026'!V65</f>
        <v>5.1336286024028865</v>
      </c>
      <c r="AJ46" s="342">
        <f>'4e-2026'!W65</f>
        <v>5.0023378169601678</v>
      </c>
      <c r="AK46" s="342">
        <f>'4e-2026'!X65</f>
        <v>4.871047031517449</v>
      </c>
      <c r="AL46" s="342">
        <f>'4e-2026'!Y65</f>
        <v>4.7524331285818899</v>
      </c>
      <c r="AM46" s="342">
        <f>'4e-2026'!Z65</f>
        <v>4.6591729906606503</v>
      </c>
      <c r="AN46" s="342">
        <f>'4e-2026'!AA65</f>
        <v>4.5785897352465703</v>
      </c>
      <c r="AO46" s="342">
        <f>'4e-2026'!AB65</f>
        <v>4.4980064798324904</v>
      </c>
      <c r="AP46" s="342">
        <f>'4e-2026'!AC65</f>
        <v>4.4174232244184113</v>
      </c>
      <c r="AQ46" s="342">
        <f>'4e-2026'!AD65</f>
        <v>4.3368399690043322</v>
      </c>
      <c r="AR46" s="342">
        <f>'4e-2026'!AE65</f>
        <v>4.2562567135902514</v>
      </c>
      <c r="AS46" s="342">
        <f>'4e-2026'!AF65</f>
        <v>4.1756734581761723</v>
      </c>
      <c r="AT46" s="342">
        <f>'4e-2026'!AG65</f>
        <v>4.0950902027620923</v>
      </c>
      <c r="AU46" s="342">
        <f>'4e-2026'!AH65</f>
        <v>4.0145069473480124</v>
      </c>
      <c r="AV46" s="342">
        <f>'4e-2026'!AI65</f>
        <v>3.9339236919339324</v>
      </c>
      <c r="AW46" s="342">
        <f>'4e-2026'!AJ65</f>
        <v>3.8533404365198534</v>
      </c>
      <c r="AX46" s="342">
        <f>'4e-2026'!AK65</f>
        <v>3.7727571811057738</v>
      </c>
      <c r="AY46" s="342">
        <f>'4e-2026'!AL65</f>
        <v>3.6921739256916943</v>
      </c>
      <c r="AZ46" s="342">
        <f>'4e-2026'!AM65</f>
        <v>3.6115906702776148</v>
      </c>
      <c r="BA46" s="342">
        <f>'4e-2026'!AN65</f>
        <v>3.5310074148635353</v>
      </c>
      <c r="BB46" s="342">
        <f>'4e-2026'!AO65</f>
        <v>3.4504241594494562</v>
      </c>
      <c r="BC46" s="342">
        <f>'4e-2026'!AP65</f>
        <v>3.3698409040353767</v>
      </c>
      <c r="BD46" s="342">
        <f>'4e-2026'!AQ65</f>
        <v>3.2892576486212972</v>
      </c>
      <c r="BE46" s="342">
        <f>'4e-2026'!AR65</f>
        <v>3.2086743932072177</v>
      </c>
      <c r="BF46" s="342">
        <f>'4e-2026'!AS65</f>
        <v>3.1280911377931386</v>
      </c>
      <c r="BG46" s="342">
        <f>'4e-2026'!AT65</f>
        <v>3.0475078823790596</v>
      </c>
      <c r="BH46" s="342">
        <f>'4e-2026'!AU65</f>
        <v>2.96692462696498</v>
      </c>
      <c r="BI46" s="342">
        <f>'4e-2026'!AV65</f>
        <v>2.8863413715509005</v>
      </c>
      <c r="BJ46" s="342">
        <f>'4e-2026'!AW65</f>
        <v>2.805758116136821</v>
      </c>
      <c r="BK46" s="342">
        <f>'4e-2026'!AX65</f>
        <v>2.725174860722742</v>
      </c>
      <c r="BL46" s="342">
        <f>'4e-2026'!AY65</f>
        <v>2.6445916053086624</v>
      </c>
      <c r="BM46" s="342">
        <f>'4e-2026'!AZ65</f>
        <v>2.5640083498945829</v>
      </c>
      <c r="BN46" s="342">
        <f>'4e-2026'!BA65</f>
        <v>2.4834250944805039</v>
      </c>
      <c r="BO46" s="342">
        <f>'4e-2026'!BB65</f>
        <v>0.74898381747816689</v>
      </c>
      <c r="BP46" s="342">
        <f>SUM(E46:BO46)</f>
        <v>226.12383574120835</v>
      </c>
      <c r="BQ46" s="337"/>
      <c r="BR46" s="342">
        <f>NPV(BR6,'Rev Reqt Summary'!E46:BO46)</f>
        <v>34.79361630366683</v>
      </c>
      <c r="BS46" s="422"/>
    </row>
    <row r="47" spans="1:71" s="336" customFormat="1" hidden="1" x14ac:dyDescent="0.25">
      <c r="A47" s="558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337"/>
      <c r="AN47" s="337"/>
      <c r="AO47" s="337"/>
      <c r="AP47" s="337"/>
      <c r="AQ47" s="337"/>
      <c r="AR47" s="337"/>
      <c r="AS47" s="337"/>
      <c r="AT47" s="337"/>
      <c r="AU47" s="337"/>
      <c r="AV47" s="337"/>
      <c r="AW47" s="337"/>
      <c r="AX47" s="337"/>
      <c r="AY47" s="337"/>
      <c r="AZ47" s="337"/>
      <c r="BA47" s="337"/>
      <c r="BB47" s="337"/>
      <c r="BC47" s="337"/>
      <c r="BD47" s="337"/>
      <c r="BE47" s="337"/>
      <c r="BF47" s="337"/>
      <c r="BG47" s="337"/>
      <c r="BH47" s="337"/>
      <c r="BI47" s="337"/>
      <c r="BJ47" s="337"/>
      <c r="BK47" s="337"/>
      <c r="BL47" s="337"/>
      <c r="BM47" s="337"/>
      <c r="BN47" s="337"/>
      <c r="BO47" s="337"/>
      <c r="BS47" s="423"/>
    </row>
    <row r="48" spans="1:71" ht="15" hidden="1" customHeight="1" x14ac:dyDescent="0.25">
      <c r="A48" s="558"/>
      <c r="B48" s="339">
        <v>2017</v>
      </c>
      <c r="C48" s="351" t="s">
        <v>347</v>
      </c>
      <c r="D48" s="339" t="s">
        <v>348</v>
      </c>
      <c r="E48" s="340">
        <f>'4f-2017'!B65</f>
        <v>0</v>
      </c>
      <c r="F48" s="340">
        <f>'4f-2017'!C65</f>
        <v>0</v>
      </c>
      <c r="G48" s="340">
        <f>'4f-2017'!D65</f>
        <v>0</v>
      </c>
      <c r="H48" s="340">
        <f>'4f-2017'!E65</f>
        <v>0</v>
      </c>
      <c r="I48" s="340">
        <f>'4f-2017'!F65</f>
        <v>0</v>
      </c>
      <c r="J48" s="340">
        <f>'4f-2017'!G65</f>
        <v>0</v>
      </c>
      <c r="K48" s="340">
        <f>'4f-2017'!H65</f>
        <v>0</v>
      </c>
      <c r="L48" s="340">
        <f>'4f-2017'!I65</f>
        <v>0</v>
      </c>
      <c r="M48" s="340">
        <f>'4f-2017'!J65</f>
        <v>0</v>
      </c>
      <c r="N48" s="340">
        <f>'4f-2017'!K65</f>
        <v>0</v>
      </c>
      <c r="O48" s="340">
        <f>'4f-2017'!L65</f>
        <v>0</v>
      </c>
      <c r="P48" s="340">
        <f>'4f-2017'!M65</f>
        <v>0</v>
      </c>
      <c r="Q48" s="340">
        <f>'4f-2017'!N65</f>
        <v>0</v>
      </c>
      <c r="R48" s="340">
        <f>'4f-2017'!O65</f>
        <v>0</v>
      </c>
      <c r="S48" s="340">
        <f>'4f-2017'!P65</f>
        <v>0</v>
      </c>
      <c r="T48" s="340">
        <f>'4f-2017'!Q65</f>
        <v>0</v>
      </c>
      <c r="U48" s="340">
        <f>'4f-2017'!R65</f>
        <v>0</v>
      </c>
      <c r="V48" s="340">
        <f>'4f-2017'!S65</f>
        <v>0</v>
      </c>
      <c r="W48" s="340">
        <f>'4f-2017'!T65</f>
        <v>0</v>
      </c>
      <c r="X48" s="340">
        <f>'4f-2017'!U65</f>
        <v>0</v>
      </c>
      <c r="Y48" s="340">
        <f>'4f-2017'!V65</f>
        <v>0</v>
      </c>
      <c r="Z48" s="340">
        <f>'4f-2017'!W65</f>
        <v>0</v>
      </c>
      <c r="AA48" s="340">
        <f>'4f-2017'!X65</f>
        <v>0</v>
      </c>
      <c r="AB48" s="340">
        <f>'4f-2017'!Y65</f>
        <v>0</v>
      </c>
      <c r="AC48" s="340">
        <f>'4f-2017'!Z65</f>
        <v>0</v>
      </c>
      <c r="AD48" s="340">
        <f>'4f-2017'!AA65</f>
        <v>0</v>
      </c>
      <c r="AE48" s="340">
        <f>'4f-2017'!AB65</f>
        <v>0</v>
      </c>
      <c r="AF48" s="340">
        <f>'4f-2017'!AC65</f>
        <v>0</v>
      </c>
      <c r="AG48" s="340">
        <f>'4f-2017'!AD65</f>
        <v>0</v>
      </c>
      <c r="AH48" s="340">
        <f>'4f-2017'!AE65</f>
        <v>0</v>
      </c>
      <c r="AI48" s="340">
        <f>'4f-2017'!AF65</f>
        <v>0</v>
      </c>
      <c r="AJ48" s="340">
        <f>'4f-2017'!AG65</f>
        <v>0</v>
      </c>
      <c r="AK48" s="340">
        <f>'4f-2017'!AH65</f>
        <v>0</v>
      </c>
      <c r="AL48" s="340">
        <f>'4f-2017'!AI65</f>
        <v>0</v>
      </c>
      <c r="AM48" s="340">
        <f>'4f-2017'!AJ65</f>
        <v>0</v>
      </c>
      <c r="AN48" s="340">
        <f>'4f-2017'!AK65</f>
        <v>0</v>
      </c>
      <c r="AO48" s="340">
        <f>'4f-2017'!AL65</f>
        <v>0</v>
      </c>
      <c r="AP48" s="340">
        <f>'4f-2017'!AM65</f>
        <v>0</v>
      </c>
      <c r="AQ48" s="340">
        <f>'4f-2017'!AN65</f>
        <v>0</v>
      </c>
      <c r="AR48" s="340">
        <f>'4f-2017'!AO65</f>
        <v>0</v>
      </c>
      <c r="AS48" s="340">
        <f>'4f-2017'!AP65</f>
        <v>0</v>
      </c>
      <c r="AT48" s="340">
        <f>'4f-2017'!AQ65</f>
        <v>0</v>
      </c>
      <c r="AU48" s="340">
        <f>'4f-2017'!AR65</f>
        <v>0</v>
      </c>
      <c r="AV48" s="340">
        <f>'4f-2017'!AS65</f>
        <v>0</v>
      </c>
      <c r="AW48" s="340">
        <f>'4f-2017'!AT65</f>
        <v>0</v>
      </c>
      <c r="AX48" s="340">
        <f>'4f-2017'!AU65</f>
        <v>0</v>
      </c>
      <c r="AY48" s="340">
        <f>'4f-2017'!AV65</f>
        <v>0</v>
      </c>
      <c r="AZ48" s="340">
        <f>'4f-2017'!AW65</f>
        <v>0</v>
      </c>
      <c r="BA48" s="340">
        <f>'4f-2017'!AX65</f>
        <v>0</v>
      </c>
      <c r="BB48" s="340">
        <f>'4f-2017'!AY65</f>
        <v>0</v>
      </c>
      <c r="BC48" s="340">
        <f>'4f-2017'!AZ65</f>
        <v>0</v>
      </c>
      <c r="BD48" s="340">
        <f>'4f-2017'!BA65</f>
        <v>0</v>
      </c>
      <c r="BE48" s="340">
        <f>'4f-2017'!BB65</f>
        <v>0</v>
      </c>
      <c r="BF48" s="340">
        <f>'4f-2017'!BC65</f>
        <v>0</v>
      </c>
      <c r="BG48" s="340">
        <f>'4f-2017'!BD65</f>
        <v>0</v>
      </c>
      <c r="BH48" s="340">
        <f>'4f-2017'!BE65</f>
        <v>0</v>
      </c>
      <c r="BI48" s="340">
        <f>'4f-2017'!BF65</f>
        <v>0</v>
      </c>
      <c r="BJ48" s="340">
        <f>'4f-2017'!BG65</f>
        <v>0</v>
      </c>
      <c r="BK48" s="340">
        <f>'4f-2017'!BH65</f>
        <v>0</v>
      </c>
      <c r="BL48" s="340">
        <f>'4f-2017'!BI65</f>
        <v>0</v>
      </c>
      <c r="BM48" s="340">
        <f>'4f-2017'!BJ65</f>
        <v>0</v>
      </c>
      <c r="BN48" s="340">
        <f>'4f-2017'!BK65</f>
        <v>0</v>
      </c>
      <c r="BO48" s="340">
        <f>'4f-2017'!BL65</f>
        <v>0</v>
      </c>
      <c r="BP48" s="340">
        <f>SUM(E48:BO48)</f>
        <v>0</v>
      </c>
      <c r="BQ48" s="337"/>
      <c r="BR48" s="340">
        <f>SUM(E48:F48)+NPV('Capital Structure'!$K$16,'Rev Reqt Summary'!G48:BO48)</f>
        <v>0</v>
      </c>
      <c r="BS48" s="422"/>
    </row>
    <row r="49" spans="1:71" hidden="1" x14ac:dyDescent="0.25">
      <c r="A49" s="558"/>
      <c r="B49" s="341">
        <v>2026</v>
      </c>
      <c r="C49" s="352" t="s">
        <v>347</v>
      </c>
      <c r="D49" s="341" t="s">
        <v>348</v>
      </c>
      <c r="E49" s="342">
        <f>'4f-2026'!B65</f>
        <v>0</v>
      </c>
      <c r="F49" s="342">
        <f>'4f-2026'!C65</f>
        <v>0</v>
      </c>
      <c r="G49" s="342">
        <f>'4f-2026'!D65</f>
        <v>0</v>
      </c>
      <c r="H49" s="342">
        <f>'4f-2026'!E65</f>
        <v>0</v>
      </c>
      <c r="I49" s="342">
        <f>'4f-2026'!F65</f>
        <v>0</v>
      </c>
      <c r="J49" s="342">
        <f>'4f-2026'!G65</f>
        <v>0</v>
      </c>
      <c r="K49" s="342">
        <f>'4f-2026'!H65</f>
        <v>0</v>
      </c>
      <c r="L49" s="342">
        <f>'4f-2026'!I65</f>
        <v>0</v>
      </c>
      <c r="M49" s="342">
        <f>'4f-2026'!J65</f>
        <v>0</v>
      </c>
      <c r="N49" s="342">
        <f>'4f-2026'!K65</f>
        <v>0</v>
      </c>
      <c r="O49" s="342">
        <f>'4f-2026'!L65</f>
        <v>0</v>
      </c>
      <c r="P49" s="342">
        <f>'4f-2026'!M65</f>
        <v>0</v>
      </c>
      <c r="Q49" s="342">
        <f>'4f-2026'!N65</f>
        <v>0</v>
      </c>
      <c r="R49" s="342">
        <f>'4f-2026'!O65</f>
        <v>0</v>
      </c>
      <c r="S49" s="342">
        <f>'4f-2026'!P65</f>
        <v>0</v>
      </c>
      <c r="T49" s="342">
        <f>'4f-2026'!Q65</f>
        <v>0</v>
      </c>
      <c r="U49" s="342">
        <f>'4f-2026'!R65</f>
        <v>0</v>
      </c>
      <c r="V49" s="342">
        <f>'4f-2026'!S65</f>
        <v>0</v>
      </c>
      <c r="W49" s="342">
        <f>'4f-2026'!T65</f>
        <v>0</v>
      </c>
      <c r="X49" s="342">
        <f>'4f-2026'!U65</f>
        <v>0</v>
      </c>
      <c r="Y49" s="342">
        <f>'4f-2026'!V65</f>
        <v>0</v>
      </c>
      <c r="Z49" s="342">
        <f>'4f-2026'!W65</f>
        <v>0</v>
      </c>
      <c r="AA49" s="342">
        <f>'4f-2026'!X65</f>
        <v>0</v>
      </c>
      <c r="AB49" s="342">
        <f>'4f-2026'!Y65</f>
        <v>0</v>
      </c>
      <c r="AC49" s="342">
        <f>'4f-2026'!Z65</f>
        <v>0</v>
      </c>
      <c r="AD49" s="342">
        <f>'4f-2026'!AA65</f>
        <v>0</v>
      </c>
      <c r="AE49" s="342">
        <f>'4f-2026'!AB65</f>
        <v>0</v>
      </c>
      <c r="AF49" s="342">
        <f>'4f-2026'!AC65</f>
        <v>0</v>
      </c>
      <c r="AG49" s="342">
        <f>'4f-2026'!AD65</f>
        <v>0</v>
      </c>
      <c r="AH49" s="342">
        <f>'4f-2026'!AE65</f>
        <v>0</v>
      </c>
      <c r="AI49" s="342">
        <f>'4f-2026'!AF65</f>
        <v>0</v>
      </c>
      <c r="AJ49" s="342">
        <f>'4f-2026'!AG65</f>
        <v>0</v>
      </c>
      <c r="AK49" s="342">
        <f>'4f-2026'!AH65</f>
        <v>0</v>
      </c>
      <c r="AL49" s="342">
        <f>'4f-2026'!AI65</f>
        <v>0</v>
      </c>
      <c r="AM49" s="342">
        <f>'4f-2026'!AJ65</f>
        <v>0</v>
      </c>
      <c r="AN49" s="342">
        <f>'4f-2026'!AK65</f>
        <v>0</v>
      </c>
      <c r="AO49" s="342">
        <f>'4f-2026'!AL65</f>
        <v>0</v>
      </c>
      <c r="AP49" s="342">
        <f>'4f-2026'!AM65</f>
        <v>0</v>
      </c>
      <c r="AQ49" s="342">
        <f>'4f-2026'!AN65</f>
        <v>0</v>
      </c>
      <c r="AR49" s="342">
        <f>'4f-2026'!AO65</f>
        <v>0</v>
      </c>
      <c r="AS49" s="342">
        <f>'4f-2026'!AP65</f>
        <v>0</v>
      </c>
      <c r="AT49" s="342">
        <f>'4f-2026'!AQ65</f>
        <v>0</v>
      </c>
      <c r="AU49" s="342">
        <f>'4f-2026'!AR65</f>
        <v>0</v>
      </c>
      <c r="AV49" s="342">
        <f>'4f-2026'!AS65</f>
        <v>0</v>
      </c>
      <c r="AW49" s="342">
        <f>'4f-2026'!AT65</f>
        <v>0</v>
      </c>
      <c r="AX49" s="342">
        <f>'4f-2026'!AU65</f>
        <v>0</v>
      </c>
      <c r="AY49" s="342">
        <f>'4f-2026'!AV65</f>
        <v>0</v>
      </c>
      <c r="AZ49" s="342">
        <f>'4f-2026'!AW65</f>
        <v>0</v>
      </c>
      <c r="BA49" s="342">
        <f>'4f-2026'!AX65</f>
        <v>0</v>
      </c>
      <c r="BB49" s="342">
        <f>'4f-2026'!AY65</f>
        <v>0</v>
      </c>
      <c r="BC49" s="342">
        <f>'4f-2026'!AZ65</f>
        <v>0</v>
      </c>
      <c r="BD49" s="342">
        <f>'4f-2026'!BA65</f>
        <v>0</v>
      </c>
      <c r="BE49" s="342">
        <f>'4f-2026'!BB65</f>
        <v>0</v>
      </c>
      <c r="BF49" s="342">
        <f>'4f-2026'!BC65</f>
        <v>0</v>
      </c>
      <c r="BG49" s="342">
        <f>'4f-2026'!BD65</f>
        <v>0</v>
      </c>
      <c r="BH49" s="342">
        <f>'4f-2026'!BE65</f>
        <v>0</v>
      </c>
      <c r="BI49" s="342">
        <f>'4f-2026'!BF65</f>
        <v>0</v>
      </c>
      <c r="BJ49" s="342">
        <f>'4f-2026'!BG65</f>
        <v>0</v>
      </c>
      <c r="BK49" s="342">
        <f>'4f-2026'!BH65</f>
        <v>0</v>
      </c>
      <c r="BL49" s="342">
        <f>'4f-2026'!BI65</f>
        <v>0</v>
      </c>
      <c r="BM49" s="342">
        <f>'4f-2026'!BJ65</f>
        <v>0</v>
      </c>
      <c r="BN49" s="342">
        <f>'4f-2026'!BK65</f>
        <v>0</v>
      </c>
      <c r="BO49" s="342">
        <f>'4f-2026'!BL65</f>
        <v>0</v>
      </c>
      <c r="BP49" s="342">
        <f>SUM(E49:BO49)</f>
        <v>0</v>
      </c>
      <c r="BQ49" s="337"/>
      <c r="BR49" s="342">
        <f>SUM(E49:F49)+NPV('Capital Structure'!$K$16,'Rev Reqt Summary'!G49:BO49)</f>
        <v>0</v>
      </c>
      <c r="BS49" s="422"/>
    </row>
    <row r="50" spans="1:71" s="336" customFormat="1" hidden="1" x14ac:dyDescent="0.25">
      <c r="A50" s="558"/>
      <c r="C50" s="350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337"/>
      <c r="AN50" s="337"/>
      <c r="AO50" s="337"/>
      <c r="AP50" s="337"/>
      <c r="AQ50" s="337"/>
      <c r="AR50" s="337"/>
      <c r="AS50" s="337"/>
      <c r="AT50" s="337"/>
      <c r="AU50" s="337"/>
      <c r="AV50" s="337"/>
      <c r="AW50" s="337"/>
      <c r="AX50" s="337"/>
      <c r="AY50" s="337"/>
      <c r="AZ50" s="337"/>
      <c r="BA50" s="337"/>
      <c r="BB50" s="337"/>
      <c r="BC50" s="337"/>
      <c r="BD50" s="337"/>
      <c r="BE50" s="337"/>
      <c r="BF50" s="337"/>
      <c r="BG50" s="337"/>
      <c r="BH50" s="337"/>
      <c r="BI50" s="337"/>
      <c r="BJ50" s="337"/>
      <c r="BK50" s="337"/>
      <c r="BL50" s="337"/>
      <c r="BM50" s="337"/>
      <c r="BN50" s="337"/>
      <c r="BO50" s="337"/>
      <c r="BS50" s="423"/>
    </row>
    <row r="51" spans="1:71" ht="15" hidden="1" customHeight="1" x14ac:dyDescent="0.25">
      <c r="A51" s="558"/>
      <c r="B51" s="339">
        <v>2017</v>
      </c>
      <c r="C51" s="351" t="s">
        <v>349</v>
      </c>
      <c r="D51" s="339" t="s">
        <v>350</v>
      </c>
      <c r="E51" s="340">
        <f>'4g-2017'!B65</f>
        <v>0</v>
      </c>
      <c r="F51" s="340">
        <f>'4g-2017'!C65</f>
        <v>0</v>
      </c>
      <c r="G51" s="340">
        <f>'4g-2017'!D65</f>
        <v>0</v>
      </c>
      <c r="H51" s="340">
        <f>'4g-2017'!E65</f>
        <v>0</v>
      </c>
      <c r="I51" s="340">
        <f>'4g-2017'!F65</f>
        <v>0</v>
      </c>
      <c r="J51" s="340">
        <f>'4g-2017'!G65</f>
        <v>0</v>
      </c>
      <c r="K51" s="340">
        <f>'4g-2017'!H65</f>
        <v>0</v>
      </c>
      <c r="L51" s="340">
        <f>'4g-2017'!I65</f>
        <v>0</v>
      </c>
      <c r="M51" s="340">
        <f>'4g-2017'!J65</f>
        <v>0</v>
      </c>
      <c r="N51" s="340">
        <f>'4g-2017'!K65</f>
        <v>0</v>
      </c>
      <c r="O51" s="340">
        <f>'4g-2017'!L65</f>
        <v>0</v>
      </c>
      <c r="P51" s="340">
        <f>'4g-2017'!M65</f>
        <v>0</v>
      </c>
      <c r="Q51" s="340">
        <f>'4g-2017'!N65</f>
        <v>0</v>
      </c>
      <c r="R51" s="340">
        <f>'4g-2017'!O65</f>
        <v>0</v>
      </c>
      <c r="S51" s="340">
        <f>'4g-2017'!P65</f>
        <v>0</v>
      </c>
      <c r="T51" s="340">
        <f>'4g-2017'!Q65</f>
        <v>0</v>
      </c>
      <c r="U51" s="340">
        <f>'4g-2017'!R65</f>
        <v>0</v>
      </c>
      <c r="V51" s="340">
        <f>'4g-2017'!S65</f>
        <v>0</v>
      </c>
      <c r="W51" s="340">
        <f>'4g-2017'!T65</f>
        <v>0</v>
      </c>
      <c r="X51" s="340">
        <f>'4g-2017'!U65</f>
        <v>0</v>
      </c>
      <c r="Y51" s="340">
        <f>'4g-2017'!V65</f>
        <v>0</v>
      </c>
      <c r="Z51" s="340">
        <f>'4g-2017'!W65</f>
        <v>0</v>
      </c>
      <c r="AA51" s="340">
        <f>'4g-2017'!X65</f>
        <v>0</v>
      </c>
      <c r="AB51" s="340">
        <f>'4g-2017'!Y65</f>
        <v>0</v>
      </c>
      <c r="AC51" s="340">
        <f>'4g-2017'!Z65</f>
        <v>0</v>
      </c>
      <c r="AD51" s="340">
        <f>'4g-2017'!AA65</f>
        <v>0</v>
      </c>
      <c r="AE51" s="340">
        <f>'4g-2017'!AB65</f>
        <v>0</v>
      </c>
      <c r="AF51" s="340">
        <f>'4g-2017'!AC65</f>
        <v>0</v>
      </c>
      <c r="AG51" s="340">
        <f>'4g-2017'!AD65</f>
        <v>0</v>
      </c>
      <c r="AH51" s="340">
        <f>'4g-2017'!AE65</f>
        <v>0</v>
      </c>
      <c r="AI51" s="340">
        <f>'4g-2017'!AF65</f>
        <v>0</v>
      </c>
      <c r="AJ51" s="340">
        <f>'4g-2017'!AG65</f>
        <v>0</v>
      </c>
      <c r="AK51" s="340">
        <f>'4g-2017'!AH65</f>
        <v>0</v>
      </c>
      <c r="AL51" s="340">
        <f>'4g-2017'!AI65</f>
        <v>0</v>
      </c>
      <c r="AM51" s="340">
        <f>'4g-2017'!AJ65</f>
        <v>0</v>
      </c>
      <c r="AN51" s="340">
        <f>'4g-2017'!AK65</f>
        <v>0</v>
      </c>
      <c r="AO51" s="340">
        <f>'4g-2017'!AL65</f>
        <v>0</v>
      </c>
      <c r="AP51" s="340">
        <f>'4g-2017'!AM65</f>
        <v>0</v>
      </c>
      <c r="AQ51" s="340">
        <f>'4g-2017'!AN65</f>
        <v>0</v>
      </c>
      <c r="AR51" s="340">
        <f>'4g-2017'!AO65</f>
        <v>0</v>
      </c>
      <c r="AS51" s="340">
        <f>'4g-2017'!AP65</f>
        <v>0</v>
      </c>
      <c r="AT51" s="340">
        <f>'4g-2017'!AQ65</f>
        <v>0</v>
      </c>
      <c r="AU51" s="340">
        <f>'4g-2017'!AR65</f>
        <v>0</v>
      </c>
      <c r="AV51" s="340">
        <f>'4g-2017'!AS65</f>
        <v>0</v>
      </c>
      <c r="AW51" s="340">
        <f>'4g-2017'!AT65</f>
        <v>0</v>
      </c>
      <c r="AX51" s="340">
        <f>'4g-2017'!AU65</f>
        <v>0</v>
      </c>
      <c r="AY51" s="340">
        <f>'4g-2017'!AV65</f>
        <v>0</v>
      </c>
      <c r="AZ51" s="340">
        <f>'4g-2017'!AW65</f>
        <v>0</v>
      </c>
      <c r="BA51" s="340">
        <f>'4g-2017'!AX65</f>
        <v>0</v>
      </c>
      <c r="BB51" s="340">
        <f>'4g-2017'!AY65</f>
        <v>0</v>
      </c>
      <c r="BC51" s="340">
        <f>'4g-2017'!AZ65</f>
        <v>0</v>
      </c>
      <c r="BD51" s="340">
        <f>'4g-2017'!BA65</f>
        <v>0</v>
      </c>
      <c r="BE51" s="340">
        <f>'4g-2017'!BB65</f>
        <v>0</v>
      </c>
      <c r="BF51" s="340">
        <f>'4g-2017'!BC65</f>
        <v>0</v>
      </c>
      <c r="BG51" s="340">
        <f>'4g-2017'!BD65</f>
        <v>0</v>
      </c>
      <c r="BH51" s="340">
        <f>'4g-2017'!BE65</f>
        <v>0</v>
      </c>
      <c r="BI51" s="340">
        <f>'4g-2017'!BF65</f>
        <v>0</v>
      </c>
      <c r="BJ51" s="340">
        <f>'4g-2017'!BG65</f>
        <v>0</v>
      </c>
      <c r="BK51" s="340">
        <f>'4g-2017'!BH65</f>
        <v>0</v>
      </c>
      <c r="BL51" s="340">
        <f>'4g-2017'!BI65</f>
        <v>0</v>
      </c>
      <c r="BM51" s="340">
        <f>'4g-2017'!BJ65</f>
        <v>0</v>
      </c>
      <c r="BN51" s="340">
        <f>'4g-2017'!BK65</f>
        <v>0</v>
      </c>
      <c r="BO51" s="340">
        <f>'4g-2017'!BL65</f>
        <v>0</v>
      </c>
      <c r="BP51" s="340">
        <f>SUM(E51:BO51)</f>
        <v>0</v>
      </c>
      <c r="BQ51" s="337"/>
      <c r="BR51" s="340">
        <f>SUM(E51:F51)+NPV('Capital Structure'!$K$16,'Rev Reqt Summary'!G51:BO51)</f>
        <v>0</v>
      </c>
      <c r="BS51" s="422"/>
    </row>
    <row r="52" spans="1:71" ht="15.75" customHeight="1" thickBot="1" x14ac:dyDescent="0.3">
      <c r="A52" s="559"/>
      <c r="B52" s="341">
        <v>2026</v>
      </c>
      <c r="C52" s="352" t="s">
        <v>349</v>
      </c>
      <c r="D52" s="341" t="s">
        <v>350</v>
      </c>
      <c r="E52" s="342">
        <f>'4g-2026'!B65</f>
        <v>0</v>
      </c>
      <c r="F52" s="342">
        <f>'4g-2026'!C65</f>
        <v>0</v>
      </c>
      <c r="G52" s="342">
        <f>'4g-2026'!D65</f>
        <v>0</v>
      </c>
      <c r="H52" s="342">
        <f>'4g-2026'!E65</f>
        <v>0</v>
      </c>
      <c r="I52" s="342">
        <f>'4g-2026'!F65</f>
        <v>0</v>
      </c>
      <c r="J52" s="342">
        <f>'4g-2026'!G65</f>
        <v>0</v>
      </c>
      <c r="K52" s="342">
        <f>'4g-2026'!H65</f>
        <v>0</v>
      </c>
      <c r="L52" s="342">
        <f>'4g-2026'!I65</f>
        <v>0</v>
      </c>
      <c r="M52" s="342">
        <f>'4g-2026'!J65</f>
        <v>0</v>
      </c>
      <c r="N52" s="342">
        <f>'4g-2026'!K65</f>
        <v>0</v>
      </c>
      <c r="O52" s="342">
        <f>'4g-2026'!L65</f>
        <v>0</v>
      </c>
      <c r="P52" s="342">
        <f>'4g-2026'!M65</f>
        <v>0</v>
      </c>
      <c r="Q52" s="342">
        <f>'4g-2026'!N65</f>
        <v>0</v>
      </c>
      <c r="R52" s="342">
        <f>'4g-2026'!O65</f>
        <v>0</v>
      </c>
      <c r="S52" s="342">
        <f>'4g-2026'!P65</f>
        <v>0</v>
      </c>
      <c r="T52" s="342">
        <f>'4g-2026'!Q65</f>
        <v>0</v>
      </c>
      <c r="U52" s="342">
        <f>'4g-2026'!R65</f>
        <v>0</v>
      </c>
      <c r="V52" s="342">
        <f>'4g-2026'!S65</f>
        <v>0</v>
      </c>
      <c r="W52" s="342">
        <f>'4g-2026'!T65</f>
        <v>0</v>
      </c>
      <c r="X52" s="342">
        <f>'4g-2026'!U65</f>
        <v>0</v>
      </c>
      <c r="Y52" s="342">
        <f>'4g-2026'!V65</f>
        <v>0</v>
      </c>
      <c r="Z52" s="342">
        <f>'4g-2026'!W65</f>
        <v>0</v>
      </c>
      <c r="AA52" s="342">
        <f>'4g-2026'!X65</f>
        <v>0</v>
      </c>
      <c r="AB52" s="342">
        <f>'4g-2026'!Y65</f>
        <v>0</v>
      </c>
      <c r="AC52" s="342">
        <f>'4g-2026'!Z65</f>
        <v>0</v>
      </c>
      <c r="AD52" s="342">
        <f>'4g-2026'!AA65</f>
        <v>0</v>
      </c>
      <c r="AE52" s="342">
        <f>'4g-2026'!AB65</f>
        <v>0</v>
      </c>
      <c r="AF52" s="342">
        <f>'4g-2026'!AC65</f>
        <v>0</v>
      </c>
      <c r="AG52" s="342">
        <f>'4g-2026'!AD65</f>
        <v>0</v>
      </c>
      <c r="AH52" s="342">
        <f>'4g-2026'!AE65</f>
        <v>0</v>
      </c>
      <c r="AI52" s="342">
        <f>'4g-2026'!AF65</f>
        <v>0</v>
      </c>
      <c r="AJ52" s="342">
        <f>'4g-2026'!AG65</f>
        <v>0</v>
      </c>
      <c r="AK52" s="342">
        <f>'4g-2026'!AH65</f>
        <v>0</v>
      </c>
      <c r="AL52" s="342">
        <f>'4g-2026'!AI65</f>
        <v>0</v>
      </c>
      <c r="AM52" s="342">
        <f>'4g-2026'!AJ65</f>
        <v>0</v>
      </c>
      <c r="AN52" s="342">
        <f>'4g-2026'!AK65</f>
        <v>0</v>
      </c>
      <c r="AO52" s="342">
        <f>'4g-2026'!AL65</f>
        <v>0</v>
      </c>
      <c r="AP52" s="342">
        <f>'4g-2026'!AM65</f>
        <v>0</v>
      </c>
      <c r="AQ52" s="342">
        <f>'4g-2026'!AN65</f>
        <v>0</v>
      </c>
      <c r="AR52" s="342">
        <f>'4g-2026'!AO65</f>
        <v>0</v>
      </c>
      <c r="AS52" s="342">
        <f>'4g-2026'!AP65</f>
        <v>0</v>
      </c>
      <c r="AT52" s="342">
        <f>'4g-2026'!AQ65</f>
        <v>0</v>
      </c>
      <c r="AU52" s="342">
        <f>'4g-2026'!AR65</f>
        <v>0</v>
      </c>
      <c r="AV52" s="342">
        <f>'4g-2026'!AS65</f>
        <v>0</v>
      </c>
      <c r="AW52" s="342">
        <f>'4g-2026'!AT65</f>
        <v>0</v>
      </c>
      <c r="AX52" s="342">
        <f>'4g-2026'!AU65</f>
        <v>0</v>
      </c>
      <c r="AY52" s="342">
        <f>'4g-2026'!AV65</f>
        <v>0</v>
      </c>
      <c r="AZ52" s="342">
        <f>'4g-2026'!AW65</f>
        <v>0</v>
      </c>
      <c r="BA52" s="342">
        <f>'4g-2026'!AX65</f>
        <v>0</v>
      </c>
      <c r="BB52" s="342">
        <f>'4g-2026'!AY65</f>
        <v>0</v>
      </c>
      <c r="BC52" s="342">
        <f>'4g-2026'!AZ65</f>
        <v>0</v>
      </c>
      <c r="BD52" s="342">
        <f>'4g-2026'!BA65</f>
        <v>0</v>
      </c>
      <c r="BE52" s="342">
        <f>'4g-2026'!BB65</f>
        <v>0</v>
      </c>
      <c r="BF52" s="342">
        <f>'4g-2026'!BC65</f>
        <v>0</v>
      </c>
      <c r="BG52" s="342">
        <f>'4g-2026'!BD65</f>
        <v>0</v>
      </c>
      <c r="BH52" s="342">
        <f>'4g-2026'!BE65</f>
        <v>0</v>
      </c>
      <c r="BI52" s="342">
        <f>'4g-2026'!BF65</f>
        <v>0</v>
      </c>
      <c r="BJ52" s="342">
        <f>'4g-2026'!BG65</f>
        <v>0</v>
      </c>
      <c r="BK52" s="342">
        <f>'4g-2026'!BH65</f>
        <v>0</v>
      </c>
      <c r="BL52" s="342">
        <f>'4g-2026'!BI65</f>
        <v>0</v>
      </c>
      <c r="BM52" s="342">
        <f>'4g-2026'!BJ65</f>
        <v>0</v>
      </c>
      <c r="BN52" s="342">
        <f>'4g-2026'!BK65</f>
        <v>0</v>
      </c>
      <c r="BO52" s="342">
        <f>'4g-2026'!BL65</f>
        <v>0</v>
      </c>
      <c r="BP52" s="342">
        <f>SUM(E52:BO52)</f>
        <v>0</v>
      </c>
      <c r="BQ52" s="337"/>
      <c r="BR52" s="342">
        <f>SUM(E52:F52)+NPV('Capital Structure'!$K$16,'Rev Reqt Summary'!G52:BO52)</f>
        <v>0</v>
      </c>
      <c r="BS52" s="422"/>
    </row>
    <row r="53" spans="1:71" s="336" customFormat="1" x14ac:dyDescent="0.25"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337"/>
      <c r="AN53" s="337"/>
      <c r="AO53" s="337"/>
      <c r="AP53" s="337"/>
      <c r="AQ53" s="337"/>
      <c r="AR53" s="337"/>
      <c r="AS53" s="337"/>
      <c r="AT53" s="337"/>
      <c r="AU53" s="337"/>
      <c r="AV53" s="337"/>
      <c r="AW53" s="337"/>
      <c r="AX53" s="337"/>
      <c r="AY53" s="337"/>
      <c r="AZ53" s="337"/>
      <c r="BA53" s="337"/>
      <c r="BB53" s="337"/>
      <c r="BC53" s="337"/>
      <c r="BD53" s="337"/>
      <c r="BE53" s="337"/>
      <c r="BF53" s="337"/>
      <c r="BG53" s="337"/>
      <c r="BH53" s="337"/>
      <c r="BI53" s="337"/>
      <c r="BJ53" s="337"/>
      <c r="BK53" s="337"/>
      <c r="BL53" s="337"/>
      <c r="BM53" s="337"/>
      <c r="BN53" s="337"/>
      <c r="BO53" s="337"/>
      <c r="BS53" s="423"/>
    </row>
    <row r="54" spans="1:71" s="336" customFormat="1" x14ac:dyDescent="0.25">
      <c r="B54" s="339">
        <v>2017</v>
      </c>
      <c r="C54" s="339" t="s">
        <v>309</v>
      </c>
      <c r="D54" s="339" t="s">
        <v>272</v>
      </c>
      <c r="E54" s="340">
        <f t="shared" ref="E54:AJ54" si="0">E11+E14+E17+E21+E24+E27+E30+E33+E36+E39+E42+E45+E48+E51</f>
        <v>0</v>
      </c>
      <c r="F54" s="340">
        <f t="shared" si="0"/>
        <v>0</v>
      </c>
      <c r="G54" s="340">
        <f t="shared" si="0"/>
        <v>1.2132978609832892</v>
      </c>
      <c r="H54" s="340">
        <f t="shared" si="0"/>
        <v>113.08902413874719</v>
      </c>
      <c r="I54" s="340">
        <f t="shared" si="0"/>
        <v>152.99888020017531</v>
      </c>
      <c r="J54" s="340">
        <f t="shared" si="0"/>
        <v>149.14750540018559</v>
      </c>
      <c r="K54" s="340">
        <f t="shared" si="0"/>
        <v>145.89660674228125</v>
      </c>
      <c r="L54" s="340">
        <f t="shared" si="0"/>
        <v>142.84018210496842</v>
      </c>
      <c r="M54" s="340">
        <f t="shared" si="0"/>
        <v>139.77117486078959</v>
      </c>
      <c r="N54" s="340">
        <f t="shared" si="0"/>
        <v>136.88301886407271</v>
      </c>
      <c r="O54" s="340">
        <f t="shared" si="0"/>
        <v>134.06928507673663</v>
      </c>
      <c r="P54" s="340">
        <f t="shared" si="0"/>
        <v>131.39687842696949</v>
      </c>
      <c r="Q54" s="340">
        <f t="shared" si="0"/>
        <v>128.63028183558649</v>
      </c>
      <c r="R54" s="340">
        <f t="shared" si="0"/>
        <v>125.86368524420345</v>
      </c>
      <c r="S54" s="340">
        <f t="shared" si="0"/>
        <v>123.19708865282043</v>
      </c>
      <c r="T54" s="340">
        <f t="shared" si="0"/>
        <v>120.43049206143741</v>
      </c>
      <c r="U54" s="340">
        <f t="shared" si="0"/>
        <v>117.76389547005442</v>
      </c>
      <c r="V54" s="340">
        <f t="shared" si="0"/>
        <v>114.99729887867136</v>
      </c>
      <c r="W54" s="340">
        <f t="shared" si="0"/>
        <v>112.23070228728835</v>
      </c>
      <c r="X54" s="340">
        <f t="shared" si="0"/>
        <v>109.56410569590533</v>
      </c>
      <c r="Y54" s="340">
        <f t="shared" si="0"/>
        <v>106.79750910452229</v>
      </c>
      <c r="Z54" s="340">
        <f t="shared" si="0"/>
        <v>104.13091251313929</v>
      </c>
      <c r="AA54" s="340">
        <f t="shared" si="0"/>
        <v>101.367131556857</v>
      </c>
      <c r="AB54" s="340">
        <f t="shared" si="0"/>
        <v>98.825019208358981</v>
      </c>
      <c r="AC54" s="340">
        <f t="shared" si="0"/>
        <v>96.817797170127179</v>
      </c>
      <c r="AD54" s="340">
        <f t="shared" si="0"/>
        <v>95.126612469478204</v>
      </c>
      <c r="AE54" s="340">
        <f t="shared" si="0"/>
        <v>93.4354277688292</v>
      </c>
      <c r="AF54" s="340">
        <f t="shared" si="0"/>
        <v>91.744243068180211</v>
      </c>
      <c r="AG54" s="340">
        <f t="shared" si="0"/>
        <v>90.053058367531193</v>
      </c>
      <c r="AH54" s="340">
        <f t="shared" si="0"/>
        <v>88.461873666882212</v>
      </c>
      <c r="AI54" s="340">
        <f t="shared" si="0"/>
        <v>86.770688966233209</v>
      </c>
      <c r="AJ54" s="340">
        <f t="shared" si="0"/>
        <v>85.079504265584205</v>
      </c>
      <c r="AK54" s="340">
        <f t="shared" ref="AK54:BO54" si="1">AK11+AK14+AK17+AK21+AK24+AK27+AK30+AK33+AK36+AK39+AK42+AK45+AK48+AK51</f>
        <v>83.388319564935216</v>
      </c>
      <c r="AL54" s="340">
        <f>AL11+AL14+AL17+AL21+AL24+AL27+AL30+AL33+AL36+AL39+AL42+AL45+AL48+AL51</f>
        <v>81.697134864286213</v>
      </c>
      <c r="AM54" s="340">
        <f t="shared" si="1"/>
        <v>80.005950163637209</v>
      </c>
      <c r="AN54" s="340">
        <f t="shared" si="1"/>
        <v>78.414765462988214</v>
      </c>
      <c r="AO54" s="340">
        <f t="shared" si="1"/>
        <v>76.723580762339225</v>
      </c>
      <c r="AP54" s="340">
        <f t="shared" si="1"/>
        <v>75.032396061690235</v>
      </c>
      <c r="AQ54" s="340">
        <f t="shared" si="1"/>
        <v>73.341211361041232</v>
      </c>
      <c r="AR54" s="340">
        <f t="shared" si="1"/>
        <v>71.650026660392243</v>
      </c>
      <c r="AS54" s="340">
        <f t="shared" si="1"/>
        <v>69.958841959743268</v>
      </c>
      <c r="AT54" s="340">
        <f t="shared" si="1"/>
        <v>68.367657259094273</v>
      </c>
      <c r="AU54" s="340">
        <f t="shared" si="1"/>
        <v>66.676472558445269</v>
      </c>
      <c r="AV54" s="340">
        <f t="shared" si="1"/>
        <v>64.98528785779628</v>
      </c>
      <c r="AW54" s="340">
        <f t="shared" si="1"/>
        <v>63.294103157147283</v>
      </c>
      <c r="AX54" s="340">
        <f t="shared" si="1"/>
        <v>61.602918456498301</v>
      </c>
      <c r="AY54" s="340">
        <f t="shared" si="1"/>
        <v>59.911733755849298</v>
      </c>
      <c r="AZ54" s="340">
        <f t="shared" si="1"/>
        <v>58.320549055200303</v>
      </c>
      <c r="BA54" s="340">
        <f t="shared" si="1"/>
        <v>56.629364354551313</v>
      </c>
      <c r="BB54" s="340">
        <f t="shared" si="1"/>
        <v>54.938179653902324</v>
      </c>
      <c r="BC54" s="340">
        <f t="shared" si="1"/>
        <v>53.246994953253328</v>
      </c>
      <c r="BD54" s="340">
        <f t="shared" si="1"/>
        <v>51.188475405523704</v>
      </c>
      <c r="BE54" s="340">
        <f t="shared" si="1"/>
        <v>15.364043347625099</v>
      </c>
      <c r="BF54" s="340">
        <f t="shared" si="1"/>
        <v>-1.1771562851617832E-3</v>
      </c>
      <c r="BG54" s="340">
        <f t="shared" si="1"/>
        <v>-1.1771562851617832E-3</v>
      </c>
      <c r="BH54" s="340">
        <f t="shared" si="1"/>
        <v>-1.1771562851617832E-3</v>
      </c>
      <c r="BI54" s="340">
        <f t="shared" si="1"/>
        <v>-1.1771562851617832E-3</v>
      </c>
      <c r="BJ54" s="340">
        <f t="shared" si="1"/>
        <v>-1.1771562851617832E-3</v>
      </c>
      <c r="BK54" s="340">
        <f t="shared" si="1"/>
        <v>-1.1771562851617832E-3</v>
      </c>
      <c r="BL54" s="340">
        <f t="shared" si="1"/>
        <v>-1.1771562851617832E-3</v>
      </c>
      <c r="BM54" s="340">
        <f t="shared" si="1"/>
        <v>-1.1771562851617832E-3</v>
      </c>
      <c r="BN54" s="340">
        <f t="shared" si="1"/>
        <v>-1.1771562851617832E-3</v>
      </c>
      <c r="BO54" s="340">
        <f t="shared" si="1"/>
        <v>-1.1771562851617832E-3</v>
      </c>
      <c r="BP54" s="360">
        <f>SUM(E54:BO54)</f>
        <v>4703.3194170406887</v>
      </c>
      <c r="BQ54" s="337"/>
      <c r="BR54" s="360">
        <f>BR11+BR14+BR17+BR21+BR24+BR27+BR30+BR33+BR36+BR39+BR42+BR45+BR48+BR51</f>
        <v>1390.182651515036</v>
      </c>
      <c r="BS54" s="423"/>
    </row>
    <row r="55" spans="1:71" s="336" customFormat="1" x14ac:dyDescent="0.25">
      <c r="B55" s="341">
        <v>2026</v>
      </c>
      <c r="C55" s="341" t="s">
        <v>309</v>
      </c>
      <c r="D55" s="341" t="s">
        <v>272</v>
      </c>
      <c r="E55" s="342">
        <f>E12+E15+E18+E22+E25+E28+E31+E34+E37+E40+E43+E46+E49+E52+E19</f>
        <v>0.21086803458093908</v>
      </c>
      <c r="F55" s="342">
        <f t="shared" ref="F55:AJ55" si="2">F12+F15+F18+F22+F25+F28+F31+F34+F37+F40+F43+F46+F49+F52+F19</f>
        <v>3.0256577910432783</v>
      </c>
      <c r="G55" s="342">
        <f t="shared" si="2"/>
        <v>8.2274118222231305</v>
      </c>
      <c r="H55" s="342">
        <f t="shared" si="2"/>
        <v>12.834524519814627</v>
      </c>
      <c r="I55" s="342">
        <f t="shared" si="2"/>
        <v>17.364749828677162</v>
      </c>
      <c r="J55" s="342">
        <f t="shared" si="2"/>
        <v>47.536441924636875</v>
      </c>
      <c r="K55" s="342">
        <f t="shared" si="2"/>
        <v>59.507278513638958</v>
      </c>
      <c r="L55" s="342">
        <f t="shared" si="2"/>
        <v>60.557979315340035</v>
      </c>
      <c r="M55" s="342">
        <f t="shared" si="2"/>
        <v>59.736430173810824</v>
      </c>
      <c r="N55" s="342">
        <f t="shared" si="2"/>
        <v>58.477455379723267</v>
      </c>
      <c r="O55" s="342">
        <f t="shared" si="2"/>
        <v>72.50834448700931</v>
      </c>
      <c r="P55" s="342">
        <f t="shared" si="2"/>
        <v>86.564130513706132</v>
      </c>
      <c r="Q55" s="342">
        <f t="shared" si="2"/>
        <v>199.70508741542002</v>
      </c>
      <c r="R55" s="342">
        <f t="shared" si="2"/>
        <v>240.10439809722087</v>
      </c>
      <c r="S55" s="342">
        <f t="shared" si="2"/>
        <v>234.02768701719737</v>
      </c>
      <c r="T55" s="342">
        <f t="shared" si="2"/>
        <v>227.12038864690135</v>
      </c>
      <c r="U55" s="342">
        <f t="shared" si="2"/>
        <v>220.33873873863106</v>
      </c>
      <c r="V55" s="342">
        <f t="shared" si="2"/>
        <v>213.90184144255201</v>
      </c>
      <c r="W55" s="342">
        <f t="shared" si="2"/>
        <v>208.97524480589504</v>
      </c>
      <c r="X55" s="342">
        <f t="shared" si="2"/>
        <v>204.24900591682655</v>
      </c>
      <c r="Y55" s="342">
        <f t="shared" si="2"/>
        <v>199.48509669510622</v>
      </c>
      <c r="Z55" s="342">
        <f t="shared" si="2"/>
        <v>195.24835162359497</v>
      </c>
      <c r="AA55" s="342">
        <f t="shared" si="2"/>
        <v>191.01476311634201</v>
      </c>
      <c r="AB55" s="342">
        <f t="shared" si="2"/>
        <v>186.68680587929049</v>
      </c>
      <c r="AC55" s="342">
        <f t="shared" si="2"/>
        <v>182.46166427733974</v>
      </c>
      <c r="AD55" s="342">
        <f t="shared" si="2"/>
        <v>178.301575098781</v>
      </c>
      <c r="AE55" s="342">
        <f t="shared" si="2"/>
        <v>174.17159076700622</v>
      </c>
      <c r="AF55" s="342">
        <f t="shared" si="2"/>
        <v>170.20665885862348</v>
      </c>
      <c r="AG55" s="342">
        <f t="shared" si="2"/>
        <v>166.14172695024072</v>
      </c>
      <c r="AH55" s="342">
        <f t="shared" si="2"/>
        <v>162.17679504185799</v>
      </c>
      <c r="AI55" s="342">
        <f t="shared" si="2"/>
        <v>158.24856720861757</v>
      </c>
      <c r="AJ55" s="342">
        <f t="shared" si="2"/>
        <v>154.32277348308614</v>
      </c>
      <c r="AK55" s="342">
        <f t="shared" ref="AK55:BO55" si="3">AK12+AK15+AK18+AK22+AK25+AK28+AK31+AK34+AK37+AK40+AK43+AK46+AK49+AK52+AK19</f>
        <v>150.90623214229842</v>
      </c>
      <c r="AL55" s="342">
        <f t="shared" si="3"/>
        <v>147.96038643094761</v>
      </c>
      <c r="AM55" s="342">
        <f t="shared" si="3"/>
        <v>145.35439087936388</v>
      </c>
      <c r="AN55" s="342">
        <f t="shared" si="3"/>
        <v>142.66107221028727</v>
      </c>
      <c r="AO55" s="342">
        <f t="shared" si="3"/>
        <v>140.06775354121069</v>
      </c>
      <c r="AP55" s="342">
        <f t="shared" si="3"/>
        <v>137.47443487213411</v>
      </c>
      <c r="AQ55" s="342">
        <f t="shared" si="3"/>
        <v>134.78111620305754</v>
      </c>
      <c r="AR55" s="342">
        <f t="shared" si="3"/>
        <v>132.18779753398093</v>
      </c>
      <c r="AS55" s="342">
        <f t="shared" si="3"/>
        <v>129.59447886490435</v>
      </c>
      <c r="AT55" s="342">
        <f t="shared" si="3"/>
        <v>127.00116019582779</v>
      </c>
      <c r="AU55" s="342">
        <f t="shared" si="3"/>
        <v>124.30784152675118</v>
      </c>
      <c r="AV55" s="342">
        <f t="shared" si="3"/>
        <v>121.7145228576746</v>
      </c>
      <c r="AW55" s="342">
        <f t="shared" si="3"/>
        <v>119.121204188598</v>
      </c>
      <c r="AX55" s="342">
        <f t="shared" si="3"/>
        <v>116.42788551952142</v>
      </c>
      <c r="AY55" s="342">
        <f t="shared" si="3"/>
        <v>113.8345668504448</v>
      </c>
      <c r="AZ55" s="342">
        <f t="shared" si="3"/>
        <v>111.24124818136825</v>
      </c>
      <c r="BA55" s="342">
        <f t="shared" si="3"/>
        <v>108.64792951229164</v>
      </c>
      <c r="BB55" s="342">
        <f t="shared" si="3"/>
        <v>105.95461084321505</v>
      </c>
      <c r="BC55" s="342">
        <f t="shared" si="3"/>
        <v>103.36129217413844</v>
      </c>
      <c r="BD55" s="342">
        <f t="shared" si="3"/>
        <v>100.40063865798125</v>
      </c>
      <c r="BE55" s="342">
        <f t="shared" si="3"/>
        <v>97.558847833446819</v>
      </c>
      <c r="BF55" s="342">
        <f t="shared" si="3"/>
        <v>94.983427337864214</v>
      </c>
      <c r="BG55" s="342">
        <f t="shared" si="3"/>
        <v>83.921103836762938</v>
      </c>
      <c r="BH55" s="342">
        <f t="shared" si="3"/>
        <v>77.915383187505626</v>
      </c>
      <c r="BI55" s="342">
        <f t="shared" si="3"/>
        <v>75.653482028916301</v>
      </c>
      <c r="BJ55" s="342">
        <f t="shared" si="3"/>
        <v>73.491580870326999</v>
      </c>
      <c r="BK55" s="342">
        <f t="shared" si="3"/>
        <v>71.329679711737683</v>
      </c>
      <c r="BL55" s="342">
        <f t="shared" si="3"/>
        <v>64.279272462251313</v>
      </c>
      <c r="BM55" s="342">
        <f t="shared" si="3"/>
        <v>56.395117458320087</v>
      </c>
      <c r="BN55" s="342">
        <f t="shared" si="3"/>
        <v>18.25221646338349</v>
      </c>
      <c r="BO55" s="342">
        <f t="shared" si="3"/>
        <v>0.74360595735407575</v>
      </c>
      <c r="BP55" s="357">
        <f>SUM(E55:BO55)</f>
        <v>7580.9643137186004</v>
      </c>
      <c r="BQ55" s="337"/>
      <c r="BR55" s="357">
        <f>BR12+BR15+BR18+BR22+BR25+BR28+BR31+BR34+BR37+BR40+BR43+BR46+BR49+BR52+BR19</f>
        <v>1470.378974941364</v>
      </c>
      <c r="BS55" s="423"/>
    </row>
    <row r="56" spans="1:71" s="336" customFormat="1" x14ac:dyDescent="0.25">
      <c r="E56" s="337"/>
      <c r="F56" s="337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37"/>
      <c r="BC56" s="337"/>
      <c r="BD56" s="337"/>
      <c r="BE56" s="337"/>
      <c r="BF56" s="337"/>
      <c r="BG56" s="337"/>
      <c r="BH56" s="337"/>
      <c r="BI56" s="337"/>
      <c r="BJ56" s="337"/>
      <c r="BK56" s="337"/>
      <c r="BL56" s="337"/>
      <c r="BM56" s="337"/>
      <c r="BN56" s="337"/>
      <c r="BO56" s="337"/>
    </row>
    <row r="57" spans="1:71" s="336" customFormat="1" x14ac:dyDescent="0.25"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37"/>
      <c r="BC57" s="337"/>
      <c r="BD57" s="337"/>
      <c r="BE57" s="337"/>
      <c r="BF57" s="337"/>
      <c r="BG57" s="337"/>
      <c r="BH57" s="337"/>
      <c r="BI57" s="337"/>
      <c r="BJ57" s="337"/>
      <c r="BK57" s="337"/>
      <c r="BL57" s="337"/>
      <c r="BM57" s="337"/>
      <c r="BN57" s="337"/>
      <c r="BO57" s="337"/>
    </row>
  </sheetData>
  <mergeCells count="4">
    <mergeCell ref="A21:A31"/>
    <mergeCell ref="A11:A12"/>
    <mergeCell ref="A33:A52"/>
    <mergeCell ref="A14:A19"/>
  </mergeCells>
  <pageMargins left="0.25" right="0.25" top="0.5" bottom="0.5" header="0.3" footer="0.3"/>
  <pageSetup scale="73" fitToWidth="0" orientation="landscape" r:id="rId1"/>
  <colBreaks count="1" manualBreakCount="1">
    <brk id="40" max="54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46" activePane="bottomRight" state="frozen"/>
      <selection activeCell="A62" sqref="A62"/>
      <selection pane="topRight" activeCell="A62" sqref="A62"/>
      <selection pane="bottomLeft" activeCell="A62" sqref="A62"/>
      <selection pane="bottomRight" activeCell="M70" sqref="M70"/>
    </sheetView>
  </sheetViews>
  <sheetFormatPr defaultColWidth="9.140625" defaultRowHeight="15" customHeight="1" x14ac:dyDescent="0.2"/>
  <cols>
    <col min="1" max="1" width="34.42578125" style="31" customWidth="1"/>
    <col min="2" max="18" width="10.7109375" style="31" customWidth="1"/>
    <col min="19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324</v>
      </c>
    </row>
    <row r="2" spans="1:67" ht="15" customHeight="1" x14ac:dyDescent="0.2">
      <c r="A2" s="57" t="s">
        <v>21</v>
      </c>
      <c r="B2" s="105" t="str">
        <f>VLOOKUP($B$1,'Assumptions (Inputs)'!$B$7:$G$24,2,FALSE)</f>
        <v>135 MW from Brownsville to Gateway Park SS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50.150196454217998</v>
      </c>
      <c r="N11" s="54">
        <f t="shared" si="0"/>
        <v>136.24136703395891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(Escalated)'!E19</f>
        <v>0</v>
      </c>
      <c r="C13" s="126">
        <f>'CapEx (Escalated)'!F19</f>
        <v>0</v>
      </c>
      <c r="D13" s="126">
        <f>'CapEx (Escalated)'!G19</f>
        <v>0</v>
      </c>
      <c r="E13" s="126">
        <f>'CapEx (Escalated)'!H19</f>
        <v>0</v>
      </c>
      <c r="F13" s="126">
        <f>'CapEx (Escalated)'!I19</f>
        <v>0</v>
      </c>
      <c r="G13" s="126">
        <f>'CapEx (Escalated)'!J19</f>
        <v>0</v>
      </c>
      <c r="H13" s="126">
        <f>'CapEx (Escalated)'!K19</f>
        <v>0</v>
      </c>
      <c r="I13" s="126">
        <f>'CapEx (Escalated)'!L19</f>
        <v>0</v>
      </c>
      <c r="J13" s="126">
        <f>'CapEx (Escalated)'!M19</f>
        <v>0</v>
      </c>
      <c r="K13" s="126">
        <f>'CapEx (Escalated)'!N19</f>
        <v>0</v>
      </c>
      <c r="L13" s="126">
        <f>'CapEx (Escalated)'!O19</f>
        <v>50.150196454217998</v>
      </c>
      <c r="M13" s="126">
        <f>'CapEx (Escalated)'!P19</f>
        <v>86.091170579740904</v>
      </c>
      <c r="N13" s="126">
        <f>'CapEx (Escalated)'!Q19</f>
        <v>35.469562278853246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171.71092931281214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>
        <v>0</v>
      </c>
      <c r="M14" s="126">
        <v>0</v>
      </c>
      <c r="N14" s="126">
        <f>-SUM(L13:N13)</f>
        <v>-171.71092931281214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-171.71092931281214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50.150196454217998</v>
      </c>
      <c r="M15" s="65">
        <f>SUM(M11:M14)</f>
        <v>136.24136703395891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25.075098227108999</v>
      </c>
      <c r="M16" s="66">
        <f t="shared" si="4"/>
        <v>93.19578174408845</v>
      </c>
      <c r="N16" s="66">
        <f t="shared" si="4"/>
        <v>68.120683516979454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370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171.71092931281214</v>
      </c>
      <c r="P19" s="72">
        <f t="shared" si="5"/>
        <v>171.71092931281214</v>
      </c>
      <c r="Q19" s="72">
        <f t="shared" si="5"/>
        <v>171.71092931281214</v>
      </c>
      <c r="R19" s="72">
        <f t="shared" si="5"/>
        <v>171.71092931281214</v>
      </c>
      <c r="S19" s="72">
        <f t="shared" si="5"/>
        <v>171.71092931281214</v>
      </c>
      <c r="T19" s="72">
        <f t="shared" si="5"/>
        <v>171.71092931281214</v>
      </c>
      <c r="U19" s="72">
        <f t="shared" si="5"/>
        <v>171.71092931281214</v>
      </c>
      <c r="V19" s="72">
        <f t="shared" si="5"/>
        <v>171.71092931281214</v>
      </c>
      <c r="W19" s="72">
        <f t="shared" si="5"/>
        <v>171.71092931281214</v>
      </c>
      <c r="X19" s="72">
        <f t="shared" si="5"/>
        <v>171.71092931281214</v>
      </c>
      <c r="Y19" s="72">
        <f t="shared" si="5"/>
        <v>171.71092931281214</v>
      </c>
      <c r="Z19" s="72">
        <f t="shared" si="5"/>
        <v>171.71092931281214</v>
      </c>
      <c r="AA19" s="72">
        <f t="shared" si="5"/>
        <v>171.71092931281214</v>
      </c>
      <c r="AB19" s="72">
        <f t="shared" si="5"/>
        <v>171.71092931281214</v>
      </c>
      <c r="AC19" s="72">
        <f t="shared" si="5"/>
        <v>171.71092931281214</v>
      </c>
      <c r="AD19" s="72">
        <f t="shared" si="5"/>
        <v>171.71092931281214</v>
      </c>
      <c r="AE19" s="72">
        <f t="shared" si="5"/>
        <v>171.71092931281214</v>
      </c>
      <c r="AF19" s="72">
        <f t="shared" si="5"/>
        <v>171.71092931281214</v>
      </c>
      <c r="AG19" s="72">
        <f t="shared" si="5"/>
        <v>171.71092931281214</v>
      </c>
      <c r="AH19" s="72">
        <f t="shared" si="5"/>
        <v>171.71092931281214</v>
      </c>
      <c r="AI19" s="72">
        <f t="shared" si="5"/>
        <v>171.71092931281214</v>
      </c>
      <c r="AJ19" s="72">
        <f t="shared" si="5"/>
        <v>171.71092931281214</v>
      </c>
      <c r="AK19" s="72">
        <f t="shared" si="5"/>
        <v>171.71092931281214</v>
      </c>
      <c r="AL19" s="72">
        <f t="shared" si="5"/>
        <v>171.71092931281214</v>
      </c>
      <c r="AM19" s="72">
        <f t="shared" si="5"/>
        <v>171.71092931281214</v>
      </c>
      <c r="AN19" s="72">
        <f t="shared" si="5"/>
        <v>171.71092931281214</v>
      </c>
      <c r="AO19" s="72">
        <f t="shared" si="5"/>
        <v>171.71092931281214</v>
      </c>
      <c r="AP19" s="72">
        <f t="shared" si="5"/>
        <v>171.71092931281214</v>
      </c>
      <c r="AQ19" s="72">
        <f t="shared" si="5"/>
        <v>171.71092931281214</v>
      </c>
      <c r="AR19" s="72">
        <f t="shared" si="5"/>
        <v>171.71092931281214</v>
      </c>
      <c r="AS19" s="72">
        <f t="shared" si="5"/>
        <v>171.71092931281214</v>
      </c>
      <c r="AT19" s="72">
        <f t="shared" si="5"/>
        <v>171.71092931281214</v>
      </c>
      <c r="AU19" s="72">
        <f t="shared" si="5"/>
        <v>171.71092931281214</v>
      </c>
      <c r="AV19" s="72">
        <f t="shared" si="5"/>
        <v>171.71092931281214</v>
      </c>
      <c r="AW19" s="72">
        <f t="shared" si="5"/>
        <v>171.71092931281214</v>
      </c>
      <c r="AX19" s="72">
        <f t="shared" si="5"/>
        <v>171.71092931281214</v>
      </c>
      <c r="AY19" s="72">
        <f t="shared" si="5"/>
        <v>171.71092931281214</v>
      </c>
      <c r="AZ19" s="72">
        <f t="shared" si="5"/>
        <v>171.71092931281214</v>
      </c>
      <c r="BA19" s="72">
        <f t="shared" si="5"/>
        <v>171.71092931281214</v>
      </c>
      <c r="BB19" s="72">
        <f t="shared" si="5"/>
        <v>171.71092931281214</v>
      </c>
      <c r="BC19" s="72">
        <f t="shared" si="5"/>
        <v>171.71092931281214</v>
      </c>
      <c r="BD19" s="72">
        <f t="shared" si="5"/>
        <v>171.71092931281214</v>
      </c>
      <c r="BE19" s="72">
        <f t="shared" si="5"/>
        <v>171.71092931281214</v>
      </c>
      <c r="BF19" s="72">
        <f t="shared" si="5"/>
        <v>171.71092931281214</v>
      </c>
      <c r="BG19" s="72">
        <f t="shared" si="5"/>
        <v>171.71092931281214</v>
      </c>
      <c r="BH19" s="72">
        <f t="shared" si="5"/>
        <v>171.71092931281214</v>
      </c>
      <c r="BI19" s="72">
        <f t="shared" si="5"/>
        <v>171.71092931281214</v>
      </c>
      <c r="BJ19" s="72">
        <f t="shared" si="5"/>
        <v>171.71092931281214</v>
      </c>
      <c r="BK19" s="72">
        <f t="shared" si="5"/>
        <v>171.71092931281214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K20" si="6">-C14</f>
        <v>0</v>
      </c>
      <c r="D20" s="286">
        <f t="shared" si="6"/>
        <v>0</v>
      </c>
      <c r="E20" s="286">
        <f t="shared" si="6"/>
        <v>0</v>
      </c>
      <c r="F20" s="286">
        <f t="shared" si="6"/>
        <v>0</v>
      </c>
      <c r="G20" s="286">
        <f t="shared" si="6"/>
        <v>0</v>
      </c>
      <c r="H20" s="286">
        <f t="shared" si="6"/>
        <v>0</v>
      </c>
      <c r="I20" s="286">
        <f t="shared" si="6"/>
        <v>0</v>
      </c>
      <c r="J20" s="286">
        <f t="shared" si="6"/>
        <v>0</v>
      </c>
      <c r="K20" s="286">
        <f t="shared" si="6"/>
        <v>0</v>
      </c>
      <c r="L20" s="286">
        <f>-L14</f>
        <v>0</v>
      </c>
      <c r="M20" s="286">
        <f>-M14</f>
        <v>0</v>
      </c>
      <c r="N20" s="289">
        <f>-N14</f>
        <v>171.71092931281214</v>
      </c>
      <c r="O20" s="286">
        <f t="shared" ref="O20:AX20" si="7">-O14</f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-171.71092931281214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171.71092931281214</v>
      </c>
      <c r="O21" s="72">
        <f t="shared" si="9"/>
        <v>171.71092931281214</v>
      </c>
      <c r="P21" s="72">
        <f t="shared" si="9"/>
        <v>171.71092931281214</v>
      </c>
      <c r="Q21" s="72">
        <f t="shared" si="9"/>
        <v>171.71092931281214</v>
      </c>
      <c r="R21" s="72">
        <f t="shared" si="9"/>
        <v>171.71092931281214</v>
      </c>
      <c r="S21" s="72">
        <f t="shared" si="9"/>
        <v>171.71092931281214</v>
      </c>
      <c r="T21" s="72">
        <f t="shared" si="9"/>
        <v>171.71092931281214</v>
      </c>
      <c r="U21" s="72">
        <f t="shared" si="9"/>
        <v>171.71092931281214</v>
      </c>
      <c r="V21" s="72">
        <f t="shared" si="9"/>
        <v>171.71092931281214</v>
      </c>
      <c r="W21" s="72">
        <f t="shared" si="9"/>
        <v>171.71092931281214</v>
      </c>
      <c r="X21" s="72">
        <f t="shared" si="9"/>
        <v>171.71092931281214</v>
      </c>
      <c r="Y21" s="72">
        <f t="shared" si="9"/>
        <v>171.71092931281214</v>
      </c>
      <c r="Z21" s="72">
        <f t="shared" si="9"/>
        <v>171.71092931281214</v>
      </c>
      <c r="AA21" s="72">
        <f t="shared" si="9"/>
        <v>171.71092931281214</v>
      </c>
      <c r="AB21" s="72">
        <f t="shared" si="9"/>
        <v>171.71092931281214</v>
      </c>
      <c r="AC21" s="72">
        <f t="shared" si="9"/>
        <v>171.71092931281214</v>
      </c>
      <c r="AD21" s="72">
        <f t="shared" si="9"/>
        <v>171.71092931281214</v>
      </c>
      <c r="AE21" s="72">
        <f t="shared" si="9"/>
        <v>171.71092931281214</v>
      </c>
      <c r="AF21" s="72">
        <f t="shared" si="9"/>
        <v>171.71092931281214</v>
      </c>
      <c r="AG21" s="72">
        <f t="shared" si="9"/>
        <v>171.71092931281214</v>
      </c>
      <c r="AH21" s="72">
        <f t="shared" si="9"/>
        <v>171.71092931281214</v>
      </c>
      <c r="AI21" s="72">
        <f t="shared" si="9"/>
        <v>171.71092931281214</v>
      </c>
      <c r="AJ21" s="72">
        <f t="shared" si="9"/>
        <v>171.71092931281214</v>
      </c>
      <c r="AK21" s="72">
        <f t="shared" si="9"/>
        <v>171.71092931281214</v>
      </c>
      <c r="AL21" s="72">
        <f t="shared" si="9"/>
        <v>171.71092931281214</v>
      </c>
      <c r="AM21" s="72">
        <f t="shared" si="9"/>
        <v>171.71092931281214</v>
      </c>
      <c r="AN21" s="72">
        <f t="shared" si="9"/>
        <v>171.71092931281214</v>
      </c>
      <c r="AO21" s="72">
        <f t="shared" si="9"/>
        <v>171.71092931281214</v>
      </c>
      <c r="AP21" s="72">
        <f t="shared" si="9"/>
        <v>171.71092931281214</v>
      </c>
      <c r="AQ21" s="72">
        <f t="shared" si="9"/>
        <v>171.71092931281214</v>
      </c>
      <c r="AR21" s="72">
        <f t="shared" si="9"/>
        <v>171.71092931281214</v>
      </c>
      <c r="AS21" s="72">
        <f t="shared" si="9"/>
        <v>171.71092931281214</v>
      </c>
      <c r="AT21" s="72">
        <f t="shared" si="9"/>
        <v>171.71092931281214</v>
      </c>
      <c r="AU21" s="72">
        <f t="shared" si="9"/>
        <v>171.71092931281214</v>
      </c>
      <c r="AV21" s="72">
        <f t="shared" si="9"/>
        <v>171.71092931281214</v>
      </c>
      <c r="AW21" s="72">
        <f t="shared" si="9"/>
        <v>171.71092931281214</v>
      </c>
      <c r="AX21" s="72">
        <f t="shared" si="9"/>
        <v>171.71092931281214</v>
      </c>
      <c r="AY21" s="72">
        <f t="shared" si="9"/>
        <v>171.71092931281214</v>
      </c>
      <c r="AZ21" s="72">
        <f t="shared" si="9"/>
        <v>171.71092931281214</v>
      </c>
      <c r="BA21" s="72">
        <f t="shared" si="9"/>
        <v>171.71092931281214</v>
      </c>
      <c r="BB21" s="72">
        <f t="shared" si="9"/>
        <v>171.71092931281214</v>
      </c>
      <c r="BC21" s="72">
        <f t="shared" si="9"/>
        <v>171.71092931281214</v>
      </c>
      <c r="BD21" s="72">
        <f t="shared" si="9"/>
        <v>171.71092931281214</v>
      </c>
      <c r="BE21" s="72">
        <f t="shared" si="9"/>
        <v>171.71092931281214</v>
      </c>
      <c r="BF21" s="72">
        <f t="shared" si="9"/>
        <v>171.71092931281214</v>
      </c>
      <c r="BG21" s="72">
        <f t="shared" si="9"/>
        <v>171.71092931281214</v>
      </c>
      <c r="BH21" s="72">
        <f t="shared" si="9"/>
        <v>171.71092931281214</v>
      </c>
      <c r="BI21" s="72">
        <f t="shared" si="9"/>
        <v>171.71092931281214</v>
      </c>
      <c r="BJ21" s="72">
        <f t="shared" si="9"/>
        <v>171.71092931281214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85.85546465640607</v>
      </c>
      <c r="O22" s="66">
        <f t="shared" si="10"/>
        <v>171.71092931281214</v>
      </c>
      <c r="P22" s="66">
        <f t="shared" si="10"/>
        <v>171.71092931281214</v>
      </c>
      <c r="Q22" s="66">
        <f t="shared" si="10"/>
        <v>171.71092931281214</v>
      </c>
      <c r="R22" s="66">
        <f t="shared" si="10"/>
        <v>171.71092931281214</v>
      </c>
      <c r="S22" s="66">
        <f t="shared" si="10"/>
        <v>171.71092931281214</v>
      </c>
      <c r="T22" s="66">
        <f t="shared" si="10"/>
        <v>171.71092931281214</v>
      </c>
      <c r="U22" s="66">
        <f t="shared" si="10"/>
        <v>171.71092931281214</v>
      </c>
      <c r="V22" s="66">
        <f t="shared" si="10"/>
        <v>171.71092931281214</v>
      </c>
      <c r="W22" s="66">
        <f t="shared" si="10"/>
        <v>171.71092931281214</v>
      </c>
      <c r="X22" s="66">
        <f t="shared" si="10"/>
        <v>171.71092931281214</v>
      </c>
      <c r="Y22" s="66">
        <f t="shared" si="10"/>
        <v>171.71092931281214</v>
      </c>
      <c r="Z22" s="66">
        <f t="shared" si="10"/>
        <v>171.71092931281214</v>
      </c>
      <c r="AA22" s="66">
        <f t="shared" si="10"/>
        <v>171.71092931281214</v>
      </c>
      <c r="AB22" s="66">
        <f t="shared" si="10"/>
        <v>171.71092931281214</v>
      </c>
      <c r="AC22" s="66">
        <f t="shared" si="10"/>
        <v>171.71092931281214</v>
      </c>
      <c r="AD22" s="66">
        <f t="shared" si="10"/>
        <v>171.71092931281214</v>
      </c>
      <c r="AE22" s="66">
        <f t="shared" si="10"/>
        <v>171.71092931281214</v>
      </c>
      <c r="AF22" s="66">
        <f t="shared" si="10"/>
        <v>171.71092931281214</v>
      </c>
      <c r="AG22" s="66">
        <f t="shared" si="10"/>
        <v>171.71092931281214</v>
      </c>
      <c r="AH22" s="66">
        <f t="shared" si="10"/>
        <v>171.71092931281214</v>
      </c>
      <c r="AI22" s="66">
        <f t="shared" si="10"/>
        <v>171.71092931281214</v>
      </c>
      <c r="AJ22" s="66">
        <f t="shared" si="10"/>
        <v>171.71092931281214</v>
      </c>
      <c r="AK22" s="66">
        <f t="shared" si="10"/>
        <v>171.71092931281214</v>
      </c>
      <c r="AL22" s="66">
        <f t="shared" si="10"/>
        <v>171.71092931281214</v>
      </c>
      <c r="AM22" s="66">
        <f t="shared" si="10"/>
        <v>171.71092931281214</v>
      </c>
      <c r="AN22" s="66">
        <f t="shared" si="10"/>
        <v>171.71092931281214</v>
      </c>
      <c r="AO22" s="66">
        <f t="shared" si="10"/>
        <v>171.71092931281214</v>
      </c>
      <c r="AP22" s="66">
        <f t="shared" si="10"/>
        <v>171.71092931281214</v>
      </c>
      <c r="AQ22" s="66">
        <f t="shared" si="10"/>
        <v>171.71092931281214</v>
      </c>
      <c r="AR22" s="66">
        <f t="shared" si="10"/>
        <v>171.71092931281214</v>
      </c>
      <c r="AS22" s="66">
        <f t="shared" si="10"/>
        <v>171.71092931281214</v>
      </c>
      <c r="AT22" s="66">
        <f t="shared" si="10"/>
        <v>171.71092931281214</v>
      </c>
      <c r="AU22" s="66">
        <f t="shared" si="10"/>
        <v>171.71092931281214</v>
      </c>
      <c r="AV22" s="66">
        <f t="shared" si="10"/>
        <v>171.71092931281214</v>
      </c>
      <c r="AW22" s="66">
        <f t="shared" si="10"/>
        <v>171.71092931281214</v>
      </c>
      <c r="AX22" s="66">
        <f t="shared" si="10"/>
        <v>171.71092931281214</v>
      </c>
      <c r="AY22" s="66">
        <f t="shared" si="10"/>
        <v>171.71092931281214</v>
      </c>
      <c r="AZ22" s="66">
        <f t="shared" si="10"/>
        <v>171.71092931281214</v>
      </c>
      <c r="BA22" s="66">
        <f t="shared" si="10"/>
        <v>171.71092931281214</v>
      </c>
      <c r="BB22" s="66">
        <f t="shared" si="10"/>
        <v>171.71092931281214</v>
      </c>
      <c r="BC22" s="66">
        <f t="shared" si="10"/>
        <v>171.71092931281214</v>
      </c>
      <c r="BD22" s="66">
        <f t="shared" si="10"/>
        <v>171.71092931281214</v>
      </c>
      <c r="BE22" s="66">
        <f t="shared" si="10"/>
        <v>171.71092931281214</v>
      </c>
      <c r="BF22" s="66">
        <f t="shared" si="10"/>
        <v>171.71092931281214</v>
      </c>
      <c r="BG22" s="66">
        <f t="shared" si="10"/>
        <v>171.71092931281214</v>
      </c>
      <c r="BH22" s="66">
        <f t="shared" si="10"/>
        <v>171.71092931281214</v>
      </c>
      <c r="BI22" s="66">
        <f t="shared" si="10"/>
        <v>171.71092931281214</v>
      </c>
      <c r="BJ22" s="66">
        <f t="shared" si="10"/>
        <v>171.71092931281214</v>
      </c>
      <c r="BK22" s="66">
        <f t="shared" si="10"/>
        <v>85.85546465640607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371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>M28</f>
        <v>0</v>
      </c>
      <c r="O25" s="72">
        <f t="shared" si="11"/>
        <v>12.87831969846091</v>
      </c>
      <c r="P25" s="72">
        <f t="shared" si="11"/>
        <v>37.669943672644727</v>
      </c>
      <c r="Q25" s="72">
        <f t="shared" si="11"/>
        <v>60.600221173077664</v>
      </c>
      <c r="R25" s="72">
        <f t="shared" si="11"/>
        <v>81.813389380382475</v>
      </c>
      <c r="S25" s="72">
        <f t="shared" si="11"/>
        <v>101.4330801636644</v>
      </c>
      <c r="T25" s="72">
        <f>S28</f>
        <v>119.58292539202864</v>
      </c>
      <c r="U25" s="72">
        <f t="shared" si="11"/>
        <v>136.36938584164915</v>
      </c>
      <c r="V25" s="72">
        <f>U28</f>
        <v>151.89892228869991</v>
      </c>
      <c r="W25" s="72">
        <f t="shared" si="11"/>
        <v>167.22240562057527</v>
      </c>
      <c r="X25" s="72">
        <f t="shared" si="11"/>
        <v>182.54588895245064</v>
      </c>
      <c r="Y25" s="72">
        <f t="shared" si="11"/>
        <v>197.869372284326</v>
      </c>
      <c r="Z25" s="72">
        <f t="shared" si="11"/>
        <v>213.19285561620137</v>
      </c>
      <c r="AA25" s="72">
        <f t="shared" si="11"/>
        <v>228.51633894807674</v>
      </c>
      <c r="AB25" s="72">
        <f t="shared" si="11"/>
        <v>243.8398222799521</v>
      </c>
      <c r="AC25" s="72">
        <f t="shared" si="11"/>
        <v>259.16330561182747</v>
      </c>
      <c r="AD25" s="72">
        <f t="shared" si="11"/>
        <v>274.48678894370278</v>
      </c>
      <c r="AE25" s="72">
        <f t="shared" si="11"/>
        <v>289.81027227557809</v>
      </c>
      <c r="AF25" s="72">
        <f t="shared" si="11"/>
        <v>305.13375560745339</v>
      </c>
      <c r="AG25" s="72">
        <f t="shared" si="11"/>
        <v>320.4572389393287</v>
      </c>
      <c r="AH25" s="72">
        <f t="shared" si="11"/>
        <v>335.78072227120401</v>
      </c>
      <c r="AI25" s="72">
        <f>AH28</f>
        <v>343.44246393714172</v>
      </c>
      <c r="AJ25" s="72">
        <f t="shared" si="11"/>
        <v>343.44246393714172</v>
      </c>
      <c r="AK25" s="72">
        <f t="shared" si="11"/>
        <v>343.44246393714172</v>
      </c>
      <c r="AL25" s="72">
        <f t="shared" si="11"/>
        <v>343.44246393714172</v>
      </c>
      <c r="AM25" s="72">
        <f t="shared" si="11"/>
        <v>343.44246393714172</v>
      </c>
      <c r="AN25" s="72">
        <f t="shared" si="11"/>
        <v>343.44246393714172</v>
      </c>
      <c r="AO25" s="72">
        <f t="shared" si="11"/>
        <v>343.44246393714172</v>
      </c>
      <c r="AP25" s="72">
        <f t="shared" si="11"/>
        <v>343.44246393714172</v>
      </c>
      <c r="AQ25" s="72">
        <f t="shared" si="11"/>
        <v>343.44246393714172</v>
      </c>
      <c r="AR25" s="72">
        <f t="shared" si="11"/>
        <v>343.44246393714172</v>
      </c>
      <c r="AS25" s="72">
        <f t="shared" si="11"/>
        <v>343.44246393714172</v>
      </c>
      <c r="AT25" s="72">
        <f t="shared" si="11"/>
        <v>343.44246393714172</v>
      </c>
      <c r="AU25" s="72">
        <f t="shared" si="11"/>
        <v>343.44246393714172</v>
      </c>
      <c r="AV25" s="72">
        <f t="shared" si="11"/>
        <v>343.44246393714172</v>
      </c>
      <c r="AW25" s="72">
        <f t="shared" si="11"/>
        <v>343.44246393714172</v>
      </c>
      <c r="AX25" s="72">
        <f t="shared" si="11"/>
        <v>343.44246393714172</v>
      </c>
      <c r="AY25" s="72">
        <f t="shared" si="11"/>
        <v>343.44246393714172</v>
      </c>
      <c r="AZ25" s="72">
        <f t="shared" si="11"/>
        <v>343.44246393714172</v>
      </c>
      <c r="BA25" s="72">
        <f t="shared" si="11"/>
        <v>343.44246393714172</v>
      </c>
      <c r="BB25" s="72">
        <f t="shared" si="11"/>
        <v>343.44246393714172</v>
      </c>
      <c r="BC25" s="72">
        <f t="shared" si="11"/>
        <v>343.44246393714172</v>
      </c>
      <c r="BD25" s="72">
        <f t="shared" si="11"/>
        <v>343.44246393714172</v>
      </c>
      <c r="BE25" s="72">
        <f t="shared" si="11"/>
        <v>343.44246393714172</v>
      </c>
      <c r="BF25" s="72">
        <f t="shared" si="11"/>
        <v>343.44246393714172</v>
      </c>
      <c r="BG25" s="72">
        <f t="shared" si="11"/>
        <v>343.44246393714172</v>
      </c>
      <c r="BH25" s="72">
        <f t="shared" si="11"/>
        <v>343.44246393714172</v>
      </c>
      <c r="BI25" s="72">
        <f t="shared" si="11"/>
        <v>343.44246393714172</v>
      </c>
      <c r="BJ25" s="72">
        <f t="shared" si="11"/>
        <v>343.44246393714172</v>
      </c>
      <c r="BK25" s="72">
        <f t="shared" si="11"/>
        <v>343.44246393714172</v>
      </c>
      <c r="BL25" s="72">
        <f t="shared" si="11"/>
        <v>343.44246393714172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6.4391598492304549</v>
      </c>
      <c r="O26" s="72">
        <f t="shared" si="12"/>
        <v>12.395811987091909</v>
      </c>
      <c r="P26" s="72">
        <f t="shared" si="12"/>
        <v>11.465138750216466</v>
      </c>
      <c r="Q26" s="72">
        <f t="shared" si="12"/>
        <v>10.606584103652406</v>
      </c>
      <c r="R26" s="72">
        <f t="shared" si="12"/>
        <v>9.8098453916409571</v>
      </c>
      <c r="S26" s="72">
        <f t="shared" si="12"/>
        <v>9.0749226141821211</v>
      </c>
      <c r="T26" s="72">
        <f t="shared" si="12"/>
        <v>8.3932302248102566</v>
      </c>
      <c r="U26" s="72">
        <f t="shared" si="12"/>
        <v>7.7647682235253654</v>
      </c>
      <c r="V26" s="72">
        <f t="shared" si="12"/>
        <v>7.6617416659376776</v>
      </c>
      <c r="W26" s="72">
        <f t="shared" si="12"/>
        <v>7.6617416659376776</v>
      </c>
      <c r="X26" s="72">
        <f t="shared" si="12"/>
        <v>7.6617416659376776</v>
      </c>
      <c r="Y26" s="72">
        <f t="shared" si="12"/>
        <v>7.6617416659376776</v>
      </c>
      <c r="Z26" s="72">
        <f t="shared" si="12"/>
        <v>7.6617416659376776</v>
      </c>
      <c r="AA26" s="72">
        <f t="shared" si="12"/>
        <v>7.6617416659376776</v>
      </c>
      <c r="AB26" s="72">
        <f t="shared" si="12"/>
        <v>7.6617416659376776</v>
      </c>
      <c r="AC26" s="72">
        <f t="shared" si="12"/>
        <v>7.6617416659376776</v>
      </c>
      <c r="AD26" s="72">
        <f t="shared" si="12"/>
        <v>7.6617416659376776</v>
      </c>
      <c r="AE26" s="72">
        <f t="shared" si="12"/>
        <v>7.6617416659376776</v>
      </c>
      <c r="AF26" s="72">
        <f t="shared" si="12"/>
        <v>7.6617416659376776</v>
      </c>
      <c r="AG26" s="72">
        <f t="shared" si="12"/>
        <v>7.6617416659376776</v>
      </c>
      <c r="AH26" s="72">
        <f t="shared" si="12"/>
        <v>3.8308708329688388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171.72123196857095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6.4391598492304549</v>
      </c>
      <c r="O27" s="72">
        <f t="shared" si="13"/>
        <v>12.395811987091909</v>
      </c>
      <c r="P27" s="72">
        <f t="shared" si="13"/>
        <v>11.465138750216466</v>
      </c>
      <c r="Q27" s="72">
        <f t="shared" si="13"/>
        <v>10.606584103652406</v>
      </c>
      <c r="R27" s="72">
        <f t="shared" si="13"/>
        <v>9.8098453916409571</v>
      </c>
      <c r="S27" s="72">
        <f t="shared" si="13"/>
        <v>9.0749226141821211</v>
      </c>
      <c r="T27" s="72">
        <f t="shared" si="13"/>
        <v>8.3932302248102566</v>
      </c>
      <c r="U27" s="72">
        <f t="shared" si="13"/>
        <v>7.7647682235253654</v>
      </c>
      <c r="V27" s="72">
        <f t="shared" si="13"/>
        <v>7.6617416659376776</v>
      </c>
      <c r="W27" s="72">
        <f t="shared" si="13"/>
        <v>7.6617416659376776</v>
      </c>
      <c r="X27" s="72">
        <f t="shared" si="13"/>
        <v>7.6617416659376776</v>
      </c>
      <c r="Y27" s="72">
        <f t="shared" si="13"/>
        <v>7.6617416659376776</v>
      </c>
      <c r="Z27" s="72">
        <f t="shared" si="13"/>
        <v>7.6617416659376776</v>
      </c>
      <c r="AA27" s="72">
        <f t="shared" si="13"/>
        <v>7.6617416659376776</v>
      </c>
      <c r="AB27" s="72">
        <f t="shared" si="13"/>
        <v>7.6617416659376776</v>
      </c>
      <c r="AC27" s="72">
        <f t="shared" si="13"/>
        <v>7.6617416659376776</v>
      </c>
      <c r="AD27" s="72">
        <f t="shared" si="13"/>
        <v>7.6617416659376776</v>
      </c>
      <c r="AE27" s="72">
        <f t="shared" si="13"/>
        <v>7.6617416659376776</v>
      </c>
      <c r="AF27" s="72">
        <f t="shared" si="13"/>
        <v>7.6617416659376776</v>
      </c>
      <c r="AG27" s="72">
        <f t="shared" si="13"/>
        <v>7.6617416659376776</v>
      </c>
      <c r="AH27" s="72">
        <f t="shared" si="13"/>
        <v>3.8308708329688388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171.72123196857095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>SUM(N25:N27)</f>
        <v>12.87831969846091</v>
      </c>
      <c r="O28" s="72">
        <f>SUM(O25:O27)</f>
        <v>37.669943672644727</v>
      </c>
      <c r="P28" s="72">
        <f>SUM(P25:P27)</f>
        <v>60.600221173077664</v>
      </c>
      <c r="Q28" s="72">
        <f t="shared" si="14"/>
        <v>81.813389380382475</v>
      </c>
      <c r="R28" s="72">
        <f t="shared" si="14"/>
        <v>101.4330801636644</v>
      </c>
      <c r="S28" s="72">
        <f t="shared" si="14"/>
        <v>119.58292539202864</v>
      </c>
      <c r="T28" s="72">
        <f>SUM(T25:T27)</f>
        <v>136.36938584164915</v>
      </c>
      <c r="U28" s="72">
        <f t="shared" si="14"/>
        <v>151.89892228869991</v>
      </c>
      <c r="V28" s="72">
        <f t="shared" si="14"/>
        <v>167.22240562057527</v>
      </c>
      <c r="W28" s="72">
        <f t="shared" si="14"/>
        <v>182.54588895245064</v>
      </c>
      <c r="X28" s="72">
        <f t="shared" si="14"/>
        <v>197.869372284326</v>
      </c>
      <c r="Y28" s="72">
        <f t="shared" si="14"/>
        <v>213.19285561620137</v>
      </c>
      <c r="Z28" s="72">
        <f t="shared" si="14"/>
        <v>228.51633894807674</v>
      </c>
      <c r="AA28" s="72">
        <f t="shared" si="14"/>
        <v>243.8398222799521</v>
      </c>
      <c r="AB28" s="72">
        <f>SUM(AB25:AB27)</f>
        <v>259.16330561182747</v>
      </c>
      <c r="AC28" s="72">
        <f t="shared" si="14"/>
        <v>274.48678894370278</v>
      </c>
      <c r="AD28" s="72">
        <f t="shared" si="14"/>
        <v>289.81027227557809</v>
      </c>
      <c r="AE28" s="72">
        <f t="shared" si="14"/>
        <v>305.13375560745339</v>
      </c>
      <c r="AF28" s="72">
        <f t="shared" si="14"/>
        <v>320.4572389393287</v>
      </c>
      <c r="AG28" s="72">
        <f t="shared" si="14"/>
        <v>335.78072227120401</v>
      </c>
      <c r="AH28" s="72">
        <f t="shared" si="14"/>
        <v>343.44246393714172</v>
      </c>
      <c r="AI28" s="72">
        <f t="shared" si="14"/>
        <v>343.44246393714172</v>
      </c>
      <c r="AJ28" s="72">
        <f t="shared" si="14"/>
        <v>343.44246393714172</v>
      </c>
      <c r="AK28" s="72">
        <f t="shared" si="14"/>
        <v>343.44246393714172</v>
      </c>
      <c r="AL28" s="72">
        <f t="shared" si="14"/>
        <v>343.44246393714172</v>
      </c>
      <c r="AM28" s="72">
        <f t="shared" si="14"/>
        <v>343.44246393714172</v>
      </c>
      <c r="AN28" s="72">
        <f t="shared" si="14"/>
        <v>343.44246393714172</v>
      </c>
      <c r="AO28" s="72">
        <f t="shared" si="14"/>
        <v>343.44246393714172</v>
      </c>
      <c r="AP28" s="72">
        <f t="shared" si="14"/>
        <v>343.44246393714172</v>
      </c>
      <c r="AQ28" s="72">
        <f t="shared" si="14"/>
        <v>343.44246393714172</v>
      </c>
      <c r="AR28" s="72">
        <f t="shared" si="14"/>
        <v>343.44246393714172</v>
      </c>
      <c r="AS28" s="72">
        <f t="shared" si="14"/>
        <v>343.44246393714172</v>
      </c>
      <c r="AT28" s="72">
        <f t="shared" si="14"/>
        <v>343.44246393714172</v>
      </c>
      <c r="AU28" s="72">
        <f t="shared" si="14"/>
        <v>343.44246393714172</v>
      </c>
      <c r="AV28" s="72">
        <f t="shared" si="14"/>
        <v>343.44246393714172</v>
      </c>
      <c r="AW28" s="72">
        <f t="shared" si="14"/>
        <v>343.44246393714172</v>
      </c>
      <c r="AX28" s="72">
        <f t="shared" si="14"/>
        <v>343.44246393714172</v>
      </c>
      <c r="AY28" s="72">
        <f t="shared" si="14"/>
        <v>343.44246393714172</v>
      </c>
      <c r="AZ28" s="72">
        <f t="shared" si="14"/>
        <v>343.44246393714172</v>
      </c>
      <c r="BA28" s="72">
        <f t="shared" si="14"/>
        <v>343.44246393714172</v>
      </c>
      <c r="BB28" s="72">
        <f t="shared" si="14"/>
        <v>343.44246393714172</v>
      </c>
      <c r="BC28" s="72">
        <f t="shared" si="14"/>
        <v>343.44246393714172</v>
      </c>
      <c r="BD28" s="72">
        <f t="shared" si="14"/>
        <v>343.44246393714172</v>
      </c>
      <c r="BE28" s="72">
        <f t="shared" si="14"/>
        <v>343.44246393714172</v>
      </c>
      <c r="BF28" s="72">
        <f t="shared" si="14"/>
        <v>343.44246393714172</v>
      </c>
      <c r="BG28" s="72">
        <f t="shared" si="14"/>
        <v>343.44246393714172</v>
      </c>
      <c r="BH28" s="72">
        <f t="shared" si="14"/>
        <v>343.44246393714172</v>
      </c>
      <c r="BI28" s="72">
        <f t="shared" si="14"/>
        <v>343.44246393714172</v>
      </c>
      <c r="BJ28" s="72">
        <f t="shared" si="14"/>
        <v>343.44246393714172</v>
      </c>
      <c r="BK28" s="72">
        <f t="shared" si="14"/>
        <v>343.44246393714172</v>
      </c>
      <c r="BL28" s="72">
        <f t="shared" si="14"/>
        <v>343.44246393714172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6.4391598492304549</v>
      </c>
      <c r="O29" s="66">
        <f t="shared" si="15"/>
        <v>25.274131685552817</v>
      </c>
      <c r="P29" s="66">
        <f t="shared" si="15"/>
        <v>49.135082422861196</v>
      </c>
      <c r="Q29" s="66">
        <f t="shared" si="15"/>
        <v>71.206805276730066</v>
      </c>
      <c r="R29" s="66">
        <f t="shared" si="15"/>
        <v>91.623234772023437</v>
      </c>
      <c r="S29" s="66">
        <f t="shared" si="15"/>
        <v>110.50800277784651</v>
      </c>
      <c r="T29" s="66">
        <f t="shared" si="15"/>
        <v>127.97615561683889</v>
      </c>
      <c r="U29" s="66">
        <f t="shared" si="15"/>
        <v>144.13415406517453</v>
      </c>
      <c r="V29" s="66">
        <f t="shared" si="15"/>
        <v>159.56066395463759</v>
      </c>
      <c r="W29" s="66">
        <f t="shared" si="15"/>
        <v>174.88414728651296</v>
      </c>
      <c r="X29" s="66">
        <f t="shared" si="15"/>
        <v>190.20763061838832</v>
      </c>
      <c r="Y29" s="66">
        <f t="shared" si="15"/>
        <v>205.53111395026369</v>
      </c>
      <c r="Z29" s="66">
        <f t="shared" si="15"/>
        <v>220.85459728213905</v>
      </c>
      <c r="AA29" s="66">
        <f t="shared" si="15"/>
        <v>236.17808061401442</v>
      </c>
      <c r="AB29" s="66">
        <f t="shared" si="15"/>
        <v>251.50156394588979</v>
      </c>
      <c r="AC29" s="66">
        <f t="shared" si="15"/>
        <v>266.82504727776512</v>
      </c>
      <c r="AD29" s="66">
        <f t="shared" si="15"/>
        <v>282.14853060964043</v>
      </c>
      <c r="AE29" s="66">
        <f t="shared" si="15"/>
        <v>297.47201394151574</v>
      </c>
      <c r="AF29" s="66">
        <f t="shared" si="15"/>
        <v>312.79549727339105</v>
      </c>
      <c r="AG29" s="66">
        <f t="shared" si="15"/>
        <v>328.11898060526636</v>
      </c>
      <c r="AH29" s="66">
        <f t="shared" si="15"/>
        <v>339.61159310417287</v>
      </c>
      <c r="AI29" s="66">
        <f t="shared" si="15"/>
        <v>343.44246393714172</v>
      </c>
      <c r="AJ29" s="66">
        <f t="shared" si="15"/>
        <v>343.44246393714172</v>
      </c>
      <c r="AK29" s="66">
        <f t="shared" si="15"/>
        <v>343.44246393714172</v>
      </c>
      <c r="AL29" s="66">
        <f t="shared" si="15"/>
        <v>343.44246393714172</v>
      </c>
      <c r="AM29" s="66">
        <f t="shared" si="15"/>
        <v>343.44246393714172</v>
      </c>
      <c r="AN29" s="66">
        <f t="shared" si="15"/>
        <v>343.44246393714172</v>
      </c>
      <c r="AO29" s="66">
        <f t="shared" si="15"/>
        <v>343.44246393714172</v>
      </c>
      <c r="AP29" s="66">
        <f t="shared" si="15"/>
        <v>343.44246393714172</v>
      </c>
      <c r="AQ29" s="66">
        <f t="shared" si="15"/>
        <v>343.44246393714172</v>
      </c>
      <c r="AR29" s="66">
        <f t="shared" si="15"/>
        <v>343.44246393714172</v>
      </c>
      <c r="AS29" s="66">
        <f t="shared" si="15"/>
        <v>343.44246393714172</v>
      </c>
      <c r="AT29" s="66">
        <f t="shared" si="15"/>
        <v>343.44246393714172</v>
      </c>
      <c r="AU29" s="66">
        <f t="shared" si="15"/>
        <v>343.44246393714172</v>
      </c>
      <c r="AV29" s="66">
        <f t="shared" si="15"/>
        <v>343.44246393714172</v>
      </c>
      <c r="AW29" s="66">
        <f t="shared" si="15"/>
        <v>343.44246393714172</v>
      </c>
      <c r="AX29" s="66">
        <f t="shared" si="15"/>
        <v>343.44246393714172</v>
      </c>
      <c r="AY29" s="66">
        <f t="shared" si="15"/>
        <v>343.44246393714172</v>
      </c>
      <c r="AZ29" s="66">
        <f t="shared" si="15"/>
        <v>343.44246393714172</v>
      </c>
      <c r="BA29" s="66">
        <f t="shared" si="15"/>
        <v>343.44246393714172</v>
      </c>
      <c r="BB29" s="66">
        <f t="shared" si="15"/>
        <v>343.44246393714172</v>
      </c>
      <c r="BC29" s="66">
        <f t="shared" si="15"/>
        <v>343.44246393714172</v>
      </c>
      <c r="BD29" s="66">
        <f t="shared" si="15"/>
        <v>343.44246393714172</v>
      </c>
      <c r="BE29" s="66">
        <f t="shared" si="15"/>
        <v>343.44246393714172</v>
      </c>
      <c r="BF29" s="66">
        <f t="shared" si="15"/>
        <v>343.44246393714172</v>
      </c>
      <c r="BG29" s="66">
        <f t="shared" si="15"/>
        <v>343.44246393714172</v>
      </c>
      <c r="BH29" s="66">
        <f t="shared" si="15"/>
        <v>343.44246393714172</v>
      </c>
      <c r="BI29" s="66">
        <f t="shared" si="15"/>
        <v>343.44246393714172</v>
      </c>
      <c r="BJ29" s="66">
        <f t="shared" si="15"/>
        <v>343.44246393714172</v>
      </c>
      <c r="BK29" s="66">
        <f t="shared" si="15"/>
        <v>343.44246393714172</v>
      </c>
      <c r="BL29" s="66">
        <f t="shared" si="15"/>
        <v>343.44246393714172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372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4.2927732328203039</v>
      </c>
      <c r="P32" s="72">
        <f t="shared" si="16"/>
        <v>8.5855464656406077</v>
      </c>
      <c r="Q32" s="72">
        <f t="shared" si="16"/>
        <v>12.878319698460912</v>
      </c>
      <c r="R32" s="72">
        <f t="shared" si="16"/>
        <v>17.171092931281215</v>
      </c>
      <c r="S32" s="72">
        <f t="shared" si="16"/>
        <v>21.463866164101518</v>
      </c>
      <c r="T32" s="72">
        <f t="shared" si="16"/>
        <v>25.75663939692182</v>
      </c>
      <c r="U32" s="72">
        <f t="shared" si="16"/>
        <v>30.049412629742122</v>
      </c>
      <c r="V32" s="72">
        <f t="shared" si="16"/>
        <v>34.342185862562424</v>
      </c>
      <c r="W32" s="72">
        <f t="shared" si="16"/>
        <v>38.634959095382726</v>
      </c>
      <c r="X32" s="72">
        <f t="shared" si="16"/>
        <v>42.927732328203028</v>
      </c>
      <c r="Y32" s="72">
        <f t="shared" si="16"/>
        <v>47.22050556102333</v>
      </c>
      <c r="Z32" s="72">
        <f t="shared" si="16"/>
        <v>51.513278793843632</v>
      </c>
      <c r="AA32" s="72">
        <f t="shared" si="16"/>
        <v>55.806052026663934</v>
      </c>
      <c r="AB32" s="72">
        <f t="shared" si="16"/>
        <v>60.098825259484236</v>
      </c>
      <c r="AC32" s="72">
        <f t="shared" si="16"/>
        <v>64.391598492304539</v>
      </c>
      <c r="AD32" s="72">
        <f t="shared" si="16"/>
        <v>68.684371725124848</v>
      </c>
      <c r="AE32" s="72">
        <f t="shared" si="16"/>
        <v>72.977144957945157</v>
      </c>
      <c r="AF32" s="72">
        <f t="shared" si="16"/>
        <v>77.269918190765466</v>
      </c>
      <c r="AG32" s="72">
        <f t="shared" si="16"/>
        <v>81.562691423585775</v>
      </c>
      <c r="AH32" s="72">
        <f t="shared" si="16"/>
        <v>85.855464656406085</v>
      </c>
      <c r="AI32" s="72">
        <f t="shared" si="16"/>
        <v>90.148237889226394</v>
      </c>
      <c r="AJ32" s="72">
        <f t="shared" si="16"/>
        <v>94.441011122046703</v>
      </c>
      <c r="AK32" s="72">
        <f t="shared" si="16"/>
        <v>98.733784354867012</v>
      </c>
      <c r="AL32" s="72">
        <f t="shared" si="16"/>
        <v>103.02655758768732</v>
      </c>
      <c r="AM32" s="72">
        <f t="shared" si="16"/>
        <v>107.31933082050763</v>
      </c>
      <c r="AN32" s="72">
        <f t="shared" si="16"/>
        <v>111.61210405332794</v>
      </c>
      <c r="AO32" s="72">
        <f t="shared" si="16"/>
        <v>115.90487728614825</v>
      </c>
      <c r="AP32" s="72">
        <f t="shared" si="16"/>
        <v>120.19765051896856</v>
      </c>
      <c r="AQ32" s="72">
        <f t="shared" si="16"/>
        <v>124.49042375178887</v>
      </c>
      <c r="AR32" s="72">
        <f t="shared" si="16"/>
        <v>128.78319698460916</v>
      </c>
      <c r="AS32" s="72">
        <f t="shared" si="16"/>
        <v>133.07597021742947</v>
      </c>
      <c r="AT32" s="72">
        <f t="shared" si="16"/>
        <v>137.36874345024978</v>
      </c>
      <c r="AU32" s="72">
        <f t="shared" si="16"/>
        <v>141.66151668307009</v>
      </c>
      <c r="AV32" s="72">
        <f t="shared" si="16"/>
        <v>145.9542899158904</v>
      </c>
      <c r="AW32" s="72">
        <f t="shared" si="16"/>
        <v>150.24706314871071</v>
      </c>
      <c r="AX32" s="72">
        <f t="shared" si="16"/>
        <v>154.53983638153102</v>
      </c>
      <c r="AY32" s="72">
        <f t="shared" si="16"/>
        <v>158.83260961435133</v>
      </c>
      <c r="AZ32" s="72">
        <f t="shared" si="16"/>
        <v>163.12538284717164</v>
      </c>
      <c r="BA32" s="72">
        <f t="shared" si="16"/>
        <v>167.41815607999195</v>
      </c>
      <c r="BB32" s="72">
        <f t="shared" si="16"/>
        <v>171.71092931281225</v>
      </c>
      <c r="BC32" s="72">
        <f t="shared" si="16"/>
        <v>176.00370254563256</v>
      </c>
      <c r="BD32" s="72">
        <f t="shared" si="16"/>
        <v>180.29647577845287</v>
      </c>
      <c r="BE32" s="72">
        <f t="shared" si="16"/>
        <v>184.58924901127318</v>
      </c>
      <c r="BF32" s="72">
        <f t="shared" si="16"/>
        <v>188.88202224409349</v>
      </c>
      <c r="BG32" s="72">
        <f t="shared" si="16"/>
        <v>193.1747954769138</v>
      </c>
      <c r="BH32" s="72">
        <f t="shared" si="16"/>
        <v>197.46756870973411</v>
      </c>
      <c r="BI32" s="72">
        <f t="shared" si="16"/>
        <v>201.76034194255442</v>
      </c>
      <c r="BJ32" s="72">
        <f t="shared" si="16"/>
        <v>206.05311517537473</v>
      </c>
      <c r="BK32" s="72">
        <f t="shared" si="16"/>
        <v>210.34588840819504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4.2927732328203039</v>
      </c>
      <c r="O33" s="72">
        <f t="shared" si="17"/>
        <v>4.2927732328203039</v>
      </c>
      <c r="P33" s="72">
        <f t="shared" si="17"/>
        <v>4.2927732328203039</v>
      </c>
      <c r="Q33" s="72">
        <f t="shared" si="17"/>
        <v>4.2927732328203039</v>
      </c>
      <c r="R33" s="72">
        <f t="shared" si="17"/>
        <v>4.2927732328203039</v>
      </c>
      <c r="S33" s="72">
        <f t="shared" si="17"/>
        <v>4.2927732328203039</v>
      </c>
      <c r="T33" s="72">
        <f t="shared" si="17"/>
        <v>4.2927732328203039</v>
      </c>
      <c r="U33" s="72">
        <f t="shared" si="17"/>
        <v>4.2927732328203039</v>
      </c>
      <c r="V33" s="72">
        <f t="shared" si="17"/>
        <v>4.2927732328203039</v>
      </c>
      <c r="W33" s="72">
        <f t="shared" si="17"/>
        <v>4.2927732328203039</v>
      </c>
      <c r="X33" s="72">
        <f t="shared" si="17"/>
        <v>4.2927732328203039</v>
      </c>
      <c r="Y33" s="72">
        <f t="shared" si="17"/>
        <v>4.2927732328203039</v>
      </c>
      <c r="Z33" s="72">
        <f t="shared" si="17"/>
        <v>4.2927732328203039</v>
      </c>
      <c r="AA33" s="72">
        <f t="shared" si="17"/>
        <v>4.2927732328203039</v>
      </c>
      <c r="AB33" s="72">
        <f t="shared" si="17"/>
        <v>4.2927732328203039</v>
      </c>
      <c r="AC33" s="72">
        <f t="shared" si="17"/>
        <v>4.2927732328203039</v>
      </c>
      <c r="AD33" s="72">
        <f t="shared" si="17"/>
        <v>4.2927732328203039</v>
      </c>
      <c r="AE33" s="72">
        <f t="shared" si="17"/>
        <v>4.2927732328203039</v>
      </c>
      <c r="AF33" s="72">
        <f t="shared" si="17"/>
        <v>4.2927732328203039</v>
      </c>
      <c r="AG33" s="72">
        <f t="shared" si="17"/>
        <v>4.2927732328203039</v>
      </c>
      <c r="AH33" s="72">
        <f t="shared" si="17"/>
        <v>4.2927732328203039</v>
      </c>
      <c r="AI33" s="72">
        <f t="shared" si="17"/>
        <v>4.2927732328203039</v>
      </c>
      <c r="AJ33" s="72">
        <f t="shared" si="17"/>
        <v>4.2927732328203039</v>
      </c>
      <c r="AK33" s="72">
        <f t="shared" si="17"/>
        <v>4.2927732328203039</v>
      </c>
      <c r="AL33" s="72">
        <f t="shared" si="17"/>
        <v>4.2927732328203039</v>
      </c>
      <c r="AM33" s="72">
        <f t="shared" si="17"/>
        <v>4.2927732328203039</v>
      </c>
      <c r="AN33" s="72">
        <f t="shared" si="17"/>
        <v>4.2927732328203039</v>
      </c>
      <c r="AO33" s="72">
        <f t="shared" si="17"/>
        <v>4.2927732328203039</v>
      </c>
      <c r="AP33" s="72">
        <f t="shared" si="17"/>
        <v>4.2927732328203039</v>
      </c>
      <c r="AQ33" s="72">
        <f t="shared" si="17"/>
        <v>4.2927732328203039</v>
      </c>
      <c r="AR33" s="72">
        <f t="shared" si="17"/>
        <v>4.2927732328203039</v>
      </c>
      <c r="AS33" s="72">
        <f t="shared" si="17"/>
        <v>4.2927732328203039</v>
      </c>
      <c r="AT33" s="72">
        <f t="shared" si="17"/>
        <v>4.2927732328203039</v>
      </c>
      <c r="AU33" s="72">
        <f t="shared" si="17"/>
        <v>4.2927732328203039</v>
      </c>
      <c r="AV33" s="72">
        <f t="shared" si="17"/>
        <v>4.2927732328203039</v>
      </c>
      <c r="AW33" s="72">
        <f t="shared" si="17"/>
        <v>4.2927732328203039</v>
      </c>
      <c r="AX33" s="72">
        <f t="shared" si="17"/>
        <v>4.2927732328203039</v>
      </c>
      <c r="AY33" s="72">
        <f t="shared" si="17"/>
        <v>4.2927732328203039</v>
      </c>
      <c r="AZ33" s="72">
        <f t="shared" si="17"/>
        <v>4.2927732328203039</v>
      </c>
      <c r="BA33" s="72">
        <f t="shared" si="17"/>
        <v>4.2927732328203039</v>
      </c>
      <c r="BB33" s="72">
        <f t="shared" si="17"/>
        <v>4.2927732328203039</v>
      </c>
      <c r="BC33" s="72">
        <f t="shared" si="17"/>
        <v>4.2927732328203039</v>
      </c>
      <c r="BD33" s="72">
        <f t="shared" si="17"/>
        <v>4.2927732328203039</v>
      </c>
      <c r="BE33" s="72">
        <f t="shared" si="17"/>
        <v>4.2927732328203039</v>
      </c>
      <c r="BF33" s="72">
        <f t="shared" si="17"/>
        <v>4.2927732328203039</v>
      </c>
      <c r="BG33" s="72">
        <f t="shared" si="17"/>
        <v>4.2927732328203039</v>
      </c>
      <c r="BH33" s="72">
        <f t="shared" si="17"/>
        <v>4.2927732328203039</v>
      </c>
      <c r="BI33" s="72">
        <f t="shared" si="17"/>
        <v>4.2927732328203039</v>
      </c>
      <c r="BJ33" s="72">
        <f t="shared" si="17"/>
        <v>4.2927732328203039</v>
      </c>
      <c r="BK33" s="72">
        <f t="shared" si="17"/>
        <v>4.2927732328203039</v>
      </c>
      <c r="BL33" s="72">
        <f t="shared" si="17"/>
        <v>0</v>
      </c>
      <c r="BM33" s="35"/>
      <c r="BN33" s="72">
        <f>SUM(B33:BM33)</f>
        <v>214.63866164101535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-214.63866164101535</v>
      </c>
      <c r="BL34" s="286"/>
      <c r="BM34" s="288"/>
      <c r="BN34" s="286">
        <f>SUM(B34:BM34)</f>
        <v>-214.63866164101535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4.2927732328203039</v>
      </c>
      <c r="O35" s="72">
        <f t="shared" si="18"/>
        <v>8.5855464656406077</v>
      </c>
      <c r="P35" s="72">
        <f t="shared" si="18"/>
        <v>12.878319698460912</v>
      </c>
      <c r="Q35" s="72">
        <f t="shared" si="18"/>
        <v>17.171092931281215</v>
      </c>
      <c r="R35" s="72">
        <f t="shared" si="18"/>
        <v>21.463866164101518</v>
      </c>
      <c r="S35" s="72">
        <f t="shared" si="18"/>
        <v>25.75663939692182</v>
      </c>
      <c r="T35" s="72">
        <f t="shared" si="18"/>
        <v>30.049412629742122</v>
      </c>
      <c r="U35" s="72">
        <f t="shared" si="18"/>
        <v>34.342185862562424</v>
      </c>
      <c r="V35" s="72">
        <f t="shared" si="18"/>
        <v>38.634959095382726</v>
      </c>
      <c r="W35" s="72">
        <f t="shared" si="18"/>
        <v>42.927732328203028</v>
      </c>
      <c r="X35" s="72">
        <f t="shared" si="18"/>
        <v>47.22050556102333</v>
      </c>
      <c r="Y35" s="72">
        <f t="shared" si="18"/>
        <v>51.513278793843632</v>
      </c>
      <c r="Z35" s="72">
        <f t="shared" si="18"/>
        <v>55.806052026663934</v>
      </c>
      <c r="AA35" s="72">
        <f t="shared" si="18"/>
        <v>60.098825259484236</v>
      </c>
      <c r="AB35" s="72">
        <f t="shared" si="18"/>
        <v>64.391598492304539</v>
      </c>
      <c r="AC35" s="72">
        <f t="shared" si="18"/>
        <v>68.684371725124848</v>
      </c>
      <c r="AD35" s="72">
        <f t="shared" si="18"/>
        <v>72.977144957945157</v>
      </c>
      <c r="AE35" s="72">
        <f t="shared" si="18"/>
        <v>77.269918190765466</v>
      </c>
      <c r="AF35" s="72">
        <f t="shared" si="18"/>
        <v>81.562691423585775</v>
      </c>
      <c r="AG35" s="72">
        <f t="shared" si="18"/>
        <v>85.855464656406085</v>
      </c>
      <c r="AH35" s="72">
        <f t="shared" si="18"/>
        <v>90.148237889226394</v>
      </c>
      <c r="AI35" s="72">
        <f t="shared" si="18"/>
        <v>94.441011122046703</v>
      </c>
      <c r="AJ35" s="72">
        <f t="shared" si="18"/>
        <v>98.733784354867012</v>
      </c>
      <c r="AK35" s="72">
        <f t="shared" si="18"/>
        <v>103.02655758768732</v>
      </c>
      <c r="AL35" s="72">
        <f t="shared" si="18"/>
        <v>107.31933082050763</v>
      </c>
      <c r="AM35" s="72">
        <f t="shared" si="18"/>
        <v>111.61210405332794</v>
      </c>
      <c r="AN35" s="72">
        <f t="shared" si="18"/>
        <v>115.90487728614825</v>
      </c>
      <c r="AO35" s="72">
        <f t="shared" si="18"/>
        <v>120.19765051896856</v>
      </c>
      <c r="AP35" s="72">
        <f t="shared" si="18"/>
        <v>124.49042375178887</v>
      </c>
      <c r="AQ35" s="72">
        <f t="shared" si="18"/>
        <v>128.78319698460916</v>
      </c>
      <c r="AR35" s="72">
        <f t="shared" si="18"/>
        <v>133.07597021742947</v>
      </c>
      <c r="AS35" s="72">
        <f t="shared" si="18"/>
        <v>137.36874345024978</v>
      </c>
      <c r="AT35" s="72">
        <f t="shared" si="18"/>
        <v>141.66151668307009</v>
      </c>
      <c r="AU35" s="72">
        <f t="shared" si="18"/>
        <v>145.9542899158904</v>
      </c>
      <c r="AV35" s="72">
        <f t="shared" si="18"/>
        <v>150.24706314871071</v>
      </c>
      <c r="AW35" s="72">
        <f t="shared" si="18"/>
        <v>154.53983638153102</v>
      </c>
      <c r="AX35" s="72">
        <f t="shared" si="18"/>
        <v>158.83260961435133</v>
      </c>
      <c r="AY35" s="72">
        <f t="shared" si="18"/>
        <v>163.12538284717164</v>
      </c>
      <c r="AZ35" s="72">
        <f t="shared" si="18"/>
        <v>167.41815607999195</v>
      </c>
      <c r="BA35" s="72">
        <f t="shared" si="18"/>
        <v>171.71092931281225</v>
      </c>
      <c r="BB35" s="72">
        <f t="shared" si="18"/>
        <v>176.00370254563256</v>
      </c>
      <c r="BC35" s="72">
        <f t="shared" si="18"/>
        <v>180.29647577845287</v>
      </c>
      <c r="BD35" s="72">
        <f t="shared" si="18"/>
        <v>184.58924901127318</v>
      </c>
      <c r="BE35" s="72">
        <f t="shared" si="18"/>
        <v>188.88202224409349</v>
      </c>
      <c r="BF35" s="72">
        <f t="shared" si="18"/>
        <v>193.1747954769138</v>
      </c>
      <c r="BG35" s="72">
        <f t="shared" si="18"/>
        <v>197.46756870973411</v>
      </c>
      <c r="BH35" s="72">
        <f t="shared" si="18"/>
        <v>201.76034194255442</v>
      </c>
      <c r="BI35" s="72">
        <f t="shared" si="18"/>
        <v>206.05311517537473</v>
      </c>
      <c r="BJ35" s="72">
        <f t="shared" si="18"/>
        <v>210.34588840819504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2.1463866164101519</v>
      </c>
      <c r="O36" s="66">
        <f t="shared" si="19"/>
        <v>6.4391598492304558</v>
      </c>
      <c r="P36" s="66">
        <f t="shared" si="19"/>
        <v>10.731933082050759</v>
      </c>
      <c r="Q36" s="66">
        <f t="shared" si="19"/>
        <v>15.024706314871064</v>
      </c>
      <c r="R36" s="66">
        <f t="shared" si="19"/>
        <v>19.317479547691367</v>
      </c>
      <c r="S36" s="66">
        <f t="shared" si="19"/>
        <v>23.610252780511669</v>
      </c>
      <c r="T36" s="66">
        <f t="shared" si="19"/>
        <v>27.903026013331971</v>
      </c>
      <c r="U36" s="66">
        <f t="shared" si="19"/>
        <v>32.195799246152276</v>
      </c>
      <c r="V36" s="66">
        <f t="shared" si="19"/>
        <v>36.488572478972571</v>
      </c>
      <c r="W36" s="66">
        <f t="shared" si="19"/>
        <v>40.781345711792881</v>
      </c>
      <c r="X36" s="66">
        <f t="shared" si="19"/>
        <v>45.074118944613176</v>
      </c>
      <c r="Y36" s="66">
        <f t="shared" si="19"/>
        <v>49.366892177433485</v>
      </c>
      <c r="Z36" s="66">
        <f t="shared" si="19"/>
        <v>53.65966541025378</v>
      </c>
      <c r="AA36" s="66">
        <f t="shared" si="19"/>
        <v>57.952438643074089</v>
      </c>
      <c r="AB36" s="66">
        <f t="shared" si="19"/>
        <v>62.245211875894384</v>
      </c>
      <c r="AC36" s="66">
        <f t="shared" si="19"/>
        <v>66.537985108714693</v>
      </c>
      <c r="AD36" s="66">
        <f t="shared" si="19"/>
        <v>70.830758341535002</v>
      </c>
      <c r="AE36" s="66">
        <f t="shared" si="19"/>
        <v>75.123531574355312</v>
      </c>
      <c r="AF36" s="66">
        <f t="shared" si="19"/>
        <v>79.416304807175621</v>
      </c>
      <c r="AG36" s="66">
        <f t="shared" si="19"/>
        <v>83.70907803999593</v>
      </c>
      <c r="AH36" s="66">
        <f t="shared" si="19"/>
        <v>88.001851272816239</v>
      </c>
      <c r="AI36" s="66">
        <f t="shared" si="19"/>
        <v>92.294624505636548</v>
      </c>
      <c r="AJ36" s="66">
        <f t="shared" si="19"/>
        <v>96.587397738456858</v>
      </c>
      <c r="AK36" s="66">
        <f t="shared" si="19"/>
        <v>100.88017097127717</v>
      </c>
      <c r="AL36" s="66">
        <f t="shared" si="19"/>
        <v>105.17294420409748</v>
      </c>
      <c r="AM36" s="66">
        <f t="shared" si="19"/>
        <v>109.46571743691779</v>
      </c>
      <c r="AN36" s="66">
        <f t="shared" si="19"/>
        <v>113.75849066973809</v>
      </c>
      <c r="AO36" s="66">
        <f t="shared" si="19"/>
        <v>118.0512639025584</v>
      </c>
      <c r="AP36" s="66">
        <f t="shared" si="19"/>
        <v>122.34403713537871</v>
      </c>
      <c r="AQ36" s="66">
        <f t="shared" si="19"/>
        <v>126.63681036819901</v>
      </c>
      <c r="AR36" s="66">
        <f t="shared" si="19"/>
        <v>130.92958360101932</v>
      </c>
      <c r="AS36" s="66">
        <f t="shared" si="19"/>
        <v>135.22235683383963</v>
      </c>
      <c r="AT36" s="66">
        <f t="shared" si="19"/>
        <v>139.51513006665994</v>
      </c>
      <c r="AU36" s="66">
        <f t="shared" si="19"/>
        <v>143.80790329948024</v>
      </c>
      <c r="AV36" s="66">
        <f t="shared" si="19"/>
        <v>148.10067653230055</v>
      </c>
      <c r="AW36" s="66">
        <f t="shared" si="19"/>
        <v>152.39344976512086</v>
      </c>
      <c r="AX36" s="66">
        <f t="shared" si="19"/>
        <v>156.68622299794117</v>
      </c>
      <c r="AY36" s="66">
        <f t="shared" si="19"/>
        <v>160.97899623076148</v>
      </c>
      <c r="AZ36" s="66">
        <f t="shared" si="19"/>
        <v>165.27176946358179</v>
      </c>
      <c r="BA36" s="66">
        <f t="shared" si="19"/>
        <v>169.5645426964021</v>
      </c>
      <c r="BB36" s="66">
        <f t="shared" si="19"/>
        <v>173.85731592922241</v>
      </c>
      <c r="BC36" s="66">
        <f t="shared" si="19"/>
        <v>178.15008916204272</v>
      </c>
      <c r="BD36" s="66">
        <f t="shared" si="19"/>
        <v>182.44286239486303</v>
      </c>
      <c r="BE36" s="66">
        <f t="shared" si="19"/>
        <v>186.73563562768334</v>
      </c>
      <c r="BF36" s="66">
        <f t="shared" si="19"/>
        <v>191.02840886050365</v>
      </c>
      <c r="BG36" s="66">
        <f t="shared" si="19"/>
        <v>195.32118209332396</v>
      </c>
      <c r="BH36" s="66">
        <f t="shared" si="19"/>
        <v>199.61395532614426</v>
      </c>
      <c r="BI36" s="66">
        <f t="shared" si="19"/>
        <v>203.90672855896457</v>
      </c>
      <c r="BJ36" s="66">
        <f t="shared" si="19"/>
        <v>208.19950179178488</v>
      </c>
      <c r="BK36" s="66">
        <f t="shared" si="19"/>
        <v>105.17294420409752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68" t="s">
        <v>375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0.6310376652245846</v>
      </c>
      <c r="P39" s="72">
        <f t="shared" si="20"/>
        <v>2.5129722794000742</v>
      </c>
      <c r="Q39" s="72">
        <f t="shared" si="20"/>
        <v>4.1994655138317212</v>
      </c>
      <c r="R39" s="72">
        <f t="shared" si="20"/>
        <v>5.7056622724849149</v>
      </c>
      <c r="S39" s="72">
        <f t="shared" si="20"/>
        <v>7.0445439016157048</v>
      </c>
      <c r="T39" s="72">
        <f t="shared" si="20"/>
        <v>8.2290917474801386</v>
      </c>
      <c r="U39" s="72">
        <f t="shared" si="20"/>
        <v>9.2704841915764824</v>
      </c>
      <c r="V39" s="72">
        <f t="shared" si="20"/>
        <v>10.179899615402999</v>
      </c>
      <c r="W39" s="72">
        <f t="shared" si="20"/>
        <v>11.0676794621361</v>
      </c>
      <c r="X39" s="72">
        <f t="shared" si="20"/>
        <v>11.955459308869202</v>
      </c>
      <c r="Y39" s="72">
        <f t="shared" si="20"/>
        <v>12.843239155602303</v>
      </c>
      <c r="Z39" s="72">
        <f t="shared" si="20"/>
        <v>13.731019002335405</v>
      </c>
      <c r="AA39" s="72">
        <f t="shared" si="20"/>
        <v>14.618798849068506</v>
      </c>
      <c r="AB39" s="72">
        <f t="shared" si="20"/>
        <v>15.506578695801608</v>
      </c>
      <c r="AC39" s="72">
        <f t="shared" si="20"/>
        <v>16.394358542534707</v>
      </c>
      <c r="AD39" s="72">
        <f t="shared" si="20"/>
        <v>17.282138389267807</v>
      </c>
      <c r="AE39" s="72">
        <f t="shared" si="20"/>
        <v>18.169918236000907</v>
      </c>
      <c r="AF39" s="72">
        <f t="shared" si="20"/>
        <v>19.057698082734007</v>
      </c>
      <c r="AG39" s="72">
        <f t="shared" si="20"/>
        <v>19.945477929467106</v>
      </c>
      <c r="AH39" s="72">
        <f t="shared" si="20"/>
        <v>20.833257776200206</v>
      </c>
      <c r="AI39" s="72">
        <f t="shared" si="20"/>
        <v>20.916554748009851</v>
      </c>
      <c r="AJ39" s="72">
        <f t="shared" si="20"/>
        <v>20.195368844896041</v>
      </c>
      <c r="AK39" s="72">
        <f t="shared" si="20"/>
        <v>19.474182941782232</v>
      </c>
      <c r="AL39" s="72">
        <f t="shared" si="20"/>
        <v>18.752997038668422</v>
      </c>
      <c r="AM39" s="72">
        <f t="shared" si="20"/>
        <v>18.031811135554612</v>
      </c>
      <c r="AN39" s="72">
        <f t="shared" si="20"/>
        <v>17.310625232440803</v>
      </c>
      <c r="AO39" s="72">
        <f t="shared" si="20"/>
        <v>16.589439329326993</v>
      </c>
      <c r="AP39" s="72">
        <f t="shared" si="20"/>
        <v>15.868253426213181</v>
      </c>
      <c r="AQ39" s="72">
        <f t="shared" si="20"/>
        <v>15.14706752309937</v>
      </c>
      <c r="AR39" s="72">
        <f t="shared" si="20"/>
        <v>14.425881619985558</v>
      </c>
      <c r="AS39" s="72">
        <f t="shared" si="20"/>
        <v>13.704695716871747</v>
      </c>
      <c r="AT39" s="72">
        <f t="shared" si="20"/>
        <v>12.983509813757935</v>
      </c>
      <c r="AU39" s="72">
        <f t="shared" si="20"/>
        <v>12.262323910644124</v>
      </c>
      <c r="AV39" s="72">
        <f t="shared" si="20"/>
        <v>11.541138007530312</v>
      </c>
      <c r="AW39" s="72">
        <f t="shared" si="20"/>
        <v>10.819952104416501</v>
      </c>
      <c r="AX39" s="72">
        <f t="shared" si="20"/>
        <v>10.09876620130269</v>
      </c>
      <c r="AY39" s="72">
        <f t="shared" si="20"/>
        <v>9.3775802981888781</v>
      </c>
      <c r="AZ39" s="72">
        <f t="shared" si="20"/>
        <v>8.6563943950750666</v>
      </c>
      <c r="BA39" s="72">
        <f t="shared" si="20"/>
        <v>7.935208491961256</v>
      </c>
      <c r="BB39" s="72">
        <f t="shared" si="20"/>
        <v>7.2140225888474454</v>
      </c>
      <c r="BC39" s="72">
        <f t="shared" si="20"/>
        <v>6.4928366857336348</v>
      </c>
      <c r="BD39" s="72">
        <f t="shared" si="20"/>
        <v>5.7716507826198242</v>
      </c>
      <c r="BE39" s="72">
        <f t="shared" si="20"/>
        <v>5.0504648795060136</v>
      </c>
      <c r="BF39" s="72">
        <f t="shared" si="20"/>
        <v>4.329278976392203</v>
      </c>
      <c r="BG39" s="72">
        <f t="shared" si="20"/>
        <v>3.608093073278392</v>
      </c>
      <c r="BH39" s="72">
        <f t="shared" si="20"/>
        <v>2.886907170164581</v>
      </c>
      <c r="BI39" s="72">
        <f t="shared" si="20"/>
        <v>2.1657212670507699</v>
      </c>
      <c r="BJ39" s="72">
        <f t="shared" si="20"/>
        <v>1.4445353639369589</v>
      </c>
      <c r="BK39" s="72">
        <f t="shared" si="20"/>
        <v>0.72334946082314799</v>
      </c>
      <c r="BL39" s="72">
        <f t="shared" si="20"/>
        <v>2.1635577093370717E-3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 t="shared" ref="N40:AS40" si="21">(N26-N114)*FIT_21</f>
        <v>0.6310376652245846</v>
      </c>
      <c r="O40" s="74">
        <f t="shared" si="21"/>
        <v>1.8819346141754898</v>
      </c>
      <c r="P40" s="74">
        <f t="shared" si="21"/>
        <v>1.6864932344316468</v>
      </c>
      <c r="Q40" s="74">
        <f t="shared" si="21"/>
        <v>1.5061967586531941</v>
      </c>
      <c r="R40" s="74">
        <f t="shared" si="21"/>
        <v>1.3388816291307899</v>
      </c>
      <c r="S40" s="74">
        <f t="shared" si="21"/>
        <v>1.1845478458644343</v>
      </c>
      <c r="T40" s="74">
        <f t="shared" si="21"/>
        <v>1.0413924440963429</v>
      </c>
      <c r="U40" s="74">
        <f t="shared" si="21"/>
        <v>0.90941542382651563</v>
      </c>
      <c r="V40" s="74">
        <f t="shared" si="21"/>
        <v>0.88777984673310117</v>
      </c>
      <c r="W40" s="74">
        <f t="shared" si="21"/>
        <v>0.88777984673310117</v>
      </c>
      <c r="X40" s="74">
        <f t="shared" si="21"/>
        <v>0.88777984673310117</v>
      </c>
      <c r="Y40" s="74">
        <f t="shared" si="21"/>
        <v>0.88777984673310117</v>
      </c>
      <c r="Z40" s="74">
        <f t="shared" si="21"/>
        <v>0.88777984673310117</v>
      </c>
      <c r="AA40" s="74">
        <f t="shared" si="21"/>
        <v>0.88777984673310117</v>
      </c>
      <c r="AB40" s="74">
        <f t="shared" si="21"/>
        <v>0.88777984673310117</v>
      </c>
      <c r="AC40" s="74">
        <f t="shared" si="21"/>
        <v>0.88777984673310117</v>
      </c>
      <c r="AD40" s="74">
        <f t="shared" si="21"/>
        <v>0.88777984673310117</v>
      </c>
      <c r="AE40" s="74">
        <f t="shared" si="21"/>
        <v>0.88777984673310117</v>
      </c>
      <c r="AF40" s="74">
        <f t="shared" si="21"/>
        <v>0.88777984673310117</v>
      </c>
      <c r="AG40" s="74">
        <f t="shared" si="21"/>
        <v>0.88777984673310117</v>
      </c>
      <c r="AH40" s="74">
        <f t="shared" si="21"/>
        <v>8.3296971809645182E-2</v>
      </c>
      <c r="AI40" s="74">
        <f t="shared" si="21"/>
        <v>-0.72118590311381092</v>
      </c>
      <c r="AJ40" s="74">
        <f t="shared" si="21"/>
        <v>-0.72118590311381092</v>
      </c>
      <c r="AK40" s="74">
        <f t="shared" si="21"/>
        <v>-0.72118590311381092</v>
      </c>
      <c r="AL40" s="74">
        <f t="shared" si="21"/>
        <v>-0.72118590311381092</v>
      </c>
      <c r="AM40" s="74">
        <f t="shared" si="21"/>
        <v>-0.72118590311381092</v>
      </c>
      <c r="AN40" s="74">
        <f t="shared" si="21"/>
        <v>-0.72118590311381092</v>
      </c>
      <c r="AO40" s="74">
        <f t="shared" si="21"/>
        <v>-0.72118590311381092</v>
      </c>
      <c r="AP40" s="74">
        <f t="shared" si="21"/>
        <v>-0.72118590311381092</v>
      </c>
      <c r="AQ40" s="74">
        <f t="shared" si="21"/>
        <v>-0.72118590311381092</v>
      </c>
      <c r="AR40" s="74">
        <f t="shared" si="21"/>
        <v>-0.72118590311381092</v>
      </c>
      <c r="AS40" s="74">
        <f t="shared" si="21"/>
        <v>-0.72118590311381092</v>
      </c>
      <c r="AT40" s="74">
        <f t="shared" ref="AT40:BL40" si="22">(AT26-AT114)*FIT_21</f>
        <v>-0.72118590311381092</v>
      </c>
      <c r="AU40" s="74">
        <f t="shared" si="22"/>
        <v>-0.72118590311381092</v>
      </c>
      <c r="AV40" s="74">
        <f t="shared" si="22"/>
        <v>-0.72118590311381092</v>
      </c>
      <c r="AW40" s="74">
        <f t="shared" si="22"/>
        <v>-0.72118590311381092</v>
      </c>
      <c r="AX40" s="74">
        <f t="shared" si="22"/>
        <v>-0.72118590311381092</v>
      </c>
      <c r="AY40" s="74">
        <f t="shared" si="22"/>
        <v>-0.72118590311381092</v>
      </c>
      <c r="AZ40" s="74">
        <f t="shared" si="22"/>
        <v>-0.72118590311381092</v>
      </c>
      <c r="BA40" s="74">
        <f t="shared" si="22"/>
        <v>-0.72118590311381092</v>
      </c>
      <c r="BB40" s="74">
        <f t="shared" si="22"/>
        <v>-0.72118590311381092</v>
      </c>
      <c r="BC40" s="74">
        <f t="shared" si="22"/>
        <v>-0.72118590311381092</v>
      </c>
      <c r="BD40" s="74">
        <f t="shared" si="22"/>
        <v>-0.72118590311381092</v>
      </c>
      <c r="BE40" s="74">
        <f t="shared" si="22"/>
        <v>-0.72118590311381092</v>
      </c>
      <c r="BF40" s="74">
        <f t="shared" si="22"/>
        <v>-0.72118590311381092</v>
      </c>
      <c r="BG40" s="74">
        <f t="shared" si="22"/>
        <v>-0.72118590311381092</v>
      </c>
      <c r="BH40" s="74">
        <f t="shared" si="22"/>
        <v>-0.72118590311381092</v>
      </c>
      <c r="BI40" s="74">
        <f t="shared" si="22"/>
        <v>-0.72118590311381092</v>
      </c>
      <c r="BJ40" s="74">
        <f t="shared" si="22"/>
        <v>-0.72118590311381092</v>
      </c>
      <c r="BK40" s="74">
        <f t="shared" si="22"/>
        <v>-0.72118590311381092</v>
      </c>
      <c r="BL40" s="74">
        <f t="shared" si="22"/>
        <v>0</v>
      </c>
      <c r="BM40" s="35"/>
      <c r="BN40" s="72">
        <f>SUM(B40:BM40)</f>
        <v>2.1635577093370717E-3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3">SUM(C39:C40)</f>
        <v>0</v>
      </c>
      <c r="D41" s="72">
        <f t="shared" si="23"/>
        <v>0</v>
      </c>
      <c r="E41" s="72">
        <f t="shared" si="23"/>
        <v>0</v>
      </c>
      <c r="F41" s="72">
        <f t="shared" si="23"/>
        <v>0</v>
      </c>
      <c r="G41" s="72">
        <f t="shared" si="23"/>
        <v>0</v>
      </c>
      <c r="H41" s="72">
        <f t="shared" si="23"/>
        <v>0</v>
      </c>
      <c r="I41" s="72">
        <f t="shared" si="23"/>
        <v>0</v>
      </c>
      <c r="J41" s="72">
        <f t="shared" si="23"/>
        <v>0</v>
      </c>
      <c r="K41" s="72">
        <f t="shared" si="23"/>
        <v>0</v>
      </c>
      <c r="L41" s="72">
        <f t="shared" si="23"/>
        <v>0</v>
      </c>
      <c r="M41" s="72">
        <f t="shared" si="23"/>
        <v>0</v>
      </c>
      <c r="N41" s="72">
        <f t="shared" si="23"/>
        <v>0.6310376652245846</v>
      </c>
      <c r="O41" s="72">
        <f t="shared" si="23"/>
        <v>2.5129722794000742</v>
      </c>
      <c r="P41" s="72">
        <f t="shared" si="23"/>
        <v>4.1994655138317212</v>
      </c>
      <c r="Q41" s="72">
        <f t="shared" si="23"/>
        <v>5.7056622724849149</v>
      </c>
      <c r="R41" s="72">
        <f t="shared" si="23"/>
        <v>7.0445439016157048</v>
      </c>
      <c r="S41" s="72">
        <f t="shared" si="23"/>
        <v>8.2290917474801386</v>
      </c>
      <c r="T41" s="72">
        <f t="shared" si="23"/>
        <v>9.2704841915764824</v>
      </c>
      <c r="U41" s="72">
        <f t="shared" si="23"/>
        <v>10.179899615402999</v>
      </c>
      <c r="V41" s="72">
        <f t="shared" si="23"/>
        <v>11.0676794621361</v>
      </c>
      <c r="W41" s="72">
        <f t="shared" si="23"/>
        <v>11.955459308869202</v>
      </c>
      <c r="X41" s="72">
        <f t="shared" si="23"/>
        <v>12.843239155602303</v>
      </c>
      <c r="Y41" s="72">
        <f t="shared" si="23"/>
        <v>13.731019002335405</v>
      </c>
      <c r="Z41" s="72">
        <f t="shared" si="23"/>
        <v>14.618798849068506</v>
      </c>
      <c r="AA41" s="72">
        <f t="shared" si="23"/>
        <v>15.506578695801608</v>
      </c>
      <c r="AB41" s="72">
        <f t="shared" si="23"/>
        <v>16.394358542534707</v>
      </c>
      <c r="AC41" s="72">
        <f t="shared" si="23"/>
        <v>17.282138389267807</v>
      </c>
      <c r="AD41" s="72">
        <f t="shared" si="23"/>
        <v>18.169918236000907</v>
      </c>
      <c r="AE41" s="72">
        <f t="shared" si="23"/>
        <v>19.057698082734007</v>
      </c>
      <c r="AF41" s="72">
        <f t="shared" si="23"/>
        <v>19.945477929467106</v>
      </c>
      <c r="AG41" s="72">
        <f t="shared" si="23"/>
        <v>20.833257776200206</v>
      </c>
      <c r="AH41" s="72">
        <f t="shared" si="23"/>
        <v>20.916554748009851</v>
      </c>
      <c r="AI41" s="72">
        <f t="shared" si="23"/>
        <v>20.195368844896041</v>
      </c>
      <c r="AJ41" s="72">
        <f t="shared" si="23"/>
        <v>19.474182941782232</v>
      </c>
      <c r="AK41" s="72">
        <f t="shared" si="23"/>
        <v>18.752997038668422</v>
      </c>
      <c r="AL41" s="72">
        <f t="shared" si="23"/>
        <v>18.031811135554612</v>
      </c>
      <c r="AM41" s="72">
        <f t="shared" si="23"/>
        <v>17.310625232440803</v>
      </c>
      <c r="AN41" s="72">
        <f t="shared" si="23"/>
        <v>16.589439329326993</v>
      </c>
      <c r="AO41" s="72">
        <f t="shared" si="23"/>
        <v>15.868253426213181</v>
      </c>
      <c r="AP41" s="72">
        <f t="shared" si="23"/>
        <v>15.14706752309937</v>
      </c>
      <c r="AQ41" s="72">
        <f t="shared" si="23"/>
        <v>14.425881619985558</v>
      </c>
      <c r="AR41" s="72">
        <f t="shared" si="23"/>
        <v>13.704695716871747</v>
      </c>
      <c r="AS41" s="72">
        <f t="shared" si="23"/>
        <v>12.983509813757935</v>
      </c>
      <c r="AT41" s="72">
        <f t="shared" si="23"/>
        <v>12.262323910644124</v>
      </c>
      <c r="AU41" s="72">
        <f t="shared" si="23"/>
        <v>11.541138007530312</v>
      </c>
      <c r="AV41" s="72">
        <f t="shared" si="23"/>
        <v>10.819952104416501</v>
      </c>
      <c r="AW41" s="72">
        <f t="shared" si="23"/>
        <v>10.09876620130269</v>
      </c>
      <c r="AX41" s="72">
        <f t="shared" si="23"/>
        <v>9.3775802981888781</v>
      </c>
      <c r="AY41" s="72">
        <f t="shared" si="23"/>
        <v>8.6563943950750666</v>
      </c>
      <c r="AZ41" s="72">
        <f t="shared" si="23"/>
        <v>7.935208491961256</v>
      </c>
      <c r="BA41" s="72">
        <f t="shared" si="23"/>
        <v>7.2140225888474454</v>
      </c>
      <c r="BB41" s="72">
        <f t="shared" si="23"/>
        <v>6.4928366857336348</v>
      </c>
      <c r="BC41" s="72">
        <f t="shared" si="23"/>
        <v>5.7716507826198242</v>
      </c>
      <c r="BD41" s="72">
        <f t="shared" si="23"/>
        <v>5.0504648795060136</v>
      </c>
      <c r="BE41" s="72">
        <f t="shared" si="23"/>
        <v>4.329278976392203</v>
      </c>
      <c r="BF41" s="72">
        <f t="shared" si="23"/>
        <v>3.608093073278392</v>
      </c>
      <c r="BG41" s="72">
        <f t="shared" si="23"/>
        <v>2.886907170164581</v>
      </c>
      <c r="BH41" s="72">
        <f t="shared" si="23"/>
        <v>2.1657212670507699</v>
      </c>
      <c r="BI41" s="72">
        <f t="shared" si="23"/>
        <v>1.4445353639369589</v>
      </c>
      <c r="BJ41" s="72">
        <f t="shared" si="23"/>
        <v>0.72334946082314799</v>
      </c>
      <c r="BK41" s="72">
        <f t="shared" si="23"/>
        <v>2.1635577093370717E-3</v>
      </c>
      <c r="BL41" s="72">
        <f t="shared" si="23"/>
        <v>2.1635577093370717E-3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4">AVERAGE(C39,C41)</f>
        <v>0</v>
      </c>
      <c r="D42" s="66">
        <f t="shared" si="24"/>
        <v>0</v>
      </c>
      <c r="E42" s="66">
        <f t="shared" si="24"/>
        <v>0</v>
      </c>
      <c r="F42" s="66">
        <f>AVERAGE(F39,F41)</f>
        <v>0</v>
      </c>
      <c r="G42" s="66">
        <f t="shared" si="24"/>
        <v>0</v>
      </c>
      <c r="H42" s="66">
        <f t="shared" si="24"/>
        <v>0</v>
      </c>
      <c r="I42" s="66">
        <f t="shared" si="24"/>
        <v>0</v>
      </c>
      <c r="J42" s="66">
        <f t="shared" si="24"/>
        <v>0</v>
      </c>
      <c r="K42" s="66">
        <f t="shared" si="24"/>
        <v>0</v>
      </c>
      <c r="L42" s="66">
        <f t="shared" si="24"/>
        <v>0</v>
      </c>
      <c r="M42" s="66">
        <f t="shared" si="24"/>
        <v>0</v>
      </c>
      <c r="N42" s="66">
        <f t="shared" si="24"/>
        <v>0.3155188326122923</v>
      </c>
      <c r="O42" s="66">
        <f t="shared" si="24"/>
        <v>1.5720049723123295</v>
      </c>
      <c r="P42" s="66">
        <f t="shared" si="24"/>
        <v>3.3562188966158977</v>
      </c>
      <c r="Q42" s="66">
        <f t="shared" si="24"/>
        <v>4.9525638931583185</v>
      </c>
      <c r="R42" s="66">
        <f t="shared" si="24"/>
        <v>6.3751030870503094</v>
      </c>
      <c r="S42" s="66">
        <f t="shared" si="24"/>
        <v>7.6368178245479221</v>
      </c>
      <c r="T42" s="66">
        <f t="shared" si="24"/>
        <v>8.7497879695283096</v>
      </c>
      <c r="U42" s="66">
        <f t="shared" si="24"/>
        <v>9.7251919034897405</v>
      </c>
      <c r="V42" s="66">
        <f t="shared" si="24"/>
        <v>10.62378953876955</v>
      </c>
      <c r="W42" s="66">
        <f t="shared" si="24"/>
        <v>11.51156938550265</v>
      </c>
      <c r="X42" s="66">
        <f t="shared" si="24"/>
        <v>12.399349232235753</v>
      </c>
      <c r="Y42" s="66">
        <f t="shared" si="24"/>
        <v>13.287129078968853</v>
      </c>
      <c r="Z42" s="66">
        <f t="shared" si="24"/>
        <v>14.174908925701956</v>
      </c>
      <c r="AA42" s="66">
        <f t="shared" si="24"/>
        <v>15.062688772435056</v>
      </c>
      <c r="AB42" s="66">
        <f t="shared" si="24"/>
        <v>15.950468619168158</v>
      </c>
      <c r="AC42" s="66">
        <f t="shared" si="24"/>
        <v>16.838248465901259</v>
      </c>
      <c r="AD42" s="66">
        <f t="shared" si="24"/>
        <v>17.726028312634355</v>
      </c>
      <c r="AE42" s="66">
        <f t="shared" si="24"/>
        <v>18.613808159367458</v>
      </c>
      <c r="AF42" s="66">
        <f t="shared" si="24"/>
        <v>19.501588006100555</v>
      </c>
      <c r="AG42" s="66">
        <f t="shared" si="24"/>
        <v>20.389367852833658</v>
      </c>
      <c r="AH42" s="66">
        <f t="shared" si="24"/>
        <v>20.874906262105029</v>
      </c>
      <c r="AI42" s="66">
        <f t="shared" si="24"/>
        <v>20.555961796452948</v>
      </c>
      <c r="AJ42" s="66">
        <f t="shared" si="24"/>
        <v>19.834775893339135</v>
      </c>
      <c r="AK42" s="66">
        <f t="shared" si="24"/>
        <v>19.113589990225329</v>
      </c>
      <c r="AL42" s="66">
        <f t="shared" si="24"/>
        <v>18.392404087111515</v>
      </c>
      <c r="AM42" s="66">
        <f t="shared" si="24"/>
        <v>17.671218183997709</v>
      </c>
      <c r="AN42" s="66">
        <f t="shared" si="24"/>
        <v>16.950032280883896</v>
      </c>
      <c r="AO42" s="66">
        <f t="shared" si="24"/>
        <v>16.228846377770086</v>
      </c>
      <c r="AP42" s="66">
        <f t="shared" si="24"/>
        <v>15.507660474656277</v>
      </c>
      <c r="AQ42" s="66">
        <f t="shared" si="24"/>
        <v>14.786474571542463</v>
      </c>
      <c r="AR42" s="66">
        <f t="shared" si="24"/>
        <v>14.065288668428654</v>
      </c>
      <c r="AS42" s="66">
        <f t="shared" si="24"/>
        <v>13.34410276531484</v>
      </c>
      <c r="AT42" s="66">
        <f t="shared" si="24"/>
        <v>12.622916862201031</v>
      </c>
      <c r="AU42" s="66">
        <f t="shared" si="24"/>
        <v>11.901730959087217</v>
      </c>
      <c r="AV42" s="66">
        <f t="shared" si="24"/>
        <v>11.180545055973408</v>
      </c>
      <c r="AW42" s="66">
        <f t="shared" si="24"/>
        <v>10.459359152859594</v>
      </c>
      <c r="AX42" s="66">
        <f t="shared" si="24"/>
        <v>9.7381732497457847</v>
      </c>
      <c r="AY42" s="66">
        <f t="shared" si="24"/>
        <v>9.0169873466319714</v>
      </c>
      <c r="AZ42" s="66">
        <f t="shared" si="24"/>
        <v>8.2958014435181617</v>
      </c>
      <c r="BA42" s="66">
        <f t="shared" si="24"/>
        <v>7.5746155404043503</v>
      </c>
      <c r="BB42" s="66">
        <f t="shared" si="24"/>
        <v>6.8534296372905406</v>
      </c>
      <c r="BC42" s="66">
        <f t="shared" si="24"/>
        <v>6.1322437341767291</v>
      </c>
      <c r="BD42" s="66">
        <f t="shared" si="24"/>
        <v>5.4110578310629194</v>
      </c>
      <c r="BE42" s="66">
        <f t="shared" si="24"/>
        <v>4.6898719279491079</v>
      </c>
      <c r="BF42" s="66">
        <f t="shared" si="24"/>
        <v>3.9686860248352973</v>
      </c>
      <c r="BG42" s="66">
        <f t="shared" si="24"/>
        <v>3.2475001217214867</v>
      </c>
      <c r="BH42" s="66">
        <f t="shared" si="24"/>
        <v>2.5263142186076752</v>
      </c>
      <c r="BI42" s="66">
        <f t="shared" si="24"/>
        <v>1.8051283154938644</v>
      </c>
      <c r="BJ42" s="66">
        <f t="shared" si="24"/>
        <v>1.0839424123800534</v>
      </c>
      <c r="BK42" s="66">
        <f t="shared" si="24"/>
        <v>0.36275650926624253</v>
      </c>
      <c r="BL42" s="66">
        <f t="shared" si="24"/>
        <v>2.1635577093370717E-3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376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5">B47</f>
        <v>0</v>
      </c>
      <c r="D45" s="53">
        <f t="shared" si="25"/>
        <v>0</v>
      </c>
      <c r="E45" s="53">
        <f t="shared" si="25"/>
        <v>0</v>
      </c>
      <c r="F45" s="53">
        <f t="shared" si="25"/>
        <v>0</v>
      </c>
      <c r="G45" s="53">
        <f t="shared" si="25"/>
        <v>0</v>
      </c>
      <c r="H45" s="53">
        <f t="shared" si="25"/>
        <v>0</v>
      </c>
      <c r="I45" s="53">
        <f t="shared" si="25"/>
        <v>0</v>
      </c>
      <c r="J45" s="53">
        <f t="shared" si="25"/>
        <v>0</v>
      </c>
      <c r="K45" s="53">
        <f t="shared" si="25"/>
        <v>0</v>
      </c>
      <c r="L45" s="53">
        <f t="shared" si="25"/>
        <v>0</v>
      </c>
      <c r="M45" s="53">
        <f t="shared" si="25"/>
        <v>0</v>
      </c>
      <c r="N45" s="53">
        <f t="shared" si="25"/>
        <v>0</v>
      </c>
      <c r="O45" s="53">
        <f t="shared" si="25"/>
        <v>0.1953211820933238</v>
      </c>
      <c r="P45" s="53">
        <f t="shared" si="25"/>
        <v>0.7778247531476421</v>
      </c>
      <c r="Q45" s="53">
        <f t="shared" si="25"/>
        <v>1.2998345638050566</v>
      </c>
      <c r="R45" s="53">
        <f t="shared" si="25"/>
        <v>1.7660383224358072</v>
      </c>
      <c r="S45" s="53">
        <f t="shared" si="25"/>
        <v>2.1804540647858137</v>
      </c>
      <c r="T45" s="53">
        <f t="shared" si="25"/>
        <v>2.5470998266009959</v>
      </c>
      <c r="U45" s="53">
        <f t="shared" si="25"/>
        <v>2.8694355831070069</v>
      </c>
      <c r="V45" s="53">
        <f t="shared" si="25"/>
        <v>3.1509213095294997</v>
      </c>
      <c r="W45" s="53">
        <f t="shared" si="25"/>
        <v>3.4257103097087929</v>
      </c>
      <c r="X45" s="53">
        <f t="shared" si="25"/>
        <v>3.7004993098880861</v>
      </c>
      <c r="Y45" s="53">
        <f t="shared" si="25"/>
        <v>3.9752883100673793</v>
      </c>
      <c r="Z45" s="53">
        <f t="shared" si="25"/>
        <v>4.2500773102466729</v>
      </c>
      <c r="AA45" s="53">
        <f t="shared" si="25"/>
        <v>4.5248663104259661</v>
      </c>
      <c r="AB45" s="53">
        <f t="shared" si="25"/>
        <v>4.7996553106052593</v>
      </c>
      <c r="AC45" s="53">
        <f t="shared" si="25"/>
        <v>5.0744443107845525</v>
      </c>
      <c r="AD45" s="53">
        <f t="shared" si="25"/>
        <v>5.3492333109638457</v>
      </c>
      <c r="AE45" s="53">
        <f t="shared" si="25"/>
        <v>5.6240223111431389</v>
      </c>
      <c r="AF45" s="53">
        <f t="shared" si="25"/>
        <v>5.8988113113224321</v>
      </c>
      <c r="AG45" s="53">
        <f t="shared" si="25"/>
        <v>6.1736003115017253</v>
      </c>
      <c r="AH45" s="53">
        <f t="shared" si="25"/>
        <v>6.4483893116810185</v>
      </c>
      <c r="AI45" s="53">
        <f t="shared" si="25"/>
        <v>6.4741717077173373</v>
      </c>
      <c r="AJ45" s="53">
        <f t="shared" si="25"/>
        <v>6.2509474996106817</v>
      </c>
      <c r="AK45" s="53">
        <f t="shared" si="25"/>
        <v>6.0277232915040262</v>
      </c>
      <c r="AL45" s="53">
        <f t="shared" si="25"/>
        <v>5.8044990833973706</v>
      </c>
      <c r="AM45" s="53">
        <f t="shared" si="25"/>
        <v>5.5812748752907151</v>
      </c>
      <c r="AN45" s="53">
        <f t="shared" si="25"/>
        <v>5.3580506671840595</v>
      </c>
      <c r="AO45" s="53">
        <f t="shared" si="25"/>
        <v>5.134826459077404</v>
      </c>
      <c r="AP45" s="53">
        <f t="shared" si="25"/>
        <v>4.9116022509707484</v>
      </c>
      <c r="AQ45" s="53">
        <f t="shared" si="25"/>
        <v>4.6883780428640929</v>
      </c>
      <c r="AR45" s="53">
        <f t="shared" si="25"/>
        <v>4.4651538347574373</v>
      </c>
      <c r="AS45" s="53">
        <f t="shared" si="25"/>
        <v>4.2419296266507818</v>
      </c>
      <c r="AT45" s="53">
        <f t="shared" si="25"/>
        <v>4.0187054185441262</v>
      </c>
      <c r="AU45" s="53">
        <f t="shared" si="25"/>
        <v>3.7954812104374707</v>
      </c>
      <c r="AV45" s="53">
        <f t="shared" si="25"/>
        <v>3.5722570023308151</v>
      </c>
      <c r="AW45" s="53">
        <f t="shared" si="25"/>
        <v>3.3490327942241596</v>
      </c>
      <c r="AX45" s="53">
        <f t="shared" si="25"/>
        <v>3.125808586117504</v>
      </c>
      <c r="AY45" s="53">
        <f t="shared" si="25"/>
        <v>2.9025843780108485</v>
      </c>
      <c r="AZ45" s="53">
        <f t="shared" si="25"/>
        <v>2.6793601699041929</v>
      </c>
      <c r="BA45" s="53">
        <f t="shared" si="25"/>
        <v>2.4561359617975373</v>
      </c>
      <c r="BB45" s="53">
        <f t="shared" si="25"/>
        <v>2.2329117536908818</v>
      </c>
      <c r="BC45" s="53">
        <f t="shared" si="25"/>
        <v>2.0096875455842262</v>
      </c>
      <c r="BD45" s="53">
        <f t="shared" si="25"/>
        <v>1.7864633374775705</v>
      </c>
      <c r="BE45" s="53">
        <f t="shared" si="25"/>
        <v>1.5632391293709147</v>
      </c>
      <c r="BF45" s="53">
        <f t="shared" si="25"/>
        <v>1.3400149212642589</v>
      </c>
      <c r="BG45" s="53">
        <f t="shared" si="25"/>
        <v>1.1167907131576031</v>
      </c>
      <c r="BH45" s="53">
        <f t="shared" si="25"/>
        <v>0.89356650505094737</v>
      </c>
      <c r="BI45" s="53">
        <f t="shared" si="25"/>
        <v>0.67034229694429159</v>
      </c>
      <c r="BJ45" s="53">
        <f t="shared" si="25"/>
        <v>0.44711808883763582</v>
      </c>
      <c r="BK45" s="53">
        <f t="shared" si="25"/>
        <v>0.22389388073098004</v>
      </c>
      <c r="BL45" s="53">
        <f t="shared" si="25"/>
        <v>6.6967262432426899E-4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0.1953211820933238</v>
      </c>
      <c r="O46" s="53">
        <f>(O27-O114)*'Assumptions (Inputs)'!$D$26</f>
        <v>0.58250357105431827</v>
      </c>
      <c r="P46" s="53">
        <f>(P27-P114)*'Assumptions (Inputs)'!$D$26</f>
        <v>0.52200981065741447</v>
      </c>
      <c r="Q46" s="53">
        <f>(Q27-Q114)*'Assumptions (Inputs)'!$D$26</f>
        <v>0.46620375863075059</v>
      </c>
      <c r="R46" s="53">
        <f>(R27-R114)*'Assumptions (Inputs)'!$D$26</f>
        <v>0.41441574235000644</v>
      </c>
      <c r="S46" s="53">
        <f>(S27-S114)*'Assumptions (Inputs)'!$D$26</f>
        <v>0.3666457618151821</v>
      </c>
      <c r="T46" s="53">
        <f>(T27-T114)*'Assumptions (Inputs)'!$D$26</f>
        <v>0.32233575650601087</v>
      </c>
      <c r="U46" s="53">
        <f>(U27-U114)*'Assumptions (Inputs)'!$D$26</f>
        <v>0.28148572642249298</v>
      </c>
      <c r="V46" s="53">
        <f>(V27-V114)*'Assumptions (Inputs)'!$D$26</f>
        <v>0.27478900017929325</v>
      </c>
      <c r="W46" s="53">
        <f>(W27-W114)*'Assumptions (Inputs)'!$D$26</f>
        <v>0.27478900017929325</v>
      </c>
      <c r="X46" s="53">
        <f>(X27-X114)*'Assumptions (Inputs)'!$D$26</f>
        <v>0.27478900017929325</v>
      </c>
      <c r="Y46" s="53">
        <f>(Y27-Y114)*'Assumptions (Inputs)'!$D$26</f>
        <v>0.27478900017929325</v>
      </c>
      <c r="Z46" s="53">
        <f>(Z27-Z114)*'Assumptions (Inputs)'!$D$26</f>
        <v>0.27478900017929325</v>
      </c>
      <c r="AA46" s="53">
        <f>(AA27-AA114)*'Assumptions (Inputs)'!$D$26</f>
        <v>0.27478900017929325</v>
      </c>
      <c r="AB46" s="53">
        <f>(AB27-AB114)*'Assumptions (Inputs)'!$D$26</f>
        <v>0.27478900017929325</v>
      </c>
      <c r="AC46" s="53">
        <f>(AC27-AC114)*'Assumptions (Inputs)'!$D$26</f>
        <v>0.27478900017929325</v>
      </c>
      <c r="AD46" s="53">
        <f>(AD27-AD114)*'Assumptions (Inputs)'!$D$26</f>
        <v>0.27478900017929325</v>
      </c>
      <c r="AE46" s="53">
        <f>(AE27-AE114)*'Assumptions (Inputs)'!$D$26</f>
        <v>0.27478900017929325</v>
      </c>
      <c r="AF46" s="53">
        <f>(AF27-AF114)*'Assumptions (Inputs)'!$D$26</f>
        <v>0.27478900017929325</v>
      </c>
      <c r="AG46" s="53">
        <f>(AG27-AG114)*'Assumptions (Inputs)'!$D$26</f>
        <v>0.27478900017929325</v>
      </c>
      <c r="AH46" s="53">
        <f>(AH27-AH114)*'Assumptions (Inputs)'!$D$26</f>
        <v>2.5782396036318749E-2</v>
      </c>
      <c r="AI46" s="53">
        <f>(AI27-AI114)*'Assumptions (Inputs)'!$D$26</f>
        <v>-0.22322420810665577</v>
      </c>
      <c r="AJ46" s="53">
        <f>(AJ27-AJ114)*'Assumptions (Inputs)'!$D$26</f>
        <v>-0.22322420810665577</v>
      </c>
      <c r="AK46" s="53">
        <f>(AK27-AK114)*'Assumptions (Inputs)'!$D$26</f>
        <v>-0.22322420810665577</v>
      </c>
      <c r="AL46" s="53">
        <f>(AL27-AL114)*'Assumptions (Inputs)'!$D$26</f>
        <v>-0.22322420810665577</v>
      </c>
      <c r="AM46" s="53">
        <f>(AM27-AM114)*'Assumptions (Inputs)'!$D$26</f>
        <v>-0.22322420810665577</v>
      </c>
      <c r="AN46" s="53">
        <f>(AN27-AN114)*'Assumptions (Inputs)'!$D$26</f>
        <v>-0.22322420810665577</v>
      </c>
      <c r="AO46" s="53">
        <f>(AO27-AO114)*'Assumptions (Inputs)'!$D$26</f>
        <v>-0.22322420810665577</v>
      </c>
      <c r="AP46" s="53">
        <f>(AP27-AP114)*'Assumptions (Inputs)'!$D$26</f>
        <v>-0.22322420810665577</v>
      </c>
      <c r="AQ46" s="53">
        <f>(AQ27-AQ114)*'Assumptions (Inputs)'!$D$26</f>
        <v>-0.22322420810665577</v>
      </c>
      <c r="AR46" s="53">
        <f>(AR27-AR114)*'Assumptions (Inputs)'!$D$26</f>
        <v>-0.22322420810665577</v>
      </c>
      <c r="AS46" s="53">
        <f>(AS27-AS114)*'Assumptions (Inputs)'!$D$26</f>
        <v>-0.22322420810665577</v>
      </c>
      <c r="AT46" s="53">
        <f>(AT27-AT114)*'Assumptions (Inputs)'!$D$26</f>
        <v>-0.22322420810665577</v>
      </c>
      <c r="AU46" s="53">
        <f>(AU27-AU114)*'Assumptions (Inputs)'!$D$26</f>
        <v>-0.22322420810665577</v>
      </c>
      <c r="AV46" s="53">
        <f>(AV27-AV114)*'Assumptions (Inputs)'!$D$26</f>
        <v>-0.22322420810665577</v>
      </c>
      <c r="AW46" s="53">
        <f>(AW27-AW114)*'Assumptions (Inputs)'!$D$26</f>
        <v>-0.22322420810665577</v>
      </c>
      <c r="AX46" s="53">
        <f>(AX27-AX114)*'Assumptions (Inputs)'!$D$26</f>
        <v>-0.22322420810665577</v>
      </c>
      <c r="AY46" s="53">
        <f>(AY27-AY114)*'Assumptions (Inputs)'!$D$26</f>
        <v>-0.22322420810665577</v>
      </c>
      <c r="AZ46" s="53">
        <f>(AZ27-AZ114)*'Assumptions (Inputs)'!$D$26</f>
        <v>-0.22322420810665577</v>
      </c>
      <c r="BA46" s="53">
        <f>(BA27-BA114)*'Assumptions (Inputs)'!$D$26</f>
        <v>-0.22322420810665577</v>
      </c>
      <c r="BB46" s="53">
        <f>(BB27-BB114)*'Assumptions (Inputs)'!$D$26</f>
        <v>-0.22322420810665577</v>
      </c>
      <c r="BC46" s="53">
        <f>(BC27-BC114)*'Assumptions (Inputs)'!$D$26</f>
        <v>-0.22322420810665577</v>
      </c>
      <c r="BD46" s="53">
        <f>(BD27-BD114)*'Assumptions (Inputs)'!$D$26</f>
        <v>-0.22322420810665577</v>
      </c>
      <c r="BE46" s="53">
        <f>(BE27-BE114)*'Assumptions (Inputs)'!$D$26</f>
        <v>-0.22322420810665577</v>
      </c>
      <c r="BF46" s="53">
        <f>(BF27-BF114)*'Assumptions (Inputs)'!$D$26</f>
        <v>-0.22322420810665577</v>
      </c>
      <c r="BG46" s="53">
        <f>(BG27-BG114)*'Assumptions (Inputs)'!$D$26</f>
        <v>-0.22322420810665577</v>
      </c>
      <c r="BH46" s="53">
        <f>(BH27-BH114)*'Assumptions (Inputs)'!$D$26</f>
        <v>-0.22322420810665577</v>
      </c>
      <c r="BI46" s="53">
        <f>(BI27-BI114)*'Assumptions (Inputs)'!$D$26</f>
        <v>-0.22322420810665577</v>
      </c>
      <c r="BJ46" s="53">
        <f>(BJ27-BJ114)*'Assumptions (Inputs)'!$D$26</f>
        <v>-0.22322420810665577</v>
      </c>
      <c r="BK46" s="53">
        <f>(BK27-BK114)*'Assumptions (Inputs)'!$D$26</f>
        <v>-0.22322420810665577</v>
      </c>
      <c r="BL46" s="53">
        <f>(BL27-BL114)*'Assumptions (Inputs)'!$D$26</f>
        <v>0</v>
      </c>
      <c r="BM46" s="35"/>
      <c r="BN46" s="72">
        <f>SUM(B46:BM46)</f>
        <v>6.6967262432426899E-4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6">SUM(B45:B46)</f>
        <v>0</v>
      </c>
      <c r="C47" s="75">
        <f t="shared" si="26"/>
        <v>0</v>
      </c>
      <c r="D47" s="75">
        <f>SUM(D45:D46)</f>
        <v>0</v>
      </c>
      <c r="E47" s="75">
        <f>SUM(E45:E46)</f>
        <v>0</v>
      </c>
      <c r="F47" s="75">
        <f t="shared" si="26"/>
        <v>0</v>
      </c>
      <c r="G47" s="75">
        <f t="shared" si="26"/>
        <v>0</v>
      </c>
      <c r="H47" s="75">
        <f t="shared" si="26"/>
        <v>0</v>
      </c>
      <c r="I47" s="75">
        <f t="shared" si="26"/>
        <v>0</v>
      </c>
      <c r="J47" s="75">
        <f t="shared" si="26"/>
        <v>0</v>
      </c>
      <c r="K47" s="75">
        <f t="shared" si="26"/>
        <v>0</v>
      </c>
      <c r="L47" s="75">
        <f t="shared" si="26"/>
        <v>0</v>
      </c>
      <c r="M47" s="75">
        <f t="shared" si="26"/>
        <v>0</v>
      </c>
      <c r="N47" s="75">
        <f t="shared" si="26"/>
        <v>0.1953211820933238</v>
      </c>
      <c r="O47" s="75">
        <f t="shared" si="26"/>
        <v>0.7778247531476421</v>
      </c>
      <c r="P47" s="75">
        <f t="shared" si="26"/>
        <v>1.2998345638050566</v>
      </c>
      <c r="Q47" s="75">
        <f t="shared" si="26"/>
        <v>1.7660383224358072</v>
      </c>
      <c r="R47" s="75">
        <f t="shared" si="26"/>
        <v>2.1804540647858137</v>
      </c>
      <c r="S47" s="75">
        <f t="shared" si="26"/>
        <v>2.5470998266009959</v>
      </c>
      <c r="T47" s="75">
        <f t="shared" si="26"/>
        <v>2.8694355831070069</v>
      </c>
      <c r="U47" s="75">
        <f t="shared" si="26"/>
        <v>3.1509213095294997</v>
      </c>
      <c r="V47" s="75">
        <f t="shared" si="26"/>
        <v>3.4257103097087929</v>
      </c>
      <c r="W47" s="75">
        <f t="shared" si="26"/>
        <v>3.7004993098880861</v>
      </c>
      <c r="X47" s="75">
        <f t="shared" si="26"/>
        <v>3.9752883100673793</v>
      </c>
      <c r="Y47" s="75">
        <f t="shared" si="26"/>
        <v>4.2500773102466729</v>
      </c>
      <c r="Z47" s="75">
        <f t="shared" si="26"/>
        <v>4.5248663104259661</v>
      </c>
      <c r="AA47" s="75">
        <f t="shared" si="26"/>
        <v>4.7996553106052593</v>
      </c>
      <c r="AB47" s="75">
        <f t="shared" si="26"/>
        <v>5.0744443107845525</v>
      </c>
      <c r="AC47" s="75">
        <f t="shared" si="26"/>
        <v>5.3492333109638457</v>
      </c>
      <c r="AD47" s="75">
        <f t="shared" si="26"/>
        <v>5.6240223111431389</v>
      </c>
      <c r="AE47" s="75">
        <f t="shared" si="26"/>
        <v>5.8988113113224321</v>
      </c>
      <c r="AF47" s="75">
        <f t="shared" si="26"/>
        <v>6.1736003115017253</v>
      </c>
      <c r="AG47" s="75">
        <f t="shared" si="26"/>
        <v>6.4483893116810185</v>
      </c>
      <c r="AH47" s="75">
        <f t="shared" si="26"/>
        <v>6.4741717077173373</v>
      </c>
      <c r="AI47" s="75">
        <f t="shared" si="26"/>
        <v>6.2509474996106817</v>
      </c>
      <c r="AJ47" s="75">
        <f t="shared" si="26"/>
        <v>6.0277232915040262</v>
      </c>
      <c r="AK47" s="75">
        <f t="shared" si="26"/>
        <v>5.8044990833973706</v>
      </c>
      <c r="AL47" s="75">
        <f t="shared" si="26"/>
        <v>5.5812748752907151</v>
      </c>
      <c r="AM47" s="75">
        <f t="shared" si="26"/>
        <v>5.3580506671840595</v>
      </c>
      <c r="AN47" s="75">
        <f t="shared" si="26"/>
        <v>5.134826459077404</v>
      </c>
      <c r="AO47" s="75">
        <f t="shared" si="26"/>
        <v>4.9116022509707484</v>
      </c>
      <c r="AP47" s="75">
        <f t="shared" si="26"/>
        <v>4.6883780428640929</v>
      </c>
      <c r="AQ47" s="75">
        <f t="shared" si="26"/>
        <v>4.4651538347574373</v>
      </c>
      <c r="AR47" s="75">
        <f t="shared" si="26"/>
        <v>4.2419296266507818</v>
      </c>
      <c r="AS47" s="75">
        <f t="shared" si="26"/>
        <v>4.0187054185441262</v>
      </c>
      <c r="AT47" s="75">
        <f t="shared" si="26"/>
        <v>3.7954812104374707</v>
      </c>
      <c r="AU47" s="75">
        <f t="shared" si="26"/>
        <v>3.5722570023308151</v>
      </c>
      <c r="AV47" s="75">
        <f t="shared" si="26"/>
        <v>3.3490327942241596</v>
      </c>
      <c r="AW47" s="75">
        <f t="shared" si="26"/>
        <v>3.125808586117504</v>
      </c>
      <c r="AX47" s="75">
        <f t="shared" si="26"/>
        <v>2.9025843780108485</v>
      </c>
      <c r="AY47" s="75">
        <f t="shared" si="26"/>
        <v>2.6793601699041929</v>
      </c>
      <c r="AZ47" s="75">
        <f t="shared" si="26"/>
        <v>2.4561359617975373</v>
      </c>
      <c r="BA47" s="75">
        <f t="shared" si="26"/>
        <v>2.2329117536908818</v>
      </c>
      <c r="BB47" s="75">
        <f t="shared" si="26"/>
        <v>2.0096875455842262</v>
      </c>
      <c r="BC47" s="75">
        <f t="shared" si="26"/>
        <v>1.7864633374775705</v>
      </c>
      <c r="BD47" s="75">
        <f t="shared" si="26"/>
        <v>1.5632391293709147</v>
      </c>
      <c r="BE47" s="75">
        <f t="shared" si="26"/>
        <v>1.3400149212642589</v>
      </c>
      <c r="BF47" s="75">
        <f t="shared" si="26"/>
        <v>1.1167907131576031</v>
      </c>
      <c r="BG47" s="75">
        <f t="shared" si="26"/>
        <v>0.89356650505094737</v>
      </c>
      <c r="BH47" s="75">
        <f t="shared" si="26"/>
        <v>0.67034229694429159</v>
      </c>
      <c r="BI47" s="75">
        <f t="shared" si="26"/>
        <v>0.44711808883763582</v>
      </c>
      <c r="BJ47" s="75">
        <f t="shared" si="26"/>
        <v>0.22389388073098004</v>
      </c>
      <c r="BK47" s="75">
        <f t="shared" si="26"/>
        <v>6.6967262432426899E-4</v>
      </c>
      <c r="BL47" s="75">
        <f t="shared" si="26"/>
        <v>6.6967262432426899E-4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7">AVERAGE(B45,B47)</f>
        <v>0</v>
      </c>
      <c r="C48" s="66">
        <f t="shared" si="27"/>
        <v>0</v>
      </c>
      <c r="D48" s="66">
        <f t="shared" si="27"/>
        <v>0</v>
      </c>
      <c r="E48" s="66">
        <f>AVERAGE(E45,E47)</f>
        <v>0</v>
      </c>
      <c r="F48" s="66">
        <f t="shared" si="27"/>
        <v>0</v>
      </c>
      <c r="G48" s="66">
        <f>AVERAGE(G45,G47)</f>
        <v>0</v>
      </c>
      <c r="H48" s="66">
        <f t="shared" si="27"/>
        <v>0</v>
      </c>
      <c r="I48" s="66">
        <f t="shared" si="27"/>
        <v>0</v>
      </c>
      <c r="J48" s="66">
        <f t="shared" si="27"/>
        <v>0</v>
      </c>
      <c r="K48" s="66">
        <f t="shared" si="27"/>
        <v>0</v>
      </c>
      <c r="L48" s="66">
        <f>AVERAGE(L45,L47)</f>
        <v>0</v>
      </c>
      <c r="M48" s="66">
        <f>AVERAGE(M45,M47)</f>
        <v>0</v>
      </c>
      <c r="N48" s="66">
        <f>AVERAGE(N45,N47)</f>
        <v>9.7660591046661901E-2</v>
      </c>
      <c r="O48" s="66">
        <f t="shared" ref="O48:BL48" si="28">AVERAGE(O45,O47)</f>
        <v>0.48657296762048297</v>
      </c>
      <c r="P48" s="66">
        <f t="shared" si="28"/>
        <v>1.0388296584763492</v>
      </c>
      <c r="Q48" s="66">
        <f t="shared" si="28"/>
        <v>1.5329364431204318</v>
      </c>
      <c r="R48" s="66">
        <f t="shared" si="28"/>
        <v>1.9732461936108106</v>
      </c>
      <c r="S48" s="66">
        <f t="shared" si="28"/>
        <v>2.363776945693405</v>
      </c>
      <c r="T48" s="66">
        <f t="shared" si="28"/>
        <v>2.7082677048540011</v>
      </c>
      <c r="U48" s="66">
        <f t="shared" si="28"/>
        <v>3.0101784463182533</v>
      </c>
      <c r="V48" s="66">
        <f t="shared" si="28"/>
        <v>3.2883158096191463</v>
      </c>
      <c r="W48" s="66">
        <f t="shared" si="28"/>
        <v>3.5631048097984395</v>
      </c>
      <c r="X48" s="66">
        <f t="shared" si="28"/>
        <v>3.8378938099777327</v>
      </c>
      <c r="Y48" s="66">
        <f t="shared" si="28"/>
        <v>4.1126828101570263</v>
      </c>
      <c r="Z48" s="66">
        <f t="shared" si="28"/>
        <v>4.3874718103363195</v>
      </c>
      <c r="AA48" s="66">
        <f t="shared" si="28"/>
        <v>4.6622608105156127</v>
      </c>
      <c r="AB48" s="66">
        <f t="shared" si="28"/>
        <v>4.9370498106949059</v>
      </c>
      <c r="AC48" s="66">
        <f t="shared" si="28"/>
        <v>5.2118388108741991</v>
      </c>
      <c r="AD48" s="66">
        <f t="shared" si="28"/>
        <v>5.4866278110534923</v>
      </c>
      <c r="AE48" s="66">
        <f t="shared" si="28"/>
        <v>5.7614168112327855</v>
      </c>
      <c r="AF48" s="66">
        <f t="shared" si="28"/>
        <v>6.0362058114120787</v>
      </c>
      <c r="AG48" s="66">
        <f t="shared" si="28"/>
        <v>6.3109948115913719</v>
      </c>
      <c r="AH48" s="66">
        <f t="shared" si="28"/>
        <v>6.4612805096991774</v>
      </c>
      <c r="AI48" s="66">
        <f t="shared" si="28"/>
        <v>6.3625596036640095</v>
      </c>
      <c r="AJ48" s="66">
        <f t="shared" si="28"/>
        <v>6.139335395557354</v>
      </c>
      <c r="AK48" s="66">
        <f t="shared" si="28"/>
        <v>5.9161111874506984</v>
      </c>
      <c r="AL48" s="66">
        <f t="shared" si="28"/>
        <v>5.6928869793440429</v>
      </c>
      <c r="AM48" s="66">
        <f t="shared" si="28"/>
        <v>5.4696627712373873</v>
      </c>
      <c r="AN48" s="66">
        <f t="shared" si="28"/>
        <v>5.2464385631307318</v>
      </c>
      <c r="AO48" s="66">
        <f t="shared" si="28"/>
        <v>5.0232143550240762</v>
      </c>
      <c r="AP48" s="66">
        <f t="shared" si="28"/>
        <v>4.7999901469174207</v>
      </c>
      <c r="AQ48" s="66">
        <f t="shared" si="28"/>
        <v>4.5767659388107651</v>
      </c>
      <c r="AR48" s="66">
        <f t="shared" si="28"/>
        <v>4.3535417307041095</v>
      </c>
      <c r="AS48" s="66">
        <f t="shared" si="28"/>
        <v>4.130317522597454</v>
      </c>
      <c r="AT48" s="66">
        <f t="shared" si="28"/>
        <v>3.9070933144907984</v>
      </c>
      <c r="AU48" s="66">
        <f t="shared" si="28"/>
        <v>3.6838691063841429</v>
      </c>
      <c r="AV48" s="66">
        <f t="shared" si="28"/>
        <v>3.4606448982774873</v>
      </c>
      <c r="AW48" s="66">
        <f t="shared" si="28"/>
        <v>3.2374206901708318</v>
      </c>
      <c r="AX48" s="66">
        <f t="shared" si="28"/>
        <v>3.0141964820641762</v>
      </c>
      <c r="AY48" s="66">
        <f t="shared" si="28"/>
        <v>2.7909722739575207</v>
      </c>
      <c r="AZ48" s="66">
        <f t="shared" si="28"/>
        <v>2.5677480658508651</v>
      </c>
      <c r="BA48" s="66">
        <f t="shared" si="28"/>
        <v>2.3445238577442096</v>
      </c>
      <c r="BB48" s="66">
        <f t="shared" si="28"/>
        <v>2.121299649637554</v>
      </c>
      <c r="BC48" s="66">
        <f t="shared" si="28"/>
        <v>1.8980754415308985</v>
      </c>
      <c r="BD48" s="66">
        <f t="shared" si="28"/>
        <v>1.6748512334242425</v>
      </c>
      <c r="BE48" s="66">
        <f t="shared" si="28"/>
        <v>1.4516270253175869</v>
      </c>
      <c r="BF48" s="66">
        <f t="shared" si="28"/>
        <v>1.2284028172109309</v>
      </c>
      <c r="BG48" s="66">
        <f t="shared" si="28"/>
        <v>1.0051786091042754</v>
      </c>
      <c r="BH48" s="66">
        <f t="shared" si="28"/>
        <v>0.78195440099761948</v>
      </c>
      <c r="BI48" s="66">
        <f t="shared" si="28"/>
        <v>0.55873019289096371</v>
      </c>
      <c r="BJ48" s="66">
        <f t="shared" si="28"/>
        <v>0.33550598478430793</v>
      </c>
      <c r="BK48" s="66">
        <f t="shared" si="28"/>
        <v>0.11228177667765216</v>
      </c>
      <c r="BL48" s="66">
        <f t="shared" si="28"/>
        <v>6.6967262432426899E-4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485" t="s">
        <v>373</v>
      </c>
      <c r="B50" s="69">
        <f>B22-B36-B42-B48</f>
        <v>0</v>
      </c>
      <c r="C50" s="69">
        <f t="shared" ref="C50:BH50" si="29">C22-C36-C42-C48</f>
        <v>0</v>
      </c>
      <c r="D50" s="69">
        <f t="shared" si="29"/>
        <v>0</v>
      </c>
      <c r="E50" s="69">
        <f t="shared" si="29"/>
        <v>0</v>
      </c>
      <c r="F50" s="69">
        <f t="shared" si="29"/>
        <v>0</v>
      </c>
      <c r="G50" s="69">
        <f t="shared" si="29"/>
        <v>0</v>
      </c>
      <c r="H50" s="69">
        <f t="shared" si="29"/>
        <v>0</v>
      </c>
      <c r="I50" s="69">
        <f t="shared" si="29"/>
        <v>0</v>
      </c>
      <c r="J50" s="69">
        <f t="shared" si="29"/>
        <v>0</v>
      </c>
      <c r="K50" s="69">
        <f t="shared" si="29"/>
        <v>0</v>
      </c>
      <c r="L50" s="69">
        <f t="shared" si="29"/>
        <v>0</v>
      </c>
      <c r="M50" s="69">
        <f t="shared" si="29"/>
        <v>0</v>
      </c>
      <c r="N50" s="69">
        <f t="shared" si="29"/>
        <v>83.295898616336956</v>
      </c>
      <c r="O50" s="69">
        <f t="shared" si="29"/>
        <v>163.21319152364887</v>
      </c>
      <c r="P50" s="69">
        <f t="shared" si="29"/>
        <v>156.58394767566912</v>
      </c>
      <c r="Q50" s="69">
        <f t="shared" si="29"/>
        <v>150.20072266166233</v>
      </c>
      <c r="R50" s="69">
        <f t="shared" si="29"/>
        <v>144.04510048445965</v>
      </c>
      <c r="S50" s="69">
        <f t="shared" si="29"/>
        <v>138.10008176205912</v>
      </c>
      <c r="T50" s="69">
        <f t="shared" si="29"/>
        <v>132.34984762509785</v>
      </c>
      <c r="U50" s="69">
        <f t="shared" si="29"/>
        <v>126.7797597168519</v>
      </c>
      <c r="V50" s="69">
        <f t="shared" si="29"/>
        <v>121.31025148545086</v>
      </c>
      <c r="W50" s="69">
        <f t="shared" si="29"/>
        <v>115.85490940571816</v>
      </c>
      <c r="X50" s="69">
        <f t="shared" si="29"/>
        <v>110.39956732598549</v>
      </c>
      <c r="Y50" s="69">
        <f t="shared" si="29"/>
        <v>104.94422524625278</v>
      </c>
      <c r="Z50" s="69">
        <f t="shared" si="29"/>
        <v>99.488883166520083</v>
      </c>
      <c r="AA50" s="69">
        <f t="shared" si="29"/>
        <v>94.03354108678738</v>
      </c>
      <c r="AB50" s="69">
        <f t="shared" si="29"/>
        <v>88.578199007054693</v>
      </c>
      <c r="AC50" s="69">
        <f t="shared" si="29"/>
        <v>83.12285692732199</v>
      </c>
      <c r="AD50" s="69">
        <f t="shared" si="29"/>
        <v>77.667514847589288</v>
      </c>
      <c r="AE50" s="69">
        <f t="shared" si="29"/>
        <v>72.212172767856586</v>
      </c>
      <c r="AF50" s="69">
        <f t="shared" si="29"/>
        <v>66.756830688123884</v>
      </c>
      <c r="AG50" s="69">
        <f t="shared" si="29"/>
        <v>61.301488608391182</v>
      </c>
      <c r="AH50" s="69">
        <f t="shared" si="29"/>
        <v>56.372891268191694</v>
      </c>
      <c r="AI50" s="69">
        <f t="shared" si="29"/>
        <v>52.497783407058634</v>
      </c>
      <c r="AJ50" s="69">
        <f t="shared" si="29"/>
        <v>49.149420285458795</v>
      </c>
      <c r="AK50" s="69">
        <f t="shared" si="29"/>
        <v>45.80105716385895</v>
      </c>
      <c r="AL50" s="69">
        <f t="shared" si="29"/>
        <v>42.452694042259104</v>
      </c>
      <c r="AM50" s="69">
        <f t="shared" si="29"/>
        <v>39.104330920659258</v>
      </c>
      <c r="AN50" s="69">
        <f t="shared" si="29"/>
        <v>35.75596779905942</v>
      </c>
      <c r="AO50" s="69">
        <f t="shared" si="29"/>
        <v>32.407604677459581</v>
      </c>
      <c r="AP50" s="69">
        <f t="shared" si="29"/>
        <v>29.059241555859732</v>
      </c>
      <c r="AQ50" s="69">
        <f t="shared" si="29"/>
        <v>25.710878434259904</v>
      </c>
      <c r="AR50" s="69">
        <f t="shared" si="29"/>
        <v>22.362515312660062</v>
      </c>
      <c r="AS50" s="69">
        <f t="shared" si="29"/>
        <v>19.014152191060219</v>
      </c>
      <c r="AT50" s="69">
        <f t="shared" si="29"/>
        <v>15.665789069460377</v>
      </c>
      <c r="AU50" s="69">
        <f t="shared" si="29"/>
        <v>12.317425947860535</v>
      </c>
      <c r="AV50" s="69">
        <f t="shared" si="29"/>
        <v>8.9690628262606928</v>
      </c>
      <c r="AW50" s="69">
        <f t="shared" si="29"/>
        <v>5.6206997046608516</v>
      </c>
      <c r="AX50" s="69">
        <f t="shared" si="29"/>
        <v>2.2723365830610076</v>
      </c>
      <c r="AY50" s="69">
        <f t="shared" si="29"/>
        <v>-1.0760265385388328</v>
      </c>
      <c r="AZ50" s="69">
        <f t="shared" si="29"/>
        <v>-4.4243896601386767</v>
      </c>
      <c r="BA50" s="69">
        <f t="shared" si="29"/>
        <v>-7.7727527817385189</v>
      </c>
      <c r="BB50" s="69">
        <f t="shared" si="29"/>
        <v>-11.121115903338364</v>
      </c>
      <c r="BC50" s="69">
        <f>BC22-BC36-BC42-BC48</f>
        <v>-14.469479024938206</v>
      </c>
      <c r="BD50" s="69">
        <f>BD22-BD36-BD42-BD48</f>
        <v>-17.817842146538048</v>
      </c>
      <c r="BE50" s="69">
        <f t="shared" si="29"/>
        <v>-21.16620526813789</v>
      </c>
      <c r="BF50" s="69">
        <f t="shared" si="29"/>
        <v>-24.514568389737732</v>
      </c>
      <c r="BG50" s="69">
        <f t="shared" si="29"/>
        <v>-27.862931511337578</v>
      </c>
      <c r="BH50" s="69">
        <f t="shared" si="29"/>
        <v>-31.211294632937417</v>
      </c>
      <c r="BI50" s="69">
        <f>BI22-BI36-BI42-BI48</f>
        <v>-34.559657754537263</v>
      </c>
      <c r="BJ50" s="69">
        <f>BJ22-BJ36-BJ42-BJ48</f>
        <v>-37.908020876137101</v>
      </c>
      <c r="BK50" s="69">
        <f>BK22-BK36-BK42-BK48</f>
        <v>-19.79251783363534</v>
      </c>
      <c r="BL50" s="69">
        <f>BL22-BL36-BL42-BL48</f>
        <v>-2.8332303336613407E-3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0.55423891368616263</v>
      </c>
      <c r="O53" s="78">
        <f>(+O33-O114)*'Assumptions (Inputs)'!$E$31/'Assumptions (Inputs)'!$E$30</f>
        <v>0.55423891368616263</v>
      </c>
      <c r="P53" s="78">
        <f>(+P33-P114)*'Assumptions (Inputs)'!$E$31/'Assumptions (Inputs)'!$E$30</f>
        <v>0.55423891368616263</v>
      </c>
      <c r="Q53" s="78">
        <f>(+Q33-Q114)*'Assumptions (Inputs)'!$E$31/'Assumptions (Inputs)'!$E$30</f>
        <v>0.55423891368616263</v>
      </c>
      <c r="R53" s="78">
        <f>(+R33-R114)*'Assumptions (Inputs)'!$E$31/'Assumptions (Inputs)'!$E$30</f>
        <v>0.55423891368616263</v>
      </c>
      <c r="S53" s="78">
        <f>(+S33-S114)*'Assumptions (Inputs)'!$E$31/'Assumptions (Inputs)'!$E$30</f>
        <v>0.55423891368616263</v>
      </c>
      <c r="T53" s="78">
        <f>(+T33-T114)*'Assumptions (Inputs)'!$E$31/'Assumptions (Inputs)'!$E$30</f>
        <v>0.55423891368616263</v>
      </c>
      <c r="U53" s="78">
        <f>(+U33-U114)*'Assumptions (Inputs)'!$E$31/'Assumptions (Inputs)'!$E$30</f>
        <v>0.55423891368616263</v>
      </c>
      <c r="V53" s="78">
        <f>(+V33-V114)*'Assumptions (Inputs)'!$E$31/'Assumptions (Inputs)'!$E$30</f>
        <v>0.55423891368616263</v>
      </c>
      <c r="W53" s="78">
        <f>(+W33-W114)*'Assumptions (Inputs)'!$E$31/'Assumptions (Inputs)'!$E$30</f>
        <v>0.55423891368616263</v>
      </c>
      <c r="X53" s="78">
        <f>(+X33-X114)*'Assumptions (Inputs)'!$E$31/'Assumptions (Inputs)'!$E$30</f>
        <v>0.55423891368616263</v>
      </c>
      <c r="Y53" s="78">
        <f>(+Y33-Y114)*'Assumptions (Inputs)'!$E$31/'Assumptions (Inputs)'!$E$30</f>
        <v>0.55423891368616263</v>
      </c>
      <c r="Z53" s="78">
        <f>(+Z33-Z114)*'Assumptions (Inputs)'!$E$31/'Assumptions (Inputs)'!$E$30</f>
        <v>0.55423891368616263</v>
      </c>
      <c r="AA53" s="78">
        <f>(+AA33-AA114)*'Assumptions (Inputs)'!$E$31/'Assumptions (Inputs)'!$E$30</f>
        <v>0.55423891368616263</v>
      </c>
      <c r="AB53" s="78">
        <f>(+AB33-AB114)*'Assumptions (Inputs)'!$E$31/'Assumptions (Inputs)'!$E$30</f>
        <v>0.55423891368616263</v>
      </c>
      <c r="AC53" s="78">
        <f>(+AC33-AC114)*'Assumptions (Inputs)'!$E$31/'Assumptions (Inputs)'!$E$30</f>
        <v>0.55423891368616263</v>
      </c>
      <c r="AD53" s="78">
        <f>(+AD33-AD114)*'Assumptions (Inputs)'!$E$31/'Assumptions (Inputs)'!$E$30</f>
        <v>0.55423891368616263</v>
      </c>
      <c r="AE53" s="78">
        <f>(+AE33-AE114)*'Assumptions (Inputs)'!$E$31/'Assumptions (Inputs)'!$E$30</f>
        <v>0.55423891368616263</v>
      </c>
      <c r="AF53" s="78">
        <f>(+AF33-AF114)*'Assumptions (Inputs)'!$E$31/'Assumptions (Inputs)'!$E$30</f>
        <v>0.55423891368616263</v>
      </c>
      <c r="AG53" s="78">
        <f>(+AG33-AG114)*'Assumptions (Inputs)'!$E$31/'Assumptions (Inputs)'!$E$30</f>
        <v>0.55423891368616263</v>
      </c>
      <c r="AH53" s="78">
        <f>(+AH33-AH114)*'Assumptions (Inputs)'!$E$31/'Assumptions (Inputs)'!$E$30</f>
        <v>0.55423891368616263</v>
      </c>
      <c r="AI53" s="78">
        <f>(+AI33-AI114)*'Assumptions (Inputs)'!$E$31/'Assumptions (Inputs)'!$E$30</f>
        <v>0.55423891368616263</v>
      </c>
      <c r="AJ53" s="78">
        <f>(+AJ33-AJ114)*'Assumptions (Inputs)'!$E$31/'Assumptions (Inputs)'!$E$30</f>
        <v>0.55423891368616263</v>
      </c>
      <c r="AK53" s="78">
        <f>(+AK33-AK114)*'Assumptions (Inputs)'!$E$31/'Assumptions (Inputs)'!$E$30</f>
        <v>0.55423891368616263</v>
      </c>
      <c r="AL53" s="78">
        <f>(+AL33-AL114)*'Assumptions (Inputs)'!$E$31/'Assumptions (Inputs)'!$E$30</f>
        <v>0.55423891368616263</v>
      </c>
      <c r="AM53" s="78">
        <f>(+AM33-AM114)*'Assumptions (Inputs)'!$E$31/'Assumptions (Inputs)'!$E$30</f>
        <v>0.55423891368616263</v>
      </c>
      <c r="AN53" s="78">
        <f>(+AN33-AN114)*'Assumptions (Inputs)'!$E$31/'Assumptions (Inputs)'!$E$30</f>
        <v>0.55423891368616263</v>
      </c>
      <c r="AO53" s="78">
        <f>(+AO33-AO114)*'Assumptions (Inputs)'!$E$31/'Assumptions (Inputs)'!$E$30</f>
        <v>0.55423891368616263</v>
      </c>
      <c r="AP53" s="78">
        <f>(+AP33-AP114)*'Assumptions (Inputs)'!$E$31/'Assumptions (Inputs)'!$E$30</f>
        <v>0.55423891368616263</v>
      </c>
      <c r="AQ53" s="78">
        <f>(+AQ33-AQ114)*'Assumptions (Inputs)'!$E$31/'Assumptions (Inputs)'!$E$30</f>
        <v>0.55423891368616263</v>
      </c>
      <c r="AR53" s="78">
        <f>(+AR33-AR114)*'Assumptions (Inputs)'!$E$31/'Assumptions (Inputs)'!$E$30</f>
        <v>0.55423891368616263</v>
      </c>
      <c r="AS53" s="78">
        <f>(+AS33-AS114)*'Assumptions (Inputs)'!$E$31/'Assumptions (Inputs)'!$E$30</f>
        <v>0.55423891368616263</v>
      </c>
      <c r="AT53" s="78">
        <f>(+AT33-AT114)*'Assumptions (Inputs)'!$E$31/'Assumptions (Inputs)'!$E$30</f>
        <v>0.55423891368616263</v>
      </c>
      <c r="AU53" s="78">
        <f>(+AU33-AU114)*'Assumptions (Inputs)'!$E$31/'Assumptions (Inputs)'!$E$30</f>
        <v>0.55423891368616263</v>
      </c>
      <c r="AV53" s="78">
        <f>(+AV33-AV114)*'Assumptions (Inputs)'!$E$31/'Assumptions (Inputs)'!$E$30</f>
        <v>0.55423891368616263</v>
      </c>
      <c r="AW53" s="78">
        <f>(+AW33-AW114)*'Assumptions (Inputs)'!$E$31/'Assumptions (Inputs)'!$E$30</f>
        <v>0.55423891368616263</v>
      </c>
      <c r="AX53" s="78">
        <f>(+AX33-AX114)*'Assumptions (Inputs)'!$E$31/'Assumptions (Inputs)'!$E$30</f>
        <v>0.55423891368616263</v>
      </c>
      <c r="AY53" s="78">
        <f>(+AY33-AY114)*'Assumptions (Inputs)'!$E$31/'Assumptions (Inputs)'!$E$30</f>
        <v>0.55423891368616263</v>
      </c>
      <c r="AZ53" s="78">
        <f>(+AZ33-AZ114)*'Assumptions (Inputs)'!$E$31/'Assumptions (Inputs)'!$E$30</f>
        <v>0.55423891368616263</v>
      </c>
      <c r="BA53" s="78">
        <f>(+BA33-BA114)*'Assumptions (Inputs)'!$E$31/'Assumptions (Inputs)'!$E$30</f>
        <v>0.55423891368616263</v>
      </c>
      <c r="BB53" s="78">
        <f>(+BB33-BB114)*'Assumptions (Inputs)'!$E$31/'Assumptions (Inputs)'!$E$30</f>
        <v>0.55423891368616263</v>
      </c>
      <c r="BC53" s="78">
        <f>(+BC33-BC114)*'Assumptions (Inputs)'!$E$31/'Assumptions (Inputs)'!$E$30</f>
        <v>0.55423891368616263</v>
      </c>
      <c r="BD53" s="78">
        <f>(+BD33-BD114)*'Assumptions (Inputs)'!$E$31/'Assumptions (Inputs)'!$E$30</f>
        <v>0.55423891368616263</v>
      </c>
      <c r="BE53" s="78">
        <f>(+BE33-BE114)*'Assumptions (Inputs)'!$E$31/'Assumptions (Inputs)'!$E$30</f>
        <v>0.55423891368616263</v>
      </c>
      <c r="BF53" s="78">
        <f>(+BF33-BF114)*'Assumptions (Inputs)'!$E$31/'Assumptions (Inputs)'!$E$30</f>
        <v>0.55423891368616263</v>
      </c>
      <c r="BG53" s="78">
        <f>(+BG33-BG114)*'Assumptions (Inputs)'!$E$31/'Assumptions (Inputs)'!$E$30</f>
        <v>0.55423891368616263</v>
      </c>
      <c r="BH53" s="78">
        <f>(+BH33-BH114)*'Assumptions (Inputs)'!$E$31/'Assumptions (Inputs)'!$E$30</f>
        <v>0.55423891368616263</v>
      </c>
      <c r="BI53" s="78">
        <f>(+BI33-BI114)*'Assumptions (Inputs)'!$E$31/'Assumptions (Inputs)'!$E$30</f>
        <v>0.55423891368616263</v>
      </c>
      <c r="BJ53" s="78">
        <f>(+BJ33-BJ114)*'Assumptions (Inputs)'!$E$31/'Assumptions (Inputs)'!$E$30</f>
        <v>0.55423891368616263</v>
      </c>
      <c r="BK53" s="78">
        <f>(+BK33-BK114)*'Assumptions (Inputs)'!$E$31/'Assumptions (Inputs)'!$E$30</f>
        <v>0.55423891368616263</v>
      </c>
      <c r="BL53" s="78">
        <f>(+BL33-BL114)*'Assumptions (Inputs)'!$E$31/'Assumptions (Inputs)'!$E$30</f>
        <v>0</v>
      </c>
      <c r="BM53" s="96"/>
      <c r="BN53" s="72">
        <f>SUM(B53:BM53)</f>
        <v>27.711945684308144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30">B33</f>
        <v>0</v>
      </c>
      <c r="C54" s="72">
        <f t="shared" si="30"/>
        <v>0</v>
      </c>
      <c r="D54" s="72">
        <f t="shared" si="30"/>
        <v>0</v>
      </c>
      <c r="E54" s="72">
        <f t="shared" si="30"/>
        <v>0</v>
      </c>
      <c r="F54" s="72">
        <f t="shared" si="30"/>
        <v>0</v>
      </c>
      <c r="G54" s="72">
        <f t="shared" si="30"/>
        <v>0</v>
      </c>
      <c r="H54" s="72">
        <f t="shared" si="30"/>
        <v>0</v>
      </c>
      <c r="I54" s="72">
        <f t="shared" si="30"/>
        <v>0</v>
      </c>
      <c r="J54" s="72">
        <f t="shared" si="30"/>
        <v>0</v>
      </c>
      <c r="K54" s="72">
        <f t="shared" si="30"/>
        <v>0</v>
      </c>
      <c r="L54" s="72">
        <f t="shared" si="30"/>
        <v>0</v>
      </c>
      <c r="M54" s="72">
        <f t="shared" si="30"/>
        <v>0</v>
      </c>
      <c r="N54" s="72">
        <f t="shared" si="30"/>
        <v>4.2927732328203039</v>
      </c>
      <c r="O54" s="72">
        <f t="shared" si="30"/>
        <v>4.2927732328203039</v>
      </c>
      <c r="P54" s="72">
        <f t="shared" si="30"/>
        <v>4.2927732328203039</v>
      </c>
      <c r="Q54" s="72">
        <f t="shared" si="30"/>
        <v>4.2927732328203039</v>
      </c>
      <c r="R54" s="72">
        <f t="shared" si="30"/>
        <v>4.2927732328203039</v>
      </c>
      <c r="S54" s="72">
        <f t="shared" si="30"/>
        <v>4.2927732328203039</v>
      </c>
      <c r="T54" s="72">
        <f t="shared" si="30"/>
        <v>4.2927732328203039</v>
      </c>
      <c r="U54" s="72">
        <f t="shared" si="30"/>
        <v>4.2927732328203039</v>
      </c>
      <c r="V54" s="72">
        <f t="shared" si="30"/>
        <v>4.2927732328203039</v>
      </c>
      <c r="W54" s="72">
        <f t="shared" si="30"/>
        <v>4.2927732328203039</v>
      </c>
      <c r="X54" s="72">
        <f t="shared" si="30"/>
        <v>4.2927732328203039</v>
      </c>
      <c r="Y54" s="72">
        <f t="shared" si="30"/>
        <v>4.2927732328203039</v>
      </c>
      <c r="Z54" s="72">
        <f t="shared" si="30"/>
        <v>4.2927732328203039</v>
      </c>
      <c r="AA54" s="72">
        <f t="shared" si="30"/>
        <v>4.2927732328203039</v>
      </c>
      <c r="AB54" s="72">
        <f t="shared" si="30"/>
        <v>4.2927732328203039</v>
      </c>
      <c r="AC54" s="72">
        <f t="shared" si="30"/>
        <v>4.2927732328203039</v>
      </c>
      <c r="AD54" s="72">
        <f t="shared" si="30"/>
        <v>4.2927732328203039</v>
      </c>
      <c r="AE54" s="72">
        <f t="shared" si="30"/>
        <v>4.2927732328203039</v>
      </c>
      <c r="AF54" s="72">
        <f t="shared" si="30"/>
        <v>4.2927732328203039</v>
      </c>
      <c r="AG54" s="72">
        <f t="shared" si="30"/>
        <v>4.2927732328203039</v>
      </c>
      <c r="AH54" s="72">
        <f t="shared" si="30"/>
        <v>4.2927732328203039</v>
      </c>
      <c r="AI54" s="72">
        <f t="shared" si="30"/>
        <v>4.2927732328203039</v>
      </c>
      <c r="AJ54" s="72">
        <f t="shared" si="30"/>
        <v>4.2927732328203039</v>
      </c>
      <c r="AK54" s="72">
        <f t="shared" si="30"/>
        <v>4.2927732328203039</v>
      </c>
      <c r="AL54" s="72">
        <f t="shared" si="30"/>
        <v>4.2927732328203039</v>
      </c>
      <c r="AM54" s="72">
        <f t="shared" si="30"/>
        <v>4.2927732328203039</v>
      </c>
      <c r="AN54" s="72">
        <f t="shared" si="30"/>
        <v>4.2927732328203039</v>
      </c>
      <c r="AO54" s="72">
        <f t="shared" si="30"/>
        <v>4.2927732328203039</v>
      </c>
      <c r="AP54" s="72">
        <f t="shared" si="30"/>
        <v>4.2927732328203039</v>
      </c>
      <c r="AQ54" s="72">
        <f t="shared" si="30"/>
        <v>4.2927732328203039</v>
      </c>
      <c r="AR54" s="72">
        <f t="shared" si="30"/>
        <v>4.2927732328203039</v>
      </c>
      <c r="AS54" s="72">
        <f t="shared" si="30"/>
        <v>4.2927732328203039</v>
      </c>
      <c r="AT54" s="72">
        <f t="shared" si="30"/>
        <v>4.2927732328203039</v>
      </c>
      <c r="AU54" s="72">
        <f t="shared" si="30"/>
        <v>4.2927732328203039</v>
      </c>
      <c r="AV54" s="72">
        <f t="shared" si="30"/>
        <v>4.2927732328203039</v>
      </c>
      <c r="AW54" s="72">
        <f t="shared" si="30"/>
        <v>4.2927732328203039</v>
      </c>
      <c r="AX54" s="72">
        <f t="shared" si="30"/>
        <v>4.2927732328203039</v>
      </c>
      <c r="AY54" s="72">
        <f t="shared" si="30"/>
        <v>4.2927732328203039</v>
      </c>
      <c r="AZ54" s="72">
        <f t="shared" si="30"/>
        <v>4.2927732328203039</v>
      </c>
      <c r="BA54" s="72">
        <f t="shared" si="30"/>
        <v>4.2927732328203039</v>
      </c>
      <c r="BB54" s="72">
        <f t="shared" si="30"/>
        <v>4.2927732328203039</v>
      </c>
      <c r="BC54" s="72">
        <f t="shared" si="30"/>
        <v>4.2927732328203039</v>
      </c>
      <c r="BD54" s="72">
        <f t="shared" si="30"/>
        <v>4.2927732328203039</v>
      </c>
      <c r="BE54" s="72">
        <f t="shared" si="30"/>
        <v>4.2927732328203039</v>
      </c>
      <c r="BF54" s="72">
        <f t="shared" si="30"/>
        <v>4.2927732328203039</v>
      </c>
      <c r="BG54" s="72">
        <f t="shared" si="30"/>
        <v>4.2927732328203039</v>
      </c>
      <c r="BH54" s="72">
        <f t="shared" si="30"/>
        <v>4.2927732328203039</v>
      </c>
      <c r="BI54" s="72">
        <f t="shared" si="30"/>
        <v>4.2927732328203039</v>
      </c>
      <c r="BJ54" s="72">
        <f t="shared" si="30"/>
        <v>4.2927732328203039</v>
      </c>
      <c r="BK54" s="72">
        <f t="shared" si="30"/>
        <v>4.2927732328203039</v>
      </c>
      <c r="BL54" s="72">
        <f t="shared" si="30"/>
        <v>0</v>
      </c>
      <c r="BM54" s="35"/>
      <c r="BN54" s="72">
        <f>SUM(B54:BM54)</f>
        <v>214.63866164101535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8.5855464656406077</v>
      </c>
      <c r="O55" s="65">
        <f>O21*'Assumptions (Inputs)'!$D$48</f>
        <v>8.5855464656406077</v>
      </c>
      <c r="P55" s="65">
        <f>P21*'Assumptions (Inputs)'!$D$48</f>
        <v>8.5855464656406077</v>
      </c>
      <c r="Q55" s="65">
        <f>Q21*'Assumptions (Inputs)'!$D$48</f>
        <v>8.5855464656406077</v>
      </c>
      <c r="R55" s="65">
        <f>R21*'Assumptions (Inputs)'!$D$48</f>
        <v>8.5855464656406077</v>
      </c>
      <c r="S55" s="65">
        <f>S21*'Assumptions (Inputs)'!$D$48</f>
        <v>8.5855464656406077</v>
      </c>
      <c r="T55" s="65">
        <f>T21*'Assumptions (Inputs)'!$D$48</f>
        <v>8.5855464656406077</v>
      </c>
      <c r="U55" s="65">
        <f>U21*'Assumptions (Inputs)'!$D$48</f>
        <v>8.5855464656406077</v>
      </c>
      <c r="V55" s="65">
        <f>V21*'Assumptions (Inputs)'!$D$48</f>
        <v>8.5855464656406077</v>
      </c>
      <c r="W55" s="65">
        <f>W21*'Assumptions (Inputs)'!$D$48</f>
        <v>8.5855464656406077</v>
      </c>
      <c r="X55" s="65">
        <f>X21*'Assumptions (Inputs)'!$D$48</f>
        <v>8.5855464656406077</v>
      </c>
      <c r="Y55" s="65">
        <f>Y21*'Assumptions (Inputs)'!$D$48</f>
        <v>8.5855464656406077</v>
      </c>
      <c r="Z55" s="65">
        <f>Z21*'Assumptions (Inputs)'!$D$48</f>
        <v>8.5855464656406077</v>
      </c>
      <c r="AA55" s="65">
        <f>AA21*'Assumptions (Inputs)'!$D$48</f>
        <v>8.5855464656406077</v>
      </c>
      <c r="AB55" s="65">
        <f>AB21*'Assumptions (Inputs)'!$D$48</f>
        <v>8.5855464656406077</v>
      </c>
      <c r="AC55" s="65">
        <f>AC21*'Assumptions (Inputs)'!$D$48</f>
        <v>8.5855464656406077</v>
      </c>
      <c r="AD55" s="65">
        <f>AD21*'Assumptions (Inputs)'!$D$48</f>
        <v>8.5855464656406077</v>
      </c>
      <c r="AE55" s="65">
        <f>AE21*'Assumptions (Inputs)'!$D$48</f>
        <v>8.5855464656406077</v>
      </c>
      <c r="AF55" s="65">
        <f>AF21*'Assumptions (Inputs)'!$D$48</f>
        <v>8.5855464656406077</v>
      </c>
      <c r="AG55" s="65">
        <f>AG21*'Assumptions (Inputs)'!$D$48</f>
        <v>8.5855464656406077</v>
      </c>
      <c r="AH55" s="65">
        <f>AH21*'Assumptions (Inputs)'!$D$48</f>
        <v>8.5855464656406077</v>
      </c>
      <c r="AI55" s="65">
        <f>AI21*'Assumptions (Inputs)'!$D$48</f>
        <v>8.5855464656406077</v>
      </c>
      <c r="AJ55" s="65">
        <f>AJ21*'Assumptions (Inputs)'!$D$48</f>
        <v>8.5855464656406077</v>
      </c>
      <c r="AK55" s="65">
        <f>AK21*'Assumptions (Inputs)'!$D$48</f>
        <v>8.5855464656406077</v>
      </c>
      <c r="AL55" s="65">
        <f>AL21*'Assumptions (Inputs)'!$D$48</f>
        <v>8.5855464656406077</v>
      </c>
      <c r="AM55" s="65">
        <f>AM21*'Assumptions (Inputs)'!$D$48</f>
        <v>8.5855464656406077</v>
      </c>
      <c r="AN55" s="65">
        <f>AN21*'Assumptions (Inputs)'!$D$48</f>
        <v>8.5855464656406077</v>
      </c>
      <c r="AO55" s="65">
        <f>AO21*'Assumptions (Inputs)'!$D$48</f>
        <v>8.5855464656406077</v>
      </c>
      <c r="AP55" s="65">
        <f>AP21*'Assumptions (Inputs)'!$D$48</f>
        <v>8.5855464656406077</v>
      </c>
      <c r="AQ55" s="65">
        <f>AQ21*'Assumptions (Inputs)'!$D$48</f>
        <v>8.5855464656406077</v>
      </c>
      <c r="AR55" s="65">
        <f>AR21*'Assumptions (Inputs)'!$D$48</f>
        <v>8.5855464656406077</v>
      </c>
      <c r="AS55" s="65">
        <f>AS21*'Assumptions (Inputs)'!$D$48</f>
        <v>8.5855464656406077</v>
      </c>
      <c r="AT55" s="65">
        <f>AT21*'Assumptions (Inputs)'!$D$48</f>
        <v>8.5855464656406077</v>
      </c>
      <c r="AU55" s="65">
        <f>AU21*'Assumptions (Inputs)'!$D$48</f>
        <v>8.5855464656406077</v>
      </c>
      <c r="AV55" s="65">
        <f>AV21*'Assumptions (Inputs)'!$D$48</f>
        <v>8.5855464656406077</v>
      </c>
      <c r="AW55" s="65">
        <f>AW21*'Assumptions (Inputs)'!$D$48</f>
        <v>8.5855464656406077</v>
      </c>
      <c r="AX55" s="65">
        <f>AX21*'Assumptions (Inputs)'!$D$48</f>
        <v>8.5855464656406077</v>
      </c>
      <c r="AY55" s="65">
        <f>AY21*'Assumptions (Inputs)'!$D$48</f>
        <v>8.5855464656406077</v>
      </c>
      <c r="AZ55" s="65">
        <f>AZ21*'Assumptions (Inputs)'!$D$48</f>
        <v>8.5855464656406077</v>
      </c>
      <c r="BA55" s="65">
        <f>BA21*'Assumptions (Inputs)'!$D$48</f>
        <v>8.5855464656406077</v>
      </c>
      <c r="BB55" s="65">
        <f>BB21*'Assumptions (Inputs)'!$D$48</f>
        <v>8.5855464656406077</v>
      </c>
      <c r="BC55" s="65">
        <f>BC21*'Assumptions (Inputs)'!$D$48</f>
        <v>8.5855464656406077</v>
      </c>
      <c r="BD55" s="65">
        <f>BD21*'Assumptions (Inputs)'!$D$48</f>
        <v>8.5855464656406077</v>
      </c>
      <c r="BE55" s="65">
        <f>BE21*'Assumptions (Inputs)'!$D$48</f>
        <v>8.5855464656406077</v>
      </c>
      <c r="BF55" s="65">
        <f>BF21*'Assumptions (Inputs)'!$D$48</f>
        <v>8.5855464656406077</v>
      </c>
      <c r="BG55" s="65">
        <f>BG21*'Assumptions (Inputs)'!$D$48</f>
        <v>8.5855464656406077</v>
      </c>
      <c r="BH55" s="65">
        <f>BH21*'Assumptions (Inputs)'!$D$48</f>
        <v>8.5855464656406077</v>
      </c>
      <c r="BI55" s="65">
        <f>BI21*'Assumptions (Inputs)'!$D$48</f>
        <v>8.5855464656406077</v>
      </c>
      <c r="BJ55" s="65">
        <f>BJ21*'Assumptions (Inputs)'!$D$48</f>
        <v>8.5855464656406077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420.69177681639007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1">SUM(B53:B55)</f>
        <v>0</v>
      </c>
      <c r="C56" s="66">
        <f t="shared" si="31"/>
        <v>0</v>
      </c>
      <c r="D56" s="66">
        <f t="shared" si="31"/>
        <v>0</v>
      </c>
      <c r="E56" s="66">
        <f t="shared" si="31"/>
        <v>0</v>
      </c>
      <c r="F56" s="66">
        <f t="shared" si="31"/>
        <v>0</v>
      </c>
      <c r="G56" s="66">
        <f t="shared" si="31"/>
        <v>0</v>
      </c>
      <c r="H56" s="66">
        <f t="shared" si="31"/>
        <v>0</v>
      </c>
      <c r="I56" s="66">
        <f t="shared" si="31"/>
        <v>0</v>
      </c>
      <c r="J56" s="66">
        <f t="shared" si="31"/>
        <v>0</v>
      </c>
      <c r="K56" s="66">
        <f t="shared" si="31"/>
        <v>0</v>
      </c>
      <c r="L56" s="66">
        <f t="shared" si="31"/>
        <v>0</v>
      </c>
      <c r="M56" s="66">
        <f t="shared" si="31"/>
        <v>0</v>
      </c>
      <c r="N56" s="66">
        <f t="shared" si="31"/>
        <v>13.432558612147075</v>
      </c>
      <c r="O56" s="66">
        <f t="shared" si="31"/>
        <v>13.432558612147075</v>
      </c>
      <c r="P56" s="66">
        <f t="shared" si="31"/>
        <v>13.432558612147075</v>
      </c>
      <c r="Q56" s="66">
        <f t="shared" si="31"/>
        <v>13.432558612147075</v>
      </c>
      <c r="R56" s="66">
        <f t="shared" si="31"/>
        <v>13.432558612147075</v>
      </c>
      <c r="S56" s="66">
        <f t="shared" si="31"/>
        <v>13.432558612147075</v>
      </c>
      <c r="T56" s="66">
        <f t="shared" si="31"/>
        <v>13.432558612147075</v>
      </c>
      <c r="U56" s="66">
        <f t="shared" si="31"/>
        <v>13.432558612147075</v>
      </c>
      <c r="V56" s="66">
        <f t="shared" si="31"/>
        <v>13.432558612147075</v>
      </c>
      <c r="W56" s="66">
        <f t="shared" si="31"/>
        <v>13.432558612147075</v>
      </c>
      <c r="X56" s="66">
        <f t="shared" si="31"/>
        <v>13.432558612147075</v>
      </c>
      <c r="Y56" s="66">
        <f t="shared" si="31"/>
        <v>13.432558612147075</v>
      </c>
      <c r="Z56" s="66">
        <f t="shared" si="31"/>
        <v>13.432558612147075</v>
      </c>
      <c r="AA56" s="66">
        <f t="shared" si="31"/>
        <v>13.432558612147075</v>
      </c>
      <c r="AB56" s="66">
        <f t="shared" si="31"/>
        <v>13.432558612147075</v>
      </c>
      <c r="AC56" s="66">
        <f t="shared" si="31"/>
        <v>13.432558612147075</v>
      </c>
      <c r="AD56" s="66">
        <f t="shared" si="31"/>
        <v>13.432558612147075</v>
      </c>
      <c r="AE56" s="66">
        <f t="shared" si="31"/>
        <v>13.432558612147075</v>
      </c>
      <c r="AF56" s="66">
        <f t="shared" si="31"/>
        <v>13.432558612147075</v>
      </c>
      <c r="AG56" s="66">
        <f t="shared" si="31"/>
        <v>13.432558612147075</v>
      </c>
      <c r="AH56" s="66">
        <f t="shared" si="31"/>
        <v>13.432558612147075</v>
      </c>
      <c r="AI56" s="66">
        <f t="shared" si="31"/>
        <v>13.432558612147075</v>
      </c>
      <c r="AJ56" s="66">
        <f t="shared" si="31"/>
        <v>13.432558612147075</v>
      </c>
      <c r="AK56" s="66">
        <f t="shared" si="31"/>
        <v>13.432558612147075</v>
      </c>
      <c r="AL56" s="66">
        <f t="shared" si="31"/>
        <v>13.432558612147075</v>
      </c>
      <c r="AM56" s="66">
        <f t="shared" si="31"/>
        <v>13.432558612147075</v>
      </c>
      <c r="AN56" s="66">
        <f t="shared" si="31"/>
        <v>13.432558612147075</v>
      </c>
      <c r="AO56" s="66">
        <f t="shared" si="31"/>
        <v>13.432558612147075</v>
      </c>
      <c r="AP56" s="66">
        <f t="shared" si="31"/>
        <v>13.432558612147075</v>
      </c>
      <c r="AQ56" s="66">
        <f t="shared" si="31"/>
        <v>13.432558612147075</v>
      </c>
      <c r="AR56" s="66">
        <f t="shared" si="31"/>
        <v>13.432558612147075</v>
      </c>
      <c r="AS56" s="66">
        <f t="shared" si="31"/>
        <v>13.432558612147075</v>
      </c>
      <c r="AT56" s="66">
        <f t="shared" si="31"/>
        <v>13.432558612147075</v>
      </c>
      <c r="AU56" s="66">
        <f t="shared" si="31"/>
        <v>13.432558612147075</v>
      </c>
      <c r="AV56" s="66">
        <f t="shared" si="31"/>
        <v>13.432558612147075</v>
      </c>
      <c r="AW56" s="66">
        <f t="shared" si="31"/>
        <v>13.432558612147075</v>
      </c>
      <c r="AX56" s="66">
        <f t="shared" si="31"/>
        <v>13.432558612147075</v>
      </c>
      <c r="AY56" s="66">
        <f t="shared" si="31"/>
        <v>13.432558612147075</v>
      </c>
      <c r="AZ56" s="66">
        <f t="shared" si="31"/>
        <v>13.432558612147075</v>
      </c>
      <c r="BA56" s="66">
        <f t="shared" si="31"/>
        <v>13.432558612147075</v>
      </c>
      <c r="BB56" s="66">
        <f t="shared" si="31"/>
        <v>13.432558612147075</v>
      </c>
      <c r="BC56" s="66">
        <f t="shared" si="31"/>
        <v>13.432558612147075</v>
      </c>
      <c r="BD56" s="66">
        <f t="shared" si="31"/>
        <v>13.432558612147075</v>
      </c>
      <c r="BE56" s="66">
        <f t="shared" si="31"/>
        <v>13.432558612147075</v>
      </c>
      <c r="BF56" s="66">
        <f t="shared" si="31"/>
        <v>13.432558612147075</v>
      </c>
      <c r="BG56" s="66">
        <f t="shared" si="31"/>
        <v>13.432558612147075</v>
      </c>
      <c r="BH56" s="66">
        <f t="shared" si="31"/>
        <v>13.432558612147075</v>
      </c>
      <c r="BI56" s="66">
        <f t="shared" si="31"/>
        <v>13.432558612147075</v>
      </c>
      <c r="BJ56" s="66">
        <f t="shared" si="31"/>
        <v>13.432558612147075</v>
      </c>
      <c r="BK56" s="66">
        <f t="shared" si="31"/>
        <v>4.8470121465064668</v>
      </c>
      <c r="BL56" s="66">
        <f t="shared" si="31"/>
        <v>0</v>
      </c>
      <c r="BM56" s="35"/>
      <c r="BN56" s="72">
        <f>SUM(B56:BM56)</f>
        <v>663.04238414171346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377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2">B50</f>
        <v>0</v>
      </c>
      <c r="C59" s="72">
        <f t="shared" si="32"/>
        <v>0</v>
      </c>
      <c r="D59" s="72">
        <f t="shared" si="32"/>
        <v>0</v>
      </c>
      <c r="E59" s="72">
        <f t="shared" si="32"/>
        <v>0</v>
      </c>
      <c r="F59" s="72">
        <f t="shared" si="32"/>
        <v>0</v>
      </c>
      <c r="G59" s="72">
        <f t="shared" si="32"/>
        <v>0</v>
      </c>
      <c r="H59" s="72">
        <f t="shared" si="32"/>
        <v>0</v>
      </c>
      <c r="I59" s="72">
        <f t="shared" si="32"/>
        <v>0</v>
      </c>
      <c r="J59" s="72">
        <f t="shared" si="32"/>
        <v>0</v>
      </c>
      <c r="K59" s="72">
        <f t="shared" si="32"/>
        <v>0</v>
      </c>
      <c r="L59" s="72">
        <f t="shared" si="32"/>
        <v>0</v>
      </c>
      <c r="M59" s="72">
        <f t="shared" si="32"/>
        <v>0</v>
      </c>
      <c r="N59" s="72">
        <f t="shared" si="32"/>
        <v>83.295898616336956</v>
      </c>
      <c r="O59" s="72">
        <f t="shared" si="32"/>
        <v>163.21319152364887</v>
      </c>
      <c r="P59" s="72">
        <f t="shared" si="32"/>
        <v>156.58394767566912</v>
      </c>
      <c r="Q59" s="72">
        <f t="shared" si="32"/>
        <v>150.20072266166233</v>
      </c>
      <c r="R59" s="72">
        <f t="shared" si="32"/>
        <v>144.04510048445965</v>
      </c>
      <c r="S59" s="72">
        <f t="shared" si="32"/>
        <v>138.10008176205912</v>
      </c>
      <c r="T59" s="72">
        <f t="shared" si="32"/>
        <v>132.34984762509785</v>
      </c>
      <c r="U59" s="72">
        <f t="shared" si="32"/>
        <v>126.7797597168519</v>
      </c>
      <c r="V59" s="72">
        <f t="shared" si="32"/>
        <v>121.31025148545086</v>
      </c>
      <c r="W59" s="72">
        <f t="shared" si="32"/>
        <v>115.85490940571816</v>
      </c>
      <c r="X59" s="72">
        <f t="shared" si="32"/>
        <v>110.39956732598549</v>
      </c>
      <c r="Y59" s="72">
        <f t="shared" si="32"/>
        <v>104.94422524625278</v>
      </c>
      <c r="Z59" s="72">
        <f t="shared" si="32"/>
        <v>99.488883166520083</v>
      </c>
      <c r="AA59" s="72">
        <f t="shared" si="32"/>
        <v>94.03354108678738</v>
      </c>
      <c r="AB59" s="72">
        <f t="shared" si="32"/>
        <v>88.578199007054693</v>
      </c>
      <c r="AC59" s="72">
        <f t="shared" si="32"/>
        <v>83.12285692732199</v>
      </c>
      <c r="AD59" s="72">
        <f t="shared" si="32"/>
        <v>77.667514847589288</v>
      </c>
      <c r="AE59" s="72">
        <f t="shared" si="32"/>
        <v>72.212172767856586</v>
      </c>
      <c r="AF59" s="72">
        <f t="shared" si="32"/>
        <v>66.756830688123884</v>
      </c>
      <c r="AG59" s="72">
        <f t="shared" si="32"/>
        <v>61.301488608391182</v>
      </c>
      <c r="AH59" s="72">
        <f t="shared" si="32"/>
        <v>56.372891268191694</v>
      </c>
      <c r="AI59" s="72">
        <f t="shared" si="32"/>
        <v>52.497783407058634</v>
      </c>
      <c r="AJ59" s="72">
        <f t="shared" si="32"/>
        <v>49.149420285458795</v>
      </c>
      <c r="AK59" s="72">
        <f t="shared" si="32"/>
        <v>45.80105716385895</v>
      </c>
      <c r="AL59" s="72">
        <f t="shared" si="32"/>
        <v>42.452694042259104</v>
      </c>
      <c r="AM59" s="72">
        <f t="shared" si="32"/>
        <v>39.104330920659258</v>
      </c>
      <c r="AN59" s="72">
        <f t="shared" si="32"/>
        <v>35.75596779905942</v>
      </c>
      <c r="AO59" s="72">
        <f t="shared" si="32"/>
        <v>32.407604677459581</v>
      </c>
      <c r="AP59" s="72">
        <f t="shared" si="32"/>
        <v>29.059241555859732</v>
      </c>
      <c r="AQ59" s="72">
        <f t="shared" si="32"/>
        <v>25.710878434259904</v>
      </c>
      <c r="AR59" s="72">
        <f t="shared" si="32"/>
        <v>22.362515312660062</v>
      </c>
      <c r="AS59" s="72">
        <f t="shared" si="32"/>
        <v>19.014152191060219</v>
      </c>
      <c r="AT59" s="72">
        <f t="shared" si="32"/>
        <v>15.665789069460377</v>
      </c>
      <c r="AU59" s="72">
        <f t="shared" si="32"/>
        <v>12.317425947860535</v>
      </c>
      <c r="AV59" s="72">
        <f t="shared" si="32"/>
        <v>8.9690628262606928</v>
      </c>
      <c r="AW59" s="72">
        <f t="shared" si="32"/>
        <v>5.6206997046608516</v>
      </c>
      <c r="AX59" s="72">
        <f t="shared" si="32"/>
        <v>2.2723365830610076</v>
      </c>
      <c r="AY59" s="72">
        <f t="shared" si="32"/>
        <v>-1.0760265385388328</v>
      </c>
      <c r="AZ59" s="72">
        <f t="shared" si="32"/>
        <v>-4.4243896601386767</v>
      </c>
      <c r="BA59" s="72">
        <f t="shared" si="32"/>
        <v>-7.7727527817385189</v>
      </c>
      <c r="BB59" s="72">
        <f t="shared" si="32"/>
        <v>-11.121115903338364</v>
      </c>
      <c r="BC59" s="72">
        <f t="shared" si="32"/>
        <v>-14.469479024938206</v>
      </c>
      <c r="BD59" s="72">
        <f t="shared" si="32"/>
        <v>-17.817842146538048</v>
      </c>
      <c r="BE59" s="72">
        <f t="shared" si="32"/>
        <v>-21.16620526813789</v>
      </c>
      <c r="BF59" s="72">
        <f t="shared" si="32"/>
        <v>-24.514568389737732</v>
      </c>
      <c r="BG59" s="72">
        <f t="shared" si="32"/>
        <v>-27.862931511337578</v>
      </c>
      <c r="BH59" s="72">
        <f t="shared" si="32"/>
        <v>-31.211294632937417</v>
      </c>
      <c r="BI59" s="72">
        <f t="shared" si="32"/>
        <v>-34.559657754537263</v>
      </c>
      <c r="BJ59" s="72">
        <f t="shared" si="32"/>
        <v>-37.908020876137101</v>
      </c>
      <c r="BK59" s="72">
        <f t="shared" si="32"/>
        <v>-19.79251783363534</v>
      </c>
      <c r="BL59" s="72">
        <f t="shared" si="32"/>
        <v>-2.8332303336613407E-3</v>
      </c>
      <c r="BM59" s="35"/>
      <c r="BN59" s="72">
        <f>SUM(B59:BM59)</f>
        <v>2431.0732062659622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>'Capital Structure'!W16</f>
        <v>9.5899999999999999E-2</v>
      </c>
      <c r="G60" s="355">
        <f>'Capital Structure'!AC16</f>
        <v>9.5200000000000007E-2</v>
      </c>
      <c r="H60" s="355">
        <f t="shared" ref="H60:BL60" si="33">G60</f>
        <v>9.5200000000000007E-2</v>
      </c>
      <c r="I60" s="355">
        <f t="shared" si="33"/>
        <v>9.5200000000000007E-2</v>
      </c>
      <c r="J60" s="355">
        <f t="shared" si="33"/>
        <v>9.5200000000000007E-2</v>
      </c>
      <c r="K60" s="355">
        <f t="shared" si="33"/>
        <v>9.5200000000000007E-2</v>
      </c>
      <c r="L60" s="355">
        <f t="shared" si="33"/>
        <v>9.5200000000000007E-2</v>
      </c>
      <c r="M60" s="355">
        <f t="shared" si="33"/>
        <v>9.5200000000000007E-2</v>
      </c>
      <c r="N60" s="355">
        <f t="shared" si="33"/>
        <v>9.5200000000000007E-2</v>
      </c>
      <c r="O60" s="355">
        <f t="shared" si="33"/>
        <v>9.5200000000000007E-2</v>
      </c>
      <c r="P60" s="355">
        <f t="shared" si="33"/>
        <v>9.5200000000000007E-2</v>
      </c>
      <c r="Q60" s="355">
        <f t="shared" si="33"/>
        <v>9.5200000000000007E-2</v>
      </c>
      <c r="R60" s="355">
        <f t="shared" si="33"/>
        <v>9.5200000000000007E-2</v>
      </c>
      <c r="S60" s="355">
        <f t="shared" si="33"/>
        <v>9.5200000000000007E-2</v>
      </c>
      <c r="T60" s="355">
        <f t="shared" si="33"/>
        <v>9.5200000000000007E-2</v>
      </c>
      <c r="U60" s="355">
        <f t="shared" si="33"/>
        <v>9.5200000000000007E-2</v>
      </c>
      <c r="V60" s="355">
        <f t="shared" si="33"/>
        <v>9.5200000000000007E-2</v>
      </c>
      <c r="W60" s="355">
        <f t="shared" si="33"/>
        <v>9.5200000000000007E-2</v>
      </c>
      <c r="X60" s="355">
        <f t="shared" si="33"/>
        <v>9.5200000000000007E-2</v>
      </c>
      <c r="Y60" s="355">
        <f t="shared" si="33"/>
        <v>9.5200000000000007E-2</v>
      </c>
      <c r="Z60" s="355">
        <f t="shared" si="33"/>
        <v>9.5200000000000007E-2</v>
      </c>
      <c r="AA60" s="355">
        <f t="shared" si="33"/>
        <v>9.5200000000000007E-2</v>
      </c>
      <c r="AB60" s="355">
        <f t="shared" si="33"/>
        <v>9.5200000000000007E-2</v>
      </c>
      <c r="AC60" s="355">
        <f t="shared" si="33"/>
        <v>9.5200000000000007E-2</v>
      </c>
      <c r="AD60" s="355">
        <f t="shared" si="33"/>
        <v>9.5200000000000007E-2</v>
      </c>
      <c r="AE60" s="355">
        <f t="shared" si="33"/>
        <v>9.5200000000000007E-2</v>
      </c>
      <c r="AF60" s="355">
        <f t="shared" si="33"/>
        <v>9.5200000000000007E-2</v>
      </c>
      <c r="AG60" s="355">
        <f t="shared" si="33"/>
        <v>9.5200000000000007E-2</v>
      </c>
      <c r="AH60" s="355">
        <f t="shared" si="33"/>
        <v>9.5200000000000007E-2</v>
      </c>
      <c r="AI60" s="355">
        <f t="shared" si="33"/>
        <v>9.5200000000000007E-2</v>
      </c>
      <c r="AJ60" s="355">
        <f t="shared" si="33"/>
        <v>9.5200000000000007E-2</v>
      </c>
      <c r="AK60" s="355">
        <f t="shared" si="33"/>
        <v>9.5200000000000007E-2</v>
      </c>
      <c r="AL60" s="355">
        <f t="shared" si="33"/>
        <v>9.5200000000000007E-2</v>
      </c>
      <c r="AM60" s="355">
        <f t="shared" si="33"/>
        <v>9.5200000000000007E-2</v>
      </c>
      <c r="AN60" s="355">
        <f t="shared" si="33"/>
        <v>9.5200000000000007E-2</v>
      </c>
      <c r="AO60" s="355">
        <f t="shared" si="33"/>
        <v>9.5200000000000007E-2</v>
      </c>
      <c r="AP60" s="355">
        <f t="shared" si="33"/>
        <v>9.5200000000000007E-2</v>
      </c>
      <c r="AQ60" s="355">
        <f t="shared" si="33"/>
        <v>9.5200000000000007E-2</v>
      </c>
      <c r="AR60" s="355">
        <f t="shared" si="33"/>
        <v>9.5200000000000007E-2</v>
      </c>
      <c r="AS60" s="355">
        <f t="shared" si="33"/>
        <v>9.5200000000000007E-2</v>
      </c>
      <c r="AT60" s="355">
        <f t="shared" si="33"/>
        <v>9.5200000000000007E-2</v>
      </c>
      <c r="AU60" s="355">
        <f t="shared" si="33"/>
        <v>9.5200000000000007E-2</v>
      </c>
      <c r="AV60" s="355">
        <f t="shared" si="33"/>
        <v>9.5200000000000007E-2</v>
      </c>
      <c r="AW60" s="355">
        <f t="shared" si="33"/>
        <v>9.5200000000000007E-2</v>
      </c>
      <c r="AX60" s="355">
        <f t="shared" si="33"/>
        <v>9.5200000000000007E-2</v>
      </c>
      <c r="AY60" s="355">
        <f t="shared" si="33"/>
        <v>9.5200000000000007E-2</v>
      </c>
      <c r="AZ60" s="355">
        <f t="shared" si="33"/>
        <v>9.5200000000000007E-2</v>
      </c>
      <c r="BA60" s="355">
        <f t="shared" si="33"/>
        <v>9.5200000000000007E-2</v>
      </c>
      <c r="BB60" s="355">
        <f t="shared" si="33"/>
        <v>9.5200000000000007E-2</v>
      </c>
      <c r="BC60" s="355">
        <f t="shared" si="33"/>
        <v>9.5200000000000007E-2</v>
      </c>
      <c r="BD60" s="355">
        <f t="shared" si="33"/>
        <v>9.5200000000000007E-2</v>
      </c>
      <c r="BE60" s="355">
        <f t="shared" si="33"/>
        <v>9.5200000000000007E-2</v>
      </c>
      <c r="BF60" s="355">
        <f t="shared" si="33"/>
        <v>9.5200000000000007E-2</v>
      </c>
      <c r="BG60" s="355">
        <f t="shared" si="33"/>
        <v>9.5200000000000007E-2</v>
      </c>
      <c r="BH60" s="355">
        <f t="shared" si="33"/>
        <v>9.5200000000000007E-2</v>
      </c>
      <c r="BI60" s="355">
        <f t="shared" si="33"/>
        <v>9.5200000000000007E-2</v>
      </c>
      <c r="BJ60" s="355">
        <f t="shared" si="33"/>
        <v>9.5200000000000007E-2</v>
      </c>
      <c r="BK60" s="355">
        <f t="shared" si="33"/>
        <v>9.5200000000000007E-2</v>
      </c>
      <c r="BL60" s="355">
        <f t="shared" si="33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4">+B59*B60</f>
        <v>0</v>
      </c>
      <c r="C61" s="72">
        <f t="shared" si="34"/>
        <v>0</v>
      </c>
      <c r="D61" s="72">
        <f t="shared" si="34"/>
        <v>0</v>
      </c>
      <c r="E61" s="72">
        <f t="shared" si="34"/>
        <v>0</v>
      </c>
      <c r="F61" s="72">
        <f>+F59*F60</f>
        <v>0</v>
      </c>
      <c r="G61" s="72">
        <f t="shared" ref="G61:BL61" si="35">+G59*G60</f>
        <v>0</v>
      </c>
      <c r="H61" s="72">
        <f t="shared" si="35"/>
        <v>0</v>
      </c>
      <c r="I61" s="72">
        <f t="shared" si="35"/>
        <v>0</v>
      </c>
      <c r="J61" s="72">
        <f t="shared" si="35"/>
        <v>0</v>
      </c>
      <c r="K61" s="72">
        <f t="shared" si="35"/>
        <v>0</v>
      </c>
      <c r="L61" s="72">
        <f t="shared" si="35"/>
        <v>0</v>
      </c>
      <c r="M61" s="72">
        <f t="shared" si="35"/>
        <v>0</v>
      </c>
      <c r="N61" s="72">
        <f t="shared" si="35"/>
        <v>7.9297695482752788</v>
      </c>
      <c r="O61" s="72">
        <f t="shared" si="35"/>
        <v>15.537895833051374</v>
      </c>
      <c r="P61" s="72">
        <f t="shared" si="35"/>
        <v>14.906791818723702</v>
      </c>
      <c r="Q61" s="72">
        <f t="shared" si="35"/>
        <v>14.299108797390254</v>
      </c>
      <c r="R61" s="72">
        <f t="shared" si="35"/>
        <v>13.713093566120559</v>
      </c>
      <c r="S61" s="72">
        <f t="shared" si="35"/>
        <v>13.147127783748029</v>
      </c>
      <c r="T61" s="72">
        <f t="shared" si="35"/>
        <v>12.599705493909317</v>
      </c>
      <c r="U61" s="72">
        <f t="shared" si="35"/>
        <v>12.069433125044302</v>
      </c>
      <c r="V61" s="72">
        <f t="shared" si="35"/>
        <v>11.548735941414924</v>
      </c>
      <c r="W61" s="72">
        <f t="shared" si="35"/>
        <v>11.029387375424371</v>
      </c>
      <c r="X61" s="72">
        <f t="shared" si="35"/>
        <v>10.510038809433819</v>
      </c>
      <c r="Y61" s="72">
        <f t="shared" si="35"/>
        <v>9.9906902434432663</v>
      </c>
      <c r="Z61" s="72">
        <f t="shared" si="35"/>
        <v>9.4713416774527133</v>
      </c>
      <c r="AA61" s="72">
        <f t="shared" si="35"/>
        <v>8.9519931114621585</v>
      </c>
      <c r="AB61" s="72">
        <f t="shared" si="35"/>
        <v>8.4326445454716072</v>
      </c>
      <c r="AC61" s="72">
        <f t="shared" si="35"/>
        <v>7.9132959794810542</v>
      </c>
      <c r="AD61" s="72">
        <f t="shared" si="35"/>
        <v>7.3939474134905003</v>
      </c>
      <c r="AE61" s="72">
        <f t="shared" si="35"/>
        <v>6.8745988474999473</v>
      </c>
      <c r="AF61" s="72">
        <f t="shared" si="35"/>
        <v>6.3552502815093943</v>
      </c>
      <c r="AG61" s="72">
        <f t="shared" si="35"/>
        <v>5.8359017155188413</v>
      </c>
      <c r="AH61" s="72">
        <f t="shared" si="35"/>
        <v>5.3666992487318499</v>
      </c>
      <c r="AI61" s="72">
        <f t="shared" si="35"/>
        <v>4.9977889803519826</v>
      </c>
      <c r="AJ61" s="72">
        <f t="shared" si="35"/>
        <v>4.6790248111756778</v>
      </c>
      <c r="AK61" s="72">
        <f t="shared" si="35"/>
        <v>4.3602606419993721</v>
      </c>
      <c r="AL61" s="72">
        <f t="shared" si="35"/>
        <v>4.0414964728230673</v>
      </c>
      <c r="AM61" s="72">
        <f t="shared" si="35"/>
        <v>3.7227323036467617</v>
      </c>
      <c r="AN61" s="72">
        <f t="shared" si="35"/>
        <v>3.4039681344704569</v>
      </c>
      <c r="AO61" s="72">
        <f t="shared" si="35"/>
        <v>3.0852039652941525</v>
      </c>
      <c r="AP61" s="72">
        <f t="shared" si="35"/>
        <v>2.7664397961178468</v>
      </c>
      <c r="AQ61" s="72">
        <f t="shared" si="35"/>
        <v>2.4476756269415429</v>
      </c>
      <c r="AR61" s="72">
        <f t="shared" si="35"/>
        <v>2.1289114577652382</v>
      </c>
      <c r="AS61" s="72">
        <f t="shared" si="35"/>
        <v>1.8101472885889329</v>
      </c>
      <c r="AT61" s="72">
        <f t="shared" si="35"/>
        <v>1.4913831194126279</v>
      </c>
      <c r="AU61" s="72">
        <f t="shared" si="35"/>
        <v>1.1726189502363231</v>
      </c>
      <c r="AV61" s="72">
        <f t="shared" si="35"/>
        <v>0.853854781060018</v>
      </c>
      <c r="AW61" s="72">
        <f t="shared" si="35"/>
        <v>0.5350906118837131</v>
      </c>
      <c r="AX61" s="72">
        <f t="shared" si="35"/>
        <v>0.21632644270740795</v>
      </c>
      <c r="AY61" s="72">
        <f t="shared" si="35"/>
        <v>-0.10243772646889689</v>
      </c>
      <c r="AZ61" s="72">
        <f t="shared" si="35"/>
        <v>-0.42120189564520205</v>
      </c>
      <c r="BA61" s="72">
        <f t="shared" si="35"/>
        <v>-0.73996606482150706</v>
      </c>
      <c r="BB61" s="72">
        <f t="shared" si="35"/>
        <v>-1.0587302339978124</v>
      </c>
      <c r="BC61" s="72">
        <f t="shared" si="35"/>
        <v>-1.3774944031741172</v>
      </c>
      <c r="BD61" s="72">
        <f t="shared" si="35"/>
        <v>-1.6962585723504222</v>
      </c>
      <c r="BE61" s="72">
        <f t="shared" si="35"/>
        <v>-2.0150227415267272</v>
      </c>
      <c r="BF61" s="72">
        <f t="shared" si="35"/>
        <v>-2.3337869107030325</v>
      </c>
      <c r="BG61" s="72">
        <f t="shared" si="35"/>
        <v>-2.6525510798793377</v>
      </c>
      <c r="BH61" s="72">
        <f t="shared" si="35"/>
        <v>-2.9713152490556425</v>
      </c>
      <c r="BI61" s="72">
        <f t="shared" si="35"/>
        <v>-3.2900794182319477</v>
      </c>
      <c r="BJ61" s="72">
        <f t="shared" si="35"/>
        <v>-3.6088435874082525</v>
      </c>
      <c r="BK61" s="72">
        <f t="shared" si="35"/>
        <v>-1.8842476977620846</v>
      </c>
      <c r="BL61" s="72">
        <f t="shared" si="35"/>
        <v>-2.6972352776455963E-4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6">B56</f>
        <v>0</v>
      </c>
      <c r="C62" s="65">
        <f t="shared" si="36"/>
        <v>0</v>
      </c>
      <c r="D62" s="65">
        <f t="shared" si="36"/>
        <v>0</v>
      </c>
      <c r="E62" s="65">
        <f t="shared" si="36"/>
        <v>0</v>
      </c>
      <c r="F62" s="65">
        <f t="shared" si="36"/>
        <v>0</v>
      </c>
      <c r="G62" s="65">
        <f t="shared" si="36"/>
        <v>0</v>
      </c>
      <c r="H62" s="65">
        <f t="shared" si="36"/>
        <v>0</v>
      </c>
      <c r="I62" s="65">
        <f t="shared" si="36"/>
        <v>0</v>
      </c>
      <c r="J62" s="65">
        <f t="shared" si="36"/>
        <v>0</v>
      </c>
      <c r="K62" s="65">
        <f t="shared" si="36"/>
        <v>0</v>
      </c>
      <c r="L62" s="65">
        <f t="shared" si="36"/>
        <v>0</v>
      </c>
      <c r="M62" s="65">
        <f t="shared" si="36"/>
        <v>0</v>
      </c>
      <c r="N62" s="65">
        <f t="shared" si="36"/>
        <v>13.432558612147075</v>
      </c>
      <c r="O62" s="65">
        <f t="shared" si="36"/>
        <v>13.432558612147075</v>
      </c>
      <c r="P62" s="65">
        <f t="shared" si="36"/>
        <v>13.432558612147075</v>
      </c>
      <c r="Q62" s="65">
        <f t="shared" si="36"/>
        <v>13.432558612147075</v>
      </c>
      <c r="R62" s="65">
        <f t="shared" si="36"/>
        <v>13.432558612147075</v>
      </c>
      <c r="S62" s="65">
        <f t="shared" si="36"/>
        <v>13.432558612147075</v>
      </c>
      <c r="T62" s="65">
        <f t="shared" si="36"/>
        <v>13.432558612147075</v>
      </c>
      <c r="U62" s="65">
        <f t="shared" si="36"/>
        <v>13.432558612147075</v>
      </c>
      <c r="V62" s="65">
        <f t="shared" si="36"/>
        <v>13.432558612147075</v>
      </c>
      <c r="W62" s="65">
        <f t="shared" si="36"/>
        <v>13.432558612147075</v>
      </c>
      <c r="X62" s="65">
        <f t="shared" si="36"/>
        <v>13.432558612147075</v>
      </c>
      <c r="Y62" s="65">
        <f t="shared" si="36"/>
        <v>13.432558612147075</v>
      </c>
      <c r="Z62" s="65">
        <f t="shared" si="36"/>
        <v>13.432558612147075</v>
      </c>
      <c r="AA62" s="65">
        <f t="shared" si="36"/>
        <v>13.432558612147075</v>
      </c>
      <c r="AB62" s="65">
        <f t="shared" si="36"/>
        <v>13.432558612147075</v>
      </c>
      <c r="AC62" s="65">
        <f t="shared" si="36"/>
        <v>13.432558612147075</v>
      </c>
      <c r="AD62" s="65">
        <f t="shared" si="36"/>
        <v>13.432558612147075</v>
      </c>
      <c r="AE62" s="65">
        <f t="shared" si="36"/>
        <v>13.432558612147075</v>
      </c>
      <c r="AF62" s="65">
        <f t="shared" si="36"/>
        <v>13.432558612147075</v>
      </c>
      <c r="AG62" s="65">
        <f t="shared" si="36"/>
        <v>13.432558612147075</v>
      </c>
      <c r="AH62" s="65">
        <f t="shared" si="36"/>
        <v>13.432558612147075</v>
      </c>
      <c r="AI62" s="65">
        <f t="shared" si="36"/>
        <v>13.432558612147075</v>
      </c>
      <c r="AJ62" s="65">
        <f t="shared" si="36"/>
        <v>13.432558612147075</v>
      </c>
      <c r="AK62" s="65">
        <f t="shared" si="36"/>
        <v>13.432558612147075</v>
      </c>
      <c r="AL62" s="65">
        <f t="shared" si="36"/>
        <v>13.432558612147075</v>
      </c>
      <c r="AM62" s="65">
        <f t="shared" si="36"/>
        <v>13.432558612147075</v>
      </c>
      <c r="AN62" s="65">
        <f t="shared" si="36"/>
        <v>13.432558612147075</v>
      </c>
      <c r="AO62" s="65">
        <f t="shared" si="36"/>
        <v>13.432558612147075</v>
      </c>
      <c r="AP62" s="65">
        <f t="shared" si="36"/>
        <v>13.432558612147075</v>
      </c>
      <c r="AQ62" s="65">
        <f t="shared" si="36"/>
        <v>13.432558612147075</v>
      </c>
      <c r="AR62" s="65">
        <f t="shared" si="36"/>
        <v>13.432558612147075</v>
      </c>
      <c r="AS62" s="65">
        <f t="shared" si="36"/>
        <v>13.432558612147075</v>
      </c>
      <c r="AT62" s="65">
        <f t="shared" si="36"/>
        <v>13.432558612147075</v>
      </c>
      <c r="AU62" s="65">
        <f t="shared" si="36"/>
        <v>13.432558612147075</v>
      </c>
      <c r="AV62" s="65">
        <f t="shared" si="36"/>
        <v>13.432558612147075</v>
      </c>
      <c r="AW62" s="65">
        <f t="shared" si="36"/>
        <v>13.432558612147075</v>
      </c>
      <c r="AX62" s="65">
        <f t="shared" si="36"/>
        <v>13.432558612147075</v>
      </c>
      <c r="AY62" s="65">
        <f t="shared" si="36"/>
        <v>13.432558612147075</v>
      </c>
      <c r="AZ62" s="65">
        <f t="shared" si="36"/>
        <v>13.432558612147075</v>
      </c>
      <c r="BA62" s="65">
        <f t="shared" si="36"/>
        <v>13.432558612147075</v>
      </c>
      <c r="BB62" s="65">
        <f t="shared" si="36"/>
        <v>13.432558612147075</v>
      </c>
      <c r="BC62" s="65">
        <f t="shared" si="36"/>
        <v>13.432558612147075</v>
      </c>
      <c r="BD62" s="65">
        <f t="shared" si="36"/>
        <v>13.432558612147075</v>
      </c>
      <c r="BE62" s="65">
        <f t="shared" si="36"/>
        <v>13.432558612147075</v>
      </c>
      <c r="BF62" s="65">
        <f t="shared" si="36"/>
        <v>13.432558612147075</v>
      </c>
      <c r="BG62" s="65">
        <f t="shared" si="36"/>
        <v>13.432558612147075</v>
      </c>
      <c r="BH62" s="65">
        <f t="shared" si="36"/>
        <v>13.432558612147075</v>
      </c>
      <c r="BI62" s="65">
        <f t="shared" si="36"/>
        <v>13.432558612147075</v>
      </c>
      <c r="BJ62" s="65">
        <f t="shared" si="36"/>
        <v>13.432558612147075</v>
      </c>
      <c r="BK62" s="65">
        <f t="shared" si="36"/>
        <v>4.8470121465064668</v>
      </c>
      <c r="BL62" s="65">
        <f t="shared" si="36"/>
        <v>0</v>
      </c>
      <c r="BM62" s="35"/>
      <c r="BN62" s="72">
        <f>SUM(B62:BM62)</f>
        <v>663.04238414171346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7">SUM(C61:C62)</f>
        <v>0</v>
      </c>
      <c r="D63" s="72">
        <f t="shared" si="37"/>
        <v>0</v>
      </c>
      <c r="E63" s="72">
        <f t="shared" si="37"/>
        <v>0</v>
      </c>
      <c r="F63" s="72">
        <f t="shared" si="37"/>
        <v>0</v>
      </c>
      <c r="G63" s="72">
        <f t="shared" si="37"/>
        <v>0</v>
      </c>
      <c r="H63" s="72">
        <f t="shared" si="37"/>
        <v>0</v>
      </c>
      <c r="I63" s="72">
        <f t="shared" si="37"/>
        <v>0</v>
      </c>
      <c r="J63" s="72">
        <f t="shared" si="37"/>
        <v>0</v>
      </c>
      <c r="K63" s="72">
        <f t="shared" si="37"/>
        <v>0</v>
      </c>
      <c r="L63" s="72">
        <f t="shared" si="37"/>
        <v>0</v>
      </c>
      <c r="M63" s="72">
        <f t="shared" si="37"/>
        <v>0</v>
      </c>
      <c r="N63" s="72">
        <f t="shared" si="37"/>
        <v>21.362328160422354</v>
      </c>
      <c r="O63" s="72">
        <f t="shared" si="37"/>
        <v>28.970454445198449</v>
      </c>
      <c r="P63" s="72">
        <f t="shared" si="37"/>
        <v>28.339350430870777</v>
      </c>
      <c r="Q63" s="72">
        <f t="shared" si="37"/>
        <v>27.73166740953733</v>
      </c>
      <c r="R63" s="72">
        <f t="shared" si="37"/>
        <v>27.145652178267632</v>
      </c>
      <c r="S63" s="72">
        <f t="shared" si="37"/>
        <v>26.579686395895102</v>
      </c>
      <c r="T63" s="72">
        <f t="shared" si="37"/>
        <v>26.032264106056392</v>
      </c>
      <c r="U63" s="72">
        <f t="shared" si="37"/>
        <v>25.501991737191375</v>
      </c>
      <c r="V63" s="72">
        <f t="shared" si="37"/>
        <v>24.981294553561998</v>
      </c>
      <c r="W63" s="72">
        <f t="shared" si="37"/>
        <v>24.461945987571447</v>
      </c>
      <c r="X63" s="72">
        <f t="shared" si="37"/>
        <v>23.942597421580892</v>
      </c>
      <c r="Y63" s="72">
        <f t="shared" si="37"/>
        <v>23.423248855590341</v>
      </c>
      <c r="Z63" s="72">
        <f t="shared" si="37"/>
        <v>22.90390028959979</v>
      </c>
      <c r="AA63" s="72">
        <f t="shared" si="37"/>
        <v>22.384551723609235</v>
      </c>
      <c r="AB63" s="72">
        <f t="shared" si="37"/>
        <v>21.86520315761868</v>
      </c>
      <c r="AC63" s="72">
        <f t="shared" si="37"/>
        <v>21.345854591628129</v>
      </c>
      <c r="AD63" s="72">
        <f t="shared" si="37"/>
        <v>20.826506025637574</v>
      </c>
      <c r="AE63" s="72">
        <f t="shared" si="37"/>
        <v>20.307157459647023</v>
      </c>
      <c r="AF63" s="72">
        <f t="shared" si="37"/>
        <v>19.787808893656468</v>
      </c>
      <c r="AG63" s="72">
        <f t="shared" si="37"/>
        <v>19.268460327665917</v>
      </c>
      <c r="AH63" s="72">
        <f t="shared" si="37"/>
        <v>18.799257860878924</v>
      </c>
      <c r="AI63" s="72">
        <f t="shared" si="37"/>
        <v>18.430347592499057</v>
      </c>
      <c r="AJ63" s="72">
        <f t="shared" si="37"/>
        <v>18.111583423322752</v>
      </c>
      <c r="AK63" s="72">
        <f t="shared" si="37"/>
        <v>17.792819254146448</v>
      </c>
      <c r="AL63" s="72">
        <f t="shared" si="37"/>
        <v>17.474055084970143</v>
      </c>
      <c r="AM63" s="72">
        <f t="shared" si="37"/>
        <v>17.155290915793834</v>
      </c>
      <c r="AN63" s="72">
        <f t="shared" si="37"/>
        <v>16.83652674661753</v>
      </c>
      <c r="AO63" s="72">
        <f t="shared" si="37"/>
        <v>16.517762577441228</v>
      </c>
      <c r="AP63" s="72">
        <f t="shared" si="37"/>
        <v>16.19899840826492</v>
      </c>
      <c r="AQ63" s="72">
        <f t="shared" si="37"/>
        <v>15.880234239088617</v>
      </c>
      <c r="AR63" s="72">
        <f t="shared" si="37"/>
        <v>15.561470069912312</v>
      </c>
      <c r="AS63" s="72">
        <f t="shared" si="37"/>
        <v>15.242705900736008</v>
      </c>
      <c r="AT63" s="72">
        <f t="shared" si="37"/>
        <v>14.923941731559703</v>
      </c>
      <c r="AU63" s="72">
        <f t="shared" si="37"/>
        <v>14.605177562383398</v>
      </c>
      <c r="AV63" s="72">
        <f t="shared" si="37"/>
        <v>14.286413393207093</v>
      </c>
      <c r="AW63" s="72">
        <f t="shared" si="37"/>
        <v>13.967649224030788</v>
      </c>
      <c r="AX63" s="72">
        <f t="shared" si="37"/>
        <v>13.648885054854482</v>
      </c>
      <c r="AY63" s="72">
        <f t="shared" si="37"/>
        <v>13.330120885678177</v>
      </c>
      <c r="AZ63" s="72">
        <f t="shared" si="37"/>
        <v>13.011356716501872</v>
      </c>
      <c r="BA63" s="72">
        <f t="shared" si="37"/>
        <v>12.692592547325567</v>
      </c>
      <c r="BB63" s="72">
        <f t="shared" si="37"/>
        <v>12.373828378149263</v>
      </c>
      <c r="BC63" s="72">
        <f t="shared" si="37"/>
        <v>12.055064208972958</v>
      </c>
      <c r="BD63" s="72">
        <f t="shared" si="37"/>
        <v>11.736300039796653</v>
      </c>
      <c r="BE63" s="72">
        <f t="shared" si="37"/>
        <v>11.417535870620348</v>
      </c>
      <c r="BF63" s="72">
        <f t="shared" si="37"/>
        <v>11.098771701444042</v>
      </c>
      <c r="BG63" s="72">
        <f t="shared" si="37"/>
        <v>10.780007532267737</v>
      </c>
      <c r="BH63" s="72">
        <f t="shared" si="37"/>
        <v>10.461243363091432</v>
      </c>
      <c r="BI63" s="72">
        <f t="shared" si="37"/>
        <v>10.142479193915127</v>
      </c>
      <c r="BJ63" s="72">
        <f t="shared" si="37"/>
        <v>9.8237150247388225</v>
      </c>
      <c r="BK63" s="72">
        <f t="shared" si="37"/>
        <v>2.9627644487443821</v>
      </c>
      <c r="BL63" s="72">
        <f t="shared" si="37"/>
        <v>-2.6972352776455963E-4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8">F64</f>
        <v>1.0297600659046442</v>
      </c>
      <c r="H64" s="211">
        <f t="shared" si="38"/>
        <v>1.0297600659046442</v>
      </c>
      <c r="I64" s="211">
        <f t="shared" si="38"/>
        <v>1.0297600659046442</v>
      </c>
      <c r="J64" s="211">
        <f t="shared" si="38"/>
        <v>1.0297600659046442</v>
      </c>
      <c r="K64" s="211">
        <f t="shared" si="38"/>
        <v>1.0297600659046442</v>
      </c>
      <c r="L64" s="211">
        <f t="shared" si="38"/>
        <v>1.0297600659046442</v>
      </c>
      <c r="M64" s="211">
        <f t="shared" si="38"/>
        <v>1.0297600659046442</v>
      </c>
      <c r="N64" s="211">
        <f t="shared" si="38"/>
        <v>1.0297600659046442</v>
      </c>
      <c r="O64" s="211">
        <f t="shared" si="38"/>
        <v>1.0297600659046442</v>
      </c>
      <c r="P64" s="211">
        <f t="shared" si="38"/>
        <v>1.0297600659046442</v>
      </c>
      <c r="Q64" s="211">
        <f t="shared" si="38"/>
        <v>1.0297600659046442</v>
      </c>
      <c r="R64" s="211">
        <f t="shared" si="38"/>
        <v>1.0297600659046442</v>
      </c>
      <c r="S64" s="211">
        <f t="shared" si="38"/>
        <v>1.0297600659046442</v>
      </c>
      <c r="T64" s="211">
        <f t="shared" si="38"/>
        <v>1.0297600659046442</v>
      </c>
      <c r="U64" s="211">
        <f t="shared" si="38"/>
        <v>1.0297600659046442</v>
      </c>
      <c r="V64" s="211">
        <f t="shared" si="38"/>
        <v>1.0297600659046442</v>
      </c>
      <c r="W64" s="211">
        <f t="shared" si="38"/>
        <v>1.0297600659046442</v>
      </c>
      <c r="X64" s="211">
        <f t="shared" si="38"/>
        <v>1.0297600659046442</v>
      </c>
      <c r="Y64" s="211">
        <f t="shared" si="38"/>
        <v>1.0297600659046442</v>
      </c>
      <c r="Z64" s="211">
        <f t="shared" si="38"/>
        <v>1.0297600659046442</v>
      </c>
      <c r="AA64" s="211">
        <f t="shared" si="38"/>
        <v>1.0297600659046442</v>
      </c>
      <c r="AB64" s="211">
        <f t="shared" si="38"/>
        <v>1.0297600659046442</v>
      </c>
      <c r="AC64" s="211">
        <f t="shared" si="38"/>
        <v>1.0297600659046442</v>
      </c>
      <c r="AD64" s="211">
        <f t="shared" si="38"/>
        <v>1.0297600659046442</v>
      </c>
      <c r="AE64" s="211">
        <f t="shared" si="38"/>
        <v>1.0297600659046442</v>
      </c>
      <c r="AF64" s="211">
        <f t="shared" si="38"/>
        <v>1.0297600659046442</v>
      </c>
      <c r="AG64" s="211">
        <f t="shared" si="38"/>
        <v>1.0297600659046442</v>
      </c>
      <c r="AH64" s="211">
        <f t="shared" si="38"/>
        <v>1.0297600659046442</v>
      </c>
      <c r="AI64" s="211">
        <f t="shared" si="38"/>
        <v>1.0297600659046442</v>
      </c>
      <c r="AJ64" s="211">
        <f t="shared" si="38"/>
        <v>1.0297600659046442</v>
      </c>
      <c r="AK64" s="211">
        <f t="shared" si="38"/>
        <v>1.0297600659046442</v>
      </c>
      <c r="AL64" s="211">
        <f t="shared" si="38"/>
        <v>1.0297600659046442</v>
      </c>
      <c r="AM64" s="211">
        <f t="shared" si="38"/>
        <v>1.0297600659046442</v>
      </c>
      <c r="AN64" s="211">
        <f t="shared" si="38"/>
        <v>1.0297600659046442</v>
      </c>
      <c r="AO64" s="211">
        <f t="shared" si="38"/>
        <v>1.0297600659046442</v>
      </c>
      <c r="AP64" s="211">
        <f t="shared" si="38"/>
        <v>1.0297600659046442</v>
      </c>
      <c r="AQ64" s="211">
        <f t="shared" si="38"/>
        <v>1.0297600659046442</v>
      </c>
      <c r="AR64" s="211">
        <f t="shared" si="38"/>
        <v>1.0297600659046442</v>
      </c>
      <c r="AS64" s="211">
        <f t="shared" si="38"/>
        <v>1.0297600659046442</v>
      </c>
      <c r="AT64" s="211">
        <f t="shared" si="38"/>
        <v>1.0297600659046442</v>
      </c>
      <c r="AU64" s="211">
        <f t="shared" si="38"/>
        <v>1.0297600659046442</v>
      </c>
      <c r="AV64" s="211">
        <f t="shared" si="38"/>
        <v>1.0297600659046442</v>
      </c>
      <c r="AW64" s="211">
        <f t="shared" si="38"/>
        <v>1.0297600659046442</v>
      </c>
      <c r="AX64" s="211">
        <f t="shared" si="38"/>
        <v>1.0297600659046442</v>
      </c>
      <c r="AY64" s="211">
        <f t="shared" si="38"/>
        <v>1.0297600659046442</v>
      </c>
      <c r="AZ64" s="211">
        <f t="shared" si="38"/>
        <v>1.0297600659046442</v>
      </c>
      <c r="BA64" s="211">
        <f t="shared" si="38"/>
        <v>1.0297600659046442</v>
      </c>
      <c r="BB64" s="211">
        <f t="shared" si="38"/>
        <v>1.0297600659046442</v>
      </c>
      <c r="BC64" s="211">
        <f t="shared" si="38"/>
        <v>1.0297600659046442</v>
      </c>
      <c r="BD64" s="211">
        <f t="shared" si="38"/>
        <v>1.0297600659046442</v>
      </c>
      <c r="BE64" s="211">
        <f t="shared" si="38"/>
        <v>1.0297600659046442</v>
      </c>
      <c r="BF64" s="211">
        <f t="shared" si="38"/>
        <v>1.0297600659046442</v>
      </c>
      <c r="BG64" s="211">
        <f t="shared" si="38"/>
        <v>1.0297600659046442</v>
      </c>
      <c r="BH64" s="211">
        <f t="shared" si="38"/>
        <v>1.0297600659046442</v>
      </c>
      <c r="BI64" s="211">
        <f t="shared" si="38"/>
        <v>1.0297600659046442</v>
      </c>
      <c r="BJ64" s="211">
        <f t="shared" si="38"/>
        <v>1.0297600659046442</v>
      </c>
      <c r="BK64" s="211">
        <f t="shared" si="38"/>
        <v>1.0297600659046442</v>
      </c>
      <c r="BL64" s="211">
        <f t="shared" si="38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9">C63*C64</f>
        <v>0</v>
      </c>
      <c r="D65" s="116">
        <f t="shared" si="39"/>
        <v>0</v>
      </c>
      <c r="E65" s="116">
        <f t="shared" si="39"/>
        <v>0</v>
      </c>
      <c r="F65" s="116">
        <f t="shared" si="39"/>
        <v>0</v>
      </c>
      <c r="G65" s="116">
        <f t="shared" si="39"/>
        <v>0</v>
      </c>
      <c r="H65" s="116">
        <f t="shared" si="39"/>
        <v>0</v>
      </c>
      <c r="I65" s="116">
        <f t="shared" si="39"/>
        <v>0</v>
      </c>
      <c r="J65" s="116">
        <f t="shared" si="39"/>
        <v>0</v>
      </c>
      <c r="K65" s="116">
        <f t="shared" si="39"/>
        <v>0</v>
      </c>
      <c r="L65" s="116">
        <f t="shared" si="39"/>
        <v>0</v>
      </c>
      <c r="M65" s="116">
        <f t="shared" si="39"/>
        <v>0</v>
      </c>
      <c r="N65" s="116">
        <f t="shared" si="39"/>
        <v>21.99807245435316</v>
      </c>
      <c r="O65" s="116">
        <f t="shared" si="39"/>
        <v>29.832617078775048</v>
      </c>
      <c r="P65" s="116">
        <f t="shared" si="39"/>
        <v>29.1827313673883</v>
      </c>
      <c r="Q65" s="116">
        <f t="shared" si="39"/>
        <v>28.556963659290833</v>
      </c>
      <c r="R65" s="116">
        <f t="shared" si="39"/>
        <v>27.953508576117425</v>
      </c>
      <c r="S65" s="116">
        <f t="shared" si="39"/>
        <v>27.370699614761715</v>
      </c>
      <c r="T65" s="116">
        <f t="shared" si="39"/>
        <v>26.806986001499734</v>
      </c>
      <c r="U65" s="116">
        <f t="shared" si="39"/>
        <v>26.260932691989883</v>
      </c>
      <c r="V65" s="116">
        <f t="shared" si="39"/>
        <v>25.724739525859331</v>
      </c>
      <c r="W65" s="116">
        <f t="shared" si="39"/>
        <v>25.189935112317421</v>
      </c>
      <c r="X65" s="116">
        <f t="shared" si="39"/>
        <v>24.655130698775505</v>
      </c>
      <c r="Y65" s="116">
        <f t="shared" si="39"/>
        <v>24.120326285233592</v>
      </c>
      <c r="Z65" s="116">
        <f t="shared" si="39"/>
        <v>23.585521871691679</v>
      </c>
      <c r="AA65" s="116">
        <f t="shared" si="39"/>
        <v>23.050717458149762</v>
      </c>
      <c r="AB65" s="116">
        <f t="shared" si="39"/>
        <v>22.515913044607846</v>
      </c>
      <c r="AC65" s="116">
        <f t="shared" si="39"/>
        <v>21.981108631065933</v>
      </c>
      <c r="AD65" s="116">
        <f t="shared" si="39"/>
        <v>21.446304217524016</v>
      </c>
      <c r="AE65" s="116">
        <f t="shared" si="39"/>
        <v>20.911499803982107</v>
      </c>
      <c r="AF65" s="116">
        <f t="shared" si="39"/>
        <v>20.37669539044019</v>
      </c>
      <c r="AG65" s="116">
        <f t="shared" si="39"/>
        <v>19.841890976898277</v>
      </c>
      <c r="AH65" s="116">
        <f t="shared" si="39"/>
        <v>19.358725013777082</v>
      </c>
      <c r="AI65" s="116">
        <f t="shared" si="39"/>
        <v>18.978835951497331</v>
      </c>
      <c r="AJ65" s="116">
        <f t="shared" si="39"/>
        <v>18.650585339638297</v>
      </c>
      <c r="AK65" s="116">
        <f t="shared" si="39"/>
        <v>18.322334727779268</v>
      </c>
      <c r="AL65" s="116">
        <f t="shared" si="39"/>
        <v>17.994084115920238</v>
      </c>
      <c r="AM65" s="116">
        <f t="shared" si="39"/>
        <v>17.665833504061204</v>
      </c>
      <c r="AN65" s="116">
        <f t="shared" si="39"/>
        <v>17.337582892202171</v>
      </c>
      <c r="AO65" s="116">
        <f t="shared" si="39"/>
        <v>17.009332280343145</v>
      </c>
      <c r="AP65" s="116">
        <f t="shared" si="39"/>
        <v>16.681081668484111</v>
      </c>
      <c r="AQ65" s="116">
        <f t="shared" si="39"/>
        <v>16.352831056625082</v>
      </c>
      <c r="AR65" s="116">
        <f t="shared" si="39"/>
        <v>16.024580444766052</v>
      </c>
      <c r="AS65" s="116">
        <f t="shared" si="39"/>
        <v>15.69632983290702</v>
      </c>
      <c r="AT65" s="116">
        <f t="shared" si="39"/>
        <v>15.368079221047989</v>
      </c>
      <c r="AU65" s="116">
        <f t="shared" si="39"/>
        <v>15.039828609188959</v>
      </c>
      <c r="AV65" s="116">
        <f t="shared" si="39"/>
        <v>14.711577997329927</v>
      </c>
      <c r="AW65" s="116">
        <f t="shared" si="39"/>
        <v>14.383327385470897</v>
      </c>
      <c r="AX65" s="116">
        <f t="shared" si="39"/>
        <v>14.055076773611864</v>
      </c>
      <c r="AY65" s="116">
        <f t="shared" si="39"/>
        <v>13.726826161752834</v>
      </c>
      <c r="AZ65" s="116">
        <f t="shared" si="39"/>
        <v>13.398575549893803</v>
      </c>
      <c r="BA65" s="116">
        <f t="shared" si="39"/>
        <v>13.070324938034773</v>
      </c>
      <c r="BB65" s="116">
        <f t="shared" si="39"/>
        <v>12.742074326175741</v>
      </c>
      <c r="BC65" s="116">
        <f t="shared" si="39"/>
        <v>12.41382371431671</v>
      </c>
      <c r="BD65" s="116">
        <f t="shared" si="39"/>
        <v>12.08557310245768</v>
      </c>
      <c r="BE65" s="116">
        <f t="shared" si="39"/>
        <v>11.757322490598648</v>
      </c>
      <c r="BF65" s="116">
        <f t="shared" si="39"/>
        <v>11.429071878739617</v>
      </c>
      <c r="BG65" s="116">
        <f t="shared" si="39"/>
        <v>11.100821266880585</v>
      </c>
      <c r="BH65" s="116">
        <f t="shared" si="39"/>
        <v>10.772570655021555</v>
      </c>
      <c r="BI65" s="116">
        <f t="shared" si="39"/>
        <v>10.444320043162524</v>
      </c>
      <c r="BJ65" s="116">
        <f t="shared" si="39"/>
        <v>10.116069431303494</v>
      </c>
      <c r="BK65" s="116">
        <f t="shared" si="39"/>
        <v>3.0509365139989515</v>
      </c>
      <c r="BL65" s="116">
        <f t="shared" si="39"/>
        <v>-2.7775051772686605E-4</v>
      </c>
      <c r="BM65" s="110"/>
      <c r="BN65" s="304">
        <f>SUM(B65:BM65)</f>
        <v>921.10035359719166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K71" si="40">B20</f>
        <v>0</v>
      </c>
      <c r="C71" s="84">
        <f t="shared" si="40"/>
        <v>0</v>
      </c>
      <c r="D71" s="84">
        <f t="shared" si="40"/>
        <v>0</v>
      </c>
      <c r="E71" s="84">
        <f t="shared" si="40"/>
        <v>0</v>
      </c>
      <c r="F71" s="84">
        <f t="shared" si="40"/>
        <v>0</v>
      </c>
      <c r="G71" s="84">
        <f t="shared" si="40"/>
        <v>0</v>
      </c>
      <c r="H71" s="84">
        <f t="shared" si="40"/>
        <v>0</v>
      </c>
      <c r="I71" s="84">
        <f t="shared" si="40"/>
        <v>0</v>
      </c>
      <c r="J71" s="84">
        <f t="shared" si="40"/>
        <v>0</v>
      </c>
      <c r="K71" s="84">
        <f t="shared" si="40"/>
        <v>0</v>
      </c>
      <c r="L71" s="84">
        <f t="shared" si="40"/>
        <v>0</v>
      </c>
      <c r="M71" s="84">
        <f t="shared" si="40"/>
        <v>0</v>
      </c>
      <c r="N71" s="84">
        <f t="shared" si="40"/>
        <v>171.71092931281214</v>
      </c>
      <c r="O71" s="84">
        <f t="shared" si="40"/>
        <v>0</v>
      </c>
      <c r="P71" s="84">
        <f t="shared" si="40"/>
        <v>0</v>
      </c>
      <c r="Q71" s="84">
        <f t="shared" si="40"/>
        <v>0</v>
      </c>
      <c r="R71" s="84">
        <f t="shared" si="40"/>
        <v>0</v>
      </c>
      <c r="S71" s="84">
        <f t="shared" si="40"/>
        <v>0</v>
      </c>
      <c r="T71" s="84">
        <f t="shared" si="40"/>
        <v>0</v>
      </c>
      <c r="U71" s="84">
        <f t="shared" si="40"/>
        <v>0</v>
      </c>
      <c r="V71" s="84">
        <f t="shared" si="40"/>
        <v>0</v>
      </c>
      <c r="W71" s="84">
        <f t="shared" si="40"/>
        <v>0</v>
      </c>
      <c r="X71" s="84">
        <f t="shared" si="40"/>
        <v>0</v>
      </c>
      <c r="Y71" s="84">
        <f t="shared" si="40"/>
        <v>0</v>
      </c>
      <c r="Z71" s="84">
        <f t="shared" si="40"/>
        <v>0</v>
      </c>
      <c r="AA71" s="84">
        <f t="shared" si="40"/>
        <v>0</v>
      </c>
      <c r="AB71" s="84">
        <f t="shared" si="40"/>
        <v>0</v>
      </c>
      <c r="AC71" s="84">
        <f t="shared" si="40"/>
        <v>0</v>
      </c>
      <c r="AD71" s="84">
        <f t="shared" si="40"/>
        <v>0</v>
      </c>
      <c r="AE71" s="84">
        <f t="shared" si="40"/>
        <v>0</v>
      </c>
      <c r="AF71" s="84">
        <f t="shared" si="40"/>
        <v>0</v>
      </c>
      <c r="AG71" s="84">
        <f t="shared" si="40"/>
        <v>0</v>
      </c>
      <c r="AH71" s="84">
        <f t="shared" si="40"/>
        <v>0</v>
      </c>
      <c r="AI71" s="84">
        <f t="shared" si="40"/>
        <v>0</v>
      </c>
      <c r="AJ71" s="84">
        <f t="shared" si="40"/>
        <v>0</v>
      </c>
      <c r="AK71" s="84">
        <f t="shared" si="40"/>
        <v>0</v>
      </c>
      <c r="AL71" s="84">
        <f t="shared" si="40"/>
        <v>0</v>
      </c>
      <c r="AM71" s="84">
        <f t="shared" si="40"/>
        <v>0</v>
      </c>
      <c r="AN71" s="84">
        <f t="shared" si="40"/>
        <v>0</v>
      </c>
      <c r="AO71" s="84">
        <f t="shared" si="40"/>
        <v>0</v>
      </c>
      <c r="AP71" s="84">
        <f t="shared" si="40"/>
        <v>0</v>
      </c>
      <c r="AQ71" s="84">
        <f t="shared" si="40"/>
        <v>0</v>
      </c>
      <c r="AR71" s="84">
        <f t="shared" si="40"/>
        <v>0</v>
      </c>
      <c r="AS71" s="84">
        <f t="shared" si="40"/>
        <v>0</v>
      </c>
      <c r="AT71" s="84">
        <f t="shared" si="40"/>
        <v>0</v>
      </c>
      <c r="AU71" s="84">
        <f t="shared" si="40"/>
        <v>0</v>
      </c>
      <c r="AV71" s="84">
        <f t="shared" si="40"/>
        <v>0</v>
      </c>
      <c r="AW71" s="84">
        <f t="shared" si="40"/>
        <v>0</v>
      </c>
      <c r="AX71" s="84">
        <f t="shared" si="40"/>
        <v>0</v>
      </c>
      <c r="AY71" s="84">
        <f t="shared" si="40"/>
        <v>0</v>
      </c>
      <c r="AZ71" s="84">
        <f t="shared" si="40"/>
        <v>0</v>
      </c>
      <c r="BA71" s="84">
        <f t="shared" si="40"/>
        <v>0</v>
      </c>
      <c r="BB71" s="84">
        <f t="shared" si="40"/>
        <v>0</v>
      </c>
      <c r="BC71" s="84">
        <f t="shared" si="40"/>
        <v>0</v>
      </c>
      <c r="BD71" s="84">
        <f t="shared" si="40"/>
        <v>0</v>
      </c>
      <c r="BE71" s="84">
        <f t="shared" si="40"/>
        <v>0</v>
      </c>
      <c r="BF71" s="84">
        <f t="shared" si="40"/>
        <v>0</v>
      </c>
      <c r="BG71" s="84">
        <f t="shared" si="40"/>
        <v>0</v>
      </c>
      <c r="BH71" s="84">
        <f t="shared" si="40"/>
        <v>0</v>
      </c>
      <c r="BI71" s="84">
        <f t="shared" si="40"/>
        <v>0</v>
      </c>
      <c r="BJ71" s="84">
        <f t="shared" si="40"/>
        <v>0</v>
      </c>
      <c r="BK71" s="84">
        <f t="shared" si="40"/>
        <v>-171.71092931281214</v>
      </c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171.71092931281214</v>
      </c>
      <c r="O73" s="84">
        <f>SUM($B$71:O71)-SUM($B$72:O72)</f>
        <v>171.71092931281214</v>
      </c>
      <c r="P73" s="84">
        <f>SUM($B$71:P71)-SUM($B$72:P72)</f>
        <v>171.71092931281214</v>
      </c>
      <c r="Q73" s="84">
        <f>SUM($B$71:Q71)-SUM($B$72:Q72)</f>
        <v>171.71092931281214</v>
      </c>
      <c r="R73" s="84">
        <f>SUM($B$71:R71)-SUM($B$72:R72)</f>
        <v>171.71092931281214</v>
      </c>
      <c r="S73" s="84">
        <f>SUM($B$71:S71)-SUM($B$72:S72)</f>
        <v>171.71092931281214</v>
      </c>
      <c r="T73" s="84">
        <f>SUM($B$71:T71)-SUM($B$72:T72)</f>
        <v>171.71092931281214</v>
      </c>
      <c r="U73" s="84">
        <f>SUM($B$71:U71)-SUM($B$72:U72)</f>
        <v>171.71092931281214</v>
      </c>
      <c r="V73" s="84">
        <f>SUM($B$71:V71)-SUM($B$72:V72)</f>
        <v>171.71092931281214</v>
      </c>
      <c r="W73" s="84">
        <f>SUM($B$71:W71)-SUM($B$72:W72)</f>
        <v>171.71092931281214</v>
      </c>
      <c r="X73" s="84">
        <f>SUM($B$71:X71)-SUM($B$72:X72)</f>
        <v>171.71092931281214</v>
      </c>
      <c r="Y73" s="84">
        <f>SUM($B$71:Y71)-SUM($B$72:Y72)</f>
        <v>171.71092931281214</v>
      </c>
      <c r="Z73" s="84">
        <f>SUM($B$71:Z71)-SUM($B$72:Z72)</f>
        <v>171.71092931281214</v>
      </c>
      <c r="AA73" s="84">
        <f>SUM($B$71:AA71)-SUM($B$72:AA72)</f>
        <v>171.71092931281214</v>
      </c>
      <c r="AB73" s="84">
        <f>SUM($B$71:AB71)-SUM($B$72:AB72)</f>
        <v>171.71092931281214</v>
      </c>
      <c r="AC73" s="84">
        <f>SUM($B$71:AC71)-SUM($B$72:AC72)</f>
        <v>171.71092931281214</v>
      </c>
      <c r="AD73" s="84">
        <f>SUM($B$71:AD71)-SUM($B$72:AD72)</f>
        <v>171.71092931281214</v>
      </c>
      <c r="AE73" s="84">
        <f>SUM($B$71:AE71)-SUM($B$72:AE72)</f>
        <v>171.71092931281214</v>
      </c>
      <c r="AF73" s="84">
        <f>SUM($B$71:AF71)-SUM($B$72:AF72)</f>
        <v>171.71092931281214</v>
      </c>
      <c r="AG73" s="84">
        <f>SUM($B$71:AG71)-SUM($B$72:AG72)</f>
        <v>171.71092931281214</v>
      </c>
      <c r="AH73" s="84">
        <f>SUM($B$71:AH71)-SUM($B$72:AH72)</f>
        <v>171.71092931281214</v>
      </c>
      <c r="AI73" s="84">
        <f>SUM($B$71:AI71)-SUM($B$72:AI72)</f>
        <v>171.71092931281214</v>
      </c>
      <c r="AJ73" s="84">
        <f>SUM($B$71:AJ71)-SUM($B$72:AJ72)</f>
        <v>171.71092931281214</v>
      </c>
      <c r="AK73" s="84">
        <f>SUM($B$71:AK71)-SUM($B$72:AK72)</f>
        <v>171.71092931281214</v>
      </c>
      <c r="AL73" s="84">
        <f>SUM($B$71:AL71)-SUM($B$72:AL72)</f>
        <v>171.71092931281214</v>
      </c>
      <c r="AM73" s="84">
        <f>SUM($B$71:AM71)-SUM($B$72:AM72)</f>
        <v>171.71092931281214</v>
      </c>
      <c r="AN73" s="84">
        <f>SUM($B$71:AN71)-SUM($B$72:AN72)</f>
        <v>171.71092931281214</v>
      </c>
      <c r="AO73" s="84">
        <f>SUM($B$71:AO71)-SUM($B$72:AO72)</f>
        <v>171.71092931281214</v>
      </c>
      <c r="AP73" s="84">
        <f>SUM($B$71:AP71)-SUM($B$72:AP72)</f>
        <v>171.71092931281214</v>
      </c>
      <c r="AQ73" s="84">
        <f>SUM($B$71:AQ71)-SUM($B$72:AQ72)</f>
        <v>171.71092931281214</v>
      </c>
      <c r="AR73" s="84">
        <f>SUM($B$71:AR71)-SUM($B$72:AR72)</f>
        <v>171.71092931281214</v>
      </c>
      <c r="AS73" s="84">
        <f>SUM($B$71:AS71)-SUM($B$72:AS72)</f>
        <v>171.71092931281214</v>
      </c>
      <c r="AT73" s="84">
        <f>SUM($B$71:AT71)-SUM($B$72:AT72)</f>
        <v>171.71092931281214</v>
      </c>
      <c r="AU73" s="84">
        <f>SUM($B$71:AU71)-SUM($B$72:AU72)</f>
        <v>171.71092931281214</v>
      </c>
      <c r="AV73" s="84">
        <f>SUM($B$71:AV71)-SUM($B$72:AV72)</f>
        <v>171.71092931281214</v>
      </c>
      <c r="AW73" s="84">
        <f>SUM($B$71:AW71)-SUM($B$72:AW72)</f>
        <v>171.71092931281214</v>
      </c>
      <c r="AX73" s="84">
        <f>SUM($B$71:AX71)-SUM($B$72:AX72)</f>
        <v>171.71092931281214</v>
      </c>
      <c r="AY73" s="84">
        <f>SUM($B$71:AY71)-SUM($B$72:AY72)</f>
        <v>171.71092931281214</v>
      </c>
      <c r="AZ73" s="84">
        <f>SUM($B$71:AZ71)-SUM($B$72:AZ72)</f>
        <v>171.71092931281214</v>
      </c>
      <c r="BA73" s="84">
        <f>SUM($B$71:BA71)-SUM($B$72:BA72)</f>
        <v>171.71092931281214</v>
      </c>
      <c r="BB73" s="84">
        <f>SUM($B$71:BB71)-SUM($B$72:BB72)</f>
        <v>171.71092931281214</v>
      </c>
      <c r="BC73" s="84">
        <f>SUM($B$71:BC71)-SUM($B$72:BC72)</f>
        <v>171.71092931281214</v>
      </c>
      <c r="BD73" s="84">
        <f>SUM($B$71:BD71)-SUM($B$72:BD72)</f>
        <v>171.71092931281214</v>
      </c>
      <c r="BE73" s="84">
        <f>SUM($B$71:BE71)-SUM($B$72:BE72)</f>
        <v>171.71092931281214</v>
      </c>
      <c r="BF73" s="84">
        <f>SUM($B$71:BF71)-SUM($B$72:BF72)</f>
        <v>171.71092931281214</v>
      </c>
      <c r="BG73" s="84">
        <f>SUM($B$71:BG71)-SUM($B$72:BG72)</f>
        <v>171.71092931281214</v>
      </c>
      <c r="BH73" s="84">
        <f>SUM($B$71:BH71)-SUM($B$72:BH72)</f>
        <v>171.71092931281214</v>
      </c>
      <c r="BI73" s="84">
        <f>SUM($B$71:BI71)-SUM($B$72:BI72)</f>
        <v>171.71092931281214</v>
      </c>
      <c r="BJ73" s="84">
        <f>SUM($B$71:BJ71)-SUM($B$72:BJ72)</f>
        <v>171.71092931281214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/>
      <c r="G74" s="317"/>
      <c r="H74" s="317"/>
      <c r="I74" s="317"/>
      <c r="J74" s="317"/>
      <c r="K74" s="317"/>
      <c r="L74" s="125">
        <f>($L$71*TaxDepr!B$33)</f>
        <v>0</v>
      </c>
      <c r="M74" s="505">
        <f>($L$71*TaxDepr!C$33)+($M$71*TaxDepr!B$33)</f>
        <v>0</v>
      </c>
      <c r="N74" s="317">
        <f>($L$71*TaxDepr!D$33)+($M$71*TaxDepr!C$33)+($N$71*TaxDepr!B$33)</f>
        <v>6.4391598492304549</v>
      </c>
      <c r="O74" s="317">
        <f>($L$71*TaxDepr!E$33)+($M$71*TaxDepr!D$33)+($N$71*TaxDepr!C$33)</f>
        <v>12.395811987091909</v>
      </c>
      <c r="P74" s="317">
        <f>($L$71*TaxDepr!F$33)+($M$71*TaxDepr!E$33)+($N$71*TaxDepr!D$33)</f>
        <v>11.465138750216466</v>
      </c>
      <c r="Q74" s="317">
        <f>($L$71*TaxDepr!G$33)+($M$71*TaxDepr!F$33)+($N$71*TaxDepr!E$33)</f>
        <v>10.606584103652406</v>
      </c>
      <c r="R74" s="317">
        <f>($L$71*TaxDepr!H$33)+($M$71*TaxDepr!G$33)+($N$71*TaxDepr!F$33)</f>
        <v>9.8098453916409571</v>
      </c>
      <c r="S74" s="317">
        <f>($L$71*TaxDepr!I$33)+($M$71*TaxDepr!H$33)+($N$71*TaxDepr!G$33)</f>
        <v>9.0749226141821211</v>
      </c>
      <c r="T74" s="317">
        <f>($L$71*TaxDepr!J$33)+($M$71*TaxDepr!I$33)+($N$71*TaxDepr!H$33)</f>
        <v>8.3932302248102566</v>
      </c>
      <c r="U74" s="317">
        <f>($L$71*TaxDepr!K$33)+($M$71*TaxDepr!J$33)+($N$71*TaxDepr!I$33)</f>
        <v>7.7647682235253654</v>
      </c>
      <c r="V74" s="317">
        <f>($L$71*TaxDepr!L$33)+($M$71*TaxDepr!K$33)+($N$71*TaxDepr!J$33)</f>
        <v>7.6617416659376776</v>
      </c>
      <c r="W74" s="317">
        <f>($L$71*TaxDepr!M$33)+($M$71*TaxDepr!L$33)+($N$71*TaxDepr!K$33)</f>
        <v>7.6617416659376776</v>
      </c>
      <c r="X74" s="317">
        <f>($L$71*TaxDepr!N$33)+($M$71*TaxDepr!M$33)+($N$71*TaxDepr!L$33)</f>
        <v>7.6617416659376776</v>
      </c>
      <c r="Y74" s="317">
        <f>($L$71*TaxDepr!O$33)+($M$71*TaxDepr!N$33)+($N$71*TaxDepr!M$33)</f>
        <v>7.6617416659376776</v>
      </c>
      <c r="Z74" s="317">
        <f>($L$71*TaxDepr!P$33)+($M$71*TaxDepr!O$33)+($N$71*TaxDepr!N$33)</f>
        <v>7.6617416659376776</v>
      </c>
      <c r="AA74" s="317">
        <f>($L$71*TaxDepr!Q$33)+($M$71*TaxDepr!P$33)+($N$71*TaxDepr!O$33)</f>
        <v>7.6617416659376776</v>
      </c>
      <c r="AB74" s="317">
        <f>($L$71*TaxDepr!R$33)+($M$71*TaxDepr!Q$33)+($N$71*TaxDepr!P$33)</f>
        <v>7.6617416659376776</v>
      </c>
      <c r="AC74" s="317">
        <f>($L$71*TaxDepr!S$33)+($M$71*TaxDepr!R$33)+($N$71*TaxDepr!Q$33)</f>
        <v>7.6617416659376776</v>
      </c>
      <c r="AD74" s="317">
        <f>($L$71*TaxDepr!T$33)+($M$71*TaxDepr!S$33)+($N$71*TaxDepr!R$33)</f>
        <v>7.6617416659376776</v>
      </c>
      <c r="AE74" s="317">
        <f>($L$71*TaxDepr!U$33)+($M$71*TaxDepr!T$33)+($N$71*TaxDepr!S$33)</f>
        <v>7.6617416659376776</v>
      </c>
      <c r="AF74" s="317">
        <f>($L$71*TaxDepr!V$33)+($M$71*TaxDepr!U$33)+($N$71*TaxDepr!T$33)</f>
        <v>7.6617416659376776</v>
      </c>
      <c r="AG74" s="317">
        <f>($M$71*TaxDepr!V$33)+($N$71*TaxDepr!U$33)</f>
        <v>7.6617416659376776</v>
      </c>
      <c r="AH74" s="317">
        <f>($N$71*TaxDepr!V$33)</f>
        <v>3.8308708329688388</v>
      </c>
      <c r="AI74" s="317"/>
      <c r="AJ74" s="317">
        <f>($L$71*TaxDepr!Z$33)+($M$71*TaxDepr!Y$33)+($N$71*TaxDepr!X$33)</f>
        <v>0</v>
      </c>
      <c r="AK74" s="317">
        <f>($L$71*TaxDepr!AA$33)+($M$71*TaxDepr!Z$33)+($N$71*TaxDepr!Y$33)</f>
        <v>0</v>
      </c>
      <c r="AL74" s="317">
        <f>($L$71*TaxDepr!AB$33)+($M$71*TaxDepr!AA$33)+($N$71*TaxDepr!Z$33)</f>
        <v>0</v>
      </c>
      <c r="AM74" s="317">
        <f>($L$71*TaxDepr!AC$33)+($M$71*TaxDepr!AB$33)+($N$71*TaxDepr!AA$33)</f>
        <v>0</v>
      </c>
      <c r="AN74" s="317">
        <f>($L$71*TaxDepr!AD$33)+($M$71*TaxDepr!AC$33)+($N$71*TaxDepr!AB$33)</f>
        <v>0</v>
      </c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171.72123196857095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1">C72+C74</f>
        <v>0</v>
      </c>
      <c r="D75" s="92">
        <f t="shared" si="41"/>
        <v>0</v>
      </c>
      <c r="E75" s="92">
        <f t="shared" si="41"/>
        <v>0</v>
      </c>
      <c r="F75" s="92">
        <f t="shared" si="41"/>
        <v>0</v>
      </c>
      <c r="G75" s="92">
        <f t="shared" si="41"/>
        <v>0</v>
      </c>
      <c r="H75" s="92">
        <f t="shared" si="41"/>
        <v>0</v>
      </c>
      <c r="I75" s="92">
        <f t="shared" si="41"/>
        <v>0</v>
      </c>
      <c r="J75" s="92">
        <f t="shared" si="41"/>
        <v>0</v>
      </c>
      <c r="K75" s="92">
        <f t="shared" si="41"/>
        <v>0</v>
      </c>
      <c r="L75" s="92">
        <f t="shared" si="41"/>
        <v>0</v>
      </c>
      <c r="M75" s="92">
        <f t="shared" si="41"/>
        <v>0</v>
      </c>
      <c r="N75" s="92">
        <f t="shared" si="41"/>
        <v>6.4391598492304549</v>
      </c>
      <c r="O75" s="92">
        <f t="shared" si="41"/>
        <v>12.395811987091909</v>
      </c>
      <c r="P75" s="92">
        <f t="shared" si="41"/>
        <v>11.465138750216466</v>
      </c>
      <c r="Q75" s="92">
        <f t="shared" si="41"/>
        <v>10.606584103652406</v>
      </c>
      <c r="R75" s="92">
        <f t="shared" si="41"/>
        <v>9.8098453916409571</v>
      </c>
      <c r="S75" s="92">
        <f t="shared" si="41"/>
        <v>9.0749226141821211</v>
      </c>
      <c r="T75" s="92">
        <f t="shared" si="41"/>
        <v>8.3932302248102566</v>
      </c>
      <c r="U75" s="92">
        <f t="shared" si="41"/>
        <v>7.7647682235253654</v>
      </c>
      <c r="V75" s="92">
        <f t="shared" si="41"/>
        <v>7.6617416659376776</v>
      </c>
      <c r="W75" s="92">
        <f t="shared" si="41"/>
        <v>7.6617416659376776</v>
      </c>
      <c r="X75" s="92">
        <f t="shared" si="41"/>
        <v>7.6617416659376776</v>
      </c>
      <c r="Y75" s="92">
        <f t="shared" si="41"/>
        <v>7.6617416659376776</v>
      </c>
      <c r="Z75" s="92">
        <f t="shared" si="41"/>
        <v>7.6617416659376776</v>
      </c>
      <c r="AA75" s="92">
        <f t="shared" si="41"/>
        <v>7.6617416659376776</v>
      </c>
      <c r="AB75" s="92">
        <f t="shared" si="41"/>
        <v>7.6617416659376776</v>
      </c>
      <c r="AC75" s="92">
        <f t="shared" si="41"/>
        <v>7.6617416659376776</v>
      </c>
      <c r="AD75" s="92">
        <f t="shared" si="41"/>
        <v>7.6617416659376776</v>
      </c>
      <c r="AE75" s="92">
        <f t="shared" si="41"/>
        <v>7.6617416659376776</v>
      </c>
      <c r="AF75" s="92">
        <f t="shared" si="41"/>
        <v>7.6617416659376776</v>
      </c>
      <c r="AG75" s="92">
        <f t="shared" si="41"/>
        <v>7.6617416659376776</v>
      </c>
      <c r="AH75" s="92">
        <f t="shared" si="41"/>
        <v>3.8308708329688388</v>
      </c>
      <c r="AI75" s="92">
        <f t="shared" si="41"/>
        <v>0</v>
      </c>
      <c r="AJ75" s="92">
        <f t="shared" si="41"/>
        <v>0</v>
      </c>
      <c r="AK75" s="92">
        <f t="shared" si="41"/>
        <v>0</v>
      </c>
      <c r="AL75" s="92">
        <f t="shared" si="41"/>
        <v>0</v>
      </c>
      <c r="AM75" s="92">
        <f t="shared" si="41"/>
        <v>0</v>
      </c>
      <c r="AN75" s="92">
        <f t="shared" si="41"/>
        <v>0</v>
      </c>
      <c r="AO75" s="92">
        <f t="shared" si="41"/>
        <v>0</v>
      </c>
      <c r="AP75" s="92">
        <f t="shared" si="41"/>
        <v>0</v>
      </c>
      <c r="AQ75" s="92">
        <f t="shared" si="41"/>
        <v>0</v>
      </c>
      <c r="AR75" s="92">
        <f t="shared" si="41"/>
        <v>0</v>
      </c>
      <c r="AS75" s="92">
        <f t="shared" si="41"/>
        <v>0</v>
      </c>
      <c r="AT75" s="92">
        <f t="shared" si="41"/>
        <v>0</v>
      </c>
      <c r="AU75" s="92">
        <f t="shared" si="41"/>
        <v>0</v>
      </c>
      <c r="AV75" s="92">
        <f t="shared" si="41"/>
        <v>0</v>
      </c>
      <c r="AW75" s="92">
        <f t="shared" si="41"/>
        <v>0</v>
      </c>
      <c r="AX75" s="92">
        <f t="shared" si="41"/>
        <v>0</v>
      </c>
      <c r="AY75" s="92">
        <f t="shared" si="41"/>
        <v>0</v>
      </c>
      <c r="AZ75" s="92">
        <f t="shared" si="41"/>
        <v>0</v>
      </c>
      <c r="BA75" s="92">
        <f t="shared" si="41"/>
        <v>0</v>
      </c>
      <c r="BB75" s="92">
        <f t="shared" si="41"/>
        <v>0</v>
      </c>
      <c r="BC75" s="92">
        <f t="shared" si="41"/>
        <v>0</v>
      </c>
      <c r="BD75" s="92">
        <f t="shared" si="41"/>
        <v>0</v>
      </c>
      <c r="BE75" s="92">
        <f t="shared" si="41"/>
        <v>0</v>
      </c>
      <c r="BF75" s="92">
        <f t="shared" si="41"/>
        <v>0</v>
      </c>
      <c r="BG75" s="92">
        <f t="shared" si="41"/>
        <v>0</v>
      </c>
      <c r="BH75" s="92">
        <f t="shared" si="41"/>
        <v>0</v>
      </c>
      <c r="BI75" s="92">
        <f t="shared" si="41"/>
        <v>0</v>
      </c>
      <c r="BJ75" s="92">
        <f t="shared" si="41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2">B20</f>
        <v>0</v>
      </c>
      <c r="C78" s="84">
        <f t="shared" si="42"/>
        <v>0</v>
      </c>
      <c r="D78" s="84">
        <f t="shared" si="42"/>
        <v>0</v>
      </c>
      <c r="E78" s="84">
        <f t="shared" si="42"/>
        <v>0</v>
      </c>
      <c r="F78" s="84">
        <f t="shared" si="42"/>
        <v>0</v>
      </c>
      <c r="G78" s="84">
        <f t="shared" si="42"/>
        <v>0</v>
      </c>
      <c r="H78" s="84">
        <f t="shared" si="42"/>
        <v>0</v>
      </c>
      <c r="I78" s="84">
        <f t="shared" si="42"/>
        <v>0</v>
      </c>
      <c r="J78" s="84">
        <f t="shared" si="42"/>
        <v>0</v>
      </c>
      <c r="K78" s="84">
        <f t="shared" si="42"/>
        <v>0</v>
      </c>
      <c r="L78" s="84">
        <f t="shared" si="42"/>
        <v>0</v>
      </c>
      <c r="M78" s="84">
        <f t="shared" si="42"/>
        <v>0</v>
      </c>
      <c r="N78" s="84">
        <f t="shared" si="42"/>
        <v>171.71092931281214</v>
      </c>
      <c r="O78" s="84">
        <f t="shared" si="42"/>
        <v>0</v>
      </c>
      <c r="P78" s="84">
        <f t="shared" si="42"/>
        <v>0</v>
      </c>
      <c r="Q78" s="84">
        <f t="shared" si="42"/>
        <v>0</v>
      </c>
      <c r="R78" s="84">
        <f t="shared" si="42"/>
        <v>0</v>
      </c>
      <c r="S78" s="84">
        <f t="shared" si="42"/>
        <v>0</v>
      </c>
      <c r="T78" s="84">
        <f t="shared" si="42"/>
        <v>0</v>
      </c>
      <c r="U78" s="84">
        <f t="shared" si="42"/>
        <v>0</v>
      </c>
      <c r="V78" s="84">
        <f t="shared" si="42"/>
        <v>0</v>
      </c>
      <c r="W78" s="84">
        <f t="shared" si="42"/>
        <v>0</v>
      </c>
      <c r="X78" s="84">
        <f t="shared" si="42"/>
        <v>0</v>
      </c>
      <c r="Y78" s="84">
        <f t="shared" si="42"/>
        <v>0</v>
      </c>
      <c r="Z78" s="84">
        <f t="shared" si="42"/>
        <v>0</v>
      </c>
      <c r="AA78" s="84">
        <f t="shared" si="42"/>
        <v>0</v>
      </c>
      <c r="AB78" s="84">
        <f t="shared" si="42"/>
        <v>0</v>
      </c>
      <c r="AC78" s="84">
        <f t="shared" si="42"/>
        <v>0</v>
      </c>
      <c r="AD78" s="84">
        <f t="shared" si="42"/>
        <v>0</v>
      </c>
      <c r="AE78" s="84">
        <f t="shared" si="42"/>
        <v>0</v>
      </c>
      <c r="AF78" s="84">
        <f t="shared" si="42"/>
        <v>0</v>
      </c>
      <c r="AG78" s="84">
        <f t="shared" si="42"/>
        <v>0</v>
      </c>
      <c r="AH78" s="84">
        <f t="shared" si="42"/>
        <v>0</v>
      </c>
      <c r="AI78" s="84">
        <f t="shared" si="42"/>
        <v>0</v>
      </c>
      <c r="AJ78" s="84">
        <f t="shared" si="42"/>
        <v>0</v>
      </c>
      <c r="AK78" s="84">
        <f t="shared" si="42"/>
        <v>0</v>
      </c>
      <c r="AL78" s="84">
        <f t="shared" si="42"/>
        <v>0</v>
      </c>
      <c r="AM78" s="84">
        <f t="shared" si="42"/>
        <v>0</v>
      </c>
      <c r="AN78" s="84">
        <f t="shared" si="42"/>
        <v>0</v>
      </c>
      <c r="AO78" s="84">
        <f t="shared" si="42"/>
        <v>0</v>
      </c>
      <c r="AP78" s="84">
        <f t="shared" si="42"/>
        <v>0</v>
      </c>
      <c r="AQ78" s="84">
        <f t="shared" si="42"/>
        <v>0</v>
      </c>
      <c r="AR78" s="84">
        <f t="shared" si="42"/>
        <v>0</v>
      </c>
      <c r="AS78" s="84">
        <f t="shared" si="42"/>
        <v>0</v>
      </c>
      <c r="AT78" s="84">
        <f t="shared" si="42"/>
        <v>0</v>
      </c>
      <c r="AU78" s="84">
        <f t="shared" si="42"/>
        <v>0</v>
      </c>
      <c r="AV78" s="84">
        <f t="shared" si="42"/>
        <v>0</v>
      </c>
      <c r="AW78" s="84">
        <f t="shared" si="42"/>
        <v>0</v>
      </c>
      <c r="AX78" s="84">
        <f t="shared" si="42"/>
        <v>0</v>
      </c>
      <c r="AY78" s="84">
        <f t="shared" si="42"/>
        <v>0</v>
      </c>
      <c r="AZ78" s="84">
        <f t="shared" si="42"/>
        <v>0</v>
      </c>
      <c r="BA78" s="84">
        <f t="shared" si="42"/>
        <v>0</v>
      </c>
      <c r="BB78" s="84">
        <f t="shared" si="42"/>
        <v>0</v>
      </c>
      <c r="BC78" s="84">
        <f t="shared" si="42"/>
        <v>0</v>
      </c>
      <c r="BD78" s="84">
        <f t="shared" si="42"/>
        <v>0</v>
      </c>
      <c r="BE78" s="84">
        <f t="shared" si="42"/>
        <v>0</v>
      </c>
      <c r="BF78" s="84">
        <f t="shared" si="42"/>
        <v>0</v>
      </c>
      <c r="BG78" s="84">
        <f t="shared" si="42"/>
        <v>0</v>
      </c>
      <c r="BH78" s="84">
        <f t="shared" si="42"/>
        <v>0</v>
      </c>
      <c r="BI78" s="84">
        <f t="shared" si="42"/>
        <v>0</v>
      </c>
      <c r="BJ78" s="84">
        <f t="shared" si="42"/>
        <v>0</v>
      </c>
      <c r="BK78" s="84">
        <f t="shared" si="42"/>
        <v>-171.71092931281214</v>
      </c>
      <c r="BL78" s="84">
        <f t="shared" si="42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171.71092931281214</v>
      </c>
      <c r="O80" s="84">
        <f>SUM($B$78:O78)</f>
        <v>171.71092931281214</v>
      </c>
      <c r="P80" s="84">
        <f>SUM($B$78:P78)</f>
        <v>171.71092931281214</v>
      </c>
      <c r="Q80" s="84">
        <f>SUM($B$78:Q78)</f>
        <v>171.71092931281214</v>
      </c>
      <c r="R80" s="84">
        <f>SUM($B$78:R78)</f>
        <v>171.71092931281214</v>
      </c>
      <c r="S80" s="84">
        <f>SUM($B$78:S78)</f>
        <v>171.71092931281214</v>
      </c>
      <c r="T80" s="84">
        <f>SUM($B$78:T78)</f>
        <v>171.71092931281214</v>
      </c>
      <c r="U80" s="84">
        <f>SUM($B$78:U78)</f>
        <v>171.71092931281214</v>
      </c>
      <c r="V80" s="84">
        <f>SUM($B$78:V78)</f>
        <v>171.71092931281214</v>
      </c>
      <c r="W80" s="84">
        <f>SUM($B$78:W78)</f>
        <v>171.71092931281214</v>
      </c>
      <c r="X80" s="84">
        <f>SUM($B$78:X78)</f>
        <v>171.71092931281214</v>
      </c>
      <c r="Y80" s="84">
        <f>SUM($B$78:Y78)</f>
        <v>171.71092931281214</v>
      </c>
      <c r="Z80" s="84">
        <f>SUM($B$78:Z78)</f>
        <v>171.71092931281214</v>
      </c>
      <c r="AA80" s="84">
        <f>SUM($B$78:AA78)</f>
        <v>171.71092931281214</v>
      </c>
      <c r="AB80" s="84">
        <f>SUM($B$78:AB78)</f>
        <v>171.71092931281214</v>
      </c>
      <c r="AC80" s="84">
        <f>SUM($B$78:AC78)</f>
        <v>171.71092931281214</v>
      </c>
      <c r="AD80" s="84">
        <f>SUM($B$78:AD78)</f>
        <v>171.71092931281214</v>
      </c>
      <c r="AE80" s="84">
        <f>SUM($B$78:AE78)</f>
        <v>171.71092931281214</v>
      </c>
      <c r="AF80" s="84">
        <f>SUM($B$78:AF78)</f>
        <v>171.71092931281214</v>
      </c>
      <c r="AG80" s="84">
        <f>SUM($B$78:AG78)</f>
        <v>171.71092931281214</v>
      </c>
      <c r="AH80" s="84">
        <f>SUM($B$78:AH78)</f>
        <v>171.71092931281214</v>
      </c>
      <c r="AI80" s="84">
        <f>SUM($B$78:AI78)</f>
        <v>171.71092931281214</v>
      </c>
      <c r="AJ80" s="84">
        <f>SUM($B$78:AJ78)</f>
        <v>171.71092931281214</v>
      </c>
      <c r="AK80" s="84">
        <f>SUM($B$78:AK78)</f>
        <v>171.71092931281214</v>
      </c>
      <c r="AL80" s="84">
        <f>SUM($B$78:AL78)</f>
        <v>171.71092931281214</v>
      </c>
      <c r="AM80" s="84">
        <f>SUM($B$78:AM78)</f>
        <v>171.71092931281214</v>
      </c>
      <c r="AN80" s="84">
        <f>SUM($B$78:AN78)</f>
        <v>171.71092931281214</v>
      </c>
      <c r="AO80" s="84">
        <f>SUM($B$78:AO78)</f>
        <v>171.71092931281214</v>
      </c>
      <c r="AP80" s="84">
        <f>SUM($B$78:AP78)</f>
        <v>171.71092931281214</v>
      </c>
      <c r="AQ80" s="84">
        <f>SUM($B$78:AQ78)</f>
        <v>171.71092931281214</v>
      </c>
      <c r="AR80" s="84">
        <f>SUM($B$78:AR78)</f>
        <v>171.71092931281214</v>
      </c>
      <c r="AS80" s="84">
        <f>SUM($B$78:AS78)</f>
        <v>171.71092931281214</v>
      </c>
      <c r="AT80" s="84">
        <f>SUM($B$78:AT78)</f>
        <v>171.71092931281214</v>
      </c>
      <c r="AU80" s="84">
        <f>SUM($B$78:AU78)</f>
        <v>171.71092931281214</v>
      </c>
      <c r="AV80" s="84">
        <f>SUM($B$78:AV78)</f>
        <v>171.71092931281214</v>
      </c>
      <c r="AW80" s="84">
        <f>SUM($B$78:AW78)</f>
        <v>171.71092931281214</v>
      </c>
      <c r="AX80" s="84">
        <f>SUM($B$78:AX78)</f>
        <v>171.71092931281214</v>
      </c>
      <c r="AY80" s="84">
        <f>SUM($B$78:AY78)</f>
        <v>171.71092931281214</v>
      </c>
      <c r="AZ80" s="84">
        <f>SUM($B$78:AZ78)</f>
        <v>171.71092931281214</v>
      </c>
      <c r="BA80" s="84">
        <f>SUM($B$78:BA78)</f>
        <v>171.71092931281214</v>
      </c>
      <c r="BB80" s="84">
        <f>SUM($B$78:BB78)</f>
        <v>171.71092931281214</v>
      </c>
      <c r="BC80" s="84">
        <f>SUM($B$78:BC78)</f>
        <v>171.71092931281214</v>
      </c>
      <c r="BD80" s="84">
        <f>SUM($B$78:BD78)</f>
        <v>171.71092931281214</v>
      </c>
      <c r="BE80" s="84">
        <f>SUM($B$78:BE78)</f>
        <v>171.71092931281214</v>
      </c>
      <c r="BF80" s="84">
        <f>SUM($B$78:BF78)</f>
        <v>171.71092931281214</v>
      </c>
      <c r="BG80" s="84">
        <f>SUM($B$78:BG78)</f>
        <v>171.71092931281214</v>
      </c>
      <c r="BH80" s="84">
        <f>SUM($B$78:BH78)</f>
        <v>171.71092931281214</v>
      </c>
      <c r="BI80" s="84">
        <f>SUM($B$78:BI78)</f>
        <v>171.71092931281214</v>
      </c>
      <c r="BJ80" s="84">
        <f>SUM($B$78:BJ78)</f>
        <v>171.71092931281214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3">E74</f>
        <v>0</v>
      </c>
      <c r="F81" s="316">
        <f t="shared" si="43"/>
        <v>0</v>
      </c>
      <c r="G81" s="316">
        <f t="shared" si="43"/>
        <v>0</v>
      </c>
      <c r="H81" s="316">
        <f t="shared" si="43"/>
        <v>0</v>
      </c>
      <c r="I81" s="316">
        <f t="shared" si="43"/>
        <v>0</v>
      </c>
      <c r="J81" s="316">
        <f t="shared" si="43"/>
        <v>0</v>
      </c>
      <c r="K81" s="316">
        <f t="shared" si="43"/>
        <v>0</v>
      </c>
      <c r="L81" s="316">
        <f t="shared" si="43"/>
        <v>0</v>
      </c>
      <c r="M81" s="316">
        <f t="shared" si="43"/>
        <v>0</v>
      </c>
      <c r="N81" s="316">
        <f t="shared" si="43"/>
        <v>6.4391598492304549</v>
      </c>
      <c r="O81" s="316">
        <f t="shared" si="43"/>
        <v>12.395811987091909</v>
      </c>
      <c r="P81" s="316">
        <f t="shared" si="43"/>
        <v>11.465138750216466</v>
      </c>
      <c r="Q81" s="316">
        <f t="shared" si="43"/>
        <v>10.606584103652406</v>
      </c>
      <c r="R81" s="316">
        <f t="shared" si="43"/>
        <v>9.8098453916409571</v>
      </c>
      <c r="S81" s="316">
        <f t="shared" si="43"/>
        <v>9.0749226141821211</v>
      </c>
      <c r="T81" s="316">
        <f t="shared" si="43"/>
        <v>8.3932302248102566</v>
      </c>
      <c r="U81" s="316">
        <f t="shared" si="43"/>
        <v>7.7647682235253654</v>
      </c>
      <c r="V81" s="316">
        <f t="shared" si="43"/>
        <v>7.6617416659376776</v>
      </c>
      <c r="W81" s="316">
        <f t="shared" si="43"/>
        <v>7.6617416659376776</v>
      </c>
      <c r="X81" s="316">
        <f t="shared" si="43"/>
        <v>7.6617416659376776</v>
      </c>
      <c r="Y81" s="316">
        <f t="shared" si="43"/>
        <v>7.6617416659376776</v>
      </c>
      <c r="Z81" s="316">
        <f t="shared" si="43"/>
        <v>7.6617416659376776</v>
      </c>
      <c r="AA81" s="316">
        <f t="shared" si="43"/>
        <v>7.6617416659376776</v>
      </c>
      <c r="AB81" s="316">
        <f t="shared" si="43"/>
        <v>7.6617416659376776</v>
      </c>
      <c r="AC81" s="316">
        <f t="shared" si="43"/>
        <v>7.6617416659376776</v>
      </c>
      <c r="AD81" s="316">
        <f t="shared" si="43"/>
        <v>7.6617416659376776</v>
      </c>
      <c r="AE81" s="316">
        <f t="shared" si="43"/>
        <v>7.6617416659376776</v>
      </c>
      <c r="AF81" s="316">
        <f t="shared" si="43"/>
        <v>7.6617416659376776</v>
      </c>
      <c r="AG81" s="316">
        <f t="shared" si="43"/>
        <v>7.6617416659376776</v>
      </c>
      <c r="AH81" s="316">
        <f t="shared" si="43"/>
        <v>3.8308708329688388</v>
      </c>
      <c r="AI81" s="316">
        <f t="shared" si="43"/>
        <v>0</v>
      </c>
      <c r="AJ81" s="316">
        <f t="shared" si="43"/>
        <v>0</v>
      </c>
      <c r="AK81" s="316">
        <f t="shared" si="43"/>
        <v>0</v>
      </c>
      <c r="AL81" s="316">
        <f t="shared" si="43"/>
        <v>0</v>
      </c>
      <c r="AM81" s="316">
        <f t="shared" si="43"/>
        <v>0</v>
      </c>
      <c r="AN81" s="316">
        <f t="shared" si="43"/>
        <v>0</v>
      </c>
      <c r="AO81" s="316">
        <f t="shared" si="43"/>
        <v>0</v>
      </c>
      <c r="AP81" s="316">
        <f t="shared" si="43"/>
        <v>0</v>
      </c>
      <c r="AQ81" s="316">
        <f t="shared" si="43"/>
        <v>0</v>
      </c>
      <c r="AR81" s="316">
        <f t="shared" si="43"/>
        <v>0</v>
      </c>
      <c r="AS81" s="316">
        <f t="shared" si="43"/>
        <v>0</v>
      </c>
      <c r="AT81" s="316">
        <f t="shared" si="43"/>
        <v>0</v>
      </c>
      <c r="AU81" s="316">
        <f t="shared" si="43"/>
        <v>0</v>
      </c>
      <c r="AV81" s="316">
        <f t="shared" si="43"/>
        <v>0</v>
      </c>
      <c r="AW81" s="316">
        <f t="shared" si="43"/>
        <v>0</v>
      </c>
      <c r="AX81" s="316">
        <f t="shared" si="43"/>
        <v>0</v>
      </c>
      <c r="AY81" s="316">
        <f t="shared" si="43"/>
        <v>0</v>
      </c>
      <c r="AZ81" s="316">
        <f t="shared" si="43"/>
        <v>0</v>
      </c>
      <c r="BA81" s="316">
        <f t="shared" si="43"/>
        <v>0</v>
      </c>
      <c r="BB81" s="316">
        <f t="shared" si="43"/>
        <v>0</v>
      </c>
      <c r="BC81" s="316">
        <f t="shared" si="43"/>
        <v>0</v>
      </c>
      <c r="BD81" s="316">
        <f t="shared" si="43"/>
        <v>0</v>
      </c>
      <c r="BE81" s="316">
        <f t="shared" si="43"/>
        <v>0</v>
      </c>
      <c r="BF81" s="316">
        <f t="shared" si="43"/>
        <v>0</v>
      </c>
      <c r="BG81" s="316">
        <f t="shared" si="43"/>
        <v>0</v>
      </c>
      <c r="BH81" s="316">
        <f t="shared" si="43"/>
        <v>0</v>
      </c>
      <c r="BI81" s="316">
        <f t="shared" si="43"/>
        <v>0</v>
      </c>
      <c r="BJ81" s="316">
        <f t="shared" si="43"/>
        <v>0</v>
      </c>
      <c r="BK81" s="316">
        <f t="shared" si="43"/>
        <v>0</v>
      </c>
      <c r="BL81" s="316">
        <f t="shared" si="43"/>
        <v>0</v>
      </c>
      <c r="BM81" s="35"/>
      <c r="BN81" s="72">
        <f>SUM(B81:BM81)</f>
        <v>171.72123196857095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4">C79+C81</f>
        <v>0</v>
      </c>
      <c r="D82" s="92">
        <f t="shared" si="44"/>
        <v>0</v>
      </c>
      <c r="E82" s="92">
        <f t="shared" si="44"/>
        <v>0</v>
      </c>
      <c r="F82" s="92">
        <f t="shared" si="44"/>
        <v>0</v>
      </c>
      <c r="G82" s="92">
        <f t="shared" si="44"/>
        <v>0</v>
      </c>
      <c r="H82" s="92">
        <f t="shared" si="44"/>
        <v>0</v>
      </c>
      <c r="I82" s="92">
        <f t="shared" si="44"/>
        <v>0</v>
      </c>
      <c r="J82" s="92">
        <f t="shared" si="44"/>
        <v>0</v>
      </c>
      <c r="K82" s="92">
        <f t="shared" si="44"/>
        <v>0</v>
      </c>
      <c r="L82" s="92">
        <f t="shared" si="44"/>
        <v>0</v>
      </c>
      <c r="M82" s="92">
        <f t="shared" si="44"/>
        <v>0</v>
      </c>
      <c r="N82" s="92">
        <f t="shared" si="44"/>
        <v>6.4391598492304549</v>
      </c>
      <c r="O82" s="92">
        <f t="shared" si="44"/>
        <v>12.395811987091909</v>
      </c>
      <c r="P82" s="92">
        <f t="shared" si="44"/>
        <v>11.465138750216466</v>
      </c>
      <c r="Q82" s="92">
        <f t="shared" si="44"/>
        <v>10.606584103652406</v>
      </c>
      <c r="R82" s="92">
        <f t="shared" si="44"/>
        <v>9.8098453916409571</v>
      </c>
      <c r="S82" s="92">
        <f t="shared" si="44"/>
        <v>9.0749226141821211</v>
      </c>
      <c r="T82" s="92">
        <f t="shared" si="44"/>
        <v>8.3932302248102566</v>
      </c>
      <c r="U82" s="92">
        <f t="shared" si="44"/>
        <v>7.7647682235253654</v>
      </c>
      <c r="V82" s="92">
        <f t="shared" si="44"/>
        <v>7.6617416659376776</v>
      </c>
      <c r="W82" s="92">
        <f t="shared" si="44"/>
        <v>7.6617416659376776</v>
      </c>
      <c r="X82" s="92">
        <f t="shared" si="44"/>
        <v>7.6617416659376776</v>
      </c>
      <c r="Y82" s="92">
        <f t="shared" si="44"/>
        <v>7.6617416659376776</v>
      </c>
      <c r="Z82" s="92">
        <f t="shared" si="44"/>
        <v>7.6617416659376776</v>
      </c>
      <c r="AA82" s="92">
        <f t="shared" si="44"/>
        <v>7.6617416659376776</v>
      </c>
      <c r="AB82" s="92">
        <f t="shared" si="44"/>
        <v>7.6617416659376776</v>
      </c>
      <c r="AC82" s="92">
        <f t="shared" si="44"/>
        <v>7.6617416659376776</v>
      </c>
      <c r="AD82" s="92">
        <f t="shared" si="44"/>
        <v>7.6617416659376776</v>
      </c>
      <c r="AE82" s="92">
        <f t="shared" si="44"/>
        <v>7.6617416659376776</v>
      </c>
      <c r="AF82" s="92">
        <f t="shared" si="44"/>
        <v>7.6617416659376776</v>
      </c>
      <c r="AG82" s="92">
        <f t="shared" si="44"/>
        <v>7.6617416659376776</v>
      </c>
      <c r="AH82" s="92">
        <f t="shared" si="44"/>
        <v>3.8308708329688388</v>
      </c>
      <c r="AI82" s="92">
        <f t="shared" si="44"/>
        <v>0</v>
      </c>
      <c r="AJ82" s="92">
        <f t="shared" si="44"/>
        <v>0</v>
      </c>
      <c r="AK82" s="92">
        <f t="shared" si="44"/>
        <v>0</v>
      </c>
      <c r="AL82" s="92">
        <f t="shared" si="44"/>
        <v>0</v>
      </c>
      <c r="AM82" s="92">
        <f t="shared" si="44"/>
        <v>0</v>
      </c>
      <c r="AN82" s="92">
        <f t="shared" si="44"/>
        <v>0</v>
      </c>
      <c r="AO82" s="92">
        <f t="shared" si="44"/>
        <v>0</v>
      </c>
      <c r="AP82" s="92">
        <f t="shared" si="44"/>
        <v>0</v>
      </c>
      <c r="AQ82" s="92">
        <f t="shared" si="44"/>
        <v>0</v>
      </c>
      <c r="AR82" s="92">
        <f t="shared" si="44"/>
        <v>0</v>
      </c>
      <c r="AS82" s="92">
        <f t="shared" si="44"/>
        <v>0</v>
      </c>
      <c r="AT82" s="92">
        <f t="shared" si="44"/>
        <v>0</v>
      </c>
      <c r="AU82" s="92">
        <f t="shared" si="44"/>
        <v>0</v>
      </c>
      <c r="AV82" s="92">
        <f t="shared" si="44"/>
        <v>0</v>
      </c>
      <c r="AW82" s="92">
        <f t="shared" si="44"/>
        <v>0</v>
      </c>
      <c r="AX82" s="92">
        <f t="shared" si="44"/>
        <v>0</v>
      </c>
      <c r="AY82" s="92">
        <f t="shared" si="44"/>
        <v>0</v>
      </c>
      <c r="AZ82" s="92">
        <f t="shared" si="44"/>
        <v>0</v>
      </c>
      <c r="BA82" s="92">
        <f t="shared" si="44"/>
        <v>0</v>
      </c>
      <c r="BB82" s="92">
        <f t="shared" si="44"/>
        <v>0</v>
      </c>
      <c r="BC82" s="92">
        <f t="shared" si="44"/>
        <v>0</v>
      </c>
      <c r="BD82" s="92">
        <f t="shared" si="44"/>
        <v>0</v>
      </c>
      <c r="BE82" s="92">
        <f t="shared" si="44"/>
        <v>0</v>
      </c>
      <c r="BF82" s="92">
        <f t="shared" si="44"/>
        <v>0</v>
      </c>
      <c r="BG82" s="92">
        <f t="shared" si="44"/>
        <v>0</v>
      </c>
      <c r="BH82" s="92">
        <f t="shared" si="44"/>
        <v>0</v>
      </c>
      <c r="BI82" s="92">
        <f t="shared" si="44"/>
        <v>0</v>
      </c>
      <c r="BJ82" s="92">
        <f t="shared" si="44"/>
        <v>0</v>
      </c>
      <c r="BK82" s="92">
        <f t="shared" si="44"/>
        <v>0</v>
      </c>
      <c r="BL82" s="92">
        <f t="shared" si="44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5">$B$20*(1-$B$5)/$B$3</f>
        <v>0</v>
      </c>
      <c r="C85" s="72">
        <f t="shared" si="45"/>
        <v>0</v>
      </c>
      <c r="D85" s="72">
        <f t="shared" si="45"/>
        <v>0</v>
      </c>
      <c r="E85" s="72">
        <f t="shared" si="45"/>
        <v>0</v>
      </c>
      <c r="F85" s="72">
        <f t="shared" si="45"/>
        <v>0</v>
      </c>
      <c r="G85" s="72">
        <f t="shared" si="45"/>
        <v>0</v>
      </c>
      <c r="H85" s="72">
        <f t="shared" si="45"/>
        <v>0</v>
      </c>
      <c r="I85" s="72">
        <f t="shared" si="45"/>
        <v>0</v>
      </c>
      <c r="J85" s="72">
        <f t="shared" si="45"/>
        <v>0</v>
      </c>
      <c r="K85" s="72">
        <f t="shared" si="45"/>
        <v>0</v>
      </c>
      <c r="L85" s="72">
        <f t="shared" si="45"/>
        <v>0</v>
      </c>
      <c r="M85" s="72">
        <f t="shared" si="45"/>
        <v>0</v>
      </c>
      <c r="N85" s="72">
        <f t="shared" si="45"/>
        <v>0</v>
      </c>
      <c r="O85" s="72">
        <f t="shared" si="45"/>
        <v>0</v>
      </c>
      <c r="P85" s="72">
        <f t="shared" si="45"/>
        <v>0</v>
      </c>
      <c r="Q85" s="72">
        <f t="shared" si="45"/>
        <v>0</v>
      </c>
      <c r="R85" s="72">
        <f t="shared" si="45"/>
        <v>0</v>
      </c>
      <c r="S85" s="72">
        <f t="shared" si="45"/>
        <v>0</v>
      </c>
      <c r="T85" s="72">
        <f t="shared" si="45"/>
        <v>0</v>
      </c>
      <c r="U85" s="72">
        <f t="shared" si="45"/>
        <v>0</v>
      </c>
      <c r="V85" s="72">
        <f t="shared" si="45"/>
        <v>0</v>
      </c>
      <c r="W85" s="72">
        <f t="shared" si="45"/>
        <v>0</v>
      </c>
      <c r="X85" s="72">
        <f t="shared" si="45"/>
        <v>0</v>
      </c>
      <c r="Y85" s="72">
        <f t="shared" si="45"/>
        <v>0</v>
      </c>
      <c r="Z85" s="72">
        <f t="shared" si="45"/>
        <v>0</v>
      </c>
      <c r="AA85" s="72">
        <f t="shared" si="45"/>
        <v>0</v>
      </c>
      <c r="AB85" s="72">
        <f t="shared" si="45"/>
        <v>0</v>
      </c>
      <c r="AC85" s="72">
        <f t="shared" si="45"/>
        <v>0</v>
      </c>
      <c r="AD85" s="72">
        <f t="shared" si="45"/>
        <v>0</v>
      </c>
      <c r="AE85" s="72">
        <f t="shared" si="45"/>
        <v>0</v>
      </c>
      <c r="AF85" s="72">
        <f t="shared" si="45"/>
        <v>0</v>
      </c>
      <c r="AG85" s="72">
        <f t="shared" si="45"/>
        <v>0</v>
      </c>
      <c r="AH85" s="72">
        <f t="shared" si="45"/>
        <v>0</v>
      </c>
      <c r="AI85" s="72">
        <f t="shared" si="45"/>
        <v>0</v>
      </c>
      <c r="AJ85" s="72">
        <f t="shared" si="45"/>
        <v>0</v>
      </c>
      <c r="AK85" s="72">
        <f t="shared" si="45"/>
        <v>0</v>
      </c>
      <c r="AL85" s="72">
        <f t="shared" si="45"/>
        <v>0</v>
      </c>
      <c r="AM85" s="72">
        <f t="shared" si="45"/>
        <v>0</v>
      </c>
      <c r="AN85" s="72">
        <f t="shared" si="45"/>
        <v>0</v>
      </c>
      <c r="AO85" s="72">
        <f t="shared" si="45"/>
        <v>0</v>
      </c>
      <c r="AP85" s="72">
        <f t="shared" si="45"/>
        <v>0</v>
      </c>
      <c r="AQ85" s="72">
        <f t="shared" si="45"/>
        <v>0</v>
      </c>
      <c r="AR85" s="72">
        <f t="shared" si="45"/>
        <v>0</v>
      </c>
      <c r="AS85" s="72">
        <f t="shared" si="45"/>
        <v>0</v>
      </c>
      <c r="AT85" s="72">
        <f t="shared" si="45"/>
        <v>0</v>
      </c>
      <c r="AU85" s="72">
        <f t="shared" si="45"/>
        <v>0</v>
      </c>
      <c r="AV85" s="72">
        <f t="shared" si="45"/>
        <v>0</v>
      </c>
      <c r="AW85" s="72">
        <f t="shared" si="45"/>
        <v>0</v>
      </c>
      <c r="AX85" s="72">
        <f t="shared" si="45"/>
        <v>0</v>
      </c>
      <c r="AY85" s="72">
        <f t="shared" si="45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6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7">$C$20*(1-$B$5)/$B$3</f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>
        <f t="shared" si="47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6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8">$D$20*(1-$B$5)/$B$3</f>
        <v>0</v>
      </c>
      <c r="F87" s="72">
        <f t="shared" si="48"/>
        <v>0</v>
      </c>
      <c r="G87" s="72">
        <f t="shared" si="48"/>
        <v>0</v>
      </c>
      <c r="H87" s="72">
        <f t="shared" si="48"/>
        <v>0</v>
      </c>
      <c r="I87" s="72">
        <f t="shared" si="48"/>
        <v>0</v>
      </c>
      <c r="J87" s="72">
        <f t="shared" si="48"/>
        <v>0</v>
      </c>
      <c r="K87" s="72">
        <f t="shared" si="48"/>
        <v>0</v>
      </c>
      <c r="L87" s="72">
        <f t="shared" si="48"/>
        <v>0</v>
      </c>
      <c r="M87" s="72">
        <f t="shared" si="48"/>
        <v>0</v>
      </c>
      <c r="N87" s="72">
        <f t="shared" si="48"/>
        <v>0</v>
      </c>
      <c r="O87" s="72">
        <f t="shared" si="48"/>
        <v>0</v>
      </c>
      <c r="P87" s="72">
        <f t="shared" si="48"/>
        <v>0</v>
      </c>
      <c r="Q87" s="72">
        <f t="shared" si="48"/>
        <v>0</v>
      </c>
      <c r="R87" s="72">
        <f t="shared" si="48"/>
        <v>0</v>
      </c>
      <c r="S87" s="72">
        <f t="shared" si="48"/>
        <v>0</v>
      </c>
      <c r="T87" s="72">
        <f t="shared" si="48"/>
        <v>0</v>
      </c>
      <c r="U87" s="72">
        <f t="shared" si="48"/>
        <v>0</v>
      </c>
      <c r="V87" s="72">
        <f t="shared" si="48"/>
        <v>0</v>
      </c>
      <c r="W87" s="72">
        <f t="shared" si="48"/>
        <v>0</v>
      </c>
      <c r="X87" s="72">
        <f t="shared" si="48"/>
        <v>0</v>
      </c>
      <c r="Y87" s="72">
        <f t="shared" si="48"/>
        <v>0</v>
      </c>
      <c r="Z87" s="72">
        <f t="shared" si="48"/>
        <v>0</v>
      </c>
      <c r="AA87" s="72">
        <f t="shared" si="48"/>
        <v>0</v>
      </c>
      <c r="AB87" s="72">
        <f t="shared" si="48"/>
        <v>0</v>
      </c>
      <c r="AC87" s="72">
        <f t="shared" si="48"/>
        <v>0</v>
      </c>
      <c r="AD87" s="72">
        <f t="shared" si="48"/>
        <v>0</v>
      </c>
      <c r="AE87" s="72">
        <f t="shared" si="48"/>
        <v>0</v>
      </c>
      <c r="AF87" s="72">
        <f t="shared" si="48"/>
        <v>0</v>
      </c>
      <c r="AG87" s="72">
        <f t="shared" si="48"/>
        <v>0</v>
      </c>
      <c r="AH87" s="72">
        <f t="shared" si="48"/>
        <v>0</v>
      </c>
      <c r="AI87" s="72">
        <f t="shared" si="48"/>
        <v>0</v>
      </c>
      <c r="AJ87" s="72">
        <f t="shared" si="48"/>
        <v>0</v>
      </c>
      <c r="AK87" s="72">
        <f t="shared" si="48"/>
        <v>0</v>
      </c>
      <c r="AL87" s="72">
        <f t="shared" si="48"/>
        <v>0</v>
      </c>
      <c r="AM87" s="72">
        <f t="shared" si="48"/>
        <v>0</v>
      </c>
      <c r="AN87" s="72">
        <f t="shared" si="48"/>
        <v>0</v>
      </c>
      <c r="AO87" s="72">
        <f t="shared" si="48"/>
        <v>0</v>
      </c>
      <c r="AP87" s="72">
        <f t="shared" si="48"/>
        <v>0</v>
      </c>
      <c r="AQ87" s="72">
        <f t="shared" si="48"/>
        <v>0</v>
      </c>
      <c r="AR87" s="72">
        <f t="shared" si="48"/>
        <v>0</v>
      </c>
      <c r="AS87" s="72">
        <f t="shared" si="48"/>
        <v>0</v>
      </c>
      <c r="AT87" s="72">
        <f t="shared" si="48"/>
        <v>0</v>
      </c>
      <c r="AU87" s="72">
        <f t="shared" si="48"/>
        <v>0</v>
      </c>
      <c r="AV87" s="72">
        <f t="shared" si="48"/>
        <v>0</v>
      </c>
      <c r="AW87" s="72">
        <f t="shared" si="48"/>
        <v>0</v>
      </c>
      <c r="AX87" s="72">
        <f t="shared" si="48"/>
        <v>0</v>
      </c>
      <c r="AY87" s="72">
        <f t="shared" si="48"/>
        <v>0</v>
      </c>
      <c r="AZ87" s="72">
        <f t="shared" si="48"/>
        <v>0</v>
      </c>
      <c r="BA87" s="72">
        <f t="shared" si="48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6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9">$E$20*(1-$B$5)/$B$3</f>
        <v>0</v>
      </c>
      <c r="F88" s="72">
        <f t="shared" si="49"/>
        <v>0</v>
      </c>
      <c r="G88" s="72">
        <f t="shared" si="49"/>
        <v>0</v>
      </c>
      <c r="H88" s="72">
        <f t="shared" si="49"/>
        <v>0</v>
      </c>
      <c r="I88" s="72">
        <f t="shared" si="49"/>
        <v>0</v>
      </c>
      <c r="J88" s="72">
        <f t="shared" si="49"/>
        <v>0</v>
      </c>
      <c r="K88" s="72">
        <f t="shared" si="49"/>
        <v>0</v>
      </c>
      <c r="L88" s="72">
        <f t="shared" si="49"/>
        <v>0</v>
      </c>
      <c r="M88" s="72">
        <f t="shared" si="49"/>
        <v>0</v>
      </c>
      <c r="N88" s="72">
        <f t="shared" si="49"/>
        <v>0</v>
      </c>
      <c r="O88" s="72">
        <f t="shared" si="49"/>
        <v>0</v>
      </c>
      <c r="P88" s="72">
        <f t="shared" si="49"/>
        <v>0</v>
      </c>
      <c r="Q88" s="72">
        <f t="shared" si="49"/>
        <v>0</v>
      </c>
      <c r="R88" s="72">
        <f t="shared" si="49"/>
        <v>0</v>
      </c>
      <c r="S88" s="72">
        <f t="shared" si="49"/>
        <v>0</v>
      </c>
      <c r="T88" s="72">
        <f t="shared" si="49"/>
        <v>0</v>
      </c>
      <c r="U88" s="72">
        <f t="shared" si="49"/>
        <v>0</v>
      </c>
      <c r="V88" s="72">
        <f t="shared" si="49"/>
        <v>0</v>
      </c>
      <c r="W88" s="72">
        <f t="shared" si="49"/>
        <v>0</v>
      </c>
      <c r="X88" s="72">
        <f t="shared" si="49"/>
        <v>0</v>
      </c>
      <c r="Y88" s="72">
        <f t="shared" si="49"/>
        <v>0</v>
      </c>
      <c r="Z88" s="72">
        <f t="shared" si="49"/>
        <v>0</v>
      </c>
      <c r="AA88" s="72">
        <f t="shared" si="49"/>
        <v>0</v>
      </c>
      <c r="AB88" s="72">
        <f t="shared" si="49"/>
        <v>0</v>
      </c>
      <c r="AC88" s="72">
        <f t="shared" si="49"/>
        <v>0</v>
      </c>
      <c r="AD88" s="72">
        <f t="shared" si="49"/>
        <v>0</v>
      </c>
      <c r="AE88" s="72">
        <f t="shared" si="49"/>
        <v>0</v>
      </c>
      <c r="AF88" s="72">
        <f t="shared" si="49"/>
        <v>0</v>
      </c>
      <c r="AG88" s="72">
        <f t="shared" si="49"/>
        <v>0</v>
      </c>
      <c r="AH88" s="72">
        <f t="shared" si="49"/>
        <v>0</v>
      </c>
      <c r="AI88" s="72">
        <f t="shared" si="49"/>
        <v>0</v>
      </c>
      <c r="AJ88" s="72">
        <f t="shared" si="49"/>
        <v>0</v>
      </c>
      <c r="AK88" s="72">
        <f t="shared" si="49"/>
        <v>0</v>
      </c>
      <c r="AL88" s="72">
        <f t="shared" si="49"/>
        <v>0</v>
      </c>
      <c r="AM88" s="72">
        <f t="shared" si="49"/>
        <v>0</v>
      </c>
      <c r="AN88" s="72">
        <f t="shared" si="49"/>
        <v>0</v>
      </c>
      <c r="AO88" s="72">
        <f t="shared" si="49"/>
        <v>0</v>
      </c>
      <c r="AP88" s="72">
        <f t="shared" si="49"/>
        <v>0</v>
      </c>
      <c r="AQ88" s="72">
        <f t="shared" si="49"/>
        <v>0</v>
      </c>
      <c r="AR88" s="72">
        <f t="shared" si="49"/>
        <v>0</v>
      </c>
      <c r="AS88" s="72">
        <f t="shared" si="49"/>
        <v>0</v>
      </c>
      <c r="AT88" s="72">
        <f t="shared" si="49"/>
        <v>0</v>
      </c>
      <c r="AU88" s="72">
        <f t="shared" si="49"/>
        <v>0</v>
      </c>
      <c r="AV88" s="72">
        <f t="shared" si="49"/>
        <v>0</v>
      </c>
      <c r="AW88" s="72">
        <f t="shared" si="49"/>
        <v>0</v>
      </c>
      <c r="AX88" s="72">
        <f t="shared" si="49"/>
        <v>0</v>
      </c>
      <c r="AY88" s="72">
        <f t="shared" si="49"/>
        <v>0</v>
      </c>
      <c r="AZ88" s="72">
        <f t="shared" si="49"/>
        <v>0</v>
      </c>
      <c r="BA88" s="72">
        <f t="shared" si="49"/>
        <v>0</v>
      </c>
      <c r="BB88" s="72">
        <f t="shared" si="49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6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50">$F$20*(1-$B$5)/$B$3</f>
        <v>0</v>
      </c>
      <c r="G89" s="72">
        <f t="shared" si="50"/>
        <v>0</v>
      </c>
      <c r="H89" s="72">
        <f t="shared" si="50"/>
        <v>0</v>
      </c>
      <c r="I89" s="72">
        <f t="shared" si="50"/>
        <v>0</v>
      </c>
      <c r="J89" s="72">
        <f t="shared" si="50"/>
        <v>0</v>
      </c>
      <c r="K89" s="72">
        <f t="shared" si="50"/>
        <v>0</v>
      </c>
      <c r="L89" s="72">
        <f t="shared" si="50"/>
        <v>0</v>
      </c>
      <c r="M89" s="72">
        <f t="shared" si="50"/>
        <v>0</v>
      </c>
      <c r="N89" s="72">
        <f t="shared" si="50"/>
        <v>0</v>
      </c>
      <c r="O89" s="72">
        <f t="shared" si="50"/>
        <v>0</v>
      </c>
      <c r="P89" s="72">
        <f t="shared" si="50"/>
        <v>0</v>
      </c>
      <c r="Q89" s="72">
        <f t="shared" si="50"/>
        <v>0</v>
      </c>
      <c r="R89" s="72">
        <f t="shared" si="50"/>
        <v>0</v>
      </c>
      <c r="S89" s="72">
        <f t="shared" si="50"/>
        <v>0</v>
      </c>
      <c r="T89" s="72">
        <f t="shared" si="50"/>
        <v>0</v>
      </c>
      <c r="U89" s="72">
        <f t="shared" si="50"/>
        <v>0</v>
      </c>
      <c r="V89" s="72">
        <f t="shared" si="50"/>
        <v>0</v>
      </c>
      <c r="W89" s="72">
        <f t="shared" si="50"/>
        <v>0</v>
      </c>
      <c r="X89" s="72">
        <f t="shared" si="50"/>
        <v>0</v>
      </c>
      <c r="Y89" s="72">
        <f t="shared" si="50"/>
        <v>0</v>
      </c>
      <c r="Z89" s="72">
        <f t="shared" si="50"/>
        <v>0</v>
      </c>
      <c r="AA89" s="72">
        <f t="shared" si="50"/>
        <v>0</v>
      </c>
      <c r="AB89" s="72">
        <f t="shared" si="50"/>
        <v>0</v>
      </c>
      <c r="AC89" s="72">
        <f t="shared" si="50"/>
        <v>0</v>
      </c>
      <c r="AD89" s="72">
        <f t="shared" si="50"/>
        <v>0</v>
      </c>
      <c r="AE89" s="72">
        <f t="shared" si="50"/>
        <v>0</v>
      </c>
      <c r="AF89" s="72">
        <f t="shared" si="50"/>
        <v>0</v>
      </c>
      <c r="AG89" s="72">
        <f t="shared" si="50"/>
        <v>0</v>
      </c>
      <c r="AH89" s="72">
        <f t="shared" si="50"/>
        <v>0</v>
      </c>
      <c r="AI89" s="72">
        <f t="shared" si="50"/>
        <v>0</v>
      </c>
      <c r="AJ89" s="72">
        <f t="shared" si="50"/>
        <v>0</v>
      </c>
      <c r="AK89" s="72">
        <f t="shared" si="50"/>
        <v>0</v>
      </c>
      <c r="AL89" s="72">
        <f t="shared" si="50"/>
        <v>0</v>
      </c>
      <c r="AM89" s="72">
        <f t="shared" si="50"/>
        <v>0</v>
      </c>
      <c r="AN89" s="72">
        <f t="shared" si="50"/>
        <v>0</v>
      </c>
      <c r="AO89" s="72">
        <f t="shared" si="50"/>
        <v>0</v>
      </c>
      <c r="AP89" s="72">
        <f t="shared" si="50"/>
        <v>0</v>
      </c>
      <c r="AQ89" s="72">
        <f t="shared" si="50"/>
        <v>0</v>
      </c>
      <c r="AR89" s="72">
        <f t="shared" si="50"/>
        <v>0</v>
      </c>
      <c r="AS89" s="72">
        <f t="shared" si="50"/>
        <v>0</v>
      </c>
      <c r="AT89" s="72">
        <f t="shared" si="50"/>
        <v>0</v>
      </c>
      <c r="AU89" s="72">
        <f t="shared" si="50"/>
        <v>0</v>
      </c>
      <c r="AV89" s="72">
        <f t="shared" si="50"/>
        <v>0</v>
      </c>
      <c r="AW89" s="72">
        <f t="shared" si="50"/>
        <v>0</v>
      </c>
      <c r="AX89" s="72">
        <f t="shared" si="50"/>
        <v>0</v>
      </c>
      <c r="AY89" s="72">
        <f t="shared" si="50"/>
        <v>0</v>
      </c>
      <c r="AZ89" s="72">
        <f t="shared" si="50"/>
        <v>0</v>
      </c>
      <c r="BA89" s="72">
        <f t="shared" si="50"/>
        <v>0</v>
      </c>
      <c r="BB89" s="72">
        <f t="shared" si="50"/>
        <v>0</v>
      </c>
      <c r="BC89" s="72">
        <f t="shared" si="50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6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1">$G$20*(1-$B$5)/$B$3</f>
        <v>0</v>
      </c>
      <c r="H90" s="72">
        <f t="shared" si="51"/>
        <v>0</v>
      </c>
      <c r="I90" s="72">
        <f t="shared" si="51"/>
        <v>0</v>
      </c>
      <c r="J90" s="72">
        <f t="shared" si="51"/>
        <v>0</v>
      </c>
      <c r="K90" s="72">
        <f t="shared" si="51"/>
        <v>0</v>
      </c>
      <c r="L90" s="72">
        <f t="shared" si="51"/>
        <v>0</v>
      </c>
      <c r="M90" s="72">
        <f t="shared" si="51"/>
        <v>0</v>
      </c>
      <c r="N90" s="72">
        <f t="shared" si="51"/>
        <v>0</v>
      </c>
      <c r="O90" s="72">
        <f t="shared" si="51"/>
        <v>0</v>
      </c>
      <c r="P90" s="72">
        <f t="shared" si="51"/>
        <v>0</v>
      </c>
      <c r="Q90" s="72">
        <f t="shared" si="51"/>
        <v>0</v>
      </c>
      <c r="R90" s="72">
        <f t="shared" si="51"/>
        <v>0</v>
      </c>
      <c r="S90" s="72">
        <f t="shared" si="51"/>
        <v>0</v>
      </c>
      <c r="T90" s="72">
        <f t="shared" si="51"/>
        <v>0</v>
      </c>
      <c r="U90" s="72">
        <f t="shared" si="51"/>
        <v>0</v>
      </c>
      <c r="V90" s="72">
        <f t="shared" si="51"/>
        <v>0</v>
      </c>
      <c r="W90" s="72">
        <f t="shared" si="51"/>
        <v>0</v>
      </c>
      <c r="X90" s="72">
        <f t="shared" si="51"/>
        <v>0</v>
      </c>
      <c r="Y90" s="72">
        <f t="shared" si="51"/>
        <v>0</v>
      </c>
      <c r="Z90" s="72">
        <f t="shared" si="51"/>
        <v>0</v>
      </c>
      <c r="AA90" s="72">
        <f t="shared" si="51"/>
        <v>0</v>
      </c>
      <c r="AB90" s="72">
        <f t="shared" si="51"/>
        <v>0</v>
      </c>
      <c r="AC90" s="72">
        <f t="shared" si="51"/>
        <v>0</v>
      </c>
      <c r="AD90" s="72">
        <f t="shared" si="51"/>
        <v>0</v>
      </c>
      <c r="AE90" s="72">
        <f t="shared" si="51"/>
        <v>0</v>
      </c>
      <c r="AF90" s="72">
        <f t="shared" si="51"/>
        <v>0</v>
      </c>
      <c r="AG90" s="72">
        <f t="shared" si="51"/>
        <v>0</v>
      </c>
      <c r="AH90" s="72">
        <f t="shared" si="51"/>
        <v>0</v>
      </c>
      <c r="AI90" s="72">
        <f t="shared" si="51"/>
        <v>0</v>
      </c>
      <c r="AJ90" s="72">
        <f t="shared" si="51"/>
        <v>0</v>
      </c>
      <c r="AK90" s="72">
        <f t="shared" si="51"/>
        <v>0</v>
      </c>
      <c r="AL90" s="72">
        <f t="shared" si="51"/>
        <v>0</v>
      </c>
      <c r="AM90" s="72">
        <f t="shared" si="51"/>
        <v>0</v>
      </c>
      <c r="AN90" s="72">
        <f t="shared" si="51"/>
        <v>0</v>
      </c>
      <c r="AO90" s="72">
        <f t="shared" si="51"/>
        <v>0</v>
      </c>
      <c r="AP90" s="72">
        <f t="shared" si="51"/>
        <v>0</v>
      </c>
      <c r="AQ90" s="72">
        <f t="shared" si="51"/>
        <v>0</v>
      </c>
      <c r="AR90" s="72">
        <f t="shared" si="51"/>
        <v>0</v>
      </c>
      <c r="AS90" s="72">
        <f t="shared" si="51"/>
        <v>0</v>
      </c>
      <c r="AT90" s="72">
        <f t="shared" si="51"/>
        <v>0</v>
      </c>
      <c r="AU90" s="72">
        <f t="shared" si="51"/>
        <v>0</v>
      </c>
      <c r="AV90" s="72">
        <f t="shared" si="51"/>
        <v>0</v>
      </c>
      <c r="AW90" s="72">
        <f t="shared" si="51"/>
        <v>0</v>
      </c>
      <c r="AX90" s="72">
        <f t="shared" si="51"/>
        <v>0</v>
      </c>
      <c r="AY90" s="72">
        <f t="shared" si="51"/>
        <v>0</v>
      </c>
      <c r="AZ90" s="72">
        <f t="shared" si="51"/>
        <v>0</v>
      </c>
      <c r="BA90" s="72">
        <f t="shared" si="51"/>
        <v>0</v>
      </c>
      <c r="BB90" s="72">
        <f t="shared" si="51"/>
        <v>0</v>
      </c>
      <c r="BC90" s="72">
        <f t="shared" si="51"/>
        <v>0</v>
      </c>
      <c r="BD90" s="72">
        <f t="shared" si="51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6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2">$H$20*(1-$B$5)/$B$3</f>
        <v>0</v>
      </c>
      <c r="I91" s="72">
        <f t="shared" si="52"/>
        <v>0</v>
      </c>
      <c r="J91" s="72">
        <f t="shared" si="52"/>
        <v>0</v>
      </c>
      <c r="K91" s="72">
        <f t="shared" si="52"/>
        <v>0</v>
      </c>
      <c r="L91" s="72">
        <f t="shared" si="52"/>
        <v>0</v>
      </c>
      <c r="M91" s="72">
        <f t="shared" si="52"/>
        <v>0</v>
      </c>
      <c r="N91" s="72">
        <f t="shared" si="52"/>
        <v>0</v>
      </c>
      <c r="O91" s="72">
        <f t="shared" si="52"/>
        <v>0</v>
      </c>
      <c r="P91" s="72">
        <f t="shared" si="52"/>
        <v>0</v>
      </c>
      <c r="Q91" s="72">
        <f t="shared" si="52"/>
        <v>0</v>
      </c>
      <c r="R91" s="72">
        <f t="shared" si="52"/>
        <v>0</v>
      </c>
      <c r="S91" s="72">
        <f t="shared" si="52"/>
        <v>0</v>
      </c>
      <c r="T91" s="72">
        <f t="shared" si="52"/>
        <v>0</v>
      </c>
      <c r="U91" s="72">
        <f t="shared" si="52"/>
        <v>0</v>
      </c>
      <c r="V91" s="72">
        <f t="shared" si="52"/>
        <v>0</v>
      </c>
      <c r="W91" s="72">
        <f t="shared" si="52"/>
        <v>0</v>
      </c>
      <c r="X91" s="72">
        <f t="shared" si="52"/>
        <v>0</v>
      </c>
      <c r="Y91" s="72">
        <f t="shared" si="52"/>
        <v>0</v>
      </c>
      <c r="Z91" s="72">
        <f t="shared" si="52"/>
        <v>0</v>
      </c>
      <c r="AA91" s="72">
        <f t="shared" si="52"/>
        <v>0</v>
      </c>
      <c r="AB91" s="72">
        <f t="shared" si="52"/>
        <v>0</v>
      </c>
      <c r="AC91" s="72">
        <f t="shared" si="52"/>
        <v>0</v>
      </c>
      <c r="AD91" s="72">
        <f t="shared" si="52"/>
        <v>0</v>
      </c>
      <c r="AE91" s="72">
        <f t="shared" si="52"/>
        <v>0</v>
      </c>
      <c r="AF91" s="72">
        <f t="shared" si="52"/>
        <v>0</v>
      </c>
      <c r="AG91" s="72">
        <f t="shared" si="52"/>
        <v>0</v>
      </c>
      <c r="AH91" s="72">
        <f t="shared" si="52"/>
        <v>0</v>
      </c>
      <c r="AI91" s="72">
        <f t="shared" si="52"/>
        <v>0</v>
      </c>
      <c r="AJ91" s="72">
        <f t="shared" si="52"/>
        <v>0</v>
      </c>
      <c r="AK91" s="72">
        <f t="shared" si="52"/>
        <v>0</v>
      </c>
      <c r="AL91" s="72">
        <f t="shared" si="52"/>
        <v>0</v>
      </c>
      <c r="AM91" s="72">
        <f t="shared" si="52"/>
        <v>0</v>
      </c>
      <c r="AN91" s="72">
        <f t="shared" si="52"/>
        <v>0</v>
      </c>
      <c r="AO91" s="72">
        <f t="shared" si="52"/>
        <v>0</v>
      </c>
      <c r="AP91" s="72">
        <f t="shared" si="52"/>
        <v>0</v>
      </c>
      <c r="AQ91" s="72">
        <f t="shared" si="52"/>
        <v>0</v>
      </c>
      <c r="AR91" s="72">
        <f t="shared" si="52"/>
        <v>0</v>
      </c>
      <c r="AS91" s="72">
        <f t="shared" si="52"/>
        <v>0</v>
      </c>
      <c r="AT91" s="72">
        <f t="shared" si="52"/>
        <v>0</v>
      </c>
      <c r="AU91" s="72">
        <f t="shared" si="52"/>
        <v>0</v>
      </c>
      <c r="AV91" s="72">
        <f t="shared" si="52"/>
        <v>0</v>
      </c>
      <c r="AW91" s="72">
        <f t="shared" si="52"/>
        <v>0</v>
      </c>
      <c r="AX91" s="72">
        <f t="shared" si="52"/>
        <v>0</v>
      </c>
      <c r="AY91" s="72">
        <f t="shared" si="52"/>
        <v>0</v>
      </c>
      <c r="AZ91" s="72">
        <f t="shared" si="52"/>
        <v>0</v>
      </c>
      <c r="BA91" s="72">
        <f t="shared" si="52"/>
        <v>0</v>
      </c>
      <c r="BB91" s="72">
        <f t="shared" si="52"/>
        <v>0</v>
      </c>
      <c r="BC91" s="72">
        <f t="shared" si="52"/>
        <v>0</v>
      </c>
      <c r="BD91" s="72">
        <f t="shared" si="52"/>
        <v>0</v>
      </c>
      <c r="BE91" s="72">
        <f t="shared" si="52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6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3">$I$20*(1-$B$5)/$B$3</f>
        <v>0</v>
      </c>
      <c r="J92" s="72">
        <f t="shared" si="53"/>
        <v>0</v>
      </c>
      <c r="K92" s="72">
        <f t="shared" si="53"/>
        <v>0</v>
      </c>
      <c r="L92" s="72">
        <f t="shared" si="53"/>
        <v>0</v>
      </c>
      <c r="M92" s="72">
        <f t="shared" si="53"/>
        <v>0</v>
      </c>
      <c r="N92" s="72">
        <f t="shared" si="53"/>
        <v>0</v>
      </c>
      <c r="O92" s="72">
        <f t="shared" si="53"/>
        <v>0</v>
      </c>
      <c r="P92" s="72">
        <f t="shared" si="53"/>
        <v>0</v>
      </c>
      <c r="Q92" s="72">
        <f t="shared" si="53"/>
        <v>0</v>
      </c>
      <c r="R92" s="72">
        <f t="shared" si="53"/>
        <v>0</v>
      </c>
      <c r="S92" s="72">
        <f t="shared" si="53"/>
        <v>0</v>
      </c>
      <c r="T92" s="72">
        <f t="shared" si="53"/>
        <v>0</v>
      </c>
      <c r="U92" s="72">
        <f t="shared" si="53"/>
        <v>0</v>
      </c>
      <c r="V92" s="72">
        <f t="shared" si="53"/>
        <v>0</v>
      </c>
      <c r="W92" s="72">
        <f t="shared" si="53"/>
        <v>0</v>
      </c>
      <c r="X92" s="72">
        <f t="shared" si="53"/>
        <v>0</v>
      </c>
      <c r="Y92" s="72">
        <f t="shared" si="53"/>
        <v>0</v>
      </c>
      <c r="Z92" s="72">
        <f t="shared" si="53"/>
        <v>0</v>
      </c>
      <c r="AA92" s="72">
        <f t="shared" si="53"/>
        <v>0</v>
      </c>
      <c r="AB92" s="72">
        <f t="shared" si="53"/>
        <v>0</v>
      </c>
      <c r="AC92" s="72">
        <f t="shared" si="53"/>
        <v>0</v>
      </c>
      <c r="AD92" s="72">
        <f t="shared" si="53"/>
        <v>0</v>
      </c>
      <c r="AE92" s="72">
        <f t="shared" si="53"/>
        <v>0</v>
      </c>
      <c r="AF92" s="72">
        <f t="shared" si="53"/>
        <v>0</v>
      </c>
      <c r="AG92" s="72">
        <f t="shared" si="53"/>
        <v>0</v>
      </c>
      <c r="AH92" s="72">
        <f t="shared" si="53"/>
        <v>0</v>
      </c>
      <c r="AI92" s="72">
        <f t="shared" si="53"/>
        <v>0</v>
      </c>
      <c r="AJ92" s="72">
        <f t="shared" si="53"/>
        <v>0</v>
      </c>
      <c r="AK92" s="72">
        <f t="shared" si="53"/>
        <v>0</v>
      </c>
      <c r="AL92" s="72">
        <f t="shared" si="53"/>
        <v>0</v>
      </c>
      <c r="AM92" s="72">
        <f t="shared" si="53"/>
        <v>0</v>
      </c>
      <c r="AN92" s="72">
        <f t="shared" si="53"/>
        <v>0</v>
      </c>
      <c r="AO92" s="72">
        <f t="shared" si="53"/>
        <v>0</v>
      </c>
      <c r="AP92" s="72">
        <f t="shared" si="53"/>
        <v>0</v>
      </c>
      <c r="AQ92" s="72">
        <f t="shared" si="53"/>
        <v>0</v>
      </c>
      <c r="AR92" s="72">
        <f t="shared" si="53"/>
        <v>0</v>
      </c>
      <c r="AS92" s="72">
        <f t="shared" si="53"/>
        <v>0</v>
      </c>
      <c r="AT92" s="72">
        <f t="shared" si="53"/>
        <v>0</v>
      </c>
      <c r="AU92" s="72">
        <f t="shared" si="53"/>
        <v>0</v>
      </c>
      <c r="AV92" s="72">
        <f t="shared" si="53"/>
        <v>0</v>
      </c>
      <c r="AW92" s="72">
        <f t="shared" si="53"/>
        <v>0</v>
      </c>
      <c r="AX92" s="72">
        <f t="shared" si="53"/>
        <v>0</v>
      </c>
      <c r="AY92" s="72">
        <f t="shared" si="53"/>
        <v>0</v>
      </c>
      <c r="AZ92" s="72">
        <f t="shared" si="53"/>
        <v>0</v>
      </c>
      <c r="BA92" s="72">
        <f t="shared" si="53"/>
        <v>0</v>
      </c>
      <c r="BB92" s="72">
        <f t="shared" si="53"/>
        <v>0</v>
      </c>
      <c r="BC92" s="72">
        <f t="shared" si="53"/>
        <v>0</v>
      </c>
      <c r="BD92" s="72">
        <f t="shared" si="53"/>
        <v>0</v>
      </c>
      <c r="BE92" s="72">
        <f t="shared" si="53"/>
        <v>0</v>
      </c>
      <c r="BF92" s="72">
        <f t="shared" si="53"/>
        <v>0</v>
      </c>
      <c r="BG92" s="72"/>
      <c r="BH92" s="72"/>
      <c r="BI92" s="72"/>
      <c r="BJ92" s="72"/>
      <c r="BK92" s="72"/>
      <c r="BL92" s="72"/>
      <c r="BM92" s="35"/>
      <c r="BN92" s="72">
        <f t="shared" si="46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4">$J$20*(1-$B$5)/$B$3</f>
        <v>0</v>
      </c>
      <c r="P93" s="72">
        <f t="shared" si="54"/>
        <v>0</v>
      </c>
      <c r="Q93" s="72">
        <f t="shared" si="54"/>
        <v>0</v>
      </c>
      <c r="R93" s="72">
        <f t="shared" si="54"/>
        <v>0</v>
      </c>
      <c r="S93" s="72">
        <f t="shared" si="54"/>
        <v>0</v>
      </c>
      <c r="T93" s="72">
        <f t="shared" si="54"/>
        <v>0</v>
      </c>
      <c r="U93" s="72">
        <f t="shared" si="54"/>
        <v>0</v>
      </c>
      <c r="V93" s="72">
        <f t="shared" si="54"/>
        <v>0</v>
      </c>
      <c r="W93" s="72">
        <f t="shared" si="54"/>
        <v>0</v>
      </c>
      <c r="X93" s="72">
        <f t="shared" si="54"/>
        <v>0</v>
      </c>
      <c r="Y93" s="72">
        <f t="shared" si="54"/>
        <v>0</v>
      </c>
      <c r="Z93" s="72">
        <f t="shared" si="54"/>
        <v>0</v>
      </c>
      <c r="AA93" s="72">
        <f t="shared" si="54"/>
        <v>0</v>
      </c>
      <c r="AB93" s="72">
        <f t="shared" si="54"/>
        <v>0</v>
      </c>
      <c r="AC93" s="72">
        <f t="shared" si="54"/>
        <v>0</v>
      </c>
      <c r="AD93" s="72">
        <f t="shared" si="54"/>
        <v>0</v>
      </c>
      <c r="AE93" s="72">
        <f t="shared" si="54"/>
        <v>0</v>
      </c>
      <c r="AF93" s="72">
        <f t="shared" si="54"/>
        <v>0</v>
      </c>
      <c r="AG93" s="72">
        <f t="shared" si="54"/>
        <v>0</v>
      </c>
      <c r="AH93" s="72">
        <f t="shared" si="54"/>
        <v>0</v>
      </c>
      <c r="AI93" s="72">
        <f t="shared" si="54"/>
        <v>0</v>
      </c>
      <c r="AJ93" s="72">
        <f t="shared" si="54"/>
        <v>0</v>
      </c>
      <c r="AK93" s="72">
        <f t="shared" si="54"/>
        <v>0</v>
      </c>
      <c r="AL93" s="72">
        <f t="shared" si="54"/>
        <v>0</v>
      </c>
      <c r="AM93" s="72">
        <f t="shared" si="54"/>
        <v>0</v>
      </c>
      <c r="AN93" s="72">
        <f t="shared" si="54"/>
        <v>0</v>
      </c>
      <c r="AO93" s="72">
        <f t="shared" si="54"/>
        <v>0</v>
      </c>
      <c r="AP93" s="72">
        <f t="shared" si="54"/>
        <v>0</v>
      </c>
      <c r="AQ93" s="72">
        <f t="shared" si="54"/>
        <v>0</v>
      </c>
      <c r="AR93" s="72">
        <f t="shared" si="54"/>
        <v>0</v>
      </c>
      <c r="AS93" s="72">
        <f t="shared" si="54"/>
        <v>0</v>
      </c>
      <c r="AT93" s="72">
        <f t="shared" si="54"/>
        <v>0</v>
      </c>
      <c r="AU93" s="72">
        <f t="shared" si="54"/>
        <v>0</v>
      </c>
      <c r="AV93" s="72">
        <f t="shared" si="54"/>
        <v>0</v>
      </c>
      <c r="AW93" s="72">
        <f t="shared" si="54"/>
        <v>0</v>
      </c>
      <c r="AX93" s="72">
        <f t="shared" si="54"/>
        <v>0</v>
      </c>
      <c r="AY93" s="72">
        <f t="shared" si="54"/>
        <v>0</v>
      </c>
      <c r="AZ93" s="72">
        <f t="shared" si="54"/>
        <v>0</v>
      </c>
      <c r="BA93" s="72">
        <f t="shared" si="54"/>
        <v>0</v>
      </c>
      <c r="BB93" s="72">
        <f t="shared" si="54"/>
        <v>0</v>
      </c>
      <c r="BC93" s="72">
        <f t="shared" si="54"/>
        <v>0</v>
      </c>
      <c r="BD93" s="72">
        <f t="shared" si="54"/>
        <v>0</v>
      </c>
      <c r="BE93" s="72">
        <f t="shared" si="54"/>
        <v>0</v>
      </c>
      <c r="BF93" s="72">
        <f t="shared" si="54"/>
        <v>0</v>
      </c>
      <c r="BG93" s="72">
        <f t="shared" si="54"/>
        <v>0</v>
      </c>
      <c r="BH93" s="72"/>
      <c r="BI93" s="72"/>
      <c r="BJ93" s="72"/>
      <c r="BK93" s="72"/>
      <c r="BL93" s="72"/>
      <c r="BM93" s="35"/>
      <c r="BN93" s="72">
        <f t="shared" si="46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5">$K$20*(1-$B$5)/$B$3</f>
        <v>0</v>
      </c>
      <c r="P94" s="72">
        <f t="shared" si="55"/>
        <v>0</v>
      </c>
      <c r="Q94" s="72">
        <f t="shared" si="55"/>
        <v>0</v>
      </c>
      <c r="R94" s="72">
        <f t="shared" si="55"/>
        <v>0</v>
      </c>
      <c r="S94" s="72">
        <f t="shared" si="55"/>
        <v>0</v>
      </c>
      <c r="T94" s="72">
        <f t="shared" si="55"/>
        <v>0</v>
      </c>
      <c r="U94" s="72">
        <f t="shared" si="55"/>
        <v>0</v>
      </c>
      <c r="V94" s="72">
        <f t="shared" si="55"/>
        <v>0</v>
      </c>
      <c r="W94" s="72">
        <f t="shared" si="55"/>
        <v>0</v>
      </c>
      <c r="X94" s="72">
        <f t="shared" si="55"/>
        <v>0</v>
      </c>
      <c r="Y94" s="72">
        <f t="shared" si="55"/>
        <v>0</v>
      </c>
      <c r="Z94" s="72">
        <f t="shared" si="55"/>
        <v>0</v>
      </c>
      <c r="AA94" s="72">
        <f t="shared" si="55"/>
        <v>0</v>
      </c>
      <c r="AB94" s="72">
        <f t="shared" si="55"/>
        <v>0</v>
      </c>
      <c r="AC94" s="72">
        <f t="shared" si="55"/>
        <v>0</v>
      </c>
      <c r="AD94" s="72">
        <f t="shared" si="55"/>
        <v>0</v>
      </c>
      <c r="AE94" s="72">
        <f t="shared" si="55"/>
        <v>0</v>
      </c>
      <c r="AF94" s="72">
        <f t="shared" si="55"/>
        <v>0</v>
      </c>
      <c r="AG94" s="72">
        <f t="shared" si="55"/>
        <v>0</v>
      </c>
      <c r="AH94" s="72">
        <f t="shared" si="55"/>
        <v>0</v>
      </c>
      <c r="AI94" s="72">
        <f t="shared" si="55"/>
        <v>0</v>
      </c>
      <c r="AJ94" s="72">
        <f t="shared" si="55"/>
        <v>0</v>
      </c>
      <c r="AK94" s="72">
        <f t="shared" si="55"/>
        <v>0</v>
      </c>
      <c r="AL94" s="72">
        <f t="shared" si="55"/>
        <v>0</v>
      </c>
      <c r="AM94" s="72">
        <f t="shared" si="55"/>
        <v>0</v>
      </c>
      <c r="AN94" s="72">
        <f t="shared" si="55"/>
        <v>0</v>
      </c>
      <c r="AO94" s="72">
        <f t="shared" si="55"/>
        <v>0</v>
      </c>
      <c r="AP94" s="72">
        <f t="shared" si="55"/>
        <v>0</v>
      </c>
      <c r="AQ94" s="72">
        <f t="shared" si="55"/>
        <v>0</v>
      </c>
      <c r="AR94" s="72">
        <f t="shared" si="55"/>
        <v>0</v>
      </c>
      <c r="AS94" s="72">
        <f t="shared" si="55"/>
        <v>0</v>
      </c>
      <c r="AT94" s="72">
        <f t="shared" si="55"/>
        <v>0</v>
      </c>
      <c r="AU94" s="72">
        <f t="shared" si="55"/>
        <v>0</v>
      </c>
      <c r="AV94" s="72">
        <f t="shared" si="55"/>
        <v>0</v>
      </c>
      <c r="AW94" s="72">
        <f t="shared" si="55"/>
        <v>0</v>
      </c>
      <c r="AX94" s="72">
        <f t="shared" si="55"/>
        <v>0</v>
      </c>
      <c r="AY94" s="72">
        <f t="shared" si="55"/>
        <v>0</v>
      </c>
      <c r="AZ94" s="72">
        <f t="shared" si="55"/>
        <v>0</v>
      </c>
      <c r="BA94" s="72">
        <f t="shared" si="55"/>
        <v>0</v>
      </c>
      <c r="BB94" s="72">
        <f t="shared" si="55"/>
        <v>0</v>
      </c>
      <c r="BC94" s="72">
        <f t="shared" si="55"/>
        <v>0</v>
      </c>
      <c r="BD94" s="72">
        <f t="shared" si="55"/>
        <v>0</v>
      </c>
      <c r="BE94" s="72">
        <f t="shared" si="55"/>
        <v>0</v>
      </c>
      <c r="BF94" s="72">
        <f t="shared" si="55"/>
        <v>0</v>
      </c>
      <c r="BG94" s="72">
        <f t="shared" si="55"/>
        <v>0</v>
      </c>
      <c r="BH94" s="72">
        <f t="shared" si="55"/>
        <v>0</v>
      </c>
      <c r="BI94" s="72"/>
      <c r="BJ94" s="72"/>
      <c r="BK94" s="72"/>
      <c r="BL94" s="72"/>
      <c r="BM94" s="35"/>
      <c r="BN94" s="72">
        <f t="shared" si="46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6">$L$20*(1-$B$5)/$B$3</f>
        <v>0</v>
      </c>
      <c r="P95" s="72">
        <f t="shared" si="56"/>
        <v>0</v>
      </c>
      <c r="Q95" s="72">
        <f t="shared" si="56"/>
        <v>0</v>
      </c>
      <c r="R95" s="72">
        <f t="shared" si="56"/>
        <v>0</v>
      </c>
      <c r="S95" s="72">
        <f t="shared" si="56"/>
        <v>0</v>
      </c>
      <c r="T95" s="72">
        <f t="shared" si="56"/>
        <v>0</v>
      </c>
      <c r="U95" s="72">
        <f t="shared" si="56"/>
        <v>0</v>
      </c>
      <c r="V95" s="72">
        <f t="shared" si="56"/>
        <v>0</v>
      </c>
      <c r="W95" s="72">
        <f t="shared" si="56"/>
        <v>0</v>
      </c>
      <c r="X95" s="72">
        <f t="shared" si="56"/>
        <v>0</v>
      </c>
      <c r="Y95" s="72">
        <f t="shared" si="56"/>
        <v>0</v>
      </c>
      <c r="Z95" s="72">
        <f t="shared" si="56"/>
        <v>0</v>
      </c>
      <c r="AA95" s="72">
        <f t="shared" si="56"/>
        <v>0</v>
      </c>
      <c r="AB95" s="72">
        <f t="shared" si="56"/>
        <v>0</v>
      </c>
      <c r="AC95" s="72">
        <f t="shared" si="56"/>
        <v>0</v>
      </c>
      <c r="AD95" s="72">
        <f t="shared" si="56"/>
        <v>0</v>
      </c>
      <c r="AE95" s="72">
        <f t="shared" si="56"/>
        <v>0</v>
      </c>
      <c r="AF95" s="72">
        <f t="shared" si="56"/>
        <v>0</v>
      </c>
      <c r="AG95" s="72">
        <f t="shared" si="56"/>
        <v>0</v>
      </c>
      <c r="AH95" s="72">
        <f t="shared" si="56"/>
        <v>0</v>
      </c>
      <c r="AI95" s="72">
        <f t="shared" si="56"/>
        <v>0</v>
      </c>
      <c r="AJ95" s="72">
        <f t="shared" si="56"/>
        <v>0</v>
      </c>
      <c r="AK95" s="72">
        <f t="shared" si="56"/>
        <v>0</v>
      </c>
      <c r="AL95" s="72">
        <f t="shared" si="56"/>
        <v>0</v>
      </c>
      <c r="AM95" s="72">
        <f t="shared" si="56"/>
        <v>0</v>
      </c>
      <c r="AN95" s="72">
        <f t="shared" si="56"/>
        <v>0</v>
      </c>
      <c r="AO95" s="72">
        <f t="shared" si="56"/>
        <v>0</v>
      </c>
      <c r="AP95" s="72">
        <f t="shared" si="56"/>
        <v>0</v>
      </c>
      <c r="AQ95" s="72">
        <f t="shared" si="56"/>
        <v>0</v>
      </c>
      <c r="AR95" s="72">
        <f t="shared" si="56"/>
        <v>0</v>
      </c>
      <c r="AS95" s="72">
        <f t="shared" si="56"/>
        <v>0</v>
      </c>
      <c r="AT95" s="72">
        <f t="shared" si="56"/>
        <v>0</v>
      </c>
      <c r="AU95" s="72">
        <f t="shared" si="56"/>
        <v>0</v>
      </c>
      <c r="AV95" s="72">
        <f t="shared" si="56"/>
        <v>0</v>
      </c>
      <c r="AW95" s="72">
        <f t="shared" si="56"/>
        <v>0</v>
      </c>
      <c r="AX95" s="72">
        <f t="shared" si="56"/>
        <v>0</v>
      </c>
      <c r="AY95" s="72">
        <f t="shared" si="56"/>
        <v>0</v>
      </c>
      <c r="AZ95" s="72">
        <f t="shared" si="56"/>
        <v>0</v>
      </c>
      <c r="BA95" s="72">
        <f t="shared" si="56"/>
        <v>0</v>
      </c>
      <c r="BB95" s="72">
        <f t="shared" si="56"/>
        <v>0</v>
      </c>
      <c r="BC95" s="72">
        <f t="shared" si="56"/>
        <v>0</v>
      </c>
      <c r="BD95" s="72">
        <f t="shared" si="56"/>
        <v>0</v>
      </c>
      <c r="BE95" s="72">
        <f t="shared" si="56"/>
        <v>0</v>
      </c>
      <c r="BF95" s="72">
        <f t="shared" si="56"/>
        <v>0</v>
      </c>
      <c r="BG95" s="72">
        <f t="shared" si="56"/>
        <v>0</v>
      </c>
      <c r="BH95" s="72">
        <f t="shared" si="56"/>
        <v>0</v>
      </c>
      <c r="BI95" s="72">
        <f t="shared" si="56"/>
        <v>0</v>
      </c>
      <c r="BJ95" s="72"/>
      <c r="BK95" s="72"/>
      <c r="BL95" s="72"/>
      <c r="BM95" s="35"/>
      <c r="BN95" s="72">
        <f t="shared" si="46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7">$M$20*(1-$B$5)/$B$3</f>
        <v>0</v>
      </c>
      <c r="O96" s="72">
        <f t="shared" si="57"/>
        <v>0</v>
      </c>
      <c r="P96" s="72">
        <f t="shared" si="57"/>
        <v>0</v>
      </c>
      <c r="Q96" s="72">
        <f t="shared" si="57"/>
        <v>0</v>
      </c>
      <c r="R96" s="72">
        <f t="shared" si="57"/>
        <v>0</v>
      </c>
      <c r="S96" s="72">
        <f t="shared" si="57"/>
        <v>0</v>
      </c>
      <c r="T96" s="72">
        <f t="shared" si="57"/>
        <v>0</v>
      </c>
      <c r="U96" s="72">
        <f t="shared" si="57"/>
        <v>0</v>
      </c>
      <c r="V96" s="72">
        <f t="shared" si="57"/>
        <v>0</v>
      </c>
      <c r="W96" s="72">
        <f t="shared" si="57"/>
        <v>0</v>
      </c>
      <c r="X96" s="72">
        <f t="shared" si="57"/>
        <v>0</v>
      </c>
      <c r="Y96" s="72">
        <f t="shared" si="57"/>
        <v>0</v>
      </c>
      <c r="Z96" s="72">
        <f t="shared" si="57"/>
        <v>0</v>
      </c>
      <c r="AA96" s="72">
        <f t="shared" si="57"/>
        <v>0</v>
      </c>
      <c r="AB96" s="72">
        <f t="shared" si="57"/>
        <v>0</v>
      </c>
      <c r="AC96" s="72">
        <f t="shared" si="57"/>
        <v>0</v>
      </c>
      <c r="AD96" s="72">
        <f t="shared" si="57"/>
        <v>0</v>
      </c>
      <c r="AE96" s="72">
        <f t="shared" si="57"/>
        <v>0</v>
      </c>
      <c r="AF96" s="72">
        <f t="shared" si="57"/>
        <v>0</v>
      </c>
      <c r="AG96" s="72">
        <f t="shared" si="57"/>
        <v>0</v>
      </c>
      <c r="AH96" s="72">
        <f t="shared" si="57"/>
        <v>0</v>
      </c>
      <c r="AI96" s="72">
        <f t="shared" si="57"/>
        <v>0</v>
      </c>
      <c r="AJ96" s="72">
        <f t="shared" si="57"/>
        <v>0</v>
      </c>
      <c r="AK96" s="72">
        <f t="shared" si="57"/>
        <v>0</v>
      </c>
      <c r="AL96" s="72">
        <f t="shared" si="57"/>
        <v>0</v>
      </c>
      <c r="AM96" s="72">
        <f t="shared" si="57"/>
        <v>0</v>
      </c>
      <c r="AN96" s="72">
        <f t="shared" si="57"/>
        <v>0</v>
      </c>
      <c r="AO96" s="72">
        <f t="shared" si="57"/>
        <v>0</v>
      </c>
      <c r="AP96" s="72">
        <f t="shared" si="57"/>
        <v>0</v>
      </c>
      <c r="AQ96" s="72">
        <f t="shared" si="57"/>
        <v>0</v>
      </c>
      <c r="AR96" s="72">
        <f t="shared" si="57"/>
        <v>0</v>
      </c>
      <c r="AS96" s="72">
        <f t="shared" si="57"/>
        <v>0</v>
      </c>
      <c r="AT96" s="72">
        <f t="shared" si="57"/>
        <v>0</v>
      </c>
      <c r="AU96" s="72">
        <f t="shared" si="57"/>
        <v>0</v>
      </c>
      <c r="AV96" s="72">
        <f t="shared" si="57"/>
        <v>0</v>
      </c>
      <c r="AW96" s="72">
        <f t="shared" si="57"/>
        <v>0</v>
      </c>
      <c r="AX96" s="72">
        <f t="shared" si="57"/>
        <v>0</v>
      </c>
      <c r="AY96" s="72">
        <f t="shared" si="57"/>
        <v>0</v>
      </c>
      <c r="AZ96" s="72">
        <f t="shared" si="57"/>
        <v>0</v>
      </c>
      <c r="BA96" s="72">
        <f t="shared" si="57"/>
        <v>0</v>
      </c>
      <c r="BB96" s="72">
        <f t="shared" si="57"/>
        <v>0</v>
      </c>
      <c r="BC96" s="72">
        <f t="shared" si="57"/>
        <v>0</v>
      </c>
      <c r="BD96" s="72">
        <f t="shared" si="57"/>
        <v>0</v>
      </c>
      <c r="BE96" s="72">
        <f t="shared" si="57"/>
        <v>0</v>
      </c>
      <c r="BF96" s="72">
        <f t="shared" si="57"/>
        <v>0</v>
      </c>
      <c r="BG96" s="72">
        <f t="shared" si="57"/>
        <v>0</v>
      </c>
      <c r="BH96" s="72">
        <f t="shared" si="57"/>
        <v>0</v>
      </c>
      <c r="BI96" s="72">
        <f t="shared" si="57"/>
        <v>0</v>
      </c>
      <c r="BJ96" s="72">
        <f t="shared" si="57"/>
        <v>0</v>
      </c>
      <c r="BK96" s="72"/>
      <c r="BL96" s="72"/>
      <c r="BM96" s="35"/>
      <c r="BN96" s="72">
        <f t="shared" si="46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4.2927732328203039</v>
      </c>
      <c r="O97" s="72">
        <f t="shared" ref="O97:BK97" si="58">$N$20*(1-$B$5)/$B$3</f>
        <v>4.2927732328203039</v>
      </c>
      <c r="P97" s="72">
        <f t="shared" si="58"/>
        <v>4.2927732328203039</v>
      </c>
      <c r="Q97" s="72">
        <f t="shared" si="58"/>
        <v>4.2927732328203039</v>
      </c>
      <c r="R97" s="72">
        <f t="shared" si="58"/>
        <v>4.2927732328203039</v>
      </c>
      <c r="S97" s="72">
        <f t="shared" si="58"/>
        <v>4.2927732328203039</v>
      </c>
      <c r="T97" s="72">
        <f t="shared" si="58"/>
        <v>4.2927732328203039</v>
      </c>
      <c r="U97" s="72">
        <f t="shared" si="58"/>
        <v>4.2927732328203039</v>
      </c>
      <c r="V97" s="72">
        <f t="shared" si="58"/>
        <v>4.2927732328203039</v>
      </c>
      <c r="W97" s="72">
        <f t="shared" si="58"/>
        <v>4.2927732328203039</v>
      </c>
      <c r="X97" s="72">
        <f t="shared" si="58"/>
        <v>4.2927732328203039</v>
      </c>
      <c r="Y97" s="72">
        <f t="shared" si="58"/>
        <v>4.2927732328203039</v>
      </c>
      <c r="Z97" s="72">
        <f t="shared" si="58"/>
        <v>4.2927732328203039</v>
      </c>
      <c r="AA97" s="72">
        <f t="shared" si="58"/>
        <v>4.2927732328203039</v>
      </c>
      <c r="AB97" s="72">
        <f t="shared" si="58"/>
        <v>4.2927732328203039</v>
      </c>
      <c r="AC97" s="72">
        <f t="shared" si="58"/>
        <v>4.2927732328203039</v>
      </c>
      <c r="AD97" s="72">
        <f t="shared" si="58"/>
        <v>4.2927732328203039</v>
      </c>
      <c r="AE97" s="72">
        <f t="shared" si="58"/>
        <v>4.2927732328203039</v>
      </c>
      <c r="AF97" s="72">
        <f t="shared" si="58"/>
        <v>4.2927732328203039</v>
      </c>
      <c r="AG97" s="72">
        <f t="shared" si="58"/>
        <v>4.2927732328203039</v>
      </c>
      <c r="AH97" s="72">
        <f t="shared" si="58"/>
        <v>4.2927732328203039</v>
      </c>
      <c r="AI97" s="72">
        <f t="shared" si="58"/>
        <v>4.2927732328203039</v>
      </c>
      <c r="AJ97" s="72">
        <f t="shared" si="58"/>
        <v>4.2927732328203039</v>
      </c>
      <c r="AK97" s="72">
        <f t="shared" si="58"/>
        <v>4.2927732328203039</v>
      </c>
      <c r="AL97" s="72">
        <f t="shared" si="58"/>
        <v>4.2927732328203039</v>
      </c>
      <c r="AM97" s="72">
        <f t="shared" si="58"/>
        <v>4.2927732328203039</v>
      </c>
      <c r="AN97" s="72">
        <f t="shared" si="58"/>
        <v>4.2927732328203039</v>
      </c>
      <c r="AO97" s="72">
        <f t="shared" si="58"/>
        <v>4.2927732328203039</v>
      </c>
      <c r="AP97" s="72">
        <f t="shared" si="58"/>
        <v>4.2927732328203039</v>
      </c>
      <c r="AQ97" s="72">
        <f t="shared" si="58"/>
        <v>4.2927732328203039</v>
      </c>
      <c r="AR97" s="72">
        <f t="shared" si="58"/>
        <v>4.2927732328203039</v>
      </c>
      <c r="AS97" s="72">
        <f t="shared" si="58"/>
        <v>4.2927732328203039</v>
      </c>
      <c r="AT97" s="72">
        <f t="shared" si="58"/>
        <v>4.2927732328203039</v>
      </c>
      <c r="AU97" s="72">
        <f t="shared" si="58"/>
        <v>4.2927732328203039</v>
      </c>
      <c r="AV97" s="72">
        <f t="shared" si="58"/>
        <v>4.2927732328203039</v>
      </c>
      <c r="AW97" s="72">
        <f t="shared" si="58"/>
        <v>4.2927732328203039</v>
      </c>
      <c r="AX97" s="72">
        <f t="shared" si="58"/>
        <v>4.2927732328203039</v>
      </c>
      <c r="AY97" s="72">
        <f t="shared" si="58"/>
        <v>4.2927732328203039</v>
      </c>
      <c r="AZ97" s="72">
        <f t="shared" si="58"/>
        <v>4.2927732328203039</v>
      </c>
      <c r="BA97" s="72">
        <f t="shared" si="58"/>
        <v>4.2927732328203039</v>
      </c>
      <c r="BB97" s="72">
        <f t="shared" si="58"/>
        <v>4.2927732328203039</v>
      </c>
      <c r="BC97" s="72">
        <f t="shared" si="58"/>
        <v>4.2927732328203039</v>
      </c>
      <c r="BD97" s="72">
        <f t="shared" si="58"/>
        <v>4.2927732328203039</v>
      </c>
      <c r="BE97" s="72">
        <f t="shared" si="58"/>
        <v>4.2927732328203039</v>
      </c>
      <c r="BF97" s="72">
        <f t="shared" si="58"/>
        <v>4.2927732328203039</v>
      </c>
      <c r="BG97" s="72">
        <f t="shared" si="58"/>
        <v>4.2927732328203039</v>
      </c>
      <c r="BH97" s="72">
        <f t="shared" si="58"/>
        <v>4.2927732328203039</v>
      </c>
      <c r="BI97" s="72">
        <f t="shared" si="58"/>
        <v>4.2927732328203039</v>
      </c>
      <c r="BJ97" s="72">
        <f t="shared" si="58"/>
        <v>4.2927732328203039</v>
      </c>
      <c r="BK97" s="72">
        <f t="shared" si="58"/>
        <v>4.2927732328203039</v>
      </c>
      <c r="BL97" s="72"/>
      <c r="BM97" s="35"/>
      <c r="BN97" s="72">
        <f t="shared" si="46"/>
        <v>214.63866164101535</v>
      </c>
      <c r="BO97" s="321">
        <f>N20*(1+0.25)</f>
        <v>214.63866164101518</v>
      </c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9">SUM(C85:C97)</f>
        <v>0</v>
      </c>
      <c r="D98" s="101">
        <f t="shared" si="59"/>
        <v>0</v>
      </c>
      <c r="E98" s="101">
        <f t="shared" si="59"/>
        <v>0</v>
      </c>
      <c r="F98" s="101">
        <f t="shared" si="59"/>
        <v>0</v>
      </c>
      <c r="G98" s="101">
        <f t="shared" si="59"/>
        <v>0</v>
      </c>
      <c r="H98" s="101">
        <f t="shared" si="59"/>
        <v>0</v>
      </c>
      <c r="I98" s="101">
        <f t="shared" si="59"/>
        <v>0</v>
      </c>
      <c r="J98" s="101">
        <f t="shared" si="59"/>
        <v>0</v>
      </c>
      <c r="K98" s="101">
        <f t="shared" si="59"/>
        <v>0</v>
      </c>
      <c r="L98" s="101">
        <f t="shared" si="59"/>
        <v>0</v>
      </c>
      <c r="M98" s="101">
        <f t="shared" si="59"/>
        <v>0</v>
      </c>
      <c r="N98" s="101">
        <f t="shared" si="59"/>
        <v>4.2927732328203039</v>
      </c>
      <c r="O98" s="101">
        <f t="shared" si="59"/>
        <v>4.2927732328203039</v>
      </c>
      <c r="P98" s="101">
        <f t="shared" si="59"/>
        <v>4.2927732328203039</v>
      </c>
      <c r="Q98" s="101">
        <f t="shared" si="59"/>
        <v>4.2927732328203039</v>
      </c>
      <c r="R98" s="101">
        <f t="shared" si="59"/>
        <v>4.2927732328203039</v>
      </c>
      <c r="S98" s="101">
        <f t="shared" si="59"/>
        <v>4.2927732328203039</v>
      </c>
      <c r="T98" s="101">
        <f t="shared" si="59"/>
        <v>4.2927732328203039</v>
      </c>
      <c r="U98" s="101">
        <f t="shared" si="59"/>
        <v>4.2927732328203039</v>
      </c>
      <c r="V98" s="101">
        <f t="shared" si="59"/>
        <v>4.2927732328203039</v>
      </c>
      <c r="W98" s="101">
        <f t="shared" si="59"/>
        <v>4.2927732328203039</v>
      </c>
      <c r="X98" s="101">
        <f t="shared" si="59"/>
        <v>4.2927732328203039</v>
      </c>
      <c r="Y98" s="101">
        <f t="shared" si="59"/>
        <v>4.2927732328203039</v>
      </c>
      <c r="Z98" s="101">
        <f t="shared" si="59"/>
        <v>4.2927732328203039</v>
      </c>
      <c r="AA98" s="101">
        <f t="shared" si="59"/>
        <v>4.2927732328203039</v>
      </c>
      <c r="AB98" s="101">
        <f t="shared" si="59"/>
        <v>4.2927732328203039</v>
      </c>
      <c r="AC98" s="101">
        <f t="shared" si="59"/>
        <v>4.2927732328203039</v>
      </c>
      <c r="AD98" s="101">
        <f t="shared" si="59"/>
        <v>4.2927732328203039</v>
      </c>
      <c r="AE98" s="101">
        <f t="shared" si="59"/>
        <v>4.2927732328203039</v>
      </c>
      <c r="AF98" s="101">
        <f t="shared" si="59"/>
        <v>4.2927732328203039</v>
      </c>
      <c r="AG98" s="101">
        <f t="shared" si="59"/>
        <v>4.2927732328203039</v>
      </c>
      <c r="AH98" s="101">
        <f t="shared" si="59"/>
        <v>4.2927732328203039</v>
      </c>
      <c r="AI98" s="101">
        <f t="shared" si="59"/>
        <v>4.2927732328203039</v>
      </c>
      <c r="AJ98" s="101">
        <f t="shared" si="59"/>
        <v>4.2927732328203039</v>
      </c>
      <c r="AK98" s="101">
        <f t="shared" si="59"/>
        <v>4.2927732328203039</v>
      </c>
      <c r="AL98" s="101">
        <f t="shared" si="59"/>
        <v>4.2927732328203039</v>
      </c>
      <c r="AM98" s="101">
        <f t="shared" si="59"/>
        <v>4.2927732328203039</v>
      </c>
      <c r="AN98" s="101">
        <f t="shared" si="59"/>
        <v>4.2927732328203039</v>
      </c>
      <c r="AO98" s="101">
        <f t="shared" si="59"/>
        <v>4.2927732328203039</v>
      </c>
      <c r="AP98" s="101">
        <f t="shared" si="59"/>
        <v>4.2927732328203039</v>
      </c>
      <c r="AQ98" s="101">
        <f t="shared" si="59"/>
        <v>4.2927732328203039</v>
      </c>
      <c r="AR98" s="101">
        <f t="shared" si="59"/>
        <v>4.2927732328203039</v>
      </c>
      <c r="AS98" s="101">
        <f t="shared" si="59"/>
        <v>4.2927732328203039</v>
      </c>
      <c r="AT98" s="101">
        <f t="shared" si="59"/>
        <v>4.2927732328203039</v>
      </c>
      <c r="AU98" s="101">
        <f t="shared" si="59"/>
        <v>4.2927732328203039</v>
      </c>
      <c r="AV98" s="101">
        <f t="shared" si="59"/>
        <v>4.2927732328203039</v>
      </c>
      <c r="AW98" s="101">
        <f t="shared" si="59"/>
        <v>4.2927732328203039</v>
      </c>
      <c r="AX98" s="101">
        <f t="shared" si="59"/>
        <v>4.2927732328203039</v>
      </c>
      <c r="AY98" s="101">
        <f t="shared" si="59"/>
        <v>4.2927732328203039</v>
      </c>
      <c r="AZ98" s="101">
        <f t="shared" si="59"/>
        <v>4.2927732328203039</v>
      </c>
      <c r="BA98" s="101">
        <f t="shared" si="59"/>
        <v>4.2927732328203039</v>
      </c>
      <c r="BB98" s="101">
        <f t="shared" si="59"/>
        <v>4.2927732328203039</v>
      </c>
      <c r="BC98" s="101">
        <f t="shared" si="59"/>
        <v>4.2927732328203039</v>
      </c>
      <c r="BD98" s="101">
        <f t="shared" si="59"/>
        <v>4.2927732328203039</v>
      </c>
      <c r="BE98" s="101">
        <f t="shared" si="59"/>
        <v>4.2927732328203039</v>
      </c>
      <c r="BF98" s="101">
        <f t="shared" si="59"/>
        <v>4.2927732328203039</v>
      </c>
      <c r="BG98" s="101">
        <f t="shared" si="59"/>
        <v>4.2927732328203039</v>
      </c>
      <c r="BH98" s="101">
        <f t="shared" si="59"/>
        <v>4.2927732328203039</v>
      </c>
      <c r="BI98" s="101">
        <f t="shared" si="59"/>
        <v>4.2927732328203039</v>
      </c>
      <c r="BJ98" s="101">
        <f t="shared" si="59"/>
        <v>4.2927732328203039</v>
      </c>
      <c r="BK98" s="101">
        <f t="shared" si="59"/>
        <v>4.2927732328203039</v>
      </c>
      <c r="BL98" s="101">
        <f t="shared" si="59"/>
        <v>0</v>
      </c>
      <c r="BM98" s="330"/>
      <c r="BN98" s="55">
        <f>SUM(BN85:BN97)</f>
        <v>214.63866164101535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60">$B$20/$B$3</f>
        <v>0</v>
      </c>
      <c r="C101" s="72">
        <f t="shared" si="60"/>
        <v>0</v>
      </c>
      <c r="D101" s="72">
        <f t="shared" si="60"/>
        <v>0</v>
      </c>
      <c r="E101" s="72">
        <f t="shared" si="60"/>
        <v>0</v>
      </c>
      <c r="F101" s="72">
        <f t="shared" si="60"/>
        <v>0</v>
      </c>
      <c r="G101" s="72">
        <f t="shared" si="60"/>
        <v>0</v>
      </c>
      <c r="H101" s="72">
        <f t="shared" si="60"/>
        <v>0</v>
      </c>
      <c r="I101" s="72">
        <f t="shared" si="60"/>
        <v>0</v>
      </c>
      <c r="J101" s="72">
        <f t="shared" si="60"/>
        <v>0</v>
      </c>
      <c r="K101" s="72">
        <f t="shared" si="60"/>
        <v>0</v>
      </c>
      <c r="L101" s="72">
        <f t="shared" si="60"/>
        <v>0</v>
      </c>
      <c r="M101" s="72">
        <f t="shared" si="60"/>
        <v>0</v>
      </c>
      <c r="N101" s="72">
        <f t="shared" si="60"/>
        <v>0</v>
      </c>
      <c r="O101" s="72">
        <f t="shared" si="60"/>
        <v>0</v>
      </c>
      <c r="P101" s="72">
        <f t="shared" si="60"/>
        <v>0</v>
      </c>
      <c r="Q101" s="72">
        <f t="shared" si="60"/>
        <v>0</v>
      </c>
      <c r="R101" s="72">
        <f t="shared" si="60"/>
        <v>0</v>
      </c>
      <c r="S101" s="72">
        <f t="shared" si="60"/>
        <v>0</v>
      </c>
      <c r="T101" s="72">
        <f t="shared" si="60"/>
        <v>0</v>
      </c>
      <c r="U101" s="72">
        <f t="shared" si="60"/>
        <v>0</v>
      </c>
      <c r="V101" s="72">
        <f t="shared" si="60"/>
        <v>0</v>
      </c>
      <c r="W101" s="72">
        <f t="shared" si="60"/>
        <v>0</v>
      </c>
      <c r="X101" s="72">
        <f t="shared" si="60"/>
        <v>0</v>
      </c>
      <c r="Y101" s="72">
        <f t="shared" si="60"/>
        <v>0</v>
      </c>
      <c r="Z101" s="72">
        <f t="shared" si="60"/>
        <v>0</v>
      </c>
      <c r="AA101" s="72"/>
      <c r="AB101" s="72"/>
      <c r="AC101" s="72">
        <f t="shared" si="60"/>
        <v>0</v>
      </c>
      <c r="AD101" s="72">
        <f t="shared" si="60"/>
        <v>0</v>
      </c>
      <c r="AE101" s="72">
        <f t="shared" si="60"/>
        <v>0</v>
      </c>
      <c r="AF101" s="72">
        <f t="shared" si="60"/>
        <v>0</v>
      </c>
      <c r="AG101" s="72">
        <f t="shared" si="60"/>
        <v>0</v>
      </c>
      <c r="AH101" s="72">
        <f t="shared" si="60"/>
        <v>0</v>
      </c>
      <c r="AI101" s="72">
        <f t="shared" si="60"/>
        <v>0</v>
      </c>
      <c r="AJ101" s="72">
        <f t="shared" si="60"/>
        <v>0</v>
      </c>
      <c r="AK101" s="72">
        <f t="shared" si="60"/>
        <v>0</v>
      </c>
      <c r="AL101" s="72">
        <f t="shared" si="60"/>
        <v>0</v>
      </c>
      <c r="AM101" s="72">
        <f t="shared" si="60"/>
        <v>0</v>
      </c>
      <c r="AN101" s="72">
        <f t="shared" si="60"/>
        <v>0</v>
      </c>
      <c r="AO101" s="72">
        <f t="shared" si="60"/>
        <v>0</v>
      </c>
      <c r="AP101" s="72">
        <f t="shared" si="60"/>
        <v>0</v>
      </c>
      <c r="AQ101" s="72">
        <f t="shared" si="60"/>
        <v>0</v>
      </c>
      <c r="AR101" s="72">
        <f t="shared" si="60"/>
        <v>0</v>
      </c>
      <c r="AS101" s="72">
        <f t="shared" si="60"/>
        <v>0</v>
      </c>
      <c r="AT101" s="72">
        <f t="shared" si="60"/>
        <v>0</v>
      </c>
      <c r="AU101" s="72">
        <f t="shared" si="60"/>
        <v>0</v>
      </c>
      <c r="AV101" s="72">
        <f t="shared" si="60"/>
        <v>0</v>
      </c>
      <c r="AW101" s="72">
        <f t="shared" si="60"/>
        <v>0</v>
      </c>
      <c r="AX101" s="72">
        <f t="shared" si="60"/>
        <v>0</v>
      </c>
      <c r="AY101" s="72">
        <f t="shared" si="60"/>
        <v>0</v>
      </c>
      <c r="AZ101" s="72">
        <f t="shared" si="60"/>
        <v>0</v>
      </c>
      <c r="BA101" s="72">
        <f t="shared" si="60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1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2">$C$20/$B$3</f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>
        <f t="shared" si="62"/>
        <v>0</v>
      </c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1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3">$D$20/$B$3</f>
        <v>0</v>
      </c>
      <c r="E103" s="72">
        <f t="shared" si="63"/>
        <v>0</v>
      </c>
      <c r="F103" s="72">
        <f t="shared" si="63"/>
        <v>0</v>
      </c>
      <c r="G103" s="72">
        <f t="shared" si="63"/>
        <v>0</v>
      </c>
      <c r="H103" s="72">
        <f t="shared" si="63"/>
        <v>0</v>
      </c>
      <c r="I103" s="72">
        <f t="shared" si="63"/>
        <v>0</v>
      </c>
      <c r="J103" s="72">
        <f t="shared" si="63"/>
        <v>0</v>
      </c>
      <c r="K103" s="72">
        <f t="shared" si="63"/>
        <v>0</v>
      </c>
      <c r="L103" s="72">
        <f t="shared" si="63"/>
        <v>0</v>
      </c>
      <c r="M103" s="72">
        <f t="shared" si="63"/>
        <v>0</v>
      </c>
      <c r="N103" s="72">
        <f t="shared" si="63"/>
        <v>0</v>
      </c>
      <c r="O103" s="72">
        <f t="shared" si="63"/>
        <v>0</v>
      </c>
      <c r="P103" s="72">
        <f t="shared" si="63"/>
        <v>0</v>
      </c>
      <c r="Q103" s="72">
        <f t="shared" si="63"/>
        <v>0</v>
      </c>
      <c r="R103" s="72">
        <f t="shared" si="63"/>
        <v>0</v>
      </c>
      <c r="S103" s="72">
        <f t="shared" si="63"/>
        <v>0</v>
      </c>
      <c r="T103" s="72">
        <f t="shared" si="63"/>
        <v>0</v>
      </c>
      <c r="U103" s="72">
        <f t="shared" si="63"/>
        <v>0</v>
      </c>
      <c r="V103" s="72">
        <f t="shared" si="63"/>
        <v>0</v>
      </c>
      <c r="W103" s="72">
        <f t="shared" si="63"/>
        <v>0</v>
      </c>
      <c r="X103" s="72">
        <f t="shared" si="63"/>
        <v>0</v>
      </c>
      <c r="Y103" s="72">
        <f t="shared" si="63"/>
        <v>0</v>
      </c>
      <c r="Z103" s="72">
        <f t="shared" si="63"/>
        <v>0</v>
      </c>
      <c r="AA103" s="72">
        <f t="shared" si="63"/>
        <v>0</v>
      </c>
      <c r="AB103" s="72">
        <f t="shared" si="63"/>
        <v>0</v>
      </c>
      <c r="AC103" s="72">
        <f t="shared" si="63"/>
        <v>0</v>
      </c>
      <c r="AD103" s="72">
        <f t="shared" si="63"/>
        <v>0</v>
      </c>
      <c r="AE103" s="72">
        <f t="shared" si="63"/>
        <v>0</v>
      </c>
      <c r="AF103" s="72">
        <f t="shared" si="63"/>
        <v>0</v>
      </c>
      <c r="AG103" s="72">
        <f t="shared" si="63"/>
        <v>0</v>
      </c>
      <c r="AH103" s="72">
        <f t="shared" si="63"/>
        <v>0</v>
      </c>
      <c r="AI103" s="72">
        <f t="shared" si="63"/>
        <v>0</v>
      </c>
      <c r="AJ103" s="72">
        <f t="shared" si="63"/>
        <v>0</v>
      </c>
      <c r="AK103" s="72">
        <f t="shared" si="63"/>
        <v>0</v>
      </c>
      <c r="AL103" s="72">
        <f t="shared" si="63"/>
        <v>0</v>
      </c>
      <c r="AM103" s="72">
        <f t="shared" si="63"/>
        <v>0</v>
      </c>
      <c r="AN103" s="72">
        <f t="shared" si="63"/>
        <v>0</v>
      </c>
      <c r="AO103" s="72">
        <f t="shared" si="63"/>
        <v>0</v>
      </c>
      <c r="AP103" s="72">
        <f t="shared" si="63"/>
        <v>0</v>
      </c>
      <c r="AQ103" s="72">
        <f t="shared" si="63"/>
        <v>0</v>
      </c>
      <c r="AR103" s="72">
        <f t="shared" si="63"/>
        <v>0</v>
      </c>
      <c r="AS103" s="72">
        <f t="shared" si="63"/>
        <v>0</v>
      </c>
      <c r="AT103" s="72">
        <f t="shared" si="63"/>
        <v>0</v>
      </c>
      <c r="AU103" s="72">
        <f t="shared" si="63"/>
        <v>0</v>
      </c>
      <c r="AV103" s="72">
        <f t="shared" si="63"/>
        <v>0</v>
      </c>
      <c r="AW103" s="72">
        <f t="shared" si="63"/>
        <v>0</v>
      </c>
      <c r="AX103" s="72">
        <f t="shared" si="63"/>
        <v>0</v>
      </c>
      <c r="AY103" s="72">
        <f t="shared" si="63"/>
        <v>0</v>
      </c>
      <c r="AZ103" s="72">
        <f t="shared" si="63"/>
        <v>0</v>
      </c>
      <c r="BA103" s="72">
        <f t="shared" si="63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1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4">$E$20/$B$3</f>
        <v>0</v>
      </c>
      <c r="F104" s="72">
        <f t="shared" si="64"/>
        <v>0</v>
      </c>
      <c r="G104" s="72">
        <f t="shared" si="64"/>
        <v>0</v>
      </c>
      <c r="H104" s="72">
        <f t="shared" si="64"/>
        <v>0</v>
      </c>
      <c r="I104" s="72">
        <f t="shared" si="64"/>
        <v>0</v>
      </c>
      <c r="J104" s="72">
        <f t="shared" si="64"/>
        <v>0</v>
      </c>
      <c r="K104" s="72">
        <f t="shared" si="64"/>
        <v>0</v>
      </c>
      <c r="L104" s="72">
        <f t="shared" si="64"/>
        <v>0</v>
      </c>
      <c r="M104" s="72">
        <f t="shared" si="64"/>
        <v>0</v>
      </c>
      <c r="N104" s="72">
        <f t="shared" si="64"/>
        <v>0</v>
      </c>
      <c r="O104" s="72">
        <f t="shared" si="64"/>
        <v>0</v>
      </c>
      <c r="P104" s="72">
        <f t="shared" si="64"/>
        <v>0</v>
      </c>
      <c r="Q104" s="72">
        <f t="shared" si="64"/>
        <v>0</v>
      </c>
      <c r="R104" s="72">
        <f t="shared" si="64"/>
        <v>0</v>
      </c>
      <c r="S104" s="72">
        <f t="shared" si="64"/>
        <v>0</v>
      </c>
      <c r="T104" s="72">
        <f t="shared" si="64"/>
        <v>0</v>
      </c>
      <c r="U104" s="72">
        <f t="shared" si="64"/>
        <v>0</v>
      </c>
      <c r="V104" s="72">
        <f t="shared" si="64"/>
        <v>0</v>
      </c>
      <c r="W104" s="72">
        <f t="shared" si="64"/>
        <v>0</v>
      </c>
      <c r="X104" s="72">
        <f t="shared" si="64"/>
        <v>0</v>
      </c>
      <c r="Y104" s="72">
        <f t="shared" si="64"/>
        <v>0</v>
      </c>
      <c r="Z104" s="72">
        <f t="shared" si="64"/>
        <v>0</v>
      </c>
      <c r="AA104" s="72">
        <f t="shared" si="64"/>
        <v>0</v>
      </c>
      <c r="AB104" s="72">
        <f t="shared" si="64"/>
        <v>0</v>
      </c>
      <c r="AC104" s="72">
        <f t="shared" si="64"/>
        <v>0</v>
      </c>
      <c r="AD104" s="72">
        <f t="shared" si="64"/>
        <v>0</v>
      </c>
      <c r="AE104" s="72">
        <f t="shared" si="64"/>
        <v>0</v>
      </c>
      <c r="AF104" s="72">
        <f t="shared" si="64"/>
        <v>0</v>
      </c>
      <c r="AG104" s="72">
        <f t="shared" si="64"/>
        <v>0</v>
      </c>
      <c r="AH104" s="72">
        <f t="shared" si="64"/>
        <v>0</v>
      </c>
      <c r="AI104" s="72">
        <f t="shared" si="64"/>
        <v>0</v>
      </c>
      <c r="AJ104" s="72">
        <f t="shared" si="64"/>
        <v>0</v>
      </c>
      <c r="AK104" s="72">
        <f t="shared" si="64"/>
        <v>0</v>
      </c>
      <c r="AL104" s="72">
        <f t="shared" si="64"/>
        <v>0</v>
      </c>
      <c r="AM104" s="72">
        <f t="shared" si="64"/>
        <v>0</v>
      </c>
      <c r="AN104" s="72">
        <f t="shared" si="64"/>
        <v>0</v>
      </c>
      <c r="AO104" s="72">
        <f t="shared" si="64"/>
        <v>0</v>
      </c>
      <c r="AP104" s="72">
        <f t="shared" si="64"/>
        <v>0</v>
      </c>
      <c r="AQ104" s="72">
        <f t="shared" si="64"/>
        <v>0</v>
      </c>
      <c r="AR104" s="72">
        <f t="shared" si="64"/>
        <v>0</v>
      </c>
      <c r="AS104" s="72">
        <f t="shared" si="64"/>
        <v>0</v>
      </c>
      <c r="AT104" s="72">
        <f t="shared" si="64"/>
        <v>0</v>
      </c>
      <c r="AU104" s="72">
        <f t="shared" si="64"/>
        <v>0</v>
      </c>
      <c r="AV104" s="72">
        <f t="shared" si="64"/>
        <v>0</v>
      </c>
      <c r="AW104" s="72">
        <f t="shared" si="64"/>
        <v>0</v>
      </c>
      <c r="AX104" s="72">
        <f t="shared" si="64"/>
        <v>0</v>
      </c>
      <c r="AY104" s="72">
        <f t="shared" si="64"/>
        <v>0</v>
      </c>
      <c r="AZ104" s="72">
        <f t="shared" si="64"/>
        <v>0</v>
      </c>
      <c r="BA104" s="72">
        <f t="shared" si="64"/>
        <v>0</v>
      </c>
      <c r="BB104" s="72">
        <f t="shared" si="64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1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5">$F$20/$B$3</f>
        <v>0</v>
      </c>
      <c r="G105" s="72">
        <f t="shared" si="65"/>
        <v>0</v>
      </c>
      <c r="H105" s="72">
        <f t="shared" si="65"/>
        <v>0</v>
      </c>
      <c r="I105" s="72">
        <f t="shared" si="65"/>
        <v>0</v>
      </c>
      <c r="J105" s="72">
        <f t="shared" si="65"/>
        <v>0</v>
      </c>
      <c r="K105" s="72">
        <f t="shared" si="65"/>
        <v>0</v>
      </c>
      <c r="L105" s="72">
        <f t="shared" si="65"/>
        <v>0</v>
      </c>
      <c r="M105" s="72">
        <f t="shared" si="65"/>
        <v>0</v>
      </c>
      <c r="N105" s="72">
        <f t="shared" si="65"/>
        <v>0</v>
      </c>
      <c r="O105" s="72">
        <f t="shared" si="65"/>
        <v>0</v>
      </c>
      <c r="P105" s="72">
        <f t="shared" si="65"/>
        <v>0</v>
      </c>
      <c r="Q105" s="72">
        <f t="shared" si="65"/>
        <v>0</v>
      </c>
      <c r="R105" s="72">
        <f t="shared" si="65"/>
        <v>0</v>
      </c>
      <c r="S105" s="72">
        <f t="shared" si="65"/>
        <v>0</v>
      </c>
      <c r="T105" s="72">
        <f t="shared" si="65"/>
        <v>0</v>
      </c>
      <c r="U105" s="72">
        <f t="shared" si="65"/>
        <v>0</v>
      </c>
      <c r="V105" s="72">
        <f t="shared" si="65"/>
        <v>0</v>
      </c>
      <c r="W105" s="72">
        <f t="shared" si="65"/>
        <v>0</v>
      </c>
      <c r="X105" s="72">
        <f t="shared" si="65"/>
        <v>0</v>
      </c>
      <c r="Y105" s="72">
        <f t="shared" si="65"/>
        <v>0</v>
      </c>
      <c r="Z105" s="72">
        <f t="shared" si="65"/>
        <v>0</v>
      </c>
      <c r="AA105" s="72">
        <f t="shared" si="65"/>
        <v>0</v>
      </c>
      <c r="AB105" s="72">
        <f t="shared" si="65"/>
        <v>0</v>
      </c>
      <c r="AC105" s="72">
        <f t="shared" si="65"/>
        <v>0</v>
      </c>
      <c r="AD105" s="72">
        <f t="shared" si="65"/>
        <v>0</v>
      </c>
      <c r="AE105" s="72">
        <f t="shared" si="65"/>
        <v>0</v>
      </c>
      <c r="AF105" s="72">
        <f t="shared" si="65"/>
        <v>0</v>
      </c>
      <c r="AG105" s="72">
        <f t="shared" si="65"/>
        <v>0</v>
      </c>
      <c r="AH105" s="72">
        <f t="shared" si="65"/>
        <v>0</v>
      </c>
      <c r="AI105" s="72">
        <f t="shared" si="65"/>
        <v>0</v>
      </c>
      <c r="AJ105" s="72">
        <f t="shared" si="65"/>
        <v>0</v>
      </c>
      <c r="AK105" s="72">
        <f t="shared" si="65"/>
        <v>0</v>
      </c>
      <c r="AL105" s="72">
        <f t="shared" si="65"/>
        <v>0</v>
      </c>
      <c r="AM105" s="72">
        <f t="shared" si="65"/>
        <v>0</v>
      </c>
      <c r="AN105" s="72">
        <f t="shared" si="65"/>
        <v>0</v>
      </c>
      <c r="AO105" s="72">
        <f t="shared" si="65"/>
        <v>0</v>
      </c>
      <c r="AP105" s="72">
        <f t="shared" si="65"/>
        <v>0</v>
      </c>
      <c r="AQ105" s="72">
        <f t="shared" si="65"/>
        <v>0</v>
      </c>
      <c r="AR105" s="72">
        <f t="shared" si="65"/>
        <v>0</v>
      </c>
      <c r="AS105" s="72">
        <f t="shared" si="65"/>
        <v>0</v>
      </c>
      <c r="AT105" s="72">
        <f t="shared" si="65"/>
        <v>0</v>
      </c>
      <c r="AU105" s="72">
        <f t="shared" si="65"/>
        <v>0</v>
      </c>
      <c r="AV105" s="72">
        <f t="shared" si="65"/>
        <v>0</v>
      </c>
      <c r="AW105" s="72">
        <f t="shared" si="65"/>
        <v>0</v>
      </c>
      <c r="AX105" s="72">
        <f t="shared" si="65"/>
        <v>0</v>
      </c>
      <c r="AY105" s="72">
        <f t="shared" si="65"/>
        <v>0</v>
      </c>
      <c r="AZ105" s="72">
        <f t="shared" si="65"/>
        <v>0</v>
      </c>
      <c r="BA105" s="72">
        <f t="shared" si="65"/>
        <v>0</v>
      </c>
      <c r="BB105" s="72">
        <f t="shared" si="65"/>
        <v>0</v>
      </c>
      <c r="BC105" s="72">
        <f t="shared" si="65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1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6">$G$20/$B$3</f>
        <v>0</v>
      </c>
      <c r="H106" s="72">
        <f t="shared" si="66"/>
        <v>0</v>
      </c>
      <c r="I106" s="72">
        <f t="shared" si="66"/>
        <v>0</v>
      </c>
      <c r="J106" s="72">
        <f t="shared" si="66"/>
        <v>0</v>
      </c>
      <c r="K106" s="72">
        <f t="shared" si="66"/>
        <v>0</v>
      </c>
      <c r="L106" s="72">
        <f t="shared" si="66"/>
        <v>0</v>
      </c>
      <c r="M106" s="72">
        <f t="shared" si="66"/>
        <v>0</v>
      </c>
      <c r="N106" s="72">
        <f t="shared" si="66"/>
        <v>0</v>
      </c>
      <c r="O106" s="72">
        <f t="shared" si="66"/>
        <v>0</v>
      </c>
      <c r="P106" s="72">
        <f t="shared" si="66"/>
        <v>0</v>
      </c>
      <c r="Q106" s="72">
        <f t="shared" si="66"/>
        <v>0</v>
      </c>
      <c r="R106" s="72">
        <f t="shared" si="66"/>
        <v>0</v>
      </c>
      <c r="S106" s="72">
        <f t="shared" si="66"/>
        <v>0</v>
      </c>
      <c r="T106" s="72">
        <f t="shared" si="66"/>
        <v>0</v>
      </c>
      <c r="U106" s="72">
        <f t="shared" si="66"/>
        <v>0</v>
      </c>
      <c r="V106" s="72">
        <f t="shared" si="66"/>
        <v>0</v>
      </c>
      <c r="W106" s="72">
        <f t="shared" si="66"/>
        <v>0</v>
      </c>
      <c r="X106" s="72">
        <f t="shared" si="66"/>
        <v>0</v>
      </c>
      <c r="Y106" s="72">
        <f t="shared" si="66"/>
        <v>0</v>
      </c>
      <c r="Z106" s="72">
        <f t="shared" si="66"/>
        <v>0</v>
      </c>
      <c r="AA106" s="72">
        <f t="shared" si="66"/>
        <v>0</v>
      </c>
      <c r="AB106" s="72">
        <f t="shared" si="66"/>
        <v>0</v>
      </c>
      <c r="AC106" s="72">
        <f t="shared" si="66"/>
        <v>0</v>
      </c>
      <c r="AD106" s="72">
        <f t="shared" si="66"/>
        <v>0</v>
      </c>
      <c r="AE106" s="72">
        <f t="shared" si="66"/>
        <v>0</v>
      </c>
      <c r="AF106" s="72">
        <f t="shared" si="66"/>
        <v>0</v>
      </c>
      <c r="AG106" s="72">
        <f t="shared" si="66"/>
        <v>0</v>
      </c>
      <c r="AH106" s="72">
        <f t="shared" si="66"/>
        <v>0</v>
      </c>
      <c r="AI106" s="72">
        <f t="shared" si="66"/>
        <v>0</v>
      </c>
      <c r="AJ106" s="72">
        <f t="shared" si="66"/>
        <v>0</v>
      </c>
      <c r="AK106" s="72">
        <f t="shared" si="66"/>
        <v>0</v>
      </c>
      <c r="AL106" s="72">
        <f t="shared" si="66"/>
        <v>0</v>
      </c>
      <c r="AM106" s="72">
        <f t="shared" si="66"/>
        <v>0</v>
      </c>
      <c r="AN106" s="72">
        <f t="shared" si="66"/>
        <v>0</v>
      </c>
      <c r="AO106" s="72">
        <f t="shared" si="66"/>
        <v>0</v>
      </c>
      <c r="AP106" s="72">
        <f t="shared" si="66"/>
        <v>0</v>
      </c>
      <c r="AQ106" s="72">
        <f t="shared" si="66"/>
        <v>0</v>
      </c>
      <c r="AR106" s="72">
        <f t="shared" si="66"/>
        <v>0</v>
      </c>
      <c r="AS106" s="72">
        <f t="shared" si="66"/>
        <v>0</v>
      </c>
      <c r="AT106" s="72">
        <f t="shared" si="66"/>
        <v>0</v>
      </c>
      <c r="AU106" s="72">
        <f t="shared" si="66"/>
        <v>0</v>
      </c>
      <c r="AV106" s="72">
        <f t="shared" si="66"/>
        <v>0</v>
      </c>
      <c r="AW106" s="72">
        <f t="shared" si="66"/>
        <v>0</v>
      </c>
      <c r="AX106" s="72">
        <f t="shared" si="66"/>
        <v>0</v>
      </c>
      <c r="AY106" s="72">
        <f t="shared" si="66"/>
        <v>0</v>
      </c>
      <c r="AZ106" s="72">
        <f t="shared" si="66"/>
        <v>0</v>
      </c>
      <c r="BA106" s="72">
        <f t="shared" si="66"/>
        <v>0</v>
      </c>
      <c r="BB106" s="72">
        <f t="shared" si="66"/>
        <v>0</v>
      </c>
      <c r="BC106" s="72">
        <f t="shared" si="66"/>
        <v>0</v>
      </c>
      <c r="BD106" s="72">
        <f t="shared" si="66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1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7">$H$20/$B$3</f>
        <v>0</v>
      </c>
      <c r="I107" s="72">
        <f t="shared" si="67"/>
        <v>0</v>
      </c>
      <c r="J107" s="72">
        <f t="shared" si="67"/>
        <v>0</v>
      </c>
      <c r="K107" s="72">
        <f t="shared" si="67"/>
        <v>0</v>
      </c>
      <c r="L107" s="72">
        <f t="shared" si="67"/>
        <v>0</v>
      </c>
      <c r="M107" s="72">
        <f t="shared" si="67"/>
        <v>0</v>
      </c>
      <c r="N107" s="72">
        <f t="shared" si="67"/>
        <v>0</v>
      </c>
      <c r="O107" s="72">
        <f t="shared" si="67"/>
        <v>0</v>
      </c>
      <c r="P107" s="72">
        <f t="shared" si="67"/>
        <v>0</v>
      </c>
      <c r="Q107" s="72">
        <f t="shared" si="67"/>
        <v>0</v>
      </c>
      <c r="R107" s="72">
        <f t="shared" si="67"/>
        <v>0</v>
      </c>
      <c r="S107" s="72">
        <f t="shared" si="67"/>
        <v>0</v>
      </c>
      <c r="T107" s="72">
        <f t="shared" si="67"/>
        <v>0</v>
      </c>
      <c r="U107" s="72">
        <f t="shared" si="67"/>
        <v>0</v>
      </c>
      <c r="V107" s="72">
        <f t="shared" si="67"/>
        <v>0</v>
      </c>
      <c r="W107" s="72">
        <f t="shared" si="67"/>
        <v>0</v>
      </c>
      <c r="X107" s="72">
        <f t="shared" si="67"/>
        <v>0</v>
      </c>
      <c r="Y107" s="72">
        <f t="shared" si="67"/>
        <v>0</v>
      </c>
      <c r="Z107" s="72">
        <f t="shared" si="67"/>
        <v>0</v>
      </c>
      <c r="AA107" s="72">
        <f t="shared" si="67"/>
        <v>0</v>
      </c>
      <c r="AB107" s="72">
        <f t="shared" si="67"/>
        <v>0</v>
      </c>
      <c r="AC107" s="72">
        <f t="shared" si="67"/>
        <v>0</v>
      </c>
      <c r="AD107" s="72">
        <f t="shared" si="67"/>
        <v>0</v>
      </c>
      <c r="AE107" s="72">
        <f t="shared" si="67"/>
        <v>0</v>
      </c>
      <c r="AF107" s="72">
        <f t="shared" si="67"/>
        <v>0</v>
      </c>
      <c r="AG107" s="72">
        <f t="shared" si="67"/>
        <v>0</v>
      </c>
      <c r="AH107" s="72">
        <f t="shared" si="67"/>
        <v>0</v>
      </c>
      <c r="AI107" s="72">
        <f t="shared" si="67"/>
        <v>0</v>
      </c>
      <c r="AJ107" s="72">
        <f t="shared" si="67"/>
        <v>0</v>
      </c>
      <c r="AK107" s="72">
        <f t="shared" si="67"/>
        <v>0</v>
      </c>
      <c r="AL107" s="72">
        <f t="shared" si="67"/>
        <v>0</v>
      </c>
      <c r="AM107" s="72">
        <f t="shared" si="67"/>
        <v>0</v>
      </c>
      <c r="AN107" s="72">
        <f t="shared" si="67"/>
        <v>0</v>
      </c>
      <c r="AO107" s="72">
        <f t="shared" si="67"/>
        <v>0</v>
      </c>
      <c r="AP107" s="72">
        <f t="shared" si="67"/>
        <v>0</v>
      </c>
      <c r="AQ107" s="72">
        <f t="shared" si="67"/>
        <v>0</v>
      </c>
      <c r="AR107" s="72">
        <f t="shared" si="67"/>
        <v>0</v>
      </c>
      <c r="AS107" s="72">
        <f t="shared" si="67"/>
        <v>0</v>
      </c>
      <c r="AT107" s="72">
        <f t="shared" si="67"/>
        <v>0</v>
      </c>
      <c r="AU107" s="72">
        <f t="shared" si="67"/>
        <v>0</v>
      </c>
      <c r="AV107" s="72">
        <f t="shared" si="67"/>
        <v>0</v>
      </c>
      <c r="AW107" s="72">
        <f t="shared" si="67"/>
        <v>0</v>
      </c>
      <c r="AX107" s="72">
        <f t="shared" si="67"/>
        <v>0</v>
      </c>
      <c r="AY107" s="72">
        <f t="shared" si="67"/>
        <v>0</v>
      </c>
      <c r="AZ107" s="72">
        <f t="shared" si="67"/>
        <v>0</v>
      </c>
      <c r="BA107" s="72">
        <f t="shared" si="67"/>
        <v>0</v>
      </c>
      <c r="BB107" s="72">
        <f t="shared" si="67"/>
        <v>0</v>
      </c>
      <c r="BC107" s="72">
        <f t="shared" si="67"/>
        <v>0</v>
      </c>
      <c r="BD107" s="72">
        <f t="shared" si="67"/>
        <v>0</v>
      </c>
      <c r="BE107" s="72">
        <f t="shared" si="67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1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8">$I$20/$B$3</f>
        <v>0</v>
      </c>
      <c r="J108" s="72">
        <f t="shared" si="68"/>
        <v>0</v>
      </c>
      <c r="K108" s="72">
        <f t="shared" si="68"/>
        <v>0</v>
      </c>
      <c r="L108" s="72">
        <f t="shared" si="68"/>
        <v>0</v>
      </c>
      <c r="M108" s="72">
        <f t="shared" si="68"/>
        <v>0</v>
      </c>
      <c r="N108" s="72">
        <f t="shared" si="68"/>
        <v>0</v>
      </c>
      <c r="O108" s="72">
        <f t="shared" si="68"/>
        <v>0</v>
      </c>
      <c r="P108" s="72">
        <f t="shared" si="68"/>
        <v>0</v>
      </c>
      <c r="Q108" s="72">
        <f t="shared" si="68"/>
        <v>0</v>
      </c>
      <c r="R108" s="72">
        <f t="shared" si="68"/>
        <v>0</v>
      </c>
      <c r="S108" s="72">
        <f t="shared" si="68"/>
        <v>0</v>
      </c>
      <c r="T108" s="72">
        <f t="shared" si="68"/>
        <v>0</v>
      </c>
      <c r="U108" s="72">
        <f t="shared" si="68"/>
        <v>0</v>
      </c>
      <c r="V108" s="72">
        <f t="shared" si="68"/>
        <v>0</v>
      </c>
      <c r="W108" s="72">
        <f t="shared" si="68"/>
        <v>0</v>
      </c>
      <c r="X108" s="72">
        <f t="shared" si="68"/>
        <v>0</v>
      </c>
      <c r="Y108" s="72">
        <f t="shared" si="68"/>
        <v>0</v>
      </c>
      <c r="Z108" s="72">
        <f t="shared" si="68"/>
        <v>0</v>
      </c>
      <c r="AA108" s="72">
        <f t="shared" si="68"/>
        <v>0</v>
      </c>
      <c r="AB108" s="72">
        <f t="shared" si="68"/>
        <v>0</v>
      </c>
      <c r="AC108" s="72">
        <f t="shared" si="68"/>
        <v>0</v>
      </c>
      <c r="AD108" s="72">
        <f t="shared" si="68"/>
        <v>0</v>
      </c>
      <c r="AE108" s="72">
        <f t="shared" si="68"/>
        <v>0</v>
      </c>
      <c r="AF108" s="72">
        <f t="shared" si="68"/>
        <v>0</v>
      </c>
      <c r="AG108" s="72">
        <f t="shared" si="68"/>
        <v>0</v>
      </c>
      <c r="AH108" s="72">
        <f t="shared" si="68"/>
        <v>0</v>
      </c>
      <c r="AI108" s="72">
        <f t="shared" si="68"/>
        <v>0</v>
      </c>
      <c r="AJ108" s="72">
        <f t="shared" si="68"/>
        <v>0</v>
      </c>
      <c r="AK108" s="72">
        <f t="shared" si="68"/>
        <v>0</v>
      </c>
      <c r="AL108" s="72">
        <f t="shared" si="68"/>
        <v>0</v>
      </c>
      <c r="AM108" s="72">
        <f t="shared" si="68"/>
        <v>0</v>
      </c>
      <c r="AN108" s="72">
        <f t="shared" si="68"/>
        <v>0</v>
      </c>
      <c r="AO108" s="72">
        <f t="shared" si="68"/>
        <v>0</v>
      </c>
      <c r="AP108" s="72">
        <f t="shared" si="68"/>
        <v>0</v>
      </c>
      <c r="AQ108" s="72">
        <f t="shared" si="68"/>
        <v>0</v>
      </c>
      <c r="AR108" s="72">
        <f t="shared" si="68"/>
        <v>0</v>
      </c>
      <c r="AS108" s="72">
        <f t="shared" si="68"/>
        <v>0</v>
      </c>
      <c r="AT108" s="72">
        <f t="shared" si="68"/>
        <v>0</v>
      </c>
      <c r="AU108" s="72">
        <f t="shared" si="68"/>
        <v>0</v>
      </c>
      <c r="AV108" s="72">
        <f t="shared" si="68"/>
        <v>0</v>
      </c>
      <c r="AW108" s="72">
        <f t="shared" si="68"/>
        <v>0</v>
      </c>
      <c r="AX108" s="72">
        <f t="shared" si="68"/>
        <v>0</v>
      </c>
      <c r="AY108" s="72">
        <f t="shared" si="68"/>
        <v>0</v>
      </c>
      <c r="AZ108" s="72">
        <f t="shared" si="68"/>
        <v>0</v>
      </c>
      <c r="BA108" s="72">
        <f t="shared" si="68"/>
        <v>0</v>
      </c>
      <c r="BB108" s="72">
        <f t="shared" si="68"/>
        <v>0</v>
      </c>
      <c r="BC108" s="72">
        <f t="shared" si="68"/>
        <v>0</v>
      </c>
      <c r="BD108" s="72">
        <f t="shared" si="68"/>
        <v>0</v>
      </c>
      <c r="BE108" s="72">
        <f t="shared" si="68"/>
        <v>0</v>
      </c>
      <c r="BF108" s="72">
        <f t="shared" si="68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1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9">$J$20/$B$3</f>
        <v>0</v>
      </c>
      <c r="P109" s="72">
        <f t="shared" si="69"/>
        <v>0</v>
      </c>
      <c r="Q109" s="72">
        <f t="shared" si="69"/>
        <v>0</v>
      </c>
      <c r="R109" s="72">
        <f t="shared" si="69"/>
        <v>0</v>
      </c>
      <c r="S109" s="72">
        <f t="shared" si="69"/>
        <v>0</v>
      </c>
      <c r="T109" s="72">
        <f t="shared" si="69"/>
        <v>0</v>
      </c>
      <c r="U109" s="72">
        <f t="shared" si="69"/>
        <v>0</v>
      </c>
      <c r="V109" s="72">
        <f t="shared" si="69"/>
        <v>0</v>
      </c>
      <c r="W109" s="72">
        <f t="shared" si="69"/>
        <v>0</v>
      </c>
      <c r="X109" s="72">
        <f t="shared" si="69"/>
        <v>0</v>
      </c>
      <c r="Y109" s="72">
        <f t="shared" si="69"/>
        <v>0</v>
      </c>
      <c r="Z109" s="72">
        <f t="shared" si="69"/>
        <v>0</v>
      </c>
      <c r="AA109" s="72">
        <f t="shared" si="69"/>
        <v>0</v>
      </c>
      <c r="AB109" s="72">
        <f t="shared" si="69"/>
        <v>0</v>
      </c>
      <c r="AC109" s="72">
        <f t="shared" si="69"/>
        <v>0</v>
      </c>
      <c r="AD109" s="72">
        <f t="shared" si="69"/>
        <v>0</v>
      </c>
      <c r="AE109" s="72">
        <f t="shared" si="69"/>
        <v>0</v>
      </c>
      <c r="AF109" s="72">
        <f t="shared" si="69"/>
        <v>0</v>
      </c>
      <c r="AG109" s="72">
        <f t="shared" si="69"/>
        <v>0</v>
      </c>
      <c r="AH109" s="72">
        <f t="shared" si="69"/>
        <v>0</v>
      </c>
      <c r="AI109" s="72">
        <f t="shared" si="69"/>
        <v>0</v>
      </c>
      <c r="AJ109" s="72">
        <f t="shared" si="69"/>
        <v>0</v>
      </c>
      <c r="AK109" s="72">
        <f t="shared" si="69"/>
        <v>0</v>
      </c>
      <c r="AL109" s="72">
        <f t="shared" si="69"/>
        <v>0</v>
      </c>
      <c r="AM109" s="72">
        <f t="shared" si="69"/>
        <v>0</v>
      </c>
      <c r="AN109" s="72">
        <f t="shared" si="69"/>
        <v>0</v>
      </c>
      <c r="AO109" s="72">
        <f t="shared" si="69"/>
        <v>0</v>
      </c>
      <c r="AP109" s="72">
        <f t="shared" si="69"/>
        <v>0</v>
      </c>
      <c r="AQ109" s="72">
        <f t="shared" si="69"/>
        <v>0</v>
      </c>
      <c r="AR109" s="72">
        <f t="shared" si="69"/>
        <v>0</v>
      </c>
      <c r="AS109" s="72">
        <f t="shared" si="69"/>
        <v>0</v>
      </c>
      <c r="AT109" s="72">
        <f t="shared" si="69"/>
        <v>0</v>
      </c>
      <c r="AU109" s="72">
        <f t="shared" si="69"/>
        <v>0</v>
      </c>
      <c r="AV109" s="72">
        <f t="shared" si="69"/>
        <v>0</v>
      </c>
      <c r="AW109" s="72">
        <f t="shared" si="69"/>
        <v>0</v>
      </c>
      <c r="AX109" s="72">
        <f t="shared" si="69"/>
        <v>0</v>
      </c>
      <c r="AY109" s="72">
        <f t="shared" si="69"/>
        <v>0</v>
      </c>
      <c r="AZ109" s="72">
        <f t="shared" si="69"/>
        <v>0</v>
      </c>
      <c r="BA109" s="72">
        <f t="shared" si="69"/>
        <v>0</v>
      </c>
      <c r="BB109" s="72">
        <f t="shared" si="69"/>
        <v>0</v>
      </c>
      <c r="BC109" s="72">
        <f t="shared" si="69"/>
        <v>0</v>
      </c>
      <c r="BD109" s="72">
        <f t="shared" si="69"/>
        <v>0</v>
      </c>
      <c r="BE109" s="72">
        <f t="shared" si="69"/>
        <v>0</v>
      </c>
      <c r="BF109" s="72">
        <f t="shared" si="69"/>
        <v>0</v>
      </c>
      <c r="BG109" s="72">
        <f t="shared" si="69"/>
        <v>0</v>
      </c>
      <c r="BH109" s="72"/>
      <c r="BI109" s="72"/>
      <c r="BJ109" s="72"/>
      <c r="BK109" s="72"/>
      <c r="BL109" s="72"/>
      <c r="BM109" s="35"/>
      <c r="BN109" s="72">
        <f t="shared" si="61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70">$K$20/$B$3</f>
        <v>0</v>
      </c>
      <c r="P110" s="72">
        <f t="shared" si="70"/>
        <v>0</v>
      </c>
      <c r="Q110" s="72">
        <f t="shared" si="70"/>
        <v>0</v>
      </c>
      <c r="R110" s="72">
        <f t="shared" si="70"/>
        <v>0</v>
      </c>
      <c r="S110" s="72">
        <f t="shared" si="70"/>
        <v>0</v>
      </c>
      <c r="T110" s="72">
        <f t="shared" si="70"/>
        <v>0</v>
      </c>
      <c r="U110" s="72">
        <f t="shared" si="70"/>
        <v>0</v>
      </c>
      <c r="V110" s="72">
        <f t="shared" si="70"/>
        <v>0</v>
      </c>
      <c r="W110" s="72">
        <f t="shared" si="70"/>
        <v>0</v>
      </c>
      <c r="X110" s="72">
        <f t="shared" si="70"/>
        <v>0</v>
      </c>
      <c r="Y110" s="72">
        <f t="shared" si="70"/>
        <v>0</v>
      </c>
      <c r="Z110" s="72">
        <f t="shared" si="70"/>
        <v>0</v>
      </c>
      <c r="AA110" s="72">
        <f t="shared" si="70"/>
        <v>0</v>
      </c>
      <c r="AB110" s="72">
        <f t="shared" si="70"/>
        <v>0</v>
      </c>
      <c r="AC110" s="72">
        <f t="shared" si="70"/>
        <v>0</v>
      </c>
      <c r="AD110" s="72">
        <f t="shared" si="70"/>
        <v>0</v>
      </c>
      <c r="AE110" s="72">
        <f t="shared" si="70"/>
        <v>0</v>
      </c>
      <c r="AF110" s="72">
        <f t="shared" si="70"/>
        <v>0</v>
      </c>
      <c r="AG110" s="72">
        <f t="shared" si="70"/>
        <v>0</v>
      </c>
      <c r="AH110" s="72">
        <f t="shared" si="70"/>
        <v>0</v>
      </c>
      <c r="AI110" s="72">
        <f t="shared" si="70"/>
        <v>0</v>
      </c>
      <c r="AJ110" s="72">
        <f t="shared" si="70"/>
        <v>0</v>
      </c>
      <c r="AK110" s="72">
        <f t="shared" si="70"/>
        <v>0</v>
      </c>
      <c r="AL110" s="72">
        <f t="shared" si="70"/>
        <v>0</v>
      </c>
      <c r="AM110" s="72">
        <f t="shared" si="70"/>
        <v>0</v>
      </c>
      <c r="AN110" s="72">
        <f t="shared" si="70"/>
        <v>0</v>
      </c>
      <c r="AO110" s="72">
        <f t="shared" si="70"/>
        <v>0</v>
      </c>
      <c r="AP110" s="72">
        <f t="shared" si="70"/>
        <v>0</v>
      </c>
      <c r="AQ110" s="72">
        <f t="shared" si="70"/>
        <v>0</v>
      </c>
      <c r="AR110" s="72">
        <f t="shared" si="70"/>
        <v>0</v>
      </c>
      <c r="AS110" s="72">
        <f t="shared" si="70"/>
        <v>0</v>
      </c>
      <c r="AT110" s="72">
        <f t="shared" si="70"/>
        <v>0</v>
      </c>
      <c r="AU110" s="72">
        <f t="shared" si="70"/>
        <v>0</v>
      </c>
      <c r="AV110" s="72">
        <f t="shared" si="70"/>
        <v>0</v>
      </c>
      <c r="AW110" s="72">
        <f t="shared" si="70"/>
        <v>0</v>
      </c>
      <c r="AX110" s="72">
        <f t="shared" si="70"/>
        <v>0</v>
      </c>
      <c r="AY110" s="72">
        <f t="shared" si="70"/>
        <v>0</v>
      </c>
      <c r="AZ110" s="72">
        <f t="shared" si="70"/>
        <v>0</v>
      </c>
      <c r="BA110" s="72">
        <f t="shared" si="70"/>
        <v>0</v>
      </c>
      <c r="BB110" s="72">
        <f t="shared" si="70"/>
        <v>0</v>
      </c>
      <c r="BC110" s="72">
        <f t="shared" si="70"/>
        <v>0</v>
      </c>
      <c r="BD110" s="72">
        <f t="shared" si="70"/>
        <v>0</v>
      </c>
      <c r="BE110" s="72">
        <f t="shared" si="70"/>
        <v>0</v>
      </c>
      <c r="BF110" s="72">
        <f t="shared" si="70"/>
        <v>0</v>
      </c>
      <c r="BG110" s="72">
        <f t="shared" si="70"/>
        <v>0</v>
      </c>
      <c r="BH110" s="72">
        <f t="shared" si="70"/>
        <v>0</v>
      </c>
      <c r="BI110" s="72"/>
      <c r="BJ110" s="72"/>
      <c r="BK110" s="72"/>
      <c r="BL110" s="72"/>
      <c r="BM110" s="35"/>
      <c r="BN110" s="72">
        <f t="shared" si="61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1">$L$20/$B$3</f>
        <v>0</v>
      </c>
      <c r="P111" s="72">
        <f t="shared" si="71"/>
        <v>0</v>
      </c>
      <c r="Q111" s="72">
        <f t="shared" si="71"/>
        <v>0</v>
      </c>
      <c r="R111" s="72">
        <f t="shared" si="71"/>
        <v>0</v>
      </c>
      <c r="S111" s="72">
        <f t="shared" si="71"/>
        <v>0</v>
      </c>
      <c r="T111" s="72">
        <f t="shared" si="71"/>
        <v>0</v>
      </c>
      <c r="U111" s="72">
        <f t="shared" si="71"/>
        <v>0</v>
      </c>
      <c r="V111" s="72">
        <f t="shared" si="71"/>
        <v>0</v>
      </c>
      <c r="W111" s="72">
        <f t="shared" si="71"/>
        <v>0</v>
      </c>
      <c r="X111" s="72">
        <f t="shared" si="71"/>
        <v>0</v>
      </c>
      <c r="Y111" s="72">
        <f t="shared" si="71"/>
        <v>0</v>
      </c>
      <c r="Z111" s="72">
        <f t="shared" si="71"/>
        <v>0</v>
      </c>
      <c r="AA111" s="72">
        <f t="shared" si="71"/>
        <v>0</v>
      </c>
      <c r="AB111" s="72">
        <f t="shared" si="71"/>
        <v>0</v>
      </c>
      <c r="AC111" s="72">
        <f t="shared" si="71"/>
        <v>0</v>
      </c>
      <c r="AD111" s="72">
        <f t="shared" si="71"/>
        <v>0</v>
      </c>
      <c r="AE111" s="72">
        <f t="shared" si="71"/>
        <v>0</v>
      </c>
      <c r="AF111" s="72">
        <f t="shared" si="71"/>
        <v>0</v>
      </c>
      <c r="AG111" s="72">
        <f t="shared" si="71"/>
        <v>0</v>
      </c>
      <c r="AH111" s="72">
        <f t="shared" si="71"/>
        <v>0</v>
      </c>
      <c r="AI111" s="72">
        <f t="shared" si="71"/>
        <v>0</v>
      </c>
      <c r="AJ111" s="72">
        <f t="shared" si="71"/>
        <v>0</v>
      </c>
      <c r="AK111" s="72">
        <f t="shared" si="71"/>
        <v>0</v>
      </c>
      <c r="AL111" s="72">
        <f t="shared" si="71"/>
        <v>0</v>
      </c>
      <c r="AM111" s="72">
        <f t="shared" si="71"/>
        <v>0</v>
      </c>
      <c r="AN111" s="72">
        <f t="shared" si="71"/>
        <v>0</v>
      </c>
      <c r="AO111" s="72">
        <f t="shared" si="71"/>
        <v>0</v>
      </c>
      <c r="AP111" s="72">
        <f t="shared" si="71"/>
        <v>0</v>
      </c>
      <c r="AQ111" s="72">
        <f t="shared" si="71"/>
        <v>0</v>
      </c>
      <c r="AR111" s="72">
        <f t="shared" si="71"/>
        <v>0</v>
      </c>
      <c r="AS111" s="72">
        <f t="shared" si="71"/>
        <v>0</v>
      </c>
      <c r="AT111" s="72">
        <f t="shared" si="71"/>
        <v>0</v>
      </c>
      <c r="AU111" s="72">
        <f t="shared" si="71"/>
        <v>0</v>
      </c>
      <c r="AV111" s="72">
        <f t="shared" si="71"/>
        <v>0</v>
      </c>
      <c r="AW111" s="72">
        <f t="shared" si="71"/>
        <v>0</v>
      </c>
      <c r="AX111" s="72">
        <f t="shared" si="71"/>
        <v>0</v>
      </c>
      <c r="AY111" s="72">
        <f t="shared" si="71"/>
        <v>0</v>
      </c>
      <c r="AZ111" s="72">
        <f t="shared" si="71"/>
        <v>0</v>
      </c>
      <c r="BA111" s="72">
        <f t="shared" si="71"/>
        <v>0</v>
      </c>
      <c r="BB111" s="72">
        <f t="shared" si="71"/>
        <v>0</v>
      </c>
      <c r="BC111" s="72">
        <f t="shared" si="71"/>
        <v>0</v>
      </c>
      <c r="BD111" s="72">
        <f t="shared" si="71"/>
        <v>0</v>
      </c>
      <c r="BE111" s="72">
        <f t="shared" si="71"/>
        <v>0</v>
      </c>
      <c r="BF111" s="72">
        <f t="shared" si="71"/>
        <v>0</v>
      </c>
      <c r="BG111" s="72">
        <f t="shared" si="71"/>
        <v>0</v>
      </c>
      <c r="BH111" s="72">
        <f t="shared" si="71"/>
        <v>0</v>
      </c>
      <c r="BI111" s="72">
        <f t="shared" si="71"/>
        <v>0</v>
      </c>
      <c r="BJ111" s="72"/>
      <c r="BK111" s="72"/>
      <c r="BL111" s="72"/>
      <c r="BM111" s="35"/>
      <c r="BN111" s="72">
        <f t="shared" si="61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2">$M$20/$B$3</f>
        <v>0</v>
      </c>
      <c r="P112" s="72">
        <f t="shared" si="72"/>
        <v>0</v>
      </c>
      <c r="Q112" s="72">
        <f t="shared" si="72"/>
        <v>0</v>
      </c>
      <c r="R112" s="72">
        <f t="shared" si="72"/>
        <v>0</v>
      </c>
      <c r="S112" s="72">
        <f t="shared" si="72"/>
        <v>0</v>
      </c>
      <c r="T112" s="72">
        <f t="shared" si="72"/>
        <v>0</v>
      </c>
      <c r="U112" s="72">
        <f t="shared" si="72"/>
        <v>0</v>
      </c>
      <c r="V112" s="72">
        <f t="shared" si="72"/>
        <v>0</v>
      </c>
      <c r="W112" s="72">
        <f t="shared" si="72"/>
        <v>0</v>
      </c>
      <c r="X112" s="72">
        <f t="shared" si="72"/>
        <v>0</v>
      </c>
      <c r="Y112" s="72">
        <f t="shared" si="72"/>
        <v>0</v>
      </c>
      <c r="Z112" s="72">
        <f t="shared" si="72"/>
        <v>0</v>
      </c>
      <c r="AA112" s="72">
        <f t="shared" si="72"/>
        <v>0</v>
      </c>
      <c r="AB112" s="72">
        <f t="shared" si="72"/>
        <v>0</v>
      </c>
      <c r="AC112" s="72">
        <f t="shared" si="72"/>
        <v>0</v>
      </c>
      <c r="AD112" s="72">
        <f t="shared" si="72"/>
        <v>0</v>
      </c>
      <c r="AE112" s="72">
        <f t="shared" si="72"/>
        <v>0</v>
      </c>
      <c r="AF112" s="72">
        <f t="shared" si="72"/>
        <v>0</v>
      </c>
      <c r="AG112" s="72">
        <f t="shared" si="72"/>
        <v>0</v>
      </c>
      <c r="AH112" s="72">
        <f t="shared" si="72"/>
        <v>0</v>
      </c>
      <c r="AI112" s="72">
        <f t="shared" si="72"/>
        <v>0</v>
      </c>
      <c r="AJ112" s="72">
        <f t="shared" si="72"/>
        <v>0</v>
      </c>
      <c r="AK112" s="72">
        <f t="shared" si="72"/>
        <v>0</v>
      </c>
      <c r="AL112" s="72">
        <f t="shared" si="72"/>
        <v>0</v>
      </c>
      <c r="AM112" s="72">
        <f t="shared" si="72"/>
        <v>0</v>
      </c>
      <c r="AN112" s="72">
        <f t="shared" si="72"/>
        <v>0</v>
      </c>
      <c r="AO112" s="72">
        <f t="shared" si="72"/>
        <v>0</v>
      </c>
      <c r="AP112" s="72">
        <f t="shared" si="72"/>
        <v>0</v>
      </c>
      <c r="AQ112" s="72">
        <f t="shared" si="72"/>
        <v>0</v>
      </c>
      <c r="AR112" s="72">
        <f t="shared" si="72"/>
        <v>0</v>
      </c>
      <c r="AS112" s="72">
        <f t="shared" si="72"/>
        <v>0</v>
      </c>
      <c r="AT112" s="72">
        <f t="shared" si="72"/>
        <v>0</v>
      </c>
      <c r="AU112" s="72">
        <f t="shared" si="72"/>
        <v>0</v>
      </c>
      <c r="AV112" s="72">
        <f t="shared" si="72"/>
        <v>0</v>
      </c>
      <c r="AW112" s="72">
        <f t="shared" si="72"/>
        <v>0</v>
      </c>
      <c r="AX112" s="72">
        <f t="shared" si="72"/>
        <v>0</v>
      </c>
      <c r="AY112" s="72">
        <f t="shared" si="72"/>
        <v>0</v>
      </c>
      <c r="AZ112" s="72">
        <f t="shared" si="72"/>
        <v>0</v>
      </c>
      <c r="BA112" s="72">
        <f t="shared" si="72"/>
        <v>0</v>
      </c>
      <c r="BB112" s="72">
        <f t="shared" si="72"/>
        <v>0</v>
      </c>
      <c r="BC112" s="72">
        <f t="shared" si="72"/>
        <v>0</v>
      </c>
      <c r="BD112" s="72">
        <f t="shared" si="72"/>
        <v>0</v>
      </c>
      <c r="BE112" s="72">
        <f t="shared" si="72"/>
        <v>0</v>
      </c>
      <c r="BF112" s="72">
        <f t="shared" si="72"/>
        <v>0</v>
      </c>
      <c r="BG112" s="72">
        <f t="shared" si="72"/>
        <v>0</v>
      </c>
      <c r="BH112" s="72">
        <f t="shared" si="72"/>
        <v>0</v>
      </c>
      <c r="BI112" s="72">
        <f t="shared" si="72"/>
        <v>0</v>
      </c>
      <c r="BJ112" s="72">
        <f t="shared" si="72"/>
        <v>0</v>
      </c>
      <c r="BK112" s="72"/>
      <c r="BL112" s="72"/>
      <c r="BM112" s="35"/>
      <c r="BN112" s="72">
        <f t="shared" si="61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3.4342185862562427</v>
      </c>
      <c r="O113" s="72">
        <f t="shared" ref="O113:BK113" si="73">$N$20/$B$3</f>
        <v>3.4342185862562427</v>
      </c>
      <c r="P113" s="72">
        <f t="shared" si="73"/>
        <v>3.4342185862562427</v>
      </c>
      <c r="Q113" s="72">
        <f t="shared" si="73"/>
        <v>3.4342185862562427</v>
      </c>
      <c r="R113" s="72">
        <f t="shared" si="73"/>
        <v>3.4342185862562427</v>
      </c>
      <c r="S113" s="72">
        <f t="shared" si="73"/>
        <v>3.4342185862562427</v>
      </c>
      <c r="T113" s="72">
        <f t="shared" si="73"/>
        <v>3.4342185862562427</v>
      </c>
      <c r="U113" s="72">
        <f t="shared" si="73"/>
        <v>3.4342185862562427</v>
      </c>
      <c r="V113" s="72">
        <f t="shared" si="73"/>
        <v>3.4342185862562427</v>
      </c>
      <c r="W113" s="72">
        <f t="shared" si="73"/>
        <v>3.4342185862562427</v>
      </c>
      <c r="X113" s="72">
        <f t="shared" si="73"/>
        <v>3.4342185862562427</v>
      </c>
      <c r="Y113" s="72">
        <f t="shared" si="73"/>
        <v>3.4342185862562427</v>
      </c>
      <c r="Z113" s="72">
        <f t="shared" si="73"/>
        <v>3.4342185862562427</v>
      </c>
      <c r="AA113" s="72">
        <f t="shared" si="73"/>
        <v>3.4342185862562427</v>
      </c>
      <c r="AB113" s="72">
        <f t="shared" si="73"/>
        <v>3.4342185862562427</v>
      </c>
      <c r="AC113" s="72">
        <f t="shared" si="73"/>
        <v>3.4342185862562427</v>
      </c>
      <c r="AD113" s="72">
        <f t="shared" si="73"/>
        <v>3.4342185862562427</v>
      </c>
      <c r="AE113" s="72">
        <f t="shared" si="73"/>
        <v>3.4342185862562427</v>
      </c>
      <c r="AF113" s="72">
        <f t="shared" si="73"/>
        <v>3.4342185862562427</v>
      </c>
      <c r="AG113" s="72">
        <f t="shared" si="73"/>
        <v>3.4342185862562427</v>
      </c>
      <c r="AH113" s="72">
        <f t="shared" si="73"/>
        <v>3.4342185862562427</v>
      </c>
      <c r="AI113" s="72">
        <f t="shared" si="73"/>
        <v>3.4342185862562427</v>
      </c>
      <c r="AJ113" s="72">
        <f t="shared" si="73"/>
        <v>3.4342185862562427</v>
      </c>
      <c r="AK113" s="72">
        <f t="shared" si="73"/>
        <v>3.4342185862562427</v>
      </c>
      <c r="AL113" s="72">
        <f t="shared" si="73"/>
        <v>3.4342185862562427</v>
      </c>
      <c r="AM113" s="72">
        <f t="shared" si="73"/>
        <v>3.4342185862562427</v>
      </c>
      <c r="AN113" s="72">
        <f t="shared" si="73"/>
        <v>3.4342185862562427</v>
      </c>
      <c r="AO113" s="72">
        <f t="shared" si="73"/>
        <v>3.4342185862562427</v>
      </c>
      <c r="AP113" s="72">
        <f t="shared" si="73"/>
        <v>3.4342185862562427</v>
      </c>
      <c r="AQ113" s="72">
        <f t="shared" si="73"/>
        <v>3.4342185862562427</v>
      </c>
      <c r="AR113" s="72">
        <f t="shared" si="73"/>
        <v>3.4342185862562427</v>
      </c>
      <c r="AS113" s="72">
        <f t="shared" si="73"/>
        <v>3.4342185862562427</v>
      </c>
      <c r="AT113" s="72">
        <f t="shared" si="73"/>
        <v>3.4342185862562427</v>
      </c>
      <c r="AU113" s="72">
        <f t="shared" si="73"/>
        <v>3.4342185862562427</v>
      </c>
      <c r="AV113" s="72">
        <f t="shared" si="73"/>
        <v>3.4342185862562427</v>
      </c>
      <c r="AW113" s="72">
        <f t="shared" si="73"/>
        <v>3.4342185862562427</v>
      </c>
      <c r="AX113" s="72">
        <f t="shared" si="73"/>
        <v>3.4342185862562427</v>
      </c>
      <c r="AY113" s="72">
        <f t="shared" si="73"/>
        <v>3.4342185862562427</v>
      </c>
      <c r="AZ113" s="72">
        <f t="shared" si="73"/>
        <v>3.4342185862562427</v>
      </c>
      <c r="BA113" s="72">
        <f t="shared" si="73"/>
        <v>3.4342185862562427</v>
      </c>
      <c r="BB113" s="72">
        <f t="shared" si="73"/>
        <v>3.4342185862562427</v>
      </c>
      <c r="BC113" s="72">
        <f t="shared" si="73"/>
        <v>3.4342185862562427</v>
      </c>
      <c r="BD113" s="72">
        <f t="shared" si="73"/>
        <v>3.4342185862562427</v>
      </c>
      <c r="BE113" s="72">
        <f t="shared" si="73"/>
        <v>3.4342185862562427</v>
      </c>
      <c r="BF113" s="72">
        <f t="shared" si="73"/>
        <v>3.4342185862562427</v>
      </c>
      <c r="BG113" s="72">
        <f t="shared" si="73"/>
        <v>3.4342185862562427</v>
      </c>
      <c r="BH113" s="72">
        <f t="shared" si="73"/>
        <v>3.4342185862562427</v>
      </c>
      <c r="BI113" s="72">
        <f t="shared" si="73"/>
        <v>3.4342185862562427</v>
      </c>
      <c r="BJ113" s="72">
        <f t="shared" si="73"/>
        <v>3.4342185862562427</v>
      </c>
      <c r="BK113" s="72">
        <f t="shared" si="73"/>
        <v>3.4342185862562427</v>
      </c>
      <c r="BL113" s="72"/>
      <c r="BM113" s="35"/>
      <c r="BN113" s="72">
        <f t="shared" si="61"/>
        <v>171.71092931281194</v>
      </c>
      <c r="BO113" s="321">
        <f>N20</f>
        <v>171.71092931281214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4">SUM(C101:C113)</f>
        <v>0</v>
      </c>
      <c r="D114" s="66">
        <f t="shared" si="74"/>
        <v>0</v>
      </c>
      <c r="E114" s="66">
        <f t="shared" si="74"/>
        <v>0</v>
      </c>
      <c r="F114" s="66">
        <f t="shared" si="74"/>
        <v>0</v>
      </c>
      <c r="G114" s="66">
        <f t="shared" si="74"/>
        <v>0</v>
      </c>
      <c r="H114" s="66">
        <f t="shared" si="74"/>
        <v>0</v>
      </c>
      <c r="I114" s="66">
        <f t="shared" si="74"/>
        <v>0</v>
      </c>
      <c r="J114" s="66">
        <f t="shared" si="74"/>
        <v>0</v>
      </c>
      <c r="K114" s="66">
        <f t="shared" si="74"/>
        <v>0</v>
      </c>
      <c r="L114" s="66">
        <f t="shared" si="74"/>
        <v>0</v>
      </c>
      <c r="M114" s="66">
        <f t="shared" si="74"/>
        <v>0</v>
      </c>
      <c r="N114" s="66">
        <f t="shared" si="74"/>
        <v>3.4342185862562427</v>
      </c>
      <c r="O114" s="66">
        <f t="shared" si="74"/>
        <v>3.4342185862562427</v>
      </c>
      <c r="P114" s="66">
        <f t="shared" si="74"/>
        <v>3.4342185862562427</v>
      </c>
      <c r="Q114" s="66">
        <f t="shared" si="74"/>
        <v>3.4342185862562427</v>
      </c>
      <c r="R114" s="66">
        <f t="shared" si="74"/>
        <v>3.4342185862562427</v>
      </c>
      <c r="S114" s="66">
        <f t="shared" si="74"/>
        <v>3.4342185862562427</v>
      </c>
      <c r="T114" s="66">
        <f t="shared" si="74"/>
        <v>3.4342185862562427</v>
      </c>
      <c r="U114" s="66">
        <f t="shared" si="74"/>
        <v>3.4342185862562427</v>
      </c>
      <c r="V114" s="66">
        <f t="shared" si="74"/>
        <v>3.4342185862562427</v>
      </c>
      <c r="W114" s="66">
        <f t="shared" si="74"/>
        <v>3.4342185862562427</v>
      </c>
      <c r="X114" s="66">
        <f t="shared" si="74"/>
        <v>3.4342185862562427</v>
      </c>
      <c r="Y114" s="66">
        <f t="shared" si="74"/>
        <v>3.4342185862562427</v>
      </c>
      <c r="Z114" s="66">
        <f t="shared" si="74"/>
        <v>3.4342185862562427</v>
      </c>
      <c r="AA114" s="66">
        <f t="shared" si="74"/>
        <v>3.4342185862562427</v>
      </c>
      <c r="AB114" s="66">
        <f t="shared" si="74"/>
        <v>3.4342185862562427</v>
      </c>
      <c r="AC114" s="66">
        <f t="shared" si="74"/>
        <v>3.4342185862562427</v>
      </c>
      <c r="AD114" s="66">
        <f t="shared" si="74"/>
        <v>3.4342185862562427</v>
      </c>
      <c r="AE114" s="66">
        <f t="shared" si="74"/>
        <v>3.4342185862562427</v>
      </c>
      <c r="AF114" s="66">
        <f t="shared" si="74"/>
        <v>3.4342185862562427</v>
      </c>
      <c r="AG114" s="66">
        <f t="shared" si="74"/>
        <v>3.4342185862562427</v>
      </c>
      <c r="AH114" s="66">
        <f t="shared" si="74"/>
        <v>3.4342185862562427</v>
      </c>
      <c r="AI114" s="66">
        <f t="shared" si="74"/>
        <v>3.4342185862562427</v>
      </c>
      <c r="AJ114" s="66">
        <f t="shared" si="74"/>
        <v>3.4342185862562427</v>
      </c>
      <c r="AK114" s="66">
        <f t="shared" si="74"/>
        <v>3.4342185862562427</v>
      </c>
      <c r="AL114" s="66">
        <f t="shared" si="74"/>
        <v>3.4342185862562427</v>
      </c>
      <c r="AM114" s="66">
        <f t="shared" si="74"/>
        <v>3.4342185862562427</v>
      </c>
      <c r="AN114" s="66">
        <f t="shared" si="74"/>
        <v>3.4342185862562427</v>
      </c>
      <c r="AO114" s="66">
        <f t="shared" si="74"/>
        <v>3.4342185862562427</v>
      </c>
      <c r="AP114" s="66">
        <f t="shared" si="74"/>
        <v>3.4342185862562427</v>
      </c>
      <c r="AQ114" s="66">
        <f t="shared" si="74"/>
        <v>3.4342185862562427</v>
      </c>
      <c r="AR114" s="66">
        <f t="shared" si="74"/>
        <v>3.4342185862562427</v>
      </c>
      <c r="AS114" s="66">
        <f t="shared" si="74"/>
        <v>3.4342185862562427</v>
      </c>
      <c r="AT114" s="66">
        <f t="shared" si="74"/>
        <v>3.4342185862562427</v>
      </c>
      <c r="AU114" s="66">
        <f t="shared" si="74"/>
        <v>3.4342185862562427</v>
      </c>
      <c r="AV114" s="66">
        <f t="shared" si="74"/>
        <v>3.4342185862562427</v>
      </c>
      <c r="AW114" s="66">
        <f t="shared" si="74"/>
        <v>3.4342185862562427</v>
      </c>
      <c r="AX114" s="66">
        <f t="shared" si="74"/>
        <v>3.4342185862562427</v>
      </c>
      <c r="AY114" s="66">
        <f t="shared" si="74"/>
        <v>3.4342185862562427</v>
      </c>
      <c r="AZ114" s="66">
        <f t="shared" si="74"/>
        <v>3.4342185862562427</v>
      </c>
      <c r="BA114" s="66">
        <f t="shared" si="74"/>
        <v>3.4342185862562427</v>
      </c>
      <c r="BB114" s="66">
        <f t="shared" si="74"/>
        <v>3.4342185862562427</v>
      </c>
      <c r="BC114" s="66">
        <f t="shared" si="74"/>
        <v>3.4342185862562427</v>
      </c>
      <c r="BD114" s="66">
        <f t="shared" si="74"/>
        <v>3.4342185862562427</v>
      </c>
      <c r="BE114" s="66">
        <f t="shared" si="74"/>
        <v>3.4342185862562427</v>
      </c>
      <c r="BF114" s="66">
        <f t="shared" si="74"/>
        <v>3.4342185862562427</v>
      </c>
      <c r="BG114" s="66">
        <f t="shared" si="74"/>
        <v>3.4342185862562427</v>
      </c>
      <c r="BH114" s="66">
        <f t="shared" si="74"/>
        <v>3.4342185862562427</v>
      </c>
      <c r="BI114" s="66">
        <f t="shared" si="74"/>
        <v>3.4342185862562427</v>
      </c>
      <c r="BJ114" s="66">
        <f t="shared" si="74"/>
        <v>3.4342185862562427</v>
      </c>
      <c r="BK114" s="66">
        <f t="shared" si="74"/>
        <v>3.4342185862562427</v>
      </c>
      <c r="BL114" s="66">
        <f t="shared" si="74"/>
        <v>0</v>
      </c>
      <c r="BM114" s="35"/>
      <c r="BN114" s="55">
        <f>SUM(BN101:BN113)</f>
        <v>171.71092931281194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paperSize="3" scale="44" fitToWidth="0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62"/>
  <sheetViews>
    <sheetView zoomScaleNormal="100" workbookViewId="0">
      <pane xSplit="1" ySplit="8" topLeftCell="B99" activePane="bottomRight" state="frozen"/>
      <selection activeCell="F25" sqref="F25"/>
      <selection pane="topRight" activeCell="F25" sqref="F25"/>
      <selection pane="bottomLeft" activeCell="F25" sqref="F25"/>
      <selection pane="bottomRight" activeCell="F25" sqref="F25"/>
    </sheetView>
  </sheetViews>
  <sheetFormatPr defaultColWidth="9.140625" defaultRowHeight="15" customHeight="1" x14ac:dyDescent="0.2"/>
  <cols>
    <col min="1" max="1" width="31.140625" style="31" customWidth="1"/>
    <col min="2" max="12" width="10.7109375" style="31" customWidth="1"/>
    <col min="13" max="13" width="1.7109375" style="38" customWidth="1"/>
    <col min="14" max="14" width="10.7109375" style="33" customWidth="1"/>
    <col min="15" max="15" width="15.140625" style="38" customWidth="1"/>
    <col min="16" max="17" width="13.42578125" style="37" bestFit="1" customWidth="1"/>
    <col min="18" max="16384" width="9.140625" style="37"/>
  </cols>
  <sheetData>
    <row r="1" spans="1:15" ht="15" customHeight="1" x14ac:dyDescent="0.2">
      <c r="A1" s="57" t="s">
        <v>20</v>
      </c>
      <c r="B1" s="58">
        <v>5</v>
      </c>
    </row>
    <row r="2" spans="1:15" ht="15" customHeight="1" x14ac:dyDescent="0.2">
      <c r="A2" s="57" t="s">
        <v>21</v>
      </c>
      <c r="B2" s="105" t="e">
        <f>VLOOKUP($B$1,'Assumptions (Inputs)'!$B$7:$G$24,2,FALSE)</f>
        <v>#N/A</v>
      </c>
      <c r="C2" s="105"/>
      <c r="D2" s="105"/>
      <c r="E2" s="105"/>
    </row>
    <row r="3" spans="1:15" ht="15" customHeight="1" x14ac:dyDescent="0.2">
      <c r="A3" s="57" t="s">
        <v>263</v>
      </c>
      <c r="B3" s="59" t="e">
        <f>VLOOKUP($B$1,'Assumptions (Inputs)'!$B$7:$G$24,4,FALSE)</f>
        <v>#N/A</v>
      </c>
    </row>
    <row r="4" spans="1:15" ht="15" customHeight="1" x14ac:dyDescent="0.2">
      <c r="A4" s="57" t="s">
        <v>1</v>
      </c>
      <c r="B4" s="59" t="e">
        <f>VLOOKUP($B$1,'Assumptions (Inputs)'!$B$7:$G$24,5,FALSE)</f>
        <v>#N/A</v>
      </c>
      <c r="C4" s="59"/>
    </row>
    <row r="5" spans="1:15" ht="15" customHeight="1" x14ac:dyDescent="0.2">
      <c r="A5" s="57" t="s">
        <v>67</v>
      </c>
      <c r="B5" s="207" t="e">
        <f>VLOOKUP($B$1,'Assumptions (Inputs)'!$B$7:$J$24,9,FALSE)</f>
        <v>#N/A</v>
      </c>
    </row>
    <row r="6" spans="1:15" ht="15" customHeight="1" x14ac:dyDescent="0.2">
      <c r="A6" s="57"/>
    </row>
    <row r="7" spans="1:15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60"/>
      <c r="N7" s="282"/>
    </row>
    <row r="8" spans="1:15" ht="15" customHeight="1" thickBot="1" x14ac:dyDescent="0.25">
      <c r="A8" s="57" t="s">
        <v>51</v>
      </c>
      <c r="B8" s="61" t="e">
        <f>IF(VLOOKUP($B$1,'Assumptions (Inputs)'!$B$7:$G$24,6,FALSE)="Monthly","Y",IF(VLOOKUP($B$1,'Assumptions (Inputs)'!$B$7:$G$24,6,FALSE)=B7,"Y","N"))</f>
        <v>#N/A</v>
      </c>
      <c r="C8" s="61" t="e">
        <f>IF(VLOOKUP($B$1,'Assumptions (Inputs)'!$B$7:$G$24,6,FALSE)="Monthly","Y",IF(VLOOKUP($B$1,'Assumptions (Inputs)'!$B$7:$G$24,6,FALSE)=C7,"Y","N"))</f>
        <v>#N/A</v>
      </c>
      <c r="D8" s="61" t="e">
        <f>IF(VLOOKUP($B$1,'Assumptions (Inputs)'!$B$7:$G$24,6,FALSE)="Monthly","Y",IF(VLOOKUP($B$1,'Assumptions (Inputs)'!$B$7:$G$24,6,FALSE)=D7,"Y","N"))</f>
        <v>#N/A</v>
      </c>
      <c r="E8" s="61" t="e">
        <f>IF(VLOOKUP($B$1,'Assumptions (Inputs)'!$B$7:$G$24,6,FALSE)="Monthly","Y",IF(VLOOKUP($B$1,'Assumptions (Inputs)'!$B$7:$G$24,6,FALSE)=E7,"Y","N"))</f>
        <v>#N/A</v>
      </c>
      <c r="F8" s="61" t="s">
        <v>91</v>
      </c>
      <c r="G8" s="61" t="e">
        <f>IF(VLOOKUP($B$1,'Assumptions (Inputs)'!$B$7:$G$24,6,FALSE)="Monthly","Y",IF(VLOOKUP($B$1,'Assumptions (Inputs)'!$B$7:$G$24,6,FALSE)=G7,"Y","N"))</f>
        <v>#N/A</v>
      </c>
      <c r="H8" s="61" t="e">
        <f>IF(VLOOKUP($B$1,'Assumptions (Inputs)'!$B$7:$G$24,6,FALSE)="Monthly","Y",IF(VLOOKUP($B$1,'Assumptions (Inputs)'!$B$7:$G$24,6,FALSE)=H7,"Y","N"))</f>
        <v>#N/A</v>
      </c>
      <c r="I8" s="61" t="e">
        <f>IF(VLOOKUP($B$1,'Assumptions (Inputs)'!$B$7:$G$24,6,FALSE)="Monthly","Y",IF(VLOOKUP($B$1,'Assumptions (Inputs)'!$B$7:$G$24,6,FALSE)=I7,"Y","N"))</f>
        <v>#N/A</v>
      </c>
      <c r="J8" s="61" t="e">
        <f>IF(VLOOKUP($B$1,'Assumptions (Inputs)'!$B$7:$G$24,6,FALSE)="Monthly","Y",IF(VLOOKUP($B$1,'Assumptions (Inputs)'!$B$7:$G$24,6,FALSE)=J7,"Y","N"))</f>
        <v>#N/A</v>
      </c>
      <c r="K8" s="61" t="s">
        <v>91</v>
      </c>
      <c r="L8" s="61" t="e">
        <f>IF(VLOOKUP($B$1,'Assumptions (Inputs)'!$B$7:$G$24,6,FALSE)="Monthly","Y",IF(VLOOKUP($B$1,'Assumptions (Inputs)'!$B$7:$G$24,6,FALSE)=L7,"Y","N"))</f>
        <v>#N/A</v>
      </c>
      <c r="M8" s="108"/>
      <c r="N8" s="107" t="s">
        <v>6</v>
      </c>
    </row>
    <row r="9" spans="1:15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08"/>
      <c r="N9" s="112"/>
    </row>
    <row r="10" spans="1:15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35"/>
      <c r="N10" s="72"/>
      <c r="O10" s="35"/>
    </row>
    <row r="11" spans="1:15" s="36" customFormat="1" ht="15" customHeight="1" x14ac:dyDescent="0.2">
      <c r="A11" s="113" t="s">
        <v>24</v>
      </c>
      <c r="B11" s="54">
        <v>0</v>
      </c>
      <c r="C11" s="54">
        <f t="shared" ref="C11:L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35"/>
      <c r="N11" s="72"/>
      <c r="O11" s="35"/>
    </row>
    <row r="12" spans="1:15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35"/>
      <c r="N12" s="72"/>
      <c r="O12" s="35"/>
    </row>
    <row r="13" spans="1:15" s="36" customFormat="1" ht="15" customHeight="1" x14ac:dyDescent="0.2">
      <c r="A13" s="63" t="s">
        <v>26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09"/>
      <c r="N13" s="72">
        <f>SUM(B13:L13)</f>
        <v>0</v>
      </c>
      <c r="O13" s="35"/>
    </row>
    <row r="14" spans="1:15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35"/>
      <c r="N14" s="72">
        <f>SUM(B14:L14)</f>
        <v>0</v>
      </c>
      <c r="O14" s="35"/>
    </row>
    <row r="15" spans="1:15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1">SUM(C11:C14)</f>
        <v>0</v>
      </c>
      <c r="D15" s="65">
        <f t="shared" si="1"/>
        <v>0</v>
      </c>
      <c r="E15" s="65">
        <f>SUM(E11:E14)</f>
        <v>0</v>
      </c>
      <c r="F15" s="65">
        <f t="shared" si="1"/>
        <v>0</v>
      </c>
      <c r="G15" s="65">
        <f t="shared" si="1"/>
        <v>0</v>
      </c>
      <c r="H15" s="65">
        <f t="shared" si="1"/>
        <v>0</v>
      </c>
      <c r="I15" s="65">
        <f t="shared" si="1"/>
        <v>0</v>
      </c>
      <c r="J15" s="65">
        <f t="shared" si="1"/>
        <v>0</v>
      </c>
      <c r="K15" s="65">
        <f>SUM(K11:K14)</f>
        <v>0</v>
      </c>
      <c r="L15" s="65">
        <f>SUM(L11:L14)</f>
        <v>0</v>
      </c>
      <c r="M15" s="35"/>
      <c r="N15" s="72"/>
      <c r="O15" s="35"/>
    </row>
    <row r="16" spans="1:15" s="36" customFormat="1" ht="15" customHeight="1" thickBot="1" x14ac:dyDescent="0.25">
      <c r="A16" s="34" t="s">
        <v>29</v>
      </c>
      <c r="B16" s="66">
        <f t="shared" ref="B16:L16" si="2">AVERAGE(B11,B15)</f>
        <v>0</v>
      </c>
      <c r="C16" s="66">
        <f t="shared" si="2"/>
        <v>0</v>
      </c>
      <c r="D16" s="66">
        <f t="shared" si="2"/>
        <v>0</v>
      </c>
      <c r="E16" s="66">
        <f t="shared" si="2"/>
        <v>0</v>
      </c>
      <c r="F16" s="66">
        <f t="shared" si="2"/>
        <v>0</v>
      </c>
      <c r="G16" s="66">
        <f t="shared" si="2"/>
        <v>0</v>
      </c>
      <c r="H16" s="66">
        <f t="shared" si="2"/>
        <v>0</v>
      </c>
      <c r="I16" s="66">
        <f t="shared" si="2"/>
        <v>0</v>
      </c>
      <c r="J16" s="66">
        <f t="shared" si="2"/>
        <v>0</v>
      </c>
      <c r="K16" s="66">
        <f t="shared" si="2"/>
        <v>0</v>
      </c>
      <c r="L16" s="66">
        <f t="shared" si="2"/>
        <v>0</v>
      </c>
      <c r="M16" s="35"/>
      <c r="N16" s="72"/>
      <c r="O16" s="35"/>
    </row>
    <row r="17" spans="1:15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35"/>
      <c r="N17" s="52"/>
      <c r="O17" s="35"/>
    </row>
    <row r="18" spans="1:15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110"/>
      <c r="N18" s="70"/>
      <c r="O18" s="110"/>
    </row>
    <row r="19" spans="1:15" s="36" customFormat="1" ht="15" customHeight="1" x14ac:dyDescent="0.2">
      <c r="A19" s="34" t="s">
        <v>24</v>
      </c>
      <c r="B19" s="72">
        <v>0</v>
      </c>
      <c r="C19" s="72">
        <f t="shared" ref="C19:L19" si="3">B21</f>
        <v>0</v>
      </c>
      <c r="D19" s="72">
        <f t="shared" si="3"/>
        <v>0</v>
      </c>
      <c r="E19" s="72">
        <f t="shared" si="3"/>
        <v>0</v>
      </c>
      <c r="F19" s="72">
        <f t="shared" si="3"/>
        <v>0</v>
      </c>
      <c r="G19" s="72">
        <f t="shared" si="3"/>
        <v>0</v>
      </c>
      <c r="H19" s="72">
        <f t="shared" si="3"/>
        <v>0</v>
      </c>
      <c r="I19" s="72">
        <f t="shared" si="3"/>
        <v>0</v>
      </c>
      <c r="J19" s="72">
        <f t="shared" si="3"/>
        <v>0</v>
      </c>
      <c r="K19" s="72">
        <f t="shared" si="3"/>
        <v>0</v>
      </c>
      <c r="L19" s="72">
        <f t="shared" si="3"/>
        <v>0</v>
      </c>
      <c r="M19" s="35"/>
      <c r="N19" s="72"/>
      <c r="O19" s="35"/>
    </row>
    <row r="20" spans="1:15" s="36" customFormat="1" ht="15" customHeight="1" x14ac:dyDescent="0.2">
      <c r="A20" s="34" t="s">
        <v>25</v>
      </c>
      <c r="B20" s="72">
        <f>-B14</f>
        <v>0</v>
      </c>
      <c r="C20" s="72">
        <f t="shared" ref="C20:K20" si="4">-C14</f>
        <v>0</v>
      </c>
      <c r="D20" s="72">
        <f t="shared" si="4"/>
        <v>0</v>
      </c>
      <c r="E20" s="72">
        <f t="shared" si="4"/>
        <v>0</v>
      </c>
      <c r="F20" s="72">
        <f t="shared" si="4"/>
        <v>0</v>
      </c>
      <c r="G20" s="72">
        <f t="shared" si="4"/>
        <v>0</v>
      </c>
      <c r="H20" s="72">
        <f t="shared" si="4"/>
        <v>0</v>
      </c>
      <c r="I20" s="72">
        <f t="shared" si="4"/>
        <v>0</v>
      </c>
      <c r="J20" s="72">
        <f t="shared" si="4"/>
        <v>0</v>
      </c>
      <c r="K20" s="72">
        <f t="shared" si="4"/>
        <v>0</v>
      </c>
      <c r="L20" s="72">
        <f>-L14</f>
        <v>0</v>
      </c>
      <c r="M20" s="35"/>
      <c r="N20" s="72">
        <f>SUM(B20:L20)</f>
        <v>0</v>
      </c>
      <c r="O20" s="35"/>
    </row>
    <row r="21" spans="1:15" s="36" customFormat="1" ht="15" customHeight="1" x14ac:dyDescent="0.2">
      <c r="A21" s="34" t="s">
        <v>28</v>
      </c>
      <c r="B21" s="72">
        <f t="shared" ref="B21:L21" si="5">SUM(B19:B20)</f>
        <v>0</v>
      </c>
      <c r="C21" s="72">
        <f t="shared" si="5"/>
        <v>0</v>
      </c>
      <c r="D21" s="72">
        <f t="shared" si="5"/>
        <v>0</v>
      </c>
      <c r="E21" s="72">
        <f t="shared" si="5"/>
        <v>0</v>
      </c>
      <c r="F21" s="72">
        <f t="shared" si="5"/>
        <v>0</v>
      </c>
      <c r="G21" s="72">
        <f t="shared" si="5"/>
        <v>0</v>
      </c>
      <c r="H21" s="72">
        <f t="shared" si="5"/>
        <v>0</v>
      </c>
      <c r="I21" s="72">
        <f t="shared" si="5"/>
        <v>0</v>
      </c>
      <c r="J21" s="72">
        <f t="shared" si="5"/>
        <v>0</v>
      </c>
      <c r="K21" s="72">
        <f t="shared" si="5"/>
        <v>0</v>
      </c>
      <c r="L21" s="72">
        <f t="shared" si="5"/>
        <v>0</v>
      </c>
      <c r="M21" s="35"/>
      <c r="N21" s="72"/>
      <c r="O21" s="35"/>
    </row>
    <row r="22" spans="1:15" s="36" customFormat="1" ht="15" customHeight="1" thickBot="1" x14ac:dyDescent="0.25">
      <c r="A22" s="34" t="s">
        <v>29</v>
      </c>
      <c r="B22" s="66">
        <f t="shared" ref="B22:L22" si="6">AVERAGE(B19,B21)</f>
        <v>0</v>
      </c>
      <c r="C22" s="66">
        <f t="shared" si="6"/>
        <v>0</v>
      </c>
      <c r="D22" s="66">
        <f t="shared" si="6"/>
        <v>0</v>
      </c>
      <c r="E22" s="66">
        <f t="shared" si="6"/>
        <v>0</v>
      </c>
      <c r="F22" s="66">
        <f t="shared" si="6"/>
        <v>0</v>
      </c>
      <c r="G22" s="66">
        <f t="shared" si="6"/>
        <v>0</v>
      </c>
      <c r="H22" s="66">
        <f t="shared" si="6"/>
        <v>0</v>
      </c>
      <c r="I22" s="66">
        <f t="shared" si="6"/>
        <v>0</v>
      </c>
      <c r="J22" s="66">
        <f t="shared" si="6"/>
        <v>0</v>
      </c>
      <c r="K22" s="66">
        <f t="shared" si="6"/>
        <v>0</v>
      </c>
      <c r="L22" s="66">
        <f t="shared" si="6"/>
        <v>0</v>
      </c>
      <c r="M22" s="35"/>
      <c r="N22" s="52"/>
      <c r="O22" s="35"/>
    </row>
    <row r="23" spans="1:15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35"/>
      <c r="N23" s="52"/>
      <c r="O23" s="35"/>
    </row>
    <row r="24" spans="1:15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110"/>
      <c r="N24" s="70"/>
      <c r="O24" s="110"/>
    </row>
    <row r="25" spans="1:15" s="36" customFormat="1" ht="15" customHeight="1" x14ac:dyDescent="0.2">
      <c r="A25" s="34" t="s">
        <v>24</v>
      </c>
      <c r="B25" s="72">
        <v>0</v>
      </c>
      <c r="C25" s="72">
        <f t="shared" ref="C25:L25" si="7">B28</f>
        <v>0</v>
      </c>
      <c r="D25" s="72">
        <f t="shared" si="7"/>
        <v>0</v>
      </c>
      <c r="E25" s="72">
        <f t="shared" si="7"/>
        <v>0</v>
      </c>
      <c r="F25" s="72">
        <f t="shared" si="7"/>
        <v>0</v>
      </c>
      <c r="G25" s="72">
        <f t="shared" si="7"/>
        <v>0</v>
      </c>
      <c r="H25" s="72">
        <f t="shared" si="7"/>
        <v>0</v>
      </c>
      <c r="I25" s="72">
        <f t="shared" si="7"/>
        <v>0</v>
      </c>
      <c r="J25" s="72">
        <f t="shared" si="7"/>
        <v>0</v>
      </c>
      <c r="K25" s="72">
        <f t="shared" si="7"/>
        <v>0</v>
      </c>
      <c r="L25" s="72">
        <f t="shared" si="7"/>
        <v>0</v>
      </c>
      <c r="M25" s="35"/>
      <c r="N25" s="72"/>
      <c r="O25" s="35"/>
    </row>
    <row r="26" spans="1:15" s="36" customFormat="1" ht="15" customHeight="1" x14ac:dyDescent="0.2">
      <c r="A26" s="36" t="s">
        <v>78</v>
      </c>
      <c r="B26" s="72">
        <f>B75</f>
        <v>0</v>
      </c>
      <c r="C26" s="72">
        <f t="shared" ref="C26:L26" si="8">C75</f>
        <v>0</v>
      </c>
      <c r="D26" s="72">
        <f t="shared" si="8"/>
        <v>0</v>
      </c>
      <c r="E26" s="72">
        <f t="shared" si="8"/>
        <v>0</v>
      </c>
      <c r="F26" s="72">
        <f t="shared" si="8"/>
        <v>0</v>
      </c>
      <c r="G26" s="72">
        <f t="shared" si="8"/>
        <v>0</v>
      </c>
      <c r="H26" s="72">
        <f t="shared" si="8"/>
        <v>0</v>
      </c>
      <c r="I26" s="72">
        <f t="shared" si="8"/>
        <v>0</v>
      </c>
      <c r="J26" s="72">
        <f t="shared" si="8"/>
        <v>0</v>
      </c>
      <c r="K26" s="72">
        <f t="shared" si="8"/>
        <v>0</v>
      </c>
      <c r="L26" s="72">
        <f t="shared" si="8"/>
        <v>0</v>
      </c>
      <c r="M26" s="35"/>
      <c r="N26" s="72">
        <f>SUM(B26:L26)</f>
        <v>0</v>
      </c>
      <c r="O26" s="35"/>
    </row>
    <row r="27" spans="1:15" s="36" customFormat="1" ht="15" customHeight="1" x14ac:dyDescent="0.2">
      <c r="A27" s="34" t="s">
        <v>79</v>
      </c>
      <c r="B27" s="72">
        <f t="shared" ref="B27:L27" si="9">B82</f>
        <v>0</v>
      </c>
      <c r="C27" s="72">
        <f t="shared" si="9"/>
        <v>0</v>
      </c>
      <c r="D27" s="72">
        <f t="shared" si="9"/>
        <v>0</v>
      </c>
      <c r="E27" s="72">
        <f t="shared" si="9"/>
        <v>0</v>
      </c>
      <c r="F27" s="72">
        <f t="shared" si="9"/>
        <v>0</v>
      </c>
      <c r="G27" s="72">
        <f t="shared" si="9"/>
        <v>0</v>
      </c>
      <c r="H27" s="72">
        <f t="shared" si="9"/>
        <v>0</v>
      </c>
      <c r="I27" s="72">
        <f t="shared" si="9"/>
        <v>0</v>
      </c>
      <c r="J27" s="72">
        <f t="shared" si="9"/>
        <v>0</v>
      </c>
      <c r="K27" s="72">
        <f t="shared" si="9"/>
        <v>0</v>
      </c>
      <c r="L27" s="72">
        <f t="shared" si="9"/>
        <v>0</v>
      </c>
      <c r="M27" s="35"/>
      <c r="N27" s="72">
        <f>SUM(B27:L27)</f>
        <v>0</v>
      </c>
      <c r="O27" s="35"/>
    </row>
    <row r="28" spans="1:15" s="36" customFormat="1" ht="15" customHeight="1" x14ac:dyDescent="0.2">
      <c r="A28" s="34" t="s">
        <v>28</v>
      </c>
      <c r="B28" s="72">
        <f t="shared" ref="B28:L28" si="10">SUM(B25:B27)</f>
        <v>0</v>
      </c>
      <c r="C28" s="72">
        <f t="shared" si="10"/>
        <v>0</v>
      </c>
      <c r="D28" s="72">
        <f>SUM(D25:D27)</f>
        <v>0</v>
      </c>
      <c r="E28" s="72">
        <f t="shared" si="10"/>
        <v>0</v>
      </c>
      <c r="F28" s="72">
        <f t="shared" si="10"/>
        <v>0</v>
      </c>
      <c r="G28" s="72">
        <f t="shared" si="10"/>
        <v>0</v>
      </c>
      <c r="H28" s="72">
        <f t="shared" si="10"/>
        <v>0</v>
      </c>
      <c r="I28" s="72">
        <f t="shared" si="10"/>
        <v>0</v>
      </c>
      <c r="J28" s="72">
        <f t="shared" si="10"/>
        <v>0</v>
      </c>
      <c r="K28" s="72">
        <f t="shared" si="10"/>
        <v>0</v>
      </c>
      <c r="L28" s="72">
        <f t="shared" si="10"/>
        <v>0</v>
      </c>
      <c r="M28" s="35"/>
      <c r="N28" s="72"/>
      <c r="O28" s="35"/>
    </row>
    <row r="29" spans="1:15" s="36" customFormat="1" ht="15" customHeight="1" thickBot="1" x14ac:dyDescent="0.25">
      <c r="A29" s="34" t="s">
        <v>29</v>
      </c>
      <c r="B29" s="66">
        <f t="shared" ref="B29:L29" si="11">AVERAGE(B25,B28)</f>
        <v>0</v>
      </c>
      <c r="C29" s="66">
        <f t="shared" si="11"/>
        <v>0</v>
      </c>
      <c r="D29" s="66">
        <f t="shared" si="11"/>
        <v>0</v>
      </c>
      <c r="E29" s="66">
        <f t="shared" si="11"/>
        <v>0</v>
      </c>
      <c r="F29" s="66">
        <f t="shared" si="11"/>
        <v>0</v>
      </c>
      <c r="G29" s="66">
        <f>AVERAGE(G25,G28)</f>
        <v>0</v>
      </c>
      <c r="H29" s="66">
        <f t="shared" si="11"/>
        <v>0</v>
      </c>
      <c r="I29" s="66">
        <f t="shared" si="11"/>
        <v>0</v>
      </c>
      <c r="J29" s="66">
        <f t="shared" si="11"/>
        <v>0</v>
      </c>
      <c r="K29" s="66">
        <f t="shared" si="11"/>
        <v>0</v>
      </c>
      <c r="L29" s="66">
        <f t="shared" si="11"/>
        <v>0</v>
      </c>
      <c r="M29" s="35"/>
      <c r="N29" s="72"/>
      <c r="O29" s="35"/>
    </row>
    <row r="30" spans="1:15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35"/>
      <c r="N30" s="52"/>
      <c r="O30" s="35"/>
    </row>
    <row r="31" spans="1:15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110"/>
      <c r="N31" s="70"/>
      <c r="O31" s="110"/>
    </row>
    <row r="32" spans="1:15" s="36" customFormat="1" ht="15" customHeight="1" x14ac:dyDescent="0.2">
      <c r="A32" s="34" t="s">
        <v>24</v>
      </c>
      <c r="B32" s="72">
        <v>0</v>
      </c>
      <c r="C32" s="72">
        <f t="shared" ref="C32:L32" si="12">B34</f>
        <v>0</v>
      </c>
      <c r="D32" s="72">
        <f t="shared" si="12"/>
        <v>0</v>
      </c>
      <c r="E32" s="72">
        <f t="shared" si="12"/>
        <v>0</v>
      </c>
      <c r="F32" s="72">
        <f t="shared" si="12"/>
        <v>0</v>
      </c>
      <c r="G32" s="72">
        <f t="shared" si="12"/>
        <v>0</v>
      </c>
      <c r="H32" s="72">
        <f t="shared" si="12"/>
        <v>0</v>
      </c>
      <c r="I32" s="72">
        <f t="shared" si="12"/>
        <v>0</v>
      </c>
      <c r="J32" s="72">
        <f t="shared" si="12"/>
        <v>0</v>
      </c>
      <c r="K32" s="72">
        <f t="shared" si="12"/>
        <v>0</v>
      </c>
      <c r="L32" s="72">
        <f t="shared" si="12"/>
        <v>0</v>
      </c>
      <c r="M32" s="35"/>
      <c r="N32" s="72"/>
      <c r="O32" s="35"/>
    </row>
    <row r="33" spans="1:55" s="36" customFormat="1" ht="15" customHeight="1" x14ac:dyDescent="0.2">
      <c r="A33" s="34" t="s">
        <v>25</v>
      </c>
      <c r="B33" s="72">
        <v>0</v>
      </c>
      <c r="C33" s="72">
        <v>0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35"/>
      <c r="N33" s="72">
        <f>SUM(B33:L33)</f>
        <v>0</v>
      </c>
      <c r="O33" s="35"/>
    </row>
    <row r="34" spans="1:55" s="36" customFormat="1" ht="15" customHeight="1" x14ac:dyDescent="0.2">
      <c r="A34" s="34" t="s">
        <v>28</v>
      </c>
      <c r="B34" s="72">
        <f t="shared" ref="B34:L34" si="13">SUM(B32:B33)</f>
        <v>0</v>
      </c>
      <c r="C34" s="72">
        <f t="shared" si="13"/>
        <v>0</v>
      </c>
      <c r="D34" s="72">
        <f t="shared" si="13"/>
        <v>0</v>
      </c>
      <c r="E34" s="72">
        <f t="shared" si="13"/>
        <v>0</v>
      </c>
      <c r="F34" s="72">
        <f t="shared" si="13"/>
        <v>0</v>
      </c>
      <c r="G34" s="72">
        <f t="shared" si="13"/>
        <v>0</v>
      </c>
      <c r="H34" s="72">
        <f t="shared" si="13"/>
        <v>0</v>
      </c>
      <c r="I34" s="72">
        <f t="shared" si="13"/>
        <v>0</v>
      </c>
      <c r="J34" s="72">
        <f t="shared" si="13"/>
        <v>0</v>
      </c>
      <c r="K34" s="72">
        <f t="shared" si="13"/>
        <v>0</v>
      </c>
      <c r="L34" s="72">
        <f t="shared" si="13"/>
        <v>0</v>
      </c>
      <c r="M34" s="35"/>
      <c r="N34" s="72"/>
      <c r="O34" s="35"/>
    </row>
    <row r="35" spans="1:55" s="36" customFormat="1" ht="15" customHeight="1" thickBot="1" x14ac:dyDescent="0.25">
      <c r="A35" s="34" t="s">
        <v>29</v>
      </c>
      <c r="B35" s="66">
        <f t="shared" ref="B35:L35" si="14">AVERAGE(B32,B34)</f>
        <v>0</v>
      </c>
      <c r="C35" s="66">
        <f t="shared" si="14"/>
        <v>0</v>
      </c>
      <c r="D35" s="66">
        <f t="shared" si="14"/>
        <v>0</v>
      </c>
      <c r="E35" s="66">
        <f t="shared" si="14"/>
        <v>0</v>
      </c>
      <c r="F35" s="66">
        <f t="shared" si="14"/>
        <v>0</v>
      </c>
      <c r="G35" s="66">
        <f t="shared" si="14"/>
        <v>0</v>
      </c>
      <c r="H35" s="66">
        <f t="shared" si="14"/>
        <v>0</v>
      </c>
      <c r="I35" s="66">
        <f t="shared" si="14"/>
        <v>0</v>
      </c>
      <c r="J35" s="66">
        <f t="shared" si="14"/>
        <v>0</v>
      </c>
      <c r="K35" s="66">
        <f t="shared" si="14"/>
        <v>0</v>
      </c>
      <c r="L35" s="66">
        <f t="shared" si="14"/>
        <v>0</v>
      </c>
      <c r="M35" s="35"/>
      <c r="N35" s="72"/>
      <c r="O35" s="35"/>
    </row>
    <row r="36" spans="1:55" s="36" customFormat="1" ht="15" customHeight="1" thickTop="1" x14ac:dyDescent="0.2">
      <c r="A36" s="79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35"/>
      <c r="N36" s="52"/>
      <c r="O36" s="35"/>
    </row>
    <row r="37" spans="1:55" s="71" customFormat="1" ht="15" customHeight="1" x14ac:dyDescent="0.2">
      <c r="A37" s="104" t="s">
        <v>103</v>
      </c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110"/>
      <c r="N37" s="70"/>
      <c r="O37" s="110"/>
    </row>
    <row r="38" spans="1:55" s="36" customFormat="1" ht="15" customHeight="1" x14ac:dyDescent="0.2">
      <c r="A38" s="34" t="s">
        <v>24</v>
      </c>
      <c r="B38" s="72">
        <v>0</v>
      </c>
      <c r="C38" s="72">
        <f t="shared" ref="C38:L38" si="15">B40</f>
        <v>0</v>
      </c>
      <c r="D38" s="72">
        <f t="shared" si="15"/>
        <v>0</v>
      </c>
      <c r="E38" s="72">
        <f t="shared" si="15"/>
        <v>0</v>
      </c>
      <c r="F38" s="72">
        <f t="shared" si="15"/>
        <v>0</v>
      </c>
      <c r="G38" s="72">
        <f t="shared" si="15"/>
        <v>0</v>
      </c>
      <c r="H38" s="72">
        <f t="shared" si="15"/>
        <v>0</v>
      </c>
      <c r="I38" s="72">
        <f t="shared" si="15"/>
        <v>0</v>
      </c>
      <c r="J38" s="72">
        <f t="shared" si="15"/>
        <v>0</v>
      </c>
      <c r="K38" s="72">
        <f t="shared" si="15"/>
        <v>0</v>
      </c>
      <c r="L38" s="72">
        <f t="shared" si="15"/>
        <v>0</v>
      </c>
      <c r="M38" s="35"/>
      <c r="N38" s="72"/>
      <c r="O38" s="35"/>
    </row>
    <row r="39" spans="1:55" s="36" customFormat="1" ht="15" customHeight="1" x14ac:dyDescent="0.2">
      <c r="A39" s="73" t="s">
        <v>25</v>
      </c>
      <c r="B39" s="74">
        <v>0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35"/>
      <c r="N39" s="72">
        <f>SUM(B39:L39)</f>
        <v>0</v>
      </c>
      <c r="O39" s="35"/>
    </row>
    <row r="40" spans="1:55" s="36" customFormat="1" ht="15" customHeight="1" x14ac:dyDescent="0.2">
      <c r="A40" s="34" t="s">
        <v>28</v>
      </c>
      <c r="B40" s="72">
        <f>SUM(B38:B39)</f>
        <v>0</v>
      </c>
      <c r="C40" s="72">
        <f t="shared" ref="C40:L40" si="16">SUM(C38:C39)</f>
        <v>0</v>
      </c>
      <c r="D40" s="72">
        <f t="shared" si="16"/>
        <v>0</v>
      </c>
      <c r="E40" s="72">
        <f t="shared" si="16"/>
        <v>0</v>
      </c>
      <c r="F40" s="72">
        <f t="shared" si="16"/>
        <v>0</v>
      </c>
      <c r="G40" s="72">
        <f t="shared" si="16"/>
        <v>0</v>
      </c>
      <c r="H40" s="72">
        <f t="shared" si="16"/>
        <v>0</v>
      </c>
      <c r="I40" s="72">
        <f t="shared" si="16"/>
        <v>0</v>
      </c>
      <c r="J40" s="72">
        <f t="shared" si="16"/>
        <v>0</v>
      </c>
      <c r="K40" s="72">
        <f t="shared" si="16"/>
        <v>0</v>
      </c>
      <c r="L40" s="72">
        <f t="shared" si="16"/>
        <v>0</v>
      </c>
      <c r="M40" s="35"/>
      <c r="N40" s="72"/>
      <c r="O40" s="35"/>
    </row>
    <row r="41" spans="1:55" s="36" customFormat="1" ht="15" customHeight="1" thickBot="1" x14ac:dyDescent="0.25">
      <c r="A41" s="34" t="s">
        <v>29</v>
      </c>
      <c r="B41" s="66">
        <f>AVERAGE(B38,B40)</f>
        <v>0</v>
      </c>
      <c r="C41" s="66">
        <f t="shared" ref="C41:L41" si="17">AVERAGE(C38,C40)</f>
        <v>0</v>
      </c>
      <c r="D41" s="66">
        <f t="shared" si="17"/>
        <v>0</v>
      </c>
      <c r="E41" s="66">
        <f t="shared" si="17"/>
        <v>0</v>
      </c>
      <c r="F41" s="66">
        <f>AVERAGE(F38,F40)</f>
        <v>0</v>
      </c>
      <c r="G41" s="66">
        <f t="shared" si="17"/>
        <v>0</v>
      </c>
      <c r="H41" s="66">
        <f t="shared" si="17"/>
        <v>0</v>
      </c>
      <c r="I41" s="66">
        <f t="shared" si="17"/>
        <v>0</v>
      </c>
      <c r="J41" s="66">
        <f t="shared" si="17"/>
        <v>0</v>
      </c>
      <c r="K41" s="66">
        <f t="shared" si="17"/>
        <v>0</v>
      </c>
      <c r="L41" s="66">
        <f t="shared" si="17"/>
        <v>0</v>
      </c>
      <c r="M41" s="35"/>
      <c r="N41" s="72"/>
      <c r="O41" s="35"/>
    </row>
    <row r="42" spans="1:55" s="36" customFormat="1" ht="15" customHeight="1" thickTop="1" x14ac:dyDescent="0.2">
      <c r="A42" s="67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35"/>
      <c r="N42" s="52"/>
      <c r="O42" s="35"/>
    </row>
    <row r="43" spans="1:55" s="36" customFormat="1" ht="15" customHeight="1" x14ac:dyDescent="0.2">
      <c r="A43" s="68" t="s">
        <v>77</v>
      </c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35"/>
      <c r="N43" s="52"/>
      <c r="O43" s="35"/>
    </row>
    <row r="44" spans="1:55" s="36" customFormat="1" ht="15" customHeight="1" x14ac:dyDescent="0.2">
      <c r="A44" s="34" t="s">
        <v>24</v>
      </c>
      <c r="B44" s="53">
        <v>0</v>
      </c>
      <c r="C44" s="53">
        <f t="shared" ref="C44:L44" si="18">B46</f>
        <v>0</v>
      </c>
      <c r="D44" s="53">
        <f t="shared" si="18"/>
        <v>0</v>
      </c>
      <c r="E44" s="53">
        <f t="shared" si="18"/>
        <v>0</v>
      </c>
      <c r="F44" s="53">
        <f t="shared" si="18"/>
        <v>0</v>
      </c>
      <c r="G44" s="53">
        <f t="shared" si="18"/>
        <v>0</v>
      </c>
      <c r="H44" s="53">
        <f t="shared" si="18"/>
        <v>0</v>
      </c>
      <c r="I44" s="53">
        <f t="shared" si="18"/>
        <v>0</v>
      </c>
      <c r="J44" s="53">
        <f t="shared" si="18"/>
        <v>0</v>
      </c>
      <c r="K44" s="53">
        <f t="shared" si="18"/>
        <v>0</v>
      </c>
      <c r="L44" s="53">
        <f t="shared" si="18"/>
        <v>0</v>
      </c>
      <c r="M44" s="35"/>
      <c r="N44" s="52"/>
      <c r="O44" s="35"/>
    </row>
    <row r="45" spans="1:55" s="36" customFormat="1" ht="15" customHeight="1" x14ac:dyDescent="0.2">
      <c r="A45" s="34" t="s">
        <v>25</v>
      </c>
      <c r="B45" s="74">
        <v>0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35"/>
      <c r="N45" s="72">
        <f>SUM(B45:L45)</f>
        <v>0</v>
      </c>
      <c r="O45" s="35"/>
    </row>
    <row r="46" spans="1:55" s="76" customFormat="1" ht="15" customHeight="1" x14ac:dyDescent="0.2">
      <c r="A46" s="34" t="s">
        <v>28</v>
      </c>
      <c r="B46" s="75">
        <f t="shared" ref="B46:L46" si="19">SUM(B44:B45)</f>
        <v>0</v>
      </c>
      <c r="C46" s="75">
        <f t="shared" si="19"/>
        <v>0</v>
      </c>
      <c r="D46" s="75">
        <f>SUM(D44:D45)</f>
        <v>0</v>
      </c>
      <c r="E46" s="75">
        <f>SUM(E44:E45)</f>
        <v>0</v>
      </c>
      <c r="F46" s="75">
        <f t="shared" si="19"/>
        <v>0</v>
      </c>
      <c r="G46" s="75">
        <f t="shared" si="19"/>
        <v>0</v>
      </c>
      <c r="H46" s="75">
        <f t="shared" si="19"/>
        <v>0</v>
      </c>
      <c r="I46" s="75">
        <f t="shared" si="19"/>
        <v>0</v>
      </c>
      <c r="J46" s="75">
        <f t="shared" si="19"/>
        <v>0</v>
      </c>
      <c r="K46" s="75">
        <f t="shared" si="19"/>
        <v>0</v>
      </c>
      <c r="L46" s="75">
        <f t="shared" si="19"/>
        <v>0</v>
      </c>
      <c r="M46" s="35"/>
      <c r="N46" s="52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</row>
    <row r="47" spans="1:55" s="36" customFormat="1" ht="15" customHeight="1" thickBot="1" x14ac:dyDescent="0.25">
      <c r="A47" s="34" t="s">
        <v>29</v>
      </c>
      <c r="B47" s="66">
        <f t="shared" ref="B47:K47" si="20">AVERAGE(B44,B46)</f>
        <v>0</v>
      </c>
      <c r="C47" s="66">
        <f t="shared" si="20"/>
        <v>0</v>
      </c>
      <c r="D47" s="66">
        <f t="shared" si="20"/>
        <v>0</v>
      </c>
      <c r="E47" s="66">
        <f>AVERAGE(E44,E46)</f>
        <v>0</v>
      </c>
      <c r="F47" s="66">
        <f t="shared" si="20"/>
        <v>0</v>
      </c>
      <c r="G47" s="66">
        <f>AVERAGE(G44,G46)</f>
        <v>0</v>
      </c>
      <c r="H47" s="66">
        <f t="shared" si="20"/>
        <v>0</v>
      </c>
      <c r="I47" s="66">
        <f t="shared" si="20"/>
        <v>0</v>
      </c>
      <c r="J47" s="66">
        <f t="shared" si="20"/>
        <v>0</v>
      </c>
      <c r="K47" s="66">
        <f t="shared" si="20"/>
        <v>0</v>
      </c>
      <c r="L47" s="66">
        <f>AVERAGE(L44,L46)</f>
        <v>0</v>
      </c>
      <c r="M47" s="35"/>
      <c r="N47" s="52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</row>
    <row r="48" spans="1:55" s="36" customFormat="1" ht="15" customHeight="1" thickTop="1" x14ac:dyDescent="0.2">
      <c r="A48" s="79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35"/>
      <c r="N48" s="52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</row>
    <row r="49" spans="1:15" s="71" customFormat="1" ht="15" customHeight="1" x14ac:dyDescent="0.2">
      <c r="A49" s="77" t="s">
        <v>73</v>
      </c>
      <c r="B49" s="69">
        <f>B22-B35-B41-B47+B16</f>
        <v>0</v>
      </c>
      <c r="C49" s="69">
        <f t="shared" ref="C49:L49" si="21">C22-C35-C41-C47+C16</f>
        <v>0</v>
      </c>
      <c r="D49" s="69">
        <f t="shared" si="21"/>
        <v>0</v>
      </c>
      <c r="E49" s="69">
        <f t="shared" si="21"/>
        <v>0</v>
      </c>
      <c r="F49" s="69">
        <f t="shared" si="21"/>
        <v>0</v>
      </c>
      <c r="G49" s="69">
        <f t="shared" si="21"/>
        <v>0</v>
      </c>
      <c r="H49" s="69">
        <f t="shared" si="21"/>
        <v>0</v>
      </c>
      <c r="I49" s="69">
        <f t="shared" si="21"/>
        <v>0</v>
      </c>
      <c r="J49" s="69">
        <f t="shared" si="21"/>
        <v>0</v>
      </c>
      <c r="K49" s="69">
        <f t="shared" si="21"/>
        <v>0</v>
      </c>
      <c r="L49" s="69">
        <f t="shared" si="21"/>
        <v>0</v>
      </c>
      <c r="M49" s="110"/>
      <c r="N49" s="72"/>
      <c r="O49" s="110"/>
    </row>
    <row r="50" spans="1:15" s="36" customFormat="1" ht="15" customHeight="1" x14ac:dyDescent="0.2">
      <c r="A50" s="67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35"/>
      <c r="N50" s="52"/>
      <c r="O50" s="35"/>
    </row>
    <row r="51" spans="1:15" s="71" customFormat="1" ht="15" customHeight="1" x14ac:dyDescent="0.2">
      <c r="A51" s="77" t="s">
        <v>54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110"/>
      <c r="N51" s="69"/>
      <c r="O51" s="110"/>
    </row>
    <row r="52" spans="1:15" s="36" customFormat="1" ht="15" customHeight="1" x14ac:dyDescent="0.2">
      <c r="A52" s="35" t="s">
        <v>70</v>
      </c>
      <c r="B52" s="78">
        <v>0</v>
      </c>
      <c r="C52" s="78">
        <v>0</v>
      </c>
      <c r="D52" s="78">
        <v>0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96"/>
      <c r="N52" s="74">
        <f>SUM(B52:L52)</f>
        <v>0</v>
      </c>
      <c r="O52" s="35"/>
    </row>
    <row r="53" spans="1:15" s="36" customFormat="1" ht="15" customHeight="1" x14ac:dyDescent="0.2">
      <c r="A53" s="287" t="s">
        <v>293</v>
      </c>
      <c r="B53" s="311" t="e">
        <f>#REF!</f>
        <v>#REF!</v>
      </c>
      <c r="C53" s="311" t="e">
        <f>#REF!</f>
        <v>#REF!</v>
      </c>
      <c r="D53" s="311" t="e">
        <f>#REF!</f>
        <v>#REF!</v>
      </c>
      <c r="E53" s="311" t="e">
        <f>#REF!</f>
        <v>#REF!</v>
      </c>
      <c r="F53" s="311" t="e">
        <f>#REF!</f>
        <v>#REF!</v>
      </c>
      <c r="G53" s="311" t="e">
        <f>#REF!</f>
        <v>#REF!</v>
      </c>
      <c r="H53" s="311" t="e">
        <f>#REF!</f>
        <v>#REF!</v>
      </c>
      <c r="I53" s="311" t="e">
        <f>#REF!</f>
        <v>#REF!</v>
      </c>
      <c r="J53" s="311" t="e">
        <f>#REF!</f>
        <v>#REF!</v>
      </c>
      <c r="K53" s="311" t="e">
        <f>#REF!</f>
        <v>#REF!</v>
      </c>
      <c r="L53" s="311" t="e">
        <f>#REF!</f>
        <v>#REF!</v>
      </c>
      <c r="M53" s="312"/>
      <c r="N53" s="74" t="e">
        <f>SUM(B53:L53)</f>
        <v>#REF!</v>
      </c>
      <c r="O53" s="35"/>
    </row>
    <row r="54" spans="1:15" s="36" customFormat="1" ht="15" customHeight="1" x14ac:dyDescent="0.2">
      <c r="A54" s="34" t="s">
        <v>53</v>
      </c>
      <c r="B54" s="72">
        <f t="shared" ref="B54:L54" si="22">B33</f>
        <v>0</v>
      </c>
      <c r="C54" s="72">
        <f t="shared" si="22"/>
        <v>0</v>
      </c>
      <c r="D54" s="72">
        <f t="shared" si="22"/>
        <v>0</v>
      </c>
      <c r="E54" s="72">
        <f t="shared" si="22"/>
        <v>0</v>
      </c>
      <c r="F54" s="72">
        <f t="shared" si="22"/>
        <v>0</v>
      </c>
      <c r="G54" s="72">
        <f t="shared" si="22"/>
        <v>0</v>
      </c>
      <c r="H54" s="72">
        <f t="shared" si="22"/>
        <v>0</v>
      </c>
      <c r="I54" s="72">
        <f t="shared" si="22"/>
        <v>0</v>
      </c>
      <c r="J54" s="72">
        <f t="shared" si="22"/>
        <v>0</v>
      </c>
      <c r="K54" s="72">
        <f t="shared" si="22"/>
        <v>0</v>
      </c>
      <c r="L54" s="72">
        <f t="shared" si="22"/>
        <v>0</v>
      </c>
      <c r="M54" s="35"/>
      <c r="N54" s="74">
        <f>SUM(B54:L54)</f>
        <v>0</v>
      </c>
      <c r="O54" s="35"/>
    </row>
    <row r="55" spans="1:15" s="36" customFormat="1" ht="15" customHeight="1" x14ac:dyDescent="0.2">
      <c r="A55" s="34" t="s">
        <v>65</v>
      </c>
      <c r="B55" s="65">
        <v>0</v>
      </c>
      <c r="C55" s="65">
        <v>0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79"/>
      <c r="N55" s="52">
        <f>SUM(B55:L55)</f>
        <v>0</v>
      </c>
      <c r="O55" s="35"/>
    </row>
    <row r="56" spans="1:15" s="36" customFormat="1" ht="15" customHeight="1" thickBot="1" x14ac:dyDescent="0.25">
      <c r="A56" s="34" t="s">
        <v>100</v>
      </c>
      <c r="B56" s="66" t="e">
        <f t="shared" ref="B56:L56" si="23">SUM(B52:B55)</f>
        <v>#REF!</v>
      </c>
      <c r="C56" s="66" t="e">
        <f t="shared" si="23"/>
        <v>#REF!</v>
      </c>
      <c r="D56" s="66" t="e">
        <f t="shared" si="23"/>
        <v>#REF!</v>
      </c>
      <c r="E56" s="66" t="e">
        <f t="shared" si="23"/>
        <v>#REF!</v>
      </c>
      <c r="F56" s="66" t="e">
        <f t="shared" si="23"/>
        <v>#REF!</v>
      </c>
      <c r="G56" s="66" t="e">
        <f t="shared" si="23"/>
        <v>#REF!</v>
      </c>
      <c r="H56" s="66" t="e">
        <f t="shared" si="23"/>
        <v>#REF!</v>
      </c>
      <c r="I56" s="66" t="e">
        <f t="shared" si="23"/>
        <v>#REF!</v>
      </c>
      <c r="J56" s="66" t="e">
        <f t="shared" si="23"/>
        <v>#REF!</v>
      </c>
      <c r="K56" s="66" t="e">
        <f t="shared" si="23"/>
        <v>#REF!</v>
      </c>
      <c r="L56" s="66" t="e">
        <f t="shared" si="23"/>
        <v>#REF!</v>
      </c>
      <c r="M56" s="35"/>
      <c r="N56" s="72" t="e">
        <f>SUM(N52:N55)</f>
        <v>#REF!</v>
      </c>
      <c r="O56" s="35"/>
    </row>
    <row r="57" spans="1:15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35"/>
      <c r="N57" s="72"/>
      <c r="O57" s="35"/>
    </row>
    <row r="58" spans="1:15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35"/>
      <c r="N58" s="72"/>
      <c r="O58" s="35"/>
    </row>
    <row r="59" spans="1:15" s="36" customFormat="1" ht="15" customHeight="1" x14ac:dyDescent="0.2">
      <c r="A59" s="34" t="s">
        <v>72</v>
      </c>
      <c r="B59" s="72">
        <f t="shared" ref="B59:L59" si="24">B49</f>
        <v>0</v>
      </c>
      <c r="C59" s="72">
        <f t="shared" si="24"/>
        <v>0</v>
      </c>
      <c r="D59" s="72">
        <f t="shared" si="24"/>
        <v>0</v>
      </c>
      <c r="E59" s="72">
        <f t="shared" si="24"/>
        <v>0</v>
      </c>
      <c r="F59" s="72">
        <f t="shared" si="24"/>
        <v>0</v>
      </c>
      <c r="G59" s="72">
        <f t="shared" si="24"/>
        <v>0</v>
      </c>
      <c r="H59" s="72">
        <f t="shared" si="24"/>
        <v>0</v>
      </c>
      <c r="I59" s="72">
        <f t="shared" si="24"/>
        <v>0</v>
      </c>
      <c r="J59" s="72">
        <f t="shared" si="24"/>
        <v>0</v>
      </c>
      <c r="K59" s="72">
        <f t="shared" si="24"/>
        <v>0</v>
      </c>
      <c r="L59" s="72">
        <f t="shared" si="24"/>
        <v>0</v>
      </c>
      <c r="M59" s="35"/>
      <c r="N59" s="72">
        <f>SUM(B59:L59)</f>
        <v>0</v>
      </c>
      <c r="O59" s="35"/>
    </row>
    <row r="60" spans="1:15" ht="15" customHeight="1" x14ac:dyDescent="0.2">
      <c r="A60" s="34" t="s">
        <v>46</v>
      </c>
      <c r="B60" s="202">
        <f>'Capital Structure'!$E$16</f>
        <v>9.98E-2</v>
      </c>
      <c r="C60" s="202">
        <f>'Capital Structure'!$E$16</f>
        <v>9.98E-2</v>
      </c>
      <c r="D60" s="202">
        <f>'Capital Structure'!$E$16</f>
        <v>9.98E-2</v>
      </c>
      <c r="E60" s="202">
        <f>'Capital Structure'!$E$16</f>
        <v>9.98E-2</v>
      </c>
      <c r="F60" s="202">
        <f>'Capital Structure'!$E$16</f>
        <v>9.98E-2</v>
      </c>
      <c r="G60" s="202">
        <f>'Capital Structure'!$E$16</f>
        <v>9.98E-2</v>
      </c>
      <c r="H60" s="202">
        <f>'Capital Structure'!$E$16</f>
        <v>9.98E-2</v>
      </c>
      <c r="I60" s="202">
        <f>'Capital Structure'!$E$16</f>
        <v>9.98E-2</v>
      </c>
      <c r="J60" s="202">
        <f>'Capital Structure'!$E$16</f>
        <v>9.98E-2</v>
      </c>
      <c r="K60" s="202">
        <f>'Capital Structure'!$E$16</f>
        <v>9.98E-2</v>
      </c>
      <c r="L60" s="202">
        <f>'Capital Structure'!$E$16</f>
        <v>9.98E-2</v>
      </c>
      <c r="M60" s="80"/>
      <c r="N60" s="72"/>
    </row>
    <row r="61" spans="1:15" s="36" customFormat="1" ht="15" customHeight="1" x14ac:dyDescent="0.2">
      <c r="A61" s="34" t="s">
        <v>47</v>
      </c>
      <c r="B61" s="72">
        <f t="shared" ref="B61:E61" si="25">+B59*B60</f>
        <v>0</v>
      </c>
      <c r="C61" s="72">
        <f t="shared" si="25"/>
        <v>0</v>
      </c>
      <c r="D61" s="72">
        <f t="shared" si="25"/>
        <v>0</v>
      </c>
      <c r="E61" s="72">
        <f t="shared" si="25"/>
        <v>0</v>
      </c>
      <c r="F61" s="72">
        <f>+F59*F60</f>
        <v>0</v>
      </c>
      <c r="G61" s="72">
        <f t="shared" ref="G61:L61" si="26">+G59*G60</f>
        <v>0</v>
      </c>
      <c r="H61" s="72">
        <f t="shared" si="26"/>
        <v>0</v>
      </c>
      <c r="I61" s="72">
        <f t="shared" si="26"/>
        <v>0</v>
      </c>
      <c r="J61" s="72">
        <f t="shared" si="26"/>
        <v>0</v>
      </c>
      <c r="K61" s="72">
        <f t="shared" si="26"/>
        <v>0</v>
      </c>
      <c r="L61" s="72">
        <f t="shared" si="26"/>
        <v>0</v>
      </c>
      <c r="M61" s="35"/>
      <c r="N61" s="72"/>
      <c r="O61" s="35"/>
    </row>
    <row r="62" spans="1:15" s="36" customFormat="1" ht="15" customHeight="1" x14ac:dyDescent="0.2">
      <c r="A62" s="34" t="s">
        <v>48</v>
      </c>
      <c r="B62" s="65" t="e">
        <f t="shared" ref="B62:L62" si="27">B56</f>
        <v>#REF!</v>
      </c>
      <c r="C62" s="65" t="e">
        <f t="shared" si="27"/>
        <v>#REF!</v>
      </c>
      <c r="D62" s="65" t="e">
        <f>D56</f>
        <v>#REF!</v>
      </c>
      <c r="E62" s="65" t="e">
        <f t="shared" si="27"/>
        <v>#REF!</v>
      </c>
      <c r="F62" s="65" t="e">
        <f t="shared" si="27"/>
        <v>#REF!</v>
      </c>
      <c r="G62" s="65" t="e">
        <f t="shared" si="27"/>
        <v>#REF!</v>
      </c>
      <c r="H62" s="65" t="e">
        <f t="shared" si="27"/>
        <v>#REF!</v>
      </c>
      <c r="I62" s="65" t="e">
        <f t="shared" si="27"/>
        <v>#REF!</v>
      </c>
      <c r="J62" s="65" t="e">
        <f t="shared" si="27"/>
        <v>#REF!</v>
      </c>
      <c r="K62" s="65" t="e">
        <f t="shared" si="27"/>
        <v>#REF!</v>
      </c>
      <c r="L62" s="65" t="e">
        <f t="shared" si="27"/>
        <v>#REF!</v>
      </c>
      <c r="M62" s="35"/>
      <c r="N62" s="72" t="e">
        <f>SUM(B62:L62)</f>
        <v>#REF!</v>
      </c>
      <c r="O62" s="35"/>
    </row>
    <row r="63" spans="1:15" s="36" customFormat="1" ht="15" customHeight="1" x14ac:dyDescent="0.2">
      <c r="A63" s="34" t="s">
        <v>49</v>
      </c>
      <c r="B63" s="72" t="e">
        <f>SUM(B61:B62)</f>
        <v>#REF!</v>
      </c>
      <c r="C63" s="72" t="e">
        <f t="shared" ref="C63:L63" si="28">SUM(C61:C62)</f>
        <v>#REF!</v>
      </c>
      <c r="D63" s="72" t="e">
        <f t="shared" si="28"/>
        <v>#REF!</v>
      </c>
      <c r="E63" s="72" t="e">
        <f t="shared" si="28"/>
        <v>#REF!</v>
      </c>
      <c r="F63" s="72" t="e">
        <f t="shared" si="28"/>
        <v>#REF!</v>
      </c>
      <c r="G63" s="72" t="e">
        <f t="shared" si="28"/>
        <v>#REF!</v>
      </c>
      <c r="H63" s="72" t="e">
        <f t="shared" si="28"/>
        <v>#REF!</v>
      </c>
      <c r="I63" s="72" t="e">
        <f t="shared" si="28"/>
        <v>#REF!</v>
      </c>
      <c r="J63" s="72" t="e">
        <f t="shared" si="28"/>
        <v>#REF!</v>
      </c>
      <c r="K63" s="72" t="e">
        <f t="shared" si="28"/>
        <v>#REF!</v>
      </c>
      <c r="L63" s="72" t="e">
        <f t="shared" si="28"/>
        <v>#REF!</v>
      </c>
      <c r="M63" s="35"/>
      <c r="N63" s="72"/>
      <c r="O63" s="35"/>
    </row>
    <row r="64" spans="1:15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(Inputs)'!$E$38</f>
        <v>1.0353574571620852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94"/>
      <c r="N64" s="72"/>
      <c r="O64" s="94"/>
    </row>
    <row r="65" spans="1:23" s="36" customFormat="1" ht="15" customHeight="1" thickBot="1" x14ac:dyDescent="0.25">
      <c r="A65" s="34" t="s">
        <v>50</v>
      </c>
      <c r="B65" s="116" t="e">
        <f>B63*B64</f>
        <v>#REF!</v>
      </c>
      <c r="C65" s="116" t="e">
        <f t="shared" ref="C65:L65" si="29">C63*C64</f>
        <v>#REF!</v>
      </c>
      <c r="D65" s="116" t="e">
        <f t="shared" si="29"/>
        <v>#REF!</v>
      </c>
      <c r="E65" s="116" t="e">
        <f t="shared" si="29"/>
        <v>#REF!</v>
      </c>
      <c r="F65" s="116" t="e">
        <f t="shared" si="29"/>
        <v>#REF!</v>
      </c>
      <c r="G65" s="116" t="e">
        <f t="shared" si="29"/>
        <v>#REF!</v>
      </c>
      <c r="H65" s="116" t="e">
        <f t="shared" si="29"/>
        <v>#REF!</v>
      </c>
      <c r="I65" s="116" t="e">
        <f t="shared" si="29"/>
        <v>#REF!</v>
      </c>
      <c r="J65" s="116" t="e">
        <f t="shared" si="29"/>
        <v>#REF!</v>
      </c>
      <c r="K65" s="116" t="e">
        <f t="shared" si="29"/>
        <v>#REF!</v>
      </c>
      <c r="L65" s="116" t="e">
        <f t="shared" si="29"/>
        <v>#REF!</v>
      </c>
      <c r="M65" s="35"/>
      <c r="N65" s="304" t="e">
        <f>SUM(B65:L65)</f>
        <v>#REF!</v>
      </c>
      <c r="O65" s="35"/>
    </row>
    <row r="66" spans="1:23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35"/>
      <c r="N66" s="53"/>
      <c r="O66" s="35"/>
    </row>
    <row r="67" spans="1:23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35"/>
      <c r="N67" s="53"/>
      <c r="O67" s="35"/>
    </row>
    <row r="68" spans="1:23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35"/>
      <c r="N68" s="54"/>
      <c r="O68" s="35"/>
    </row>
    <row r="69" spans="1:23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35"/>
      <c r="N69" s="72"/>
      <c r="O69" s="35"/>
    </row>
    <row r="70" spans="1:23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35"/>
      <c r="N70" s="72"/>
      <c r="O70" s="35"/>
      <c r="P70" s="35"/>
      <c r="Q70" s="35"/>
      <c r="R70" s="35"/>
      <c r="S70" s="35"/>
      <c r="T70" s="35"/>
    </row>
    <row r="71" spans="1:23" s="36" customFormat="1" ht="25.5" x14ac:dyDescent="0.2">
      <c r="A71" s="86" t="s">
        <v>105</v>
      </c>
      <c r="B71" s="84">
        <f t="shared" ref="B71:L71" si="30">B20</f>
        <v>0</v>
      </c>
      <c r="C71" s="84">
        <f t="shared" si="30"/>
        <v>0</v>
      </c>
      <c r="D71" s="84">
        <f t="shared" si="30"/>
        <v>0</v>
      </c>
      <c r="E71" s="84">
        <f t="shared" si="30"/>
        <v>0</v>
      </c>
      <c r="F71" s="84">
        <f t="shared" si="30"/>
        <v>0</v>
      </c>
      <c r="G71" s="84">
        <f t="shared" si="30"/>
        <v>0</v>
      </c>
      <c r="H71" s="84">
        <f t="shared" si="30"/>
        <v>0</v>
      </c>
      <c r="I71" s="84">
        <f t="shared" si="30"/>
        <v>0</v>
      </c>
      <c r="J71" s="84">
        <f t="shared" si="30"/>
        <v>0</v>
      </c>
      <c r="K71" s="84">
        <f t="shared" si="30"/>
        <v>0</v>
      </c>
      <c r="L71" s="84">
        <f t="shared" si="30"/>
        <v>0</v>
      </c>
      <c r="M71" s="35"/>
      <c r="N71" s="72"/>
      <c r="O71" s="578"/>
      <c r="P71" s="578"/>
      <c r="Q71" s="578"/>
      <c r="R71" s="578"/>
      <c r="S71" s="35"/>
      <c r="T71" s="35"/>
      <c r="V71" s="87"/>
      <c r="W71" s="87"/>
    </row>
    <row r="72" spans="1:23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35"/>
      <c r="N72" s="52"/>
      <c r="O72" s="88"/>
      <c r="P72" s="35"/>
      <c r="Q72" s="35"/>
      <c r="R72" s="90"/>
      <c r="S72" s="35"/>
      <c r="T72" s="35"/>
      <c r="U72" s="91"/>
      <c r="V72" s="89"/>
      <c r="W72" s="89"/>
    </row>
    <row r="73" spans="1:23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35"/>
      <c r="N73" s="52"/>
      <c r="O73" s="88"/>
      <c r="P73" s="35"/>
      <c r="Q73" s="35"/>
      <c r="R73" s="90"/>
      <c r="S73" s="35"/>
      <c r="T73" s="35"/>
      <c r="U73" s="91"/>
      <c r="V73" s="89"/>
      <c r="W73" s="89"/>
    </row>
    <row r="74" spans="1:23" s="36" customFormat="1" ht="15" customHeight="1" x14ac:dyDescent="0.2">
      <c r="A74" s="86" t="s">
        <v>74</v>
      </c>
      <c r="B74" s="125">
        <v>0</v>
      </c>
      <c r="C74" s="125">
        <v>0</v>
      </c>
      <c r="D74" s="125">
        <f>$D$71*TaxDepr!$L5</f>
        <v>0</v>
      </c>
      <c r="E74" s="125">
        <f>$D$71*TaxDepr!$L6</f>
        <v>0</v>
      </c>
      <c r="F74" s="125">
        <f>$D$71*TaxDepr!$L7</f>
        <v>0</v>
      </c>
      <c r="G74" s="125">
        <f>($D$71*TaxDepr!$L8)+($G$71*TaxDepr!$L5)</f>
        <v>0</v>
      </c>
      <c r="H74" s="125">
        <f>($D$71*TaxDepr!$L9)+($G$71*TaxDepr!$L6)</f>
        <v>0</v>
      </c>
      <c r="I74" s="125">
        <f>($D$71*TaxDepr!$L10)+($G$71*TaxDepr!$L7)+($I$71*TaxDepr!$L5)</f>
        <v>0</v>
      </c>
      <c r="J74" s="125">
        <f>($D$71*TaxDepr!$L11)+($G$71*TaxDepr!$L8)+($I$71*TaxDepr!$L6)</f>
        <v>0</v>
      </c>
      <c r="K74" s="125">
        <f>($D$71*TaxDepr!$L12)+($G$71*TaxDepr!$L9)+($I$71*TaxDepr!$L7)</f>
        <v>0</v>
      </c>
      <c r="L74" s="125">
        <f>($D$71*TaxDepr!$L13)+($G$71*TaxDepr!$L10)+($I$71*TaxDepr!$L8)+($L$71*TaxDepr!$L5)</f>
        <v>0</v>
      </c>
      <c r="M74" s="35"/>
      <c r="N74" s="52"/>
      <c r="O74" s="35"/>
      <c r="P74" s="35"/>
      <c r="Q74" s="35"/>
      <c r="R74" s="35"/>
      <c r="S74" s="35"/>
      <c r="T74" s="35"/>
      <c r="U74" s="91"/>
      <c r="V74" s="89"/>
      <c r="W74" s="89"/>
    </row>
    <row r="75" spans="1:23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L75" si="31">C72+C74</f>
        <v>0</v>
      </c>
      <c r="D75" s="92">
        <f t="shared" si="31"/>
        <v>0</v>
      </c>
      <c r="E75" s="92">
        <f t="shared" si="31"/>
        <v>0</v>
      </c>
      <c r="F75" s="92">
        <f t="shared" si="31"/>
        <v>0</v>
      </c>
      <c r="G75" s="92">
        <f t="shared" si="31"/>
        <v>0</v>
      </c>
      <c r="H75" s="92">
        <f t="shared" si="31"/>
        <v>0</v>
      </c>
      <c r="I75" s="92">
        <f t="shared" si="31"/>
        <v>0</v>
      </c>
      <c r="J75" s="92">
        <f t="shared" si="31"/>
        <v>0</v>
      </c>
      <c r="K75" s="92">
        <f t="shared" si="31"/>
        <v>0</v>
      </c>
      <c r="L75" s="92">
        <f t="shared" si="31"/>
        <v>0</v>
      </c>
      <c r="M75" s="35"/>
      <c r="N75" s="52"/>
      <c r="O75" s="35"/>
      <c r="P75" s="35"/>
      <c r="Q75" s="35"/>
      <c r="R75" s="35"/>
      <c r="S75" s="35"/>
      <c r="T75" s="35"/>
      <c r="U75" s="91"/>
      <c r="V75" s="89"/>
      <c r="W75" s="89"/>
    </row>
    <row r="76" spans="1:23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35"/>
      <c r="N76" s="52"/>
      <c r="O76" s="35"/>
      <c r="P76" s="35"/>
      <c r="Q76" s="35"/>
      <c r="R76" s="35"/>
      <c r="S76" s="35"/>
      <c r="T76" s="35"/>
      <c r="U76" s="91"/>
      <c r="V76" s="89"/>
      <c r="W76" s="89"/>
    </row>
    <row r="77" spans="1:23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35"/>
      <c r="N77" s="52"/>
      <c r="O77" s="35"/>
      <c r="P77" s="35"/>
      <c r="Q77" s="35"/>
      <c r="R77" s="35"/>
      <c r="S77" s="35"/>
      <c r="T77" s="35"/>
      <c r="U77" s="91"/>
      <c r="V77" s="89"/>
      <c r="W77" s="89"/>
    </row>
    <row r="78" spans="1:23" s="36" customFormat="1" ht="25.5" x14ac:dyDescent="0.2">
      <c r="A78" s="86" t="s">
        <v>105</v>
      </c>
      <c r="B78" s="84">
        <f t="shared" ref="B78:L78" si="32">B20</f>
        <v>0</v>
      </c>
      <c r="C78" s="84">
        <f t="shared" si="32"/>
        <v>0</v>
      </c>
      <c r="D78" s="84">
        <f t="shared" si="32"/>
        <v>0</v>
      </c>
      <c r="E78" s="84">
        <f t="shared" si="32"/>
        <v>0</v>
      </c>
      <c r="F78" s="84">
        <f t="shared" si="32"/>
        <v>0</v>
      </c>
      <c r="G78" s="84">
        <f t="shared" si="32"/>
        <v>0</v>
      </c>
      <c r="H78" s="84">
        <f t="shared" si="32"/>
        <v>0</v>
      </c>
      <c r="I78" s="84">
        <f t="shared" si="32"/>
        <v>0</v>
      </c>
      <c r="J78" s="84">
        <f t="shared" si="32"/>
        <v>0</v>
      </c>
      <c r="K78" s="84">
        <f t="shared" si="32"/>
        <v>0</v>
      </c>
      <c r="L78" s="84">
        <f t="shared" si="32"/>
        <v>0</v>
      </c>
      <c r="M78" s="35"/>
      <c r="N78" s="52"/>
      <c r="O78" s="35"/>
      <c r="P78" s="88"/>
      <c r="Q78" s="35"/>
      <c r="R78" s="94"/>
      <c r="S78" s="35"/>
      <c r="T78" s="35"/>
      <c r="U78" s="91"/>
      <c r="V78" s="89"/>
      <c r="W78" s="89"/>
    </row>
    <row r="79" spans="1:23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35"/>
      <c r="N79" s="52"/>
      <c r="O79" s="35"/>
      <c r="P79" s="88"/>
      <c r="Q79" s="35"/>
      <c r="R79" s="94"/>
      <c r="S79" s="35"/>
      <c r="T79" s="35"/>
      <c r="U79" s="91"/>
      <c r="V79" s="89"/>
      <c r="W79" s="89"/>
    </row>
    <row r="80" spans="1:23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35"/>
      <c r="N80" s="52"/>
      <c r="O80" s="35"/>
      <c r="P80" s="88"/>
      <c r="Q80" s="35"/>
      <c r="R80" s="94"/>
      <c r="S80" s="35"/>
      <c r="T80" s="35"/>
      <c r="U80" s="91"/>
      <c r="V80" s="89"/>
      <c r="W80" s="89"/>
    </row>
    <row r="81" spans="1:23" s="36" customFormat="1" ht="15" customHeight="1" x14ac:dyDescent="0.2">
      <c r="A81" s="86" t="s">
        <v>74</v>
      </c>
      <c r="B81" s="125">
        <v>0</v>
      </c>
      <c r="C81" s="125">
        <v>0</v>
      </c>
      <c r="D81" s="125">
        <f>D74</f>
        <v>0</v>
      </c>
      <c r="E81" s="125">
        <f t="shared" ref="E81:L81" si="33">E74</f>
        <v>0</v>
      </c>
      <c r="F81" s="125">
        <f t="shared" si="33"/>
        <v>0</v>
      </c>
      <c r="G81" s="125">
        <f t="shared" si="33"/>
        <v>0</v>
      </c>
      <c r="H81" s="125">
        <f t="shared" si="33"/>
        <v>0</v>
      </c>
      <c r="I81" s="125">
        <f t="shared" si="33"/>
        <v>0</v>
      </c>
      <c r="J81" s="125">
        <f t="shared" si="33"/>
        <v>0</v>
      </c>
      <c r="K81" s="125">
        <f t="shared" si="33"/>
        <v>0</v>
      </c>
      <c r="L81" s="125">
        <f t="shared" si="33"/>
        <v>0</v>
      </c>
      <c r="M81" s="35"/>
      <c r="N81" s="52"/>
      <c r="O81" s="35"/>
      <c r="P81" s="88"/>
      <c r="Q81" s="35"/>
      <c r="R81" s="94"/>
      <c r="S81" s="35"/>
      <c r="T81" s="35"/>
      <c r="U81" s="91"/>
      <c r="V81" s="89"/>
      <c r="W81" s="89"/>
    </row>
    <row r="82" spans="1:23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L82" si="34">C79+C81</f>
        <v>0</v>
      </c>
      <c r="D82" s="92">
        <f t="shared" si="34"/>
        <v>0</v>
      </c>
      <c r="E82" s="92">
        <f t="shared" si="34"/>
        <v>0</v>
      </c>
      <c r="F82" s="92">
        <f t="shared" si="34"/>
        <v>0</v>
      </c>
      <c r="G82" s="92">
        <f t="shared" si="34"/>
        <v>0</v>
      </c>
      <c r="H82" s="92">
        <f t="shared" si="34"/>
        <v>0</v>
      </c>
      <c r="I82" s="92">
        <f t="shared" si="34"/>
        <v>0</v>
      </c>
      <c r="J82" s="92">
        <f t="shared" si="34"/>
        <v>0</v>
      </c>
      <c r="K82" s="92">
        <f t="shared" si="34"/>
        <v>0</v>
      </c>
      <c r="L82" s="92">
        <f t="shared" si="34"/>
        <v>0</v>
      </c>
      <c r="M82" s="35"/>
      <c r="N82" s="52"/>
      <c r="O82" s="95"/>
      <c r="P82" s="35"/>
      <c r="Q82" s="35"/>
      <c r="R82" s="96"/>
      <c r="S82" s="35"/>
      <c r="T82" s="35"/>
      <c r="U82" s="91"/>
      <c r="V82" s="89"/>
      <c r="W82" s="89"/>
    </row>
    <row r="83" spans="1:23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35"/>
      <c r="N83" s="52"/>
      <c r="O83" s="35"/>
      <c r="P83" s="35"/>
      <c r="Q83" s="35"/>
      <c r="R83" s="35"/>
      <c r="S83" s="35"/>
      <c r="T83" s="35"/>
      <c r="U83" s="91"/>
      <c r="V83" s="89"/>
      <c r="W83" s="89"/>
    </row>
    <row r="84" spans="1:23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35"/>
      <c r="N84" s="54"/>
      <c r="O84" s="35"/>
      <c r="P84" s="35"/>
      <c r="Q84" s="35"/>
      <c r="R84" s="35"/>
      <c r="S84" s="35"/>
      <c r="T84" s="35"/>
    </row>
    <row r="85" spans="1:23" s="36" customFormat="1" ht="15" customHeight="1" x14ac:dyDescent="0.2">
      <c r="A85" s="106" t="s">
        <v>90</v>
      </c>
      <c r="B85" s="72" t="e">
        <f t="shared" ref="B85:L85" si="35">$B$20*(1-$B$5)/$B$3</f>
        <v>#N/A</v>
      </c>
      <c r="C85" s="72" t="e">
        <f t="shared" si="35"/>
        <v>#N/A</v>
      </c>
      <c r="D85" s="72" t="e">
        <f t="shared" si="35"/>
        <v>#N/A</v>
      </c>
      <c r="E85" s="72" t="e">
        <f t="shared" si="35"/>
        <v>#N/A</v>
      </c>
      <c r="F85" s="72" t="e">
        <f t="shared" si="35"/>
        <v>#N/A</v>
      </c>
      <c r="G85" s="72" t="e">
        <f t="shared" si="35"/>
        <v>#N/A</v>
      </c>
      <c r="H85" s="72" t="e">
        <f t="shared" si="35"/>
        <v>#N/A</v>
      </c>
      <c r="I85" s="72" t="e">
        <f t="shared" si="35"/>
        <v>#N/A</v>
      </c>
      <c r="J85" s="72" t="e">
        <f t="shared" si="35"/>
        <v>#N/A</v>
      </c>
      <c r="K85" s="72" t="e">
        <f t="shared" si="35"/>
        <v>#N/A</v>
      </c>
      <c r="L85" s="72" t="e">
        <f t="shared" si="35"/>
        <v>#N/A</v>
      </c>
      <c r="M85" s="35"/>
      <c r="N85" s="72" t="e">
        <f t="shared" ref="N85:N95" si="36">SUM(B85:L85)</f>
        <v>#N/A</v>
      </c>
      <c r="O85" s="35"/>
    </row>
    <row r="86" spans="1:23" s="36" customFormat="1" ht="15" customHeight="1" x14ac:dyDescent="0.2">
      <c r="A86" s="106">
        <v>2015</v>
      </c>
      <c r="B86" s="72"/>
      <c r="C86" s="72" t="e">
        <f t="shared" ref="C86:L86" si="37">$C$20*(1-$B$5)/$B$3</f>
        <v>#N/A</v>
      </c>
      <c r="D86" s="72" t="e">
        <f t="shared" si="37"/>
        <v>#N/A</v>
      </c>
      <c r="E86" s="72" t="e">
        <f t="shared" si="37"/>
        <v>#N/A</v>
      </c>
      <c r="F86" s="72" t="e">
        <f t="shared" si="37"/>
        <v>#N/A</v>
      </c>
      <c r="G86" s="72" t="e">
        <f t="shared" si="37"/>
        <v>#N/A</v>
      </c>
      <c r="H86" s="72" t="e">
        <f t="shared" si="37"/>
        <v>#N/A</v>
      </c>
      <c r="I86" s="72" t="e">
        <f t="shared" si="37"/>
        <v>#N/A</v>
      </c>
      <c r="J86" s="72" t="e">
        <f t="shared" si="37"/>
        <v>#N/A</v>
      </c>
      <c r="K86" s="72" t="e">
        <f t="shared" si="37"/>
        <v>#N/A</v>
      </c>
      <c r="L86" s="72" t="e">
        <f t="shared" si="37"/>
        <v>#N/A</v>
      </c>
      <c r="M86" s="35"/>
      <c r="N86" s="72" t="e">
        <f t="shared" si="36"/>
        <v>#N/A</v>
      </c>
      <c r="O86" s="35"/>
    </row>
    <row r="87" spans="1:23" s="36" customFormat="1" ht="15" customHeight="1" x14ac:dyDescent="0.2">
      <c r="A87" s="106">
        <v>2016</v>
      </c>
      <c r="B87" s="72"/>
      <c r="C87" s="72"/>
      <c r="D87" s="72" t="e">
        <f t="shared" ref="D87:L87" si="38">$D$20*(1-$B$5)/$B$3</f>
        <v>#N/A</v>
      </c>
      <c r="E87" s="72" t="e">
        <f t="shared" si="38"/>
        <v>#N/A</v>
      </c>
      <c r="F87" s="72" t="e">
        <f t="shared" si="38"/>
        <v>#N/A</v>
      </c>
      <c r="G87" s="72" t="e">
        <f t="shared" si="38"/>
        <v>#N/A</v>
      </c>
      <c r="H87" s="72" t="e">
        <f t="shared" si="38"/>
        <v>#N/A</v>
      </c>
      <c r="I87" s="72" t="e">
        <f t="shared" si="38"/>
        <v>#N/A</v>
      </c>
      <c r="J87" s="72" t="e">
        <f t="shared" si="38"/>
        <v>#N/A</v>
      </c>
      <c r="K87" s="72" t="e">
        <f t="shared" si="38"/>
        <v>#N/A</v>
      </c>
      <c r="L87" s="72" t="e">
        <f t="shared" si="38"/>
        <v>#N/A</v>
      </c>
      <c r="M87" s="35"/>
      <c r="N87" s="72" t="e">
        <f t="shared" si="36"/>
        <v>#N/A</v>
      </c>
      <c r="O87" s="35"/>
    </row>
    <row r="88" spans="1:23" s="36" customFormat="1" ht="15" customHeight="1" x14ac:dyDescent="0.2">
      <c r="A88" s="106">
        <v>2017</v>
      </c>
      <c r="B88" s="72"/>
      <c r="C88" s="72"/>
      <c r="D88" s="72"/>
      <c r="E88" s="72" t="e">
        <f t="shared" ref="E88:L88" si="39">$E$20*(1-$B$5)/$B$3</f>
        <v>#N/A</v>
      </c>
      <c r="F88" s="72" t="e">
        <f t="shared" si="39"/>
        <v>#N/A</v>
      </c>
      <c r="G88" s="72" t="e">
        <f t="shared" si="39"/>
        <v>#N/A</v>
      </c>
      <c r="H88" s="72" t="e">
        <f t="shared" si="39"/>
        <v>#N/A</v>
      </c>
      <c r="I88" s="72" t="e">
        <f t="shared" si="39"/>
        <v>#N/A</v>
      </c>
      <c r="J88" s="72" t="e">
        <f t="shared" si="39"/>
        <v>#N/A</v>
      </c>
      <c r="K88" s="72" t="e">
        <f t="shared" si="39"/>
        <v>#N/A</v>
      </c>
      <c r="L88" s="72" t="e">
        <f t="shared" si="39"/>
        <v>#N/A</v>
      </c>
      <c r="M88" s="35"/>
      <c r="N88" s="72" t="e">
        <f t="shared" si="36"/>
        <v>#N/A</v>
      </c>
      <c r="O88" s="35"/>
    </row>
    <row r="89" spans="1:23" s="36" customFormat="1" ht="15" customHeight="1" x14ac:dyDescent="0.2">
      <c r="A89" s="106">
        <v>2018</v>
      </c>
      <c r="B89" s="72"/>
      <c r="C89" s="72"/>
      <c r="D89" s="72"/>
      <c r="E89" s="72"/>
      <c r="F89" s="72" t="e">
        <f t="shared" ref="F89:L89" si="40">$F$20*(1-$B$5)/$B$3</f>
        <v>#N/A</v>
      </c>
      <c r="G89" s="72" t="e">
        <f t="shared" si="40"/>
        <v>#N/A</v>
      </c>
      <c r="H89" s="72" t="e">
        <f t="shared" si="40"/>
        <v>#N/A</v>
      </c>
      <c r="I89" s="72" t="e">
        <f t="shared" si="40"/>
        <v>#N/A</v>
      </c>
      <c r="J89" s="72" t="e">
        <f t="shared" si="40"/>
        <v>#N/A</v>
      </c>
      <c r="K89" s="72" t="e">
        <f t="shared" si="40"/>
        <v>#N/A</v>
      </c>
      <c r="L89" s="72" t="e">
        <f t="shared" si="40"/>
        <v>#N/A</v>
      </c>
      <c r="M89" s="35"/>
      <c r="N89" s="72" t="e">
        <f t="shared" si="36"/>
        <v>#N/A</v>
      </c>
      <c r="O89" s="35"/>
    </row>
    <row r="90" spans="1:23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 t="e">
        <f t="shared" ref="G90:L90" si="41">$G$20*(1-$B$5)/$B$3</f>
        <v>#N/A</v>
      </c>
      <c r="H90" s="72" t="e">
        <f t="shared" si="41"/>
        <v>#N/A</v>
      </c>
      <c r="I90" s="72" t="e">
        <f t="shared" si="41"/>
        <v>#N/A</v>
      </c>
      <c r="J90" s="72" t="e">
        <f t="shared" si="41"/>
        <v>#N/A</v>
      </c>
      <c r="K90" s="72" t="e">
        <f t="shared" si="41"/>
        <v>#N/A</v>
      </c>
      <c r="L90" s="72" t="e">
        <f t="shared" si="41"/>
        <v>#N/A</v>
      </c>
      <c r="M90" s="35"/>
      <c r="N90" s="72" t="e">
        <f t="shared" si="36"/>
        <v>#N/A</v>
      </c>
      <c r="O90" s="35"/>
    </row>
    <row r="91" spans="1:23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 t="e">
        <f>$H$20*(1-$B$5)/$B$3</f>
        <v>#N/A</v>
      </c>
      <c r="I91" s="72" t="e">
        <f>$H$20*(1-$B$5)/$B$3</f>
        <v>#N/A</v>
      </c>
      <c r="J91" s="72" t="e">
        <f>$H$20*(1-$B$5)/$B$3</f>
        <v>#N/A</v>
      </c>
      <c r="K91" s="72" t="e">
        <f>$H$20*(1-$B$5)/$B$3</f>
        <v>#N/A</v>
      </c>
      <c r="L91" s="72" t="e">
        <f>$H$20*(1-$B$5)/$B$3</f>
        <v>#N/A</v>
      </c>
      <c r="M91" s="35"/>
      <c r="N91" s="72" t="e">
        <f t="shared" si="36"/>
        <v>#N/A</v>
      </c>
      <c r="O91" s="35"/>
    </row>
    <row r="92" spans="1:23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 t="e">
        <f>$I$20*(1-$B$5)/$B$3</f>
        <v>#N/A</v>
      </c>
      <c r="J92" s="72" t="e">
        <f>$I$20*(1-$B$5)/$B$3</f>
        <v>#N/A</v>
      </c>
      <c r="K92" s="72" t="e">
        <f>$I$20*(1-$B$5)/$B$3</f>
        <v>#N/A</v>
      </c>
      <c r="L92" s="72" t="e">
        <f>$I$20*(1-$B$5)/$B$3</f>
        <v>#N/A</v>
      </c>
      <c r="M92" s="35"/>
      <c r="N92" s="72" t="e">
        <f t="shared" si="36"/>
        <v>#N/A</v>
      </c>
      <c r="O92" s="35"/>
    </row>
    <row r="93" spans="1:23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 t="e">
        <f>$J$20*(1-$B$5)/$B$3</f>
        <v>#N/A</v>
      </c>
      <c r="K93" s="72" t="e">
        <f>$J$20*(1-$B$5)/$B$3</f>
        <v>#N/A</v>
      </c>
      <c r="L93" s="72" t="e">
        <f>$J$20*(1-$B$5)/$B$3</f>
        <v>#N/A</v>
      </c>
      <c r="M93" s="35"/>
      <c r="N93" s="72" t="e">
        <f t="shared" si="36"/>
        <v>#N/A</v>
      </c>
      <c r="O93" s="35"/>
    </row>
    <row r="94" spans="1:23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 t="e">
        <f>$K$20*(1-$B$5)/$B$3</f>
        <v>#N/A</v>
      </c>
      <c r="L94" s="72" t="e">
        <f>$K$20*(1-$B$5)/$B$3</f>
        <v>#N/A</v>
      </c>
      <c r="M94" s="35"/>
      <c r="N94" s="72" t="e">
        <f t="shared" si="36"/>
        <v>#N/A</v>
      </c>
      <c r="O94" s="35"/>
    </row>
    <row r="95" spans="1:23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 t="e">
        <f>$L$20*(1-$B$5)/$B$3</f>
        <v>#N/A</v>
      </c>
      <c r="M95" s="35"/>
      <c r="N95" s="72" t="e">
        <f t="shared" si="36"/>
        <v>#N/A</v>
      </c>
      <c r="O95" s="35"/>
    </row>
    <row r="96" spans="1:23" s="102" customFormat="1" ht="15" customHeight="1" thickBot="1" x14ac:dyDescent="0.25">
      <c r="A96" s="98"/>
      <c r="B96" s="101" t="e">
        <f t="shared" ref="B96:K96" si="42">SUM(B85:B95)</f>
        <v>#N/A</v>
      </c>
      <c r="C96" s="101" t="e">
        <f t="shared" si="42"/>
        <v>#N/A</v>
      </c>
      <c r="D96" s="101" t="e">
        <f t="shared" si="42"/>
        <v>#N/A</v>
      </c>
      <c r="E96" s="101" t="e">
        <f t="shared" si="42"/>
        <v>#N/A</v>
      </c>
      <c r="F96" s="101" t="e">
        <f t="shared" si="42"/>
        <v>#N/A</v>
      </c>
      <c r="G96" s="101" t="e">
        <f t="shared" si="42"/>
        <v>#N/A</v>
      </c>
      <c r="H96" s="101" t="e">
        <f t="shared" si="42"/>
        <v>#N/A</v>
      </c>
      <c r="I96" s="101" t="e">
        <f t="shared" si="42"/>
        <v>#N/A</v>
      </c>
      <c r="J96" s="101" t="e">
        <f t="shared" si="42"/>
        <v>#N/A</v>
      </c>
      <c r="K96" s="101" t="e">
        <f t="shared" si="42"/>
        <v>#N/A</v>
      </c>
      <c r="L96" s="101" t="e">
        <f>SUM(L85:L95)</f>
        <v>#N/A</v>
      </c>
      <c r="M96" s="283"/>
      <c r="N96" s="55" t="e">
        <f>SUM(N85:N95)</f>
        <v>#N/A</v>
      </c>
      <c r="O96" s="283"/>
    </row>
    <row r="97" spans="1:15" s="36" customFormat="1" ht="15" customHeight="1" thickTop="1" x14ac:dyDescent="0.2">
      <c r="A97" s="100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35"/>
      <c r="N97" s="54"/>
      <c r="O97" s="35"/>
    </row>
    <row r="98" spans="1:15" s="36" customFormat="1" ht="15" customHeight="1" x14ac:dyDescent="0.2">
      <c r="A98" s="103" t="s">
        <v>69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35"/>
      <c r="N98" s="54"/>
      <c r="O98" s="35"/>
    </row>
    <row r="99" spans="1:15" s="36" customFormat="1" ht="15" customHeight="1" x14ac:dyDescent="0.2">
      <c r="A99" s="106" t="s">
        <v>90</v>
      </c>
      <c r="B99" s="72" t="e">
        <f t="shared" ref="B99:L99" si="43">$B$20/$B$3</f>
        <v>#N/A</v>
      </c>
      <c r="C99" s="72" t="e">
        <f t="shared" si="43"/>
        <v>#N/A</v>
      </c>
      <c r="D99" s="72" t="e">
        <f t="shared" si="43"/>
        <v>#N/A</v>
      </c>
      <c r="E99" s="72" t="e">
        <f t="shared" si="43"/>
        <v>#N/A</v>
      </c>
      <c r="F99" s="72" t="e">
        <f t="shared" si="43"/>
        <v>#N/A</v>
      </c>
      <c r="G99" s="72" t="e">
        <f t="shared" si="43"/>
        <v>#N/A</v>
      </c>
      <c r="H99" s="72" t="e">
        <f t="shared" si="43"/>
        <v>#N/A</v>
      </c>
      <c r="I99" s="72" t="e">
        <f t="shared" si="43"/>
        <v>#N/A</v>
      </c>
      <c r="J99" s="72" t="e">
        <f t="shared" si="43"/>
        <v>#N/A</v>
      </c>
      <c r="K99" s="72" t="e">
        <f t="shared" si="43"/>
        <v>#N/A</v>
      </c>
      <c r="L99" s="72" t="e">
        <f t="shared" si="43"/>
        <v>#N/A</v>
      </c>
      <c r="M99" s="35"/>
      <c r="N99" s="72" t="e">
        <f t="shared" ref="N99:N109" si="44">SUM(B99:M99)</f>
        <v>#N/A</v>
      </c>
      <c r="O99" s="35"/>
    </row>
    <row r="100" spans="1:15" s="36" customFormat="1" ht="15" customHeight="1" x14ac:dyDescent="0.2">
      <c r="A100" s="106">
        <v>2015</v>
      </c>
      <c r="B100" s="72"/>
      <c r="C100" s="72" t="e">
        <f t="shared" ref="C100:L100" si="45">$C$20/$B$3</f>
        <v>#N/A</v>
      </c>
      <c r="D100" s="72" t="e">
        <f t="shared" si="45"/>
        <v>#N/A</v>
      </c>
      <c r="E100" s="72" t="e">
        <f t="shared" si="45"/>
        <v>#N/A</v>
      </c>
      <c r="F100" s="72" t="e">
        <f t="shared" si="45"/>
        <v>#N/A</v>
      </c>
      <c r="G100" s="72" t="e">
        <f t="shared" si="45"/>
        <v>#N/A</v>
      </c>
      <c r="H100" s="72" t="e">
        <f t="shared" si="45"/>
        <v>#N/A</v>
      </c>
      <c r="I100" s="72" t="e">
        <f t="shared" si="45"/>
        <v>#N/A</v>
      </c>
      <c r="J100" s="72" t="e">
        <f t="shared" si="45"/>
        <v>#N/A</v>
      </c>
      <c r="K100" s="72" t="e">
        <f t="shared" si="45"/>
        <v>#N/A</v>
      </c>
      <c r="L100" s="72" t="e">
        <f t="shared" si="45"/>
        <v>#N/A</v>
      </c>
      <c r="M100" s="35"/>
      <c r="N100" s="72" t="e">
        <f t="shared" si="44"/>
        <v>#N/A</v>
      </c>
      <c r="O100" s="35"/>
    </row>
    <row r="101" spans="1:15" s="36" customFormat="1" ht="15" customHeight="1" x14ac:dyDescent="0.2">
      <c r="A101" s="106">
        <v>2016</v>
      </c>
      <c r="B101" s="72"/>
      <c r="C101" s="72"/>
      <c r="D101" s="72" t="e">
        <f t="shared" ref="D101:L101" si="46">$D$20/$B$3</f>
        <v>#N/A</v>
      </c>
      <c r="E101" s="72" t="e">
        <f t="shared" si="46"/>
        <v>#N/A</v>
      </c>
      <c r="F101" s="72" t="e">
        <f t="shared" si="46"/>
        <v>#N/A</v>
      </c>
      <c r="G101" s="72" t="e">
        <f t="shared" si="46"/>
        <v>#N/A</v>
      </c>
      <c r="H101" s="72" t="e">
        <f t="shared" si="46"/>
        <v>#N/A</v>
      </c>
      <c r="I101" s="72" t="e">
        <f t="shared" si="46"/>
        <v>#N/A</v>
      </c>
      <c r="J101" s="72" t="e">
        <f t="shared" si="46"/>
        <v>#N/A</v>
      </c>
      <c r="K101" s="72" t="e">
        <f t="shared" si="46"/>
        <v>#N/A</v>
      </c>
      <c r="L101" s="72" t="e">
        <f t="shared" si="46"/>
        <v>#N/A</v>
      </c>
      <c r="M101" s="35"/>
      <c r="N101" s="72" t="e">
        <f t="shared" si="44"/>
        <v>#N/A</v>
      </c>
      <c r="O101" s="35"/>
    </row>
    <row r="102" spans="1:15" s="36" customFormat="1" ht="15" customHeight="1" x14ac:dyDescent="0.2">
      <c r="A102" s="106">
        <v>2017</v>
      </c>
      <c r="B102" s="72"/>
      <c r="C102" s="72"/>
      <c r="D102" s="72"/>
      <c r="E102" s="72" t="e">
        <f t="shared" ref="E102:L102" si="47">$E$20/$B$3</f>
        <v>#N/A</v>
      </c>
      <c r="F102" s="72" t="e">
        <f t="shared" si="47"/>
        <v>#N/A</v>
      </c>
      <c r="G102" s="72" t="e">
        <f t="shared" si="47"/>
        <v>#N/A</v>
      </c>
      <c r="H102" s="72" t="e">
        <f t="shared" si="47"/>
        <v>#N/A</v>
      </c>
      <c r="I102" s="72" t="e">
        <f t="shared" si="47"/>
        <v>#N/A</v>
      </c>
      <c r="J102" s="72" t="e">
        <f t="shared" si="47"/>
        <v>#N/A</v>
      </c>
      <c r="K102" s="72" t="e">
        <f t="shared" si="47"/>
        <v>#N/A</v>
      </c>
      <c r="L102" s="72" t="e">
        <f t="shared" si="47"/>
        <v>#N/A</v>
      </c>
      <c r="M102" s="35"/>
      <c r="N102" s="72" t="e">
        <f t="shared" si="44"/>
        <v>#N/A</v>
      </c>
      <c r="O102" s="35"/>
    </row>
    <row r="103" spans="1:15" s="36" customFormat="1" ht="15" customHeight="1" x14ac:dyDescent="0.2">
      <c r="A103" s="106">
        <v>2018</v>
      </c>
      <c r="B103" s="72"/>
      <c r="C103" s="72"/>
      <c r="D103" s="72"/>
      <c r="E103" s="72"/>
      <c r="F103" s="72" t="e">
        <f t="shared" ref="F103:L103" si="48">$F$20/$B$3</f>
        <v>#N/A</v>
      </c>
      <c r="G103" s="72" t="e">
        <f t="shared" si="48"/>
        <v>#N/A</v>
      </c>
      <c r="H103" s="72" t="e">
        <f t="shared" si="48"/>
        <v>#N/A</v>
      </c>
      <c r="I103" s="72" t="e">
        <f t="shared" si="48"/>
        <v>#N/A</v>
      </c>
      <c r="J103" s="72" t="e">
        <f t="shared" si="48"/>
        <v>#N/A</v>
      </c>
      <c r="K103" s="72" t="e">
        <f t="shared" si="48"/>
        <v>#N/A</v>
      </c>
      <c r="L103" s="72" t="e">
        <f t="shared" si="48"/>
        <v>#N/A</v>
      </c>
      <c r="M103" s="35"/>
      <c r="N103" s="72" t="e">
        <f t="shared" si="44"/>
        <v>#N/A</v>
      </c>
      <c r="O103" s="35"/>
    </row>
    <row r="104" spans="1:15" s="36" customFormat="1" ht="15" customHeight="1" x14ac:dyDescent="0.2">
      <c r="A104" s="106">
        <v>2019</v>
      </c>
      <c r="B104" s="72"/>
      <c r="C104" s="72"/>
      <c r="D104" s="72"/>
      <c r="E104" s="72"/>
      <c r="F104" s="72"/>
      <c r="G104" s="72" t="e">
        <f t="shared" ref="G104:L104" si="49">$G$20/$B$3</f>
        <v>#N/A</v>
      </c>
      <c r="H104" s="72" t="e">
        <f t="shared" si="49"/>
        <v>#N/A</v>
      </c>
      <c r="I104" s="72" t="e">
        <f t="shared" si="49"/>
        <v>#N/A</v>
      </c>
      <c r="J104" s="72" t="e">
        <f t="shared" si="49"/>
        <v>#N/A</v>
      </c>
      <c r="K104" s="72" t="e">
        <f t="shared" si="49"/>
        <v>#N/A</v>
      </c>
      <c r="L104" s="72" t="e">
        <f t="shared" si="49"/>
        <v>#N/A</v>
      </c>
      <c r="M104" s="35"/>
      <c r="N104" s="72" t="e">
        <f t="shared" si="44"/>
        <v>#N/A</v>
      </c>
      <c r="O104" s="35"/>
    </row>
    <row r="105" spans="1:15" s="36" customFormat="1" ht="15" customHeight="1" x14ac:dyDescent="0.2">
      <c r="A105" s="106">
        <v>2020</v>
      </c>
      <c r="B105" s="72"/>
      <c r="C105" s="72"/>
      <c r="D105" s="72"/>
      <c r="E105" s="72"/>
      <c r="F105" s="72"/>
      <c r="G105" s="72"/>
      <c r="H105" s="72" t="e">
        <f>$H$20/$B$3</f>
        <v>#N/A</v>
      </c>
      <c r="I105" s="72" t="e">
        <f>$H$20/$B$3</f>
        <v>#N/A</v>
      </c>
      <c r="J105" s="72" t="e">
        <f>$H$20/$B$3</f>
        <v>#N/A</v>
      </c>
      <c r="K105" s="72" t="e">
        <f>$H$20/$B$3</f>
        <v>#N/A</v>
      </c>
      <c r="L105" s="72" t="e">
        <f>$H$20/$B$3</f>
        <v>#N/A</v>
      </c>
      <c r="M105" s="35"/>
      <c r="N105" s="72" t="e">
        <f t="shared" si="44"/>
        <v>#N/A</v>
      </c>
      <c r="O105" s="35"/>
    </row>
    <row r="106" spans="1:15" s="36" customFormat="1" ht="15" customHeight="1" x14ac:dyDescent="0.2">
      <c r="A106" s="106">
        <v>2021</v>
      </c>
      <c r="B106" s="72"/>
      <c r="C106" s="72"/>
      <c r="D106" s="72"/>
      <c r="E106" s="72"/>
      <c r="F106" s="72"/>
      <c r="G106" s="72"/>
      <c r="H106" s="72"/>
      <c r="I106" s="72" t="e">
        <f>$I$20/$B$3</f>
        <v>#N/A</v>
      </c>
      <c r="J106" s="72" t="e">
        <f>$I$20/$B$3</f>
        <v>#N/A</v>
      </c>
      <c r="K106" s="72" t="e">
        <f>$I$20/$B$3</f>
        <v>#N/A</v>
      </c>
      <c r="L106" s="72" t="e">
        <f>$I$20/$B$3</f>
        <v>#N/A</v>
      </c>
      <c r="M106" s="35"/>
      <c r="N106" s="72" t="e">
        <f t="shared" si="44"/>
        <v>#N/A</v>
      </c>
      <c r="O106" s="35"/>
    </row>
    <row r="107" spans="1:15" s="36" customFormat="1" ht="15" customHeight="1" x14ac:dyDescent="0.2">
      <c r="A107" s="106">
        <v>2022</v>
      </c>
      <c r="B107" s="72"/>
      <c r="C107" s="72"/>
      <c r="D107" s="72"/>
      <c r="E107" s="72"/>
      <c r="F107" s="72"/>
      <c r="G107" s="72"/>
      <c r="H107" s="72"/>
      <c r="I107" s="72"/>
      <c r="J107" s="72" t="e">
        <f>$J$20/$B$3</f>
        <v>#N/A</v>
      </c>
      <c r="K107" s="72" t="e">
        <f>$J$20/$B$3</f>
        <v>#N/A</v>
      </c>
      <c r="L107" s="72" t="e">
        <f>$J$20/$B$3</f>
        <v>#N/A</v>
      </c>
      <c r="M107" s="35"/>
      <c r="N107" s="72" t="e">
        <f t="shared" si="44"/>
        <v>#N/A</v>
      </c>
      <c r="O107" s="35"/>
    </row>
    <row r="108" spans="1:15" s="36" customFormat="1" ht="15" customHeight="1" x14ac:dyDescent="0.2">
      <c r="A108" s="106">
        <v>2023</v>
      </c>
      <c r="B108" s="72"/>
      <c r="C108" s="72"/>
      <c r="D108" s="72"/>
      <c r="E108" s="72"/>
      <c r="F108" s="72"/>
      <c r="G108" s="72"/>
      <c r="H108" s="72"/>
      <c r="I108" s="72"/>
      <c r="J108" s="72"/>
      <c r="K108" s="72" t="e">
        <f>$K$20/$B$3</f>
        <v>#N/A</v>
      </c>
      <c r="L108" s="72" t="e">
        <f>$K$20/$B$3</f>
        <v>#N/A</v>
      </c>
      <c r="M108" s="35"/>
      <c r="N108" s="72" t="e">
        <f t="shared" si="44"/>
        <v>#N/A</v>
      </c>
      <c r="O108" s="35"/>
    </row>
    <row r="109" spans="1:15" s="36" customFormat="1" ht="15" customHeight="1" x14ac:dyDescent="0.2">
      <c r="A109" s="106">
        <v>2024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 t="e">
        <f>$L$20/$B$3</f>
        <v>#N/A</v>
      </c>
      <c r="M109" s="35"/>
      <c r="N109" s="72" t="e">
        <f t="shared" si="44"/>
        <v>#N/A</v>
      </c>
      <c r="O109" s="35"/>
    </row>
    <row r="110" spans="1:15" s="36" customFormat="1" ht="15" customHeight="1" thickBot="1" x14ac:dyDescent="0.25">
      <c r="A110" s="32"/>
      <c r="B110" s="66" t="e">
        <f t="shared" ref="B110:L110" si="50">SUM(B99:B109)</f>
        <v>#N/A</v>
      </c>
      <c r="C110" s="66" t="e">
        <f t="shared" si="50"/>
        <v>#N/A</v>
      </c>
      <c r="D110" s="66" t="e">
        <f t="shared" si="50"/>
        <v>#N/A</v>
      </c>
      <c r="E110" s="66" t="e">
        <f t="shared" si="50"/>
        <v>#N/A</v>
      </c>
      <c r="F110" s="66" t="e">
        <f t="shared" si="50"/>
        <v>#N/A</v>
      </c>
      <c r="G110" s="66" t="e">
        <f t="shared" si="50"/>
        <v>#N/A</v>
      </c>
      <c r="H110" s="66" t="e">
        <f t="shared" si="50"/>
        <v>#N/A</v>
      </c>
      <c r="I110" s="66" t="e">
        <f t="shared" si="50"/>
        <v>#N/A</v>
      </c>
      <c r="J110" s="66" t="e">
        <f t="shared" si="50"/>
        <v>#N/A</v>
      </c>
      <c r="K110" s="66" t="e">
        <f t="shared" si="50"/>
        <v>#N/A</v>
      </c>
      <c r="L110" s="66" t="e">
        <f t="shared" si="50"/>
        <v>#N/A</v>
      </c>
      <c r="M110" s="35"/>
      <c r="N110" s="55" t="e">
        <f>SUM(N99:N109)</f>
        <v>#N/A</v>
      </c>
      <c r="O110" s="35"/>
    </row>
    <row r="111" spans="1:15" ht="15" customHeight="1" thickTop="1" x14ac:dyDescent="0.2"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N111" s="54"/>
    </row>
    <row r="112" spans="1:15" ht="15" customHeight="1" x14ac:dyDescent="0.2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N112" s="54"/>
    </row>
    <row r="113" spans="1:55" ht="15" customHeight="1" x14ac:dyDescent="0.2"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N113" s="54"/>
    </row>
    <row r="114" spans="1:55" s="38" customFormat="1" ht="15" customHeight="1" x14ac:dyDescent="0.2">
      <c r="A114" s="31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N114" s="54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</row>
    <row r="115" spans="1:55" s="38" customFormat="1" ht="15" customHeight="1" x14ac:dyDescent="0.2">
      <c r="A115" s="31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N115" s="54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</row>
    <row r="116" spans="1:55" s="38" customFormat="1" ht="15" customHeight="1" x14ac:dyDescent="0.2">
      <c r="A116" s="31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N116" s="54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</row>
    <row r="117" spans="1:55" s="38" customFormat="1" ht="15" customHeight="1" x14ac:dyDescent="0.2">
      <c r="A117" s="31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N117" s="54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</row>
    <row r="118" spans="1:55" s="38" customFormat="1" ht="15" customHeight="1" x14ac:dyDescent="0.2">
      <c r="A118" s="31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N118" s="54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</row>
    <row r="119" spans="1:55" s="38" customFormat="1" ht="15" customHeight="1" x14ac:dyDescent="0.2">
      <c r="A119" s="31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N119" s="54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</row>
    <row r="120" spans="1:55" s="38" customFormat="1" ht="15" customHeight="1" x14ac:dyDescent="0.2">
      <c r="A120" s="31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N120" s="54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</row>
    <row r="121" spans="1:55" s="38" customFormat="1" ht="15" customHeight="1" x14ac:dyDescent="0.2">
      <c r="A121" s="31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N121" s="31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</row>
    <row r="122" spans="1:55" s="38" customFormat="1" ht="15" customHeight="1" x14ac:dyDescent="0.2">
      <c r="A122" s="31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N122" s="31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</row>
    <row r="123" spans="1:55" s="38" customFormat="1" ht="15" customHeight="1" x14ac:dyDescent="0.2">
      <c r="A123" s="31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N123" s="31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</row>
    <row r="124" spans="1:55" s="38" customFormat="1" ht="15" customHeight="1" x14ac:dyDescent="0.2">
      <c r="A124" s="31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N124" s="31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</row>
    <row r="125" spans="1:55" s="38" customFormat="1" ht="15" customHeight="1" x14ac:dyDescent="0.2">
      <c r="A125" s="31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N125" s="31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</row>
    <row r="126" spans="1:55" s="38" customFormat="1" ht="15" customHeight="1" x14ac:dyDescent="0.2">
      <c r="A126" s="31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N126" s="31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</row>
    <row r="127" spans="1:55" s="38" customFormat="1" ht="15" customHeight="1" x14ac:dyDescent="0.2">
      <c r="A127" s="31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N127" s="31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</row>
    <row r="128" spans="1:55" s="38" customFormat="1" ht="15" customHeight="1" x14ac:dyDescent="0.2">
      <c r="A128" s="31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N128" s="31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</row>
    <row r="129" spans="1:55" s="38" customFormat="1" ht="15" customHeight="1" x14ac:dyDescent="0.2">
      <c r="A129" s="31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N129" s="31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</row>
    <row r="130" spans="1:55" s="38" customFormat="1" ht="15" customHeight="1" x14ac:dyDescent="0.2">
      <c r="A130" s="31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N130" s="31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</row>
    <row r="131" spans="1:55" s="38" customFormat="1" ht="15" customHeight="1" x14ac:dyDescent="0.2">
      <c r="A131" s="31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N131" s="31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</row>
    <row r="132" spans="1:55" s="38" customFormat="1" ht="15" customHeight="1" x14ac:dyDescent="0.2">
      <c r="A132" s="31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N132" s="31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</row>
    <row r="133" spans="1:55" s="38" customFormat="1" ht="15" customHeight="1" x14ac:dyDescent="0.2">
      <c r="A133" s="31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N133" s="31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</row>
    <row r="134" spans="1:55" s="38" customFormat="1" ht="15" customHeight="1" x14ac:dyDescent="0.2">
      <c r="A134" s="31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N134" s="31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</row>
    <row r="135" spans="1:55" s="38" customFormat="1" ht="15" customHeight="1" x14ac:dyDescent="0.2">
      <c r="A135" s="31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N135" s="31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</row>
    <row r="136" spans="1:55" s="38" customFormat="1" ht="15" customHeight="1" x14ac:dyDescent="0.2">
      <c r="A136" s="31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N136" s="31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</row>
    <row r="137" spans="1:55" s="38" customFormat="1" ht="15" customHeight="1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N137" s="31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</row>
    <row r="138" spans="1:55" s="38" customFormat="1" ht="15" customHeight="1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N138" s="31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</row>
    <row r="139" spans="1:55" s="38" customFormat="1" ht="15" customHeight="1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N139" s="31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</row>
    <row r="140" spans="1:55" s="38" customFormat="1" ht="15" customHeight="1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31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</row>
    <row r="141" spans="1:55" s="38" customFormat="1" ht="15" customHeight="1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N141" s="31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</row>
    <row r="142" spans="1:55" s="38" customFormat="1" ht="15" customHeight="1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N142" s="31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</row>
    <row r="143" spans="1:55" s="38" customFormat="1" ht="15" customHeight="1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N143" s="31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</row>
    <row r="144" spans="1:55" s="38" customFormat="1" ht="15" customHeigh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N144" s="31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</row>
    <row r="145" spans="1:55" s="38" customFormat="1" ht="15" customHeight="1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N145" s="31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</row>
    <row r="146" spans="1:55" s="38" customFormat="1" ht="15" customHeight="1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N146" s="31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</row>
    <row r="147" spans="1:55" s="38" customFormat="1" ht="15" customHeight="1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N147" s="31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</row>
    <row r="148" spans="1:55" s="38" customFormat="1" ht="15" customHeight="1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N148" s="31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</row>
    <row r="149" spans="1:55" s="38" customFormat="1" ht="15" customHeight="1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N149" s="31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</row>
    <row r="150" spans="1:55" s="38" customFormat="1" ht="15" customHeight="1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N150" s="31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</row>
    <row r="151" spans="1:55" s="38" customFormat="1" ht="15" customHeight="1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N151" s="31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</row>
    <row r="152" spans="1:55" s="38" customFormat="1" ht="15" customHeight="1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N152" s="31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</row>
    <row r="153" spans="1:55" s="38" customFormat="1" ht="15" customHeight="1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N153" s="31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</row>
    <row r="154" spans="1:55" s="38" customFormat="1" ht="15" customHeight="1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N154" s="31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</row>
    <row r="155" spans="1:55" s="38" customFormat="1" ht="15" customHeight="1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N155" s="31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</row>
    <row r="156" spans="1:55" s="38" customFormat="1" ht="15" customHeight="1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N156" s="31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</row>
    <row r="157" spans="1:55" s="38" customFormat="1" ht="15" customHeight="1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N157" s="31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</row>
    <row r="158" spans="1:55" s="38" customFormat="1" ht="15" customHeight="1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N158" s="31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</row>
    <row r="159" spans="1:55" s="38" customFormat="1" ht="15" customHeight="1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N159" s="31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</row>
    <row r="160" spans="1:55" s="38" customFormat="1" ht="15" customHeight="1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N160" s="31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</row>
    <row r="161" spans="1:55" s="38" customFormat="1" ht="15" customHeight="1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N161" s="31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</row>
    <row r="162" spans="1:55" s="38" customFormat="1" ht="15" customHeight="1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N162" s="31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</row>
  </sheetData>
  <mergeCells count="1">
    <mergeCell ref="O71:R71"/>
  </mergeCells>
  <printOptions horizontalCentered="1"/>
  <pageMargins left="0.25" right="0.25" top="0.25" bottom="0.25" header="0.5" footer="0.5"/>
  <pageSetup scale="5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45" activePane="bottomRight" state="frozen"/>
      <selection activeCell="A62" sqref="A62"/>
      <selection pane="topRight" activeCell="A62" sqref="A62"/>
      <selection pane="bottomLeft" activeCell="A62" sqref="A62"/>
      <selection pane="bottomRight" activeCell="B66" sqref="B6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hidden="1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325</v>
      </c>
    </row>
    <row r="2" spans="1:67" ht="15" customHeight="1" x14ac:dyDescent="0.2">
      <c r="A2" s="57" t="s">
        <v>21</v>
      </c>
      <c r="B2" s="105" t="str">
        <f>VLOOKUP($B$1,'Assumptions (Inputs)'!$B$7:$G$24,2,FALSE)</f>
        <v>4 MWs from Brownsville No. 1 to Glendale + 2MWs in High Tension Vault (formerly 5 MW)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2.472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(Escalated)'!E21</f>
        <v>0</v>
      </c>
      <c r="C13" s="126">
        <f>'CapEx (Escalated)'!F21</f>
        <v>2.472</v>
      </c>
      <c r="D13" s="126">
        <f>'CapEx (Escalated)'!G21</f>
        <v>0.63653999999999999</v>
      </c>
      <c r="E13" s="126">
        <f>'CapEx (Escalated)'!H21</f>
        <v>0</v>
      </c>
      <c r="F13" s="126">
        <f>'CapEx (Escalated)'!I21</f>
        <v>0</v>
      </c>
      <c r="G13" s="126">
        <f>'CapEx (Escalated)'!J21</f>
        <v>0</v>
      </c>
      <c r="H13" s="126">
        <f>'CapEx (Escalated)'!K21</f>
        <v>0</v>
      </c>
      <c r="I13" s="126">
        <f>'CapEx (Escalated)'!L21</f>
        <v>0</v>
      </c>
      <c r="J13" s="126">
        <f>'CapEx (Escalated)'!M21</f>
        <v>0</v>
      </c>
      <c r="K13" s="126">
        <f>'CapEx (Escalated)'!N21</f>
        <v>0</v>
      </c>
      <c r="L13" s="126">
        <f>'CapEx (Escalated)'!O21</f>
        <v>0</v>
      </c>
      <c r="M13" s="126">
        <f>'CapEx (Escalated)'!P21</f>
        <v>0</v>
      </c>
      <c r="N13" s="126">
        <f>'CapEx (Escalated)'!Q21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3.1085400000000001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-3.1085400000000001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>
        <f>-SUM(L13:N13)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-3.1085400000000001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2.472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1.236</v>
      </c>
      <c r="D16" s="66">
        <f t="shared" si="4"/>
        <v>1.236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3.1085400000000001</v>
      </c>
      <c r="F19" s="72">
        <f t="shared" si="5"/>
        <v>3.1085400000000001</v>
      </c>
      <c r="G19" s="72">
        <f t="shared" si="5"/>
        <v>3.1085400000000001</v>
      </c>
      <c r="H19" s="72">
        <f t="shared" si="5"/>
        <v>3.1085400000000001</v>
      </c>
      <c r="I19" s="72">
        <f t="shared" si="5"/>
        <v>3.1085400000000001</v>
      </c>
      <c r="J19" s="72">
        <f t="shared" si="5"/>
        <v>3.1085400000000001</v>
      </c>
      <c r="K19" s="72">
        <f t="shared" si="5"/>
        <v>3.1085400000000001</v>
      </c>
      <c r="L19" s="72">
        <f t="shared" si="5"/>
        <v>3.1085400000000001</v>
      </c>
      <c r="M19" s="72">
        <f t="shared" si="5"/>
        <v>3.1085400000000001</v>
      </c>
      <c r="N19" s="72">
        <f t="shared" si="5"/>
        <v>3.1085400000000001</v>
      </c>
      <c r="O19" s="72">
        <f t="shared" si="5"/>
        <v>3.1085400000000001</v>
      </c>
      <c r="P19" s="72">
        <f t="shared" si="5"/>
        <v>3.1085400000000001</v>
      </c>
      <c r="Q19" s="72">
        <f t="shared" si="5"/>
        <v>3.1085400000000001</v>
      </c>
      <c r="R19" s="72">
        <f t="shared" si="5"/>
        <v>3.1085400000000001</v>
      </c>
      <c r="S19" s="72">
        <f t="shared" si="5"/>
        <v>3.1085400000000001</v>
      </c>
      <c r="T19" s="72">
        <f t="shared" si="5"/>
        <v>3.1085400000000001</v>
      </c>
      <c r="U19" s="72">
        <f t="shared" si="5"/>
        <v>3.1085400000000001</v>
      </c>
      <c r="V19" s="72">
        <f t="shared" si="5"/>
        <v>3.1085400000000001</v>
      </c>
      <c r="W19" s="72">
        <f t="shared" si="5"/>
        <v>3.1085400000000001</v>
      </c>
      <c r="X19" s="72">
        <f t="shared" si="5"/>
        <v>3.1085400000000001</v>
      </c>
      <c r="Y19" s="72">
        <f t="shared" si="5"/>
        <v>3.1085400000000001</v>
      </c>
      <c r="Z19" s="72">
        <f t="shared" si="5"/>
        <v>3.1085400000000001</v>
      </c>
      <c r="AA19" s="72">
        <f t="shared" si="5"/>
        <v>3.1085400000000001</v>
      </c>
      <c r="AB19" s="72">
        <f t="shared" si="5"/>
        <v>3.1085400000000001</v>
      </c>
      <c r="AC19" s="72">
        <f t="shared" si="5"/>
        <v>3.1085400000000001</v>
      </c>
      <c r="AD19" s="72">
        <f t="shared" si="5"/>
        <v>3.1085400000000001</v>
      </c>
      <c r="AE19" s="72">
        <f t="shared" si="5"/>
        <v>3.1085400000000001</v>
      </c>
      <c r="AF19" s="72">
        <f t="shared" si="5"/>
        <v>3.1085400000000001</v>
      </c>
      <c r="AG19" s="72">
        <f t="shared" si="5"/>
        <v>3.1085400000000001</v>
      </c>
      <c r="AH19" s="72">
        <f t="shared" si="5"/>
        <v>3.1085400000000001</v>
      </c>
      <c r="AI19" s="72">
        <f t="shared" si="5"/>
        <v>3.1085400000000001</v>
      </c>
      <c r="AJ19" s="72">
        <f t="shared" si="5"/>
        <v>3.1085400000000001</v>
      </c>
      <c r="AK19" s="72">
        <f t="shared" si="5"/>
        <v>3.1085400000000001</v>
      </c>
      <c r="AL19" s="72">
        <f t="shared" si="5"/>
        <v>3.1085400000000001</v>
      </c>
      <c r="AM19" s="72">
        <f t="shared" si="5"/>
        <v>3.1085400000000001</v>
      </c>
      <c r="AN19" s="72">
        <f t="shared" si="5"/>
        <v>3.1085400000000001</v>
      </c>
      <c r="AO19" s="72">
        <f t="shared" si="5"/>
        <v>3.1085400000000001</v>
      </c>
      <c r="AP19" s="72">
        <f t="shared" si="5"/>
        <v>3.1085400000000001</v>
      </c>
      <c r="AQ19" s="72">
        <f t="shared" si="5"/>
        <v>3.1085400000000001</v>
      </c>
      <c r="AR19" s="72">
        <f t="shared" si="5"/>
        <v>3.1085400000000001</v>
      </c>
      <c r="AS19" s="72">
        <f t="shared" si="5"/>
        <v>3.1085400000000001</v>
      </c>
      <c r="AT19" s="72">
        <f t="shared" si="5"/>
        <v>3.1085400000000001</v>
      </c>
      <c r="AU19" s="72">
        <f t="shared" si="5"/>
        <v>3.1085400000000001</v>
      </c>
      <c r="AV19" s="72">
        <f t="shared" si="5"/>
        <v>3.1085400000000001</v>
      </c>
      <c r="AW19" s="72">
        <f t="shared" si="5"/>
        <v>3.1085400000000001</v>
      </c>
      <c r="AX19" s="72">
        <f t="shared" si="5"/>
        <v>3.1085400000000001</v>
      </c>
      <c r="AY19" s="72">
        <f t="shared" si="5"/>
        <v>3.1085400000000001</v>
      </c>
      <c r="AZ19" s="72">
        <f t="shared" si="5"/>
        <v>3.1085400000000001</v>
      </c>
      <c r="BA19" s="72">
        <f t="shared" si="5"/>
        <v>3.1085400000000001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3.1085400000000001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413">
        <f t="shared" si="8"/>
        <v>-3.1085400000000001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3.1085400000000001</v>
      </c>
      <c r="E21" s="72">
        <f t="shared" si="9"/>
        <v>3.1085400000000001</v>
      </c>
      <c r="F21" s="72">
        <f t="shared" si="9"/>
        <v>3.1085400000000001</v>
      </c>
      <c r="G21" s="72">
        <f t="shared" si="9"/>
        <v>3.1085400000000001</v>
      </c>
      <c r="H21" s="72">
        <f t="shared" si="9"/>
        <v>3.1085400000000001</v>
      </c>
      <c r="I21" s="72">
        <f t="shared" si="9"/>
        <v>3.1085400000000001</v>
      </c>
      <c r="J21" s="72">
        <f t="shared" si="9"/>
        <v>3.1085400000000001</v>
      </c>
      <c r="K21" s="72">
        <f t="shared" si="9"/>
        <v>3.1085400000000001</v>
      </c>
      <c r="L21" s="72">
        <f t="shared" si="9"/>
        <v>3.1085400000000001</v>
      </c>
      <c r="M21" s="72">
        <f t="shared" si="9"/>
        <v>3.1085400000000001</v>
      </c>
      <c r="N21" s="72">
        <f t="shared" si="9"/>
        <v>3.1085400000000001</v>
      </c>
      <c r="O21" s="72">
        <f t="shared" si="9"/>
        <v>3.1085400000000001</v>
      </c>
      <c r="P21" s="72">
        <f t="shared" si="9"/>
        <v>3.1085400000000001</v>
      </c>
      <c r="Q21" s="72">
        <f t="shared" si="9"/>
        <v>3.1085400000000001</v>
      </c>
      <c r="R21" s="72">
        <f t="shared" si="9"/>
        <v>3.1085400000000001</v>
      </c>
      <c r="S21" s="72">
        <f t="shared" si="9"/>
        <v>3.1085400000000001</v>
      </c>
      <c r="T21" s="72">
        <f t="shared" si="9"/>
        <v>3.1085400000000001</v>
      </c>
      <c r="U21" s="72">
        <f t="shared" si="9"/>
        <v>3.1085400000000001</v>
      </c>
      <c r="V21" s="72">
        <f t="shared" si="9"/>
        <v>3.1085400000000001</v>
      </c>
      <c r="W21" s="72">
        <f t="shared" si="9"/>
        <v>3.1085400000000001</v>
      </c>
      <c r="X21" s="72">
        <f t="shared" si="9"/>
        <v>3.1085400000000001</v>
      </c>
      <c r="Y21" s="72">
        <f t="shared" si="9"/>
        <v>3.1085400000000001</v>
      </c>
      <c r="Z21" s="72">
        <f t="shared" si="9"/>
        <v>3.1085400000000001</v>
      </c>
      <c r="AA21" s="72">
        <f t="shared" si="9"/>
        <v>3.1085400000000001</v>
      </c>
      <c r="AB21" s="72">
        <f t="shared" si="9"/>
        <v>3.1085400000000001</v>
      </c>
      <c r="AC21" s="72">
        <f t="shared" si="9"/>
        <v>3.1085400000000001</v>
      </c>
      <c r="AD21" s="72">
        <f t="shared" si="9"/>
        <v>3.1085400000000001</v>
      </c>
      <c r="AE21" s="72">
        <f t="shared" si="9"/>
        <v>3.1085400000000001</v>
      </c>
      <c r="AF21" s="72">
        <f t="shared" si="9"/>
        <v>3.1085400000000001</v>
      </c>
      <c r="AG21" s="72">
        <f t="shared" si="9"/>
        <v>3.1085400000000001</v>
      </c>
      <c r="AH21" s="72">
        <f t="shared" si="9"/>
        <v>3.1085400000000001</v>
      </c>
      <c r="AI21" s="72">
        <f t="shared" si="9"/>
        <v>3.1085400000000001</v>
      </c>
      <c r="AJ21" s="72">
        <f t="shared" si="9"/>
        <v>3.1085400000000001</v>
      </c>
      <c r="AK21" s="72">
        <f t="shared" si="9"/>
        <v>3.1085400000000001</v>
      </c>
      <c r="AL21" s="72">
        <f t="shared" si="9"/>
        <v>3.1085400000000001</v>
      </c>
      <c r="AM21" s="72">
        <f t="shared" si="9"/>
        <v>3.1085400000000001</v>
      </c>
      <c r="AN21" s="72">
        <f t="shared" si="9"/>
        <v>3.1085400000000001</v>
      </c>
      <c r="AO21" s="72">
        <f t="shared" si="9"/>
        <v>3.1085400000000001</v>
      </c>
      <c r="AP21" s="72">
        <f t="shared" si="9"/>
        <v>3.1085400000000001</v>
      </c>
      <c r="AQ21" s="72">
        <f t="shared" si="9"/>
        <v>3.1085400000000001</v>
      </c>
      <c r="AR21" s="72">
        <f t="shared" si="9"/>
        <v>3.1085400000000001</v>
      </c>
      <c r="AS21" s="72">
        <f t="shared" si="9"/>
        <v>3.1085400000000001</v>
      </c>
      <c r="AT21" s="72">
        <f t="shared" si="9"/>
        <v>3.1085400000000001</v>
      </c>
      <c r="AU21" s="72">
        <f t="shared" si="9"/>
        <v>3.1085400000000001</v>
      </c>
      <c r="AV21" s="72">
        <f t="shared" si="9"/>
        <v>3.1085400000000001</v>
      </c>
      <c r="AW21" s="72">
        <f t="shared" si="9"/>
        <v>3.1085400000000001</v>
      </c>
      <c r="AX21" s="72">
        <f t="shared" si="9"/>
        <v>3.1085400000000001</v>
      </c>
      <c r="AY21" s="72">
        <f t="shared" si="9"/>
        <v>3.1085400000000001</v>
      </c>
      <c r="AZ21" s="72">
        <f t="shared" si="9"/>
        <v>3.1085400000000001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1.55427</v>
      </c>
      <c r="E22" s="66">
        <f t="shared" si="10"/>
        <v>3.1085400000000001</v>
      </c>
      <c r="F22" s="66">
        <f t="shared" si="10"/>
        <v>3.1085400000000001</v>
      </c>
      <c r="G22" s="66">
        <f t="shared" si="10"/>
        <v>3.1085400000000001</v>
      </c>
      <c r="H22" s="66">
        <f t="shared" si="10"/>
        <v>3.1085400000000001</v>
      </c>
      <c r="I22" s="66">
        <f t="shared" si="10"/>
        <v>3.1085400000000001</v>
      </c>
      <c r="J22" s="66">
        <f t="shared" si="10"/>
        <v>3.1085400000000001</v>
      </c>
      <c r="K22" s="66">
        <f t="shared" si="10"/>
        <v>3.1085400000000001</v>
      </c>
      <c r="L22" s="66">
        <f t="shared" si="10"/>
        <v>3.1085400000000001</v>
      </c>
      <c r="M22" s="66">
        <f t="shared" si="10"/>
        <v>3.1085400000000001</v>
      </c>
      <c r="N22" s="66">
        <f t="shared" si="10"/>
        <v>3.1085400000000001</v>
      </c>
      <c r="O22" s="66">
        <f t="shared" si="10"/>
        <v>3.1085400000000001</v>
      </c>
      <c r="P22" s="66">
        <f t="shared" si="10"/>
        <v>3.1085400000000001</v>
      </c>
      <c r="Q22" s="66">
        <f t="shared" si="10"/>
        <v>3.1085400000000001</v>
      </c>
      <c r="R22" s="66">
        <f t="shared" si="10"/>
        <v>3.1085400000000001</v>
      </c>
      <c r="S22" s="66">
        <f t="shared" si="10"/>
        <v>3.1085400000000001</v>
      </c>
      <c r="T22" s="66">
        <f t="shared" si="10"/>
        <v>3.1085400000000001</v>
      </c>
      <c r="U22" s="66">
        <f t="shared" si="10"/>
        <v>3.1085400000000001</v>
      </c>
      <c r="V22" s="66">
        <f t="shared" si="10"/>
        <v>3.1085400000000001</v>
      </c>
      <c r="W22" s="66">
        <f t="shared" si="10"/>
        <v>3.1085400000000001</v>
      </c>
      <c r="X22" s="66">
        <f t="shared" si="10"/>
        <v>3.1085400000000001</v>
      </c>
      <c r="Y22" s="66">
        <f t="shared" si="10"/>
        <v>3.1085400000000001</v>
      </c>
      <c r="Z22" s="66">
        <f t="shared" si="10"/>
        <v>3.1085400000000001</v>
      </c>
      <c r="AA22" s="66">
        <f t="shared" si="10"/>
        <v>3.1085400000000001</v>
      </c>
      <c r="AB22" s="66">
        <f t="shared" si="10"/>
        <v>3.1085400000000001</v>
      </c>
      <c r="AC22" s="66">
        <f t="shared" si="10"/>
        <v>3.1085400000000001</v>
      </c>
      <c r="AD22" s="66">
        <f t="shared" si="10"/>
        <v>3.1085400000000001</v>
      </c>
      <c r="AE22" s="66">
        <f t="shared" si="10"/>
        <v>3.1085400000000001</v>
      </c>
      <c r="AF22" s="66">
        <f t="shared" si="10"/>
        <v>3.1085400000000001</v>
      </c>
      <c r="AG22" s="66">
        <f t="shared" si="10"/>
        <v>3.1085400000000001</v>
      </c>
      <c r="AH22" s="66">
        <f t="shared" si="10"/>
        <v>3.1085400000000001</v>
      </c>
      <c r="AI22" s="66">
        <f t="shared" si="10"/>
        <v>3.1085400000000001</v>
      </c>
      <c r="AJ22" s="66">
        <f t="shared" si="10"/>
        <v>3.1085400000000001</v>
      </c>
      <c r="AK22" s="66">
        <f t="shared" si="10"/>
        <v>3.1085400000000001</v>
      </c>
      <c r="AL22" s="66">
        <f t="shared" si="10"/>
        <v>3.1085400000000001</v>
      </c>
      <c r="AM22" s="66">
        <f t="shared" si="10"/>
        <v>3.1085400000000001</v>
      </c>
      <c r="AN22" s="66">
        <f t="shared" si="10"/>
        <v>3.1085400000000001</v>
      </c>
      <c r="AO22" s="66">
        <f t="shared" si="10"/>
        <v>3.1085400000000001</v>
      </c>
      <c r="AP22" s="66">
        <f t="shared" si="10"/>
        <v>3.1085400000000001</v>
      </c>
      <c r="AQ22" s="66">
        <f t="shared" si="10"/>
        <v>3.1085400000000001</v>
      </c>
      <c r="AR22" s="66">
        <f t="shared" si="10"/>
        <v>3.1085400000000001</v>
      </c>
      <c r="AS22" s="66">
        <f t="shared" si="10"/>
        <v>3.1085400000000001</v>
      </c>
      <c r="AT22" s="66">
        <f t="shared" si="10"/>
        <v>3.1085400000000001</v>
      </c>
      <c r="AU22" s="66">
        <f t="shared" si="10"/>
        <v>3.1085400000000001</v>
      </c>
      <c r="AV22" s="66">
        <f t="shared" si="10"/>
        <v>3.1085400000000001</v>
      </c>
      <c r="AW22" s="66">
        <f t="shared" si="10"/>
        <v>3.1085400000000001</v>
      </c>
      <c r="AX22" s="66">
        <f t="shared" si="10"/>
        <v>3.1085400000000001</v>
      </c>
      <c r="AY22" s="66">
        <f t="shared" si="10"/>
        <v>3.1085400000000001</v>
      </c>
      <c r="AZ22" s="66">
        <f t="shared" si="10"/>
        <v>3.1085400000000001</v>
      </c>
      <c r="BA22" s="66">
        <f t="shared" si="10"/>
        <v>1.55427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0.2331405</v>
      </c>
      <c r="F25" s="72">
        <f t="shared" si="11"/>
        <v>0.68195150520000003</v>
      </c>
      <c r="G25" s="72">
        <f t="shared" si="11"/>
        <v>1.0970659368</v>
      </c>
      <c r="H25" s="72">
        <f t="shared" si="11"/>
        <v>1.4810949683999999</v>
      </c>
      <c r="I25" s="72">
        <f t="shared" si="11"/>
        <v>1.8362767488</v>
      </c>
      <c r="J25" s="72">
        <f t="shared" si="11"/>
        <v>2.1648494268</v>
      </c>
      <c r="K25" s="72">
        <f t="shared" si="11"/>
        <v>2.4687402972000001</v>
      </c>
      <c r="L25" s="72">
        <f t="shared" si="11"/>
        <v>2.7498766548000004</v>
      </c>
      <c r="M25" s="72">
        <f t="shared" si="11"/>
        <v>3.0272827644000007</v>
      </c>
      <c r="N25" s="72">
        <f t="shared" si="11"/>
        <v>3.3046888740000009</v>
      </c>
      <c r="O25" s="72">
        <f t="shared" si="11"/>
        <v>3.5820949836000011</v>
      </c>
      <c r="P25" s="72">
        <f t="shared" si="11"/>
        <v>3.8595010932000013</v>
      </c>
      <c r="Q25" s="72">
        <f t="shared" si="11"/>
        <v>4.1369072028000016</v>
      </c>
      <c r="R25" s="72">
        <f t="shared" si="11"/>
        <v>4.4143133124000009</v>
      </c>
      <c r="S25" s="72">
        <f t="shared" si="11"/>
        <v>4.6917194220000003</v>
      </c>
      <c r="T25" s="72">
        <f t="shared" si="11"/>
        <v>4.9691255315999996</v>
      </c>
      <c r="U25" s="72">
        <f t="shared" si="11"/>
        <v>5.2465316411999989</v>
      </c>
      <c r="V25" s="72">
        <f t="shared" si="11"/>
        <v>5.5239377507999983</v>
      </c>
      <c r="W25" s="72">
        <f t="shared" si="11"/>
        <v>5.8013438603999976</v>
      </c>
      <c r="X25" s="72">
        <f t="shared" si="11"/>
        <v>6.0787499699999969</v>
      </c>
      <c r="Y25" s="72">
        <f t="shared" si="11"/>
        <v>6.2174530247999975</v>
      </c>
      <c r="Z25" s="72">
        <f t="shared" si="11"/>
        <v>6.2174530247999975</v>
      </c>
      <c r="AA25" s="72">
        <f t="shared" si="11"/>
        <v>6.2174530247999975</v>
      </c>
      <c r="AB25" s="72">
        <f t="shared" si="11"/>
        <v>6.2174530247999975</v>
      </c>
      <c r="AC25" s="72">
        <f t="shared" si="11"/>
        <v>6.2174530247999975</v>
      </c>
      <c r="AD25" s="72">
        <f t="shared" si="11"/>
        <v>6.2174530247999975</v>
      </c>
      <c r="AE25" s="72">
        <f t="shared" si="11"/>
        <v>6.2174530247999975</v>
      </c>
      <c r="AF25" s="72">
        <f t="shared" si="11"/>
        <v>6.2174530247999975</v>
      </c>
      <c r="AG25" s="72">
        <f t="shared" si="11"/>
        <v>6.2174530247999975</v>
      </c>
      <c r="AH25" s="72">
        <f t="shared" si="11"/>
        <v>6.2174530247999975</v>
      </c>
      <c r="AI25" s="72">
        <f t="shared" si="11"/>
        <v>6.2174530247999975</v>
      </c>
      <c r="AJ25" s="72">
        <f t="shared" si="11"/>
        <v>6.2174530247999975</v>
      </c>
      <c r="AK25" s="72">
        <f t="shared" si="11"/>
        <v>6.2174530247999975</v>
      </c>
      <c r="AL25" s="72">
        <f t="shared" si="11"/>
        <v>6.2174530247999975</v>
      </c>
      <c r="AM25" s="72">
        <f t="shared" si="11"/>
        <v>6.2174530247999975</v>
      </c>
      <c r="AN25" s="72">
        <f t="shared" si="11"/>
        <v>6.2174530247999975</v>
      </c>
      <c r="AO25" s="72">
        <f t="shared" si="11"/>
        <v>6.2174530247999975</v>
      </c>
      <c r="AP25" s="72">
        <f t="shared" si="11"/>
        <v>6.2174530247999975</v>
      </c>
      <c r="AQ25" s="72">
        <f t="shared" si="11"/>
        <v>6.2174530247999975</v>
      </c>
      <c r="AR25" s="72">
        <f t="shared" si="11"/>
        <v>6.2174530247999975</v>
      </c>
      <c r="AS25" s="72">
        <f t="shared" si="11"/>
        <v>6.2174530247999975</v>
      </c>
      <c r="AT25" s="72">
        <f t="shared" si="11"/>
        <v>6.2174530247999975</v>
      </c>
      <c r="AU25" s="72">
        <f t="shared" si="11"/>
        <v>6.2174530247999975</v>
      </c>
      <c r="AV25" s="72">
        <f t="shared" si="11"/>
        <v>6.2174530247999975</v>
      </c>
      <c r="AW25" s="72">
        <f t="shared" si="11"/>
        <v>6.2174530247999975</v>
      </c>
      <c r="AX25" s="72">
        <f t="shared" si="11"/>
        <v>6.2174530247999975</v>
      </c>
      <c r="AY25" s="72">
        <f t="shared" si="11"/>
        <v>6.2174530247999975</v>
      </c>
      <c r="AZ25" s="72">
        <f t="shared" si="11"/>
        <v>6.2174530247999975</v>
      </c>
      <c r="BA25" s="72">
        <f t="shared" si="11"/>
        <v>6.2174530247999975</v>
      </c>
      <c r="BB25" s="72">
        <f t="shared" si="11"/>
        <v>6.2174530247999975</v>
      </c>
      <c r="BC25" s="72">
        <f t="shared" si="11"/>
        <v>6.2174530247999975</v>
      </c>
      <c r="BD25" s="72">
        <f t="shared" si="11"/>
        <v>6.2174530247999975</v>
      </c>
      <c r="BE25" s="72">
        <f t="shared" si="11"/>
        <v>6.2174530247999975</v>
      </c>
      <c r="BF25" s="72">
        <f t="shared" si="11"/>
        <v>6.2174530247999975</v>
      </c>
      <c r="BG25" s="72">
        <f t="shared" si="11"/>
        <v>6.2174530247999975</v>
      </c>
      <c r="BH25" s="72">
        <f t="shared" si="11"/>
        <v>6.2174530247999975</v>
      </c>
      <c r="BI25" s="72">
        <f t="shared" si="11"/>
        <v>6.2174530247999975</v>
      </c>
      <c r="BJ25" s="72">
        <f t="shared" si="11"/>
        <v>6.2174530247999975</v>
      </c>
      <c r="BK25" s="72">
        <f t="shared" si="11"/>
        <v>6.2174530247999975</v>
      </c>
      <c r="BL25" s="72">
        <f t="shared" si="11"/>
        <v>6.2174530247999975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0.11657025</v>
      </c>
      <c r="E26" s="72">
        <f t="shared" si="12"/>
        <v>0.22440550260000003</v>
      </c>
      <c r="F26" s="72">
        <f t="shared" si="12"/>
        <v>0.2075572158</v>
      </c>
      <c r="G26" s="72">
        <f t="shared" si="12"/>
        <v>0.19201451580000001</v>
      </c>
      <c r="H26" s="72">
        <f t="shared" si="12"/>
        <v>0.17759089020000002</v>
      </c>
      <c r="I26" s="72">
        <f t="shared" si="12"/>
        <v>0.164286339</v>
      </c>
      <c r="J26" s="72">
        <f t="shared" si="12"/>
        <v>0.15194543520000001</v>
      </c>
      <c r="K26" s="72">
        <f t="shared" si="12"/>
        <v>0.14056817880000003</v>
      </c>
      <c r="L26" s="72">
        <f t="shared" si="12"/>
        <v>0.1387030548</v>
      </c>
      <c r="M26" s="72">
        <f t="shared" si="12"/>
        <v>0.1387030548</v>
      </c>
      <c r="N26" s="72">
        <f t="shared" si="12"/>
        <v>0.1387030548</v>
      </c>
      <c r="O26" s="72">
        <f t="shared" si="12"/>
        <v>0.1387030548</v>
      </c>
      <c r="P26" s="72">
        <f t="shared" si="12"/>
        <v>0.1387030548</v>
      </c>
      <c r="Q26" s="72">
        <f t="shared" si="12"/>
        <v>0.1387030548</v>
      </c>
      <c r="R26" s="72">
        <f t="shared" si="12"/>
        <v>0.1387030548</v>
      </c>
      <c r="S26" s="72">
        <f t="shared" si="12"/>
        <v>0.1387030548</v>
      </c>
      <c r="T26" s="72">
        <f t="shared" si="12"/>
        <v>0.1387030548</v>
      </c>
      <c r="U26" s="72">
        <f t="shared" si="12"/>
        <v>0.1387030548</v>
      </c>
      <c r="V26" s="72">
        <f t="shared" si="12"/>
        <v>0.1387030548</v>
      </c>
      <c r="W26" s="72">
        <f t="shared" si="12"/>
        <v>0.1387030548</v>
      </c>
      <c r="X26" s="72">
        <f t="shared" si="12"/>
        <v>6.9351527400000001E-2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3.108726512400001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0.11657025</v>
      </c>
      <c r="E27" s="72">
        <f t="shared" si="13"/>
        <v>0.22440550260000003</v>
      </c>
      <c r="F27" s="72">
        <f t="shared" si="13"/>
        <v>0.2075572158</v>
      </c>
      <c r="G27" s="72">
        <f t="shared" si="13"/>
        <v>0.19201451580000001</v>
      </c>
      <c r="H27" s="72">
        <f t="shared" si="13"/>
        <v>0.17759089020000002</v>
      </c>
      <c r="I27" s="72">
        <f t="shared" si="13"/>
        <v>0.164286339</v>
      </c>
      <c r="J27" s="72">
        <f t="shared" si="13"/>
        <v>0.15194543520000001</v>
      </c>
      <c r="K27" s="72">
        <f t="shared" si="13"/>
        <v>0.14056817880000003</v>
      </c>
      <c r="L27" s="72">
        <f t="shared" si="13"/>
        <v>0.1387030548</v>
      </c>
      <c r="M27" s="72">
        <f t="shared" si="13"/>
        <v>0.1387030548</v>
      </c>
      <c r="N27" s="72">
        <f t="shared" si="13"/>
        <v>0.1387030548</v>
      </c>
      <c r="O27" s="72">
        <f t="shared" si="13"/>
        <v>0.1387030548</v>
      </c>
      <c r="P27" s="72">
        <f t="shared" si="13"/>
        <v>0.1387030548</v>
      </c>
      <c r="Q27" s="72">
        <f t="shared" si="13"/>
        <v>0.1387030548</v>
      </c>
      <c r="R27" s="72">
        <f t="shared" si="13"/>
        <v>0.1387030548</v>
      </c>
      <c r="S27" s="72">
        <f t="shared" si="13"/>
        <v>0.1387030548</v>
      </c>
      <c r="T27" s="72">
        <f t="shared" si="13"/>
        <v>0.1387030548</v>
      </c>
      <c r="U27" s="72">
        <f t="shared" si="13"/>
        <v>0.1387030548</v>
      </c>
      <c r="V27" s="72">
        <f t="shared" si="13"/>
        <v>0.1387030548</v>
      </c>
      <c r="W27" s="72">
        <f t="shared" si="13"/>
        <v>0.1387030548</v>
      </c>
      <c r="X27" s="72">
        <f t="shared" si="13"/>
        <v>6.9351527400000001E-2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3.108726512400001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0.2331405</v>
      </c>
      <c r="E28" s="72">
        <f t="shared" si="14"/>
        <v>0.68195150520000003</v>
      </c>
      <c r="F28" s="72">
        <f t="shared" si="14"/>
        <v>1.0970659368</v>
      </c>
      <c r="G28" s="72">
        <f t="shared" si="14"/>
        <v>1.4810949683999999</v>
      </c>
      <c r="H28" s="72">
        <f t="shared" si="14"/>
        <v>1.8362767488</v>
      </c>
      <c r="I28" s="72">
        <f t="shared" si="14"/>
        <v>2.1648494268</v>
      </c>
      <c r="J28" s="72">
        <f t="shared" si="14"/>
        <v>2.4687402972000001</v>
      </c>
      <c r="K28" s="72">
        <f t="shared" si="14"/>
        <v>2.7498766548000004</v>
      </c>
      <c r="L28" s="72">
        <f t="shared" si="14"/>
        <v>3.0272827644000007</v>
      </c>
      <c r="M28" s="72">
        <f t="shared" si="14"/>
        <v>3.3046888740000009</v>
      </c>
      <c r="N28" s="72">
        <f t="shared" si="14"/>
        <v>3.5820949836000011</v>
      </c>
      <c r="O28" s="72">
        <f t="shared" si="14"/>
        <v>3.8595010932000013</v>
      </c>
      <c r="P28" s="72">
        <f t="shared" si="14"/>
        <v>4.1369072028000016</v>
      </c>
      <c r="Q28" s="72">
        <f t="shared" si="14"/>
        <v>4.4143133124000009</v>
      </c>
      <c r="R28" s="72">
        <f t="shared" si="14"/>
        <v>4.6917194220000003</v>
      </c>
      <c r="S28" s="72">
        <f t="shared" si="14"/>
        <v>4.9691255315999996</v>
      </c>
      <c r="T28" s="72">
        <f t="shared" si="14"/>
        <v>5.2465316411999989</v>
      </c>
      <c r="U28" s="72">
        <f t="shared" si="14"/>
        <v>5.5239377507999983</v>
      </c>
      <c r="V28" s="72">
        <f t="shared" si="14"/>
        <v>5.8013438603999976</v>
      </c>
      <c r="W28" s="72">
        <f t="shared" si="14"/>
        <v>6.0787499699999969</v>
      </c>
      <c r="X28" s="72">
        <f t="shared" si="14"/>
        <v>6.2174530247999975</v>
      </c>
      <c r="Y28" s="72">
        <f t="shared" si="14"/>
        <v>6.2174530247999975</v>
      </c>
      <c r="Z28" s="72">
        <f t="shared" si="14"/>
        <v>6.2174530247999975</v>
      </c>
      <c r="AA28" s="72">
        <f t="shared" si="14"/>
        <v>6.2174530247999975</v>
      </c>
      <c r="AB28" s="72">
        <f t="shared" si="14"/>
        <v>6.2174530247999975</v>
      </c>
      <c r="AC28" s="72">
        <f t="shared" si="14"/>
        <v>6.2174530247999975</v>
      </c>
      <c r="AD28" s="72">
        <f t="shared" si="14"/>
        <v>6.2174530247999975</v>
      </c>
      <c r="AE28" s="72">
        <f t="shared" si="14"/>
        <v>6.2174530247999975</v>
      </c>
      <c r="AF28" s="72">
        <f t="shared" si="14"/>
        <v>6.2174530247999975</v>
      </c>
      <c r="AG28" s="72">
        <f t="shared" si="14"/>
        <v>6.2174530247999975</v>
      </c>
      <c r="AH28" s="72">
        <f t="shared" si="14"/>
        <v>6.2174530247999975</v>
      </c>
      <c r="AI28" s="72">
        <f t="shared" si="14"/>
        <v>6.2174530247999975</v>
      </c>
      <c r="AJ28" s="72">
        <f t="shared" si="14"/>
        <v>6.2174530247999975</v>
      </c>
      <c r="AK28" s="72">
        <f t="shared" si="14"/>
        <v>6.2174530247999975</v>
      </c>
      <c r="AL28" s="72">
        <f t="shared" si="14"/>
        <v>6.2174530247999975</v>
      </c>
      <c r="AM28" s="72">
        <f t="shared" si="14"/>
        <v>6.2174530247999975</v>
      </c>
      <c r="AN28" s="72">
        <f t="shared" si="14"/>
        <v>6.2174530247999975</v>
      </c>
      <c r="AO28" s="72">
        <f t="shared" si="14"/>
        <v>6.2174530247999975</v>
      </c>
      <c r="AP28" s="72">
        <f t="shared" si="14"/>
        <v>6.2174530247999975</v>
      </c>
      <c r="AQ28" s="72">
        <f t="shared" si="14"/>
        <v>6.2174530247999975</v>
      </c>
      <c r="AR28" s="72">
        <f t="shared" si="14"/>
        <v>6.2174530247999975</v>
      </c>
      <c r="AS28" s="72">
        <f t="shared" si="14"/>
        <v>6.2174530247999975</v>
      </c>
      <c r="AT28" s="72">
        <f t="shared" si="14"/>
        <v>6.2174530247999975</v>
      </c>
      <c r="AU28" s="72">
        <f t="shared" si="14"/>
        <v>6.2174530247999975</v>
      </c>
      <c r="AV28" s="72">
        <f t="shared" si="14"/>
        <v>6.2174530247999975</v>
      </c>
      <c r="AW28" s="72">
        <f t="shared" si="14"/>
        <v>6.2174530247999975</v>
      </c>
      <c r="AX28" s="72">
        <f t="shared" si="14"/>
        <v>6.2174530247999975</v>
      </c>
      <c r="AY28" s="72">
        <f t="shared" si="14"/>
        <v>6.2174530247999975</v>
      </c>
      <c r="AZ28" s="72">
        <f t="shared" si="14"/>
        <v>6.2174530247999975</v>
      </c>
      <c r="BA28" s="72">
        <f t="shared" si="14"/>
        <v>6.2174530247999975</v>
      </c>
      <c r="BB28" s="72">
        <f t="shared" si="14"/>
        <v>6.2174530247999975</v>
      </c>
      <c r="BC28" s="72">
        <f t="shared" si="14"/>
        <v>6.2174530247999975</v>
      </c>
      <c r="BD28" s="72">
        <f t="shared" si="14"/>
        <v>6.2174530247999975</v>
      </c>
      <c r="BE28" s="72">
        <f t="shared" si="14"/>
        <v>6.2174530247999975</v>
      </c>
      <c r="BF28" s="72">
        <f t="shared" si="14"/>
        <v>6.2174530247999975</v>
      </c>
      <c r="BG28" s="72">
        <f t="shared" si="14"/>
        <v>6.2174530247999975</v>
      </c>
      <c r="BH28" s="72">
        <f t="shared" si="14"/>
        <v>6.2174530247999975</v>
      </c>
      <c r="BI28" s="72">
        <f t="shared" si="14"/>
        <v>6.2174530247999975</v>
      </c>
      <c r="BJ28" s="72">
        <f t="shared" si="14"/>
        <v>6.2174530247999975</v>
      </c>
      <c r="BK28" s="72">
        <f t="shared" si="14"/>
        <v>6.2174530247999975</v>
      </c>
      <c r="BL28" s="72">
        <f t="shared" si="14"/>
        <v>6.2174530247999975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0.11657025</v>
      </c>
      <c r="E29" s="66">
        <f t="shared" si="15"/>
        <v>0.4575460026</v>
      </c>
      <c r="F29" s="66">
        <f t="shared" si="15"/>
        <v>0.889508721</v>
      </c>
      <c r="G29" s="66">
        <f>AVERAGE(G25,G28)</f>
        <v>1.2890804525999999</v>
      </c>
      <c r="H29" s="66">
        <f t="shared" si="15"/>
        <v>1.6586858586</v>
      </c>
      <c r="I29" s="66">
        <f t="shared" si="15"/>
        <v>2.0005630877999998</v>
      </c>
      <c r="J29" s="66">
        <f t="shared" si="15"/>
        <v>2.3167948620000001</v>
      </c>
      <c r="K29" s="66">
        <f t="shared" si="15"/>
        <v>2.6093084760000003</v>
      </c>
      <c r="L29" s="66">
        <f t="shared" si="15"/>
        <v>2.8885797096000005</v>
      </c>
      <c r="M29" s="66">
        <f t="shared" si="15"/>
        <v>3.1659858192000008</v>
      </c>
      <c r="N29" s="66">
        <f t="shared" si="15"/>
        <v>3.443391928800001</v>
      </c>
      <c r="O29" s="66">
        <f t="shared" si="15"/>
        <v>3.7207980384000012</v>
      </c>
      <c r="P29" s="66">
        <f t="shared" si="15"/>
        <v>3.9982041480000015</v>
      </c>
      <c r="Q29" s="66">
        <f t="shared" si="15"/>
        <v>4.2756102576000012</v>
      </c>
      <c r="R29" s="66">
        <f t="shared" si="15"/>
        <v>4.5530163672000006</v>
      </c>
      <c r="S29" s="66">
        <f t="shared" si="15"/>
        <v>4.8304224767999999</v>
      </c>
      <c r="T29" s="66">
        <f t="shared" si="15"/>
        <v>5.1078285863999993</v>
      </c>
      <c r="U29" s="66">
        <f t="shared" si="15"/>
        <v>5.3852346959999986</v>
      </c>
      <c r="V29" s="66">
        <f t="shared" si="15"/>
        <v>5.6626408055999979</v>
      </c>
      <c r="W29" s="66">
        <f t="shared" si="15"/>
        <v>5.9400469151999973</v>
      </c>
      <c r="X29" s="66">
        <f t="shared" si="15"/>
        <v>6.1481014973999972</v>
      </c>
      <c r="Y29" s="66">
        <f t="shared" si="15"/>
        <v>6.2174530247999975</v>
      </c>
      <c r="Z29" s="66">
        <f t="shared" si="15"/>
        <v>6.2174530247999975</v>
      </c>
      <c r="AA29" s="66">
        <f t="shared" si="15"/>
        <v>6.2174530247999975</v>
      </c>
      <c r="AB29" s="66">
        <f t="shared" si="15"/>
        <v>6.2174530247999975</v>
      </c>
      <c r="AC29" s="66">
        <f t="shared" si="15"/>
        <v>6.2174530247999975</v>
      </c>
      <c r="AD29" s="66">
        <f t="shared" si="15"/>
        <v>6.2174530247999975</v>
      </c>
      <c r="AE29" s="66">
        <f t="shared" si="15"/>
        <v>6.2174530247999975</v>
      </c>
      <c r="AF29" s="66">
        <f t="shared" si="15"/>
        <v>6.2174530247999975</v>
      </c>
      <c r="AG29" s="66">
        <f t="shared" si="15"/>
        <v>6.2174530247999975</v>
      </c>
      <c r="AH29" s="66">
        <f t="shared" si="15"/>
        <v>6.2174530247999975</v>
      </c>
      <c r="AI29" s="66">
        <f t="shared" si="15"/>
        <v>6.2174530247999975</v>
      </c>
      <c r="AJ29" s="66">
        <f t="shared" si="15"/>
        <v>6.2174530247999975</v>
      </c>
      <c r="AK29" s="66">
        <f t="shared" si="15"/>
        <v>6.2174530247999975</v>
      </c>
      <c r="AL29" s="66">
        <f t="shared" si="15"/>
        <v>6.2174530247999975</v>
      </c>
      <c r="AM29" s="66">
        <f t="shared" si="15"/>
        <v>6.2174530247999975</v>
      </c>
      <c r="AN29" s="66">
        <f t="shared" si="15"/>
        <v>6.2174530247999975</v>
      </c>
      <c r="AO29" s="66">
        <f t="shared" si="15"/>
        <v>6.2174530247999975</v>
      </c>
      <c r="AP29" s="66">
        <f t="shared" si="15"/>
        <v>6.2174530247999975</v>
      </c>
      <c r="AQ29" s="66">
        <f t="shared" si="15"/>
        <v>6.2174530247999975</v>
      </c>
      <c r="AR29" s="66">
        <f t="shared" si="15"/>
        <v>6.2174530247999975</v>
      </c>
      <c r="AS29" s="66">
        <f t="shared" si="15"/>
        <v>6.2174530247999975</v>
      </c>
      <c r="AT29" s="66">
        <f t="shared" si="15"/>
        <v>6.2174530247999975</v>
      </c>
      <c r="AU29" s="66">
        <f t="shared" si="15"/>
        <v>6.2174530247999975</v>
      </c>
      <c r="AV29" s="66">
        <f t="shared" si="15"/>
        <v>6.2174530247999975</v>
      </c>
      <c r="AW29" s="66">
        <f t="shared" si="15"/>
        <v>6.2174530247999975</v>
      </c>
      <c r="AX29" s="66">
        <f t="shared" si="15"/>
        <v>6.2174530247999975</v>
      </c>
      <c r="AY29" s="66">
        <f t="shared" si="15"/>
        <v>6.2174530247999975</v>
      </c>
      <c r="AZ29" s="66">
        <f t="shared" si="15"/>
        <v>6.2174530247999975</v>
      </c>
      <c r="BA29" s="66">
        <f t="shared" si="15"/>
        <v>6.2174530247999975</v>
      </c>
      <c r="BB29" s="66">
        <f t="shared" si="15"/>
        <v>6.2174530247999975</v>
      </c>
      <c r="BC29" s="66">
        <f t="shared" si="15"/>
        <v>6.2174530247999975</v>
      </c>
      <c r="BD29" s="66">
        <f t="shared" si="15"/>
        <v>6.2174530247999975</v>
      </c>
      <c r="BE29" s="66">
        <f t="shared" si="15"/>
        <v>6.2174530247999975</v>
      </c>
      <c r="BF29" s="66">
        <f t="shared" si="15"/>
        <v>6.2174530247999975</v>
      </c>
      <c r="BG29" s="66">
        <f t="shared" si="15"/>
        <v>6.2174530247999975</v>
      </c>
      <c r="BH29" s="66">
        <f t="shared" si="15"/>
        <v>6.2174530247999975</v>
      </c>
      <c r="BI29" s="66">
        <f t="shared" si="15"/>
        <v>6.2174530247999975</v>
      </c>
      <c r="BJ29" s="66">
        <f t="shared" si="15"/>
        <v>6.2174530247999975</v>
      </c>
      <c r="BK29" s="66">
        <f t="shared" si="15"/>
        <v>6.2174530247999975</v>
      </c>
      <c r="BL29" s="66">
        <f t="shared" si="15"/>
        <v>6.2174530247999975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7.7713500000000005E-2</v>
      </c>
      <c r="F32" s="72">
        <f t="shared" si="16"/>
        <v>0.15542700000000001</v>
      </c>
      <c r="G32" s="72">
        <f t="shared" si="16"/>
        <v>0.23314050000000003</v>
      </c>
      <c r="H32" s="72">
        <f t="shared" si="16"/>
        <v>0.31085400000000002</v>
      </c>
      <c r="I32" s="72">
        <f t="shared" si="16"/>
        <v>0.38856750000000001</v>
      </c>
      <c r="J32" s="72">
        <f t="shared" si="16"/>
        <v>0.466281</v>
      </c>
      <c r="K32" s="72">
        <f t="shared" si="16"/>
        <v>0.54399450000000005</v>
      </c>
      <c r="L32" s="72">
        <f t="shared" si="16"/>
        <v>0.62170800000000004</v>
      </c>
      <c r="M32" s="72">
        <f t="shared" si="16"/>
        <v>0.69942150000000003</v>
      </c>
      <c r="N32" s="72">
        <f t="shared" si="16"/>
        <v>0.77713500000000002</v>
      </c>
      <c r="O32" s="72">
        <f t="shared" si="16"/>
        <v>0.85484850000000001</v>
      </c>
      <c r="P32" s="72">
        <f t="shared" si="16"/>
        <v>0.932562</v>
      </c>
      <c r="Q32" s="72">
        <f t="shared" si="16"/>
        <v>1.0102755000000001</v>
      </c>
      <c r="R32" s="72">
        <f t="shared" si="16"/>
        <v>1.0879890000000001</v>
      </c>
      <c r="S32" s="72">
        <f t="shared" si="16"/>
        <v>1.1657025000000001</v>
      </c>
      <c r="T32" s="72">
        <f t="shared" si="16"/>
        <v>1.2434160000000001</v>
      </c>
      <c r="U32" s="72">
        <f t="shared" si="16"/>
        <v>1.3211295000000001</v>
      </c>
      <c r="V32" s="72">
        <f t="shared" si="16"/>
        <v>1.3988430000000001</v>
      </c>
      <c r="W32" s="72">
        <f t="shared" si="16"/>
        <v>1.4765565</v>
      </c>
      <c r="X32" s="72">
        <f t="shared" si="16"/>
        <v>1.55427</v>
      </c>
      <c r="Y32" s="72">
        <f t="shared" si="16"/>
        <v>1.6319835</v>
      </c>
      <c r="Z32" s="72">
        <f t="shared" si="16"/>
        <v>1.709697</v>
      </c>
      <c r="AA32" s="72">
        <f t="shared" si="16"/>
        <v>1.7874105</v>
      </c>
      <c r="AB32" s="72">
        <f t="shared" si="16"/>
        <v>1.865124</v>
      </c>
      <c r="AC32" s="72">
        <f t="shared" si="16"/>
        <v>1.9428375</v>
      </c>
      <c r="AD32" s="72">
        <f t="shared" si="16"/>
        <v>2.0205510000000002</v>
      </c>
      <c r="AE32" s="72">
        <f t="shared" si="16"/>
        <v>2.0982645000000004</v>
      </c>
      <c r="AF32" s="72">
        <f t="shared" si="16"/>
        <v>2.1759780000000006</v>
      </c>
      <c r="AG32" s="72">
        <f t="shared" si="16"/>
        <v>2.2536915000000008</v>
      </c>
      <c r="AH32" s="72">
        <f t="shared" si="16"/>
        <v>2.3314050000000011</v>
      </c>
      <c r="AI32" s="72">
        <f t="shared" si="16"/>
        <v>2.4091185000000013</v>
      </c>
      <c r="AJ32" s="72">
        <f t="shared" si="16"/>
        <v>2.4868320000000015</v>
      </c>
      <c r="AK32" s="72">
        <f t="shared" si="16"/>
        <v>2.5645455000000017</v>
      </c>
      <c r="AL32" s="72">
        <f t="shared" si="16"/>
        <v>2.6422590000000019</v>
      </c>
      <c r="AM32" s="72">
        <f t="shared" si="16"/>
        <v>2.7199725000000021</v>
      </c>
      <c r="AN32" s="72">
        <f t="shared" si="16"/>
        <v>2.7976860000000023</v>
      </c>
      <c r="AO32" s="72">
        <f t="shared" si="16"/>
        <v>2.8753995000000026</v>
      </c>
      <c r="AP32" s="72">
        <f t="shared" si="16"/>
        <v>2.9531130000000028</v>
      </c>
      <c r="AQ32" s="72">
        <f t="shared" si="16"/>
        <v>3.030826500000003</v>
      </c>
      <c r="AR32" s="72">
        <f t="shared" si="16"/>
        <v>3.1085400000000032</v>
      </c>
      <c r="AS32" s="72">
        <f t="shared" si="16"/>
        <v>3.1862535000000034</v>
      </c>
      <c r="AT32" s="72">
        <f t="shared" si="16"/>
        <v>3.2639670000000036</v>
      </c>
      <c r="AU32" s="72">
        <f t="shared" si="16"/>
        <v>3.3416805000000038</v>
      </c>
      <c r="AV32" s="72">
        <f t="shared" si="16"/>
        <v>3.419394000000004</v>
      </c>
      <c r="AW32" s="72">
        <f t="shared" si="16"/>
        <v>3.4971075000000043</v>
      </c>
      <c r="AX32" s="72">
        <f t="shared" si="16"/>
        <v>3.5748210000000045</v>
      </c>
      <c r="AY32" s="72">
        <f t="shared" si="16"/>
        <v>3.6525345000000047</v>
      </c>
      <c r="AZ32" s="72">
        <f t="shared" si="16"/>
        <v>3.7302480000000049</v>
      </c>
      <c r="BA32" s="72">
        <f t="shared" si="16"/>
        <v>3.8079615000000051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7.7713500000000005E-2</v>
      </c>
      <c r="E33" s="72">
        <f t="shared" si="17"/>
        <v>7.7713500000000005E-2</v>
      </c>
      <c r="F33" s="72">
        <f t="shared" si="17"/>
        <v>7.7713500000000005E-2</v>
      </c>
      <c r="G33" s="72">
        <f t="shared" si="17"/>
        <v>7.7713500000000005E-2</v>
      </c>
      <c r="H33" s="72">
        <f t="shared" si="17"/>
        <v>7.7713500000000005E-2</v>
      </c>
      <c r="I33" s="72">
        <f t="shared" si="17"/>
        <v>7.7713500000000005E-2</v>
      </c>
      <c r="J33" s="72">
        <f t="shared" si="17"/>
        <v>7.7713500000000005E-2</v>
      </c>
      <c r="K33" s="72">
        <f t="shared" si="17"/>
        <v>7.7713500000000005E-2</v>
      </c>
      <c r="L33" s="72">
        <f t="shared" si="17"/>
        <v>7.7713500000000005E-2</v>
      </c>
      <c r="M33" s="72">
        <f t="shared" si="17"/>
        <v>7.7713500000000005E-2</v>
      </c>
      <c r="N33" s="72">
        <f t="shared" si="17"/>
        <v>7.7713500000000005E-2</v>
      </c>
      <c r="O33" s="72">
        <f t="shared" si="17"/>
        <v>7.7713500000000005E-2</v>
      </c>
      <c r="P33" s="72">
        <f t="shared" si="17"/>
        <v>7.7713500000000005E-2</v>
      </c>
      <c r="Q33" s="72">
        <f t="shared" si="17"/>
        <v>7.7713500000000005E-2</v>
      </c>
      <c r="R33" s="72">
        <f t="shared" si="17"/>
        <v>7.7713500000000005E-2</v>
      </c>
      <c r="S33" s="72">
        <f t="shared" si="17"/>
        <v>7.7713500000000005E-2</v>
      </c>
      <c r="T33" s="72">
        <f t="shared" si="17"/>
        <v>7.7713500000000005E-2</v>
      </c>
      <c r="U33" s="72">
        <f t="shared" si="17"/>
        <v>7.7713500000000005E-2</v>
      </c>
      <c r="V33" s="72">
        <f t="shared" si="17"/>
        <v>7.7713500000000005E-2</v>
      </c>
      <c r="W33" s="72">
        <f t="shared" si="17"/>
        <v>7.7713500000000005E-2</v>
      </c>
      <c r="X33" s="72">
        <f t="shared" si="17"/>
        <v>7.7713500000000005E-2</v>
      </c>
      <c r="Y33" s="72">
        <f t="shared" si="17"/>
        <v>7.7713500000000005E-2</v>
      </c>
      <c r="Z33" s="72">
        <f t="shared" si="17"/>
        <v>7.7713500000000005E-2</v>
      </c>
      <c r="AA33" s="72">
        <f t="shared" si="17"/>
        <v>7.7713500000000005E-2</v>
      </c>
      <c r="AB33" s="72">
        <f t="shared" si="17"/>
        <v>7.7713500000000005E-2</v>
      </c>
      <c r="AC33" s="72">
        <f t="shared" si="17"/>
        <v>7.7713500000000005E-2</v>
      </c>
      <c r="AD33" s="72">
        <f t="shared" si="17"/>
        <v>7.7713500000000005E-2</v>
      </c>
      <c r="AE33" s="72">
        <f t="shared" si="17"/>
        <v>7.7713500000000005E-2</v>
      </c>
      <c r="AF33" s="72">
        <f t="shared" si="17"/>
        <v>7.7713500000000005E-2</v>
      </c>
      <c r="AG33" s="72">
        <f t="shared" si="17"/>
        <v>7.7713500000000005E-2</v>
      </c>
      <c r="AH33" s="72">
        <f t="shared" si="17"/>
        <v>7.7713500000000005E-2</v>
      </c>
      <c r="AI33" s="72">
        <f t="shared" si="17"/>
        <v>7.7713500000000005E-2</v>
      </c>
      <c r="AJ33" s="72">
        <f t="shared" si="17"/>
        <v>7.7713500000000005E-2</v>
      </c>
      <c r="AK33" s="72">
        <f t="shared" si="17"/>
        <v>7.7713500000000005E-2</v>
      </c>
      <c r="AL33" s="72">
        <f t="shared" si="17"/>
        <v>7.7713500000000005E-2</v>
      </c>
      <c r="AM33" s="72">
        <f t="shared" si="17"/>
        <v>7.7713500000000005E-2</v>
      </c>
      <c r="AN33" s="72">
        <f t="shared" si="17"/>
        <v>7.7713500000000005E-2</v>
      </c>
      <c r="AO33" s="72">
        <f t="shared" si="17"/>
        <v>7.7713500000000005E-2</v>
      </c>
      <c r="AP33" s="72">
        <f t="shared" si="17"/>
        <v>7.7713500000000005E-2</v>
      </c>
      <c r="AQ33" s="72">
        <f t="shared" si="17"/>
        <v>7.7713500000000005E-2</v>
      </c>
      <c r="AR33" s="72">
        <f t="shared" si="17"/>
        <v>7.7713500000000005E-2</v>
      </c>
      <c r="AS33" s="72">
        <f t="shared" si="17"/>
        <v>7.7713500000000005E-2</v>
      </c>
      <c r="AT33" s="72">
        <f t="shared" si="17"/>
        <v>7.7713500000000005E-2</v>
      </c>
      <c r="AU33" s="72">
        <f t="shared" si="17"/>
        <v>7.7713500000000005E-2</v>
      </c>
      <c r="AV33" s="72">
        <f t="shared" si="17"/>
        <v>7.7713500000000005E-2</v>
      </c>
      <c r="AW33" s="72">
        <f t="shared" si="17"/>
        <v>7.7713500000000005E-2</v>
      </c>
      <c r="AX33" s="72">
        <f t="shared" si="17"/>
        <v>7.7713500000000005E-2</v>
      </c>
      <c r="AY33" s="72">
        <f t="shared" si="17"/>
        <v>7.7713500000000005E-2</v>
      </c>
      <c r="AZ33" s="72">
        <f t="shared" si="17"/>
        <v>7.7713500000000005E-2</v>
      </c>
      <c r="BA33" s="72">
        <f t="shared" si="17"/>
        <v>7.7713500000000005E-2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3.8856750000000053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413">
        <f>-BN88</f>
        <v>-3.8856750000000053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-3.8856750000000053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7.7713500000000005E-2</v>
      </c>
      <c r="E35" s="72">
        <f t="shared" si="18"/>
        <v>0.15542700000000001</v>
      </c>
      <c r="F35" s="72">
        <f t="shared" si="18"/>
        <v>0.23314050000000003</v>
      </c>
      <c r="G35" s="72">
        <f t="shared" si="18"/>
        <v>0.31085400000000002</v>
      </c>
      <c r="H35" s="72">
        <f t="shared" si="18"/>
        <v>0.38856750000000001</v>
      </c>
      <c r="I35" s="72">
        <f t="shared" si="18"/>
        <v>0.466281</v>
      </c>
      <c r="J35" s="72">
        <f t="shared" si="18"/>
        <v>0.54399450000000005</v>
      </c>
      <c r="K35" s="72">
        <f t="shared" si="18"/>
        <v>0.62170800000000004</v>
      </c>
      <c r="L35" s="72">
        <f t="shared" si="18"/>
        <v>0.69942150000000003</v>
      </c>
      <c r="M35" s="72">
        <f t="shared" si="18"/>
        <v>0.77713500000000002</v>
      </c>
      <c r="N35" s="72">
        <f t="shared" si="18"/>
        <v>0.85484850000000001</v>
      </c>
      <c r="O35" s="72">
        <f t="shared" si="18"/>
        <v>0.932562</v>
      </c>
      <c r="P35" s="72">
        <f t="shared" si="18"/>
        <v>1.0102755000000001</v>
      </c>
      <c r="Q35" s="72">
        <f t="shared" si="18"/>
        <v>1.0879890000000001</v>
      </c>
      <c r="R35" s="72">
        <f t="shared" si="18"/>
        <v>1.1657025000000001</v>
      </c>
      <c r="S35" s="72">
        <f t="shared" si="18"/>
        <v>1.2434160000000001</v>
      </c>
      <c r="T35" s="72">
        <f t="shared" si="18"/>
        <v>1.3211295000000001</v>
      </c>
      <c r="U35" s="72">
        <f t="shared" si="18"/>
        <v>1.3988430000000001</v>
      </c>
      <c r="V35" s="72">
        <f t="shared" si="18"/>
        <v>1.4765565</v>
      </c>
      <c r="W35" s="72">
        <f t="shared" si="18"/>
        <v>1.55427</v>
      </c>
      <c r="X35" s="72">
        <f t="shared" si="18"/>
        <v>1.6319835</v>
      </c>
      <c r="Y35" s="72">
        <f t="shared" si="18"/>
        <v>1.709697</v>
      </c>
      <c r="Z35" s="72">
        <f t="shared" si="18"/>
        <v>1.7874105</v>
      </c>
      <c r="AA35" s="72">
        <f t="shared" si="18"/>
        <v>1.865124</v>
      </c>
      <c r="AB35" s="72">
        <f t="shared" si="18"/>
        <v>1.9428375</v>
      </c>
      <c r="AC35" s="72">
        <f t="shared" si="18"/>
        <v>2.0205510000000002</v>
      </c>
      <c r="AD35" s="72">
        <f t="shared" si="18"/>
        <v>2.0982645000000004</v>
      </c>
      <c r="AE35" s="72">
        <f t="shared" si="18"/>
        <v>2.1759780000000006</v>
      </c>
      <c r="AF35" s="72">
        <f t="shared" si="18"/>
        <v>2.2536915000000008</v>
      </c>
      <c r="AG35" s="72">
        <f t="shared" si="18"/>
        <v>2.3314050000000011</v>
      </c>
      <c r="AH35" s="72">
        <f t="shared" si="18"/>
        <v>2.4091185000000013</v>
      </c>
      <c r="AI35" s="72">
        <f t="shared" si="18"/>
        <v>2.4868320000000015</v>
      </c>
      <c r="AJ35" s="72">
        <f t="shared" si="18"/>
        <v>2.5645455000000017</v>
      </c>
      <c r="AK35" s="72">
        <f t="shared" si="18"/>
        <v>2.6422590000000019</v>
      </c>
      <c r="AL35" s="72">
        <f t="shared" si="18"/>
        <v>2.7199725000000021</v>
      </c>
      <c r="AM35" s="72">
        <f t="shared" si="18"/>
        <v>2.7976860000000023</v>
      </c>
      <c r="AN35" s="72">
        <f t="shared" si="18"/>
        <v>2.8753995000000026</v>
      </c>
      <c r="AO35" s="72">
        <f t="shared" si="18"/>
        <v>2.9531130000000028</v>
      </c>
      <c r="AP35" s="72">
        <f t="shared" si="18"/>
        <v>3.030826500000003</v>
      </c>
      <c r="AQ35" s="72">
        <f t="shared" si="18"/>
        <v>3.1085400000000032</v>
      </c>
      <c r="AR35" s="72">
        <f t="shared" si="18"/>
        <v>3.1862535000000034</v>
      </c>
      <c r="AS35" s="72">
        <f t="shared" si="18"/>
        <v>3.2639670000000036</v>
      </c>
      <c r="AT35" s="72">
        <f t="shared" si="18"/>
        <v>3.3416805000000038</v>
      </c>
      <c r="AU35" s="72">
        <f t="shared" si="18"/>
        <v>3.419394000000004</v>
      </c>
      <c r="AV35" s="72">
        <f t="shared" si="18"/>
        <v>3.4971075000000043</v>
      </c>
      <c r="AW35" s="72">
        <f t="shared" si="18"/>
        <v>3.5748210000000045</v>
      </c>
      <c r="AX35" s="72">
        <f t="shared" si="18"/>
        <v>3.6525345000000047</v>
      </c>
      <c r="AY35" s="72">
        <f t="shared" si="18"/>
        <v>3.7302480000000049</v>
      </c>
      <c r="AZ35" s="72">
        <f t="shared" si="18"/>
        <v>3.8079615000000051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3.8856750000000002E-2</v>
      </c>
      <c r="E36" s="66">
        <f t="shared" si="19"/>
        <v>0.11657025000000001</v>
      </c>
      <c r="F36" s="66">
        <f t="shared" si="19"/>
        <v>0.19428375000000003</v>
      </c>
      <c r="G36" s="66">
        <f t="shared" si="19"/>
        <v>0.27199725000000002</v>
      </c>
      <c r="H36" s="66">
        <f t="shared" si="19"/>
        <v>0.34971075000000001</v>
      </c>
      <c r="I36" s="66">
        <f t="shared" si="19"/>
        <v>0.42742425000000001</v>
      </c>
      <c r="J36" s="66">
        <f t="shared" si="19"/>
        <v>0.50513775000000005</v>
      </c>
      <c r="K36" s="66">
        <f t="shared" si="19"/>
        <v>0.58285125000000004</v>
      </c>
      <c r="L36" s="66">
        <f t="shared" si="19"/>
        <v>0.66056475000000003</v>
      </c>
      <c r="M36" s="66">
        <f t="shared" si="19"/>
        <v>0.73827825000000002</v>
      </c>
      <c r="N36" s="66">
        <f t="shared" si="19"/>
        <v>0.81599175000000002</v>
      </c>
      <c r="O36" s="66">
        <f t="shared" si="19"/>
        <v>0.89370525000000001</v>
      </c>
      <c r="P36" s="66">
        <f t="shared" si="19"/>
        <v>0.97141875</v>
      </c>
      <c r="Q36" s="66">
        <f t="shared" si="19"/>
        <v>1.04913225</v>
      </c>
      <c r="R36" s="66">
        <f t="shared" si="19"/>
        <v>1.1268457500000002</v>
      </c>
      <c r="S36" s="66">
        <f t="shared" si="19"/>
        <v>1.20455925</v>
      </c>
      <c r="T36" s="66">
        <f t="shared" si="19"/>
        <v>1.2822727500000002</v>
      </c>
      <c r="U36" s="66">
        <f t="shared" si="19"/>
        <v>1.35998625</v>
      </c>
      <c r="V36" s="66">
        <f t="shared" si="19"/>
        <v>1.4376997500000002</v>
      </c>
      <c r="W36" s="66">
        <f t="shared" si="19"/>
        <v>1.5154132499999999</v>
      </c>
      <c r="X36" s="66">
        <f t="shared" si="19"/>
        <v>1.5931267500000001</v>
      </c>
      <c r="Y36" s="66">
        <f t="shared" si="19"/>
        <v>1.6708402499999999</v>
      </c>
      <c r="Z36" s="66">
        <f t="shared" si="19"/>
        <v>1.7485537500000001</v>
      </c>
      <c r="AA36" s="66">
        <f t="shared" si="19"/>
        <v>1.8262672499999999</v>
      </c>
      <c r="AB36" s="66">
        <f t="shared" si="19"/>
        <v>1.9039807500000001</v>
      </c>
      <c r="AC36" s="66">
        <f t="shared" si="19"/>
        <v>1.9816942500000001</v>
      </c>
      <c r="AD36" s="66">
        <f t="shared" si="19"/>
        <v>2.0594077500000001</v>
      </c>
      <c r="AE36" s="66">
        <f t="shared" si="19"/>
        <v>2.1371212500000007</v>
      </c>
      <c r="AF36" s="66">
        <f t="shared" si="19"/>
        <v>2.2148347500000005</v>
      </c>
      <c r="AG36" s="66">
        <f t="shared" si="19"/>
        <v>2.2925482500000012</v>
      </c>
      <c r="AH36" s="66">
        <f t="shared" si="19"/>
        <v>2.3702617500000009</v>
      </c>
      <c r="AI36" s="66">
        <f t="shared" si="19"/>
        <v>2.4479752500000016</v>
      </c>
      <c r="AJ36" s="66">
        <f t="shared" si="19"/>
        <v>2.5256887500000014</v>
      </c>
      <c r="AK36" s="66">
        <f t="shared" si="19"/>
        <v>2.603402250000002</v>
      </c>
      <c r="AL36" s="66">
        <f t="shared" si="19"/>
        <v>2.6811157500000018</v>
      </c>
      <c r="AM36" s="66">
        <f t="shared" si="19"/>
        <v>2.7588292500000025</v>
      </c>
      <c r="AN36" s="66">
        <f t="shared" si="19"/>
        <v>2.8365427500000022</v>
      </c>
      <c r="AO36" s="66">
        <f t="shared" si="19"/>
        <v>2.9142562500000029</v>
      </c>
      <c r="AP36" s="66">
        <f t="shared" si="19"/>
        <v>2.9919697500000026</v>
      </c>
      <c r="AQ36" s="66">
        <f t="shared" si="19"/>
        <v>3.0696832500000033</v>
      </c>
      <c r="AR36" s="66">
        <f t="shared" si="19"/>
        <v>3.1473967500000031</v>
      </c>
      <c r="AS36" s="66">
        <f t="shared" si="19"/>
        <v>3.2251102500000037</v>
      </c>
      <c r="AT36" s="66">
        <f t="shared" si="19"/>
        <v>3.3028237500000035</v>
      </c>
      <c r="AU36" s="66">
        <f t="shared" si="19"/>
        <v>3.3805372500000042</v>
      </c>
      <c r="AV36" s="66">
        <f t="shared" si="19"/>
        <v>3.4582507500000039</v>
      </c>
      <c r="AW36" s="66">
        <f t="shared" si="19"/>
        <v>3.5359642500000046</v>
      </c>
      <c r="AX36" s="66">
        <f t="shared" si="19"/>
        <v>3.6136777500000044</v>
      </c>
      <c r="AY36" s="66">
        <f t="shared" si="19"/>
        <v>3.691391250000005</v>
      </c>
      <c r="AZ36" s="66">
        <f t="shared" si="19"/>
        <v>3.7691047500000048</v>
      </c>
      <c r="BA36" s="66">
        <f t="shared" si="19"/>
        <v>1.9039807500000026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1.9039807499999999E-2</v>
      </c>
      <c r="F39" s="72">
        <f t="shared" si="20"/>
        <v>4.5493172046000008E-2</v>
      </c>
      <c r="G39" s="72">
        <f t="shared" si="20"/>
        <v>7.6024319364000004E-2</v>
      </c>
      <c r="H39" s="72">
        <f t="shared" si="20"/>
        <v>0.10329149968200001</v>
      </c>
      <c r="I39" s="72">
        <f t="shared" si="20"/>
        <v>0.127529718624</v>
      </c>
      <c r="J39" s="72">
        <f t="shared" si="20"/>
        <v>0.14897398181400001</v>
      </c>
      <c r="K39" s="72">
        <f t="shared" si="20"/>
        <v>0.16782665520600001</v>
      </c>
      <c r="L39" s="72">
        <f t="shared" si="20"/>
        <v>0.18429010475400001</v>
      </c>
      <c r="M39" s="72">
        <f t="shared" si="20"/>
        <v>0.20036187826200003</v>
      </c>
      <c r="N39" s="72">
        <f t="shared" si="20"/>
        <v>0.21643365177000001</v>
      </c>
      <c r="O39" s="72">
        <f t="shared" si="20"/>
        <v>0.232505425278</v>
      </c>
      <c r="P39" s="72">
        <f t="shared" si="20"/>
        <v>0.24857719878599999</v>
      </c>
      <c r="Q39" s="72">
        <f t="shared" si="20"/>
        <v>0.26464897229399997</v>
      </c>
      <c r="R39" s="72">
        <f t="shared" si="20"/>
        <v>0.28072074580199996</v>
      </c>
      <c r="S39" s="72">
        <f t="shared" si="20"/>
        <v>0.29679251930999995</v>
      </c>
      <c r="T39" s="72">
        <f t="shared" si="20"/>
        <v>0.31286429281799993</v>
      </c>
      <c r="U39" s="72">
        <f t="shared" si="20"/>
        <v>0.32893606632599992</v>
      </c>
      <c r="V39" s="72">
        <f t="shared" si="20"/>
        <v>0.34500783983399991</v>
      </c>
      <c r="W39" s="72">
        <f t="shared" si="20"/>
        <v>0.36107961334199989</v>
      </c>
      <c r="X39" s="72">
        <f t="shared" si="20"/>
        <v>0.37715138684999988</v>
      </c>
      <c r="Y39" s="72">
        <f t="shared" si="20"/>
        <v>0.37865933960399989</v>
      </c>
      <c r="Z39" s="72">
        <f t="shared" si="20"/>
        <v>0.36560347160399986</v>
      </c>
      <c r="AA39" s="72">
        <f t="shared" si="20"/>
        <v>0.35254760360399984</v>
      </c>
      <c r="AB39" s="72">
        <f t="shared" si="20"/>
        <v>0.33949173560399981</v>
      </c>
      <c r="AC39" s="72">
        <f t="shared" si="20"/>
        <v>0.32643586760399979</v>
      </c>
      <c r="AD39" s="72">
        <f t="shared" si="20"/>
        <v>0.31337999960399976</v>
      </c>
      <c r="AE39" s="72">
        <f t="shared" si="20"/>
        <v>0.30032413160399973</v>
      </c>
      <c r="AF39" s="72">
        <f t="shared" si="20"/>
        <v>0.28726826360399971</v>
      </c>
      <c r="AG39" s="72">
        <f t="shared" si="20"/>
        <v>0.27421239560399968</v>
      </c>
      <c r="AH39" s="72">
        <f t="shared" si="20"/>
        <v>0.26115652760399966</v>
      </c>
      <c r="AI39" s="72">
        <f t="shared" si="20"/>
        <v>0.24810065960399966</v>
      </c>
      <c r="AJ39" s="72">
        <f t="shared" si="20"/>
        <v>0.23504479160399966</v>
      </c>
      <c r="AK39" s="72">
        <f t="shared" si="20"/>
        <v>0.22198892360399966</v>
      </c>
      <c r="AL39" s="72">
        <f t="shared" si="20"/>
        <v>0.20893305560399966</v>
      </c>
      <c r="AM39" s="72">
        <f t="shared" si="20"/>
        <v>0.19587718760399966</v>
      </c>
      <c r="AN39" s="72">
        <f t="shared" si="20"/>
        <v>0.18282131960399967</v>
      </c>
      <c r="AO39" s="72">
        <f t="shared" si="20"/>
        <v>0.16976545160399967</v>
      </c>
      <c r="AP39" s="72">
        <f t="shared" si="20"/>
        <v>0.15670958360399967</v>
      </c>
      <c r="AQ39" s="72">
        <f t="shared" si="20"/>
        <v>0.14365371560399967</v>
      </c>
      <c r="AR39" s="72">
        <f t="shared" si="20"/>
        <v>0.13059784760399967</v>
      </c>
      <c r="AS39" s="72">
        <f t="shared" si="20"/>
        <v>0.11754197960399967</v>
      </c>
      <c r="AT39" s="72">
        <f t="shared" si="20"/>
        <v>0.10448611160399968</v>
      </c>
      <c r="AU39" s="72">
        <f t="shared" si="20"/>
        <v>9.1430243603999678E-2</v>
      </c>
      <c r="AV39" s="72">
        <f t="shared" si="20"/>
        <v>7.837437560399968E-2</v>
      </c>
      <c r="AW39" s="72">
        <f t="shared" si="20"/>
        <v>6.5318507603999681E-2</v>
      </c>
      <c r="AX39" s="72">
        <f t="shared" si="20"/>
        <v>5.2262639603999683E-2</v>
      </c>
      <c r="AY39" s="72">
        <f t="shared" si="20"/>
        <v>3.9206771603999685E-2</v>
      </c>
      <c r="AZ39" s="72">
        <f t="shared" si="20"/>
        <v>2.6150903603999687E-2</v>
      </c>
      <c r="BA39" s="72">
        <f t="shared" si="20"/>
        <v>1.3095035603999687E-2</v>
      </c>
      <c r="BB39" s="72">
        <f t="shared" si="20"/>
        <v>3.9167603999686745E-5</v>
      </c>
      <c r="BC39" s="72">
        <f t="shared" si="20"/>
        <v>3.9167603999686745E-5</v>
      </c>
      <c r="BD39" s="72">
        <f t="shared" si="20"/>
        <v>3.9167603999686745E-5</v>
      </c>
      <c r="BE39" s="72">
        <f t="shared" si="20"/>
        <v>3.9167603999686745E-5</v>
      </c>
      <c r="BF39" s="72">
        <f t="shared" si="20"/>
        <v>3.9167603999686745E-5</v>
      </c>
      <c r="BG39" s="72">
        <f t="shared" si="20"/>
        <v>3.9167603999686745E-5</v>
      </c>
      <c r="BH39" s="72">
        <f t="shared" si="20"/>
        <v>3.9167603999686745E-5</v>
      </c>
      <c r="BI39" s="72">
        <f t="shared" si="20"/>
        <v>3.9167603999686745E-5</v>
      </c>
      <c r="BJ39" s="72">
        <f t="shared" si="20"/>
        <v>3.9167603999686745E-5</v>
      </c>
      <c r="BK39" s="72">
        <f t="shared" si="20"/>
        <v>3.9167603999686745E-5</v>
      </c>
      <c r="BL39" s="72">
        <f t="shared" si="20"/>
        <v>3.9167603999686745E-5</v>
      </c>
      <c r="BM39" s="35"/>
      <c r="BN39" s="72"/>
      <c r="BO39" s="323"/>
    </row>
    <row r="40" spans="1:107" s="36" customFormat="1" ht="15" hidden="1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5.4399450000000002E-2</v>
      </c>
      <c r="E40" s="74">
        <f t="shared" ref="E40:BL40" si="21">(E26-E115)</f>
        <v>0.16223470260000003</v>
      </c>
      <c r="F40" s="74">
        <f t="shared" si="21"/>
        <v>0.1453864158</v>
      </c>
      <c r="G40" s="74">
        <f t="shared" si="21"/>
        <v>0.12984371580000001</v>
      </c>
      <c r="H40" s="74">
        <f t="shared" si="21"/>
        <v>0.11542009020000002</v>
      </c>
      <c r="I40" s="74">
        <f t="shared" si="21"/>
        <v>0.10211553900000001</v>
      </c>
      <c r="J40" s="74">
        <f t="shared" si="21"/>
        <v>8.9774635200000008E-2</v>
      </c>
      <c r="K40" s="74">
        <f t="shared" si="21"/>
        <v>7.8397378800000028E-2</v>
      </c>
      <c r="L40" s="74">
        <f t="shared" si="21"/>
        <v>7.6532254800000005E-2</v>
      </c>
      <c r="M40" s="74">
        <f t="shared" si="21"/>
        <v>7.6532254800000005E-2</v>
      </c>
      <c r="N40" s="74">
        <f t="shared" si="21"/>
        <v>7.6532254800000005E-2</v>
      </c>
      <c r="O40" s="74">
        <f t="shared" si="21"/>
        <v>7.6532254800000005E-2</v>
      </c>
      <c r="P40" s="74">
        <f t="shared" si="21"/>
        <v>7.6532254800000005E-2</v>
      </c>
      <c r="Q40" s="74">
        <f t="shared" si="21"/>
        <v>7.6532254800000005E-2</v>
      </c>
      <c r="R40" s="74">
        <f t="shared" si="21"/>
        <v>7.6532254800000005E-2</v>
      </c>
      <c r="S40" s="74">
        <f t="shared" si="21"/>
        <v>7.6532254800000005E-2</v>
      </c>
      <c r="T40" s="74">
        <f t="shared" si="21"/>
        <v>7.6532254800000005E-2</v>
      </c>
      <c r="U40" s="74">
        <f t="shared" si="21"/>
        <v>7.6532254800000005E-2</v>
      </c>
      <c r="V40" s="74">
        <f t="shared" si="21"/>
        <v>7.6532254800000005E-2</v>
      </c>
      <c r="W40" s="74">
        <f t="shared" si="21"/>
        <v>7.6532254800000005E-2</v>
      </c>
      <c r="X40" s="74">
        <f t="shared" si="21"/>
        <v>7.1807274000000032E-3</v>
      </c>
      <c r="Y40" s="74">
        <f t="shared" si="21"/>
        <v>-6.2170799999999998E-2</v>
      </c>
      <c r="Z40" s="74">
        <f t="shared" si="21"/>
        <v>-6.2170799999999998E-2</v>
      </c>
      <c r="AA40" s="74">
        <f t="shared" si="21"/>
        <v>-6.2170799999999998E-2</v>
      </c>
      <c r="AB40" s="74">
        <f t="shared" si="21"/>
        <v>-6.2170799999999998E-2</v>
      </c>
      <c r="AC40" s="74">
        <f t="shared" si="21"/>
        <v>-6.2170799999999998E-2</v>
      </c>
      <c r="AD40" s="74">
        <f t="shared" si="21"/>
        <v>-6.2170799999999998E-2</v>
      </c>
      <c r="AE40" s="74">
        <f t="shared" si="21"/>
        <v>-6.2170799999999998E-2</v>
      </c>
      <c r="AF40" s="74">
        <f t="shared" si="21"/>
        <v>-6.2170799999999998E-2</v>
      </c>
      <c r="AG40" s="74">
        <f t="shared" si="21"/>
        <v>-6.2170799999999998E-2</v>
      </c>
      <c r="AH40" s="74">
        <f t="shared" si="21"/>
        <v>-6.2170799999999998E-2</v>
      </c>
      <c r="AI40" s="74">
        <f t="shared" si="21"/>
        <v>-6.2170799999999998E-2</v>
      </c>
      <c r="AJ40" s="74">
        <f t="shared" si="21"/>
        <v>-6.2170799999999998E-2</v>
      </c>
      <c r="AK40" s="74">
        <f t="shared" si="21"/>
        <v>-6.2170799999999998E-2</v>
      </c>
      <c r="AL40" s="74">
        <f t="shared" si="21"/>
        <v>-6.2170799999999998E-2</v>
      </c>
      <c r="AM40" s="74">
        <f t="shared" si="21"/>
        <v>-6.2170799999999998E-2</v>
      </c>
      <c r="AN40" s="74">
        <f t="shared" si="21"/>
        <v>-6.2170799999999998E-2</v>
      </c>
      <c r="AO40" s="74">
        <f t="shared" si="21"/>
        <v>-6.2170799999999998E-2</v>
      </c>
      <c r="AP40" s="74">
        <f t="shared" si="21"/>
        <v>-6.2170799999999998E-2</v>
      </c>
      <c r="AQ40" s="74">
        <f t="shared" si="21"/>
        <v>-6.2170799999999998E-2</v>
      </c>
      <c r="AR40" s="74">
        <f t="shared" si="21"/>
        <v>-6.2170799999999998E-2</v>
      </c>
      <c r="AS40" s="74">
        <f t="shared" si="21"/>
        <v>-6.2170799999999998E-2</v>
      </c>
      <c r="AT40" s="74">
        <f t="shared" si="21"/>
        <v>-6.2170799999999998E-2</v>
      </c>
      <c r="AU40" s="74">
        <f t="shared" si="21"/>
        <v>-6.2170799999999998E-2</v>
      </c>
      <c r="AV40" s="74">
        <f t="shared" si="21"/>
        <v>-6.2170799999999998E-2</v>
      </c>
      <c r="AW40" s="74">
        <f t="shared" si="21"/>
        <v>-6.2170799999999998E-2</v>
      </c>
      <c r="AX40" s="74">
        <f t="shared" si="21"/>
        <v>-6.2170799999999998E-2</v>
      </c>
      <c r="AY40" s="74">
        <f t="shared" si="21"/>
        <v>-6.2170799999999998E-2</v>
      </c>
      <c r="AZ40" s="74">
        <f t="shared" si="21"/>
        <v>-6.2170799999999998E-2</v>
      </c>
      <c r="BA40" s="74">
        <f t="shared" si="21"/>
        <v>-6.2170799999999998E-2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1.8651239999997737E-4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>
        <f>D40*FIT_35</f>
        <v>1.9039807499999999E-2</v>
      </c>
      <c r="E41" s="74">
        <f>E40*FIT_35-SUM(D40:E40)*FIT_Tax_Change</f>
        <v>2.6453364546000006E-2</v>
      </c>
      <c r="F41" s="74">
        <f>F40*FIT_21</f>
        <v>3.0531147317999999E-2</v>
      </c>
      <c r="G41" s="74">
        <f t="shared" ref="G41:AK41" si="22">G40*FIT_21</f>
        <v>2.7267180318E-2</v>
      </c>
      <c r="H41" s="74">
        <f t="shared" si="22"/>
        <v>2.4238218942000005E-2</v>
      </c>
      <c r="I41" s="74">
        <f t="shared" si="22"/>
        <v>2.144426319E-2</v>
      </c>
      <c r="J41" s="74">
        <f t="shared" si="22"/>
        <v>1.8852673392000002E-2</v>
      </c>
      <c r="K41" s="74">
        <f t="shared" si="22"/>
        <v>1.6463449548000005E-2</v>
      </c>
      <c r="L41" s="74">
        <f t="shared" si="22"/>
        <v>1.6071773508000001E-2</v>
      </c>
      <c r="M41" s="74">
        <f t="shared" si="22"/>
        <v>1.6071773508000001E-2</v>
      </c>
      <c r="N41" s="74">
        <f t="shared" si="22"/>
        <v>1.6071773508000001E-2</v>
      </c>
      <c r="O41" s="74">
        <f t="shared" si="22"/>
        <v>1.6071773508000001E-2</v>
      </c>
      <c r="P41" s="74">
        <f>P40*FIT_21</f>
        <v>1.6071773508000001E-2</v>
      </c>
      <c r="Q41" s="74">
        <f t="shared" si="22"/>
        <v>1.6071773508000001E-2</v>
      </c>
      <c r="R41" s="74">
        <f t="shared" si="22"/>
        <v>1.6071773508000001E-2</v>
      </c>
      <c r="S41" s="74">
        <f t="shared" si="22"/>
        <v>1.6071773508000001E-2</v>
      </c>
      <c r="T41" s="74">
        <f t="shared" si="22"/>
        <v>1.6071773508000001E-2</v>
      </c>
      <c r="U41" s="74">
        <f t="shared" si="22"/>
        <v>1.6071773508000001E-2</v>
      </c>
      <c r="V41" s="74">
        <f t="shared" si="22"/>
        <v>1.6071773508000001E-2</v>
      </c>
      <c r="W41" s="74">
        <f t="shared" si="22"/>
        <v>1.6071773508000001E-2</v>
      </c>
      <c r="X41" s="74">
        <f t="shared" si="22"/>
        <v>1.5079527540000006E-3</v>
      </c>
      <c r="Y41" s="74">
        <f t="shared" si="22"/>
        <v>-1.3055868E-2</v>
      </c>
      <c r="Z41" s="74">
        <f t="shared" si="22"/>
        <v>-1.3055868E-2</v>
      </c>
      <c r="AA41" s="74">
        <f t="shared" si="22"/>
        <v>-1.3055868E-2</v>
      </c>
      <c r="AB41" s="74">
        <f t="shared" si="22"/>
        <v>-1.3055868E-2</v>
      </c>
      <c r="AC41" s="74">
        <f t="shared" si="22"/>
        <v>-1.3055868E-2</v>
      </c>
      <c r="AD41" s="74">
        <f t="shared" si="22"/>
        <v>-1.3055868E-2</v>
      </c>
      <c r="AE41" s="74">
        <f t="shared" si="22"/>
        <v>-1.3055868E-2</v>
      </c>
      <c r="AF41" s="74">
        <f t="shared" si="22"/>
        <v>-1.3055868E-2</v>
      </c>
      <c r="AG41" s="74">
        <f t="shared" si="22"/>
        <v>-1.3055868E-2</v>
      </c>
      <c r="AH41" s="74">
        <f t="shared" si="22"/>
        <v>-1.3055868E-2</v>
      </c>
      <c r="AI41" s="74">
        <f t="shared" si="22"/>
        <v>-1.3055868E-2</v>
      </c>
      <c r="AJ41" s="74">
        <f t="shared" si="22"/>
        <v>-1.3055868E-2</v>
      </c>
      <c r="AK41" s="74">
        <f t="shared" si="22"/>
        <v>-1.3055868E-2</v>
      </c>
      <c r="AL41" s="74">
        <f t="shared" ref="AL41:BK41" si="23">AL40*FIT_21</f>
        <v>-1.3055868E-2</v>
      </c>
      <c r="AM41" s="74">
        <f t="shared" si="23"/>
        <v>-1.3055868E-2</v>
      </c>
      <c r="AN41" s="74">
        <f t="shared" si="23"/>
        <v>-1.3055868E-2</v>
      </c>
      <c r="AO41" s="74">
        <f t="shared" si="23"/>
        <v>-1.3055868E-2</v>
      </c>
      <c r="AP41" s="74">
        <f t="shared" si="23"/>
        <v>-1.3055868E-2</v>
      </c>
      <c r="AQ41" s="74">
        <f t="shared" si="23"/>
        <v>-1.3055868E-2</v>
      </c>
      <c r="AR41" s="74">
        <f t="shared" si="23"/>
        <v>-1.3055868E-2</v>
      </c>
      <c r="AS41" s="74">
        <f t="shared" si="23"/>
        <v>-1.3055868E-2</v>
      </c>
      <c r="AT41" s="74">
        <f t="shared" si="23"/>
        <v>-1.3055868E-2</v>
      </c>
      <c r="AU41" s="74">
        <f t="shared" si="23"/>
        <v>-1.3055868E-2</v>
      </c>
      <c r="AV41" s="74">
        <f t="shared" si="23"/>
        <v>-1.3055868E-2</v>
      </c>
      <c r="AW41" s="74">
        <f t="shared" si="23"/>
        <v>-1.3055868E-2</v>
      </c>
      <c r="AX41" s="74">
        <f>AX40*FIT_21</f>
        <v>-1.3055868E-2</v>
      </c>
      <c r="AY41" s="74">
        <f t="shared" si="23"/>
        <v>-1.3055868E-2</v>
      </c>
      <c r="AZ41" s="74">
        <f t="shared" si="23"/>
        <v>-1.3055868E-2</v>
      </c>
      <c r="BA41" s="74">
        <f t="shared" si="23"/>
        <v>-1.3055868E-2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/>
      <c r="BM41" s="35"/>
      <c r="BN41" s="72">
        <f>SUM(B41:BM41)</f>
        <v>3.9167603999686745E-5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:BL42" si="24">SUM(C39:C40)</f>
        <v>0</v>
      </c>
      <c r="D42" s="72">
        <f>SUM(D39,D41)</f>
        <v>1.9039807499999999E-2</v>
      </c>
      <c r="E42" s="72">
        <f t="shared" ref="E42:BA42" si="25">SUM(E39,E41)</f>
        <v>4.5493172046000008E-2</v>
      </c>
      <c r="F42" s="72">
        <f t="shared" si="25"/>
        <v>7.6024319364000004E-2</v>
      </c>
      <c r="G42" s="72">
        <f t="shared" si="25"/>
        <v>0.10329149968200001</v>
      </c>
      <c r="H42" s="72">
        <f t="shared" si="25"/>
        <v>0.127529718624</v>
      </c>
      <c r="I42" s="72">
        <f t="shared" si="25"/>
        <v>0.14897398181400001</v>
      </c>
      <c r="J42" s="72">
        <f t="shared" si="25"/>
        <v>0.16782665520600001</v>
      </c>
      <c r="K42" s="72">
        <f t="shared" si="25"/>
        <v>0.18429010475400001</v>
      </c>
      <c r="L42" s="72">
        <f t="shared" si="25"/>
        <v>0.20036187826200003</v>
      </c>
      <c r="M42" s="72">
        <f t="shared" si="25"/>
        <v>0.21643365177000001</v>
      </c>
      <c r="N42" s="72">
        <f t="shared" si="25"/>
        <v>0.232505425278</v>
      </c>
      <c r="O42" s="72">
        <f t="shared" si="25"/>
        <v>0.24857719878599999</v>
      </c>
      <c r="P42" s="72">
        <f t="shared" si="25"/>
        <v>0.26464897229399997</v>
      </c>
      <c r="Q42" s="72">
        <f t="shared" si="25"/>
        <v>0.28072074580199996</v>
      </c>
      <c r="R42" s="72">
        <f t="shared" si="25"/>
        <v>0.29679251930999995</v>
      </c>
      <c r="S42" s="72">
        <f t="shared" si="25"/>
        <v>0.31286429281799993</v>
      </c>
      <c r="T42" s="72">
        <f t="shared" si="25"/>
        <v>0.32893606632599992</v>
      </c>
      <c r="U42" s="72">
        <f t="shared" si="25"/>
        <v>0.34500783983399991</v>
      </c>
      <c r="V42" s="72">
        <f t="shared" si="25"/>
        <v>0.36107961334199989</v>
      </c>
      <c r="W42" s="72">
        <f t="shared" si="25"/>
        <v>0.37715138684999988</v>
      </c>
      <c r="X42" s="72">
        <f t="shared" si="25"/>
        <v>0.37865933960399989</v>
      </c>
      <c r="Y42" s="72">
        <f t="shared" si="25"/>
        <v>0.36560347160399986</v>
      </c>
      <c r="Z42" s="72">
        <f t="shared" si="25"/>
        <v>0.35254760360399984</v>
      </c>
      <c r="AA42" s="72">
        <f t="shared" si="25"/>
        <v>0.33949173560399981</v>
      </c>
      <c r="AB42" s="72">
        <f t="shared" si="25"/>
        <v>0.32643586760399979</v>
      </c>
      <c r="AC42" s="72">
        <f t="shared" si="25"/>
        <v>0.31337999960399976</v>
      </c>
      <c r="AD42" s="72">
        <f t="shared" si="25"/>
        <v>0.30032413160399973</v>
      </c>
      <c r="AE42" s="72">
        <f t="shared" si="25"/>
        <v>0.28726826360399971</v>
      </c>
      <c r="AF42" s="72">
        <f t="shared" si="25"/>
        <v>0.27421239560399968</v>
      </c>
      <c r="AG42" s="72">
        <f t="shared" si="25"/>
        <v>0.26115652760399966</v>
      </c>
      <c r="AH42" s="72">
        <f t="shared" si="25"/>
        <v>0.24810065960399966</v>
      </c>
      <c r="AI42" s="72">
        <f t="shared" si="25"/>
        <v>0.23504479160399966</v>
      </c>
      <c r="AJ42" s="72">
        <f t="shared" si="25"/>
        <v>0.22198892360399966</v>
      </c>
      <c r="AK42" s="72">
        <f t="shared" si="25"/>
        <v>0.20893305560399966</v>
      </c>
      <c r="AL42" s="72">
        <f t="shared" si="25"/>
        <v>0.19587718760399966</v>
      </c>
      <c r="AM42" s="72">
        <f t="shared" si="25"/>
        <v>0.18282131960399967</v>
      </c>
      <c r="AN42" s="72">
        <f t="shared" si="25"/>
        <v>0.16976545160399967</v>
      </c>
      <c r="AO42" s="72">
        <f t="shared" si="25"/>
        <v>0.15670958360399967</v>
      </c>
      <c r="AP42" s="72">
        <f t="shared" si="25"/>
        <v>0.14365371560399967</v>
      </c>
      <c r="AQ42" s="72">
        <f t="shared" si="25"/>
        <v>0.13059784760399967</v>
      </c>
      <c r="AR42" s="72">
        <f t="shared" si="25"/>
        <v>0.11754197960399967</v>
      </c>
      <c r="AS42" s="72">
        <f t="shared" si="25"/>
        <v>0.10448611160399968</v>
      </c>
      <c r="AT42" s="72">
        <f t="shared" si="25"/>
        <v>9.1430243603999678E-2</v>
      </c>
      <c r="AU42" s="72">
        <f t="shared" si="25"/>
        <v>7.837437560399968E-2</v>
      </c>
      <c r="AV42" s="72">
        <f t="shared" si="25"/>
        <v>6.5318507603999681E-2</v>
      </c>
      <c r="AW42" s="72">
        <f t="shared" si="25"/>
        <v>5.2262639603999683E-2</v>
      </c>
      <c r="AX42" s="72">
        <f t="shared" si="25"/>
        <v>3.9206771603999685E-2</v>
      </c>
      <c r="AY42" s="72">
        <f t="shared" si="25"/>
        <v>2.6150903603999687E-2</v>
      </c>
      <c r="AZ42" s="72">
        <f t="shared" si="25"/>
        <v>1.3095035603999687E-2</v>
      </c>
      <c r="BA42" s="72">
        <f t="shared" si="25"/>
        <v>3.9167603999686745E-5</v>
      </c>
      <c r="BB42" s="72">
        <f t="shared" si="24"/>
        <v>3.9167603999686745E-5</v>
      </c>
      <c r="BC42" s="72">
        <f t="shared" si="24"/>
        <v>3.9167603999686745E-5</v>
      </c>
      <c r="BD42" s="72">
        <f t="shared" si="24"/>
        <v>3.9167603999686745E-5</v>
      </c>
      <c r="BE42" s="72">
        <f t="shared" si="24"/>
        <v>3.9167603999686745E-5</v>
      </c>
      <c r="BF42" s="72">
        <f t="shared" si="24"/>
        <v>3.9167603999686745E-5</v>
      </c>
      <c r="BG42" s="72">
        <f t="shared" si="24"/>
        <v>3.9167603999686745E-5</v>
      </c>
      <c r="BH42" s="72">
        <f t="shared" si="24"/>
        <v>3.9167603999686745E-5</v>
      </c>
      <c r="BI42" s="72">
        <f t="shared" si="24"/>
        <v>3.9167603999686745E-5</v>
      </c>
      <c r="BJ42" s="72">
        <f t="shared" si="24"/>
        <v>3.9167603999686745E-5</v>
      </c>
      <c r="BK42" s="72">
        <f t="shared" si="24"/>
        <v>3.9167603999686745E-5</v>
      </c>
      <c r="BL42" s="72">
        <f t="shared" si="24"/>
        <v>3.9167603999686745E-5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 t="shared" si="26"/>
        <v>9.5199037499999993E-3</v>
      </c>
      <c r="E43" s="66">
        <f t="shared" si="26"/>
        <v>3.2266489773000007E-2</v>
      </c>
      <c r="F43" s="66">
        <f>AVERAGE(F39,F42)</f>
        <v>6.0758745705000006E-2</v>
      </c>
      <c r="G43" s="66">
        <f t="shared" si="26"/>
        <v>8.9657909523000012E-2</v>
      </c>
      <c r="H43" s="66">
        <f t="shared" si="26"/>
        <v>0.115410609153</v>
      </c>
      <c r="I43" s="66">
        <f t="shared" si="26"/>
        <v>0.13825185021899999</v>
      </c>
      <c r="J43" s="66">
        <f t="shared" si="26"/>
        <v>0.15840031851000003</v>
      </c>
      <c r="K43" s="66">
        <f t="shared" si="26"/>
        <v>0.17605837998000001</v>
      </c>
      <c r="L43" s="66">
        <f t="shared" si="26"/>
        <v>0.192325991508</v>
      </c>
      <c r="M43" s="66">
        <f t="shared" si="26"/>
        <v>0.20839776501600002</v>
      </c>
      <c r="N43" s="66">
        <f t="shared" si="26"/>
        <v>0.22446953852400001</v>
      </c>
      <c r="O43" s="66">
        <f t="shared" si="26"/>
        <v>0.24054131203199999</v>
      </c>
      <c r="P43" s="66">
        <f t="shared" si="26"/>
        <v>0.25661308553999995</v>
      </c>
      <c r="Q43" s="66">
        <f t="shared" si="26"/>
        <v>0.27268485904799999</v>
      </c>
      <c r="R43" s="66">
        <f t="shared" si="26"/>
        <v>0.28875663255599993</v>
      </c>
      <c r="S43" s="66">
        <f t="shared" si="26"/>
        <v>0.30482840606399997</v>
      </c>
      <c r="T43" s="66">
        <f t="shared" si="26"/>
        <v>0.3209001795719999</v>
      </c>
      <c r="U43" s="66">
        <f t="shared" si="26"/>
        <v>0.33697195307999994</v>
      </c>
      <c r="V43" s="66">
        <f t="shared" si="26"/>
        <v>0.35304372658799987</v>
      </c>
      <c r="W43" s="66">
        <f t="shared" si="26"/>
        <v>0.36911550009599992</v>
      </c>
      <c r="X43" s="66">
        <f t="shared" si="26"/>
        <v>0.37790536322699986</v>
      </c>
      <c r="Y43" s="66">
        <f t="shared" si="26"/>
        <v>0.37213140560399988</v>
      </c>
      <c r="Z43" s="66">
        <f t="shared" si="26"/>
        <v>0.35907553760399985</v>
      </c>
      <c r="AA43" s="66">
        <f t="shared" si="26"/>
        <v>0.34601966960399982</v>
      </c>
      <c r="AB43" s="66">
        <f t="shared" si="26"/>
        <v>0.3329638016039998</v>
      </c>
      <c r="AC43" s="66">
        <f t="shared" si="26"/>
        <v>0.31990793360399977</v>
      </c>
      <c r="AD43" s="66">
        <f t="shared" si="26"/>
        <v>0.30685206560399975</v>
      </c>
      <c r="AE43" s="66">
        <f t="shared" si="26"/>
        <v>0.29379619760399972</v>
      </c>
      <c r="AF43" s="66">
        <f t="shared" si="26"/>
        <v>0.28074032960399969</v>
      </c>
      <c r="AG43" s="66">
        <f t="shared" si="26"/>
        <v>0.26768446160399967</v>
      </c>
      <c r="AH43" s="66">
        <f t="shared" si="26"/>
        <v>0.25462859360399964</v>
      </c>
      <c r="AI43" s="66">
        <f t="shared" si="26"/>
        <v>0.24157272560399967</v>
      </c>
      <c r="AJ43" s="66">
        <f t="shared" si="26"/>
        <v>0.22851685760399965</v>
      </c>
      <c r="AK43" s="66">
        <f t="shared" si="26"/>
        <v>0.21546098960399968</v>
      </c>
      <c r="AL43" s="66">
        <f t="shared" si="26"/>
        <v>0.20240512160399965</v>
      </c>
      <c r="AM43" s="66">
        <f t="shared" si="26"/>
        <v>0.18934925360399968</v>
      </c>
      <c r="AN43" s="66">
        <f t="shared" si="26"/>
        <v>0.17629338560399965</v>
      </c>
      <c r="AO43" s="66">
        <f t="shared" si="26"/>
        <v>0.16323751760399968</v>
      </c>
      <c r="AP43" s="66">
        <f t="shared" si="26"/>
        <v>0.15018164960399966</v>
      </c>
      <c r="AQ43" s="66">
        <f t="shared" si="26"/>
        <v>0.13712578160399969</v>
      </c>
      <c r="AR43" s="66">
        <f t="shared" si="26"/>
        <v>0.12406991360399967</v>
      </c>
      <c r="AS43" s="66">
        <f t="shared" si="26"/>
        <v>0.11101404560399968</v>
      </c>
      <c r="AT43" s="66">
        <f t="shared" si="26"/>
        <v>9.7958177603999677E-2</v>
      </c>
      <c r="AU43" s="66">
        <f t="shared" si="26"/>
        <v>8.4902309603999679E-2</v>
      </c>
      <c r="AV43" s="66">
        <f t="shared" si="26"/>
        <v>7.1846441603999681E-2</v>
      </c>
      <c r="AW43" s="66">
        <f t="shared" si="26"/>
        <v>5.8790573603999682E-2</v>
      </c>
      <c r="AX43" s="66">
        <f t="shared" si="26"/>
        <v>4.5734705603999684E-2</v>
      </c>
      <c r="AY43" s="66">
        <f t="shared" si="26"/>
        <v>3.2678837603999686E-2</v>
      </c>
      <c r="AZ43" s="66">
        <f t="shared" si="26"/>
        <v>1.9622969603999688E-2</v>
      </c>
      <c r="BA43" s="66">
        <f t="shared" si="26"/>
        <v>6.5671016039996867E-3</v>
      </c>
      <c r="BB43" s="66">
        <f t="shared" si="26"/>
        <v>3.9167603999686745E-5</v>
      </c>
      <c r="BC43" s="66">
        <f t="shared" si="26"/>
        <v>3.9167603999686745E-5</v>
      </c>
      <c r="BD43" s="66">
        <f t="shared" si="26"/>
        <v>3.9167603999686745E-5</v>
      </c>
      <c r="BE43" s="66">
        <f t="shared" si="26"/>
        <v>3.9167603999686745E-5</v>
      </c>
      <c r="BF43" s="66">
        <f t="shared" si="26"/>
        <v>3.9167603999686745E-5</v>
      </c>
      <c r="BG43" s="66">
        <f t="shared" si="26"/>
        <v>3.9167603999686745E-5</v>
      </c>
      <c r="BH43" s="66">
        <f t="shared" si="26"/>
        <v>3.9167603999686745E-5</v>
      </c>
      <c r="BI43" s="66">
        <f t="shared" si="26"/>
        <v>3.9167603999686745E-5</v>
      </c>
      <c r="BJ43" s="66">
        <f t="shared" si="26"/>
        <v>3.9167603999686745E-5</v>
      </c>
      <c r="BK43" s="66">
        <f t="shared" si="26"/>
        <v>3.9167603999686745E-5</v>
      </c>
      <c r="BL43" s="66">
        <f t="shared" si="26"/>
        <v>3.9167603999686745E-5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3.5359642500000002E-3</v>
      </c>
      <c r="F46" s="53">
        <f t="shared" si="27"/>
        <v>1.4081219919000004E-2</v>
      </c>
      <c r="G46" s="53">
        <f t="shared" si="27"/>
        <v>2.3531336946000004E-2</v>
      </c>
      <c r="H46" s="53">
        <f t="shared" si="27"/>
        <v>3.1971178473000003E-2</v>
      </c>
      <c r="I46" s="53">
        <f t="shared" si="27"/>
        <v>3.9473484336000002E-2</v>
      </c>
      <c r="J46" s="53">
        <f t="shared" si="27"/>
        <v>4.6110994371000004E-2</v>
      </c>
      <c r="K46" s="53">
        <f t="shared" si="27"/>
        <v>5.1946345659000005E-2</v>
      </c>
      <c r="L46" s="53">
        <f t="shared" si="27"/>
        <v>5.7042175281000009E-2</v>
      </c>
      <c r="M46" s="53">
        <f t="shared" si="27"/>
        <v>6.2016771843000008E-2</v>
      </c>
      <c r="N46" s="53">
        <f t="shared" si="27"/>
        <v>6.6991368405000015E-2</v>
      </c>
      <c r="O46" s="53">
        <f t="shared" si="27"/>
        <v>7.1965964967000015E-2</v>
      </c>
      <c r="P46" s="53">
        <f t="shared" si="27"/>
        <v>7.6940561529000015E-2</v>
      </c>
      <c r="Q46" s="53">
        <f t="shared" si="27"/>
        <v>8.1915158091000015E-2</v>
      </c>
      <c r="R46" s="53">
        <f t="shared" si="27"/>
        <v>8.6889754653000015E-2</v>
      </c>
      <c r="S46" s="53">
        <f t="shared" si="27"/>
        <v>9.1864351215000015E-2</v>
      </c>
      <c r="T46" s="53">
        <f t="shared" si="27"/>
        <v>9.6838947777000015E-2</v>
      </c>
      <c r="U46" s="53">
        <f t="shared" si="27"/>
        <v>0.10181354433900001</v>
      </c>
      <c r="V46" s="53">
        <f t="shared" si="27"/>
        <v>0.10678814090100001</v>
      </c>
      <c r="W46" s="53">
        <f t="shared" si="27"/>
        <v>0.11176273746300001</v>
      </c>
      <c r="X46" s="53">
        <f t="shared" si="27"/>
        <v>0.11673733402500001</v>
      </c>
      <c r="Y46" s="53">
        <f t="shared" si="27"/>
        <v>0.11720408130600002</v>
      </c>
      <c r="Z46" s="53">
        <f t="shared" si="27"/>
        <v>0.11316297930600001</v>
      </c>
      <c r="AA46" s="53">
        <f t="shared" si="27"/>
        <v>0.10912187730600001</v>
      </c>
      <c r="AB46" s="53">
        <f t="shared" si="27"/>
        <v>0.105080775306</v>
      </c>
      <c r="AC46" s="53">
        <f t="shared" si="27"/>
        <v>0.101039673306</v>
      </c>
      <c r="AD46" s="53">
        <f t="shared" si="27"/>
        <v>9.6998571305999995E-2</v>
      </c>
      <c r="AE46" s="53">
        <f t="shared" si="27"/>
        <v>9.295746930599999E-2</v>
      </c>
      <c r="AF46" s="53">
        <f t="shared" si="27"/>
        <v>8.8916367305999985E-2</v>
      </c>
      <c r="AG46" s="53">
        <f t="shared" si="27"/>
        <v>8.4875265305999981E-2</v>
      </c>
      <c r="AH46" s="53">
        <f t="shared" si="27"/>
        <v>8.0834163305999976E-2</v>
      </c>
      <c r="AI46" s="53">
        <f t="shared" si="27"/>
        <v>7.6793061305999971E-2</v>
      </c>
      <c r="AJ46" s="53">
        <f t="shared" si="27"/>
        <v>7.2751959305999966E-2</v>
      </c>
      <c r="AK46" s="53">
        <f t="shared" si="27"/>
        <v>6.8710857305999962E-2</v>
      </c>
      <c r="AL46" s="53">
        <f t="shared" si="27"/>
        <v>6.4669755305999957E-2</v>
      </c>
      <c r="AM46" s="53">
        <f t="shared" si="27"/>
        <v>6.0628653305999959E-2</v>
      </c>
      <c r="AN46" s="53">
        <f t="shared" si="27"/>
        <v>5.6587551305999961E-2</v>
      </c>
      <c r="AO46" s="53">
        <f t="shared" si="27"/>
        <v>5.2546449305999963E-2</v>
      </c>
      <c r="AP46" s="53">
        <f t="shared" si="27"/>
        <v>4.8505347305999966E-2</v>
      </c>
      <c r="AQ46" s="53">
        <f t="shared" si="27"/>
        <v>4.4464245305999968E-2</v>
      </c>
      <c r="AR46" s="53">
        <f t="shared" si="27"/>
        <v>4.042314330599997E-2</v>
      </c>
      <c r="AS46" s="53">
        <f t="shared" si="27"/>
        <v>3.6382041305999972E-2</v>
      </c>
      <c r="AT46" s="53">
        <f t="shared" si="27"/>
        <v>3.2340939305999974E-2</v>
      </c>
      <c r="AU46" s="53">
        <f t="shared" si="27"/>
        <v>2.8299837305999973E-2</v>
      </c>
      <c r="AV46" s="53">
        <f t="shared" si="27"/>
        <v>2.4258735305999972E-2</v>
      </c>
      <c r="AW46" s="53">
        <f t="shared" si="27"/>
        <v>2.0217633305999971E-2</v>
      </c>
      <c r="AX46" s="53">
        <f t="shared" si="27"/>
        <v>1.6176531305999969E-2</v>
      </c>
      <c r="AY46" s="53">
        <f t="shared" si="27"/>
        <v>1.2135429305999968E-2</v>
      </c>
      <c r="AZ46" s="53">
        <f t="shared" si="27"/>
        <v>8.0943273059999668E-3</v>
      </c>
      <c r="BA46" s="53">
        <f t="shared" si="27"/>
        <v>4.0532253059999664E-3</v>
      </c>
      <c r="BB46" s="53">
        <f t="shared" si="27"/>
        <v>1.2123305999965986E-5</v>
      </c>
      <c r="BC46" s="53">
        <f t="shared" si="27"/>
        <v>1.2123305999965986E-5</v>
      </c>
      <c r="BD46" s="53">
        <f t="shared" si="27"/>
        <v>1.2123305999965986E-5</v>
      </c>
      <c r="BE46" s="53">
        <f t="shared" si="27"/>
        <v>1.2123305999965986E-5</v>
      </c>
      <c r="BF46" s="53">
        <f t="shared" si="27"/>
        <v>1.2123305999965986E-5</v>
      </c>
      <c r="BG46" s="53">
        <f t="shared" si="27"/>
        <v>1.2123305999965986E-5</v>
      </c>
      <c r="BH46" s="53">
        <f t="shared" si="27"/>
        <v>1.2123305999965986E-5</v>
      </c>
      <c r="BI46" s="53">
        <f t="shared" si="27"/>
        <v>1.2123305999965986E-5</v>
      </c>
      <c r="BJ46" s="53">
        <f t="shared" si="27"/>
        <v>1.2123305999965986E-5</v>
      </c>
      <c r="BK46" s="53">
        <f t="shared" si="27"/>
        <v>1.2123305999965986E-5</v>
      </c>
      <c r="BL46" s="53">
        <f t="shared" si="27"/>
        <v>1.2123305999965986E-5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3.5359642500000002E-3</v>
      </c>
      <c r="E47" s="53">
        <f>(E27-E115)*'Assumptions (Inputs)'!$D$26</f>
        <v>1.0545255669000003E-2</v>
      </c>
      <c r="F47" s="53">
        <f>(F27-F115)*'Assumptions (Inputs)'!$D$26</f>
        <v>9.4501170270000004E-3</v>
      </c>
      <c r="G47" s="53">
        <f>(G27-G115)*'Assumptions (Inputs)'!$D$26</f>
        <v>8.4398415270000009E-3</v>
      </c>
      <c r="H47" s="53">
        <f>(H27-H115)*'Assumptions (Inputs)'!$D$26</f>
        <v>7.5023058630000012E-3</v>
      </c>
      <c r="I47" s="53">
        <f>(I27-I115)*'Assumptions (Inputs)'!$D$26</f>
        <v>6.6375100350000004E-3</v>
      </c>
      <c r="J47" s="53">
        <f>(J27-J115)*'Assumptions (Inputs)'!$D$26</f>
        <v>5.8353512880000005E-3</v>
      </c>
      <c r="K47" s="53">
        <f>(K27-K115)*'Assumptions (Inputs)'!$D$26</f>
        <v>5.0958296220000024E-3</v>
      </c>
      <c r="L47" s="53">
        <f>(L27-L115)*'Assumptions (Inputs)'!$D$26</f>
        <v>4.9745965620000008E-3</v>
      </c>
      <c r="M47" s="53">
        <f>(M27-M115)*'Assumptions (Inputs)'!$D$26</f>
        <v>4.9745965620000008E-3</v>
      </c>
      <c r="N47" s="53">
        <f>(N27-N115)*'Assumptions (Inputs)'!$D$26</f>
        <v>4.9745965620000008E-3</v>
      </c>
      <c r="O47" s="53">
        <f>(O27-O115)*'Assumptions (Inputs)'!$D$26</f>
        <v>4.9745965620000008E-3</v>
      </c>
      <c r="P47" s="53">
        <f>(P27-P115)*'Assumptions (Inputs)'!$D$26</f>
        <v>4.9745965620000008E-3</v>
      </c>
      <c r="Q47" s="53">
        <f>(Q27-Q115)*'Assumptions (Inputs)'!$D$26</f>
        <v>4.9745965620000008E-3</v>
      </c>
      <c r="R47" s="53">
        <f>(R27-R115)*'Assumptions (Inputs)'!$D$26</f>
        <v>4.9745965620000008E-3</v>
      </c>
      <c r="S47" s="53">
        <f>(S27-S115)*'Assumptions (Inputs)'!$D$26</f>
        <v>4.9745965620000008E-3</v>
      </c>
      <c r="T47" s="53">
        <f>(T27-T115)*'Assumptions (Inputs)'!$D$26</f>
        <v>4.9745965620000008E-3</v>
      </c>
      <c r="U47" s="53">
        <f>(U27-U115)*'Assumptions (Inputs)'!$D$26</f>
        <v>4.9745965620000008E-3</v>
      </c>
      <c r="V47" s="53">
        <f>(V27-V115)*'Assumptions (Inputs)'!$D$26</f>
        <v>4.9745965620000008E-3</v>
      </c>
      <c r="W47" s="53">
        <f>(W27-W115)*'Assumptions (Inputs)'!$D$26</f>
        <v>4.9745965620000008E-3</v>
      </c>
      <c r="X47" s="53">
        <f>(X27-X115)*'Assumptions (Inputs)'!$D$26</f>
        <v>4.6674728100000023E-4</v>
      </c>
      <c r="Y47" s="53">
        <f>(Y27-Y115)*'Assumptions (Inputs)'!$D$26</f>
        <v>-4.0411020000000004E-3</v>
      </c>
      <c r="Z47" s="53">
        <f>(Z27-Z115)*'Assumptions (Inputs)'!$D$26</f>
        <v>-4.0411020000000004E-3</v>
      </c>
      <c r="AA47" s="53">
        <f>(AA27-AA115)*'Assumptions (Inputs)'!$D$26</f>
        <v>-4.0411020000000004E-3</v>
      </c>
      <c r="AB47" s="53">
        <f>(AB27-AB115)*'Assumptions (Inputs)'!$D$26</f>
        <v>-4.0411020000000004E-3</v>
      </c>
      <c r="AC47" s="53">
        <f>(AC27-AC115)*'Assumptions (Inputs)'!$D$26</f>
        <v>-4.0411020000000004E-3</v>
      </c>
      <c r="AD47" s="53">
        <f>(AD27-AD115)*'Assumptions (Inputs)'!$D$26</f>
        <v>-4.0411020000000004E-3</v>
      </c>
      <c r="AE47" s="53">
        <f>(AE27-AE115)*'Assumptions (Inputs)'!$D$26</f>
        <v>-4.0411020000000004E-3</v>
      </c>
      <c r="AF47" s="53">
        <f>(AF27-AF115)*'Assumptions (Inputs)'!$D$26</f>
        <v>-4.0411020000000004E-3</v>
      </c>
      <c r="AG47" s="53">
        <f>(AG27-AG115)*'Assumptions (Inputs)'!$D$26</f>
        <v>-4.0411020000000004E-3</v>
      </c>
      <c r="AH47" s="53">
        <f>(AH27-AH115)*'Assumptions (Inputs)'!$D$26</f>
        <v>-4.0411020000000004E-3</v>
      </c>
      <c r="AI47" s="53">
        <f>(AI27-AI115)*'Assumptions (Inputs)'!$D$26</f>
        <v>-4.0411020000000004E-3</v>
      </c>
      <c r="AJ47" s="53">
        <f>(AJ27-AJ115)*'Assumptions (Inputs)'!$D$26</f>
        <v>-4.0411020000000004E-3</v>
      </c>
      <c r="AK47" s="53">
        <f>(AK27-AK115)*'Assumptions (Inputs)'!$D$26</f>
        <v>-4.0411020000000004E-3</v>
      </c>
      <c r="AL47" s="53">
        <f>(AL27-AL115)*'Assumptions (Inputs)'!$D$26</f>
        <v>-4.0411020000000004E-3</v>
      </c>
      <c r="AM47" s="53">
        <f>(AM27-AM115)*'Assumptions (Inputs)'!$D$26</f>
        <v>-4.0411020000000004E-3</v>
      </c>
      <c r="AN47" s="53">
        <f>(AN27-AN115)*'Assumptions (Inputs)'!$D$26</f>
        <v>-4.0411020000000004E-3</v>
      </c>
      <c r="AO47" s="53">
        <f>(AO27-AO115)*'Assumptions (Inputs)'!$D$26</f>
        <v>-4.0411020000000004E-3</v>
      </c>
      <c r="AP47" s="53">
        <f>(AP27-AP115)*'Assumptions (Inputs)'!$D$26</f>
        <v>-4.0411020000000004E-3</v>
      </c>
      <c r="AQ47" s="53">
        <f>(AQ27-AQ115)*'Assumptions (Inputs)'!$D$26</f>
        <v>-4.0411020000000004E-3</v>
      </c>
      <c r="AR47" s="53">
        <f>(AR27-AR115)*'Assumptions (Inputs)'!$D$26</f>
        <v>-4.0411020000000004E-3</v>
      </c>
      <c r="AS47" s="53">
        <f>(AS27-AS115)*'Assumptions (Inputs)'!$D$26</f>
        <v>-4.0411020000000004E-3</v>
      </c>
      <c r="AT47" s="53">
        <f>(AT27-AT115)*'Assumptions (Inputs)'!$D$26</f>
        <v>-4.0411020000000004E-3</v>
      </c>
      <c r="AU47" s="53">
        <f>(AU27-AU115)*'Assumptions (Inputs)'!$D$26</f>
        <v>-4.0411020000000004E-3</v>
      </c>
      <c r="AV47" s="53">
        <f>(AV27-AV115)*'Assumptions (Inputs)'!$D$26</f>
        <v>-4.0411020000000004E-3</v>
      </c>
      <c r="AW47" s="53">
        <f>(AW27-AW115)*'Assumptions (Inputs)'!$D$26</f>
        <v>-4.0411020000000004E-3</v>
      </c>
      <c r="AX47" s="53">
        <f>(AX27-AX115)*'Assumptions (Inputs)'!$D$26</f>
        <v>-4.0411020000000004E-3</v>
      </c>
      <c r="AY47" s="53">
        <f>(AY27-AY115)*'Assumptions (Inputs)'!$D$26</f>
        <v>-4.0411020000000004E-3</v>
      </c>
      <c r="AZ47" s="53">
        <f>(AZ27-AZ115)*'Assumptions (Inputs)'!$D$26</f>
        <v>-4.0411020000000004E-3</v>
      </c>
      <c r="BA47" s="53">
        <f>(BA27-BA115)*'Assumptions (Inputs)'!$D$26</f>
        <v>-4.0411020000000004E-3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1.2123305999965986E-5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3.5359642500000002E-3</v>
      </c>
      <c r="E48" s="75">
        <f>SUM(E46:E47)</f>
        <v>1.4081219919000004E-2</v>
      </c>
      <c r="F48" s="75">
        <f t="shared" si="28"/>
        <v>2.3531336946000004E-2</v>
      </c>
      <c r="G48" s="75">
        <f t="shared" si="28"/>
        <v>3.1971178473000003E-2</v>
      </c>
      <c r="H48" s="75">
        <f t="shared" si="28"/>
        <v>3.9473484336000002E-2</v>
      </c>
      <c r="I48" s="75">
        <f t="shared" si="28"/>
        <v>4.6110994371000004E-2</v>
      </c>
      <c r="J48" s="75">
        <f t="shared" si="28"/>
        <v>5.1946345659000005E-2</v>
      </c>
      <c r="K48" s="75">
        <f t="shared" si="28"/>
        <v>5.7042175281000009E-2</v>
      </c>
      <c r="L48" s="75">
        <f t="shared" si="28"/>
        <v>6.2016771843000008E-2</v>
      </c>
      <c r="M48" s="75">
        <f t="shared" si="28"/>
        <v>6.6991368405000015E-2</v>
      </c>
      <c r="N48" s="75">
        <f t="shared" si="28"/>
        <v>7.1965964967000015E-2</v>
      </c>
      <c r="O48" s="75">
        <f t="shared" si="28"/>
        <v>7.6940561529000015E-2</v>
      </c>
      <c r="P48" s="75">
        <f t="shared" si="28"/>
        <v>8.1915158091000015E-2</v>
      </c>
      <c r="Q48" s="75">
        <f t="shared" si="28"/>
        <v>8.6889754653000015E-2</v>
      </c>
      <c r="R48" s="75">
        <f t="shared" si="28"/>
        <v>9.1864351215000015E-2</v>
      </c>
      <c r="S48" s="75">
        <f t="shared" si="28"/>
        <v>9.6838947777000015E-2</v>
      </c>
      <c r="T48" s="75">
        <f t="shared" si="28"/>
        <v>0.10181354433900001</v>
      </c>
      <c r="U48" s="75">
        <f t="shared" si="28"/>
        <v>0.10678814090100001</v>
      </c>
      <c r="V48" s="75">
        <f t="shared" si="28"/>
        <v>0.11176273746300001</v>
      </c>
      <c r="W48" s="75">
        <f t="shared" si="28"/>
        <v>0.11673733402500001</v>
      </c>
      <c r="X48" s="75">
        <f t="shared" si="28"/>
        <v>0.11720408130600002</v>
      </c>
      <c r="Y48" s="75">
        <f t="shared" si="28"/>
        <v>0.11316297930600001</v>
      </c>
      <c r="Z48" s="75">
        <f t="shared" si="28"/>
        <v>0.10912187730600001</v>
      </c>
      <c r="AA48" s="75">
        <f t="shared" si="28"/>
        <v>0.105080775306</v>
      </c>
      <c r="AB48" s="75">
        <f t="shared" si="28"/>
        <v>0.101039673306</v>
      </c>
      <c r="AC48" s="75">
        <f t="shared" si="28"/>
        <v>9.6998571305999995E-2</v>
      </c>
      <c r="AD48" s="75">
        <f t="shared" si="28"/>
        <v>9.295746930599999E-2</v>
      </c>
      <c r="AE48" s="75">
        <f t="shared" si="28"/>
        <v>8.8916367305999985E-2</v>
      </c>
      <c r="AF48" s="75">
        <f t="shared" si="28"/>
        <v>8.4875265305999981E-2</v>
      </c>
      <c r="AG48" s="75">
        <f t="shared" si="28"/>
        <v>8.0834163305999976E-2</v>
      </c>
      <c r="AH48" s="75">
        <f t="shared" si="28"/>
        <v>7.6793061305999971E-2</v>
      </c>
      <c r="AI48" s="75">
        <f t="shared" si="28"/>
        <v>7.2751959305999966E-2</v>
      </c>
      <c r="AJ48" s="75">
        <f t="shared" si="28"/>
        <v>6.8710857305999962E-2</v>
      </c>
      <c r="AK48" s="75">
        <f t="shared" si="28"/>
        <v>6.4669755305999957E-2</v>
      </c>
      <c r="AL48" s="75">
        <f t="shared" si="28"/>
        <v>6.0628653305999959E-2</v>
      </c>
      <c r="AM48" s="75">
        <f t="shared" si="28"/>
        <v>5.6587551305999961E-2</v>
      </c>
      <c r="AN48" s="75">
        <f t="shared" si="28"/>
        <v>5.2546449305999963E-2</v>
      </c>
      <c r="AO48" s="75">
        <f t="shared" si="28"/>
        <v>4.8505347305999966E-2</v>
      </c>
      <c r="AP48" s="75">
        <f t="shared" si="28"/>
        <v>4.4464245305999968E-2</v>
      </c>
      <c r="AQ48" s="75">
        <f t="shared" si="28"/>
        <v>4.042314330599997E-2</v>
      </c>
      <c r="AR48" s="75">
        <f t="shared" si="28"/>
        <v>3.6382041305999972E-2</v>
      </c>
      <c r="AS48" s="75">
        <f t="shared" si="28"/>
        <v>3.2340939305999974E-2</v>
      </c>
      <c r="AT48" s="75">
        <f t="shared" si="28"/>
        <v>2.8299837305999973E-2</v>
      </c>
      <c r="AU48" s="75">
        <f t="shared" si="28"/>
        <v>2.4258735305999972E-2</v>
      </c>
      <c r="AV48" s="75">
        <f t="shared" si="28"/>
        <v>2.0217633305999971E-2</v>
      </c>
      <c r="AW48" s="75">
        <f t="shared" si="28"/>
        <v>1.6176531305999969E-2</v>
      </c>
      <c r="AX48" s="75">
        <f t="shared" si="28"/>
        <v>1.2135429305999968E-2</v>
      </c>
      <c r="AY48" s="75">
        <f t="shared" si="28"/>
        <v>8.0943273059999668E-3</v>
      </c>
      <c r="AZ48" s="75">
        <f t="shared" si="28"/>
        <v>4.0532253059999664E-3</v>
      </c>
      <c r="BA48" s="75">
        <f t="shared" si="28"/>
        <v>1.2123305999965986E-5</v>
      </c>
      <c r="BB48" s="75">
        <f t="shared" si="28"/>
        <v>1.2123305999965986E-5</v>
      </c>
      <c r="BC48" s="75">
        <f t="shared" si="28"/>
        <v>1.2123305999965986E-5</v>
      </c>
      <c r="BD48" s="75">
        <f t="shared" si="28"/>
        <v>1.2123305999965986E-5</v>
      </c>
      <c r="BE48" s="75">
        <f t="shared" si="28"/>
        <v>1.2123305999965986E-5</v>
      </c>
      <c r="BF48" s="75">
        <f t="shared" si="28"/>
        <v>1.2123305999965986E-5</v>
      </c>
      <c r="BG48" s="75">
        <f t="shared" si="28"/>
        <v>1.2123305999965986E-5</v>
      </c>
      <c r="BH48" s="75">
        <f t="shared" si="28"/>
        <v>1.2123305999965986E-5</v>
      </c>
      <c r="BI48" s="75">
        <f t="shared" si="28"/>
        <v>1.2123305999965986E-5</v>
      </c>
      <c r="BJ48" s="75">
        <f t="shared" si="28"/>
        <v>1.2123305999965986E-5</v>
      </c>
      <c r="BK48" s="75">
        <f t="shared" si="28"/>
        <v>1.2123305999965986E-5</v>
      </c>
      <c r="BL48" s="75">
        <f t="shared" si="28"/>
        <v>1.2123305999965986E-5</v>
      </c>
      <c r="BM48" s="35"/>
      <c r="BN48" s="7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1.7679821250000001E-3</v>
      </c>
      <c r="E49" s="66">
        <f>AVERAGE(E46,E48)</f>
        <v>8.8085920845000013E-3</v>
      </c>
      <c r="F49" s="66">
        <f t="shared" si="29"/>
        <v>1.8806278432500004E-2</v>
      </c>
      <c r="G49" s="66">
        <f>AVERAGE(G46,G48)</f>
        <v>2.7751257709500002E-2</v>
      </c>
      <c r="H49" s="66">
        <f t="shared" si="29"/>
        <v>3.5722331404499999E-2</v>
      </c>
      <c r="I49" s="66">
        <f t="shared" si="29"/>
        <v>4.2792239353500003E-2</v>
      </c>
      <c r="J49" s="66">
        <f t="shared" si="29"/>
        <v>4.9028670015000005E-2</v>
      </c>
      <c r="K49" s="66">
        <f t="shared" si="29"/>
        <v>5.4494260470000007E-2</v>
      </c>
      <c r="L49" s="66">
        <f>AVERAGE(L46,L48)</f>
        <v>5.9529473562000008E-2</v>
      </c>
      <c r="M49" s="66">
        <f>AVERAGE(M46,M48)</f>
        <v>6.4504070124000015E-2</v>
      </c>
      <c r="N49" s="66">
        <f>AVERAGE(N46,N48)</f>
        <v>6.9478666686000015E-2</v>
      </c>
      <c r="O49" s="66">
        <f t="shared" ref="O49:BL49" si="30">AVERAGE(O46,O48)</f>
        <v>7.4453263248000015E-2</v>
      </c>
      <c r="P49" s="66">
        <f t="shared" si="30"/>
        <v>7.9427859810000015E-2</v>
      </c>
      <c r="Q49" s="66">
        <f t="shared" si="30"/>
        <v>8.4402456372000015E-2</v>
      </c>
      <c r="R49" s="66">
        <f t="shared" si="30"/>
        <v>8.9377052934000015E-2</v>
      </c>
      <c r="S49" s="66">
        <f t="shared" si="30"/>
        <v>9.4351649496000015E-2</v>
      </c>
      <c r="T49" s="66">
        <f t="shared" si="30"/>
        <v>9.9326246058000014E-2</v>
      </c>
      <c r="U49" s="66">
        <f t="shared" si="30"/>
        <v>0.10430084262000001</v>
      </c>
      <c r="V49" s="66">
        <f t="shared" si="30"/>
        <v>0.10927543918200001</v>
      </c>
      <c r="W49" s="66">
        <f t="shared" si="30"/>
        <v>0.11425003574400001</v>
      </c>
      <c r="X49" s="66">
        <f t="shared" si="30"/>
        <v>0.11697070766550002</v>
      </c>
      <c r="Y49" s="66">
        <f t="shared" si="30"/>
        <v>0.11518353030600001</v>
      </c>
      <c r="Z49" s="66">
        <f t="shared" si="30"/>
        <v>0.11114242830600002</v>
      </c>
      <c r="AA49" s="66">
        <f t="shared" si="30"/>
        <v>0.107101326306</v>
      </c>
      <c r="AB49" s="66">
        <f t="shared" si="30"/>
        <v>0.10306022430600001</v>
      </c>
      <c r="AC49" s="66">
        <f t="shared" si="30"/>
        <v>9.901912230599999E-2</v>
      </c>
      <c r="AD49" s="66">
        <f t="shared" si="30"/>
        <v>9.4978020305999999E-2</v>
      </c>
      <c r="AE49" s="66">
        <f t="shared" si="30"/>
        <v>9.0936918305999981E-2</v>
      </c>
      <c r="AF49" s="66">
        <f t="shared" si="30"/>
        <v>8.689581630599999E-2</v>
      </c>
      <c r="AG49" s="66">
        <f t="shared" si="30"/>
        <v>8.2854714305999971E-2</v>
      </c>
      <c r="AH49" s="66">
        <f t="shared" si="30"/>
        <v>7.881361230599998E-2</v>
      </c>
      <c r="AI49" s="66">
        <f t="shared" si="30"/>
        <v>7.4772510305999962E-2</v>
      </c>
      <c r="AJ49" s="66">
        <f t="shared" si="30"/>
        <v>7.0731408305999971E-2</v>
      </c>
      <c r="AK49" s="66">
        <f t="shared" si="30"/>
        <v>6.6690306305999952E-2</v>
      </c>
      <c r="AL49" s="66">
        <f t="shared" si="30"/>
        <v>6.2649204305999961E-2</v>
      </c>
      <c r="AM49" s="66">
        <f t="shared" si="30"/>
        <v>5.8608102305999957E-2</v>
      </c>
      <c r="AN49" s="66">
        <f t="shared" si="30"/>
        <v>5.4567000305999966E-2</v>
      </c>
      <c r="AO49" s="66">
        <f t="shared" si="30"/>
        <v>5.0525898305999961E-2</v>
      </c>
      <c r="AP49" s="66">
        <f t="shared" si="30"/>
        <v>4.648479630599997E-2</v>
      </c>
      <c r="AQ49" s="66">
        <f t="shared" si="30"/>
        <v>4.2443694305999966E-2</v>
      </c>
      <c r="AR49" s="66">
        <f t="shared" si="30"/>
        <v>3.8402592305999975E-2</v>
      </c>
      <c r="AS49" s="66">
        <f t="shared" si="30"/>
        <v>3.436149030599997E-2</v>
      </c>
      <c r="AT49" s="66">
        <f t="shared" si="30"/>
        <v>3.0320388305999972E-2</v>
      </c>
      <c r="AU49" s="66">
        <f t="shared" si="30"/>
        <v>2.6279286305999974E-2</v>
      </c>
      <c r="AV49" s="66">
        <f t="shared" si="30"/>
        <v>2.223818430599997E-2</v>
      </c>
      <c r="AW49" s="66">
        <f t="shared" si="30"/>
        <v>1.8197082305999972E-2</v>
      </c>
      <c r="AX49" s="66">
        <f t="shared" si="30"/>
        <v>1.4155980305999969E-2</v>
      </c>
      <c r="AY49" s="66">
        <f t="shared" si="30"/>
        <v>1.0114878305999967E-2</v>
      </c>
      <c r="AZ49" s="66">
        <f t="shared" si="30"/>
        <v>6.0737763059999662E-3</v>
      </c>
      <c r="BA49" s="66">
        <f t="shared" si="30"/>
        <v>2.0326743059999662E-3</v>
      </c>
      <c r="BB49" s="66">
        <f t="shared" si="30"/>
        <v>1.2123305999965986E-5</v>
      </c>
      <c r="BC49" s="66">
        <f t="shared" si="30"/>
        <v>1.2123305999965986E-5</v>
      </c>
      <c r="BD49" s="66">
        <f t="shared" si="30"/>
        <v>1.2123305999965986E-5</v>
      </c>
      <c r="BE49" s="66">
        <f t="shared" si="30"/>
        <v>1.2123305999965986E-5</v>
      </c>
      <c r="BF49" s="66">
        <f t="shared" si="30"/>
        <v>1.2123305999965986E-5</v>
      </c>
      <c r="BG49" s="66">
        <f t="shared" si="30"/>
        <v>1.2123305999965986E-5</v>
      </c>
      <c r="BH49" s="66">
        <f t="shared" si="30"/>
        <v>1.2123305999965986E-5</v>
      </c>
      <c r="BI49" s="66">
        <f t="shared" si="30"/>
        <v>1.2123305999965986E-5</v>
      </c>
      <c r="BJ49" s="66">
        <f t="shared" si="30"/>
        <v>1.2123305999965986E-5</v>
      </c>
      <c r="BK49" s="66">
        <f t="shared" si="30"/>
        <v>1.2123305999965986E-5</v>
      </c>
      <c r="BL49" s="66">
        <f t="shared" si="30"/>
        <v>1.2123305999965986E-5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 t="shared" ref="B51:AG51" si="31">B22-B36-B43-B49</f>
        <v>0</v>
      </c>
      <c r="C51" s="69">
        <f t="shared" si="31"/>
        <v>0</v>
      </c>
      <c r="D51" s="69">
        <f t="shared" si="31"/>
        <v>1.5041253641249999</v>
      </c>
      <c r="E51" s="69">
        <f t="shared" si="31"/>
        <v>2.9508946681425003</v>
      </c>
      <c r="F51" s="69">
        <f t="shared" si="31"/>
        <v>2.8346912258625006</v>
      </c>
      <c r="G51" s="69">
        <f t="shared" si="31"/>
        <v>2.7191335827675003</v>
      </c>
      <c r="H51" s="69">
        <f t="shared" si="31"/>
        <v>2.6076963094425003</v>
      </c>
      <c r="I51" s="69">
        <f t="shared" si="31"/>
        <v>2.5000716604275</v>
      </c>
      <c r="J51" s="69">
        <f t="shared" si="31"/>
        <v>2.395973261475</v>
      </c>
      <c r="K51" s="69">
        <f t="shared" si="31"/>
        <v>2.29513610955</v>
      </c>
      <c r="L51" s="69">
        <f t="shared" si="31"/>
        <v>2.1961197849299996</v>
      </c>
      <c r="M51" s="69">
        <f t="shared" si="31"/>
        <v>2.0973599148600002</v>
      </c>
      <c r="N51" s="69">
        <f t="shared" si="31"/>
        <v>1.9986000447900001</v>
      </c>
      <c r="O51" s="69">
        <f t="shared" si="31"/>
        <v>1.8998401747200002</v>
      </c>
      <c r="P51" s="69">
        <f t="shared" si="31"/>
        <v>1.8010803046499999</v>
      </c>
      <c r="Q51" s="69">
        <f t="shared" si="31"/>
        <v>1.70232043458</v>
      </c>
      <c r="R51" s="69">
        <f t="shared" si="31"/>
        <v>1.60356056451</v>
      </c>
      <c r="S51" s="69">
        <f t="shared" si="31"/>
        <v>1.5048006944400003</v>
      </c>
      <c r="T51" s="69">
        <f t="shared" si="31"/>
        <v>1.40604082437</v>
      </c>
      <c r="U51" s="69">
        <f t="shared" si="31"/>
        <v>1.3072809543000001</v>
      </c>
      <c r="V51" s="69">
        <f t="shared" si="31"/>
        <v>1.2085210842299998</v>
      </c>
      <c r="W51" s="69">
        <f t="shared" si="31"/>
        <v>1.1097612141600002</v>
      </c>
      <c r="X51" s="69">
        <f t="shared" si="31"/>
        <v>1.0205371791075002</v>
      </c>
      <c r="Y51" s="69">
        <f t="shared" si="31"/>
        <v>0.9503848140900002</v>
      </c>
      <c r="Z51" s="69">
        <f t="shared" si="31"/>
        <v>0.88976828409000008</v>
      </c>
      <c r="AA51" s="69">
        <f t="shared" si="31"/>
        <v>0.8291517540900003</v>
      </c>
      <c r="AB51" s="69">
        <f t="shared" si="31"/>
        <v>0.76853522409000019</v>
      </c>
      <c r="AC51" s="69">
        <f t="shared" si="31"/>
        <v>0.70791869409000019</v>
      </c>
      <c r="AD51" s="69">
        <f t="shared" si="31"/>
        <v>0.6473021640900003</v>
      </c>
      <c r="AE51" s="69">
        <f t="shared" si="31"/>
        <v>0.58668563408999952</v>
      </c>
      <c r="AF51" s="69">
        <f t="shared" si="31"/>
        <v>0.52606910408999996</v>
      </c>
      <c r="AG51" s="69">
        <f t="shared" si="31"/>
        <v>0.46545257408999918</v>
      </c>
      <c r="AH51" s="69">
        <f t="shared" ref="AH51:BL51" si="32">AH22-AH36-AH43-AH49</f>
        <v>0.40483604408999951</v>
      </c>
      <c r="AI51" s="69">
        <f t="shared" si="32"/>
        <v>0.34421951408999885</v>
      </c>
      <c r="AJ51" s="69">
        <f t="shared" si="32"/>
        <v>0.28360298408999907</v>
      </c>
      <c r="AK51" s="69">
        <f t="shared" si="32"/>
        <v>0.22298645408999843</v>
      </c>
      <c r="AL51" s="69">
        <f t="shared" si="32"/>
        <v>0.16236992408999867</v>
      </c>
      <c r="AM51" s="69">
        <f t="shared" si="32"/>
        <v>0.10175339408999799</v>
      </c>
      <c r="AN51" s="69">
        <f t="shared" si="32"/>
        <v>4.113686408999824E-2</v>
      </c>
      <c r="AO51" s="69">
        <f t="shared" si="32"/>
        <v>-1.9479665910002442E-2</v>
      </c>
      <c r="AP51" s="69">
        <f t="shared" si="32"/>
        <v>-8.0096195910002194E-2</v>
      </c>
      <c r="AQ51" s="69">
        <f t="shared" si="32"/>
        <v>-0.14071272591000289</v>
      </c>
      <c r="AR51" s="69">
        <f t="shared" si="32"/>
        <v>-0.20132925591000261</v>
      </c>
      <c r="AS51" s="69">
        <f t="shared" si="32"/>
        <v>-0.26194578591000328</v>
      </c>
      <c r="AT51" s="69">
        <f t="shared" si="32"/>
        <v>-0.32256231591000306</v>
      </c>
      <c r="AU51" s="69">
        <f t="shared" si="32"/>
        <v>-0.38317884591000373</v>
      </c>
      <c r="AV51" s="69">
        <f t="shared" si="32"/>
        <v>-0.44379537591000351</v>
      </c>
      <c r="AW51" s="69">
        <f t="shared" si="32"/>
        <v>-0.50441190591000418</v>
      </c>
      <c r="AX51" s="69">
        <f t="shared" si="32"/>
        <v>-0.56502843591000396</v>
      </c>
      <c r="AY51" s="69">
        <f t="shared" si="32"/>
        <v>-0.62564496591000462</v>
      </c>
      <c r="AZ51" s="69">
        <f t="shared" si="32"/>
        <v>-0.68626149591000429</v>
      </c>
      <c r="BA51" s="69">
        <f t="shared" si="32"/>
        <v>-0.35831052591000218</v>
      </c>
      <c r="BB51" s="69">
        <f t="shared" si="32"/>
        <v>-5.1290909999652731E-5</v>
      </c>
      <c r="BC51" s="69">
        <f t="shared" si="32"/>
        <v>-5.1290909999652731E-5</v>
      </c>
      <c r="BD51" s="69">
        <f t="shared" si="32"/>
        <v>-5.1290909999652731E-5</v>
      </c>
      <c r="BE51" s="69">
        <f t="shared" si="32"/>
        <v>-5.1290909999652731E-5</v>
      </c>
      <c r="BF51" s="69">
        <f t="shared" si="32"/>
        <v>-5.1290909999652731E-5</v>
      </c>
      <c r="BG51" s="69">
        <f t="shared" si="32"/>
        <v>-5.1290909999652731E-5</v>
      </c>
      <c r="BH51" s="69">
        <f t="shared" si="32"/>
        <v>-5.1290909999652731E-5</v>
      </c>
      <c r="BI51" s="69">
        <f t="shared" si="32"/>
        <v>-5.1290909999652731E-5</v>
      </c>
      <c r="BJ51" s="69">
        <f t="shared" si="32"/>
        <v>-5.1290909999652731E-5</v>
      </c>
      <c r="BK51" s="69">
        <f t="shared" si="32"/>
        <v>-5.1290909999652731E-5</v>
      </c>
      <c r="BL51" s="69">
        <f t="shared" si="32"/>
        <v>-5.1290909999652731E-5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1.0033571186440677E-2</v>
      </c>
      <c r="E54" s="78">
        <f>(+E33-E115)*'Assumptions (Inputs)'!$E$31/'Assumptions (Inputs)'!$E$30</f>
        <v>1.0033571186440677E-2</v>
      </c>
      <c r="F54" s="78">
        <f>(+F33-F115)*'Assumptions (Inputs)'!$E$31/'Assumptions (Inputs)'!$E$30</f>
        <v>1.0033571186440677E-2</v>
      </c>
      <c r="G54" s="78">
        <f>(+G33-G115)*'Assumptions (Inputs)'!$E$31/'Assumptions (Inputs)'!$E$30</f>
        <v>1.0033571186440677E-2</v>
      </c>
      <c r="H54" s="78">
        <f>(+H33-H115)*'Assumptions (Inputs)'!$E$31/'Assumptions (Inputs)'!$E$30</f>
        <v>1.0033571186440677E-2</v>
      </c>
      <c r="I54" s="78">
        <f>(+I33-I115)*'Assumptions (Inputs)'!$E$31/'Assumptions (Inputs)'!$E$30</f>
        <v>1.0033571186440677E-2</v>
      </c>
      <c r="J54" s="78">
        <f>(+J33-J115)*'Assumptions (Inputs)'!$E$31/'Assumptions (Inputs)'!$E$30</f>
        <v>1.0033571186440677E-2</v>
      </c>
      <c r="K54" s="78">
        <f>(+K33-K115)*'Assumptions (Inputs)'!$E$31/'Assumptions (Inputs)'!$E$30</f>
        <v>1.0033571186440677E-2</v>
      </c>
      <c r="L54" s="78">
        <f>(+L33-L115)*'Assumptions (Inputs)'!$E$31/'Assumptions (Inputs)'!$E$30</f>
        <v>1.0033571186440677E-2</v>
      </c>
      <c r="M54" s="78">
        <f>(+M33-M115)*'Assumptions (Inputs)'!$E$31/'Assumptions (Inputs)'!$E$30</f>
        <v>1.0033571186440677E-2</v>
      </c>
      <c r="N54" s="78">
        <f>(+N33-N115)*'Assumptions (Inputs)'!$E$31/'Assumptions (Inputs)'!$E$30</f>
        <v>1.0033571186440677E-2</v>
      </c>
      <c r="O54" s="78">
        <f>(+O33-O115)*'Assumptions (Inputs)'!$E$31/'Assumptions (Inputs)'!$E$30</f>
        <v>1.0033571186440677E-2</v>
      </c>
      <c r="P54" s="78">
        <f>(+P33-P115)*'Assumptions (Inputs)'!$E$31/'Assumptions (Inputs)'!$E$30</f>
        <v>1.0033571186440677E-2</v>
      </c>
      <c r="Q54" s="78">
        <f>(+Q33-Q115)*'Assumptions (Inputs)'!$E$31/'Assumptions (Inputs)'!$E$30</f>
        <v>1.0033571186440677E-2</v>
      </c>
      <c r="R54" s="78">
        <f>(+R33-R115)*'Assumptions (Inputs)'!$E$31/'Assumptions (Inputs)'!$E$30</f>
        <v>1.0033571186440677E-2</v>
      </c>
      <c r="S54" s="78">
        <f>(+S33-S115)*'Assumptions (Inputs)'!$E$31/'Assumptions (Inputs)'!$E$30</f>
        <v>1.0033571186440677E-2</v>
      </c>
      <c r="T54" s="78">
        <f>(+T33-T115)*'Assumptions (Inputs)'!$E$31/'Assumptions (Inputs)'!$E$30</f>
        <v>1.0033571186440677E-2</v>
      </c>
      <c r="U54" s="78">
        <f>(+U33-U115)*'Assumptions (Inputs)'!$E$31/'Assumptions (Inputs)'!$E$30</f>
        <v>1.0033571186440677E-2</v>
      </c>
      <c r="V54" s="78">
        <f>(+V33-V115)*'Assumptions (Inputs)'!$E$31/'Assumptions (Inputs)'!$E$30</f>
        <v>1.0033571186440677E-2</v>
      </c>
      <c r="W54" s="78">
        <f>(+W33-W115)*'Assumptions (Inputs)'!$E$31/'Assumptions (Inputs)'!$E$30</f>
        <v>1.0033571186440677E-2</v>
      </c>
      <c r="X54" s="78">
        <f>(+X33-X115)*'Assumptions (Inputs)'!$E$31/'Assumptions (Inputs)'!$E$30</f>
        <v>1.0033571186440677E-2</v>
      </c>
      <c r="Y54" s="78">
        <f>(+Y33-Y115)*'Assumptions (Inputs)'!$E$31/'Assumptions (Inputs)'!$E$30</f>
        <v>1.0033571186440677E-2</v>
      </c>
      <c r="Z54" s="78">
        <f>(+Z33-Z115)*'Assumptions (Inputs)'!$E$31/'Assumptions (Inputs)'!$E$30</f>
        <v>1.0033571186440677E-2</v>
      </c>
      <c r="AA54" s="78">
        <f>(+AA33-AA115)*'Assumptions (Inputs)'!$E$31/'Assumptions (Inputs)'!$E$30</f>
        <v>1.0033571186440677E-2</v>
      </c>
      <c r="AB54" s="78">
        <f>(+AB33-AB115)*'Assumptions (Inputs)'!$E$31/'Assumptions (Inputs)'!$E$30</f>
        <v>1.0033571186440677E-2</v>
      </c>
      <c r="AC54" s="78">
        <f>(+AC33-AC115)*'Assumptions (Inputs)'!$E$31/'Assumptions (Inputs)'!$E$30</f>
        <v>1.0033571186440677E-2</v>
      </c>
      <c r="AD54" s="78">
        <f>(+AD33-AD115)*'Assumptions (Inputs)'!$E$31/'Assumptions (Inputs)'!$E$30</f>
        <v>1.0033571186440677E-2</v>
      </c>
      <c r="AE54" s="78">
        <f>(+AE33-AE115)*'Assumptions (Inputs)'!$E$31/'Assumptions (Inputs)'!$E$30</f>
        <v>1.0033571186440677E-2</v>
      </c>
      <c r="AF54" s="78">
        <f>(+AF33-AF115)*'Assumptions (Inputs)'!$E$31/'Assumptions (Inputs)'!$E$30</f>
        <v>1.0033571186440677E-2</v>
      </c>
      <c r="AG54" s="78">
        <f>(+AG33-AG115)*'Assumptions (Inputs)'!$E$31/'Assumptions (Inputs)'!$E$30</f>
        <v>1.0033571186440677E-2</v>
      </c>
      <c r="AH54" s="78">
        <f>(+AH33-AH115)*'Assumptions (Inputs)'!$E$31/'Assumptions (Inputs)'!$E$30</f>
        <v>1.0033571186440677E-2</v>
      </c>
      <c r="AI54" s="78">
        <f>(+AI33-AI115)*'Assumptions (Inputs)'!$E$31/'Assumptions (Inputs)'!$E$30</f>
        <v>1.0033571186440677E-2</v>
      </c>
      <c r="AJ54" s="78">
        <f>(+AJ33-AJ115)*'Assumptions (Inputs)'!$E$31/'Assumptions (Inputs)'!$E$30</f>
        <v>1.0033571186440677E-2</v>
      </c>
      <c r="AK54" s="78">
        <f>(+AK33-AK115)*'Assumptions (Inputs)'!$E$31/'Assumptions (Inputs)'!$E$30</f>
        <v>1.0033571186440677E-2</v>
      </c>
      <c r="AL54" s="78">
        <f>(+AL33-AL115)*'Assumptions (Inputs)'!$E$31/'Assumptions (Inputs)'!$E$30</f>
        <v>1.0033571186440677E-2</v>
      </c>
      <c r="AM54" s="78">
        <f>(+AM33-AM115)*'Assumptions (Inputs)'!$E$31/'Assumptions (Inputs)'!$E$30</f>
        <v>1.0033571186440677E-2</v>
      </c>
      <c r="AN54" s="78">
        <f>(+AN33-AN115)*'Assumptions (Inputs)'!$E$31/'Assumptions (Inputs)'!$E$30</f>
        <v>1.0033571186440677E-2</v>
      </c>
      <c r="AO54" s="78">
        <f>(+AO33-AO115)*'Assumptions (Inputs)'!$E$31/'Assumptions (Inputs)'!$E$30</f>
        <v>1.0033571186440677E-2</v>
      </c>
      <c r="AP54" s="78">
        <f>(+AP33-AP115)*'Assumptions (Inputs)'!$E$31/'Assumptions (Inputs)'!$E$30</f>
        <v>1.0033571186440677E-2</v>
      </c>
      <c r="AQ54" s="78">
        <f>(+AQ33-AQ115)*'Assumptions (Inputs)'!$E$31/'Assumptions (Inputs)'!$E$30</f>
        <v>1.0033571186440677E-2</v>
      </c>
      <c r="AR54" s="78">
        <f>(+AR33-AR115)*'Assumptions (Inputs)'!$E$31/'Assumptions (Inputs)'!$E$30</f>
        <v>1.0033571186440677E-2</v>
      </c>
      <c r="AS54" s="78">
        <f>(+AS33-AS115)*'Assumptions (Inputs)'!$E$31/'Assumptions (Inputs)'!$E$30</f>
        <v>1.0033571186440677E-2</v>
      </c>
      <c r="AT54" s="78">
        <f>(+AT33-AT115)*'Assumptions (Inputs)'!$E$31/'Assumptions (Inputs)'!$E$30</f>
        <v>1.0033571186440677E-2</v>
      </c>
      <c r="AU54" s="78">
        <f>(+AU33-AU115)*'Assumptions (Inputs)'!$E$31/'Assumptions (Inputs)'!$E$30</f>
        <v>1.0033571186440677E-2</v>
      </c>
      <c r="AV54" s="78">
        <f>(+AV33-AV115)*'Assumptions (Inputs)'!$E$31/'Assumptions (Inputs)'!$E$30</f>
        <v>1.0033571186440677E-2</v>
      </c>
      <c r="AW54" s="78">
        <f>(+AW33-AW115)*'Assumptions (Inputs)'!$E$31/'Assumptions (Inputs)'!$E$30</f>
        <v>1.0033571186440677E-2</v>
      </c>
      <c r="AX54" s="78">
        <f>(+AX33-AX115)*'Assumptions (Inputs)'!$E$31/'Assumptions (Inputs)'!$E$30</f>
        <v>1.0033571186440677E-2</v>
      </c>
      <c r="AY54" s="78">
        <f>(+AY33-AY115)*'Assumptions (Inputs)'!$E$31/'Assumptions (Inputs)'!$E$30</f>
        <v>1.0033571186440677E-2</v>
      </c>
      <c r="AZ54" s="78">
        <f>(+AZ33-AZ115)*'Assumptions (Inputs)'!$E$31/'Assumptions (Inputs)'!$E$30</f>
        <v>1.0033571186440677E-2</v>
      </c>
      <c r="BA54" s="78">
        <f>(+BA33-BA115)*'Assumptions (Inputs)'!$E$31/'Assumptions (Inputs)'!$E$30</f>
        <v>1.0033571186440677E-2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0.50167855932203353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3">B33</f>
        <v>0</v>
      </c>
      <c r="C55" s="72">
        <f t="shared" si="33"/>
        <v>0</v>
      </c>
      <c r="D55" s="72">
        <f t="shared" si="33"/>
        <v>7.7713500000000005E-2</v>
      </c>
      <c r="E55" s="72">
        <f t="shared" si="33"/>
        <v>7.7713500000000005E-2</v>
      </c>
      <c r="F55" s="72">
        <f t="shared" si="33"/>
        <v>7.7713500000000005E-2</v>
      </c>
      <c r="G55" s="72">
        <f t="shared" si="33"/>
        <v>7.7713500000000005E-2</v>
      </c>
      <c r="H55" s="72">
        <f t="shared" si="33"/>
        <v>7.7713500000000005E-2</v>
      </c>
      <c r="I55" s="72">
        <f t="shared" si="33"/>
        <v>7.7713500000000005E-2</v>
      </c>
      <c r="J55" s="72">
        <f t="shared" si="33"/>
        <v>7.7713500000000005E-2</v>
      </c>
      <c r="K55" s="72">
        <f t="shared" si="33"/>
        <v>7.7713500000000005E-2</v>
      </c>
      <c r="L55" s="72">
        <f t="shared" si="33"/>
        <v>7.7713500000000005E-2</v>
      </c>
      <c r="M55" s="72">
        <f t="shared" si="33"/>
        <v>7.7713500000000005E-2</v>
      </c>
      <c r="N55" s="72">
        <f t="shared" si="33"/>
        <v>7.7713500000000005E-2</v>
      </c>
      <c r="O55" s="72">
        <f t="shared" si="33"/>
        <v>7.7713500000000005E-2</v>
      </c>
      <c r="P55" s="72">
        <f t="shared" si="33"/>
        <v>7.7713500000000005E-2</v>
      </c>
      <c r="Q55" s="72">
        <f t="shared" si="33"/>
        <v>7.7713500000000005E-2</v>
      </c>
      <c r="R55" s="72">
        <f t="shared" si="33"/>
        <v>7.7713500000000005E-2</v>
      </c>
      <c r="S55" s="72">
        <f t="shared" si="33"/>
        <v>7.7713500000000005E-2</v>
      </c>
      <c r="T55" s="72">
        <f t="shared" si="33"/>
        <v>7.7713500000000005E-2</v>
      </c>
      <c r="U55" s="72">
        <f t="shared" si="33"/>
        <v>7.7713500000000005E-2</v>
      </c>
      <c r="V55" s="72">
        <f t="shared" si="33"/>
        <v>7.7713500000000005E-2</v>
      </c>
      <c r="W55" s="72">
        <f t="shared" si="33"/>
        <v>7.7713500000000005E-2</v>
      </c>
      <c r="X55" s="72">
        <f t="shared" si="33"/>
        <v>7.7713500000000005E-2</v>
      </c>
      <c r="Y55" s="72">
        <f t="shared" si="33"/>
        <v>7.7713500000000005E-2</v>
      </c>
      <c r="Z55" s="72">
        <f t="shared" si="33"/>
        <v>7.7713500000000005E-2</v>
      </c>
      <c r="AA55" s="72">
        <f t="shared" si="33"/>
        <v>7.7713500000000005E-2</v>
      </c>
      <c r="AB55" s="72">
        <f t="shared" si="33"/>
        <v>7.7713500000000005E-2</v>
      </c>
      <c r="AC55" s="72">
        <f t="shared" si="33"/>
        <v>7.7713500000000005E-2</v>
      </c>
      <c r="AD55" s="72">
        <f t="shared" si="33"/>
        <v>7.7713500000000005E-2</v>
      </c>
      <c r="AE55" s="72">
        <f t="shared" si="33"/>
        <v>7.7713500000000005E-2</v>
      </c>
      <c r="AF55" s="72">
        <f t="shared" si="33"/>
        <v>7.7713500000000005E-2</v>
      </c>
      <c r="AG55" s="72">
        <f t="shared" si="33"/>
        <v>7.7713500000000005E-2</v>
      </c>
      <c r="AH55" s="72">
        <f t="shared" si="33"/>
        <v>7.7713500000000005E-2</v>
      </c>
      <c r="AI55" s="72">
        <f t="shared" si="33"/>
        <v>7.7713500000000005E-2</v>
      </c>
      <c r="AJ55" s="72">
        <f t="shared" si="33"/>
        <v>7.7713500000000005E-2</v>
      </c>
      <c r="AK55" s="72">
        <f t="shared" si="33"/>
        <v>7.7713500000000005E-2</v>
      </c>
      <c r="AL55" s="72">
        <f t="shared" si="33"/>
        <v>7.7713500000000005E-2</v>
      </c>
      <c r="AM55" s="72">
        <f t="shared" si="33"/>
        <v>7.7713500000000005E-2</v>
      </c>
      <c r="AN55" s="72">
        <f t="shared" si="33"/>
        <v>7.7713500000000005E-2</v>
      </c>
      <c r="AO55" s="72">
        <f t="shared" si="33"/>
        <v>7.7713500000000005E-2</v>
      </c>
      <c r="AP55" s="72">
        <f t="shared" si="33"/>
        <v>7.7713500000000005E-2</v>
      </c>
      <c r="AQ55" s="72">
        <f t="shared" si="33"/>
        <v>7.7713500000000005E-2</v>
      </c>
      <c r="AR55" s="72">
        <f t="shared" si="33"/>
        <v>7.7713500000000005E-2</v>
      </c>
      <c r="AS55" s="72">
        <f t="shared" si="33"/>
        <v>7.7713500000000005E-2</v>
      </c>
      <c r="AT55" s="72">
        <f t="shared" si="33"/>
        <v>7.7713500000000005E-2</v>
      </c>
      <c r="AU55" s="72">
        <f t="shared" si="33"/>
        <v>7.7713500000000005E-2</v>
      </c>
      <c r="AV55" s="72">
        <f t="shared" si="33"/>
        <v>7.7713500000000005E-2</v>
      </c>
      <c r="AW55" s="72">
        <f t="shared" si="33"/>
        <v>7.7713500000000005E-2</v>
      </c>
      <c r="AX55" s="72">
        <f t="shared" si="33"/>
        <v>7.7713500000000005E-2</v>
      </c>
      <c r="AY55" s="72">
        <f t="shared" si="33"/>
        <v>7.7713500000000005E-2</v>
      </c>
      <c r="AZ55" s="72">
        <f t="shared" si="33"/>
        <v>7.7713500000000005E-2</v>
      </c>
      <c r="BA55" s="72">
        <f t="shared" si="33"/>
        <v>7.7713500000000005E-2</v>
      </c>
      <c r="BB55" s="72">
        <f t="shared" si="33"/>
        <v>0</v>
      </c>
      <c r="BC55" s="72">
        <f t="shared" si="33"/>
        <v>0</v>
      </c>
      <c r="BD55" s="72">
        <f t="shared" si="33"/>
        <v>0</v>
      </c>
      <c r="BE55" s="72">
        <f t="shared" si="33"/>
        <v>0</v>
      </c>
      <c r="BF55" s="72">
        <f t="shared" si="33"/>
        <v>0</v>
      </c>
      <c r="BG55" s="72">
        <f t="shared" si="33"/>
        <v>0</v>
      </c>
      <c r="BH55" s="72">
        <f t="shared" si="33"/>
        <v>0</v>
      </c>
      <c r="BI55" s="72">
        <f t="shared" si="33"/>
        <v>0</v>
      </c>
      <c r="BJ55" s="72">
        <f t="shared" si="33"/>
        <v>0</v>
      </c>
      <c r="BK55" s="72">
        <f t="shared" si="33"/>
        <v>0</v>
      </c>
      <c r="BL55" s="72">
        <f t="shared" si="33"/>
        <v>0</v>
      </c>
      <c r="BM55" s="35"/>
      <c r="BN55" s="72">
        <f>SUM(B55:BM55)</f>
        <v>3.8856750000000053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0.15542700000000001</v>
      </c>
      <c r="E56" s="65">
        <f>E21*'Assumptions (Inputs)'!$D$48</f>
        <v>0.15542700000000001</v>
      </c>
      <c r="F56" s="65">
        <f>F21*'Assumptions (Inputs)'!$D$48</f>
        <v>0.15542700000000001</v>
      </c>
      <c r="G56" s="65">
        <f>G21*'Assumptions (Inputs)'!$D$48</f>
        <v>0.15542700000000001</v>
      </c>
      <c r="H56" s="65">
        <f>H21*'Assumptions (Inputs)'!$D$48</f>
        <v>0.15542700000000001</v>
      </c>
      <c r="I56" s="65">
        <f>I21*'Assumptions (Inputs)'!$D$48</f>
        <v>0.15542700000000001</v>
      </c>
      <c r="J56" s="65">
        <f>J21*'Assumptions (Inputs)'!$D$48</f>
        <v>0.15542700000000001</v>
      </c>
      <c r="K56" s="65">
        <f>K21*'Assumptions (Inputs)'!$D$48</f>
        <v>0.15542700000000001</v>
      </c>
      <c r="L56" s="65">
        <f>L21*'Assumptions (Inputs)'!$D$48</f>
        <v>0.15542700000000001</v>
      </c>
      <c r="M56" s="65">
        <f>M21*'Assumptions (Inputs)'!$D$48</f>
        <v>0.15542700000000001</v>
      </c>
      <c r="N56" s="65">
        <f>N21*'Assumptions (Inputs)'!$D$48</f>
        <v>0.15542700000000001</v>
      </c>
      <c r="O56" s="65">
        <f>O21*'Assumptions (Inputs)'!$D$48</f>
        <v>0.15542700000000001</v>
      </c>
      <c r="P56" s="65">
        <f>P21*'Assumptions (Inputs)'!$D$48</f>
        <v>0.15542700000000001</v>
      </c>
      <c r="Q56" s="65">
        <f>Q21*'Assumptions (Inputs)'!$D$48</f>
        <v>0.15542700000000001</v>
      </c>
      <c r="R56" s="65">
        <f>R21*'Assumptions (Inputs)'!$D$48</f>
        <v>0.15542700000000001</v>
      </c>
      <c r="S56" s="65">
        <f>S21*'Assumptions (Inputs)'!$D$48</f>
        <v>0.15542700000000001</v>
      </c>
      <c r="T56" s="65">
        <f>T21*'Assumptions (Inputs)'!$D$48</f>
        <v>0.15542700000000001</v>
      </c>
      <c r="U56" s="65">
        <f>U21*'Assumptions (Inputs)'!$D$48</f>
        <v>0.15542700000000001</v>
      </c>
      <c r="V56" s="65">
        <f>V21*'Assumptions (Inputs)'!$D$48</f>
        <v>0.15542700000000001</v>
      </c>
      <c r="W56" s="65">
        <f>W21*'Assumptions (Inputs)'!$D$48</f>
        <v>0.15542700000000001</v>
      </c>
      <c r="X56" s="65">
        <f>X21*'Assumptions (Inputs)'!$D$48</f>
        <v>0.15542700000000001</v>
      </c>
      <c r="Y56" s="65">
        <f>Y21*'Assumptions (Inputs)'!$D$48</f>
        <v>0.15542700000000001</v>
      </c>
      <c r="Z56" s="65">
        <f>Z21*'Assumptions (Inputs)'!$D$48</f>
        <v>0.15542700000000001</v>
      </c>
      <c r="AA56" s="65">
        <f>AA21*'Assumptions (Inputs)'!$D$48</f>
        <v>0.15542700000000001</v>
      </c>
      <c r="AB56" s="65">
        <f>AB21*'Assumptions (Inputs)'!$D$48</f>
        <v>0.15542700000000001</v>
      </c>
      <c r="AC56" s="65">
        <f>AC21*'Assumptions (Inputs)'!$D$48</f>
        <v>0.15542700000000001</v>
      </c>
      <c r="AD56" s="65">
        <f>AD21*'Assumptions (Inputs)'!$D$48</f>
        <v>0.15542700000000001</v>
      </c>
      <c r="AE56" s="65">
        <f>AE21*'Assumptions (Inputs)'!$D$48</f>
        <v>0.15542700000000001</v>
      </c>
      <c r="AF56" s="65">
        <f>AF21*'Assumptions (Inputs)'!$D$48</f>
        <v>0.15542700000000001</v>
      </c>
      <c r="AG56" s="65">
        <f>AG21*'Assumptions (Inputs)'!$D$48</f>
        <v>0.15542700000000001</v>
      </c>
      <c r="AH56" s="65">
        <f>AH21*'Assumptions (Inputs)'!$D$48</f>
        <v>0.15542700000000001</v>
      </c>
      <c r="AI56" s="65">
        <f>AI21*'Assumptions (Inputs)'!$D$48</f>
        <v>0.15542700000000001</v>
      </c>
      <c r="AJ56" s="65">
        <f>AJ21*'Assumptions (Inputs)'!$D$48</f>
        <v>0.15542700000000001</v>
      </c>
      <c r="AK56" s="65">
        <f>AK21*'Assumptions (Inputs)'!$D$48</f>
        <v>0.15542700000000001</v>
      </c>
      <c r="AL56" s="65">
        <f>AL21*'Assumptions (Inputs)'!$D$48</f>
        <v>0.15542700000000001</v>
      </c>
      <c r="AM56" s="65">
        <f>AM21*'Assumptions (Inputs)'!$D$48</f>
        <v>0.15542700000000001</v>
      </c>
      <c r="AN56" s="65">
        <f>AN21*'Assumptions (Inputs)'!$D$48</f>
        <v>0.15542700000000001</v>
      </c>
      <c r="AO56" s="65">
        <f>AO21*'Assumptions (Inputs)'!$D$48</f>
        <v>0.15542700000000001</v>
      </c>
      <c r="AP56" s="65">
        <f>AP21*'Assumptions (Inputs)'!$D$48</f>
        <v>0.15542700000000001</v>
      </c>
      <c r="AQ56" s="65">
        <f>AQ21*'Assumptions (Inputs)'!$D$48</f>
        <v>0.15542700000000001</v>
      </c>
      <c r="AR56" s="65">
        <f>AR21*'Assumptions (Inputs)'!$D$48</f>
        <v>0.15542700000000001</v>
      </c>
      <c r="AS56" s="65">
        <f>AS21*'Assumptions (Inputs)'!$D$48</f>
        <v>0.15542700000000001</v>
      </c>
      <c r="AT56" s="65">
        <f>AT21*'Assumptions (Inputs)'!$D$48</f>
        <v>0.15542700000000001</v>
      </c>
      <c r="AU56" s="65">
        <f>AU21*'Assumptions (Inputs)'!$D$48</f>
        <v>0.15542700000000001</v>
      </c>
      <c r="AV56" s="65">
        <f>AV21*'Assumptions (Inputs)'!$D$48</f>
        <v>0.15542700000000001</v>
      </c>
      <c r="AW56" s="65">
        <f>AW21*'Assumptions (Inputs)'!$D$48</f>
        <v>0.15542700000000001</v>
      </c>
      <c r="AX56" s="65">
        <f>AX21*'Assumptions (Inputs)'!$D$48</f>
        <v>0.15542700000000001</v>
      </c>
      <c r="AY56" s="65">
        <f>AY21*'Assumptions (Inputs)'!$D$48</f>
        <v>0.15542700000000001</v>
      </c>
      <c r="AZ56" s="65">
        <f>AZ21*'Assumptions (Inputs)'!$D$48</f>
        <v>0.15542700000000001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7.6159230000000102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4">SUM(B54:B56)</f>
        <v>0</v>
      </c>
      <c r="C57" s="66">
        <f t="shared" si="34"/>
        <v>0</v>
      </c>
      <c r="D57" s="66">
        <f t="shared" si="34"/>
        <v>0.24317407118644069</v>
      </c>
      <c r="E57" s="66">
        <f t="shared" si="34"/>
        <v>0.24317407118644069</v>
      </c>
      <c r="F57" s="66">
        <f t="shared" si="34"/>
        <v>0.24317407118644069</v>
      </c>
      <c r="G57" s="66">
        <f t="shared" si="34"/>
        <v>0.24317407118644069</v>
      </c>
      <c r="H57" s="66">
        <f t="shared" si="34"/>
        <v>0.24317407118644069</v>
      </c>
      <c r="I57" s="66">
        <f t="shared" si="34"/>
        <v>0.24317407118644069</v>
      </c>
      <c r="J57" s="66">
        <f t="shared" si="34"/>
        <v>0.24317407118644069</v>
      </c>
      <c r="K57" s="66">
        <f t="shared" si="34"/>
        <v>0.24317407118644069</v>
      </c>
      <c r="L57" s="66">
        <f t="shared" si="34"/>
        <v>0.24317407118644069</v>
      </c>
      <c r="M57" s="66">
        <f t="shared" si="34"/>
        <v>0.24317407118644069</v>
      </c>
      <c r="N57" s="66">
        <f t="shared" si="34"/>
        <v>0.24317407118644069</v>
      </c>
      <c r="O57" s="66">
        <f t="shared" si="34"/>
        <v>0.24317407118644069</v>
      </c>
      <c r="P57" s="66">
        <f t="shared" si="34"/>
        <v>0.24317407118644069</v>
      </c>
      <c r="Q57" s="66">
        <f t="shared" si="34"/>
        <v>0.24317407118644069</v>
      </c>
      <c r="R57" s="66">
        <f t="shared" si="34"/>
        <v>0.24317407118644069</v>
      </c>
      <c r="S57" s="66">
        <f t="shared" si="34"/>
        <v>0.24317407118644069</v>
      </c>
      <c r="T57" s="66">
        <f t="shared" si="34"/>
        <v>0.24317407118644069</v>
      </c>
      <c r="U57" s="66">
        <f t="shared" si="34"/>
        <v>0.24317407118644069</v>
      </c>
      <c r="V57" s="66">
        <f t="shared" si="34"/>
        <v>0.24317407118644069</v>
      </c>
      <c r="W57" s="66">
        <f t="shared" si="34"/>
        <v>0.24317407118644069</v>
      </c>
      <c r="X57" s="66">
        <f t="shared" si="34"/>
        <v>0.24317407118644069</v>
      </c>
      <c r="Y57" s="66">
        <f t="shared" si="34"/>
        <v>0.24317407118644069</v>
      </c>
      <c r="Z57" s="66">
        <f t="shared" si="34"/>
        <v>0.24317407118644069</v>
      </c>
      <c r="AA57" s="66">
        <f t="shared" si="34"/>
        <v>0.24317407118644069</v>
      </c>
      <c r="AB57" s="66">
        <f t="shared" si="34"/>
        <v>0.24317407118644069</v>
      </c>
      <c r="AC57" s="66">
        <f t="shared" si="34"/>
        <v>0.24317407118644069</v>
      </c>
      <c r="AD57" s="66">
        <f t="shared" si="34"/>
        <v>0.24317407118644069</v>
      </c>
      <c r="AE57" s="66">
        <f t="shared" si="34"/>
        <v>0.24317407118644069</v>
      </c>
      <c r="AF57" s="66">
        <f t="shared" si="34"/>
        <v>0.24317407118644069</v>
      </c>
      <c r="AG57" s="66">
        <f t="shared" si="34"/>
        <v>0.24317407118644069</v>
      </c>
      <c r="AH57" s="66">
        <f t="shared" si="34"/>
        <v>0.24317407118644069</v>
      </c>
      <c r="AI57" s="66">
        <f t="shared" si="34"/>
        <v>0.24317407118644069</v>
      </c>
      <c r="AJ57" s="66">
        <f t="shared" si="34"/>
        <v>0.24317407118644069</v>
      </c>
      <c r="AK57" s="66">
        <f t="shared" si="34"/>
        <v>0.24317407118644069</v>
      </c>
      <c r="AL57" s="66">
        <f t="shared" si="34"/>
        <v>0.24317407118644069</v>
      </c>
      <c r="AM57" s="66">
        <f t="shared" si="34"/>
        <v>0.24317407118644069</v>
      </c>
      <c r="AN57" s="66">
        <f t="shared" si="34"/>
        <v>0.24317407118644069</v>
      </c>
      <c r="AO57" s="66">
        <f t="shared" si="34"/>
        <v>0.24317407118644069</v>
      </c>
      <c r="AP57" s="66">
        <f t="shared" si="34"/>
        <v>0.24317407118644069</v>
      </c>
      <c r="AQ57" s="66">
        <f t="shared" si="34"/>
        <v>0.24317407118644069</v>
      </c>
      <c r="AR57" s="66">
        <f t="shared" si="34"/>
        <v>0.24317407118644069</v>
      </c>
      <c r="AS57" s="66">
        <f t="shared" si="34"/>
        <v>0.24317407118644069</v>
      </c>
      <c r="AT57" s="66">
        <f t="shared" si="34"/>
        <v>0.24317407118644069</v>
      </c>
      <c r="AU57" s="66">
        <f t="shared" si="34"/>
        <v>0.24317407118644069</v>
      </c>
      <c r="AV57" s="66">
        <f t="shared" si="34"/>
        <v>0.24317407118644069</v>
      </c>
      <c r="AW57" s="66">
        <f t="shared" si="34"/>
        <v>0.24317407118644069</v>
      </c>
      <c r="AX57" s="66">
        <f t="shared" si="34"/>
        <v>0.24317407118644069</v>
      </c>
      <c r="AY57" s="66">
        <f t="shared" si="34"/>
        <v>0.24317407118644069</v>
      </c>
      <c r="AZ57" s="66">
        <f t="shared" si="34"/>
        <v>0.24317407118644069</v>
      </c>
      <c r="BA57" s="66">
        <f t="shared" si="34"/>
        <v>8.7747071186440678E-2</v>
      </c>
      <c r="BB57" s="66">
        <f t="shared" si="34"/>
        <v>0</v>
      </c>
      <c r="BC57" s="66">
        <f t="shared" si="34"/>
        <v>0</v>
      </c>
      <c r="BD57" s="66">
        <f t="shared" si="34"/>
        <v>0</v>
      </c>
      <c r="BE57" s="66">
        <f t="shared" si="34"/>
        <v>0</v>
      </c>
      <c r="BF57" s="66">
        <f t="shared" si="34"/>
        <v>0</v>
      </c>
      <c r="BG57" s="66">
        <f t="shared" si="34"/>
        <v>0</v>
      </c>
      <c r="BH57" s="66">
        <f t="shared" si="34"/>
        <v>0</v>
      </c>
      <c r="BI57" s="66">
        <f t="shared" si="34"/>
        <v>0</v>
      </c>
      <c r="BJ57" s="66">
        <f t="shared" si="34"/>
        <v>0</v>
      </c>
      <c r="BK57" s="66">
        <f t="shared" si="34"/>
        <v>0</v>
      </c>
      <c r="BL57" s="66">
        <f t="shared" si="34"/>
        <v>0</v>
      </c>
      <c r="BM57" s="35"/>
      <c r="BN57" s="72">
        <f>SUM(B57:BM57)</f>
        <v>12.003276559322043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5">B51</f>
        <v>0</v>
      </c>
      <c r="C60" s="72">
        <f t="shared" si="35"/>
        <v>0</v>
      </c>
      <c r="D60" s="72">
        <f t="shared" si="35"/>
        <v>1.5041253641249999</v>
      </c>
      <c r="E60" s="72">
        <f t="shared" si="35"/>
        <v>2.9508946681425003</v>
      </c>
      <c r="F60" s="72">
        <f t="shared" si="35"/>
        <v>2.8346912258625006</v>
      </c>
      <c r="G60" s="72">
        <f t="shared" si="35"/>
        <v>2.7191335827675003</v>
      </c>
      <c r="H60" s="72">
        <f t="shared" si="35"/>
        <v>2.6076963094425003</v>
      </c>
      <c r="I60" s="72">
        <f t="shared" si="35"/>
        <v>2.5000716604275</v>
      </c>
      <c r="J60" s="72">
        <f t="shared" si="35"/>
        <v>2.395973261475</v>
      </c>
      <c r="K60" s="72">
        <f t="shared" si="35"/>
        <v>2.29513610955</v>
      </c>
      <c r="L60" s="72">
        <f t="shared" si="35"/>
        <v>2.1961197849299996</v>
      </c>
      <c r="M60" s="72">
        <f t="shared" si="35"/>
        <v>2.0973599148600002</v>
      </c>
      <c r="N60" s="72">
        <f t="shared" si="35"/>
        <v>1.9986000447900001</v>
      </c>
      <c r="O60" s="72">
        <f t="shared" si="35"/>
        <v>1.8998401747200002</v>
      </c>
      <c r="P60" s="72">
        <f t="shared" si="35"/>
        <v>1.8010803046499999</v>
      </c>
      <c r="Q60" s="72">
        <f t="shared" si="35"/>
        <v>1.70232043458</v>
      </c>
      <c r="R60" s="72">
        <f t="shared" si="35"/>
        <v>1.60356056451</v>
      </c>
      <c r="S60" s="72">
        <f t="shared" si="35"/>
        <v>1.5048006944400003</v>
      </c>
      <c r="T60" s="72">
        <f t="shared" si="35"/>
        <v>1.40604082437</v>
      </c>
      <c r="U60" s="72">
        <f t="shared" si="35"/>
        <v>1.3072809543000001</v>
      </c>
      <c r="V60" s="72">
        <f t="shared" si="35"/>
        <v>1.2085210842299998</v>
      </c>
      <c r="W60" s="72">
        <f t="shared" si="35"/>
        <v>1.1097612141600002</v>
      </c>
      <c r="X60" s="72">
        <f t="shared" si="35"/>
        <v>1.0205371791075002</v>
      </c>
      <c r="Y60" s="72">
        <f t="shared" si="35"/>
        <v>0.9503848140900002</v>
      </c>
      <c r="Z60" s="72">
        <f t="shared" si="35"/>
        <v>0.88976828409000008</v>
      </c>
      <c r="AA60" s="72">
        <f t="shared" si="35"/>
        <v>0.8291517540900003</v>
      </c>
      <c r="AB60" s="72">
        <f t="shared" si="35"/>
        <v>0.76853522409000019</v>
      </c>
      <c r="AC60" s="72">
        <f t="shared" si="35"/>
        <v>0.70791869409000019</v>
      </c>
      <c r="AD60" s="72">
        <f t="shared" si="35"/>
        <v>0.6473021640900003</v>
      </c>
      <c r="AE60" s="72">
        <f t="shared" si="35"/>
        <v>0.58668563408999952</v>
      </c>
      <c r="AF60" s="72">
        <f t="shared" si="35"/>
        <v>0.52606910408999996</v>
      </c>
      <c r="AG60" s="72">
        <f t="shared" si="35"/>
        <v>0.46545257408999918</v>
      </c>
      <c r="AH60" s="72">
        <f t="shared" si="35"/>
        <v>0.40483604408999951</v>
      </c>
      <c r="AI60" s="72">
        <f t="shared" si="35"/>
        <v>0.34421951408999885</v>
      </c>
      <c r="AJ60" s="72">
        <f t="shared" si="35"/>
        <v>0.28360298408999907</v>
      </c>
      <c r="AK60" s="72">
        <f t="shared" si="35"/>
        <v>0.22298645408999843</v>
      </c>
      <c r="AL60" s="72">
        <f t="shared" si="35"/>
        <v>0.16236992408999867</v>
      </c>
      <c r="AM60" s="72">
        <f t="shared" si="35"/>
        <v>0.10175339408999799</v>
      </c>
      <c r="AN60" s="72">
        <f t="shared" si="35"/>
        <v>4.113686408999824E-2</v>
      </c>
      <c r="AO60" s="72">
        <f t="shared" si="35"/>
        <v>-1.9479665910002442E-2</v>
      </c>
      <c r="AP60" s="72">
        <f t="shared" si="35"/>
        <v>-8.0096195910002194E-2</v>
      </c>
      <c r="AQ60" s="72">
        <f t="shared" si="35"/>
        <v>-0.14071272591000289</v>
      </c>
      <c r="AR60" s="72">
        <f t="shared" si="35"/>
        <v>-0.20132925591000261</v>
      </c>
      <c r="AS60" s="72">
        <f t="shared" si="35"/>
        <v>-0.26194578591000328</v>
      </c>
      <c r="AT60" s="72">
        <f t="shared" si="35"/>
        <v>-0.32256231591000306</v>
      </c>
      <c r="AU60" s="72">
        <f t="shared" si="35"/>
        <v>-0.38317884591000373</v>
      </c>
      <c r="AV60" s="72">
        <f t="shared" si="35"/>
        <v>-0.44379537591000351</v>
      </c>
      <c r="AW60" s="72">
        <f t="shared" si="35"/>
        <v>-0.50441190591000418</v>
      </c>
      <c r="AX60" s="72">
        <f t="shared" si="35"/>
        <v>-0.56502843591000396</v>
      </c>
      <c r="AY60" s="72">
        <f t="shared" si="35"/>
        <v>-0.62564496591000462</v>
      </c>
      <c r="AZ60" s="72">
        <f t="shared" si="35"/>
        <v>-0.68626149591000429</v>
      </c>
      <c r="BA60" s="72">
        <f t="shared" si="35"/>
        <v>-0.35831052591000218</v>
      </c>
      <c r="BB60" s="72">
        <f t="shared" si="35"/>
        <v>-5.1290909999652731E-5</v>
      </c>
      <c r="BC60" s="72">
        <f t="shared" si="35"/>
        <v>-5.1290909999652731E-5</v>
      </c>
      <c r="BD60" s="72">
        <f t="shared" si="35"/>
        <v>-5.1290909999652731E-5</v>
      </c>
      <c r="BE60" s="72">
        <f t="shared" si="35"/>
        <v>-5.1290909999652731E-5</v>
      </c>
      <c r="BF60" s="72">
        <f t="shared" si="35"/>
        <v>-5.1290909999652731E-5</v>
      </c>
      <c r="BG60" s="72">
        <f t="shared" si="35"/>
        <v>-5.1290909999652731E-5</v>
      </c>
      <c r="BH60" s="72">
        <f t="shared" si="35"/>
        <v>-5.1290909999652731E-5</v>
      </c>
      <c r="BI60" s="72">
        <f t="shared" si="35"/>
        <v>-5.1290909999652731E-5</v>
      </c>
      <c r="BJ60" s="72">
        <f t="shared" si="35"/>
        <v>-5.1290909999652731E-5</v>
      </c>
      <c r="BK60" s="72">
        <f t="shared" si="35"/>
        <v>-5.1290909999652731E-5</v>
      </c>
      <c r="BL60" s="72">
        <f t="shared" si="35"/>
        <v>-5.1290909999652731E-5</v>
      </c>
      <c r="BM60" s="35"/>
      <c r="BN60" s="72">
        <f>SUM(B60:BM60)</f>
        <v>44.002397084039956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6">G61</f>
        <v>9.5200000000000007E-2</v>
      </c>
      <c r="I61" s="355">
        <f t="shared" si="36"/>
        <v>9.5200000000000007E-2</v>
      </c>
      <c r="J61" s="355">
        <f t="shared" si="36"/>
        <v>9.5200000000000007E-2</v>
      </c>
      <c r="K61" s="355">
        <f t="shared" si="36"/>
        <v>9.5200000000000007E-2</v>
      </c>
      <c r="L61" s="355">
        <f t="shared" si="36"/>
        <v>9.5200000000000007E-2</v>
      </c>
      <c r="M61" s="355">
        <f t="shared" si="36"/>
        <v>9.5200000000000007E-2</v>
      </c>
      <c r="N61" s="355">
        <f t="shared" si="36"/>
        <v>9.5200000000000007E-2</v>
      </c>
      <c r="O61" s="355">
        <f t="shared" si="36"/>
        <v>9.5200000000000007E-2</v>
      </c>
      <c r="P61" s="355">
        <f t="shared" si="36"/>
        <v>9.5200000000000007E-2</v>
      </c>
      <c r="Q61" s="355">
        <f t="shared" si="36"/>
        <v>9.5200000000000007E-2</v>
      </c>
      <c r="R61" s="355">
        <f t="shared" si="36"/>
        <v>9.5200000000000007E-2</v>
      </c>
      <c r="S61" s="355">
        <f t="shared" si="36"/>
        <v>9.5200000000000007E-2</v>
      </c>
      <c r="T61" s="355">
        <f t="shared" si="36"/>
        <v>9.5200000000000007E-2</v>
      </c>
      <c r="U61" s="355">
        <f t="shared" si="36"/>
        <v>9.5200000000000007E-2</v>
      </c>
      <c r="V61" s="355">
        <f t="shared" si="36"/>
        <v>9.5200000000000007E-2</v>
      </c>
      <c r="W61" s="355">
        <f t="shared" si="36"/>
        <v>9.5200000000000007E-2</v>
      </c>
      <c r="X61" s="355">
        <f t="shared" si="36"/>
        <v>9.5200000000000007E-2</v>
      </c>
      <c r="Y61" s="355">
        <f t="shared" si="36"/>
        <v>9.5200000000000007E-2</v>
      </c>
      <c r="Z61" s="355">
        <f t="shared" si="36"/>
        <v>9.5200000000000007E-2</v>
      </c>
      <c r="AA61" s="355">
        <f t="shared" si="36"/>
        <v>9.5200000000000007E-2</v>
      </c>
      <c r="AB61" s="355">
        <f t="shared" si="36"/>
        <v>9.5200000000000007E-2</v>
      </c>
      <c r="AC61" s="355">
        <f t="shared" si="36"/>
        <v>9.5200000000000007E-2</v>
      </c>
      <c r="AD61" s="355">
        <f t="shared" si="36"/>
        <v>9.5200000000000007E-2</v>
      </c>
      <c r="AE61" s="355">
        <f t="shared" si="36"/>
        <v>9.5200000000000007E-2</v>
      </c>
      <c r="AF61" s="355">
        <f t="shared" si="36"/>
        <v>9.5200000000000007E-2</v>
      </c>
      <c r="AG61" s="355">
        <f t="shared" si="36"/>
        <v>9.5200000000000007E-2</v>
      </c>
      <c r="AH61" s="355">
        <f t="shared" si="36"/>
        <v>9.5200000000000007E-2</v>
      </c>
      <c r="AI61" s="355">
        <f t="shared" si="36"/>
        <v>9.5200000000000007E-2</v>
      </c>
      <c r="AJ61" s="355">
        <f t="shared" si="36"/>
        <v>9.5200000000000007E-2</v>
      </c>
      <c r="AK61" s="355">
        <f t="shared" si="36"/>
        <v>9.5200000000000007E-2</v>
      </c>
      <c r="AL61" s="355">
        <f t="shared" si="36"/>
        <v>9.5200000000000007E-2</v>
      </c>
      <c r="AM61" s="355">
        <f t="shared" si="36"/>
        <v>9.5200000000000007E-2</v>
      </c>
      <c r="AN61" s="355">
        <f t="shared" si="36"/>
        <v>9.5200000000000007E-2</v>
      </c>
      <c r="AO61" s="355">
        <f t="shared" si="36"/>
        <v>9.5200000000000007E-2</v>
      </c>
      <c r="AP61" s="355">
        <f t="shared" si="36"/>
        <v>9.5200000000000007E-2</v>
      </c>
      <c r="AQ61" s="355">
        <f t="shared" si="36"/>
        <v>9.5200000000000007E-2</v>
      </c>
      <c r="AR61" s="355">
        <f t="shared" si="36"/>
        <v>9.5200000000000007E-2</v>
      </c>
      <c r="AS61" s="355">
        <f t="shared" si="36"/>
        <v>9.5200000000000007E-2</v>
      </c>
      <c r="AT61" s="355">
        <f t="shared" si="36"/>
        <v>9.5200000000000007E-2</v>
      </c>
      <c r="AU61" s="355">
        <f t="shared" si="36"/>
        <v>9.5200000000000007E-2</v>
      </c>
      <c r="AV61" s="355">
        <f t="shared" si="36"/>
        <v>9.5200000000000007E-2</v>
      </c>
      <c r="AW61" s="355">
        <f t="shared" si="36"/>
        <v>9.5200000000000007E-2</v>
      </c>
      <c r="AX61" s="355">
        <f t="shared" si="36"/>
        <v>9.5200000000000007E-2</v>
      </c>
      <c r="AY61" s="355">
        <f t="shared" si="36"/>
        <v>9.5200000000000007E-2</v>
      </c>
      <c r="AZ61" s="355">
        <f t="shared" si="36"/>
        <v>9.5200000000000007E-2</v>
      </c>
      <c r="BA61" s="355">
        <f t="shared" si="36"/>
        <v>9.5200000000000007E-2</v>
      </c>
      <c r="BB61" s="355">
        <f t="shared" si="36"/>
        <v>9.5200000000000007E-2</v>
      </c>
      <c r="BC61" s="355">
        <f t="shared" si="36"/>
        <v>9.5200000000000007E-2</v>
      </c>
      <c r="BD61" s="355">
        <f t="shared" si="36"/>
        <v>9.5200000000000007E-2</v>
      </c>
      <c r="BE61" s="355">
        <f t="shared" si="36"/>
        <v>9.5200000000000007E-2</v>
      </c>
      <c r="BF61" s="355">
        <f t="shared" si="36"/>
        <v>9.5200000000000007E-2</v>
      </c>
      <c r="BG61" s="355">
        <f t="shared" si="36"/>
        <v>9.5200000000000007E-2</v>
      </c>
      <c r="BH61" s="355">
        <f t="shared" si="36"/>
        <v>9.5200000000000007E-2</v>
      </c>
      <c r="BI61" s="355">
        <f t="shared" si="36"/>
        <v>9.5200000000000007E-2</v>
      </c>
      <c r="BJ61" s="355">
        <f t="shared" si="36"/>
        <v>9.5200000000000007E-2</v>
      </c>
      <c r="BK61" s="355">
        <f t="shared" si="36"/>
        <v>9.5200000000000007E-2</v>
      </c>
      <c r="BL61" s="355">
        <f t="shared" si="36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7">+B60*B61</f>
        <v>0</v>
      </c>
      <c r="C62" s="72">
        <f t="shared" si="37"/>
        <v>0</v>
      </c>
      <c r="D62" s="72">
        <f t="shared" si="37"/>
        <v>0.14590016032012498</v>
      </c>
      <c r="E62" s="72">
        <f t="shared" si="37"/>
        <v>0.28358097760849432</v>
      </c>
      <c r="F62" s="72">
        <f>+F60*F61</f>
        <v>0.27184688856021377</v>
      </c>
      <c r="G62" s="72">
        <f t="shared" ref="G62:BL62" si="38">+G60*G61</f>
        <v>0.25886151707946603</v>
      </c>
      <c r="H62" s="72">
        <f t="shared" si="38"/>
        <v>0.24825268865892605</v>
      </c>
      <c r="I62" s="72">
        <f t="shared" si="38"/>
        <v>0.23800682207269802</v>
      </c>
      <c r="J62" s="72">
        <f t="shared" si="38"/>
        <v>0.22809665449242</v>
      </c>
      <c r="K62" s="72">
        <f t="shared" si="38"/>
        <v>0.21849695762916002</v>
      </c>
      <c r="L62" s="72">
        <f t="shared" si="38"/>
        <v>0.20907060352533596</v>
      </c>
      <c r="M62" s="72">
        <f t="shared" si="38"/>
        <v>0.19966866389467203</v>
      </c>
      <c r="N62" s="72">
        <f t="shared" si="38"/>
        <v>0.19026672426400801</v>
      </c>
      <c r="O62" s="72">
        <f t="shared" si="38"/>
        <v>0.18086478463334404</v>
      </c>
      <c r="P62" s="72">
        <f t="shared" si="38"/>
        <v>0.17146284500268</v>
      </c>
      <c r="Q62" s="72">
        <f t="shared" si="38"/>
        <v>0.16206090537201601</v>
      </c>
      <c r="R62" s="72">
        <f t="shared" si="38"/>
        <v>0.15265896574135202</v>
      </c>
      <c r="S62" s="72">
        <f t="shared" si="38"/>
        <v>0.14325702611068805</v>
      </c>
      <c r="T62" s="72">
        <f t="shared" si="38"/>
        <v>0.133855086480024</v>
      </c>
      <c r="U62" s="72">
        <f t="shared" si="38"/>
        <v>0.12445314684936003</v>
      </c>
      <c r="V62" s="72">
        <f t="shared" si="38"/>
        <v>0.11505120721869599</v>
      </c>
      <c r="W62" s="72">
        <f t="shared" si="38"/>
        <v>0.10564926758803203</v>
      </c>
      <c r="X62" s="72">
        <f t="shared" si="38"/>
        <v>9.7155139451034031E-2</v>
      </c>
      <c r="Y62" s="72">
        <f t="shared" si="38"/>
        <v>9.0476634301368028E-2</v>
      </c>
      <c r="Z62" s="72">
        <f t="shared" si="38"/>
        <v>8.4705940645368016E-2</v>
      </c>
      <c r="AA62" s="72">
        <f t="shared" si="38"/>
        <v>7.8935246989368033E-2</v>
      </c>
      <c r="AB62" s="72">
        <f t="shared" si="38"/>
        <v>7.3164553333368021E-2</v>
      </c>
      <c r="AC62" s="72">
        <f t="shared" si="38"/>
        <v>6.7393859677368023E-2</v>
      </c>
      <c r="AD62" s="72">
        <f t="shared" si="38"/>
        <v>6.1623166021368032E-2</v>
      </c>
      <c r="AE62" s="72">
        <f t="shared" si="38"/>
        <v>5.5852472365367958E-2</v>
      </c>
      <c r="AF62" s="72">
        <f t="shared" si="38"/>
        <v>5.0081778709368002E-2</v>
      </c>
      <c r="AG62" s="72">
        <f t="shared" si="38"/>
        <v>4.4311085053367928E-2</v>
      </c>
      <c r="AH62" s="72">
        <f t="shared" si="38"/>
        <v>3.8540391397367958E-2</v>
      </c>
      <c r="AI62" s="72">
        <f t="shared" si="38"/>
        <v>3.2769697741367891E-2</v>
      </c>
      <c r="AJ62" s="72">
        <f t="shared" si="38"/>
        <v>2.6999004085367914E-2</v>
      </c>
      <c r="AK62" s="72">
        <f t="shared" si="38"/>
        <v>2.1228310429367851E-2</v>
      </c>
      <c r="AL62" s="72">
        <f t="shared" si="38"/>
        <v>1.5457616773367875E-2</v>
      </c>
      <c r="AM62" s="72">
        <f t="shared" si="38"/>
        <v>9.68692311736781E-3</v>
      </c>
      <c r="AN62" s="72">
        <f t="shared" si="38"/>
        <v>3.9162294613678331E-3</v>
      </c>
      <c r="AO62" s="72">
        <f t="shared" si="38"/>
        <v>-1.8544641946322325E-3</v>
      </c>
      <c r="AP62" s="72">
        <f t="shared" si="38"/>
        <v>-7.6251578506322092E-3</v>
      </c>
      <c r="AQ62" s="72">
        <f t="shared" si="38"/>
        <v>-1.3395851506632276E-2</v>
      </c>
      <c r="AR62" s="72">
        <f t="shared" si="38"/>
        <v>-1.9166545162632252E-2</v>
      </c>
      <c r="AS62" s="72">
        <f t="shared" si="38"/>
        <v>-2.4937238818632315E-2</v>
      </c>
      <c r="AT62" s="72">
        <f t="shared" si="38"/>
        <v>-3.0707932474632292E-2</v>
      </c>
      <c r="AU62" s="72">
        <f t="shared" si="38"/>
        <v>-3.6478626130632359E-2</v>
      </c>
      <c r="AV62" s="72">
        <f t="shared" si="38"/>
        <v>-4.2249319786632336E-2</v>
      </c>
      <c r="AW62" s="72">
        <f t="shared" si="38"/>
        <v>-4.8020013442632403E-2</v>
      </c>
      <c r="AX62" s="72">
        <f t="shared" si="38"/>
        <v>-5.379070709863238E-2</v>
      </c>
      <c r="AY62" s="72">
        <f t="shared" si="38"/>
        <v>-5.9561400754632447E-2</v>
      </c>
      <c r="AZ62" s="72">
        <f t="shared" si="38"/>
        <v>-6.533209441063241E-2</v>
      </c>
      <c r="BA62" s="72">
        <f t="shared" si="38"/>
        <v>-3.4111162066632207E-2</v>
      </c>
      <c r="BB62" s="72">
        <f t="shared" si="38"/>
        <v>-4.8828946319669406E-6</v>
      </c>
      <c r="BC62" s="72">
        <f t="shared" si="38"/>
        <v>-4.8828946319669406E-6</v>
      </c>
      <c r="BD62" s="72">
        <f t="shared" si="38"/>
        <v>-4.8828946319669406E-6</v>
      </c>
      <c r="BE62" s="72">
        <f t="shared" si="38"/>
        <v>-4.8828946319669406E-6</v>
      </c>
      <c r="BF62" s="72">
        <f t="shared" si="38"/>
        <v>-4.8828946319669406E-6</v>
      </c>
      <c r="BG62" s="72">
        <f t="shared" si="38"/>
        <v>-4.8828946319669406E-6</v>
      </c>
      <c r="BH62" s="72">
        <f t="shared" si="38"/>
        <v>-4.8828946319669406E-6</v>
      </c>
      <c r="BI62" s="72">
        <f t="shared" si="38"/>
        <v>-4.8828946319669406E-6</v>
      </c>
      <c r="BJ62" s="72">
        <f t="shared" si="38"/>
        <v>-4.8828946319669406E-6</v>
      </c>
      <c r="BK62" s="72">
        <f t="shared" si="38"/>
        <v>-4.8828946319669406E-6</v>
      </c>
      <c r="BL62" s="72">
        <f t="shared" si="38"/>
        <v>-4.8828946319669406E-6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9">B57</f>
        <v>0</v>
      </c>
      <c r="C63" s="65">
        <f t="shared" si="39"/>
        <v>0</v>
      </c>
      <c r="D63" s="65">
        <f t="shared" si="39"/>
        <v>0.24317407118644069</v>
      </c>
      <c r="E63" s="65">
        <f t="shared" si="39"/>
        <v>0.24317407118644069</v>
      </c>
      <c r="F63" s="65">
        <f t="shared" si="39"/>
        <v>0.24317407118644069</v>
      </c>
      <c r="G63" s="65">
        <f t="shared" si="39"/>
        <v>0.24317407118644069</v>
      </c>
      <c r="H63" s="65">
        <f t="shared" si="39"/>
        <v>0.24317407118644069</v>
      </c>
      <c r="I63" s="65">
        <f t="shared" si="39"/>
        <v>0.24317407118644069</v>
      </c>
      <c r="J63" s="65">
        <f t="shared" si="39"/>
        <v>0.24317407118644069</v>
      </c>
      <c r="K63" s="65">
        <f t="shared" si="39"/>
        <v>0.24317407118644069</v>
      </c>
      <c r="L63" s="65">
        <f t="shared" si="39"/>
        <v>0.24317407118644069</v>
      </c>
      <c r="M63" s="65">
        <f t="shared" si="39"/>
        <v>0.24317407118644069</v>
      </c>
      <c r="N63" s="65">
        <f t="shared" si="39"/>
        <v>0.24317407118644069</v>
      </c>
      <c r="O63" s="65">
        <f t="shared" si="39"/>
        <v>0.24317407118644069</v>
      </c>
      <c r="P63" s="65">
        <f t="shared" si="39"/>
        <v>0.24317407118644069</v>
      </c>
      <c r="Q63" s="65">
        <f t="shared" si="39"/>
        <v>0.24317407118644069</v>
      </c>
      <c r="R63" s="65">
        <f t="shared" si="39"/>
        <v>0.24317407118644069</v>
      </c>
      <c r="S63" s="65">
        <f t="shared" si="39"/>
        <v>0.24317407118644069</v>
      </c>
      <c r="T63" s="65">
        <f t="shared" si="39"/>
        <v>0.24317407118644069</v>
      </c>
      <c r="U63" s="65">
        <f t="shared" si="39"/>
        <v>0.24317407118644069</v>
      </c>
      <c r="V63" s="65">
        <f t="shared" si="39"/>
        <v>0.24317407118644069</v>
      </c>
      <c r="W63" s="65">
        <f t="shared" si="39"/>
        <v>0.24317407118644069</v>
      </c>
      <c r="X63" s="65">
        <f t="shared" si="39"/>
        <v>0.24317407118644069</v>
      </c>
      <c r="Y63" s="65">
        <f t="shared" si="39"/>
        <v>0.24317407118644069</v>
      </c>
      <c r="Z63" s="65">
        <f t="shared" si="39"/>
        <v>0.24317407118644069</v>
      </c>
      <c r="AA63" s="65">
        <f t="shared" si="39"/>
        <v>0.24317407118644069</v>
      </c>
      <c r="AB63" s="65">
        <f t="shared" si="39"/>
        <v>0.24317407118644069</v>
      </c>
      <c r="AC63" s="65">
        <f t="shared" si="39"/>
        <v>0.24317407118644069</v>
      </c>
      <c r="AD63" s="65">
        <f t="shared" si="39"/>
        <v>0.24317407118644069</v>
      </c>
      <c r="AE63" s="65">
        <f t="shared" si="39"/>
        <v>0.24317407118644069</v>
      </c>
      <c r="AF63" s="65">
        <f t="shared" si="39"/>
        <v>0.24317407118644069</v>
      </c>
      <c r="AG63" s="65">
        <f t="shared" si="39"/>
        <v>0.24317407118644069</v>
      </c>
      <c r="AH63" s="65">
        <f t="shared" si="39"/>
        <v>0.24317407118644069</v>
      </c>
      <c r="AI63" s="65">
        <f t="shared" si="39"/>
        <v>0.24317407118644069</v>
      </c>
      <c r="AJ63" s="65">
        <f t="shared" si="39"/>
        <v>0.24317407118644069</v>
      </c>
      <c r="AK63" s="65">
        <f t="shared" si="39"/>
        <v>0.24317407118644069</v>
      </c>
      <c r="AL63" s="65">
        <f t="shared" si="39"/>
        <v>0.24317407118644069</v>
      </c>
      <c r="AM63" s="65">
        <f t="shared" si="39"/>
        <v>0.24317407118644069</v>
      </c>
      <c r="AN63" s="65">
        <f t="shared" si="39"/>
        <v>0.24317407118644069</v>
      </c>
      <c r="AO63" s="65">
        <f t="shared" si="39"/>
        <v>0.24317407118644069</v>
      </c>
      <c r="AP63" s="65">
        <f t="shared" si="39"/>
        <v>0.24317407118644069</v>
      </c>
      <c r="AQ63" s="65">
        <f t="shared" si="39"/>
        <v>0.24317407118644069</v>
      </c>
      <c r="AR63" s="65">
        <f t="shared" si="39"/>
        <v>0.24317407118644069</v>
      </c>
      <c r="AS63" s="65">
        <f t="shared" si="39"/>
        <v>0.24317407118644069</v>
      </c>
      <c r="AT63" s="65">
        <f t="shared" si="39"/>
        <v>0.24317407118644069</v>
      </c>
      <c r="AU63" s="65">
        <f t="shared" si="39"/>
        <v>0.24317407118644069</v>
      </c>
      <c r="AV63" s="65">
        <f t="shared" si="39"/>
        <v>0.24317407118644069</v>
      </c>
      <c r="AW63" s="65">
        <f t="shared" si="39"/>
        <v>0.24317407118644069</v>
      </c>
      <c r="AX63" s="65">
        <f t="shared" si="39"/>
        <v>0.24317407118644069</v>
      </c>
      <c r="AY63" s="65">
        <f t="shared" si="39"/>
        <v>0.24317407118644069</v>
      </c>
      <c r="AZ63" s="65">
        <f t="shared" si="39"/>
        <v>0.24317407118644069</v>
      </c>
      <c r="BA63" s="65">
        <f t="shared" si="39"/>
        <v>8.7747071186440678E-2</v>
      </c>
      <c r="BB63" s="65">
        <f t="shared" si="39"/>
        <v>0</v>
      </c>
      <c r="BC63" s="65">
        <f t="shared" si="39"/>
        <v>0</v>
      </c>
      <c r="BD63" s="65">
        <f t="shared" si="39"/>
        <v>0</v>
      </c>
      <c r="BE63" s="65">
        <f t="shared" si="39"/>
        <v>0</v>
      </c>
      <c r="BF63" s="65">
        <f t="shared" si="39"/>
        <v>0</v>
      </c>
      <c r="BG63" s="65">
        <f t="shared" si="39"/>
        <v>0</v>
      </c>
      <c r="BH63" s="65">
        <f t="shared" si="39"/>
        <v>0</v>
      </c>
      <c r="BI63" s="65">
        <f t="shared" si="39"/>
        <v>0</v>
      </c>
      <c r="BJ63" s="65">
        <f t="shared" si="39"/>
        <v>0</v>
      </c>
      <c r="BK63" s="65">
        <f t="shared" si="39"/>
        <v>0</v>
      </c>
      <c r="BL63" s="65">
        <f t="shared" si="39"/>
        <v>0</v>
      </c>
      <c r="BM63" s="35"/>
      <c r="BN63" s="72">
        <f>SUM(B63:BM63)</f>
        <v>12.003276559322043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40">SUM(C62:C63)</f>
        <v>0</v>
      </c>
      <c r="D64" s="72">
        <f t="shared" si="40"/>
        <v>0.38907423150656567</v>
      </c>
      <c r="E64" s="72">
        <f t="shared" si="40"/>
        <v>0.52675504879493507</v>
      </c>
      <c r="F64" s="72">
        <f t="shared" si="40"/>
        <v>0.51502095974665441</v>
      </c>
      <c r="G64" s="72">
        <f t="shared" si="40"/>
        <v>0.50203558826590666</v>
      </c>
      <c r="H64" s="72">
        <f t="shared" si="40"/>
        <v>0.49142675984536677</v>
      </c>
      <c r="I64" s="72">
        <f t="shared" si="40"/>
        <v>0.48118089325913871</v>
      </c>
      <c r="J64" s="72">
        <f t="shared" si="40"/>
        <v>0.47127072567886069</v>
      </c>
      <c r="K64" s="72">
        <f t="shared" si="40"/>
        <v>0.46167102881560074</v>
      </c>
      <c r="L64" s="72">
        <f t="shared" si="40"/>
        <v>0.45224467471177665</v>
      </c>
      <c r="M64" s="72">
        <f t="shared" si="40"/>
        <v>0.44284273508111272</v>
      </c>
      <c r="N64" s="72">
        <f t="shared" si="40"/>
        <v>0.43344079545044867</v>
      </c>
      <c r="O64" s="72">
        <f t="shared" si="40"/>
        <v>0.42403885581978473</v>
      </c>
      <c r="P64" s="72">
        <f t="shared" si="40"/>
        <v>0.41463691618912069</v>
      </c>
      <c r="Q64" s="72">
        <f t="shared" si="40"/>
        <v>0.40523497655845669</v>
      </c>
      <c r="R64" s="72">
        <f t="shared" si="40"/>
        <v>0.3958330369277927</v>
      </c>
      <c r="S64" s="72">
        <f t="shared" si="40"/>
        <v>0.38643109729712877</v>
      </c>
      <c r="T64" s="72">
        <f t="shared" si="40"/>
        <v>0.37702915766646472</v>
      </c>
      <c r="U64" s="72">
        <f t="shared" si="40"/>
        <v>0.36762721803580073</v>
      </c>
      <c r="V64" s="72">
        <f t="shared" si="40"/>
        <v>0.35822527840513668</v>
      </c>
      <c r="W64" s="72">
        <f t="shared" si="40"/>
        <v>0.34882333877447269</v>
      </c>
      <c r="X64" s="72">
        <f t="shared" si="40"/>
        <v>0.34032921063747473</v>
      </c>
      <c r="Y64" s="72">
        <f t="shared" si="40"/>
        <v>0.33365070548780873</v>
      </c>
      <c r="Z64" s="72">
        <f t="shared" si="40"/>
        <v>0.3278800118318087</v>
      </c>
      <c r="AA64" s="72">
        <f t="shared" si="40"/>
        <v>0.32210931817580873</v>
      </c>
      <c r="AB64" s="72">
        <f t="shared" si="40"/>
        <v>0.31633862451980871</v>
      </c>
      <c r="AC64" s="72">
        <f t="shared" si="40"/>
        <v>0.31056793086380874</v>
      </c>
      <c r="AD64" s="72">
        <f t="shared" si="40"/>
        <v>0.30479723720780871</v>
      </c>
      <c r="AE64" s="72">
        <f t="shared" si="40"/>
        <v>0.29902654355180863</v>
      </c>
      <c r="AF64" s="72">
        <f t="shared" si="40"/>
        <v>0.29325584989580866</v>
      </c>
      <c r="AG64" s="72">
        <f t="shared" si="40"/>
        <v>0.28748515623980864</v>
      </c>
      <c r="AH64" s="72">
        <f t="shared" si="40"/>
        <v>0.28171446258380867</v>
      </c>
      <c r="AI64" s="72">
        <f t="shared" si="40"/>
        <v>0.27594376892780859</v>
      </c>
      <c r="AJ64" s="72">
        <f t="shared" si="40"/>
        <v>0.27017307527180862</v>
      </c>
      <c r="AK64" s="72">
        <f t="shared" si="40"/>
        <v>0.26440238161580853</v>
      </c>
      <c r="AL64" s="72">
        <f t="shared" si="40"/>
        <v>0.25863168795980856</v>
      </c>
      <c r="AM64" s="72">
        <f t="shared" si="40"/>
        <v>0.25286099430380848</v>
      </c>
      <c r="AN64" s="72">
        <f t="shared" si="40"/>
        <v>0.24709030064780851</v>
      </c>
      <c r="AO64" s="72">
        <f t="shared" si="40"/>
        <v>0.24131960699180846</v>
      </c>
      <c r="AP64" s="72">
        <f t="shared" si="40"/>
        <v>0.23554891333580849</v>
      </c>
      <c r="AQ64" s="72">
        <f t="shared" si="40"/>
        <v>0.22977821967980841</v>
      </c>
      <c r="AR64" s="72">
        <f t="shared" si="40"/>
        <v>0.22400752602380844</v>
      </c>
      <c r="AS64" s="72">
        <f t="shared" si="40"/>
        <v>0.21823683236780839</v>
      </c>
      <c r="AT64" s="72">
        <f t="shared" si="40"/>
        <v>0.21246613871180839</v>
      </c>
      <c r="AU64" s="72">
        <f t="shared" si="40"/>
        <v>0.20669544505580834</v>
      </c>
      <c r="AV64" s="72">
        <f t="shared" si="40"/>
        <v>0.20092475139980837</v>
      </c>
      <c r="AW64" s="72">
        <f t="shared" si="40"/>
        <v>0.19515405774380828</v>
      </c>
      <c r="AX64" s="72">
        <f t="shared" si="40"/>
        <v>0.18938336408780831</v>
      </c>
      <c r="AY64" s="72">
        <f t="shared" si="40"/>
        <v>0.18361267043180823</v>
      </c>
      <c r="AZ64" s="72">
        <f t="shared" si="40"/>
        <v>0.17784197677580826</v>
      </c>
      <c r="BA64" s="72">
        <f t="shared" si="40"/>
        <v>5.3635909119808471E-2</v>
      </c>
      <c r="BB64" s="72">
        <f t="shared" si="40"/>
        <v>-4.8828946319669406E-6</v>
      </c>
      <c r="BC64" s="72">
        <f t="shared" si="40"/>
        <v>-4.8828946319669406E-6</v>
      </c>
      <c r="BD64" s="72">
        <f t="shared" si="40"/>
        <v>-4.8828946319669406E-6</v>
      </c>
      <c r="BE64" s="72">
        <f t="shared" si="40"/>
        <v>-4.8828946319669406E-6</v>
      </c>
      <c r="BF64" s="72">
        <f t="shared" si="40"/>
        <v>-4.8828946319669406E-6</v>
      </c>
      <c r="BG64" s="72">
        <f t="shared" si="40"/>
        <v>-4.8828946319669406E-6</v>
      </c>
      <c r="BH64" s="72">
        <f t="shared" si="40"/>
        <v>-4.8828946319669406E-6</v>
      </c>
      <c r="BI64" s="72">
        <f t="shared" si="40"/>
        <v>-4.8828946319669406E-6</v>
      </c>
      <c r="BJ64" s="72">
        <f t="shared" si="40"/>
        <v>-4.8828946319669406E-6</v>
      </c>
      <c r="BK64" s="72">
        <f t="shared" si="40"/>
        <v>-4.8828946319669406E-6</v>
      </c>
      <c r="BL64" s="72">
        <f t="shared" si="40"/>
        <v>-4.8828946319669406E-6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1">F65</f>
        <v>1.0297600659046442</v>
      </c>
      <c r="H65" s="211">
        <f t="shared" si="41"/>
        <v>1.0297600659046442</v>
      </c>
      <c r="I65" s="211">
        <f t="shared" si="41"/>
        <v>1.0297600659046442</v>
      </c>
      <c r="J65" s="211">
        <f t="shared" si="41"/>
        <v>1.0297600659046442</v>
      </c>
      <c r="K65" s="211">
        <f t="shared" si="41"/>
        <v>1.0297600659046442</v>
      </c>
      <c r="L65" s="211">
        <f t="shared" si="41"/>
        <v>1.0297600659046442</v>
      </c>
      <c r="M65" s="211">
        <f t="shared" si="41"/>
        <v>1.0297600659046442</v>
      </c>
      <c r="N65" s="211">
        <f t="shared" si="41"/>
        <v>1.0297600659046442</v>
      </c>
      <c r="O65" s="211">
        <f t="shared" si="41"/>
        <v>1.0297600659046442</v>
      </c>
      <c r="P65" s="211">
        <f t="shared" si="41"/>
        <v>1.0297600659046442</v>
      </c>
      <c r="Q65" s="211">
        <f t="shared" si="41"/>
        <v>1.0297600659046442</v>
      </c>
      <c r="R65" s="211">
        <f t="shared" si="41"/>
        <v>1.0297600659046442</v>
      </c>
      <c r="S65" s="211">
        <f t="shared" si="41"/>
        <v>1.0297600659046442</v>
      </c>
      <c r="T65" s="211">
        <f t="shared" si="41"/>
        <v>1.0297600659046442</v>
      </c>
      <c r="U65" s="211">
        <f t="shared" si="41"/>
        <v>1.0297600659046442</v>
      </c>
      <c r="V65" s="211">
        <f t="shared" si="41"/>
        <v>1.0297600659046442</v>
      </c>
      <c r="W65" s="211">
        <f t="shared" si="41"/>
        <v>1.0297600659046442</v>
      </c>
      <c r="X65" s="211">
        <f t="shared" si="41"/>
        <v>1.0297600659046442</v>
      </c>
      <c r="Y65" s="211">
        <f t="shared" si="41"/>
        <v>1.0297600659046442</v>
      </c>
      <c r="Z65" s="211">
        <f t="shared" si="41"/>
        <v>1.0297600659046442</v>
      </c>
      <c r="AA65" s="211">
        <f t="shared" si="41"/>
        <v>1.0297600659046442</v>
      </c>
      <c r="AB65" s="211">
        <f t="shared" si="41"/>
        <v>1.0297600659046442</v>
      </c>
      <c r="AC65" s="211">
        <f t="shared" si="41"/>
        <v>1.0297600659046442</v>
      </c>
      <c r="AD65" s="211">
        <f t="shared" si="41"/>
        <v>1.0297600659046442</v>
      </c>
      <c r="AE65" s="211">
        <f t="shared" si="41"/>
        <v>1.0297600659046442</v>
      </c>
      <c r="AF65" s="211">
        <f t="shared" si="41"/>
        <v>1.0297600659046442</v>
      </c>
      <c r="AG65" s="211">
        <f t="shared" si="41"/>
        <v>1.0297600659046442</v>
      </c>
      <c r="AH65" s="211">
        <f t="shared" si="41"/>
        <v>1.0297600659046442</v>
      </c>
      <c r="AI65" s="211">
        <f t="shared" si="41"/>
        <v>1.0297600659046442</v>
      </c>
      <c r="AJ65" s="211">
        <f t="shared" si="41"/>
        <v>1.0297600659046442</v>
      </c>
      <c r="AK65" s="211">
        <f t="shared" si="41"/>
        <v>1.0297600659046442</v>
      </c>
      <c r="AL65" s="211">
        <f t="shared" si="41"/>
        <v>1.0297600659046442</v>
      </c>
      <c r="AM65" s="211">
        <f t="shared" si="41"/>
        <v>1.0297600659046442</v>
      </c>
      <c r="AN65" s="211">
        <f t="shared" si="41"/>
        <v>1.0297600659046442</v>
      </c>
      <c r="AO65" s="211">
        <f t="shared" si="41"/>
        <v>1.0297600659046442</v>
      </c>
      <c r="AP65" s="211">
        <f t="shared" si="41"/>
        <v>1.0297600659046442</v>
      </c>
      <c r="AQ65" s="211">
        <f t="shared" si="41"/>
        <v>1.0297600659046442</v>
      </c>
      <c r="AR65" s="211">
        <f t="shared" si="41"/>
        <v>1.0297600659046442</v>
      </c>
      <c r="AS65" s="211">
        <f t="shared" si="41"/>
        <v>1.0297600659046442</v>
      </c>
      <c r="AT65" s="211">
        <f t="shared" si="41"/>
        <v>1.0297600659046442</v>
      </c>
      <c r="AU65" s="211">
        <f t="shared" si="41"/>
        <v>1.0297600659046442</v>
      </c>
      <c r="AV65" s="211">
        <f t="shared" si="41"/>
        <v>1.0297600659046442</v>
      </c>
      <c r="AW65" s="211">
        <f t="shared" si="41"/>
        <v>1.0297600659046442</v>
      </c>
      <c r="AX65" s="211">
        <f t="shared" si="41"/>
        <v>1.0297600659046442</v>
      </c>
      <c r="AY65" s="211">
        <f t="shared" si="41"/>
        <v>1.0297600659046442</v>
      </c>
      <c r="AZ65" s="211">
        <f t="shared" si="41"/>
        <v>1.0297600659046442</v>
      </c>
      <c r="BA65" s="211">
        <f t="shared" si="41"/>
        <v>1.0297600659046442</v>
      </c>
      <c r="BB65" s="211">
        <f t="shared" si="41"/>
        <v>1.0297600659046442</v>
      </c>
      <c r="BC65" s="211">
        <f t="shared" si="41"/>
        <v>1.0297600659046442</v>
      </c>
      <c r="BD65" s="211">
        <f t="shared" si="41"/>
        <v>1.0297600659046442</v>
      </c>
      <c r="BE65" s="211">
        <f t="shared" si="41"/>
        <v>1.0297600659046442</v>
      </c>
      <c r="BF65" s="211">
        <f t="shared" si="41"/>
        <v>1.0297600659046442</v>
      </c>
      <c r="BG65" s="211">
        <f t="shared" si="41"/>
        <v>1.0297600659046442</v>
      </c>
      <c r="BH65" s="211">
        <f t="shared" si="41"/>
        <v>1.0297600659046442</v>
      </c>
      <c r="BI65" s="211">
        <f t="shared" si="41"/>
        <v>1.0297600659046442</v>
      </c>
      <c r="BJ65" s="211">
        <f t="shared" si="41"/>
        <v>1.0297600659046442</v>
      </c>
      <c r="BK65" s="211">
        <f t="shared" si="41"/>
        <v>1.0297600659046442</v>
      </c>
      <c r="BL65" s="211">
        <f t="shared" si="41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2">C64*C65</f>
        <v>0</v>
      </c>
      <c r="D66" s="116">
        <f t="shared" si="42"/>
        <v>0.40283090697993029</v>
      </c>
      <c r="E66" s="116">
        <f t="shared" si="42"/>
        <v>0.54243131376267639</v>
      </c>
      <c r="F66" s="116">
        <f t="shared" si="42"/>
        <v>0.53034801745098792</v>
      </c>
      <c r="G66" s="116">
        <f t="shared" si="42"/>
        <v>0.51697620045917692</v>
      </c>
      <c r="H66" s="116">
        <f t="shared" si="42"/>
        <v>0.50605165260567064</v>
      </c>
      <c r="I66" s="116">
        <f t="shared" si="42"/>
        <v>0.49550086835458623</v>
      </c>
      <c r="J66" s="116">
        <f t="shared" si="42"/>
        <v>0.48529577353399306</v>
      </c>
      <c r="K66" s="116">
        <f t="shared" si="42"/>
        <v>0.4754103890594179</v>
      </c>
      <c r="L66" s="116">
        <f t="shared" si="42"/>
        <v>0.46570350603622351</v>
      </c>
      <c r="M66" s="116">
        <f t="shared" si="42"/>
        <v>0.45602176406251954</v>
      </c>
      <c r="N66" s="116">
        <f t="shared" si="42"/>
        <v>0.4463400220888154</v>
      </c>
      <c r="O66" s="116">
        <f t="shared" si="42"/>
        <v>0.43665828011511143</v>
      </c>
      <c r="P66" s="116">
        <f t="shared" si="42"/>
        <v>0.42697653814140735</v>
      </c>
      <c r="Q66" s="116">
        <f t="shared" si="42"/>
        <v>0.41729479616770332</v>
      </c>
      <c r="R66" s="116">
        <f t="shared" si="42"/>
        <v>0.40761305419399929</v>
      </c>
      <c r="S66" s="116">
        <f t="shared" si="42"/>
        <v>0.39793131222029532</v>
      </c>
      <c r="T66" s="116">
        <f t="shared" si="42"/>
        <v>0.38824957024659118</v>
      </c>
      <c r="U66" s="116">
        <f t="shared" si="42"/>
        <v>0.37856782827288715</v>
      </c>
      <c r="V66" s="116">
        <f t="shared" si="42"/>
        <v>0.36888608629918307</v>
      </c>
      <c r="W66" s="116">
        <f t="shared" si="42"/>
        <v>0.35920434432547904</v>
      </c>
      <c r="X66" s="116">
        <f t="shared" si="42"/>
        <v>0.35045743037532151</v>
      </c>
      <c r="Y66" s="116">
        <f t="shared" si="42"/>
        <v>0.34358017247225697</v>
      </c>
      <c r="Z66" s="116">
        <f t="shared" si="42"/>
        <v>0.33763774259273888</v>
      </c>
      <c r="AA66" s="116">
        <f t="shared" si="42"/>
        <v>0.33169531271322084</v>
      </c>
      <c r="AB66" s="116">
        <f t="shared" si="42"/>
        <v>0.32575288283370268</v>
      </c>
      <c r="AC66" s="116">
        <f t="shared" si="42"/>
        <v>0.31981045295418464</v>
      </c>
      <c r="AD66" s="116">
        <f t="shared" si="42"/>
        <v>0.31386802307466655</v>
      </c>
      <c r="AE66" s="116">
        <f t="shared" si="42"/>
        <v>0.30792559319514839</v>
      </c>
      <c r="AF66" s="116">
        <f t="shared" si="42"/>
        <v>0.30198316331563035</v>
      </c>
      <c r="AG66" s="116">
        <f t="shared" si="42"/>
        <v>0.29604073343611226</v>
      </c>
      <c r="AH66" s="116">
        <f t="shared" si="42"/>
        <v>0.29009830355659422</v>
      </c>
      <c r="AI66" s="116">
        <f t="shared" si="42"/>
        <v>0.28415587367707607</v>
      </c>
      <c r="AJ66" s="116">
        <f t="shared" si="42"/>
        <v>0.27821344379755802</v>
      </c>
      <c r="AK66" s="116">
        <f t="shared" si="42"/>
        <v>0.27227101391803987</v>
      </c>
      <c r="AL66" s="116">
        <f t="shared" si="42"/>
        <v>0.26632858403852183</v>
      </c>
      <c r="AM66" s="116">
        <f t="shared" si="42"/>
        <v>0.26038615415900368</v>
      </c>
      <c r="AN66" s="116">
        <f t="shared" si="42"/>
        <v>0.25444372427948564</v>
      </c>
      <c r="AO66" s="116">
        <f t="shared" si="42"/>
        <v>0.24850129439996752</v>
      </c>
      <c r="AP66" s="116">
        <f t="shared" si="42"/>
        <v>0.24255886452044947</v>
      </c>
      <c r="AQ66" s="116">
        <f t="shared" si="42"/>
        <v>0.23661643464093132</v>
      </c>
      <c r="AR66" s="116">
        <f t="shared" si="42"/>
        <v>0.23067400476141328</v>
      </c>
      <c r="AS66" s="116">
        <f t="shared" si="42"/>
        <v>0.22473157488189516</v>
      </c>
      <c r="AT66" s="116">
        <f t="shared" si="42"/>
        <v>0.21878914500237709</v>
      </c>
      <c r="AU66" s="116">
        <f t="shared" si="42"/>
        <v>0.21284671512285896</v>
      </c>
      <c r="AV66" s="116">
        <f t="shared" si="42"/>
        <v>0.20690428524334092</v>
      </c>
      <c r="AW66" s="116">
        <f t="shared" si="42"/>
        <v>0.20096185536382274</v>
      </c>
      <c r="AX66" s="116">
        <f t="shared" si="42"/>
        <v>0.1950194254843047</v>
      </c>
      <c r="AY66" s="116">
        <f t="shared" si="42"/>
        <v>0.18907699560478655</v>
      </c>
      <c r="AZ66" s="116">
        <f t="shared" si="42"/>
        <v>0.18313456572526851</v>
      </c>
      <c r="BA66" s="116">
        <f t="shared" si="42"/>
        <v>5.5232117310069481E-2</v>
      </c>
      <c r="BB66" s="116">
        <f t="shared" si="42"/>
        <v>-5.0282098980197101E-6</v>
      </c>
      <c r="BC66" s="116">
        <f t="shared" si="42"/>
        <v>-5.0282098980197101E-6</v>
      </c>
      <c r="BD66" s="116">
        <f t="shared" si="42"/>
        <v>-5.0282098980197101E-6</v>
      </c>
      <c r="BE66" s="116">
        <f t="shared" si="42"/>
        <v>-5.0282098980197101E-6</v>
      </c>
      <c r="BF66" s="116">
        <f t="shared" si="42"/>
        <v>-5.0282098980197101E-6</v>
      </c>
      <c r="BG66" s="116">
        <f t="shared" si="42"/>
        <v>-5.0282098980197101E-6</v>
      </c>
      <c r="BH66" s="116">
        <f t="shared" si="42"/>
        <v>-5.0282098980197101E-6</v>
      </c>
      <c r="BI66" s="116">
        <f t="shared" si="42"/>
        <v>-5.0282098980197101E-6</v>
      </c>
      <c r="BJ66" s="116">
        <f t="shared" si="42"/>
        <v>-5.0282098980197101E-6</v>
      </c>
      <c r="BK66" s="116">
        <f t="shared" si="42"/>
        <v>-5.0282098980197101E-6</v>
      </c>
      <c r="BL66" s="116">
        <f t="shared" si="42"/>
        <v>-5.0282098980197101E-6</v>
      </c>
      <c r="BM66" s="110"/>
      <c r="BN66" s="304">
        <f>SUM(B66:BM66)</f>
        <v>16.683932796518519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3">B20</f>
        <v>0</v>
      </c>
      <c r="C72" s="84">
        <f t="shared" si="43"/>
        <v>0</v>
      </c>
      <c r="D72" s="84">
        <f t="shared" si="43"/>
        <v>3.1085400000000001</v>
      </c>
      <c r="E72" s="84">
        <f t="shared" si="43"/>
        <v>0</v>
      </c>
      <c r="F72" s="84">
        <f t="shared" si="43"/>
        <v>0</v>
      </c>
      <c r="G72" s="84">
        <f t="shared" si="43"/>
        <v>0</v>
      </c>
      <c r="H72" s="84">
        <f t="shared" si="43"/>
        <v>0</v>
      </c>
      <c r="I72" s="84">
        <f t="shared" si="43"/>
        <v>0</v>
      </c>
      <c r="J72" s="84">
        <f t="shared" si="43"/>
        <v>0</v>
      </c>
      <c r="K72" s="84">
        <f t="shared" si="43"/>
        <v>0</v>
      </c>
      <c r="L72" s="84">
        <f t="shared" si="43"/>
        <v>0</v>
      </c>
      <c r="M72" s="84">
        <f t="shared" si="43"/>
        <v>0</v>
      </c>
      <c r="N72" s="84">
        <f t="shared" si="43"/>
        <v>0</v>
      </c>
      <c r="O72" s="84">
        <f t="shared" si="43"/>
        <v>0</v>
      </c>
      <c r="P72" s="84">
        <f t="shared" si="43"/>
        <v>0</v>
      </c>
      <c r="Q72" s="84">
        <f t="shared" si="43"/>
        <v>0</v>
      </c>
      <c r="R72" s="84">
        <f t="shared" si="43"/>
        <v>0</v>
      </c>
      <c r="S72" s="84">
        <f t="shared" si="43"/>
        <v>0</v>
      </c>
      <c r="T72" s="84">
        <f t="shared" si="43"/>
        <v>0</v>
      </c>
      <c r="U72" s="84">
        <f t="shared" si="43"/>
        <v>0</v>
      </c>
      <c r="V72" s="84">
        <f t="shared" si="43"/>
        <v>0</v>
      </c>
      <c r="W72" s="84">
        <f t="shared" si="43"/>
        <v>0</v>
      </c>
      <c r="X72" s="84">
        <f t="shared" si="43"/>
        <v>0</v>
      </c>
      <c r="Y72" s="84">
        <f t="shared" si="43"/>
        <v>0</v>
      </c>
      <c r="Z72" s="84">
        <f t="shared" si="43"/>
        <v>0</v>
      </c>
      <c r="AA72" s="84">
        <f t="shared" si="43"/>
        <v>0</v>
      </c>
      <c r="AB72" s="84">
        <f t="shared" si="43"/>
        <v>0</v>
      </c>
      <c r="AC72" s="84">
        <f t="shared" si="43"/>
        <v>0</v>
      </c>
      <c r="AD72" s="84">
        <f t="shared" si="43"/>
        <v>0</v>
      </c>
      <c r="AE72" s="84">
        <f t="shared" si="43"/>
        <v>0</v>
      </c>
      <c r="AF72" s="84">
        <f t="shared" si="43"/>
        <v>0</v>
      </c>
      <c r="AG72" s="84">
        <f t="shared" si="43"/>
        <v>0</v>
      </c>
      <c r="AH72" s="84">
        <f t="shared" si="43"/>
        <v>0</v>
      </c>
      <c r="AI72" s="84">
        <f t="shared" si="43"/>
        <v>0</v>
      </c>
      <c r="AJ72" s="84">
        <f t="shared" si="43"/>
        <v>0</v>
      </c>
      <c r="AK72" s="84">
        <f t="shared" si="43"/>
        <v>0</v>
      </c>
      <c r="AL72" s="84">
        <f t="shared" si="43"/>
        <v>0</v>
      </c>
      <c r="AM72" s="84">
        <f t="shared" si="43"/>
        <v>0</v>
      </c>
      <c r="AN72" s="84">
        <f t="shared" si="43"/>
        <v>0</v>
      </c>
      <c r="AO72" s="84">
        <f t="shared" si="43"/>
        <v>0</v>
      </c>
      <c r="AP72" s="84">
        <f t="shared" si="43"/>
        <v>0</v>
      </c>
      <c r="AQ72" s="84">
        <f t="shared" si="43"/>
        <v>0</v>
      </c>
      <c r="AR72" s="84">
        <f t="shared" si="43"/>
        <v>0</v>
      </c>
      <c r="AS72" s="84">
        <f t="shared" si="43"/>
        <v>0</v>
      </c>
      <c r="AT72" s="84">
        <f t="shared" si="43"/>
        <v>0</v>
      </c>
      <c r="AU72" s="84">
        <f t="shared" si="43"/>
        <v>0</v>
      </c>
      <c r="AV72" s="84">
        <f t="shared" si="43"/>
        <v>0</v>
      </c>
      <c r="AW72" s="84">
        <f t="shared" si="43"/>
        <v>0</v>
      </c>
      <c r="AX72" s="84">
        <f t="shared" si="43"/>
        <v>0</v>
      </c>
      <c r="AY72" s="84">
        <f t="shared" si="43"/>
        <v>0</v>
      </c>
      <c r="AZ72" s="84">
        <f t="shared" si="43"/>
        <v>0</v>
      </c>
      <c r="BA72" s="84">
        <f t="shared" si="43"/>
        <v>-3.1085400000000001</v>
      </c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3"/>
        <v>0</v>
      </c>
      <c r="BG72" s="84">
        <f t="shared" si="43"/>
        <v>0</v>
      </c>
      <c r="BH72" s="84">
        <f t="shared" si="43"/>
        <v>0</v>
      </c>
      <c r="BI72" s="84">
        <f t="shared" si="43"/>
        <v>0</v>
      </c>
      <c r="BJ72" s="84">
        <f t="shared" si="43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3.1085400000000001</v>
      </c>
      <c r="E74" s="84">
        <f>SUM($B$72:E72)-SUM($B$73:E73)</f>
        <v>3.1085400000000001</v>
      </c>
      <c r="F74" s="84">
        <f>SUM($B$72:F72)-SUM($B$73:F73)</f>
        <v>3.1085400000000001</v>
      </c>
      <c r="G74" s="84">
        <f>SUM($B$72:G72)-SUM($B$73:G73)</f>
        <v>3.1085400000000001</v>
      </c>
      <c r="H74" s="84">
        <f>SUM($B$72:H72)-SUM($B$73:H73)</f>
        <v>3.1085400000000001</v>
      </c>
      <c r="I74" s="84">
        <f>SUM($B$72:I72)-SUM($B$73:I73)</f>
        <v>3.1085400000000001</v>
      </c>
      <c r="J74" s="84">
        <f>SUM($B$72:J72)-SUM($B$73:J73)</f>
        <v>3.1085400000000001</v>
      </c>
      <c r="K74" s="84">
        <f>SUM($B$72:K72)-SUM($B$73:K73)</f>
        <v>3.1085400000000001</v>
      </c>
      <c r="L74" s="84">
        <f>SUM($B$72:L72)-SUM($B$73:L73)</f>
        <v>3.1085400000000001</v>
      </c>
      <c r="M74" s="84">
        <f>SUM($B$72:M72)-SUM($B$73:M73)</f>
        <v>3.1085400000000001</v>
      </c>
      <c r="N74" s="84">
        <f>SUM($B$72:N72)-SUM($B$73:N73)</f>
        <v>3.1085400000000001</v>
      </c>
      <c r="O74" s="84">
        <f>SUM($B$72:O72)-SUM($B$73:O73)</f>
        <v>3.1085400000000001</v>
      </c>
      <c r="P74" s="84">
        <f>SUM($B$72:P72)-SUM($B$73:P73)</f>
        <v>3.1085400000000001</v>
      </c>
      <c r="Q74" s="84">
        <f>SUM($B$72:Q72)-SUM($B$73:Q73)</f>
        <v>3.1085400000000001</v>
      </c>
      <c r="R74" s="84">
        <f>SUM($B$72:R72)-SUM($B$73:R73)</f>
        <v>3.1085400000000001</v>
      </c>
      <c r="S74" s="84">
        <f>SUM($B$72:S72)-SUM($B$73:S73)</f>
        <v>3.1085400000000001</v>
      </c>
      <c r="T74" s="84">
        <f>SUM($B$72:T72)-SUM($B$73:T73)</f>
        <v>3.1085400000000001</v>
      </c>
      <c r="U74" s="84">
        <f>SUM($B$72:U72)-SUM($B$73:U73)</f>
        <v>3.1085400000000001</v>
      </c>
      <c r="V74" s="84">
        <f>SUM($B$72:V72)-SUM($B$73:V73)</f>
        <v>3.1085400000000001</v>
      </c>
      <c r="W74" s="84">
        <f>SUM($B$72:W72)-SUM($B$73:W73)</f>
        <v>3.1085400000000001</v>
      </c>
      <c r="X74" s="84">
        <f>SUM($B$72:X72)-SUM($B$73:X73)</f>
        <v>3.1085400000000001</v>
      </c>
      <c r="Y74" s="84">
        <f>SUM($B$72:Y72)-SUM($B$73:Y73)</f>
        <v>3.1085400000000001</v>
      </c>
      <c r="Z74" s="84">
        <f>SUM($B$72:Z72)-SUM($B$73:Z73)</f>
        <v>3.1085400000000001</v>
      </c>
      <c r="AA74" s="84">
        <f>SUM($B$72:AA72)-SUM($B$73:AA73)</f>
        <v>3.1085400000000001</v>
      </c>
      <c r="AB74" s="84">
        <f>SUM($B$72:AB72)-SUM($B$73:AB73)</f>
        <v>3.1085400000000001</v>
      </c>
      <c r="AC74" s="84">
        <f>SUM($B$72:AC72)-SUM($B$73:AC73)</f>
        <v>3.1085400000000001</v>
      </c>
      <c r="AD74" s="84">
        <f>SUM($B$72:AD72)-SUM($B$73:AD73)</f>
        <v>3.1085400000000001</v>
      </c>
      <c r="AE74" s="84">
        <f>SUM($B$72:AE72)-SUM($B$73:AE73)</f>
        <v>3.1085400000000001</v>
      </c>
      <c r="AF74" s="84">
        <f>SUM($B$72:AF72)-SUM($B$73:AF73)</f>
        <v>3.1085400000000001</v>
      </c>
      <c r="AG74" s="84">
        <f>SUM($B$72:AG72)-SUM($B$73:AG73)</f>
        <v>3.1085400000000001</v>
      </c>
      <c r="AH74" s="84">
        <f>SUM($B$72:AH72)-SUM($B$73:AH73)</f>
        <v>3.1085400000000001</v>
      </c>
      <c r="AI74" s="84">
        <f>SUM($B$72:AI72)-SUM($B$73:AI73)</f>
        <v>3.1085400000000001</v>
      </c>
      <c r="AJ74" s="84">
        <f>SUM($B$72:AJ72)-SUM($B$73:AJ73)</f>
        <v>3.1085400000000001</v>
      </c>
      <c r="AK74" s="84">
        <f>SUM($B$72:AK72)-SUM($B$73:AK73)</f>
        <v>3.1085400000000001</v>
      </c>
      <c r="AL74" s="84">
        <f>SUM($B$72:AL72)-SUM($B$73:AL73)</f>
        <v>3.1085400000000001</v>
      </c>
      <c r="AM74" s="84">
        <f>SUM($B$72:AM72)-SUM($B$73:AM73)</f>
        <v>3.1085400000000001</v>
      </c>
      <c r="AN74" s="84">
        <f>SUM($B$72:AN72)-SUM($B$73:AN73)</f>
        <v>3.1085400000000001</v>
      </c>
      <c r="AO74" s="84">
        <f>SUM($B$72:AO72)-SUM($B$73:AO73)</f>
        <v>3.1085400000000001</v>
      </c>
      <c r="AP74" s="84">
        <f>SUM($B$72:AP72)-SUM($B$73:AP73)</f>
        <v>3.1085400000000001</v>
      </c>
      <c r="AQ74" s="84">
        <f>SUM($B$72:AQ72)-SUM($B$73:AQ73)</f>
        <v>3.1085400000000001</v>
      </c>
      <c r="AR74" s="84">
        <f>SUM($B$72:AR72)-SUM($B$73:AR73)</f>
        <v>3.1085400000000001</v>
      </c>
      <c r="AS74" s="84">
        <f>SUM($B$72:AS72)-SUM($B$73:AS73)</f>
        <v>3.1085400000000001</v>
      </c>
      <c r="AT74" s="84">
        <f>SUM($B$72:AT72)-SUM($B$73:AT73)</f>
        <v>3.1085400000000001</v>
      </c>
      <c r="AU74" s="84">
        <f>SUM($B$72:AU72)-SUM($B$73:AU73)</f>
        <v>3.1085400000000001</v>
      </c>
      <c r="AV74" s="84">
        <f>SUM($B$72:AV72)-SUM($B$73:AV73)</f>
        <v>3.1085400000000001</v>
      </c>
      <c r="AW74" s="84">
        <f>SUM($B$72:AW72)-SUM($B$73:AW73)</f>
        <v>3.1085400000000001</v>
      </c>
      <c r="AX74" s="84">
        <f>SUM($B$72:AX72)-SUM($B$73:AX73)</f>
        <v>3.1085400000000001</v>
      </c>
      <c r="AY74" s="84">
        <f>SUM($B$72:AY72)-SUM($B$73:AY73)</f>
        <v>3.1085400000000001</v>
      </c>
      <c r="AZ74" s="84">
        <f>SUM($B$72:AZ72)-SUM($B$73:AZ73)</f>
        <v>3.1085400000000001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0.11657025</v>
      </c>
      <c r="E75" s="317">
        <f>($D$72*TaxDepr!C$33)</f>
        <v>0.22440550260000003</v>
      </c>
      <c r="F75" s="317">
        <f>($D$72*TaxDepr!D$33)</f>
        <v>0.2075572158</v>
      </c>
      <c r="G75" s="317">
        <f>($D$72*TaxDepr!E$33)</f>
        <v>0.19201451580000001</v>
      </c>
      <c r="H75" s="317">
        <f>($D$72*TaxDepr!F$33)</f>
        <v>0.17759089020000002</v>
      </c>
      <c r="I75" s="317">
        <f>($D$72*TaxDepr!G$33)</f>
        <v>0.164286339</v>
      </c>
      <c r="J75" s="317">
        <f>($D$72*TaxDepr!H$33)</f>
        <v>0.15194543520000001</v>
      </c>
      <c r="K75" s="317">
        <f>($D$72*TaxDepr!I$33)</f>
        <v>0.14056817880000003</v>
      </c>
      <c r="L75" s="317">
        <f>($D$72*TaxDepr!J$33)</f>
        <v>0.1387030548</v>
      </c>
      <c r="M75" s="317">
        <f>($D$72*TaxDepr!K$33)</f>
        <v>0.1387030548</v>
      </c>
      <c r="N75" s="317">
        <f>($D$72*TaxDepr!L$33)</f>
        <v>0.1387030548</v>
      </c>
      <c r="O75" s="317">
        <f>($D$72*TaxDepr!M$33)</f>
        <v>0.1387030548</v>
      </c>
      <c r="P75" s="317">
        <f>($D$72*TaxDepr!N$33)</f>
        <v>0.1387030548</v>
      </c>
      <c r="Q75" s="317">
        <f>($D$72*TaxDepr!O$33)</f>
        <v>0.1387030548</v>
      </c>
      <c r="R75" s="317">
        <f>($D$72*TaxDepr!P$33)</f>
        <v>0.1387030548</v>
      </c>
      <c r="S75" s="317">
        <f>($D$72*TaxDepr!Q$33)</f>
        <v>0.1387030548</v>
      </c>
      <c r="T75" s="317">
        <f>($D$72*TaxDepr!R$33)</f>
        <v>0.1387030548</v>
      </c>
      <c r="U75" s="317">
        <f>($D$72*TaxDepr!S$33)</f>
        <v>0.1387030548</v>
      </c>
      <c r="V75" s="317">
        <f>($D$72*TaxDepr!T$33)</f>
        <v>0.1387030548</v>
      </c>
      <c r="W75" s="317">
        <f>($D$72*TaxDepr!U$33)</f>
        <v>0.1387030548</v>
      </c>
      <c r="X75" s="317">
        <f>($D$72*TaxDepr!V$33)</f>
        <v>6.9351527400000001E-2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3.108726512400001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4">C73+C75</f>
        <v>0</v>
      </c>
      <c r="D76" s="92">
        <f t="shared" si="44"/>
        <v>0.11657025</v>
      </c>
      <c r="E76" s="92">
        <f t="shared" si="44"/>
        <v>0.22440550260000003</v>
      </c>
      <c r="F76" s="92">
        <f t="shared" si="44"/>
        <v>0.2075572158</v>
      </c>
      <c r="G76" s="92">
        <f t="shared" si="44"/>
        <v>0.19201451580000001</v>
      </c>
      <c r="H76" s="92">
        <f t="shared" si="44"/>
        <v>0.17759089020000002</v>
      </c>
      <c r="I76" s="92">
        <f t="shared" si="44"/>
        <v>0.164286339</v>
      </c>
      <c r="J76" s="92">
        <f t="shared" si="44"/>
        <v>0.15194543520000001</v>
      </c>
      <c r="K76" s="92">
        <f t="shared" si="44"/>
        <v>0.14056817880000003</v>
      </c>
      <c r="L76" s="92">
        <f t="shared" si="44"/>
        <v>0.1387030548</v>
      </c>
      <c r="M76" s="92">
        <f t="shared" si="44"/>
        <v>0.1387030548</v>
      </c>
      <c r="N76" s="92">
        <f t="shared" si="44"/>
        <v>0.1387030548</v>
      </c>
      <c r="O76" s="92">
        <f t="shared" si="44"/>
        <v>0.1387030548</v>
      </c>
      <c r="P76" s="92">
        <f t="shared" si="44"/>
        <v>0.1387030548</v>
      </c>
      <c r="Q76" s="92">
        <f t="shared" si="44"/>
        <v>0.1387030548</v>
      </c>
      <c r="R76" s="92">
        <f t="shared" si="44"/>
        <v>0.1387030548</v>
      </c>
      <c r="S76" s="92">
        <f t="shared" si="44"/>
        <v>0.1387030548</v>
      </c>
      <c r="T76" s="92">
        <f t="shared" si="44"/>
        <v>0.1387030548</v>
      </c>
      <c r="U76" s="92">
        <f t="shared" si="44"/>
        <v>0.1387030548</v>
      </c>
      <c r="V76" s="92">
        <f t="shared" si="44"/>
        <v>0.1387030548</v>
      </c>
      <c r="W76" s="92">
        <f t="shared" si="44"/>
        <v>0.1387030548</v>
      </c>
      <c r="X76" s="92">
        <f t="shared" si="44"/>
        <v>6.9351527400000001E-2</v>
      </c>
      <c r="Y76" s="92">
        <f t="shared" si="44"/>
        <v>0</v>
      </c>
      <c r="Z76" s="92">
        <f t="shared" si="44"/>
        <v>0</v>
      </c>
      <c r="AA76" s="92">
        <f t="shared" si="44"/>
        <v>0</v>
      </c>
      <c r="AB76" s="92">
        <f t="shared" si="44"/>
        <v>0</v>
      </c>
      <c r="AC76" s="92">
        <f t="shared" si="44"/>
        <v>0</v>
      </c>
      <c r="AD76" s="92">
        <f t="shared" si="44"/>
        <v>0</v>
      </c>
      <c r="AE76" s="92">
        <f t="shared" si="44"/>
        <v>0</v>
      </c>
      <c r="AF76" s="92">
        <f t="shared" si="44"/>
        <v>0</v>
      </c>
      <c r="AG76" s="92">
        <f t="shared" si="44"/>
        <v>0</v>
      </c>
      <c r="AH76" s="92">
        <f t="shared" si="44"/>
        <v>0</v>
      </c>
      <c r="AI76" s="92">
        <f t="shared" si="44"/>
        <v>0</v>
      </c>
      <c r="AJ76" s="92">
        <f t="shared" si="44"/>
        <v>0</v>
      </c>
      <c r="AK76" s="92">
        <f t="shared" si="44"/>
        <v>0</v>
      </c>
      <c r="AL76" s="92">
        <f t="shared" si="44"/>
        <v>0</v>
      </c>
      <c r="AM76" s="92">
        <f t="shared" si="44"/>
        <v>0</v>
      </c>
      <c r="AN76" s="92">
        <f t="shared" si="44"/>
        <v>0</v>
      </c>
      <c r="AO76" s="92">
        <f t="shared" si="44"/>
        <v>0</v>
      </c>
      <c r="AP76" s="92">
        <f t="shared" si="44"/>
        <v>0</v>
      </c>
      <c r="AQ76" s="92">
        <f t="shared" si="44"/>
        <v>0</v>
      </c>
      <c r="AR76" s="92">
        <f t="shared" si="44"/>
        <v>0</v>
      </c>
      <c r="AS76" s="92">
        <f t="shared" si="44"/>
        <v>0</v>
      </c>
      <c r="AT76" s="92">
        <f t="shared" si="44"/>
        <v>0</v>
      </c>
      <c r="AU76" s="92">
        <f t="shared" si="44"/>
        <v>0</v>
      </c>
      <c r="AV76" s="92">
        <f t="shared" si="44"/>
        <v>0</v>
      </c>
      <c r="AW76" s="92">
        <f t="shared" si="44"/>
        <v>0</v>
      </c>
      <c r="AX76" s="92">
        <f t="shared" si="44"/>
        <v>0</v>
      </c>
      <c r="AY76" s="92">
        <f t="shared" si="44"/>
        <v>0</v>
      </c>
      <c r="AZ76" s="92">
        <f t="shared" si="44"/>
        <v>0</v>
      </c>
      <c r="BA76" s="92">
        <f t="shared" si="44"/>
        <v>0</v>
      </c>
      <c r="BB76" s="92">
        <f t="shared" si="44"/>
        <v>0</v>
      </c>
      <c r="BC76" s="92">
        <f t="shared" si="44"/>
        <v>0</v>
      </c>
      <c r="BD76" s="92">
        <f t="shared" si="44"/>
        <v>0</v>
      </c>
      <c r="BE76" s="92">
        <f t="shared" si="44"/>
        <v>0</v>
      </c>
      <c r="BF76" s="92">
        <f t="shared" si="44"/>
        <v>0</v>
      </c>
      <c r="BG76" s="92">
        <f t="shared" si="44"/>
        <v>0</v>
      </c>
      <c r="BH76" s="92">
        <f t="shared" si="44"/>
        <v>0</v>
      </c>
      <c r="BI76" s="92">
        <f t="shared" si="44"/>
        <v>0</v>
      </c>
      <c r="BJ76" s="92">
        <f t="shared" si="44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5">B20</f>
        <v>0</v>
      </c>
      <c r="C79" s="84">
        <f t="shared" si="45"/>
        <v>0</v>
      </c>
      <c r="D79" s="84">
        <f t="shared" si="45"/>
        <v>3.1085400000000001</v>
      </c>
      <c r="E79" s="84">
        <f t="shared" si="45"/>
        <v>0</v>
      </c>
      <c r="F79" s="84">
        <f t="shared" si="45"/>
        <v>0</v>
      </c>
      <c r="G79" s="84">
        <f t="shared" si="45"/>
        <v>0</v>
      </c>
      <c r="H79" s="84">
        <f t="shared" si="45"/>
        <v>0</v>
      </c>
      <c r="I79" s="84">
        <f t="shared" si="45"/>
        <v>0</v>
      </c>
      <c r="J79" s="84">
        <f t="shared" si="45"/>
        <v>0</v>
      </c>
      <c r="K79" s="84">
        <f t="shared" si="45"/>
        <v>0</v>
      </c>
      <c r="L79" s="84">
        <f t="shared" si="45"/>
        <v>0</v>
      </c>
      <c r="M79" s="84">
        <f t="shared" si="45"/>
        <v>0</v>
      </c>
      <c r="N79" s="84">
        <f t="shared" si="45"/>
        <v>0</v>
      </c>
      <c r="O79" s="84">
        <f t="shared" si="45"/>
        <v>0</v>
      </c>
      <c r="P79" s="84">
        <f t="shared" si="45"/>
        <v>0</v>
      </c>
      <c r="Q79" s="84">
        <f t="shared" si="45"/>
        <v>0</v>
      </c>
      <c r="R79" s="84">
        <f t="shared" si="45"/>
        <v>0</v>
      </c>
      <c r="S79" s="84">
        <f t="shared" si="45"/>
        <v>0</v>
      </c>
      <c r="T79" s="84">
        <f t="shared" si="45"/>
        <v>0</v>
      </c>
      <c r="U79" s="84">
        <f t="shared" si="45"/>
        <v>0</v>
      </c>
      <c r="V79" s="84">
        <f t="shared" si="45"/>
        <v>0</v>
      </c>
      <c r="W79" s="84">
        <f t="shared" si="45"/>
        <v>0</v>
      </c>
      <c r="X79" s="84">
        <f t="shared" si="45"/>
        <v>0</v>
      </c>
      <c r="Y79" s="84">
        <f t="shared" si="45"/>
        <v>0</v>
      </c>
      <c r="Z79" s="84">
        <f t="shared" si="45"/>
        <v>0</v>
      </c>
      <c r="AA79" s="84">
        <f t="shared" si="45"/>
        <v>0</v>
      </c>
      <c r="AB79" s="84">
        <f t="shared" si="45"/>
        <v>0</v>
      </c>
      <c r="AC79" s="84">
        <f t="shared" si="45"/>
        <v>0</v>
      </c>
      <c r="AD79" s="84">
        <f t="shared" si="45"/>
        <v>0</v>
      </c>
      <c r="AE79" s="84">
        <f t="shared" si="45"/>
        <v>0</v>
      </c>
      <c r="AF79" s="84">
        <f t="shared" si="45"/>
        <v>0</v>
      </c>
      <c r="AG79" s="84">
        <f t="shared" si="45"/>
        <v>0</v>
      </c>
      <c r="AH79" s="84">
        <f t="shared" si="45"/>
        <v>0</v>
      </c>
      <c r="AI79" s="84">
        <f t="shared" si="45"/>
        <v>0</v>
      </c>
      <c r="AJ79" s="84">
        <f t="shared" si="45"/>
        <v>0</v>
      </c>
      <c r="AK79" s="84">
        <f t="shared" si="45"/>
        <v>0</v>
      </c>
      <c r="AL79" s="84">
        <f t="shared" si="45"/>
        <v>0</v>
      </c>
      <c r="AM79" s="84">
        <f t="shared" si="45"/>
        <v>0</v>
      </c>
      <c r="AN79" s="84">
        <f t="shared" si="45"/>
        <v>0</v>
      </c>
      <c r="AO79" s="84">
        <f t="shared" si="45"/>
        <v>0</v>
      </c>
      <c r="AP79" s="84">
        <f t="shared" si="45"/>
        <v>0</v>
      </c>
      <c r="AQ79" s="84">
        <f t="shared" si="45"/>
        <v>0</v>
      </c>
      <c r="AR79" s="84">
        <f t="shared" si="45"/>
        <v>0</v>
      </c>
      <c r="AS79" s="84">
        <f t="shared" si="45"/>
        <v>0</v>
      </c>
      <c r="AT79" s="84">
        <f t="shared" si="45"/>
        <v>0</v>
      </c>
      <c r="AU79" s="84">
        <f t="shared" si="45"/>
        <v>0</v>
      </c>
      <c r="AV79" s="84">
        <f t="shared" si="45"/>
        <v>0</v>
      </c>
      <c r="AW79" s="84">
        <f t="shared" si="45"/>
        <v>0</v>
      </c>
      <c r="AX79" s="84">
        <f t="shared" si="45"/>
        <v>0</v>
      </c>
      <c r="AY79" s="84">
        <f t="shared" si="45"/>
        <v>0</v>
      </c>
      <c r="AZ79" s="84">
        <f t="shared" si="45"/>
        <v>0</v>
      </c>
      <c r="BA79" s="84">
        <f t="shared" si="45"/>
        <v>-3.1085400000000001</v>
      </c>
      <c r="BB79" s="84">
        <f t="shared" si="45"/>
        <v>0</v>
      </c>
      <c r="BC79" s="84">
        <f t="shared" si="45"/>
        <v>0</v>
      </c>
      <c r="BD79" s="84">
        <f t="shared" si="45"/>
        <v>0</v>
      </c>
      <c r="BE79" s="84">
        <f t="shared" si="45"/>
        <v>0</v>
      </c>
      <c r="BF79" s="84">
        <f t="shared" si="45"/>
        <v>0</v>
      </c>
      <c r="BG79" s="84">
        <f t="shared" si="45"/>
        <v>0</v>
      </c>
      <c r="BH79" s="84">
        <f t="shared" si="45"/>
        <v>0</v>
      </c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3.1085400000000001</v>
      </c>
      <c r="E81" s="84">
        <f>SUM($B$79:E79)</f>
        <v>3.1085400000000001</v>
      </c>
      <c r="F81" s="84">
        <f>SUM($B$79:F79)</f>
        <v>3.1085400000000001</v>
      </c>
      <c r="G81" s="84">
        <f>SUM($B$79:G79)</f>
        <v>3.1085400000000001</v>
      </c>
      <c r="H81" s="84">
        <f>SUM($B$79:H79)</f>
        <v>3.1085400000000001</v>
      </c>
      <c r="I81" s="84">
        <f>SUM($B$79:I79)</f>
        <v>3.1085400000000001</v>
      </c>
      <c r="J81" s="84">
        <f>SUM($B$79:J79)</f>
        <v>3.1085400000000001</v>
      </c>
      <c r="K81" s="84">
        <f>SUM($B$79:K79)</f>
        <v>3.1085400000000001</v>
      </c>
      <c r="L81" s="84">
        <f>SUM($B$79:L79)</f>
        <v>3.1085400000000001</v>
      </c>
      <c r="M81" s="84">
        <f>SUM($B$79:M79)</f>
        <v>3.1085400000000001</v>
      </c>
      <c r="N81" s="84">
        <f>SUM($B$79:N79)</f>
        <v>3.1085400000000001</v>
      </c>
      <c r="O81" s="84">
        <f>SUM($B$79:O79)</f>
        <v>3.1085400000000001</v>
      </c>
      <c r="P81" s="84">
        <f>SUM($B$79:P79)</f>
        <v>3.1085400000000001</v>
      </c>
      <c r="Q81" s="84">
        <f>SUM($B$79:Q79)</f>
        <v>3.1085400000000001</v>
      </c>
      <c r="R81" s="84">
        <f>SUM($B$79:R79)</f>
        <v>3.1085400000000001</v>
      </c>
      <c r="S81" s="84">
        <f>SUM($B$79:S79)</f>
        <v>3.1085400000000001</v>
      </c>
      <c r="T81" s="84">
        <f>SUM($B$79:T79)</f>
        <v>3.1085400000000001</v>
      </c>
      <c r="U81" s="84">
        <f>SUM($B$79:U79)</f>
        <v>3.1085400000000001</v>
      </c>
      <c r="V81" s="84">
        <f>SUM($B$79:V79)</f>
        <v>3.1085400000000001</v>
      </c>
      <c r="W81" s="84">
        <f>SUM($B$79:W79)</f>
        <v>3.1085400000000001</v>
      </c>
      <c r="X81" s="84">
        <f>SUM($B$79:X79)</f>
        <v>3.1085400000000001</v>
      </c>
      <c r="Y81" s="84">
        <f>SUM($B$79:Y79)</f>
        <v>3.1085400000000001</v>
      </c>
      <c r="Z81" s="84">
        <f>SUM($B$79:Z79)</f>
        <v>3.1085400000000001</v>
      </c>
      <c r="AA81" s="84">
        <f>SUM($B$79:AA79)</f>
        <v>3.1085400000000001</v>
      </c>
      <c r="AB81" s="84">
        <f>SUM($B$79:AB79)</f>
        <v>3.1085400000000001</v>
      </c>
      <c r="AC81" s="84">
        <f>SUM($B$79:AC79)</f>
        <v>3.1085400000000001</v>
      </c>
      <c r="AD81" s="84">
        <f>SUM($B$79:AD79)</f>
        <v>3.1085400000000001</v>
      </c>
      <c r="AE81" s="84">
        <f>SUM($B$79:AE79)</f>
        <v>3.1085400000000001</v>
      </c>
      <c r="AF81" s="84">
        <f>SUM($B$79:AF79)</f>
        <v>3.1085400000000001</v>
      </c>
      <c r="AG81" s="84">
        <f>SUM($B$79:AG79)</f>
        <v>3.1085400000000001</v>
      </c>
      <c r="AH81" s="84">
        <f>SUM($B$79:AH79)</f>
        <v>3.1085400000000001</v>
      </c>
      <c r="AI81" s="84">
        <f>SUM($B$79:AI79)</f>
        <v>3.1085400000000001</v>
      </c>
      <c r="AJ81" s="84">
        <f>SUM($B$79:AJ79)</f>
        <v>3.1085400000000001</v>
      </c>
      <c r="AK81" s="84">
        <f>SUM($B$79:AK79)</f>
        <v>3.1085400000000001</v>
      </c>
      <c r="AL81" s="84">
        <f>SUM($B$79:AL79)</f>
        <v>3.1085400000000001</v>
      </c>
      <c r="AM81" s="84">
        <f>SUM($B$79:AM79)</f>
        <v>3.1085400000000001</v>
      </c>
      <c r="AN81" s="84">
        <f>SUM($B$79:AN79)</f>
        <v>3.1085400000000001</v>
      </c>
      <c r="AO81" s="84">
        <f>SUM($B$79:AO79)</f>
        <v>3.1085400000000001</v>
      </c>
      <c r="AP81" s="84">
        <f>SUM($B$79:AP79)</f>
        <v>3.1085400000000001</v>
      </c>
      <c r="AQ81" s="84">
        <f>SUM($B$79:AQ79)</f>
        <v>3.1085400000000001</v>
      </c>
      <c r="AR81" s="84">
        <f>SUM($B$79:AR79)</f>
        <v>3.1085400000000001</v>
      </c>
      <c r="AS81" s="84">
        <f>SUM($B$79:AS79)</f>
        <v>3.1085400000000001</v>
      </c>
      <c r="AT81" s="84">
        <f>SUM($B$79:AT79)</f>
        <v>3.1085400000000001</v>
      </c>
      <c r="AU81" s="84">
        <f>SUM($B$79:AU79)</f>
        <v>3.1085400000000001</v>
      </c>
      <c r="AV81" s="84">
        <f>SUM($B$79:AV79)</f>
        <v>3.1085400000000001</v>
      </c>
      <c r="AW81" s="84">
        <f>SUM($B$79:AW79)</f>
        <v>3.1085400000000001</v>
      </c>
      <c r="AX81" s="84">
        <f>SUM($B$79:AX79)</f>
        <v>3.1085400000000001</v>
      </c>
      <c r="AY81" s="84">
        <f>SUM($B$79:AY79)</f>
        <v>3.1085400000000001</v>
      </c>
      <c r="AZ81" s="84">
        <f>SUM($B$79:AZ79)</f>
        <v>3.1085400000000001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0.11657025</v>
      </c>
      <c r="E82" s="316">
        <f t="shared" ref="E82:BL82" si="46">E75</f>
        <v>0.22440550260000003</v>
      </c>
      <c r="F82" s="316">
        <f t="shared" si="46"/>
        <v>0.2075572158</v>
      </c>
      <c r="G82" s="316">
        <f t="shared" si="46"/>
        <v>0.19201451580000001</v>
      </c>
      <c r="H82" s="316">
        <f t="shared" si="46"/>
        <v>0.17759089020000002</v>
      </c>
      <c r="I82" s="316">
        <f t="shared" si="46"/>
        <v>0.164286339</v>
      </c>
      <c r="J82" s="316">
        <f t="shared" si="46"/>
        <v>0.15194543520000001</v>
      </c>
      <c r="K82" s="316">
        <f t="shared" si="46"/>
        <v>0.14056817880000003</v>
      </c>
      <c r="L82" s="316">
        <f t="shared" si="46"/>
        <v>0.1387030548</v>
      </c>
      <c r="M82" s="316">
        <f t="shared" si="46"/>
        <v>0.1387030548</v>
      </c>
      <c r="N82" s="316">
        <f t="shared" si="46"/>
        <v>0.1387030548</v>
      </c>
      <c r="O82" s="316">
        <f t="shared" si="46"/>
        <v>0.1387030548</v>
      </c>
      <c r="P82" s="316">
        <f t="shared" si="46"/>
        <v>0.1387030548</v>
      </c>
      <c r="Q82" s="316">
        <f t="shared" si="46"/>
        <v>0.1387030548</v>
      </c>
      <c r="R82" s="316">
        <f t="shared" si="46"/>
        <v>0.1387030548</v>
      </c>
      <c r="S82" s="316">
        <f t="shared" si="46"/>
        <v>0.1387030548</v>
      </c>
      <c r="T82" s="316">
        <f t="shared" si="46"/>
        <v>0.1387030548</v>
      </c>
      <c r="U82" s="316">
        <f t="shared" si="46"/>
        <v>0.1387030548</v>
      </c>
      <c r="V82" s="316">
        <f t="shared" si="46"/>
        <v>0.1387030548</v>
      </c>
      <c r="W82" s="316">
        <f t="shared" si="46"/>
        <v>0.1387030548</v>
      </c>
      <c r="X82" s="316">
        <f t="shared" si="46"/>
        <v>6.9351527400000001E-2</v>
      </c>
      <c r="Y82" s="316">
        <f t="shared" si="46"/>
        <v>0</v>
      </c>
      <c r="Z82" s="316">
        <f t="shared" si="46"/>
        <v>0</v>
      </c>
      <c r="AA82" s="316">
        <f t="shared" si="46"/>
        <v>0</v>
      </c>
      <c r="AB82" s="316">
        <f t="shared" si="46"/>
        <v>0</v>
      </c>
      <c r="AC82" s="316">
        <f t="shared" si="46"/>
        <v>0</v>
      </c>
      <c r="AD82" s="316">
        <f t="shared" si="46"/>
        <v>0</v>
      </c>
      <c r="AE82" s="316">
        <f t="shared" si="46"/>
        <v>0</v>
      </c>
      <c r="AF82" s="316">
        <f t="shared" si="46"/>
        <v>0</v>
      </c>
      <c r="AG82" s="316">
        <f t="shared" si="46"/>
        <v>0</v>
      </c>
      <c r="AH82" s="316">
        <f t="shared" si="46"/>
        <v>0</v>
      </c>
      <c r="AI82" s="316">
        <f t="shared" si="46"/>
        <v>0</v>
      </c>
      <c r="AJ82" s="316">
        <f t="shared" si="46"/>
        <v>0</v>
      </c>
      <c r="AK82" s="316">
        <f t="shared" si="46"/>
        <v>0</v>
      </c>
      <c r="AL82" s="316">
        <f t="shared" si="46"/>
        <v>0</v>
      </c>
      <c r="AM82" s="316">
        <f t="shared" si="46"/>
        <v>0</v>
      </c>
      <c r="AN82" s="316">
        <f t="shared" si="46"/>
        <v>0</v>
      </c>
      <c r="AO82" s="316">
        <f t="shared" si="46"/>
        <v>0</v>
      </c>
      <c r="AP82" s="316">
        <f t="shared" si="46"/>
        <v>0</v>
      </c>
      <c r="AQ82" s="316">
        <f t="shared" si="46"/>
        <v>0</v>
      </c>
      <c r="AR82" s="316">
        <f t="shared" si="46"/>
        <v>0</v>
      </c>
      <c r="AS82" s="316">
        <f t="shared" si="46"/>
        <v>0</v>
      </c>
      <c r="AT82" s="316">
        <f t="shared" si="46"/>
        <v>0</v>
      </c>
      <c r="AU82" s="316">
        <f t="shared" si="46"/>
        <v>0</v>
      </c>
      <c r="AV82" s="316">
        <f t="shared" si="46"/>
        <v>0</v>
      </c>
      <c r="AW82" s="316">
        <f t="shared" si="46"/>
        <v>0</v>
      </c>
      <c r="AX82" s="316">
        <f t="shared" si="46"/>
        <v>0</v>
      </c>
      <c r="AY82" s="316">
        <f t="shared" si="46"/>
        <v>0</v>
      </c>
      <c r="AZ82" s="316">
        <f t="shared" si="46"/>
        <v>0</v>
      </c>
      <c r="BA82" s="316">
        <f t="shared" si="46"/>
        <v>0</v>
      </c>
      <c r="BB82" s="316">
        <f t="shared" si="46"/>
        <v>0</v>
      </c>
      <c r="BC82" s="316">
        <f t="shared" si="46"/>
        <v>0</v>
      </c>
      <c r="BD82" s="316">
        <f t="shared" si="46"/>
        <v>0</v>
      </c>
      <c r="BE82" s="316">
        <f t="shared" si="46"/>
        <v>0</v>
      </c>
      <c r="BF82" s="316">
        <f t="shared" si="46"/>
        <v>0</v>
      </c>
      <c r="BG82" s="316">
        <f t="shared" si="46"/>
        <v>0</v>
      </c>
      <c r="BH82" s="316">
        <f t="shared" si="46"/>
        <v>0</v>
      </c>
      <c r="BI82" s="316">
        <f t="shared" si="46"/>
        <v>0</v>
      </c>
      <c r="BJ82" s="316">
        <f t="shared" si="46"/>
        <v>0</v>
      </c>
      <c r="BK82" s="316">
        <f t="shared" si="46"/>
        <v>0</v>
      </c>
      <c r="BL82" s="316">
        <f t="shared" si="46"/>
        <v>0</v>
      </c>
      <c r="BM82" s="35"/>
      <c r="BN82" s="72">
        <f>SUM(B82:BM82)</f>
        <v>3.108726512400001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7">C80+C82</f>
        <v>0</v>
      </c>
      <c r="D83" s="92">
        <f t="shared" si="47"/>
        <v>0.11657025</v>
      </c>
      <c r="E83" s="92">
        <f t="shared" si="47"/>
        <v>0.22440550260000003</v>
      </c>
      <c r="F83" s="92">
        <f t="shared" si="47"/>
        <v>0.2075572158</v>
      </c>
      <c r="G83" s="92">
        <f t="shared" si="47"/>
        <v>0.19201451580000001</v>
      </c>
      <c r="H83" s="92">
        <f t="shared" si="47"/>
        <v>0.17759089020000002</v>
      </c>
      <c r="I83" s="92">
        <f t="shared" si="47"/>
        <v>0.164286339</v>
      </c>
      <c r="J83" s="92">
        <f t="shared" si="47"/>
        <v>0.15194543520000001</v>
      </c>
      <c r="K83" s="92">
        <f t="shared" si="47"/>
        <v>0.14056817880000003</v>
      </c>
      <c r="L83" s="92">
        <f t="shared" si="47"/>
        <v>0.1387030548</v>
      </c>
      <c r="M83" s="92">
        <f t="shared" si="47"/>
        <v>0.1387030548</v>
      </c>
      <c r="N83" s="92">
        <f t="shared" si="47"/>
        <v>0.1387030548</v>
      </c>
      <c r="O83" s="92">
        <f t="shared" si="47"/>
        <v>0.1387030548</v>
      </c>
      <c r="P83" s="92">
        <f t="shared" si="47"/>
        <v>0.1387030548</v>
      </c>
      <c r="Q83" s="92">
        <f t="shared" si="47"/>
        <v>0.1387030548</v>
      </c>
      <c r="R83" s="92">
        <f t="shared" si="47"/>
        <v>0.1387030548</v>
      </c>
      <c r="S83" s="92">
        <f t="shared" si="47"/>
        <v>0.1387030548</v>
      </c>
      <c r="T83" s="92">
        <f t="shared" si="47"/>
        <v>0.1387030548</v>
      </c>
      <c r="U83" s="92">
        <f t="shared" si="47"/>
        <v>0.1387030548</v>
      </c>
      <c r="V83" s="92">
        <f t="shared" si="47"/>
        <v>0.1387030548</v>
      </c>
      <c r="W83" s="92">
        <f t="shared" si="47"/>
        <v>0.1387030548</v>
      </c>
      <c r="X83" s="92">
        <f t="shared" si="47"/>
        <v>6.9351527400000001E-2</v>
      </c>
      <c r="Y83" s="92">
        <f t="shared" si="47"/>
        <v>0</v>
      </c>
      <c r="Z83" s="92">
        <f t="shared" si="47"/>
        <v>0</v>
      </c>
      <c r="AA83" s="92">
        <f t="shared" si="47"/>
        <v>0</v>
      </c>
      <c r="AB83" s="92">
        <f t="shared" si="47"/>
        <v>0</v>
      </c>
      <c r="AC83" s="92">
        <f t="shared" si="47"/>
        <v>0</v>
      </c>
      <c r="AD83" s="92">
        <f t="shared" si="47"/>
        <v>0</v>
      </c>
      <c r="AE83" s="92">
        <f t="shared" si="47"/>
        <v>0</v>
      </c>
      <c r="AF83" s="92">
        <f t="shared" si="47"/>
        <v>0</v>
      </c>
      <c r="AG83" s="92">
        <f t="shared" si="47"/>
        <v>0</v>
      </c>
      <c r="AH83" s="92">
        <f t="shared" si="47"/>
        <v>0</v>
      </c>
      <c r="AI83" s="92">
        <f t="shared" si="47"/>
        <v>0</v>
      </c>
      <c r="AJ83" s="92">
        <f t="shared" si="47"/>
        <v>0</v>
      </c>
      <c r="AK83" s="92">
        <f t="shared" si="47"/>
        <v>0</v>
      </c>
      <c r="AL83" s="92">
        <f t="shared" si="47"/>
        <v>0</v>
      </c>
      <c r="AM83" s="92">
        <f t="shared" si="47"/>
        <v>0</v>
      </c>
      <c r="AN83" s="92">
        <f t="shared" si="47"/>
        <v>0</v>
      </c>
      <c r="AO83" s="92">
        <f t="shared" si="47"/>
        <v>0</v>
      </c>
      <c r="AP83" s="92">
        <f t="shared" si="47"/>
        <v>0</v>
      </c>
      <c r="AQ83" s="92">
        <f t="shared" si="47"/>
        <v>0</v>
      </c>
      <c r="AR83" s="92">
        <f t="shared" si="47"/>
        <v>0</v>
      </c>
      <c r="AS83" s="92">
        <f t="shared" si="47"/>
        <v>0</v>
      </c>
      <c r="AT83" s="92">
        <f t="shared" si="47"/>
        <v>0</v>
      </c>
      <c r="AU83" s="92">
        <f t="shared" si="47"/>
        <v>0</v>
      </c>
      <c r="AV83" s="92">
        <f t="shared" si="47"/>
        <v>0</v>
      </c>
      <c r="AW83" s="92">
        <f t="shared" si="47"/>
        <v>0</v>
      </c>
      <c r="AX83" s="92">
        <f t="shared" si="47"/>
        <v>0</v>
      </c>
      <c r="AY83" s="92">
        <f t="shared" si="47"/>
        <v>0</v>
      </c>
      <c r="AZ83" s="92">
        <f t="shared" si="47"/>
        <v>0</v>
      </c>
      <c r="BA83" s="92">
        <f t="shared" si="47"/>
        <v>0</v>
      </c>
      <c r="BB83" s="92">
        <f t="shared" si="47"/>
        <v>0</v>
      </c>
      <c r="BC83" s="92">
        <f t="shared" si="47"/>
        <v>0</v>
      </c>
      <c r="BD83" s="92">
        <f t="shared" si="47"/>
        <v>0</v>
      </c>
      <c r="BE83" s="92">
        <f t="shared" si="47"/>
        <v>0</v>
      </c>
      <c r="BF83" s="92">
        <f t="shared" si="47"/>
        <v>0</v>
      </c>
      <c r="BG83" s="92">
        <f t="shared" si="47"/>
        <v>0</v>
      </c>
      <c r="BH83" s="92">
        <f t="shared" si="47"/>
        <v>0</v>
      </c>
      <c r="BI83" s="92">
        <f t="shared" si="47"/>
        <v>0</v>
      </c>
      <c r="BJ83" s="92">
        <f t="shared" si="47"/>
        <v>0</v>
      </c>
      <c r="BK83" s="92">
        <f t="shared" si="47"/>
        <v>0</v>
      </c>
      <c r="BL83" s="92">
        <f t="shared" si="47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8">$B$20*(1-$B$5)/$B$3</f>
        <v>0</v>
      </c>
      <c r="C86" s="72">
        <f t="shared" si="48"/>
        <v>0</v>
      </c>
      <c r="D86" s="72">
        <f t="shared" si="48"/>
        <v>0</v>
      </c>
      <c r="E86" s="72">
        <f t="shared" si="48"/>
        <v>0</v>
      </c>
      <c r="F86" s="72">
        <f t="shared" si="48"/>
        <v>0</v>
      </c>
      <c r="G86" s="72">
        <f t="shared" si="48"/>
        <v>0</v>
      </c>
      <c r="H86" s="72">
        <f t="shared" si="48"/>
        <v>0</v>
      </c>
      <c r="I86" s="72">
        <f t="shared" si="48"/>
        <v>0</v>
      </c>
      <c r="J86" s="72">
        <f t="shared" si="48"/>
        <v>0</v>
      </c>
      <c r="K86" s="72">
        <f t="shared" si="48"/>
        <v>0</v>
      </c>
      <c r="L86" s="72">
        <f t="shared" si="48"/>
        <v>0</v>
      </c>
      <c r="M86" s="72">
        <f t="shared" si="48"/>
        <v>0</v>
      </c>
      <c r="N86" s="72">
        <f t="shared" si="48"/>
        <v>0</v>
      </c>
      <c r="O86" s="72">
        <f t="shared" si="48"/>
        <v>0</v>
      </c>
      <c r="P86" s="72">
        <f t="shared" si="48"/>
        <v>0</v>
      </c>
      <c r="Q86" s="72">
        <f t="shared" si="48"/>
        <v>0</v>
      </c>
      <c r="R86" s="72">
        <f t="shared" si="48"/>
        <v>0</v>
      </c>
      <c r="S86" s="72">
        <f t="shared" si="48"/>
        <v>0</v>
      </c>
      <c r="T86" s="72">
        <f t="shared" si="48"/>
        <v>0</v>
      </c>
      <c r="U86" s="72">
        <f t="shared" si="48"/>
        <v>0</v>
      </c>
      <c r="V86" s="72">
        <f t="shared" si="48"/>
        <v>0</v>
      </c>
      <c r="W86" s="72">
        <f t="shared" si="48"/>
        <v>0</v>
      </c>
      <c r="X86" s="72">
        <f t="shared" si="48"/>
        <v>0</v>
      </c>
      <c r="Y86" s="72">
        <f t="shared" si="48"/>
        <v>0</v>
      </c>
      <c r="Z86" s="72">
        <f t="shared" si="48"/>
        <v>0</v>
      </c>
      <c r="AA86" s="72">
        <f t="shared" si="48"/>
        <v>0</v>
      </c>
      <c r="AB86" s="72">
        <f t="shared" si="48"/>
        <v>0</v>
      </c>
      <c r="AC86" s="72">
        <f t="shared" si="48"/>
        <v>0</v>
      </c>
      <c r="AD86" s="72">
        <f t="shared" si="48"/>
        <v>0</v>
      </c>
      <c r="AE86" s="72">
        <f t="shared" si="48"/>
        <v>0</v>
      </c>
      <c r="AF86" s="72">
        <f t="shared" si="48"/>
        <v>0</v>
      </c>
      <c r="AG86" s="72">
        <f t="shared" si="48"/>
        <v>0</v>
      </c>
      <c r="AH86" s="72">
        <f t="shared" si="48"/>
        <v>0</v>
      </c>
      <c r="AI86" s="72">
        <f t="shared" si="48"/>
        <v>0</v>
      </c>
      <c r="AJ86" s="72">
        <f t="shared" si="48"/>
        <v>0</v>
      </c>
      <c r="AK86" s="72">
        <f t="shared" si="48"/>
        <v>0</v>
      </c>
      <c r="AL86" s="72">
        <f t="shared" si="48"/>
        <v>0</v>
      </c>
      <c r="AM86" s="72">
        <f t="shared" si="48"/>
        <v>0</v>
      </c>
      <c r="AN86" s="72">
        <f t="shared" si="48"/>
        <v>0</v>
      </c>
      <c r="AO86" s="72">
        <f t="shared" si="48"/>
        <v>0</v>
      </c>
      <c r="AP86" s="72">
        <f t="shared" si="48"/>
        <v>0</v>
      </c>
      <c r="AQ86" s="72">
        <f t="shared" si="48"/>
        <v>0</v>
      </c>
      <c r="AR86" s="72">
        <f t="shared" si="48"/>
        <v>0</v>
      </c>
      <c r="AS86" s="72">
        <f t="shared" si="48"/>
        <v>0</v>
      </c>
      <c r="AT86" s="72">
        <f t="shared" si="48"/>
        <v>0</v>
      </c>
      <c r="AU86" s="72">
        <f t="shared" si="48"/>
        <v>0</v>
      </c>
      <c r="AV86" s="72">
        <f t="shared" si="48"/>
        <v>0</v>
      </c>
      <c r="AW86" s="72">
        <f t="shared" si="48"/>
        <v>0</v>
      </c>
      <c r="AX86" s="72">
        <f t="shared" si="48"/>
        <v>0</v>
      </c>
      <c r="AY86" s="72">
        <f t="shared" si="48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9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50">$C$20*(1-$B$5)/$B$3</f>
        <v>0</v>
      </c>
      <c r="D87" s="72">
        <f t="shared" si="50"/>
        <v>0</v>
      </c>
      <c r="E87" s="72">
        <f t="shared" si="50"/>
        <v>0</v>
      </c>
      <c r="F87" s="72">
        <f t="shared" si="50"/>
        <v>0</v>
      </c>
      <c r="G87" s="72">
        <f t="shared" si="50"/>
        <v>0</v>
      </c>
      <c r="H87" s="72">
        <f t="shared" si="50"/>
        <v>0</v>
      </c>
      <c r="I87" s="72">
        <f t="shared" si="50"/>
        <v>0</v>
      </c>
      <c r="J87" s="72">
        <f t="shared" si="50"/>
        <v>0</v>
      </c>
      <c r="K87" s="72">
        <f t="shared" si="50"/>
        <v>0</v>
      </c>
      <c r="L87" s="72">
        <f t="shared" si="50"/>
        <v>0</v>
      </c>
      <c r="M87" s="72">
        <f t="shared" si="50"/>
        <v>0</v>
      </c>
      <c r="N87" s="72">
        <f t="shared" si="50"/>
        <v>0</v>
      </c>
      <c r="O87" s="72">
        <f t="shared" si="50"/>
        <v>0</v>
      </c>
      <c r="P87" s="72">
        <f t="shared" si="50"/>
        <v>0</v>
      </c>
      <c r="Q87" s="72">
        <f t="shared" si="50"/>
        <v>0</v>
      </c>
      <c r="R87" s="72">
        <f t="shared" si="50"/>
        <v>0</v>
      </c>
      <c r="S87" s="72">
        <f t="shared" si="50"/>
        <v>0</v>
      </c>
      <c r="T87" s="72">
        <f t="shared" si="50"/>
        <v>0</v>
      </c>
      <c r="U87" s="72">
        <f t="shared" si="50"/>
        <v>0</v>
      </c>
      <c r="V87" s="72">
        <f t="shared" si="50"/>
        <v>0</v>
      </c>
      <c r="W87" s="72">
        <f t="shared" si="50"/>
        <v>0</v>
      </c>
      <c r="X87" s="72">
        <f t="shared" si="50"/>
        <v>0</v>
      </c>
      <c r="Y87" s="72">
        <f t="shared" si="50"/>
        <v>0</v>
      </c>
      <c r="Z87" s="72">
        <f t="shared" si="50"/>
        <v>0</v>
      </c>
      <c r="AA87" s="72">
        <f t="shared" si="50"/>
        <v>0</v>
      </c>
      <c r="AB87" s="72">
        <f t="shared" si="50"/>
        <v>0</v>
      </c>
      <c r="AC87" s="72">
        <f t="shared" si="50"/>
        <v>0</v>
      </c>
      <c r="AD87" s="72">
        <f t="shared" si="50"/>
        <v>0</v>
      </c>
      <c r="AE87" s="72">
        <f t="shared" si="50"/>
        <v>0</v>
      </c>
      <c r="AF87" s="72">
        <f t="shared" si="50"/>
        <v>0</v>
      </c>
      <c r="AG87" s="72">
        <f t="shared" si="50"/>
        <v>0</v>
      </c>
      <c r="AH87" s="72">
        <f t="shared" si="50"/>
        <v>0</v>
      </c>
      <c r="AI87" s="72">
        <f t="shared" si="50"/>
        <v>0</v>
      </c>
      <c r="AJ87" s="72">
        <f t="shared" si="50"/>
        <v>0</v>
      </c>
      <c r="AK87" s="72">
        <f t="shared" si="50"/>
        <v>0</v>
      </c>
      <c r="AL87" s="72">
        <f t="shared" si="50"/>
        <v>0</v>
      </c>
      <c r="AM87" s="72">
        <f t="shared" si="50"/>
        <v>0</v>
      </c>
      <c r="AN87" s="72">
        <f t="shared" si="50"/>
        <v>0</v>
      </c>
      <c r="AO87" s="72">
        <f t="shared" si="50"/>
        <v>0</v>
      </c>
      <c r="AP87" s="72">
        <f t="shared" si="50"/>
        <v>0</v>
      </c>
      <c r="AQ87" s="72">
        <f t="shared" si="50"/>
        <v>0</v>
      </c>
      <c r="AR87" s="72">
        <f t="shared" si="50"/>
        <v>0</v>
      </c>
      <c r="AS87" s="72">
        <f t="shared" si="50"/>
        <v>0</v>
      </c>
      <c r="AT87" s="72">
        <f t="shared" si="50"/>
        <v>0</v>
      </c>
      <c r="AU87" s="72">
        <f t="shared" si="50"/>
        <v>0</v>
      </c>
      <c r="AV87" s="72">
        <f t="shared" si="50"/>
        <v>0</v>
      </c>
      <c r="AW87" s="72">
        <f t="shared" si="50"/>
        <v>0</v>
      </c>
      <c r="AX87" s="72">
        <f t="shared" si="50"/>
        <v>0</v>
      </c>
      <c r="AY87" s="72">
        <f t="shared" si="50"/>
        <v>0</v>
      </c>
      <c r="AZ87" s="72">
        <f t="shared" si="50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9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7.7713500000000005E-2</v>
      </c>
      <c r="E88" s="72">
        <f t="shared" ref="E88:BA88" si="51">$D$20*(1-$B$5)/$B$3</f>
        <v>7.7713500000000005E-2</v>
      </c>
      <c r="F88" s="72">
        <f t="shared" si="51"/>
        <v>7.7713500000000005E-2</v>
      </c>
      <c r="G88" s="72">
        <f t="shared" si="51"/>
        <v>7.7713500000000005E-2</v>
      </c>
      <c r="H88" s="72">
        <f t="shared" si="51"/>
        <v>7.7713500000000005E-2</v>
      </c>
      <c r="I88" s="72">
        <f t="shared" si="51"/>
        <v>7.7713500000000005E-2</v>
      </c>
      <c r="J88" s="72">
        <f t="shared" si="51"/>
        <v>7.7713500000000005E-2</v>
      </c>
      <c r="K88" s="72">
        <f t="shared" si="51"/>
        <v>7.7713500000000005E-2</v>
      </c>
      <c r="L88" s="72">
        <f t="shared" si="51"/>
        <v>7.7713500000000005E-2</v>
      </c>
      <c r="M88" s="72">
        <f t="shared" si="51"/>
        <v>7.7713500000000005E-2</v>
      </c>
      <c r="N88" s="72">
        <f t="shared" si="51"/>
        <v>7.7713500000000005E-2</v>
      </c>
      <c r="O88" s="72">
        <f t="shared" si="51"/>
        <v>7.7713500000000005E-2</v>
      </c>
      <c r="P88" s="72">
        <f t="shared" si="51"/>
        <v>7.7713500000000005E-2</v>
      </c>
      <c r="Q88" s="72">
        <f t="shared" si="51"/>
        <v>7.7713500000000005E-2</v>
      </c>
      <c r="R88" s="72">
        <f t="shared" si="51"/>
        <v>7.7713500000000005E-2</v>
      </c>
      <c r="S88" s="72">
        <f t="shared" si="51"/>
        <v>7.7713500000000005E-2</v>
      </c>
      <c r="T88" s="72">
        <f t="shared" si="51"/>
        <v>7.7713500000000005E-2</v>
      </c>
      <c r="U88" s="72">
        <f t="shared" si="51"/>
        <v>7.7713500000000005E-2</v>
      </c>
      <c r="V88" s="72">
        <f t="shared" si="51"/>
        <v>7.7713500000000005E-2</v>
      </c>
      <c r="W88" s="72">
        <f t="shared" si="51"/>
        <v>7.7713500000000005E-2</v>
      </c>
      <c r="X88" s="72">
        <f t="shared" si="51"/>
        <v>7.7713500000000005E-2</v>
      </c>
      <c r="Y88" s="72">
        <f t="shared" si="51"/>
        <v>7.7713500000000005E-2</v>
      </c>
      <c r="Z88" s="72">
        <f t="shared" si="51"/>
        <v>7.7713500000000005E-2</v>
      </c>
      <c r="AA88" s="72">
        <f t="shared" si="51"/>
        <v>7.7713500000000005E-2</v>
      </c>
      <c r="AB88" s="72">
        <f t="shared" si="51"/>
        <v>7.7713500000000005E-2</v>
      </c>
      <c r="AC88" s="72">
        <f t="shared" si="51"/>
        <v>7.7713500000000005E-2</v>
      </c>
      <c r="AD88" s="72">
        <f t="shared" si="51"/>
        <v>7.7713500000000005E-2</v>
      </c>
      <c r="AE88" s="72">
        <f t="shared" si="51"/>
        <v>7.7713500000000005E-2</v>
      </c>
      <c r="AF88" s="72">
        <f t="shared" si="51"/>
        <v>7.7713500000000005E-2</v>
      </c>
      <c r="AG88" s="72">
        <f t="shared" si="51"/>
        <v>7.7713500000000005E-2</v>
      </c>
      <c r="AH88" s="72">
        <f t="shared" si="51"/>
        <v>7.7713500000000005E-2</v>
      </c>
      <c r="AI88" s="72">
        <f t="shared" si="51"/>
        <v>7.7713500000000005E-2</v>
      </c>
      <c r="AJ88" s="72">
        <f t="shared" si="51"/>
        <v>7.7713500000000005E-2</v>
      </c>
      <c r="AK88" s="72">
        <f t="shared" si="51"/>
        <v>7.7713500000000005E-2</v>
      </c>
      <c r="AL88" s="72">
        <f t="shared" si="51"/>
        <v>7.7713500000000005E-2</v>
      </c>
      <c r="AM88" s="72">
        <f t="shared" si="51"/>
        <v>7.7713500000000005E-2</v>
      </c>
      <c r="AN88" s="72">
        <f t="shared" si="51"/>
        <v>7.7713500000000005E-2</v>
      </c>
      <c r="AO88" s="72">
        <f t="shared" si="51"/>
        <v>7.7713500000000005E-2</v>
      </c>
      <c r="AP88" s="72">
        <f t="shared" si="51"/>
        <v>7.7713500000000005E-2</v>
      </c>
      <c r="AQ88" s="72">
        <f t="shared" si="51"/>
        <v>7.7713500000000005E-2</v>
      </c>
      <c r="AR88" s="72">
        <f t="shared" si="51"/>
        <v>7.7713500000000005E-2</v>
      </c>
      <c r="AS88" s="72">
        <f t="shared" si="51"/>
        <v>7.7713500000000005E-2</v>
      </c>
      <c r="AT88" s="72">
        <f t="shared" si="51"/>
        <v>7.7713500000000005E-2</v>
      </c>
      <c r="AU88" s="72">
        <f t="shared" si="51"/>
        <v>7.7713500000000005E-2</v>
      </c>
      <c r="AV88" s="72">
        <f t="shared" si="51"/>
        <v>7.7713500000000005E-2</v>
      </c>
      <c r="AW88" s="72">
        <f t="shared" si="51"/>
        <v>7.7713500000000005E-2</v>
      </c>
      <c r="AX88" s="72">
        <f t="shared" si="51"/>
        <v>7.7713500000000005E-2</v>
      </c>
      <c r="AY88" s="72">
        <f t="shared" si="51"/>
        <v>7.7713500000000005E-2</v>
      </c>
      <c r="AZ88" s="72">
        <f t="shared" si="51"/>
        <v>7.7713500000000005E-2</v>
      </c>
      <c r="BA88" s="72">
        <f t="shared" si="51"/>
        <v>7.7713500000000005E-2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9"/>
        <v>3.8856750000000053</v>
      </c>
      <c r="BO88" s="321">
        <f>BN104*(1+0.25)</f>
        <v>3.8856750000000027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2">$E$20*(1-$B$5)/$B$3</f>
        <v>0</v>
      </c>
      <c r="F89" s="72">
        <f t="shared" si="52"/>
        <v>0</v>
      </c>
      <c r="G89" s="72">
        <f t="shared" si="52"/>
        <v>0</v>
      </c>
      <c r="H89" s="72">
        <f t="shared" si="52"/>
        <v>0</v>
      </c>
      <c r="I89" s="72">
        <f t="shared" si="52"/>
        <v>0</v>
      </c>
      <c r="J89" s="72">
        <f t="shared" si="52"/>
        <v>0</v>
      </c>
      <c r="K89" s="72">
        <f t="shared" si="52"/>
        <v>0</v>
      </c>
      <c r="L89" s="72">
        <f t="shared" si="52"/>
        <v>0</v>
      </c>
      <c r="M89" s="72">
        <f t="shared" si="52"/>
        <v>0</v>
      </c>
      <c r="N89" s="72">
        <f t="shared" si="52"/>
        <v>0</v>
      </c>
      <c r="O89" s="72">
        <f t="shared" si="52"/>
        <v>0</v>
      </c>
      <c r="P89" s="72">
        <f t="shared" si="52"/>
        <v>0</v>
      </c>
      <c r="Q89" s="72">
        <f t="shared" si="52"/>
        <v>0</v>
      </c>
      <c r="R89" s="72">
        <f t="shared" si="52"/>
        <v>0</v>
      </c>
      <c r="S89" s="72">
        <f t="shared" si="52"/>
        <v>0</v>
      </c>
      <c r="T89" s="72">
        <f t="shared" si="52"/>
        <v>0</v>
      </c>
      <c r="U89" s="72">
        <f t="shared" si="52"/>
        <v>0</v>
      </c>
      <c r="V89" s="72">
        <f t="shared" si="52"/>
        <v>0</v>
      </c>
      <c r="W89" s="72">
        <f t="shared" si="52"/>
        <v>0</v>
      </c>
      <c r="X89" s="72">
        <f t="shared" si="52"/>
        <v>0</v>
      </c>
      <c r="Y89" s="72">
        <f t="shared" si="52"/>
        <v>0</v>
      </c>
      <c r="Z89" s="72">
        <f t="shared" si="52"/>
        <v>0</v>
      </c>
      <c r="AA89" s="72">
        <f t="shared" si="52"/>
        <v>0</v>
      </c>
      <c r="AB89" s="72">
        <f t="shared" si="52"/>
        <v>0</v>
      </c>
      <c r="AC89" s="72">
        <f t="shared" si="52"/>
        <v>0</v>
      </c>
      <c r="AD89" s="72">
        <f t="shared" si="52"/>
        <v>0</v>
      </c>
      <c r="AE89" s="72">
        <f t="shared" si="52"/>
        <v>0</v>
      </c>
      <c r="AF89" s="72">
        <f t="shared" si="52"/>
        <v>0</v>
      </c>
      <c r="AG89" s="72">
        <f t="shared" si="52"/>
        <v>0</v>
      </c>
      <c r="AH89" s="72">
        <f t="shared" si="52"/>
        <v>0</v>
      </c>
      <c r="AI89" s="72">
        <f t="shared" si="52"/>
        <v>0</v>
      </c>
      <c r="AJ89" s="72">
        <f t="shared" si="52"/>
        <v>0</v>
      </c>
      <c r="AK89" s="72">
        <f t="shared" si="52"/>
        <v>0</v>
      </c>
      <c r="AL89" s="72">
        <f t="shared" si="52"/>
        <v>0</v>
      </c>
      <c r="AM89" s="72">
        <f t="shared" si="52"/>
        <v>0</v>
      </c>
      <c r="AN89" s="72">
        <f t="shared" si="52"/>
        <v>0</v>
      </c>
      <c r="AO89" s="72">
        <f t="shared" si="52"/>
        <v>0</v>
      </c>
      <c r="AP89" s="72">
        <f t="shared" si="52"/>
        <v>0</v>
      </c>
      <c r="AQ89" s="72">
        <f t="shared" si="52"/>
        <v>0</v>
      </c>
      <c r="AR89" s="72">
        <f t="shared" si="52"/>
        <v>0</v>
      </c>
      <c r="AS89" s="72">
        <f t="shared" si="52"/>
        <v>0</v>
      </c>
      <c r="AT89" s="72">
        <f t="shared" si="52"/>
        <v>0</v>
      </c>
      <c r="AU89" s="72">
        <f t="shared" si="52"/>
        <v>0</v>
      </c>
      <c r="AV89" s="72">
        <f t="shared" si="52"/>
        <v>0</v>
      </c>
      <c r="AW89" s="72">
        <f t="shared" si="52"/>
        <v>0</v>
      </c>
      <c r="AX89" s="72">
        <f t="shared" si="52"/>
        <v>0</v>
      </c>
      <c r="AY89" s="72">
        <f t="shared" si="52"/>
        <v>0</v>
      </c>
      <c r="AZ89" s="72">
        <f t="shared" si="52"/>
        <v>0</v>
      </c>
      <c r="BA89" s="72">
        <f t="shared" si="52"/>
        <v>0</v>
      </c>
      <c r="BB89" s="72">
        <f t="shared" si="52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9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3">$F$20*(1-$B$5)/$B$3</f>
        <v>0</v>
      </c>
      <c r="G90" s="72">
        <f t="shared" si="53"/>
        <v>0</v>
      </c>
      <c r="H90" s="72">
        <f t="shared" si="53"/>
        <v>0</v>
      </c>
      <c r="I90" s="72">
        <f t="shared" si="53"/>
        <v>0</v>
      </c>
      <c r="J90" s="72">
        <f t="shared" si="53"/>
        <v>0</v>
      </c>
      <c r="K90" s="72">
        <f t="shared" si="53"/>
        <v>0</v>
      </c>
      <c r="L90" s="72">
        <f t="shared" si="53"/>
        <v>0</v>
      </c>
      <c r="M90" s="72">
        <f t="shared" si="53"/>
        <v>0</v>
      </c>
      <c r="N90" s="72">
        <f t="shared" si="53"/>
        <v>0</v>
      </c>
      <c r="O90" s="72">
        <f t="shared" si="53"/>
        <v>0</v>
      </c>
      <c r="P90" s="72">
        <f t="shared" si="53"/>
        <v>0</v>
      </c>
      <c r="Q90" s="72">
        <f t="shared" si="53"/>
        <v>0</v>
      </c>
      <c r="R90" s="72">
        <f t="shared" si="53"/>
        <v>0</v>
      </c>
      <c r="S90" s="72">
        <f t="shared" si="53"/>
        <v>0</v>
      </c>
      <c r="T90" s="72">
        <f t="shared" si="53"/>
        <v>0</v>
      </c>
      <c r="U90" s="72">
        <f t="shared" si="53"/>
        <v>0</v>
      </c>
      <c r="V90" s="72">
        <f t="shared" si="53"/>
        <v>0</v>
      </c>
      <c r="W90" s="72">
        <f t="shared" si="53"/>
        <v>0</v>
      </c>
      <c r="X90" s="72">
        <f t="shared" si="53"/>
        <v>0</v>
      </c>
      <c r="Y90" s="72">
        <f t="shared" si="53"/>
        <v>0</v>
      </c>
      <c r="Z90" s="72">
        <f t="shared" si="53"/>
        <v>0</v>
      </c>
      <c r="AA90" s="72">
        <f t="shared" si="53"/>
        <v>0</v>
      </c>
      <c r="AB90" s="72">
        <f t="shared" si="53"/>
        <v>0</v>
      </c>
      <c r="AC90" s="72">
        <f t="shared" si="53"/>
        <v>0</v>
      </c>
      <c r="AD90" s="72">
        <f t="shared" si="53"/>
        <v>0</v>
      </c>
      <c r="AE90" s="72">
        <f t="shared" si="53"/>
        <v>0</v>
      </c>
      <c r="AF90" s="72">
        <f t="shared" si="53"/>
        <v>0</v>
      </c>
      <c r="AG90" s="72">
        <f t="shared" si="53"/>
        <v>0</v>
      </c>
      <c r="AH90" s="72">
        <f t="shared" si="53"/>
        <v>0</v>
      </c>
      <c r="AI90" s="72">
        <f t="shared" si="53"/>
        <v>0</v>
      </c>
      <c r="AJ90" s="72">
        <f t="shared" si="53"/>
        <v>0</v>
      </c>
      <c r="AK90" s="72">
        <f t="shared" si="53"/>
        <v>0</v>
      </c>
      <c r="AL90" s="72">
        <f t="shared" si="53"/>
        <v>0</v>
      </c>
      <c r="AM90" s="72">
        <f t="shared" si="53"/>
        <v>0</v>
      </c>
      <c r="AN90" s="72">
        <f t="shared" si="53"/>
        <v>0</v>
      </c>
      <c r="AO90" s="72">
        <f t="shared" si="53"/>
        <v>0</v>
      </c>
      <c r="AP90" s="72">
        <f t="shared" si="53"/>
        <v>0</v>
      </c>
      <c r="AQ90" s="72">
        <f t="shared" si="53"/>
        <v>0</v>
      </c>
      <c r="AR90" s="72">
        <f t="shared" si="53"/>
        <v>0</v>
      </c>
      <c r="AS90" s="72">
        <f t="shared" si="53"/>
        <v>0</v>
      </c>
      <c r="AT90" s="72">
        <f t="shared" si="53"/>
        <v>0</v>
      </c>
      <c r="AU90" s="72">
        <f t="shared" si="53"/>
        <v>0</v>
      </c>
      <c r="AV90" s="72">
        <f t="shared" si="53"/>
        <v>0</v>
      </c>
      <c r="AW90" s="72">
        <f t="shared" si="53"/>
        <v>0</v>
      </c>
      <c r="AX90" s="72">
        <f t="shared" si="53"/>
        <v>0</v>
      </c>
      <c r="AY90" s="72">
        <f t="shared" si="53"/>
        <v>0</v>
      </c>
      <c r="AZ90" s="72">
        <f t="shared" si="53"/>
        <v>0</v>
      </c>
      <c r="BA90" s="72">
        <f t="shared" si="53"/>
        <v>0</v>
      </c>
      <c r="BB90" s="72">
        <f t="shared" si="53"/>
        <v>0</v>
      </c>
      <c r="BC90" s="72">
        <f t="shared" si="53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9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4">$G$20*(1-$B$5)/$B$3</f>
        <v>0</v>
      </c>
      <c r="H91" s="72">
        <f t="shared" si="54"/>
        <v>0</v>
      </c>
      <c r="I91" s="72">
        <f t="shared" si="54"/>
        <v>0</v>
      </c>
      <c r="J91" s="72">
        <f t="shared" si="54"/>
        <v>0</v>
      </c>
      <c r="K91" s="72">
        <f t="shared" si="54"/>
        <v>0</v>
      </c>
      <c r="L91" s="72">
        <f t="shared" si="54"/>
        <v>0</v>
      </c>
      <c r="M91" s="72">
        <f t="shared" si="54"/>
        <v>0</v>
      </c>
      <c r="N91" s="72">
        <f t="shared" si="54"/>
        <v>0</v>
      </c>
      <c r="O91" s="72">
        <f t="shared" si="54"/>
        <v>0</v>
      </c>
      <c r="P91" s="72">
        <f t="shared" si="54"/>
        <v>0</v>
      </c>
      <c r="Q91" s="72">
        <f t="shared" si="54"/>
        <v>0</v>
      </c>
      <c r="R91" s="72">
        <f t="shared" si="54"/>
        <v>0</v>
      </c>
      <c r="S91" s="72">
        <f t="shared" si="54"/>
        <v>0</v>
      </c>
      <c r="T91" s="72">
        <f t="shared" si="54"/>
        <v>0</v>
      </c>
      <c r="U91" s="72">
        <f t="shared" si="54"/>
        <v>0</v>
      </c>
      <c r="V91" s="72">
        <f t="shared" si="54"/>
        <v>0</v>
      </c>
      <c r="W91" s="72">
        <f t="shared" si="54"/>
        <v>0</v>
      </c>
      <c r="X91" s="72">
        <f t="shared" si="54"/>
        <v>0</v>
      </c>
      <c r="Y91" s="72">
        <f t="shared" si="54"/>
        <v>0</v>
      </c>
      <c r="Z91" s="72">
        <f t="shared" si="54"/>
        <v>0</v>
      </c>
      <c r="AA91" s="72">
        <f t="shared" si="54"/>
        <v>0</v>
      </c>
      <c r="AB91" s="72">
        <f t="shared" si="54"/>
        <v>0</v>
      </c>
      <c r="AC91" s="72">
        <f t="shared" si="54"/>
        <v>0</v>
      </c>
      <c r="AD91" s="72">
        <f t="shared" si="54"/>
        <v>0</v>
      </c>
      <c r="AE91" s="72">
        <f t="shared" si="54"/>
        <v>0</v>
      </c>
      <c r="AF91" s="72">
        <f t="shared" si="54"/>
        <v>0</v>
      </c>
      <c r="AG91" s="72">
        <f t="shared" si="54"/>
        <v>0</v>
      </c>
      <c r="AH91" s="72">
        <f t="shared" si="54"/>
        <v>0</v>
      </c>
      <c r="AI91" s="72">
        <f t="shared" si="54"/>
        <v>0</v>
      </c>
      <c r="AJ91" s="72">
        <f t="shared" si="54"/>
        <v>0</v>
      </c>
      <c r="AK91" s="72">
        <f t="shared" si="54"/>
        <v>0</v>
      </c>
      <c r="AL91" s="72">
        <f t="shared" si="54"/>
        <v>0</v>
      </c>
      <c r="AM91" s="72">
        <f t="shared" si="54"/>
        <v>0</v>
      </c>
      <c r="AN91" s="72">
        <f t="shared" si="54"/>
        <v>0</v>
      </c>
      <c r="AO91" s="72">
        <f t="shared" si="54"/>
        <v>0</v>
      </c>
      <c r="AP91" s="72">
        <f t="shared" si="54"/>
        <v>0</v>
      </c>
      <c r="AQ91" s="72">
        <f t="shared" si="54"/>
        <v>0</v>
      </c>
      <c r="AR91" s="72">
        <f t="shared" si="54"/>
        <v>0</v>
      </c>
      <c r="AS91" s="72">
        <f t="shared" si="54"/>
        <v>0</v>
      </c>
      <c r="AT91" s="72">
        <f t="shared" si="54"/>
        <v>0</v>
      </c>
      <c r="AU91" s="72">
        <f t="shared" si="54"/>
        <v>0</v>
      </c>
      <c r="AV91" s="72">
        <f t="shared" si="54"/>
        <v>0</v>
      </c>
      <c r="AW91" s="72">
        <f t="shared" si="54"/>
        <v>0</v>
      </c>
      <c r="AX91" s="72">
        <f t="shared" si="54"/>
        <v>0</v>
      </c>
      <c r="AY91" s="72">
        <f t="shared" si="54"/>
        <v>0</v>
      </c>
      <c r="AZ91" s="72">
        <f t="shared" si="54"/>
        <v>0</v>
      </c>
      <c r="BA91" s="72">
        <f t="shared" si="54"/>
        <v>0</v>
      </c>
      <c r="BB91" s="72">
        <f t="shared" si="54"/>
        <v>0</v>
      </c>
      <c r="BC91" s="72">
        <f t="shared" si="54"/>
        <v>0</v>
      </c>
      <c r="BD91" s="72">
        <f t="shared" si="54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9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5">$H$20*(1-$B$5)/$B$3</f>
        <v>0</v>
      </c>
      <c r="I92" s="72">
        <f t="shared" si="55"/>
        <v>0</v>
      </c>
      <c r="J92" s="72">
        <f t="shared" si="55"/>
        <v>0</v>
      </c>
      <c r="K92" s="72">
        <f t="shared" si="55"/>
        <v>0</v>
      </c>
      <c r="L92" s="72">
        <f t="shared" si="55"/>
        <v>0</v>
      </c>
      <c r="M92" s="72">
        <f t="shared" si="55"/>
        <v>0</v>
      </c>
      <c r="N92" s="72">
        <f t="shared" si="55"/>
        <v>0</v>
      </c>
      <c r="O92" s="72">
        <f t="shared" si="55"/>
        <v>0</v>
      </c>
      <c r="P92" s="72">
        <f t="shared" si="55"/>
        <v>0</v>
      </c>
      <c r="Q92" s="72">
        <f t="shared" si="55"/>
        <v>0</v>
      </c>
      <c r="R92" s="72">
        <f t="shared" si="55"/>
        <v>0</v>
      </c>
      <c r="S92" s="72">
        <f t="shared" si="55"/>
        <v>0</v>
      </c>
      <c r="T92" s="72">
        <f t="shared" si="55"/>
        <v>0</v>
      </c>
      <c r="U92" s="72">
        <f t="shared" si="55"/>
        <v>0</v>
      </c>
      <c r="V92" s="72">
        <f t="shared" si="55"/>
        <v>0</v>
      </c>
      <c r="W92" s="72">
        <f t="shared" si="55"/>
        <v>0</v>
      </c>
      <c r="X92" s="72">
        <f t="shared" si="55"/>
        <v>0</v>
      </c>
      <c r="Y92" s="72">
        <f t="shared" si="55"/>
        <v>0</v>
      </c>
      <c r="Z92" s="72">
        <f t="shared" si="55"/>
        <v>0</v>
      </c>
      <c r="AA92" s="72">
        <f t="shared" si="55"/>
        <v>0</v>
      </c>
      <c r="AB92" s="72">
        <f t="shared" si="55"/>
        <v>0</v>
      </c>
      <c r="AC92" s="72">
        <f t="shared" si="55"/>
        <v>0</v>
      </c>
      <c r="AD92" s="72">
        <f t="shared" si="55"/>
        <v>0</v>
      </c>
      <c r="AE92" s="72">
        <f t="shared" si="55"/>
        <v>0</v>
      </c>
      <c r="AF92" s="72">
        <f t="shared" si="55"/>
        <v>0</v>
      </c>
      <c r="AG92" s="72">
        <f t="shared" si="55"/>
        <v>0</v>
      </c>
      <c r="AH92" s="72">
        <f t="shared" si="55"/>
        <v>0</v>
      </c>
      <c r="AI92" s="72">
        <f t="shared" si="55"/>
        <v>0</v>
      </c>
      <c r="AJ92" s="72">
        <f t="shared" si="55"/>
        <v>0</v>
      </c>
      <c r="AK92" s="72">
        <f t="shared" si="55"/>
        <v>0</v>
      </c>
      <c r="AL92" s="72">
        <f t="shared" si="55"/>
        <v>0</v>
      </c>
      <c r="AM92" s="72">
        <f t="shared" si="55"/>
        <v>0</v>
      </c>
      <c r="AN92" s="72">
        <f t="shared" si="55"/>
        <v>0</v>
      </c>
      <c r="AO92" s="72">
        <f t="shared" si="55"/>
        <v>0</v>
      </c>
      <c r="AP92" s="72">
        <f t="shared" si="55"/>
        <v>0</v>
      </c>
      <c r="AQ92" s="72">
        <f t="shared" si="55"/>
        <v>0</v>
      </c>
      <c r="AR92" s="72">
        <f t="shared" si="55"/>
        <v>0</v>
      </c>
      <c r="AS92" s="72">
        <f t="shared" si="55"/>
        <v>0</v>
      </c>
      <c r="AT92" s="72">
        <f t="shared" si="55"/>
        <v>0</v>
      </c>
      <c r="AU92" s="72">
        <f t="shared" si="55"/>
        <v>0</v>
      </c>
      <c r="AV92" s="72">
        <f t="shared" si="55"/>
        <v>0</v>
      </c>
      <c r="AW92" s="72">
        <f t="shared" si="55"/>
        <v>0</v>
      </c>
      <c r="AX92" s="72">
        <f t="shared" si="55"/>
        <v>0</v>
      </c>
      <c r="AY92" s="72">
        <f t="shared" si="55"/>
        <v>0</v>
      </c>
      <c r="AZ92" s="72">
        <f t="shared" si="55"/>
        <v>0</v>
      </c>
      <c r="BA92" s="72">
        <f t="shared" si="55"/>
        <v>0</v>
      </c>
      <c r="BB92" s="72">
        <f t="shared" si="55"/>
        <v>0</v>
      </c>
      <c r="BC92" s="72">
        <f t="shared" si="55"/>
        <v>0</v>
      </c>
      <c r="BD92" s="72">
        <f t="shared" si="55"/>
        <v>0</v>
      </c>
      <c r="BE92" s="72">
        <f t="shared" si="55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9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6">$I$20*(1-$B$5)/$B$3</f>
        <v>0</v>
      </c>
      <c r="J93" s="72">
        <f t="shared" si="56"/>
        <v>0</v>
      </c>
      <c r="K93" s="72">
        <f t="shared" si="56"/>
        <v>0</v>
      </c>
      <c r="L93" s="72">
        <f t="shared" si="56"/>
        <v>0</v>
      </c>
      <c r="M93" s="72">
        <f t="shared" si="56"/>
        <v>0</v>
      </c>
      <c r="N93" s="72">
        <f t="shared" si="56"/>
        <v>0</v>
      </c>
      <c r="O93" s="72">
        <f t="shared" si="56"/>
        <v>0</v>
      </c>
      <c r="P93" s="72">
        <f t="shared" si="56"/>
        <v>0</v>
      </c>
      <c r="Q93" s="72">
        <f t="shared" si="56"/>
        <v>0</v>
      </c>
      <c r="R93" s="72">
        <f t="shared" si="56"/>
        <v>0</v>
      </c>
      <c r="S93" s="72">
        <f t="shared" si="56"/>
        <v>0</v>
      </c>
      <c r="T93" s="72">
        <f t="shared" si="56"/>
        <v>0</v>
      </c>
      <c r="U93" s="72">
        <f t="shared" si="56"/>
        <v>0</v>
      </c>
      <c r="V93" s="72">
        <f t="shared" si="56"/>
        <v>0</v>
      </c>
      <c r="W93" s="72">
        <f t="shared" si="56"/>
        <v>0</v>
      </c>
      <c r="X93" s="72">
        <f t="shared" si="56"/>
        <v>0</v>
      </c>
      <c r="Y93" s="72">
        <f t="shared" si="56"/>
        <v>0</v>
      </c>
      <c r="Z93" s="72">
        <f t="shared" si="56"/>
        <v>0</v>
      </c>
      <c r="AA93" s="72">
        <f t="shared" si="56"/>
        <v>0</v>
      </c>
      <c r="AB93" s="72">
        <f t="shared" si="56"/>
        <v>0</v>
      </c>
      <c r="AC93" s="72">
        <f t="shared" si="56"/>
        <v>0</v>
      </c>
      <c r="AD93" s="72">
        <f t="shared" si="56"/>
        <v>0</v>
      </c>
      <c r="AE93" s="72">
        <f t="shared" si="56"/>
        <v>0</v>
      </c>
      <c r="AF93" s="72">
        <f t="shared" si="56"/>
        <v>0</v>
      </c>
      <c r="AG93" s="72">
        <f t="shared" si="56"/>
        <v>0</v>
      </c>
      <c r="AH93" s="72">
        <f t="shared" si="56"/>
        <v>0</v>
      </c>
      <c r="AI93" s="72">
        <f t="shared" si="56"/>
        <v>0</v>
      </c>
      <c r="AJ93" s="72">
        <f t="shared" si="56"/>
        <v>0</v>
      </c>
      <c r="AK93" s="72">
        <f t="shared" si="56"/>
        <v>0</v>
      </c>
      <c r="AL93" s="72">
        <f t="shared" si="56"/>
        <v>0</v>
      </c>
      <c r="AM93" s="72">
        <f t="shared" si="56"/>
        <v>0</v>
      </c>
      <c r="AN93" s="72">
        <f t="shared" si="56"/>
        <v>0</v>
      </c>
      <c r="AO93" s="72">
        <f t="shared" si="56"/>
        <v>0</v>
      </c>
      <c r="AP93" s="72">
        <f t="shared" si="56"/>
        <v>0</v>
      </c>
      <c r="AQ93" s="72">
        <f t="shared" si="56"/>
        <v>0</v>
      </c>
      <c r="AR93" s="72">
        <f t="shared" si="56"/>
        <v>0</v>
      </c>
      <c r="AS93" s="72">
        <f t="shared" si="56"/>
        <v>0</v>
      </c>
      <c r="AT93" s="72">
        <f t="shared" si="56"/>
        <v>0</v>
      </c>
      <c r="AU93" s="72">
        <f t="shared" si="56"/>
        <v>0</v>
      </c>
      <c r="AV93" s="72">
        <f t="shared" si="56"/>
        <v>0</v>
      </c>
      <c r="AW93" s="72">
        <f t="shared" si="56"/>
        <v>0</v>
      </c>
      <c r="AX93" s="72">
        <f t="shared" si="56"/>
        <v>0</v>
      </c>
      <c r="AY93" s="72">
        <f t="shared" si="56"/>
        <v>0</v>
      </c>
      <c r="AZ93" s="72">
        <f t="shared" si="56"/>
        <v>0</v>
      </c>
      <c r="BA93" s="72">
        <f t="shared" si="56"/>
        <v>0</v>
      </c>
      <c r="BB93" s="72">
        <f t="shared" si="56"/>
        <v>0</v>
      </c>
      <c r="BC93" s="72">
        <f t="shared" si="56"/>
        <v>0</v>
      </c>
      <c r="BD93" s="72">
        <f t="shared" si="56"/>
        <v>0</v>
      </c>
      <c r="BE93" s="72">
        <f t="shared" si="56"/>
        <v>0</v>
      </c>
      <c r="BF93" s="72">
        <f t="shared" si="56"/>
        <v>0</v>
      </c>
      <c r="BG93" s="72"/>
      <c r="BH93" s="72"/>
      <c r="BI93" s="72"/>
      <c r="BJ93" s="72"/>
      <c r="BK93" s="72"/>
      <c r="BL93" s="72"/>
      <c r="BM93" s="35"/>
      <c r="BN93" s="72">
        <f t="shared" si="49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7">$J$20*(1-$B$5)/$B$3</f>
        <v>0</v>
      </c>
      <c r="P94" s="72">
        <f t="shared" si="57"/>
        <v>0</v>
      </c>
      <c r="Q94" s="72">
        <f t="shared" si="57"/>
        <v>0</v>
      </c>
      <c r="R94" s="72">
        <f t="shared" si="57"/>
        <v>0</v>
      </c>
      <c r="S94" s="72">
        <f t="shared" si="57"/>
        <v>0</v>
      </c>
      <c r="T94" s="72">
        <f t="shared" si="57"/>
        <v>0</v>
      </c>
      <c r="U94" s="72">
        <f t="shared" si="57"/>
        <v>0</v>
      </c>
      <c r="V94" s="72">
        <f t="shared" si="57"/>
        <v>0</v>
      </c>
      <c r="W94" s="72">
        <f t="shared" si="57"/>
        <v>0</v>
      </c>
      <c r="X94" s="72">
        <f t="shared" si="57"/>
        <v>0</v>
      </c>
      <c r="Y94" s="72">
        <f t="shared" si="57"/>
        <v>0</v>
      </c>
      <c r="Z94" s="72">
        <f t="shared" si="57"/>
        <v>0</v>
      </c>
      <c r="AA94" s="72">
        <f t="shared" si="57"/>
        <v>0</v>
      </c>
      <c r="AB94" s="72">
        <f t="shared" si="57"/>
        <v>0</v>
      </c>
      <c r="AC94" s="72">
        <f t="shared" si="57"/>
        <v>0</v>
      </c>
      <c r="AD94" s="72">
        <f t="shared" si="57"/>
        <v>0</v>
      </c>
      <c r="AE94" s="72">
        <f t="shared" si="57"/>
        <v>0</v>
      </c>
      <c r="AF94" s="72">
        <f t="shared" si="57"/>
        <v>0</v>
      </c>
      <c r="AG94" s="72">
        <f t="shared" si="57"/>
        <v>0</v>
      </c>
      <c r="AH94" s="72">
        <f t="shared" si="57"/>
        <v>0</v>
      </c>
      <c r="AI94" s="72">
        <f t="shared" si="57"/>
        <v>0</v>
      </c>
      <c r="AJ94" s="72">
        <f t="shared" si="57"/>
        <v>0</v>
      </c>
      <c r="AK94" s="72">
        <f t="shared" si="57"/>
        <v>0</v>
      </c>
      <c r="AL94" s="72">
        <f t="shared" si="57"/>
        <v>0</v>
      </c>
      <c r="AM94" s="72">
        <f t="shared" si="57"/>
        <v>0</v>
      </c>
      <c r="AN94" s="72">
        <f t="shared" si="57"/>
        <v>0</v>
      </c>
      <c r="AO94" s="72">
        <f t="shared" si="57"/>
        <v>0</v>
      </c>
      <c r="AP94" s="72">
        <f t="shared" si="57"/>
        <v>0</v>
      </c>
      <c r="AQ94" s="72">
        <f t="shared" si="57"/>
        <v>0</v>
      </c>
      <c r="AR94" s="72">
        <f t="shared" si="57"/>
        <v>0</v>
      </c>
      <c r="AS94" s="72">
        <f t="shared" si="57"/>
        <v>0</v>
      </c>
      <c r="AT94" s="72">
        <f t="shared" si="57"/>
        <v>0</v>
      </c>
      <c r="AU94" s="72">
        <f t="shared" si="57"/>
        <v>0</v>
      </c>
      <c r="AV94" s="72">
        <f t="shared" si="57"/>
        <v>0</v>
      </c>
      <c r="AW94" s="72">
        <f t="shared" si="57"/>
        <v>0</v>
      </c>
      <c r="AX94" s="72">
        <f t="shared" si="57"/>
        <v>0</v>
      </c>
      <c r="AY94" s="72">
        <f t="shared" si="57"/>
        <v>0</v>
      </c>
      <c r="AZ94" s="72">
        <f t="shared" si="57"/>
        <v>0</v>
      </c>
      <c r="BA94" s="72">
        <f t="shared" si="57"/>
        <v>0</v>
      </c>
      <c r="BB94" s="72">
        <f t="shared" si="57"/>
        <v>0</v>
      </c>
      <c r="BC94" s="72">
        <f t="shared" si="57"/>
        <v>0</v>
      </c>
      <c r="BD94" s="72">
        <f t="shared" si="57"/>
        <v>0</v>
      </c>
      <c r="BE94" s="72">
        <f t="shared" si="57"/>
        <v>0</v>
      </c>
      <c r="BF94" s="72">
        <f t="shared" si="57"/>
        <v>0</v>
      </c>
      <c r="BG94" s="72">
        <f t="shared" si="57"/>
        <v>0</v>
      </c>
      <c r="BH94" s="72"/>
      <c r="BI94" s="72"/>
      <c r="BJ94" s="72"/>
      <c r="BK94" s="72"/>
      <c r="BL94" s="72"/>
      <c r="BM94" s="35"/>
      <c r="BN94" s="72">
        <f t="shared" si="49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8">$K$20*(1-$B$5)/$B$3</f>
        <v>0</v>
      </c>
      <c r="P95" s="72">
        <f t="shared" si="58"/>
        <v>0</v>
      </c>
      <c r="Q95" s="72">
        <f t="shared" si="58"/>
        <v>0</v>
      </c>
      <c r="R95" s="72">
        <f t="shared" si="58"/>
        <v>0</v>
      </c>
      <c r="S95" s="72">
        <f t="shared" si="58"/>
        <v>0</v>
      </c>
      <c r="T95" s="72">
        <f t="shared" si="58"/>
        <v>0</v>
      </c>
      <c r="U95" s="72">
        <f t="shared" si="58"/>
        <v>0</v>
      </c>
      <c r="V95" s="72">
        <f t="shared" si="58"/>
        <v>0</v>
      </c>
      <c r="W95" s="72">
        <f t="shared" si="58"/>
        <v>0</v>
      </c>
      <c r="X95" s="72">
        <f t="shared" si="58"/>
        <v>0</v>
      </c>
      <c r="Y95" s="72">
        <f t="shared" si="58"/>
        <v>0</v>
      </c>
      <c r="Z95" s="72">
        <f t="shared" si="58"/>
        <v>0</v>
      </c>
      <c r="AA95" s="72">
        <f t="shared" si="58"/>
        <v>0</v>
      </c>
      <c r="AB95" s="72">
        <f t="shared" si="58"/>
        <v>0</v>
      </c>
      <c r="AC95" s="72">
        <f t="shared" si="58"/>
        <v>0</v>
      </c>
      <c r="AD95" s="72">
        <f t="shared" si="58"/>
        <v>0</v>
      </c>
      <c r="AE95" s="72">
        <f t="shared" si="58"/>
        <v>0</v>
      </c>
      <c r="AF95" s="72">
        <f t="shared" si="58"/>
        <v>0</v>
      </c>
      <c r="AG95" s="72">
        <f t="shared" si="58"/>
        <v>0</v>
      </c>
      <c r="AH95" s="72">
        <f t="shared" si="58"/>
        <v>0</v>
      </c>
      <c r="AI95" s="72">
        <f t="shared" si="58"/>
        <v>0</v>
      </c>
      <c r="AJ95" s="72">
        <f t="shared" si="58"/>
        <v>0</v>
      </c>
      <c r="AK95" s="72">
        <f t="shared" si="58"/>
        <v>0</v>
      </c>
      <c r="AL95" s="72">
        <f t="shared" si="58"/>
        <v>0</v>
      </c>
      <c r="AM95" s="72">
        <f t="shared" si="58"/>
        <v>0</v>
      </c>
      <c r="AN95" s="72">
        <f t="shared" si="58"/>
        <v>0</v>
      </c>
      <c r="AO95" s="72">
        <f t="shared" si="58"/>
        <v>0</v>
      </c>
      <c r="AP95" s="72">
        <f t="shared" si="58"/>
        <v>0</v>
      </c>
      <c r="AQ95" s="72">
        <f t="shared" si="58"/>
        <v>0</v>
      </c>
      <c r="AR95" s="72">
        <f t="shared" si="58"/>
        <v>0</v>
      </c>
      <c r="AS95" s="72">
        <f t="shared" si="58"/>
        <v>0</v>
      </c>
      <c r="AT95" s="72">
        <f t="shared" si="58"/>
        <v>0</v>
      </c>
      <c r="AU95" s="72">
        <f t="shared" si="58"/>
        <v>0</v>
      </c>
      <c r="AV95" s="72">
        <f t="shared" si="58"/>
        <v>0</v>
      </c>
      <c r="AW95" s="72">
        <f t="shared" si="58"/>
        <v>0</v>
      </c>
      <c r="AX95" s="72">
        <f t="shared" si="58"/>
        <v>0</v>
      </c>
      <c r="AY95" s="72">
        <f t="shared" si="58"/>
        <v>0</v>
      </c>
      <c r="AZ95" s="72">
        <f t="shared" si="58"/>
        <v>0</v>
      </c>
      <c r="BA95" s="72">
        <f t="shared" si="58"/>
        <v>0</v>
      </c>
      <c r="BB95" s="72">
        <f t="shared" si="58"/>
        <v>0</v>
      </c>
      <c r="BC95" s="72">
        <f t="shared" si="58"/>
        <v>0</v>
      </c>
      <c r="BD95" s="72">
        <f t="shared" si="58"/>
        <v>0</v>
      </c>
      <c r="BE95" s="72">
        <f t="shared" si="58"/>
        <v>0</v>
      </c>
      <c r="BF95" s="72">
        <f t="shared" si="58"/>
        <v>0</v>
      </c>
      <c r="BG95" s="72">
        <f t="shared" si="58"/>
        <v>0</v>
      </c>
      <c r="BH95" s="72">
        <f t="shared" si="58"/>
        <v>0</v>
      </c>
      <c r="BI95" s="72"/>
      <c r="BJ95" s="72"/>
      <c r="BK95" s="72"/>
      <c r="BL95" s="72"/>
      <c r="BM95" s="35"/>
      <c r="BN95" s="72">
        <f t="shared" si="49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9">$L$20*(1-$B$5)/$B$3</f>
        <v>0</v>
      </c>
      <c r="P96" s="72">
        <f t="shared" si="59"/>
        <v>0</v>
      </c>
      <c r="Q96" s="72">
        <f t="shared" si="59"/>
        <v>0</v>
      </c>
      <c r="R96" s="72">
        <f t="shared" si="59"/>
        <v>0</v>
      </c>
      <c r="S96" s="72">
        <f t="shared" si="59"/>
        <v>0</v>
      </c>
      <c r="T96" s="72">
        <f t="shared" si="59"/>
        <v>0</v>
      </c>
      <c r="U96" s="72">
        <f t="shared" si="59"/>
        <v>0</v>
      </c>
      <c r="V96" s="72">
        <f t="shared" si="59"/>
        <v>0</v>
      </c>
      <c r="W96" s="72">
        <f t="shared" si="59"/>
        <v>0</v>
      </c>
      <c r="X96" s="72">
        <f t="shared" si="59"/>
        <v>0</v>
      </c>
      <c r="Y96" s="72">
        <f t="shared" si="59"/>
        <v>0</v>
      </c>
      <c r="Z96" s="72">
        <f t="shared" si="59"/>
        <v>0</v>
      </c>
      <c r="AA96" s="72">
        <f t="shared" si="59"/>
        <v>0</v>
      </c>
      <c r="AB96" s="72">
        <f t="shared" si="59"/>
        <v>0</v>
      </c>
      <c r="AC96" s="72">
        <f t="shared" si="59"/>
        <v>0</v>
      </c>
      <c r="AD96" s="72">
        <f t="shared" si="59"/>
        <v>0</v>
      </c>
      <c r="AE96" s="72">
        <f t="shared" si="59"/>
        <v>0</v>
      </c>
      <c r="AF96" s="72">
        <f t="shared" si="59"/>
        <v>0</v>
      </c>
      <c r="AG96" s="72">
        <f t="shared" si="59"/>
        <v>0</v>
      </c>
      <c r="AH96" s="72">
        <f t="shared" si="59"/>
        <v>0</v>
      </c>
      <c r="AI96" s="72">
        <f t="shared" si="59"/>
        <v>0</v>
      </c>
      <c r="AJ96" s="72">
        <f t="shared" si="59"/>
        <v>0</v>
      </c>
      <c r="AK96" s="72">
        <f t="shared" si="59"/>
        <v>0</v>
      </c>
      <c r="AL96" s="72">
        <f t="shared" si="59"/>
        <v>0</v>
      </c>
      <c r="AM96" s="72">
        <f t="shared" si="59"/>
        <v>0</v>
      </c>
      <c r="AN96" s="72">
        <f t="shared" si="59"/>
        <v>0</v>
      </c>
      <c r="AO96" s="72">
        <f t="shared" si="59"/>
        <v>0</v>
      </c>
      <c r="AP96" s="72">
        <f t="shared" si="59"/>
        <v>0</v>
      </c>
      <c r="AQ96" s="72">
        <f t="shared" si="59"/>
        <v>0</v>
      </c>
      <c r="AR96" s="72">
        <f t="shared" si="59"/>
        <v>0</v>
      </c>
      <c r="AS96" s="72">
        <f t="shared" si="59"/>
        <v>0</v>
      </c>
      <c r="AT96" s="72">
        <f t="shared" si="59"/>
        <v>0</v>
      </c>
      <c r="AU96" s="72">
        <f t="shared" si="59"/>
        <v>0</v>
      </c>
      <c r="AV96" s="72">
        <f t="shared" si="59"/>
        <v>0</v>
      </c>
      <c r="AW96" s="72">
        <f t="shared" si="59"/>
        <v>0</v>
      </c>
      <c r="AX96" s="72">
        <f t="shared" si="59"/>
        <v>0</v>
      </c>
      <c r="AY96" s="72">
        <f t="shared" si="59"/>
        <v>0</v>
      </c>
      <c r="AZ96" s="72">
        <f t="shared" si="59"/>
        <v>0</v>
      </c>
      <c r="BA96" s="72">
        <f t="shared" si="59"/>
        <v>0</v>
      </c>
      <c r="BB96" s="72">
        <f t="shared" si="59"/>
        <v>0</v>
      </c>
      <c r="BC96" s="72">
        <f t="shared" si="59"/>
        <v>0</v>
      </c>
      <c r="BD96" s="72">
        <f t="shared" si="59"/>
        <v>0</v>
      </c>
      <c r="BE96" s="72">
        <f t="shared" si="59"/>
        <v>0</v>
      </c>
      <c r="BF96" s="72">
        <f t="shared" si="59"/>
        <v>0</v>
      </c>
      <c r="BG96" s="72">
        <f t="shared" si="59"/>
        <v>0</v>
      </c>
      <c r="BH96" s="72">
        <f t="shared" si="59"/>
        <v>0</v>
      </c>
      <c r="BI96" s="72">
        <f t="shared" si="59"/>
        <v>0</v>
      </c>
      <c r="BJ96" s="72"/>
      <c r="BK96" s="72"/>
      <c r="BL96" s="72"/>
      <c r="BM96" s="35"/>
      <c r="BN96" s="72">
        <f t="shared" si="49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60">$M$20*(1-$B$5)/$B$3</f>
        <v>0</v>
      </c>
      <c r="O97" s="72">
        <f t="shared" si="60"/>
        <v>0</v>
      </c>
      <c r="P97" s="72">
        <f t="shared" si="60"/>
        <v>0</v>
      </c>
      <c r="Q97" s="72">
        <f t="shared" si="60"/>
        <v>0</v>
      </c>
      <c r="R97" s="72">
        <f t="shared" si="60"/>
        <v>0</v>
      </c>
      <c r="S97" s="72">
        <f t="shared" si="60"/>
        <v>0</v>
      </c>
      <c r="T97" s="72">
        <f t="shared" si="60"/>
        <v>0</v>
      </c>
      <c r="U97" s="72">
        <f t="shared" si="60"/>
        <v>0</v>
      </c>
      <c r="V97" s="72">
        <f t="shared" si="60"/>
        <v>0</v>
      </c>
      <c r="W97" s="72">
        <f t="shared" si="60"/>
        <v>0</v>
      </c>
      <c r="X97" s="72">
        <f t="shared" si="60"/>
        <v>0</v>
      </c>
      <c r="Y97" s="72">
        <f t="shared" si="60"/>
        <v>0</v>
      </c>
      <c r="Z97" s="72">
        <f t="shared" si="60"/>
        <v>0</v>
      </c>
      <c r="AA97" s="72">
        <f t="shared" si="60"/>
        <v>0</v>
      </c>
      <c r="AB97" s="72">
        <f t="shared" si="60"/>
        <v>0</v>
      </c>
      <c r="AC97" s="72">
        <f t="shared" si="60"/>
        <v>0</v>
      </c>
      <c r="AD97" s="72">
        <f t="shared" si="60"/>
        <v>0</v>
      </c>
      <c r="AE97" s="72">
        <f t="shared" si="60"/>
        <v>0</v>
      </c>
      <c r="AF97" s="72">
        <f t="shared" si="60"/>
        <v>0</v>
      </c>
      <c r="AG97" s="72">
        <f t="shared" si="60"/>
        <v>0</v>
      </c>
      <c r="AH97" s="72">
        <f t="shared" si="60"/>
        <v>0</v>
      </c>
      <c r="AI97" s="72">
        <f t="shared" si="60"/>
        <v>0</v>
      </c>
      <c r="AJ97" s="72">
        <f t="shared" si="60"/>
        <v>0</v>
      </c>
      <c r="AK97" s="72">
        <f t="shared" si="60"/>
        <v>0</v>
      </c>
      <c r="AL97" s="72">
        <f t="shared" si="60"/>
        <v>0</v>
      </c>
      <c r="AM97" s="72">
        <f t="shared" si="60"/>
        <v>0</v>
      </c>
      <c r="AN97" s="72">
        <f t="shared" si="60"/>
        <v>0</v>
      </c>
      <c r="AO97" s="72">
        <f t="shared" si="60"/>
        <v>0</v>
      </c>
      <c r="AP97" s="72">
        <f t="shared" si="60"/>
        <v>0</v>
      </c>
      <c r="AQ97" s="72">
        <f t="shared" si="60"/>
        <v>0</v>
      </c>
      <c r="AR97" s="72">
        <f t="shared" si="60"/>
        <v>0</v>
      </c>
      <c r="AS97" s="72">
        <f t="shared" si="60"/>
        <v>0</v>
      </c>
      <c r="AT97" s="72">
        <f t="shared" si="60"/>
        <v>0</v>
      </c>
      <c r="AU97" s="72">
        <f t="shared" si="60"/>
        <v>0</v>
      </c>
      <c r="AV97" s="72">
        <f t="shared" si="60"/>
        <v>0</v>
      </c>
      <c r="AW97" s="72">
        <f t="shared" si="60"/>
        <v>0</v>
      </c>
      <c r="AX97" s="72">
        <f t="shared" si="60"/>
        <v>0</v>
      </c>
      <c r="AY97" s="72">
        <f t="shared" si="60"/>
        <v>0</v>
      </c>
      <c r="AZ97" s="72">
        <f t="shared" si="60"/>
        <v>0</v>
      </c>
      <c r="BA97" s="72">
        <f t="shared" si="60"/>
        <v>0</v>
      </c>
      <c r="BB97" s="72">
        <f t="shared" si="60"/>
        <v>0</v>
      </c>
      <c r="BC97" s="72">
        <f t="shared" si="60"/>
        <v>0</v>
      </c>
      <c r="BD97" s="72">
        <f t="shared" si="60"/>
        <v>0</v>
      </c>
      <c r="BE97" s="72">
        <f t="shared" si="60"/>
        <v>0</v>
      </c>
      <c r="BF97" s="72">
        <f t="shared" si="60"/>
        <v>0</v>
      </c>
      <c r="BG97" s="72">
        <f t="shared" si="60"/>
        <v>0</v>
      </c>
      <c r="BH97" s="72">
        <f t="shared" si="60"/>
        <v>0</v>
      </c>
      <c r="BI97" s="72">
        <f t="shared" si="60"/>
        <v>0</v>
      </c>
      <c r="BJ97" s="72">
        <f t="shared" si="60"/>
        <v>0</v>
      </c>
      <c r="BK97" s="72"/>
      <c r="BL97" s="72"/>
      <c r="BM97" s="35"/>
      <c r="BN97" s="72">
        <f t="shared" si="49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1">$N$20*(1-$B$5)/$B$3</f>
        <v>0</v>
      </c>
      <c r="P98" s="72">
        <f t="shared" si="61"/>
        <v>0</v>
      </c>
      <c r="Q98" s="72">
        <f t="shared" si="61"/>
        <v>0</v>
      </c>
      <c r="R98" s="72">
        <f t="shared" si="61"/>
        <v>0</v>
      </c>
      <c r="S98" s="72">
        <f t="shared" si="61"/>
        <v>0</v>
      </c>
      <c r="T98" s="72">
        <f t="shared" si="61"/>
        <v>0</v>
      </c>
      <c r="U98" s="72">
        <f t="shared" si="61"/>
        <v>0</v>
      </c>
      <c r="V98" s="72">
        <f t="shared" si="61"/>
        <v>0</v>
      </c>
      <c r="W98" s="72">
        <f t="shared" si="61"/>
        <v>0</v>
      </c>
      <c r="X98" s="72">
        <f t="shared" si="61"/>
        <v>0</v>
      </c>
      <c r="Y98" s="72">
        <f t="shared" si="61"/>
        <v>0</v>
      </c>
      <c r="Z98" s="72">
        <f t="shared" si="61"/>
        <v>0</v>
      </c>
      <c r="AA98" s="72">
        <f t="shared" si="61"/>
        <v>0</v>
      </c>
      <c r="AB98" s="72">
        <f t="shared" si="61"/>
        <v>0</v>
      </c>
      <c r="AC98" s="72">
        <f t="shared" si="61"/>
        <v>0</v>
      </c>
      <c r="AD98" s="72">
        <f t="shared" si="61"/>
        <v>0</v>
      </c>
      <c r="AE98" s="72">
        <f t="shared" si="61"/>
        <v>0</v>
      </c>
      <c r="AF98" s="72">
        <f t="shared" si="61"/>
        <v>0</v>
      </c>
      <c r="AG98" s="72">
        <f t="shared" si="61"/>
        <v>0</v>
      </c>
      <c r="AH98" s="72">
        <f t="shared" si="61"/>
        <v>0</v>
      </c>
      <c r="AI98" s="72">
        <f t="shared" si="61"/>
        <v>0</v>
      </c>
      <c r="AJ98" s="72">
        <f t="shared" si="61"/>
        <v>0</v>
      </c>
      <c r="AK98" s="72">
        <f t="shared" si="61"/>
        <v>0</v>
      </c>
      <c r="AL98" s="72">
        <f t="shared" si="61"/>
        <v>0</v>
      </c>
      <c r="AM98" s="72">
        <f t="shared" si="61"/>
        <v>0</v>
      </c>
      <c r="AN98" s="72">
        <f t="shared" si="61"/>
        <v>0</v>
      </c>
      <c r="AO98" s="72">
        <f t="shared" si="61"/>
        <v>0</v>
      </c>
      <c r="AP98" s="72">
        <f t="shared" si="61"/>
        <v>0</v>
      </c>
      <c r="AQ98" s="72">
        <f t="shared" si="61"/>
        <v>0</v>
      </c>
      <c r="AR98" s="72">
        <f t="shared" si="61"/>
        <v>0</v>
      </c>
      <c r="AS98" s="72">
        <f t="shared" si="61"/>
        <v>0</v>
      </c>
      <c r="AT98" s="72">
        <f t="shared" si="61"/>
        <v>0</v>
      </c>
      <c r="AU98" s="72">
        <f t="shared" si="61"/>
        <v>0</v>
      </c>
      <c r="AV98" s="72">
        <f t="shared" si="61"/>
        <v>0</v>
      </c>
      <c r="AW98" s="72">
        <f t="shared" si="61"/>
        <v>0</v>
      </c>
      <c r="AX98" s="72">
        <f t="shared" si="61"/>
        <v>0</v>
      </c>
      <c r="AY98" s="72">
        <f t="shared" si="61"/>
        <v>0</v>
      </c>
      <c r="AZ98" s="72">
        <f t="shared" si="61"/>
        <v>0</v>
      </c>
      <c r="BA98" s="72">
        <f t="shared" si="61"/>
        <v>0</v>
      </c>
      <c r="BB98" s="72">
        <f t="shared" si="61"/>
        <v>0</v>
      </c>
      <c r="BC98" s="72">
        <f t="shared" si="61"/>
        <v>0</v>
      </c>
      <c r="BD98" s="72">
        <f t="shared" si="61"/>
        <v>0</v>
      </c>
      <c r="BE98" s="72">
        <f t="shared" si="61"/>
        <v>0</v>
      </c>
      <c r="BF98" s="72">
        <f t="shared" si="61"/>
        <v>0</v>
      </c>
      <c r="BG98" s="72">
        <f t="shared" si="61"/>
        <v>0</v>
      </c>
      <c r="BH98" s="72">
        <f t="shared" si="61"/>
        <v>0</v>
      </c>
      <c r="BI98" s="72">
        <f t="shared" si="61"/>
        <v>0</v>
      </c>
      <c r="BJ98" s="72">
        <f t="shared" si="61"/>
        <v>0</v>
      </c>
      <c r="BK98" s="72">
        <f t="shared" si="61"/>
        <v>0</v>
      </c>
      <c r="BL98" s="72"/>
      <c r="BM98" s="35"/>
      <c r="BN98" s="72">
        <f t="shared" si="49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2">SUM(C86:C98)</f>
        <v>0</v>
      </c>
      <c r="D99" s="101">
        <f t="shared" si="62"/>
        <v>7.7713500000000005E-2</v>
      </c>
      <c r="E99" s="101">
        <f t="shared" si="62"/>
        <v>7.7713500000000005E-2</v>
      </c>
      <c r="F99" s="101">
        <f t="shared" si="62"/>
        <v>7.7713500000000005E-2</v>
      </c>
      <c r="G99" s="101">
        <f t="shared" si="62"/>
        <v>7.7713500000000005E-2</v>
      </c>
      <c r="H99" s="101">
        <f t="shared" si="62"/>
        <v>7.7713500000000005E-2</v>
      </c>
      <c r="I99" s="101">
        <f t="shared" si="62"/>
        <v>7.7713500000000005E-2</v>
      </c>
      <c r="J99" s="101">
        <f t="shared" si="62"/>
        <v>7.7713500000000005E-2</v>
      </c>
      <c r="K99" s="101">
        <f t="shared" si="62"/>
        <v>7.7713500000000005E-2</v>
      </c>
      <c r="L99" s="101">
        <f t="shared" si="62"/>
        <v>7.7713500000000005E-2</v>
      </c>
      <c r="M99" s="101">
        <f t="shared" si="62"/>
        <v>7.7713500000000005E-2</v>
      </c>
      <c r="N99" s="101">
        <f t="shared" si="62"/>
        <v>7.7713500000000005E-2</v>
      </c>
      <c r="O99" s="101">
        <f t="shared" si="62"/>
        <v>7.7713500000000005E-2</v>
      </c>
      <c r="P99" s="101">
        <f t="shared" si="62"/>
        <v>7.7713500000000005E-2</v>
      </c>
      <c r="Q99" s="101">
        <f t="shared" si="62"/>
        <v>7.7713500000000005E-2</v>
      </c>
      <c r="R99" s="101">
        <f t="shared" si="62"/>
        <v>7.7713500000000005E-2</v>
      </c>
      <c r="S99" s="101">
        <f t="shared" si="62"/>
        <v>7.7713500000000005E-2</v>
      </c>
      <c r="T99" s="101">
        <f t="shared" si="62"/>
        <v>7.7713500000000005E-2</v>
      </c>
      <c r="U99" s="101">
        <f t="shared" si="62"/>
        <v>7.7713500000000005E-2</v>
      </c>
      <c r="V99" s="101">
        <f t="shared" si="62"/>
        <v>7.7713500000000005E-2</v>
      </c>
      <c r="W99" s="101">
        <f t="shared" si="62"/>
        <v>7.7713500000000005E-2</v>
      </c>
      <c r="X99" s="101">
        <f t="shared" si="62"/>
        <v>7.7713500000000005E-2</v>
      </c>
      <c r="Y99" s="101">
        <f t="shared" si="62"/>
        <v>7.7713500000000005E-2</v>
      </c>
      <c r="Z99" s="101">
        <f t="shared" si="62"/>
        <v>7.7713500000000005E-2</v>
      </c>
      <c r="AA99" s="101">
        <f t="shared" si="62"/>
        <v>7.7713500000000005E-2</v>
      </c>
      <c r="AB99" s="101">
        <f t="shared" si="62"/>
        <v>7.7713500000000005E-2</v>
      </c>
      <c r="AC99" s="101">
        <f t="shared" si="62"/>
        <v>7.7713500000000005E-2</v>
      </c>
      <c r="AD99" s="101">
        <f t="shared" si="62"/>
        <v>7.7713500000000005E-2</v>
      </c>
      <c r="AE99" s="101">
        <f t="shared" si="62"/>
        <v>7.7713500000000005E-2</v>
      </c>
      <c r="AF99" s="101">
        <f t="shared" si="62"/>
        <v>7.7713500000000005E-2</v>
      </c>
      <c r="AG99" s="101">
        <f t="shared" si="62"/>
        <v>7.7713500000000005E-2</v>
      </c>
      <c r="AH99" s="101">
        <f t="shared" si="62"/>
        <v>7.7713500000000005E-2</v>
      </c>
      <c r="AI99" s="101">
        <f t="shared" si="62"/>
        <v>7.7713500000000005E-2</v>
      </c>
      <c r="AJ99" s="101">
        <f t="shared" si="62"/>
        <v>7.7713500000000005E-2</v>
      </c>
      <c r="AK99" s="101">
        <f t="shared" si="62"/>
        <v>7.7713500000000005E-2</v>
      </c>
      <c r="AL99" s="101">
        <f t="shared" si="62"/>
        <v>7.7713500000000005E-2</v>
      </c>
      <c r="AM99" s="101">
        <f t="shared" si="62"/>
        <v>7.7713500000000005E-2</v>
      </c>
      <c r="AN99" s="101">
        <f t="shared" si="62"/>
        <v>7.7713500000000005E-2</v>
      </c>
      <c r="AO99" s="101">
        <f t="shared" si="62"/>
        <v>7.7713500000000005E-2</v>
      </c>
      <c r="AP99" s="101">
        <f t="shared" si="62"/>
        <v>7.7713500000000005E-2</v>
      </c>
      <c r="AQ99" s="101">
        <f t="shared" si="62"/>
        <v>7.7713500000000005E-2</v>
      </c>
      <c r="AR99" s="101">
        <f t="shared" si="62"/>
        <v>7.7713500000000005E-2</v>
      </c>
      <c r="AS99" s="101">
        <f t="shared" si="62"/>
        <v>7.7713500000000005E-2</v>
      </c>
      <c r="AT99" s="101">
        <f t="shared" si="62"/>
        <v>7.7713500000000005E-2</v>
      </c>
      <c r="AU99" s="101">
        <f t="shared" si="62"/>
        <v>7.7713500000000005E-2</v>
      </c>
      <c r="AV99" s="101">
        <f t="shared" si="62"/>
        <v>7.7713500000000005E-2</v>
      </c>
      <c r="AW99" s="101">
        <f t="shared" si="62"/>
        <v>7.7713500000000005E-2</v>
      </c>
      <c r="AX99" s="101">
        <f t="shared" si="62"/>
        <v>7.7713500000000005E-2</v>
      </c>
      <c r="AY99" s="101">
        <f t="shared" si="62"/>
        <v>7.7713500000000005E-2</v>
      </c>
      <c r="AZ99" s="101">
        <f t="shared" si="62"/>
        <v>7.7713500000000005E-2</v>
      </c>
      <c r="BA99" s="101">
        <f t="shared" si="62"/>
        <v>7.7713500000000005E-2</v>
      </c>
      <c r="BB99" s="101">
        <f t="shared" si="62"/>
        <v>0</v>
      </c>
      <c r="BC99" s="101">
        <f t="shared" si="62"/>
        <v>0</v>
      </c>
      <c r="BD99" s="101">
        <f t="shared" si="62"/>
        <v>0</v>
      </c>
      <c r="BE99" s="101">
        <f t="shared" si="62"/>
        <v>0</v>
      </c>
      <c r="BF99" s="101">
        <f t="shared" si="62"/>
        <v>0</v>
      </c>
      <c r="BG99" s="101">
        <f t="shared" si="62"/>
        <v>0</v>
      </c>
      <c r="BH99" s="101">
        <f t="shared" si="62"/>
        <v>0</v>
      </c>
      <c r="BI99" s="101">
        <f t="shared" si="62"/>
        <v>0</v>
      </c>
      <c r="BJ99" s="101">
        <f t="shared" si="62"/>
        <v>0</v>
      </c>
      <c r="BK99" s="101">
        <f t="shared" si="62"/>
        <v>0</v>
      </c>
      <c r="BL99" s="101">
        <f t="shared" si="62"/>
        <v>0</v>
      </c>
      <c r="BM99" s="330"/>
      <c r="BN99" s="55">
        <f>SUM(BN86:BN98)</f>
        <v>3.8856750000000053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3">$B$20/$B$3</f>
        <v>0</v>
      </c>
      <c r="C102" s="72">
        <f t="shared" si="63"/>
        <v>0</v>
      </c>
      <c r="D102" s="72">
        <f t="shared" si="63"/>
        <v>0</v>
      </c>
      <c r="E102" s="72">
        <f t="shared" si="63"/>
        <v>0</v>
      </c>
      <c r="F102" s="72">
        <f t="shared" si="63"/>
        <v>0</v>
      </c>
      <c r="G102" s="72">
        <f t="shared" si="63"/>
        <v>0</v>
      </c>
      <c r="H102" s="72">
        <f t="shared" si="63"/>
        <v>0</v>
      </c>
      <c r="I102" s="72">
        <f t="shared" si="63"/>
        <v>0</v>
      </c>
      <c r="J102" s="72">
        <f t="shared" si="63"/>
        <v>0</v>
      </c>
      <c r="K102" s="72">
        <f t="shared" si="63"/>
        <v>0</v>
      </c>
      <c r="L102" s="72">
        <f t="shared" si="63"/>
        <v>0</v>
      </c>
      <c r="M102" s="72">
        <f t="shared" si="63"/>
        <v>0</v>
      </c>
      <c r="N102" s="72">
        <f t="shared" si="63"/>
        <v>0</v>
      </c>
      <c r="O102" s="72">
        <f t="shared" si="63"/>
        <v>0</v>
      </c>
      <c r="P102" s="72">
        <f t="shared" si="63"/>
        <v>0</v>
      </c>
      <c r="Q102" s="72">
        <f t="shared" si="63"/>
        <v>0</v>
      </c>
      <c r="R102" s="72">
        <f t="shared" si="63"/>
        <v>0</v>
      </c>
      <c r="S102" s="72">
        <f t="shared" si="63"/>
        <v>0</v>
      </c>
      <c r="T102" s="72">
        <f t="shared" si="63"/>
        <v>0</v>
      </c>
      <c r="U102" s="72">
        <f t="shared" si="63"/>
        <v>0</v>
      </c>
      <c r="V102" s="72">
        <f t="shared" si="63"/>
        <v>0</v>
      </c>
      <c r="W102" s="72">
        <f t="shared" si="63"/>
        <v>0</v>
      </c>
      <c r="X102" s="72">
        <f t="shared" si="63"/>
        <v>0</v>
      </c>
      <c r="Y102" s="72">
        <f t="shared" si="63"/>
        <v>0</v>
      </c>
      <c r="Z102" s="72">
        <f t="shared" si="63"/>
        <v>0</v>
      </c>
      <c r="AA102" s="72"/>
      <c r="AB102" s="72"/>
      <c r="AC102" s="72">
        <f t="shared" si="63"/>
        <v>0</v>
      </c>
      <c r="AD102" s="72">
        <f t="shared" si="63"/>
        <v>0</v>
      </c>
      <c r="AE102" s="72">
        <f t="shared" si="63"/>
        <v>0</v>
      </c>
      <c r="AF102" s="72">
        <f t="shared" si="63"/>
        <v>0</v>
      </c>
      <c r="AG102" s="72">
        <f t="shared" si="63"/>
        <v>0</v>
      </c>
      <c r="AH102" s="72">
        <f t="shared" si="63"/>
        <v>0</v>
      </c>
      <c r="AI102" s="72">
        <f t="shared" si="63"/>
        <v>0</v>
      </c>
      <c r="AJ102" s="72">
        <f t="shared" si="63"/>
        <v>0</v>
      </c>
      <c r="AK102" s="72">
        <f t="shared" si="63"/>
        <v>0</v>
      </c>
      <c r="AL102" s="72">
        <f t="shared" si="63"/>
        <v>0</v>
      </c>
      <c r="AM102" s="72">
        <f t="shared" si="63"/>
        <v>0</v>
      </c>
      <c r="AN102" s="72">
        <f t="shared" si="63"/>
        <v>0</v>
      </c>
      <c r="AO102" s="72">
        <f t="shared" si="63"/>
        <v>0</v>
      </c>
      <c r="AP102" s="72">
        <f t="shared" si="63"/>
        <v>0</v>
      </c>
      <c r="AQ102" s="72">
        <f t="shared" si="63"/>
        <v>0</v>
      </c>
      <c r="AR102" s="72">
        <f t="shared" si="63"/>
        <v>0</v>
      </c>
      <c r="AS102" s="72">
        <f t="shared" si="63"/>
        <v>0</v>
      </c>
      <c r="AT102" s="72">
        <f t="shared" si="63"/>
        <v>0</v>
      </c>
      <c r="AU102" s="72">
        <f t="shared" si="63"/>
        <v>0</v>
      </c>
      <c r="AV102" s="72">
        <f t="shared" si="63"/>
        <v>0</v>
      </c>
      <c r="AW102" s="72">
        <f t="shared" si="63"/>
        <v>0</v>
      </c>
      <c r="AX102" s="72">
        <f t="shared" si="63"/>
        <v>0</v>
      </c>
      <c r="AY102" s="72">
        <f t="shared" si="63"/>
        <v>0</v>
      </c>
      <c r="AZ102" s="72">
        <f t="shared" si="63"/>
        <v>0</v>
      </c>
      <c r="BA102" s="72">
        <f t="shared" si="63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4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5">$C$20/$B$3</f>
        <v>0</v>
      </c>
      <c r="D103" s="72">
        <f t="shared" si="65"/>
        <v>0</v>
      </c>
      <c r="E103" s="72">
        <f t="shared" si="65"/>
        <v>0</v>
      </c>
      <c r="F103" s="72">
        <f t="shared" si="65"/>
        <v>0</v>
      </c>
      <c r="G103" s="72">
        <f t="shared" si="65"/>
        <v>0</v>
      </c>
      <c r="H103" s="72">
        <f t="shared" si="65"/>
        <v>0</v>
      </c>
      <c r="I103" s="72">
        <f t="shared" si="65"/>
        <v>0</v>
      </c>
      <c r="J103" s="72">
        <f t="shared" si="65"/>
        <v>0</v>
      </c>
      <c r="K103" s="72">
        <f t="shared" si="65"/>
        <v>0</v>
      </c>
      <c r="L103" s="72">
        <f t="shared" si="65"/>
        <v>0</v>
      </c>
      <c r="M103" s="72">
        <f t="shared" si="65"/>
        <v>0</v>
      </c>
      <c r="N103" s="72">
        <f t="shared" si="65"/>
        <v>0</v>
      </c>
      <c r="O103" s="72">
        <f t="shared" si="65"/>
        <v>0</v>
      </c>
      <c r="P103" s="72">
        <f t="shared" si="65"/>
        <v>0</v>
      </c>
      <c r="Q103" s="72">
        <f t="shared" si="65"/>
        <v>0</v>
      </c>
      <c r="R103" s="72">
        <f t="shared" si="65"/>
        <v>0</v>
      </c>
      <c r="S103" s="72">
        <f t="shared" si="65"/>
        <v>0</v>
      </c>
      <c r="T103" s="72">
        <f t="shared" si="65"/>
        <v>0</v>
      </c>
      <c r="U103" s="72">
        <f t="shared" si="65"/>
        <v>0</v>
      </c>
      <c r="V103" s="72">
        <f t="shared" si="65"/>
        <v>0</v>
      </c>
      <c r="W103" s="72">
        <f t="shared" si="65"/>
        <v>0</v>
      </c>
      <c r="X103" s="72">
        <f t="shared" si="65"/>
        <v>0</v>
      </c>
      <c r="Y103" s="72">
        <f t="shared" si="65"/>
        <v>0</v>
      </c>
      <c r="Z103" s="72">
        <f t="shared" si="65"/>
        <v>0</v>
      </c>
      <c r="AA103" s="72">
        <f t="shared" si="65"/>
        <v>0</v>
      </c>
      <c r="AB103" s="72"/>
      <c r="AC103" s="72">
        <f t="shared" si="65"/>
        <v>0</v>
      </c>
      <c r="AD103" s="72">
        <f t="shared" si="65"/>
        <v>0</v>
      </c>
      <c r="AE103" s="72">
        <f t="shared" si="65"/>
        <v>0</v>
      </c>
      <c r="AF103" s="72">
        <f t="shared" si="65"/>
        <v>0</v>
      </c>
      <c r="AG103" s="72">
        <f t="shared" si="65"/>
        <v>0</v>
      </c>
      <c r="AH103" s="72">
        <f t="shared" si="65"/>
        <v>0</v>
      </c>
      <c r="AI103" s="72">
        <f t="shared" si="65"/>
        <v>0</v>
      </c>
      <c r="AJ103" s="72">
        <f t="shared" si="65"/>
        <v>0</v>
      </c>
      <c r="AK103" s="72">
        <f t="shared" si="65"/>
        <v>0</v>
      </c>
      <c r="AL103" s="72">
        <f t="shared" si="65"/>
        <v>0</v>
      </c>
      <c r="AM103" s="72">
        <f t="shared" si="65"/>
        <v>0</v>
      </c>
      <c r="AN103" s="72">
        <f t="shared" si="65"/>
        <v>0</v>
      </c>
      <c r="AO103" s="72">
        <f t="shared" si="65"/>
        <v>0</v>
      </c>
      <c r="AP103" s="72">
        <f t="shared" si="65"/>
        <v>0</v>
      </c>
      <c r="AQ103" s="72">
        <f t="shared" si="65"/>
        <v>0</v>
      </c>
      <c r="AR103" s="72">
        <f t="shared" si="65"/>
        <v>0</v>
      </c>
      <c r="AS103" s="72">
        <f t="shared" si="65"/>
        <v>0</v>
      </c>
      <c r="AT103" s="72">
        <f t="shared" si="65"/>
        <v>0</v>
      </c>
      <c r="AU103" s="72">
        <f t="shared" si="65"/>
        <v>0</v>
      </c>
      <c r="AV103" s="72">
        <f t="shared" si="65"/>
        <v>0</v>
      </c>
      <c r="AW103" s="72">
        <f t="shared" si="65"/>
        <v>0</v>
      </c>
      <c r="AX103" s="72">
        <f t="shared" si="65"/>
        <v>0</v>
      </c>
      <c r="AY103" s="72">
        <f t="shared" si="65"/>
        <v>0</v>
      </c>
      <c r="AZ103" s="72">
        <f t="shared" si="65"/>
        <v>0</v>
      </c>
      <c r="BA103" s="72">
        <f t="shared" si="65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4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>$D$20/$B$3</f>
        <v>6.2170799999999998E-2</v>
      </c>
      <c r="E104" s="72">
        <f t="shared" ref="E104:BA104" si="66">$D$20/$B$3</f>
        <v>6.2170799999999998E-2</v>
      </c>
      <c r="F104" s="72">
        <f t="shared" si="66"/>
        <v>6.2170799999999998E-2</v>
      </c>
      <c r="G104" s="72">
        <f t="shared" si="66"/>
        <v>6.2170799999999998E-2</v>
      </c>
      <c r="H104" s="72">
        <f t="shared" si="66"/>
        <v>6.2170799999999998E-2</v>
      </c>
      <c r="I104" s="72">
        <f t="shared" si="66"/>
        <v>6.2170799999999998E-2</v>
      </c>
      <c r="J104" s="72">
        <f t="shared" si="66"/>
        <v>6.2170799999999998E-2</v>
      </c>
      <c r="K104" s="72">
        <f t="shared" si="66"/>
        <v>6.2170799999999998E-2</v>
      </c>
      <c r="L104" s="72">
        <f t="shared" si="66"/>
        <v>6.2170799999999998E-2</v>
      </c>
      <c r="M104" s="72">
        <f t="shared" si="66"/>
        <v>6.2170799999999998E-2</v>
      </c>
      <c r="N104" s="72">
        <f t="shared" si="66"/>
        <v>6.2170799999999998E-2</v>
      </c>
      <c r="O104" s="72">
        <f t="shared" si="66"/>
        <v>6.2170799999999998E-2</v>
      </c>
      <c r="P104" s="72">
        <f t="shared" si="66"/>
        <v>6.2170799999999998E-2</v>
      </c>
      <c r="Q104" s="72">
        <f t="shared" si="66"/>
        <v>6.2170799999999998E-2</v>
      </c>
      <c r="R104" s="72">
        <f t="shared" si="66"/>
        <v>6.2170799999999998E-2</v>
      </c>
      <c r="S104" s="72">
        <f t="shared" si="66"/>
        <v>6.2170799999999998E-2</v>
      </c>
      <c r="T104" s="72">
        <f t="shared" si="66"/>
        <v>6.2170799999999998E-2</v>
      </c>
      <c r="U104" s="72">
        <f t="shared" si="66"/>
        <v>6.2170799999999998E-2</v>
      </c>
      <c r="V104" s="72">
        <f t="shared" si="66"/>
        <v>6.2170799999999998E-2</v>
      </c>
      <c r="W104" s="72">
        <f t="shared" si="66"/>
        <v>6.2170799999999998E-2</v>
      </c>
      <c r="X104" s="72">
        <f t="shared" si="66"/>
        <v>6.2170799999999998E-2</v>
      </c>
      <c r="Y104" s="72">
        <f t="shared" si="66"/>
        <v>6.2170799999999998E-2</v>
      </c>
      <c r="Z104" s="72">
        <f t="shared" si="66"/>
        <v>6.2170799999999998E-2</v>
      </c>
      <c r="AA104" s="72">
        <f t="shared" si="66"/>
        <v>6.2170799999999998E-2</v>
      </c>
      <c r="AB104" s="72">
        <f t="shared" si="66"/>
        <v>6.2170799999999998E-2</v>
      </c>
      <c r="AC104" s="72">
        <f t="shared" si="66"/>
        <v>6.2170799999999998E-2</v>
      </c>
      <c r="AD104" s="72">
        <f t="shared" si="66"/>
        <v>6.2170799999999998E-2</v>
      </c>
      <c r="AE104" s="72">
        <f t="shared" si="66"/>
        <v>6.2170799999999998E-2</v>
      </c>
      <c r="AF104" s="72">
        <f t="shared" si="66"/>
        <v>6.2170799999999998E-2</v>
      </c>
      <c r="AG104" s="72">
        <f t="shared" si="66"/>
        <v>6.2170799999999998E-2</v>
      </c>
      <c r="AH104" s="72">
        <f t="shared" si="66"/>
        <v>6.2170799999999998E-2</v>
      </c>
      <c r="AI104" s="72">
        <f t="shared" si="66"/>
        <v>6.2170799999999998E-2</v>
      </c>
      <c r="AJ104" s="72">
        <f t="shared" si="66"/>
        <v>6.2170799999999998E-2</v>
      </c>
      <c r="AK104" s="72">
        <f t="shared" si="66"/>
        <v>6.2170799999999998E-2</v>
      </c>
      <c r="AL104" s="72">
        <f t="shared" si="66"/>
        <v>6.2170799999999998E-2</v>
      </c>
      <c r="AM104" s="72">
        <f t="shared" si="66"/>
        <v>6.2170799999999998E-2</v>
      </c>
      <c r="AN104" s="72">
        <f t="shared" si="66"/>
        <v>6.2170799999999998E-2</v>
      </c>
      <c r="AO104" s="72">
        <f t="shared" si="66"/>
        <v>6.2170799999999998E-2</v>
      </c>
      <c r="AP104" s="72">
        <f t="shared" si="66"/>
        <v>6.2170799999999998E-2</v>
      </c>
      <c r="AQ104" s="72">
        <f t="shared" si="66"/>
        <v>6.2170799999999998E-2</v>
      </c>
      <c r="AR104" s="72">
        <f t="shared" si="66"/>
        <v>6.2170799999999998E-2</v>
      </c>
      <c r="AS104" s="72">
        <f t="shared" si="66"/>
        <v>6.2170799999999998E-2</v>
      </c>
      <c r="AT104" s="72">
        <f t="shared" si="66"/>
        <v>6.2170799999999998E-2</v>
      </c>
      <c r="AU104" s="72">
        <f t="shared" si="66"/>
        <v>6.2170799999999998E-2</v>
      </c>
      <c r="AV104" s="72">
        <f t="shared" si="66"/>
        <v>6.2170799999999998E-2</v>
      </c>
      <c r="AW104" s="72">
        <f t="shared" si="66"/>
        <v>6.2170799999999998E-2</v>
      </c>
      <c r="AX104" s="72">
        <f t="shared" si="66"/>
        <v>6.2170799999999998E-2</v>
      </c>
      <c r="AY104" s="72">
        <f t="shared" si="66"/>
        <v>6.2170799999999998E-2</v>
      </c>
      <c r="AZ104" s="72">
        <f t="shared" si="66"/>
        <v>6.2170799999999998E-2</v>
      </c>
      <c r="BA104" s="72">
        <f t="shared" si="66"/>
        <v>6.2170799999999998E-2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4"/>
        <v>3.1085400000000023</v>
      </c>
      <c r="BO104" s="321">
        <f>D20</f>
        <v>3.1085400000000001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7">$E$20/$B$3</f>
        <v>0</v>
      </c>
      <c r="F105" s="72">
        <f t="shared" si="67"/>
        <v>0</v>
      </c>
      <c r="G105" s="72">
        <f t="shared" si="67"/>
        <v>0</v>
      </c>
      <c r="H105" s="72">
        <f t="shared" si="67"/>
        <v>0</v>
      </c>
      <c r="I105" s="72">
        <f t="shared" si="67"/>
        <v>0</v>
      </c>
      <c r="J105" s="72">
        <f t="shared" si="67"/>
        <v>0</v>
      </c>
      <c r="K105" s="72">
        <f t="shared" si="67"/>
        <v>0</v>
      </c>
      <c r="L105" s="72">
        <f t="shared" si="67"/>
        <v>0</v>
      </c>
      <c r="M105" s="72">
        <f t="shared" si="67"/>
        <v>0</v>
      </c>
      <c r="N105" s="72">
        <f t="shared" si="67"/>
        <v>0</v>
      </c>
      <c r="O105" s="72">
        <f t="shared" si="67"/>
        <v>0</v>
      </c>
      <c r="P105" s="72">
        <f t="shared" si="67"/>
        <v>0</v>
      </c>
      <c r="Q105" s="72">
        <f t="shared" si="67"/>
        <v>0</v>
      </c>
      <c r="R105" s="72">
        <f t="shared" si="67"/>
        <v>0</v>
      </c>
      <c r="S105" s="72">
        <f t="shared" si="67"/>
        <v>0</v>
      </c>
      <c r="T105" s="72">
        <f t="shared" si="67"/>
        <v>0</v>
      </c>
      <c r="U105" s="72">
        <f t="shared" si="67"/>
        <v>0</v>
      </c>
      <c r="V105" s="72">
        <f t="shared" si="67"/>
        <v>0</v>
      </c>
      <c r="W105" s="72">
        <f t="shared" si="67"/>
        <v>0</v>
      </c>
      <c r="X105" s="72">
        <f t="shared" si="67"/>
        <v>0</v>
      </c>
      <c r="Y105" s="72">
        <f t="shared" si="67"/>
        <v>0</v>
      </c>
      <c r="Z105" s="72">
        <f t="shared" si="67"/>
        <v>0</v>
      </c>
      <c r="AA105" s="72">
        <f t="shared" si="67"/>
        <v>0</v>
      </c>
      <c r="AB105" s="72">
        <f t="shared" si="67"/>
        <v>0</v>
      </c>
      <c r="AC105" s="72">
        <f t="shared" si="67"/>
        <v>0</v>
      </c>
      <c r="AD105" s="72">
        <f t="shared" si="67"/>
        <v>0</v>
      </c>
      <c r="AE105" s="72">
        <f t="shared" si="67"/>
        <v>0</v>
      </c>
      <c r="AF105" s="72">
        <f t="shared" si="67"/>
        <v>0</v>
      </c>
      <c r="AG105" s="72">
        <f t="shared" si="67"/>
        <v>0</v>
      </c>
      <c r="AH105" s="72">
        <f t="shared" si="67"/>
        <v>0</v>
      </c>
      <c r="AI105" s="72">
        <f t="shared" si="67"/>
        <v>0</v>
      </c>
      <c r="AJ105" s="72">
        <f t="shared" si="67"/>
        <v>0</v>
      </c>
      <c r="AK105" s="72">
        <f t="shared" si="67"/>
        <v>0</v>
      </c>
      <c r="AL105" s="72">
        <f t="shared" si="67"/>
        <v>0</v>
      </c>
      <c r="AM105" s="72">
        <f t="shared" si="67"/>
        <v>0</v>
      </c>
      <c r="AN105" s="72">
        <f t="shared" si="67"/>
        <v>0</v>
      </c>
      <c r="AO105" s="72">
        <f t="shared" si="67"/>
        <v>0</v>
      </c>
      <c r="AP105" s="72">
        <f t="shared" si="67"/>
        <v>0</v>
      </c>
      <c r="AQ105" s="72">
        <f t="shared" si="67"/>
        <v>0</v>
      </c>
      <c r="AR105" s="72">
        <f t="shared" si="67"/>
        <v>0</v>
      </c>
      <c r="AS105" s="72">
        <f t="shared" si="67"/>
        <v>0</v>
      </c>
      <c r="AT105" s="72">
        <f t="shared" si="67"/>
        <v>0</v>
      </c>
      <c r="AU105" s="72">
        <f t="shared" si="67"/>
        <v>0</v>
      </c>
      <c r="AV105" s="72">
        <f t="shared" si="67"/>
        <v>0</v>
      </c>
      <c r="AW105" s="72">
        <f t="shared" si="67"/>
        <v>0</v>
      </c>
      <c r="AX105" s="72">
        <f t="shared" si="67"/>
        <v>0</v>
      </c>
      <c r="AY105" s="72">
        <f t="shared" si="67"/>
        <v>0</v>
      </c>
      <c r="AZ105" s="72">
        <f t="shared" si="67"/>
        <v>0</v>
      </c>
      <c r="BA105" s="72">
        <f t="shared" si="67"/>
        <v>0</v>
      </c>
      <c r="BB105" s="72">
        <f t="shared" si="67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4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8">$F$20/$B$3</f>
        <v>0</v>
      </c>
      <c r="G106" s="72">
        <f t="shared" si="68"/>
        <v>0</v>
      </c>
      <c r="H106" s="72">
        <f t="shared" si="68"/>
        <v>0</v>
      </c>
      <c r="I106" s="72">
        <f t="shared" si="68"/>
        <v>0</v>
      </c>
      <c r="J106" s="72">
        <f t="shared" si="68"/>
        <v>0</v>
      </c>
      <c r="K106" s="72">
        <f t="shared" si="68"/>
        <v>0</v>
      </c>
      <c r="L106" s="72">
        <f t="shared" si="68"/>
        <v>0</v>
      </c>
      <c r="M106" s="72">
        <f t="shared" si="68"/>
        <v>0</v>
      </c>
      <c r="N106" s="72">
        <f t="shared" si="68"/>
        <v>0</v>
      </c>
      <c r="O106" s="72">
        <f t="shared" si="68"/>
        <v>0</v>
      </c>
      <c r="P106" s="72">
        <f t="shared" si="68"/>
        <v>0</v>
      </c>
      <c r="Q106" s="72">
        <f t="shared" si="68"/>
        <v>0</v>
      </c>
      <c r="R106" s="72">
        <f t="shared" si="68"/>
        <v>0</v>
      </c>
      <c r="S106" s="72">
        <f t="shared" si="68"/>
        <v>0</v>
      </c>
      <c r="T106" s="72">
        <f t="shared" si="68"/>
        <v>0</v>
      </c>
      <c r="U106" s="72">
        <f t="shared" si="68"/>
        <v>0</v>
      </c>
      <c r="V106" s="72">
        <f t="shared" si="68"/>
        <v>0</v>
      </c>
      <c r="W106" s="72">
        <f t="shared" si="68"/>
        <v>0</v>
      </c>
      <c r="X106" s="72">
        <f t="shared" si="68"/>
        <v>0</v>
      </c>
      <c r="Y106" s="72">
        <f t="shared" si="68"/>
        <v>0</v>
      </c>
      <c r="Z106" s="72">
        <f t="shared" si="68"/>
        <v>0</v>
      </c>
      <c r="AA106" s="72">
        <f t="shared" si="68"/>
        <v>0</v>
      </c>
      <c r="AB106" s="72">
        <f t="shared" si="68"/>
        <v>0</v>
      </c>
      <c r="AC106" s="72">
        <f t="shared" si="68"/>
        <v>0</v>
      </c>
      <c r="AD106" s="72">
        <f t="shared" si="68"/>
        <v>0</v>
      </c>
      <c r="AE106" s="72">
        <f t="shared" si="68"/>
        <v>0</v>
      </c>
      <c r="AF106" s="72">
        <f t="shared" si="68"/>
        <v>0</v>
      </c>
      <c r="AG106" s="72">
        <f t="shared" si="68"/>
        <v>0</v>
      </c>
      <c r="AH106" s="72">
        <f t="shared" si="68"/>
        <v>0</v>
      </c>
      <c r="AI106" s="72">
        <f t="shared" si="68"/>
        <v>0</v>
      </c>
      <c r="AJ106" s="72">
        <f t="shared" si="68"/>
        <v>0</v>
      </c>
      <c r="AK106" s="72">
        <f t="shared" si="68"/>
        <v>0</v>
      </c>
      <c r="AL106" s="72">
        <f t="shared" si="68"/>
        <v>0</v>
      </c>
      <c r="AM106" s="72">
        <f t="shared" si="68"/>
        <v>0</v>
      </c>
      <c r="AN106" s="72">
        <f t="shared" si="68"/>
        <v>0</v>
      </c>
      <c r="AO106" s="72">
        <f t="shared" si="68"/>
        <v>0</v>
      </c>
      <c r="AP106" s="72">
        <f t="shared" si="68"/>
        <v>0</v>
      </c>
      <c r="AQ106" s="72">
        <f t="shared" si="68"/>
        <v>0</v>
      </c>
      <c r="AR106" s="72">
        <f t="shared" si="68"/>
        <v>0</v>
      </c>
      <c r="AS106" s="72">
        <f t="shared" si="68"/>
        <v>0</v>
      </c>
      <c r="AT106" s="72">
        <f t="shared" si="68"/>
        <v>0</v>
      </c>
      <c r="AU106" s="72">
        <f t="shared" si="68"/>
        <v>0</v>
      </c>
      <c r="AV106" s="72">
        <f t="shared" si="68"/>
        <v>0</v>
      </c>
      <c r="AW106" s="72">
        <f t="shared" si="68"/>
        <v>0</v>
      </c>
      <c r="AX106" s="72">
        <f t="shared" si="68"/>
        <v>0</v>
      </c>
      <c r="AY106" s="72">
        <f t="shared" si="68"/>
        <v>0</v>
      </c>
      <c r="AZ106" s="72">
        <f t="shared" si="68"/>
        <v>0</v>
      </c>
      <c r="BA106" s="72">
        <f t="shared" si="68"/>
        <v>0</v>
      </c>
      <c r="BB106" s="72">
        <f t="shared" si="68"/>
        <v>0</v>
      </c>
      <c r="BC106" s="72">
        <f t="shared" si="68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4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9">$G$20/$B$3</f>
        <v>0</v>
      </c>
      <c r="H107" s="72">
        <f t="shared" si="69"/>
        <v>0</v>
      </c>
      <c r="I107" s="72">
        <f t="shared" si="69"/>
        <v>0</v>
      </c>
      <c r="J107" s="72">
        <f t="shared" si="69"/>
        <v>0</v>
      </c>
      <c r="K107" s="72">
        <f t="shared" si="69"/>
        <v>0</v>
      </c>
      <c r="L107" s="72">
        <f t="shared" si="69"/>
        <v>0</v>
      </c>
      <c r="M107" s="72">
        <f t="shared" si="69"/>
        <v>0</v>
      </c>
      <c r="N107" s="72">
        <f t="shared" si="69"/>
        <v>0</v>
      </c>
      <c r="O107" s="72">
        <f t="shared" si="69"/>
        <v>0</v>
      </c>
      <c r="P107" s="72">
        <f t="shared" si="69"/>
        <v>0</v>
      </c>
      <c r="Q107" s="72">
        <f t="shared" si="69"/>
        <v>0</v>
      </c>
      <c r="R107" s="72">
        <f t="shared" si="69"/>
        <v>0</v>
      </c>
      <c r="S107" s="72">
        <f t="shared" si="69"/>
        <v>0</v>
      </c>
      <c r="T107" s="72">
        <f t="shared" si="69"/>
        <v>0</v>
      </c>
      <c r="U107" s="72">
        <f t="shared" si="69"/>
        <v>0</v>
      </c>
      <c r="V107" s="72">
        <f t="shared" si="69"/>
        <v>0</v>
      </c>
      <c r="W107" s="72">
        <f t="shared" si="69"/>
        <v>0</v>
      </c>
      <c r="X107" s="72">
        <f t="shared" si="69"/>
        <v>0</v>
      </c>
      <c r="Y107" s="72">
        <f t="shared" si="69"/>
        <v>0</v>
      </c>
      <c r="Z107" s="72">
        <f t="shared" si="69"/>
        <v>0</v>
      </c>
      <c r="AA107" s="72">
        <f t="shared" si="69"/>
        <v>0</v>
      </c>
      <c r="AB107" s="72">
        <f t="shared" si="69"/>
        <v>0</v>
      </c>
      <c r="AC107" s="72">
        <f t="shared" si="69"/>
        <v>0</v>
      </c>
      <c r="AD107" s="72">
        <f t="shared" si="69"/>
        <v>0</v>
      </c>
      <c r="AE107" s="72">
        <f t="shared" si="69"/>
        <v>0</v>
      </c>
      <c r="AF107" s="72">
        <f t="shared" si="69"/>
        <v>0</v>
      </c>
      <c r="AG107" s="72">
        <f t="shared" si="69"/>
        <v>0</v>
      </c>
      <c r="AH107" s="72">
        <f t="shared" si="69"/>
        <v>0</v>
      </c>
      <c r="AI107" s="72">
        <f t="shared" si="69"/>
        <v>0</v>
      </c>
      <c r="AJ107" s="72">
        <f t="shared" si="69"/>
        <v>0</v>
      </c>
      <c r="AK107" s="72">
        <f t="shared" si="69"/>
        <v>0</v>
      </c>
      <c r="AL107" s="72">
        <f t="shared" si="69"/>
        <v>0</v>
      </c>
      <c r="AM107" s="72">
        <f t="shared" si="69"/>
        <v>0</v>
      </c>
      <c r="AN107" s="72">
        <f t="shared" si="69"/>
        <v>0</v>
      </c>
      <c r="AO107" s="72">
        <f t="shared" si="69"/>
        <v>0</v>
      </c>
      <c r="AP107" s="72">
        <f t="shared" si="69"/>
        <v>0</v>
      </c>
      <c r="AQ107" s="72">
        <f t="shared" si="69"/>
        <v>0</v>
      </c>
      <c r="AR107" s="72">
        <f t="shared" si="69"/>
        <v>0</v>
      </c>
      <c r="AS107" s="72">
        <f t="shared" si="69"/>
        <v>0</v>
      </c>
      <c r="AT107" s="72">
        <f t="shared" si="69"/>
        <v>0</v>
      </c>
      <c r="AU107" s="72">
        <f t="shared" si="69"/>
        <v>0</v>
      </c>
      <c r="AV107" s="72">
        <f t="shared" si="69"/>
        <v>0</v>
      </c>
      <c r="AW107" s="72">
        <f t="shared" si="69"/>
        <v>0</v>
      </c>
      <c r="AX107" s="72">
        <f t="shared" si="69"/>
        <v>0</v>
      </c>
      <c r="AY107" s="72">
        <f t="shared" si="69"/>
        <v>0</v>
      </c>
      <c r="AZ107" s="72">
        <f t="shared" si="69"/>
        <v>0</v>
      </c>
      <c r="BA107" s="72">
        <f t="shared" si="69"/>
        <v>0</v>
      </c>
      <c r="BB107" s="72">
        <f t="shared" si="69"/>
        <v>0</v>
      </c>
      <c r="BC107" s="72">
        <f t="shared" si="69"/>
        <v>0</v>
      </c>
      <c r="BD107" s="72">
        <f t="shared" si="69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4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70">$H$20/$B$3</f>
        <v>0</v>
      </c>
      <c r="I108" s="72">
        <f t="shared" si="70"/>
        <v>0</v>
      </c>
      <c r="J108" s="72">
        <f t="shared" si="70"/>
        <v>0</v>
      </c>
      <c r="K108" s="72">
        <f t="shared" si="70"/>
        <v>0</v>
      </c>
      <c r="L108" s="72">
        <f t="shared" si="70"/>
        <v>0</v>
      </c>
      <c r="M108" s="72">
        <f t="shared" si="70"/>
        <v>0</v>
      </c>
      <c r="N108" s="72">
        <f t="shared" si="70"/>
        <v>0</v>
      </c>
      <c r="O108" s="72">
        <f t="shared" si="70"/>
        <v>0</v>
      </c>
      <c r="P108" s="72">
        <f t="shared" si="70"/>
        <v>0</v>
      </c>
      <c r="Q108" s="72">
        <f t="shared" si="70"/>
        <v>0</v>
      </c>
      <c r="R108" s="72">
        <f t="shared" si="70"/>
        <v>0</v>
      </c>
      <c r="S108" s="72">
        <f t="shared" si="70"/>
        <v>0</v>
      </c>
      <c r="T108" s="72">
        <f t="shared" si="70"/>
        <v>0</v>
      </c>
      <c r="U108" s="72">
        <f t="shared" si="70"/>
        <v>0</v>
      </c>
      <c r="V108" s="72">
        <f t="shared" si="70"/>
        <v>0</v>
      </c>
      <c r="W108" s="72">
        <f t="shared" si="70"/>
        <v>0</v>
      </c>
      <c r="X108" s="72">
        <f t="shared" si="70"/>
        <v>0</v>
      </c>
      <c r="Y108" s="72">
        <f t="shared" si="70"/>
        <v>0</v>
      </c>
      <c r="Z108" s="72">
        <f t="shared" si="70"/>
        <v>0</v>
      </c>
      <c r="AA108" s="72">
        <f t="shared" si="70"/>
        <v>0</v>
      </c>
      <c r="AB108" s="72">
        <f t="shared" si="70"/>
        <v>0</v>
      </c>
      <c r="AC108" s="72">
        <f t="shared" si="70"/>
        <v>0</v>
      </c>
      <c r="AD108" s="72">
        <f t="shared" si="70"/>
        <v>0</v>
      </c>
      <c r="AE108" s="72">
        <f t="shared" si="70"/>
        <v>0</v>
      </c>
      <c r="AF108" s="72">
        <f t="shared" si="70"/>
        <v>0</v>
      </c>
      <c r="AG108" s="72">
        <f t="shared" si="70"/>
        <v>0</v>
      </c>
      <c r="AH108" s="72">
        <f t="shared" si="70"/>
        <v>0</v>
      </c>
      <c r="AI108" s="72">
        <f t="shared" si="70"/>
        <v>0</v>
      </c>
      <c r="AJ108" s="72">
        <f t="shared" si="70"/>
        <v>0</v>
      </c>
      <c r="AK108" s="72">
        <f t="shared" si="70"/>
        <v>0</v>
      </c>
      <c r="AL108" s="72">
        <f t="shared" si="70"/>
        <v>0</v>
      </c>
      <c r="AM108" s="72">
        <f t="shared" si="70"/>
        <v>0</v>
      </c>
      <c r="AN108" s="72">
        <f t="shared" si="70"/>
        <v>0</v>
      </c>
      <c r="AO108" s="72">
        <f t="shared" si="70"/>
        <v>0</v>
      </c>
      <c r="AP108" s="72">
        <f t="shared" si="70"/>
        <v>0</v>
      </c>
      <c r="AQ108" s="72">
        <f t="shared" si="70"/>
        <v>0</v>
      </c>
      <c r="AR108" s="72">
        <f t="shared" si="70"/>
        <v>0</v>
      </c>
      <c r="AS108" s="72">
        <f t="shared" si="70"/>
        <v>0</v>
      </c>
      <c r="AT108" s="72">
        <f t="shared" si="70"/>
        <v>0</v>
      </c>
      <c r="AU108" s="72">
        <f t="shared" si="70"/>
        <v>0</v>
      </c>
      <c r="AV108" s="72">
        <f t="shared" si="70"/>
        <v>0</v>
      </c>
      <c r="AW108" s="72">
        <f t="shared" si="70"/>
        <v>0</v>
      </c>
      <c r="AX108" s="72">
        <f t="shared" si="70"/>
        <v>0</v>
      </c>
      <c r="AY108" s="72">
        <f t="shared" si="70"/>
        <v>0</v>
      </c>
      <c r="AZ108" s="72">
        <f t="shared" si="70"/>
        <v>0</v>
      </c>
      <c r="BA108" s="72">
        <f t="shared" si="70"/>
        <v>0</v>
      </c>
      <c r="BB108" s="72">
        <f t="shared" si="70"/>
        <v>0</v>
      </c>
      <c r="BC108" s="72">
        <f t="shared" si="70"/>
        <v>0</v>
      </c>
      <c r="BD108" s="72">
        <f t="shared" si="70"/>
        <v>0</v>
      </c>
      <c r="BE108" s="72">
        <f t="shared" si="70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4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1">$I$20/$B$3</f>
        <v>0</v>
      </c>
      <c r="J109" s="72">
        <f t="shared" si="71"/>
        <v>0</v>
      </c>
      <c r="K109" s="72">
        <f t="shared" si="71"/>
        <v>0</v>
      </c>
      <c r="L109" s="72">
        <f t="shared" si="71"/>
        <v>0</v>
      </c>
      <c r="M109" s="72">
        <f t="shared" si="71"/>
        <v>0</v>
      </c>
      <c r="N109" s="72">
        <f t="shared" si="71"/>
        <v>0</v>
      </c>
      <c r="O109" s="72">
        <f t="shared" si="71"/>
        <v>0</v>
      </c>
      <c r="P109" s="72">
        <f t="shared" si="71"/>
        <v>0</v>
      </c>
      <c r="Q109" s="72">
        <f t="shared" si="71"/>
        <v>0</v>
      </c>
      <c r="R109" s="72">
        <f t="shared" si="71"/>
        <v>0</v>
      </c>
      <c r="S109" s="72">
        <f t="shared" si="71"/>
        <v>0</v>
      </c>
      <c r="T109" s="72">
        <f t="shared" si="71"/>
        <v>0</v>
      </c>
      <c r="U109" s="72">
        <f t="shared" si="71"/>
        <v>0</v>
      </c>
      <c r="V109" s="72">
        <f t="shared" si="71"/>
        <v>0</v>
      </c>
      <c r="W109" s="72">
        <f t="shared" si="71"/>
        <v>0</v>
      </c>
      <c r="X109" s="72">
        <f t="shared" si="71"/>
        <v>0</v>
      </c>
      <c r="Y109" s="72">
        <f t="shared" si="71"/>
        <v>0</v>
      </c>
      <c r="Z109" s="72">
        <f t="shared" si="71"/>
        <v>0</v>
      </c>
      <c r="AA109" s="72">
        <f t="shared" si="71"/>
        <v>0</v>
      </c>
      <c r="AB109" s="72">
        <f t="shared" si="71"/>
        <v>0</v>
      </c>
      <c r="AC109" s="72">
        <f t="shared" si="71"/>
        <v>0</v>
      </c>
      <c r="AD109" s="72">
        <f t="shared" si="71"/>
        <v>0</v>
      </c>
      <c r="AE109" s="72">
        <f t="shared" si="71"/>
        <v>0</v>
      </c>
      <c r="AF109" s="72">
        <f t="shared" si="71"/>
        <v>0</v>
      </c>
      <c r="AG109" s="72">
        <f t="shared" si="71"/>
        <v>0</v>
      </c>
      <c r="AH109" s="72">
        <f t="shared" si="71"/>
        <v>0</v>
      </c>
      <c r="AI109" s="72">
        <f t="shared" si="71"/>
        <v>0</v>
      </c>
      <c r="AJ109" s="72">
        <f t="shared" si="71"/>
        <v>0</v>
      </c>
      <c r="AK109" s="72">
        <f t="shared" si="71"/>
        <v>0</v>
      </c>
      <c r="AL109" s="72">
        <f t="shared" si="71"/>
        <v>0</v>
      </c>
      <c r="AM109" s="72">
        <f t="shared" si="71"/>
        <v>0</v>
      </c>
      <c r="AN109" s="72">
        <f t="shared" si="71"/>
        <v>0</v>
      </c>
      <c r="AO109" s="72">
        <f t="shared" si="71"/>
        <v>0</v>
      </c>
      <c r="AP109" s="72">
        <f t="shared" si="71"/>
        <v>0</v>
      </c>
      <c r="AQ109" s="72">
        <f t="shared" si="71"/>
        <v>0</v>
      </c>
      <c r="AR109" s="72">
        <f t="shared" si="71"/>
        <v>0</v>
      </c>
      <c r="AS109" s="72">
        <f t="shared" si="71"/>
        <v>0</v>
      </c>
      <c r="AT109" s="72">
        <f t="shared" si="71"/>
        <v>0</v>
      </c>
      <c r="AU109" s="72">
        <f t="shared" si="71"/>
        <v>0</v>
      </c>
      <c r="AV109" s="72">
        <f t="shared" si="71"/>
        <v>0</v>
      </c>
      <c r="AW109" s="72">
        <f t="shared" si="71"/>
        <v>0</v>
      </c>
      <c r="AX109" s="72">
        <f t="shared" si="71"/>
        <v>0</v>
      </c>
      <c r="AY109" s="72">
        <f t="shared" si="71"/>
        <v>0</v>
      </c>
      <c r="AZ109" s="72">
        <f t="shared" si="71"/>
        <v>0</v>
      </c>
      <c r="BA109" s="72">
        <f t="shared" si="71"/>
        <v>0</v>
      </c>
      <c r="BB109" s="72">
        <f t="shared" si="71"/>
        <v>0</v>
      </c>
      <c r="BC109" s="72">
        <f t="shared" si="71"/>
        <v>0</v>
      </c>
      <c r="BD109" s="72">
        <f t="shared" si="71"/>
        <v>0</v>
      </c>
      <c r="BE109" s="72">
        <f t="shared" si="71"/>
        <v>0</v>
      </c>
      <c r="BF109" s="72">
        <f t="shared" si="71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4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2">$J$20/$B$3</f>
        <v>0</v>
      </c>
      <c r="P110" s="72">
        <f t="shared" si="72"/>
        <v>0</v>
      </c>
      <c r="Q110" s="72">
        <f t="shared" si="72"/>
        <v>0</v>
      </c>
      <c r="R110" s="72">
        <f t="shared" si="72"/>
        <v>0</v>
      </c>
      <c r="S110" s="72">
        <f t="shared" si="72"/>
        <v>0</v>
      </c>
      <c r="T110" s="72">
        <f t="shared" si="72"/>
        <v>0</v>
      </c>
      <c r="U110" s="72">
        <f t="shared" si="72"/>
        <v>0</v>
      </c>
      <c r="V110" s="72">
        <f t="shared" si="72"/>
        <v>0</v>
      </c>
      <c r="W110" s="72">
        <f t="shared" si="72"/>
        <v>0</v>
      </c>
      <c r="X110" s="72">
        <f t="shared" si="72"/>
        <v>0</v>
      </c>
      <c r="Y110" s="72">
        <f t="shared" si="72"/>
        <v>0</v>
      </c>
      <c r="Z110" s="72">
        <f t="shared" si="72"/>
        <v>0</v>
      </c>
      <c r="AA110" s="72">
        <f t="shared" si="72"/>
        <v>0</v>
      </c>
      <c r="AB110" s="72">
        <f t="shared" si="72"/>
        <v>0</v>
      </c>
      <c r="AC110" s="72">
        <f t="shared" si="72"/>
        <v>0</v>
      </c>
      <c r="AD110" s="72">
        <f t="shared" si="72"/>
        <v>0</v>
      </c>
      <c r="AE110" s="72">
        <f t="shared" si="72"/>
        <v>0</v>
      </c>
      <c r="AF110" s="72">
        <f t="shared" si="72"/>
        <v>0</v>
      </c>
      <c r="AG110" s="72">
        <f t="shared" si="72"/>
        <v>0</v>
      </c>
      <c r="AH110" s="72">
        <f t="shared" si="72"/>
        <v>0</v>
      </c>
      <c r="AI110" s="72">
        <f t="shared" si="72"/>
        <v>0</v>
      </c>
      <c r="AJ110" s="72">
        <f t="shared" si="72"/>
        <v>0</v>
      </c>
      <c r="AK110" s="72">
        <f t="shared" si="72"/>
        <v>0</v>
      </c>
      <c r="AL110" s="72">
        <f t="shared" si="72"/>
        <v>0</v>
      </c>
      <c r="AM110" s="72">
        <f t="shared" si="72"/>
        <v>0</v>
      </c>
      <c r="AN110" s="72">
        <f t="shared" si="72"/>
        <v>0</v>
      </c>
      <c r="AO110" s="72">
        <f t="shared" si="72"/>
        <v>0</v>
      </c>
      <c r="AP110" s="72">
        <f t="shared" si="72"/>
        <v>0</v>
      </c>
      <c r="AQ110" s="72">
        <f t="shared" si="72"/>
        <v>0</v>
      </c>
      <c r="AR110" s="72">
        <f t="shared" si="72"/>
        <v>0</v>
      </c>
      <c r="AS110" s="72">
        <f t="shared" si="72"/>
        <v>0</v>
      </c>
      <c r="AT110" s="72">
        <f t="shared" si="72"/>
        <v>0</v>
      </c>
      <c r="AU110" s="72">
        <f t="shared" si="72"/>
        <v>0</v>
      </c>
      <c r="AV110" s="72">
        <f t="shared" si="72"/>
        <v>0</v>
      </c>
      <c r="AW110" s="72">
        <f t="shared" si="72"/>
        <v>0</v>
      </c>
      <c r="AX110" s="72">
        <f t="shared" si="72"/>
        <v>0</v>
      </c>
      <c r="AY110" s="72">
        <f t="shared" si="72"/>
        <v>0</v>
      </c>
      <c r="AZ110" s="72">
        <f t="shared" si="72"/>
        <v>0</v>
      </c>
      <c r="BA110" s="72">
        <f t="shared" si="72"/>
        <v>0</v>
      </c>
      <c r="BB110" s="72">
        <f t="shared" si="72"/>
        <v>0</v>
      </c>
      <c r="BC110" s="72">
        <f t="shared" si="72"/>
        <v>0</v>
      </c>
      <c r="BD110" s="72">
        <f t="shared" si="72"/>
        <v>0</v>
      </c>
      <c r="BE110" s="72">
        <f t="shared" si="72"/>
        <v>0</v>
      </c>
      <c r="BF110" s="72">
        <f t="shared" si="72"/>
        <v>0</v>
      </c>
      <c r="BG110" s="72">
        <f t="shared" si="72"/>
        <v>0</v>
      </c>
      <c r="BH110" s="72"/>
      <c r="BI110" s="72"/>
      <c r="BJ110" s="72"/>
      <c r="BK110" s="72"/>
      <c r="BL110" s="72"/>
      <c r="BM110" s="35"/>
      <c r="BN110" s="72">
        <f t="shared" si="64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3">$K$20/$B$3</f>
        <v>0</v>
      </c>
      <c r="P111" s="72">
        <f t="shared" si="73"/>
        <v>0</v>
      </c>
      <c r="Q111" s="72">
        <f t="shared" si="73"/>
        <v>0</v>
      </c>
      <c r="R111" s="72">
        <f t="shared" si="73"/>
        <v>0</v>
      </c>
      <c r="S111" s="72">
        <f t="shared" si="73"/>
        <v>0</v>
      </c>
      <c r="T111" s="72">
        <f t="shared" si="73"/>
        <v>0</v>
      </c>
      <c r="U111" s="72">
        <f t="shared" si="73"/>
        <v>0</v>
      </c>
      <c r="V111" s="72">
        <f t="shared" si="73"/>
        <v>0</v>
      </c>
      <c r="W111" s="72">
        <f t="shared" si="73"/>
        <v>0</v>
      </c>
      <c r="X111" s="72">
        <f t="shared" si="73"/>
        <v>0</v>
      </c>
      <c r="Y111" s="72">
        <f t="shared" si="73"/>
        <v>0</v>
      </c>
      <c r="Z111" s="72">
        <f t="shared" si="73"/>
        <v>0</v>
      </c>
      <c r="AA111" s="72">
        <f t="shared" si="73"/>
        <v>0</v>
      </c>
      <c r="AB111" s="72">
        <f t="shared" si="73"/>
        <v>0</v>
      </c>
      <c r="AC111" s="72">
        <f t="shared" si="73"/>
        <v>0</v>
      </c>
      <c r="AD111" s="72">
        <f t="shared" si="73"/>
        <v>0</v>
      </c>
      <c r="AE111" s="72">
        <f t="shared" si="73"/>
        <v>0</v>
      </c>
      <c r="AF111" s="72">
        <f t="shared" si="73"/>
        <v>0</v>
      </c>
      <c r="AG111" s="72">
        <f t="shared" si="73"/>
        <v>0</v>
      </c>
      <c r="AH111" s="72">
        <f t="shared" si="73"/>
        <v>0</v>
      </c>
      <c r="AI111" s="72">
        <f t="shared" si="73"/>
        <v>0</v>
      </c>
      <c r="AJ111" s="72">
        <f t="shared" si="73"/>
        <v>0</v>
      </c>
      <c r="AK111" s="72">
        <f t="shared" si="73"/>
        <v>0</v>
      </c>
      <c r="AL111" s="72">
        <f t="shared" si="73"/>
        <v>0</v>
      </c>
      <c r="AM111" s="72">
        <f t="shared" si="73"/>
        <v>0</v>
      </c>
      <c r="AN111" s="72">
        <f t="shared" si="73"/>
        <v>0</v>
      </c>
      <c r="AO111" s="72">
        <f t="shared" si="73"/>
        <v>0</v>
      </c>
      <c r="AP111" s="72">
        <f t="shared" si="73"/>
        <v>0</v>
      </c>
      <c r="AQ111" s="72">
        <f t="shared" si="73"/>
        <v>0</v>
      </c>
      <c r="AR111" s="72">
        <f t="shared" si="73"/>
        <v>0</v>
      </c>
      <c r="AS111" s="72">
        <f t="shared" si="73"/>
        <v>0</v>
      </c>
      <c r="AT111" s="72">
        <f t="shared" si="73"/>
        <v>0</v>
      </c>
      <c r="AU111" s="72">
        <f t="shared" si="73"/>
        <v>0</v>
      </c>
      <c r="AV111" s="72">
        <f t="shared" si="73"/>
        <v>0</v>
      </c>
      <c r="AW111" s="72">
        <f t="shared" si="73"/>
        <v>0</v>
      </c>
      <c r="AX111" s="72">
        <f t="shared" si="73"/>
        <v>0</v>
      </c>
      <c r="AY111" s="72">
        <f t="shared" si="73"/>
        <v>0</v>
      </c>
      <c r="AZ111" s="72">
        <f t="shared" si="73"/>
        <v>0</v>
      </c>
      <c r="BA111" s="72">
        <f t="shared" si="73"/>
        <v>0</v>
      </c>
      <c r="BB111" s="72">
        <f t="shared" si="73"/>
        <v>0</v>
      </c>
      <c r="BC111" s="72">
        <f t="shared" si="73"/>
        <v>0</v>
      </c>
      <c r="BD111" s="72">
        <f t="shared" si="73"/>
        <v>0</v>
      </c>
      <c r="BE111" s="72">
        <f t="shared" si="73"/>
        <v>0</v>
      </c>
      <c r="BF111" s="72">
        <f t="shared" si="73"/>
        <v>0</v>
      </c>
      <c r="BG111" s="72">
        <f t="shared" si="73"/>
        <v>0</v>
      </c>
      <c r="BH111" s="72">
        <f t="shared" si="73"/>
        <v>0</v>
      </c>
      <c r="BI111" s="72"/>
      <c r="BJ111" s="72"/>
      <c r="BK111" s="72"/>
      <c r="BL111" s="72"/>
      <c r="BM111" s="35"/>
      <c r="BN111" s="72">
        <f t="shared" si="64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4">$L$20/$B$3</f>
        <v>0</v>
      </c>
      <c r="P112" s="72">
        <f t="shared" si="74"/>
        <v>0</v>
      </c>
      <c r="Q112" s="72">
        <f t="shared" si="74"/>
        <v>0</v>
      </c>
      <c r="R112" s="72">
        <f t="shared" si="74"/>
        <v>0</v>
      </c>
      <c r="S112" s="72">
        <f t="shared" si="74"/>
        <v>0</v>
      </c>
      <c r="T112" s="72">
        <f t="shared" si="74"/>
        <v>0</v>
      </c>
      <c r="U112" s="72">
        <f t="shared" si="74"/>
        <v>0</v>
      </c>
      <c r="V112" s="72">
        <f t="shared" si="74"/>
        <v>0</v>
      </c>
      <c r="W112" s="72">
        <f t="shared" si="74"/>
        <v>0</v>
      </c>
      <c r="X112" s="72">
        <f t="shared" si="74"/>
        <v>0</v>
      </c>
      <c r="Y112" s="72">
        <f t="shared" si="74"/>
        <v>0</v>
      </c>
      <c r="Z112" s="72">
        <f t="shared" si="74"/>
        <v>0</v>
      </c>
      <c r="AA112" s="72">
        <f t="shared" si="74"/>
        <v>0</v>
      </c>
      <c r="AB112" s="72">
        <f t="shared" si="74"/>
        <v>0</v>
      </c>
      <c r="AC112" s="72">
        <f t="shared" si="74"/>
        <v>0</v>
      </c>
      <c r="AD112" s="72">
        <f t="shared" si="74"/>
        <v>0</v>
      </c>
      <c r="AE112" s="72">
        <f t="shared" si="74"/>
        <v>0</v>
      </c>
      <c r="AF112" s="72">
        <f t="shared" si="74"/>
        <v>0</v>
      </c>
      <c r="AG112" s="72">
        <f t="shared" si="74"/>
        <v>0</v>
      </c>
      <c r="AH112" s="72">
        <f t="shared" si="74"/>
        <v>0</v>
      </c>
      <c r="AI112" s="72">
        <f t="shared" si="74"/>
        <v>0</v>
      </c>
      <c r="AJ112" s="72">
        <f t="shared" si="74"/>
        <v>0</v>
      </c>
      <c r="AK112" s="72">
        <f t="shared" si="74"/>
        <v>0</v>
      </c>
      <c r="AL112" s="72">
        <f t="shared" si="74"/>
        <v>0</v>
      </c>
      <c r="AM112" s="72">
        <f t="shared" si="74"/>
        <v>0</v>
      </c>
      <c r="AN112" s="72">
        <f t="shared" si="74"/>
        <v>0</v>
      </c>
      <c r="AO112" s="72">
        <f t="shared" si="74"/>
        <v>0</v>
      </c>
      <c r="AP112" s="72">
        <f t="shared" si="74"/>
        <v>0</v>
      </c>
      <c r="AQ112" s="72">
        <f t="shared" si="74"/>
        <v>0</v>
      </c>
      <c r="AR112" s="72">
        <f t="shared" si="74"/>
        <v>0</v>
      </c>
      <c r="AS112" s="72">
        <f t="shared" si="74"/>
        <v>0</v>
      </c>
      <c r="AT112" s="72">
        <f t="shared" si="74"/>
        <v>0</v>
      </c>
      <c r="AU112" s="72">
        <f t="shared" si="74"/>
        <v>0</v>
      </c>
      <c r="AV112" s="72">
        <f t="shared" si="74"/>
        <v>0</v>
      </c>
      <c r="AW112" s="72">
        <f t="shared" si="74"/>
        <v>0</v>
      </c>
      <c r="AX112" s="72">
        <f t="shared" si="74"/>
        <v>0</v>
      </c>
      <c r="AY112" s="72">
        <f t="shared" si="74"/>
        <v>0</v>
      </c>
      <c r="AZ112" s="72">
        <f t="shared" si="74"/>
        <v>0</v>
      </c>
      <c r="BA112" s="72">
        <f t="shared" si="74"/>
        <v>0</v>
      </c>
      <c r="BB112" s="72">
        <f t="shared" si="74"/>
        <v>0</v>
      </c>
      <c r="BC112" s="72">
        <f t="shared" si="74"/>
        <v>0</v>
      </c>
      <c r="BD112" s="72">
        <f t="shared" si="74"/>
        <v>0</v>
      </c>
      <c r="BE112" s="72">
        <f t="shared" si="74"/>
        <v>0</v>
      </c>
      <c r="BF112" s="72">
        <f t="shared" si="74"/>
        <v>0</v>
      </c>
      <c r="BG112" s="72">
        <f t="shared" si="74"/>
        <v>0</v>
      </c>
      <c r="BH112" s="72">
        <f t="shared" si="74"/>
        <v>0</v>
      </c>
      <c r="BI112" s="72">
        <f t="shared" si="74"/>
        <v>0</v>
      </c>
      <c r="BJ112" s="72"/>
      <c r="BK112" s="72"/>
      <c r="BL112" s="72"/>
      <c r="BM112" s="35"/>
      <c r="BN112" s="72">
        <f t="shared" si="64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5">$M$20/$B$3</f>
        <v>0</v>
      </c>
      <c r="P113" s="72">
        <f t="shared" si="75"/>
        <v>0</v>
      </c>
      <c r="Q113" s="72">
        <f t="shared" si="75"/>
        <v>0</v>
      </c>
      <c r="R113" s="72">
        <f t="shared" si="75"/>
        <v>0</v>
      </c>
      <c r="S113" s="72">
        <f t="shared" si="75"/>
        <v>0</v>
      </c>
      <c r="T113" s="72">
        <f t="shared" si="75"/>
        <v>0</v>
      </c>
      <c r="U113" s="72">
        <f t="shared" si="75"/>
        <v>0</v>
      </c>
      <c r="V113" s="72">
        <f t="shared" si="75"/>
        <v>0</v>
      </c>
      <c r="W113" s="72">
        <f t="shared" si="75"/>
        <v>0</v>
      </c>
      <c r="X113" s="72">
        <f t="shared" si="75"/>
        <v>0</v>
      </c>
      <c r="Y113" s="72">
        <f t="shared" si="75"/>
        <v>0</v>
      </c>
      <c r="Z113" s="72">
        <f t="shared" si="75"/>
        <v>0</v>
      </c>
      <c r="AA113" s="72">
        <f t="shared" si="75"/>
        <v>0</v>
      </c>
      <c r="AB113" s="72">
        <f t="shared" si="75"/>
        <v>0</v>
      </c>
      <c r="AC113" s="72">
        <f t="shared" si="75"/>
        <v>0</v>
      </c>
      <c r="AD113" s="72">
        <f t="shared" si="75"/>
        <v>0</v>
      </c>
      <c r="AE113" s="72">
        <f t="shared" si="75"/>
        <v>0</v>
      </c>
      <c r="AF113" s="72">
        <f t="shared" si="75"/>
        <v>0</v>
      </c>
      <c r="AG113" s="72">
        <f t="shared" si="75"/>
        <v>0</v>
      </c>
      <c r="AH113" s="72">
        <f t="shared" si="75"/>
        <v>0</v>
      </c>
      <c r="AI113" s="72">
        <f t="shared" si="75"/>
        <v>0</v>
      </c>
      <c r="AJ113" s="72">
        <f t="shared" si="75"/>
        <v>0</v>
      </c>
      <c r="AK113" s="72">
        <f t="shared" si="75"/>
        <v>0</v>
      </c>
      <c r="AL113" s="72">
        <f t="shared" si="75"/>
        <v>0</v>
      </c>
      <c r="AM113" s="72">
        <f t="shared" si="75"/>
        <v>0</v>
      </c>
      <c r="AN113" s="72">
        <f t="shared" si="75"/>
        <v>0</v>
      </c>
      <c r="AO113" s="72">
        <f t="shared" si="75"/>
        <v>0</v>
      </c>
      <c r="AP113" s="72">
        <f t="shared" si="75"/>
        <v>0</v>
      </c>
      <c r="AQ113" s="72">
        <f t="shared" si="75"/>
        <v>0</v>
      </c>
      <c r="AR113" s="72">
        <f t="shared" si="75"/>
        <v>0</v>
      </c>
      <c r="AS113" s="72">
        <f t="shared" si="75"/>
        <v>0</v>
      </c>
      <c r="AT113" s="72">
        <f t="shared" si="75"/>
        <v>0</v>
      </c>
      <c r="AU113" s="72">
        <f t="shared" si="75"/>
        <v>0</v>
      </c>
      <c r="AV113" s="72">
        <f t="shared" si="75"/>
        <v>0</v>
      </c>
      <c r="AW113" s="72">
        <f t="shared" si="75"/>
        <v>0</v>
      </c>
      <c r="AX113" s="72">
        <f t="shared" si="75"/>
        <v>0</v>
      </c>
      <c r="AY113" s="72">
        <f t="shared" si="75"/>
        <v>0</v>
      </c>
      <c r="AZ113" s="72">
        <f t="shared" si="75"/>
        <v>0</v>
      </c>
      <c r="BA113" s="72">
        <f t="shared" si="75"/>
        <v>0</v>
      </c>
      <c r="BB113" s="72">
        <f t="shared" si="75"/>
        <v>0</v>
      </c>
      <c r="BC113" s="72">
        <f t="shared" si="75"/>
        <v>0</v>
      </c>
      <c r="BD113" s="72">
        <f t="shared" si="75"/>
        <v>0</v>
      </c>
      <c r="BE113" s="72">
        <f t="shared" si="75"/>
        <v>0</v>
      </c>
      <c r="BF113" s="72">
        <f t="shared" si="75"/>
        <v>0</v>
      </c>
      <c r="BG113" s="72">
        <f t="shared" si="75"/>
        <v>0</v>
      </c>
      <c r="BH113" s="72">
        <f t="shared" si="75"/>
        <v>0</v>
      </c>
      <c r="BI113" s="72">
        <f t="shared" si="75"/>
        <v>0</v>
      </c>
      <c r="BJ113" s="72">
        <f t="shared" si="75"/>
        <v>0</v>
      </c>
      <c r="BK113" s="72"/>
      <c r="BL113" s="72"/>
      <c r="BM113" s="35"/>
      <c r="BN113" s="72">
        <f t="shared" si="64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6">$N$20/$B$3</f>
        <v>0</v>
      </c>
      <c r="P114" s="72">
        <f t="shared" si="76"/>
        <v>0</v>
      </c>
      <c r="Q114" s="72">
        <f t="shared" si="76"/>
        <v>0</v>
      </c>
      <c r="R114" s="72">
        <f t="shared" si="76"/>
        <v>0</v>
      </c>
      <c r="S114" s="72">
        <f t="shared" si="76"/>
        <v>0</v>
      </c>
      <c r="T114" s="72">
        <f t="shared" si="76"/>
        <v>0</v>
      </c>
      <c r="U114" s="72">
        <f t="shared" si="76"/>
        <v>0</v>
      </c>
      <c r="V114" s="72">
        <f t="shared" si="76"/>
        <v>0</v>
      </c>
      <c r="W114" s="72">
        <f t="shared" si="76"/>
        <v>0</v>
      </c>
      <c r="X114" s="72">
        <f t="shared" si="76"/>
        <v>0</v>
      </c>
      <c r="Y114" s="72">
        <f t="shared" si="76"/>
        <v>0</v>
      </c>
      <c r="Z114" s="72">
        <f t="shared" si="76"/>
        <v>0</v>
      </c>
      <c r="AA114" s="72">
        <f t="shared" si="76"/>
        <v>0</v>
      </c>
      <c r="AB114" s="72">
        <f t="shared" si="76"/>
        <v>0</v>
      </c>
      <c r="AC114" s="72">
        <f t="shared" si="76"/>
        <v>0</v>
      </c>
      <c r="AD114" s="72">
        <f t="shared" si="76"/>
        <v>0</v>
      </c>
      <c r="AE114" s="72">
        <f t="shared" si="76"/>
        <v>0</v>
      </c>
      <c r="AF114" s="72">
        <f t="shared" si="76"/>
        <v>0</v>
      </c>
      <c r="AG114" s="72">
        <f t="shared" si="76"/>
        <v>0</v>
      </c>
      <c r="AH114" s="72">
        <f t="shared" si="76"/>
        <v>0</v>
      </c>
      <c r="AI114" s="72">
        <f t="shared" si="76"/>
        <v>0</v>
      </c>
      <c r="AJ114" s="72">
        <f t="shared" si="76"/>
        <v>0</v>
      </c>
      <c r="AK114" s="72">
        <f t="shared" si="76"/>
        <v>0</v>
      </c>
      <c r="AL114" s="72">
        <f t="shared" si="76"/>
        <v>0</v>
      </c>
      <c r="AM114" s="72">
        <f t="shared" si="76"/>
        <v>0</v>
      </c>
      <c r="AN114" s="72">
        <f t="shared" si="76"/>
        <v>0</v>
      </c>
      <c r="AO114" s="72">
        <f t="shared" si="76"/>
        <v>0</v>
      </c>
      <c r="AP114" s="72">
        <f t="shared" si="76"/>
        <v>0</v>
      </c>
      <c r="AQ114" s="72">
        <f t="shared" si="76"/>
        <v>0</v>
      </c>
      <c r="AR114" s="72">
        <f t="shared" si="76"/>
        <v>0</v>
      </c>
      <c r="AS114" s="72">
        <f t="shared" si="76"/>
        <v>0</v>
      </c>
      <c r="AT114" s="72">
        <f t="shared" si="76"/>
        <v>0</v>
      </c>
      <c r="AU114" s="72">
        <f t="shared" si="76"/>
        <v>0</v>
      </c>
      <c r="AV114" s="72">
        <f t="shared" si="76"/>
        <v>0</v>
      </c>
      <c r="AW114" s="72">
        <f t="shared" si="76"/>
        <v>0</v>
      </c>
      <c r="AX114" s="72">
        <f t="shared" si="76"/>
        <v>0</v>
      </c>
      <c r="AY114" s="72">
        <f t="shared" si="76"/>
        <v>0</v>
      </c>
      <c r="AZ114" s="72">
        <f t="shared" si="76"/>
        <v>0</v>
      </c>
      <c r="BA114" s="72">
        <f t="shared" si="76"/>
        <v>0</v>
      </c>
      <c r="BB114" s="72">
        <f t="shared" si="76"/>
        <v>0</v>
      </c>
      <c r="BC114" s="72">
        <f t="shared" si="76"/>
        <v>0</v>
      </c>
      <c r="BD114" s="72">
        <f t="shared" si="76"/>
        <v>0</v>
      </c>
      <c r="BE114" s="72">
        <f t="shared" si="76"/>
        <v>0</v>
      </c>
      <c r="BF114" s="72">
        <f t="shared" si="76"/>
        <v>0</v>
      </c>
      <c r="BG114" s="72">
        <f t="shared" si="76"/>
        <v>0</v>
      </c>
      <c r="BH114" s="72">
        <f t="shared" si="76"/>
        <v>0</v>
      </c>
      <c r="BI114" s="72">
        <f t="shared" si="76"/>
        <v>0</v>
      </c>
      <c r="BJ114" s="72">
        <f t="shared" si="76"/>
        <v>0</v>
      </c>
      <c r="BK114" s="72">
        <f t="shared" si="76"/>
        <v>0</v>
      </c>
      <c r="BL114" s="72"/>
      <c r="BM114" s="35"/>
      <c r="BN114" s="72">
        <f t="shared" si="64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7">SUM(C102:C114)</f>
        <v>0</v>
      </c>
      <c r="D115" s="66">
        <f t="shared" si="77"/>
        <v>6.2170799999999998E-2</v>
      </c>
      <c r="E115" s="66">
        <f t="shared" si="77"/>
        <v>6.2170799999999998E-2</v>
      </c>
      <c r="F115" s="66">
        <f t="shared" si="77"/>
        <v>6.2170799999999998E-2</v>
      </c>
      <c r="G115" s="66">
        <f t="shared" si="77"/>
        <v>6.2170799999999998E-2</v>
      </c>
      <c r="H115" s="66">
        <f t="shared" si="77"/>
        <v>6.2170799999999998E-2</v>
      </c>
      <c r="I115" s="66">
        <f t="shared" si="77"/>
        <v>6.2170799999999998E-2</v>
      </c>
      <c r="J115" s="66">
        <f t="shared" si="77"/>
        <v>6.2170799999999998E-2</v>
      </c>
      <c r="K115" s="66">
        <f t="shared" si="77"/>
        <v>6.2170799999999998E-2</v>
      </c>
      <c r="L115" s="66">
        <f t="shared" si="77"/>
        <v>6.2170799999999998E-2</v>
      </c>
      <c r="M115" s="66">
        <f t="shared" si="77"/>
        <v>6.2170799999999998E-2</v>
      </c>
      <c r="N115" s="66">
        <f t="shared" si="77"/>
        <v>6.2170799999999998E-2</v>
      </c>
      <c r="O115" s="66">
        <f t="shared" si="77"/>
        <v>6.2170799999999998E-2</v>
      </c>
      <c r="P115" s="66">
        <f t="shared" si="77"/>
        <v>6.2170799999999998E-2</v>
      </c>
      <c r="Q115" s="66">
        <f t="shared" si="77"/>
        <v>6.2170799999999998E-2</v>
      </c>
      <c r="R115" s="66">
        <f t="shared" si="77"/>
        <v>6.2170799999999998E-2</v>
      </c>
      <c r="S115" s="66">
        <f t="shared" si="77"/>
        <v>6.2170799999999998E-2</v>
      </c>
      <c r="T115" s="66">
        <f t="shared" si="77"/>
        <v>6.2170799999999998E-2</v>
      </c>
      <c r="U115" s="66">
        <f t="shared" si="77"/>
        <v>6.2170799999999998E-2</v>
      </c>
      <c r="V115" s="66">
        <f t="shared" si="77"/>
        <v>6.2170799999999998E-2</v>
      </c>
      <c r="W115" s="66">
        <f t="shared" si="77"/>
        <v>6.2170799999999998E-2</v>
      </c>
      <c r="X115" s="66">
        <f t="shared" si="77"/>
        <v>6.2170799999999998E-2</v>
      </c>
      <c r="Y115" s="66">
        <f t="shared" si="77"/>
        <v>6.2170799999999998E-2</v>
      </c>
      <c r="Z115" s="66">
        <f t="shared" si="77"/>
        <v>6.2170799999999998E-2</v>
      </c>
      <c r="AA115" s="66">
        <f t="shared" si="77"/>
        <v>6.2170799999999998E-2</v>
      </c>
      <c r="AB115" s="66">
        <f t="shared" si="77"/>
        <v>6.2170799999999998E-2</v>
      </c>
      <c r="AC115" s="66">
        <f t="shared" si="77"/>
        <v>6.2170799999999998E-2</v>
      </c>
      <c r="AD115" s="66">
        <f t="shared" si="77"/>
        <v>6.2170799999999998E-2</v>
      </c>
      <c r="AE115" s="66">
        <f t="shared" si="77"/>
        <v>6.2170799999999998E-2</v>
      </c>
      <c r="AF115" s="66">
        <f t="shared" si="77"/>
        <v>6.2170799999999998E-2</v>
      </c>
      <c r="AG115" s="66">
        <f t="shared" si="77"/>
        <v>6.2170799999999998E-2</v>
      </c>
      <c r="AH115" s="66">
        <f t="shared" si="77"/>
        <v>6.2170799999999998E-2</v>
      </c>
      <c r="AI115" s="66">
        <f t="shared" si="77"/>
        <v>6.2170799999999998E-2</v>
      </c>
      <c r="AJ115" s="66">
        <f t="shared" si="77"/>
        <v>6.2170799999999998E-2</v>
      </c>
      <c r="AK115" s="66">
        <f t="shared" si="77"/>
        <v>6.2170799999999998E-2</v>
      </c>
      <c r="AL115" s="66">
        <f t="shared" si="77"/>
        <v>6.2170799999999998E-2</v>
      </c>
      <c r="AM115" s="66">
        <f t="shared" si="77"/>
        <v>6.2170799999999998E-2</v>
      </c>
      <c r="AN115" s="66">
        <f t="shared" si="77"/>
        <v>6.2170799999999998E-2</v>
      </c>
      <c r="AO115" s="66">
        <f t="shared" si="77"/>
        <v>6.2170799999999998E-2</v>
      </c>
      <c r="AP115" s="66">
        <f t="shared" si="77"/>
        <v>6.2170799999999998E-2</v>
      </c>
      <c r="AQ115" s="66">
        <f t="shared" si="77"/>
        <v>6.2170799999999998E-2</v>
      </c>
      <c r="AR115" s="66">
        <f t="shared" si="77"/>
        <v>6.2170799999999998E-2</v>
      </c>
      <c r="AS115" s="66">
        <f t="shared" si="77"/>
        <v>6.2170799999999998E-2</v>
      </c>
      <c r="AT115" s="66">
        <f t="shared" si="77"/>
        <v>6.2170799999999998E-2</v>
      </c>
      <c r="AU115" s="66">
        <f t="shared" si="77"/>
        <v>6.2170799999999998E-2</v>
      </c>
      <c r="AV115" s="66">
        <f t="shared" si="77"/>
        <v>6.2170799999999998E-2</v>
      </c>
      <c r="AW115" s="66">
        <f t="shared" si="77"/>
        <v>6.2170799999999998E-2</v>
      </c>
      <c r="AX115" s="66">
        <f t="shared" si="77"/>
        <v>6.2170799999999998E-2</v>
      </c>
      <c r="AY115" s="66">
        <f t="shared" si="77"/>
        <v>6.2170799999999998E-2</v>
      </c>
      <c r="AZ115" s="66">
        <f t="shared" si="77"/>
        <v>6.2170799999999998E-2</v>
      </c>
      <c r="BA115" s="66">
        <f t="shared" si="77"/>
        <v>6.2170799999999998E-2</v>
      </c>
      <c r="BB115" s="66">
        <f t="shared" si="77"/>
        <v>0</v>
      </c>
      <c r="BC115" s="66">
        <f t="shared" si="77"/>
        <v>0</v>
      </c>
      <c r="BD115" s="66">
        <f t="shared" si="77"/>
        <v>0</v>
      </c>
      <c r="BE115" s="66">
        <f t="shared" si="77"/>
        <v>0</v>
      </c>
      <c r="BF115" s="66">
        <f t="shared" si="77"/>
        <v>0</v>
      </c>
      <c r="BG115" s="66">
        <f t="shared" si="77"/>
        <v>0</v>
      </c>
      <c r="BH115" s="66">
        <f t="shared" si="77"/>
        <v>0</v>
      </c>
      <c r="BI115" s="66">
        <f t="shared" si="77"/>
        <v>0</v>
      </c>
      <c r="BJ115" s="66">
        <f t="shared" si="77"/>
        <v>0</v>
      </c>
      <c r="BK115" s="66">
        <f t="shared" si="77"/>
        <v>0</v>
      </c>
      <c r="BL115" s="66">
        <f t="shared" si="77"/>
        <v>0</v>
      </c>
      <c r="BM115" s="35"/>
      <c r="BN115" s="55">
        <f>SUM(BN102:BN114)</f>
        <v>3.1085400000000023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4" activePane="bottomRight" state="frozen"/>
      <selection activeCell="A62" sqref="A62"/>
      <selection pane="topRight" activeCell="A62" sqref="A62"/>
      <selection pane="bottomLeft" activeCell="A62" sqref="A62"/>
      <selection pane="bottomRight" activeCell="D66" sqref="D6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hidden="1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325</v>
      </c>
    </row>
    <row r="2" spans="1:67" ht="15" customHeight="1" x14ac:dyDescent="0.2">
      <c r="A2" s="57" t="s">
        <v>21</v>
      </c>
      <c r="B2" s="105" t="str">
        <f>VLOOKUP($B$1,'Assumptions (Inputs)'!$B$7:$G$24,2,FALSE)</f>
        <v>4 MWs from Brownsville No. 1 to Glendale + 2MWs in High Tension Vault (formerly 5 MW)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2.472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(Escalated)'!E22</f>
        <v>0</v>
      </c>
      <c r="C13" s="126">
        <f>'CapEx (Escalated)'!F22</f>
        <v>2.472</v>
      </c>
      <c r="D13" s="126">
        <f>'CapEx (Escalated)'!G22</f>
        <v>0.63653999999999999</v>
      </c>
      <c r="E13" s="126">
        <f>'CapEx (Escalated)'!H22</f>
        <v>0</v>
      </c>
      <c r="F13" s="126">
        <f>'CapEx (Escalated)'!I22</f>
        <v>0</v>
      </c>
      <c r="G13" s="126">
        <f>'CapEx (Escalated)'!J22</f>
        <v>0</v>
      </c>
      <c r="H13" s="126">
        <f>'CapEx (Escalated)'!K22</f>
        <v>0</v>
      </c>
      <c r="I13" s="126">
        <f>'CapEx (Escalated)'!L22</f>
        <v>0</v>
      </c>
      <c r="J13" s="126">
        <f>'CapEx (Escalated)'!M22</f>
        <v>0</v>
      </c>
      <c r="K13" s="126">
        <f>'CapEx (Escalated)'!N22</f>
        <v>0</v>
      </c>
      <c r="L13" s="126">
        <f>'CapEx (Escalated)'!O22</f>
        <v>0</v>
      </c>
      <c r="M13" s="126">
        <f>'CapEx (Escalated)'!P22</f>
        <v>0</v>
      </c>
      <c r="N13" s="126">
        <f>'CapEx (Escalated)'!Q22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3.1085400000000001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-3.1085400000000001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>
        <f>-SUM(L13:N13)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-3.1085400000000001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2.472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1.236</v>
      </c>
      <c r="D16" s="66">
        <f t="shared" si="4"/>
        <v>1.236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3.1085400000000001</v>
      </c>
      <c r="F19" s="72">
        <f t="shared" si="5"/>
        <v>3.1085400000000001</v>
      </c>
      <c r="G19" s="72">
        <f t="shared" si="5"/>
        <v>3.1085400000000001</v>
      </c>
      <c r="H19" s="72">
        <f t="shared" si="5"/>
        <v>3.1085400000000001</v>
      </c>
      <c r="I19" s="72">
        <f t="shared" si="5"/>
        <v>3.1085400000000001</v>
      </c>
      <c r="J19" s="72">
        <f t="shared" si="5"/>
        <v>3.1085400000000001</v>
      </c>
      <c r="K19" s="72">
        <f t="shared" si="5"/>
        <v>3.1085400000000001</v>
      </c>
      <c r="L19" s="72">
        <f t="shared" si="5"/>
        <v>3.1085400000000001</v>
      </c>
      <c r="M19" s="72">
        <f t="shared" si="5"/>
        <v>3.1085400000000001</v>
      </c>
      <c r="N19" s="72">
        <f t="shared" si="5"/>
        <v>3.1085400000000001</v>
      </c>
      <c r="O19" s="72">
        <f t="shared" si="5"/>
        <v>3.1085400000000001</v>
      </c>
      <c r="P19" s="72">
        <f t="shared" si="5"/>
        <v>3.1085400000000001</v>
      </c>
      <c r="Q19" s="72">
        <f t="shared" si="5"/>
        <v>3.1085400000000001</v>
      </c>
      <c r="R19" s="72">
        <f t="shared" si="5"/>
        <v>3.1085400000000001</v>
      </c>
      <c r="S19" s="72">
        <f t="shared" si="5"/>
        <v>3.1085400000000001</v>
      </c>
      <c r="T19" s="72">
        <f t="shared" si="5"/>
        <v>3.1085400000000001</v>
      </c>
      <c r="U19" s="72">
        <f t="shared" si="5"/>
        <v>3.1085400000000001</v>
      </c>
      <c r="V19" s="72">
        <f t="shared" si="5"/>
        <v>3.1085400000000001</v>
      </c>
      <c r="W19" s="72">
        <f t="shared" si="5"/>
        <v>3.1085400000000001</v>
      </c>
      <c r="X19" s="72">
        <f t="shared" si="5"/>
        <v>3.1085400000000001</v>
      </c>
      <c r="Y19" s="72">
        <f t="shared" si="5"/>
        <v>3.1085400000000001</v>
      </c>
      <c r="Z19" s="72">
        <f t="shared" si="5"/>
        <v>3.1085400000000001</v>
      </c>
      <c r="AA19" s="72">
        <f t="shared" si="5"/>
        <v>3.1085400000000001</v>
      </c>
      <c r="AB19" s="72">
        <f t="shared" si="5"/>
        <v>3.1085400000000001</v>
      </c>
      <c r="AC19" s="72">
        <f t="shared" si="5"/>
        <v>3.1085400000000001</v>
      </c>
      <c r="AD19" s="72">
        <f t="shared" si="5"/>
        <v>3.1085400000000001</v>
      </c>
      <c r="AE19" s="72">
        <f t="shared" si="5"/>
        <v>3.1085400000000001</v>
      </c>
      <c r="AF19" s="72">
        <f t="shared" si="5"/>
        <v>3.1085400000000001</v>
      </c>
      <c r="AG19" s="72">
        <f t="shared" si="5"/>
        <v>3.1085400000000001</v>
      </c>
      <c r="AH19" s="72">
        <f t="shared" si="5"/>
        <v>3.1085400000000001</v>
      </c>
      <c r="AI19" s="72">
        <f t="shared" si="5"/>
        <v>3.1085400000000001</v>
      </c>
      <c r="AJ19" s="72">
        <f t="shared" si="5"/>
        <v>3.1085400000000001</v>
      </c>
      <c r="AK19" s="72">
        <f t="shared" si="5"/>
        <v>3.1085400000000001</v>
      </c>
      <c r="AL19" s="72">
        <f t="shared" si="5"/>
        <v>3.1085400000000001</v>
      </c>
      <c r="AM19" s="72">
        <f t="shared" si="5"/>
        <v>3.1085400000000001</v>
      </c>
      <c r="AN19" s="72">
        <f t="shared" si="5"/>
        <v>3.1085400000000001</v>
      </c>
      <c r="AO19" s="72">
        <f t="shared" si="5"/>
        <v>3.1085400000000001</v>
      </c>
      <c r="AP19" s="72">
        <f t="shared" si="5"/>
        <v>3.1085400000000001</v>
      </c>
      <c r="AQ19" s="72">
        <f t="shared" si="5"/>
        <v>3.1085400000000001</v>
      </c>
      <c r="AR19" s="72">
        <f t="shared" si="5"/>
        <v>3.1085400000000001</v>
      </c>
      <c r="AS19" s="72">
        <f t="shared" si="5"/>
        <v>3.1085400000000001</v>
      </c>
      <c r="AT19" s="72">
        <f t="shared" si="5"/>
        <v>3.1085400000000001</v>
      </c>
      <c r="AU19" s="72">
        <f t="shared" si="5"/>
        <v>3.1085400000000001</v>
      </c>
      <c r="AV19" s="72">
        <f t="shared" si="5"/>
        <v>3.1085400000000001</v>
      </c>
      <c r="AW19" s="72">
        <f t="shared" si="5"/>
        <v>3.1085400000000001</v>
      </c>
      <c r="AX19" s="72">
        <f t="shared" si="5"/>
        <v>3.1085400000000001</v>
      </c>
      <c r="AY19" s="72">
        <f t="shared" si="5"/>
        <v>3.1085400000000001</v>
      </c>
      <c r="AZ19" s="72">
        <f t="shared" si="5"/>
        <v>3.1085400000000001</v>
      </c>
      <c r="BA19" s="72">
        <f t="shared" si="5"/>
        <v>3.1085400000000001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3.1085400000000001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-3.1085400000000001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3.1085400000000001</v>
      </c>
      <c r="E21" s="72">
        <f t="shared" si="9"/>
        <v>3.1085400000000001</v>
      </c>
      <c r="F21" s="72">
        <f t="shared" si="9"/>
        <v>3.1085400000000001</v>
      </c>
      <c r="G21" s="72">
        <f t="shared" si="9"/>
        <v>3.1085400000000001</v>
      </c>
      <c r="H21" s="72">
        <f t="shared" si="9"/>
        <v>3.1085400000000001</v>
      </c>
      <c r="I21" s="72">
        <f t="shared" si="9"/>
        <v>3.1085400000000001</v>
      </c>
      <c r="J21" s="72">
        <f t="shared" si="9"/>
        <v>3.1085400000000001</v>
      </c>
      <c r="K21" s="72">
        <f t="shared" si="9"/>
        <v>3.1085400000000001</v>
      </c>
      <c r="L21" s="72">
        <f t="shared" si="9"/>
        <v>3.1085400000000001</v>
      </c>
      <c r="M21" s="72">
        <f t="shared" si="9"/>
        <v>3.1085400000000001</v>
      </c>
      <c r="N21" s="72">
        <f t="shared" si="9"/>
        <v>3.1085400000000001</v>
      </c>
      <c r="O21" s="72">
        <f t="shared" si="9"/>
        <v>3.1085400000000001</v>
      </c>
      <c r="P21" s="72">
        <f t="shared" si="9"/>
        <v>3.1085400000000001</v>
      </c>
      <c r="Q21" s="72">
        <f t="shared" si="9"/>
        <v>3.1085400000000001</v>
      </c>
      <c r="R21" s="72">
        <f t="shared" si="9"/>
        <v>3.1085400000000001</v>
      </c>
      <c r="S21" s="72">
        <f t="shared" si="9"/>
        <v>3.1085400000000001</v>
      </c>
      <c r="T21" s="72">
        <f t="shared" si="9"/>
        <v>3.1085400000000001</v>
      </c>
      <c r="U21" s="72">
        <f t="shared" si="9"/>
        <v>3.1085400000000001</v>
      </c>
      <c r="V21" s="72">
        <f t="shared" si="9"/>
        <v>3.1085400000000001</v>
      </c>
      <c r="W21" s="72">
        <f t="shared" si="9"/>
        <v>3.1085400000000001</v>
      </c>
      <c r="X21" s="72">
        <f t="shared" si="9"/>
        <v>3.1085400000000001</v>
      </c>
      <c r="Y21" s="72">
        <f t="shared" si="9"/>
        <v>3.1085400000000001</v>
      </c>
      <c r="Z21" s="72">
        <f t="shared" si="9"/>
        <v>3.1085400000000001</v>
      </c>
      <c r="AA21" s="72">
        <f t="shared" si="9"/>
        <v>3.1085400000000001</v>
      </c>
      <c r="AB21" s="72">
        <f t="shared" si="9"/>
        <v>3.1085400000000001</v>
      </c>
      <c r="AC21" s="72">
        <f t="shared" si="9"/>
        <v>3.1085400000000001</v>
      </c>
      <c r="AD21" s="72">
        <f t="shared" si="9"/>
        <v>3.1085400000000001</v>
      </c>
      <c r="AE21" s="72">
        <f t="shared" si="9"/>
        <v>3.1085400000000001</v>
      </c>
      <c r="AF21" s="72">
        <f t="shared" si="9"/>
        <v>3.1085400000000001</v>
      </c>
      <c r="AG21" s="72">
        <f t="shared" si="9"/>
        <v>3.1085400000000001</v>
      </c>
      <c r="AH21" s="72">
        <f t="shared" si="9"/>
        <v>3.1085400000000001</v>
      </c>
      <c r="AI21" s="72">
        <f t="shared" si="9"/>
        <v>3.1085400000000001</v>
      </c>
      <c r="AJ21" s="72">
        <f t="shared" si="9"/>
        <v>3.1085400000000001</v>
      </c>
      <c r="AK21" s="72">
        <f t="shared" si="9"/>
        <v>3.1085400000000001</v>
      </c>
      <c r="AL21" s="72">
        <f t="shared" si="9"/>
        <v>3.1085400000000001</v>
      </c>
      <c r="AM21" s="72">
        <f t="shared" si="9"/>
        <v>3.1085400000000001</v>
      </c>
      <c r="AN21" s="72">
        <f t="shared" si="9"/>
        <v>3.1085400000000001</v>
      </c>
      <c r="AO21" s="72">
        <f t="shared" si="9"/>
        <v>3.1085400000000001</v>
      </c>
      <c r="AP21" s="72">
        <f t="shared" si="9"/>
        <v>3.1085400000000001</v>
      </c>
      <c r="AQ21" s="72">
        <f t="shared" si="9"/>
        <v>3.1085400000000001</v>
      </c>
      <c r="AR21" s="72">
        <f t="shared" si="9"/>
        <v>3.1085400000000001</v>
      </c>
      <c r="AS21" s="72">
        <f t="shared" si="9"/>
        <v>3.1085400000000001</v>
      </c>
      <c r="AT21" s="72">
        <f t="shared" si="9"/>
        <v>3.1085400000000001</v>
      </c>
      <c r="AU21" s="72">
        <f t="shared" si="9"/>
        <v>3.1085400000000001</v>
      </c>
      <c r="AV21" s="72">
        <f t="shared" si="9"/>
        <v>3.1085400000000001</v>
      </c>
      <c r="AW21" s="72">
        <f t="shared" si="9"/>
        <v>3.1085400000000001</v>
      </c>
      <c r="AX21" s="72">
        <f t="shared" si="9"/>
        <v>3.1085400000000001</v>
      </c>
      <c r="AY21" s="72">
        <f t="shared" si="9"/>
        <v>3.1085400000000001</v>
      </c>
      <c r="AZ21" s="72">
        <f t="shared" si="9"/>
        <v>3.1085400000000001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1.55427</v>
      </c>
      <c r="E22" s="66">
        <f t="shared" si="10"/>
        <v>3.1085400000000001</v>
      </c>
      <c r="F22" s="66">
        <f t="shared" si="10"/>
        <v>3.1085400000000001</v>
      </c>
      <c r="G22" s="66">
        <f t="shared" si="10"/>
        <v>3.1085400000000001</v>
      </c>
      <c r="H22" s="66">
        <f t="shared" si="10"/>
        <v>3.1085400000000001</v>
      </c>
      <c r="I22" s="66">
        <f t="shared" si="10"/>
        <v>3.1085400000000001</v>
      </c>
      <c r="J22" s="66">
        <f t="shared" si="10"/>
        <v>3.1085400000000001</v>
      </c>
      <c r="K22" s="66">
        <f t="shared" si="10"/>
        <v>3.1085400000000001</v>
      </c>
      <c r="L22" s="66">
        <f t="shared" si="10"/>
        <v>3.1085400000000001</v>
      </c>
      <c r="M22" s="66">
        <f t="shared" si="10"/>
        <v>3.1085400000000001</v>
      </c>
      <c r="N22" s="66">
        <f t="shared" si="10"/>
        <v>3.1085400000000001</v>
      </c>
      <c r="O22" s="66">
        <f t="shared" si="10"/>
        <v>3.1085400000000001</v>
      </c>
      <c r="P22" s="66">
        <f t="shared" si="10"/>
        <v>3.1085400000000001</v>
      </c>
      <c r="Q22" s="66">
        <f t="shared" si="10"/>
        <v>3.1085400000000001</v>
      </c>
      <c r="R22" s="66">
        <f t="shared" si="10"/>
        <v>3.1085400000000001</v>
      </c>
      <c r="S22" s="66">
        <f t="shared" si="10"/>
        <v>3.1085400000000001</v>
      </c>
      <c r="T22" s="66">
        <f t="shared" si="10"/>
        <v>3.1085400000000001</v>
      </c>
      <c r="U22" s="66">
        <f t="shared" si="10"/>
        <v>3.1085400000000001</v>
      </c>
      <c r="V22" s="66">
        <f t="shared" si="10"/>
        <v>3.1085400000000001</v>
      </c>
      <c r="W22" s="66">
        <f t="shared" si="10"/>
        <v>3.1085400000000001</v>
      </c>
      <c r="X22" s="66">
        <f t="shared" si="10"/>
        <v>3.1085400000000001</v>
      </c>
      <c r="Y22" s="66">
        <f t="shared" si="10"/>
        <v>3.1085400000000001</v>
      </c>
      <c r="Z22" s="66">
        <f t="shared" si="10"/>
        <v>3.1085400000000001</v>
      </c>
      <c r="AA22" s="66">
        <f t="shared" si="10"/>
        <v>3.1085400000000001</v>
      </c>
      <c r="AB22" s="66">
        <f t="shared" si="10"/>
        <v>3.1085400000000001</v>
      </c>
      <c r="AC22" s="66">
        <f t="shared" si="10"/>
        <v>3.1085400000000001</v>
      </c>
      <c r="AD22" s="66">
        <f t="shared" si="10"/>
        <v>3.1085400000000001</v>
      </c>
      <c r="AE22" s="66">
        <f t="shared" si="10"/>
        <v>3.1085400000000001</v>
      </c>
      <c r="AF22" s="66">
        <f t="shared" si="10"/>
        <v>3.1085400000000001</v>
      </c>
      <c r="AG22" s="66">
        <f t="shared" si="10"/>
        <v>3.1085400000000001</v>
      </c>
      <c r="AH22" s="66">
        <f t="shared" si="10"/>
        <v>3.1085400000000001</v>
      </c>
      <c r="AI22" s="66">
        <f t="shared" si="10"/>
        <v>3.1085400000000001</v>
      </c>
      <c r="AJ22" s="66">
        <f t="shared" si="10"/>
        <v>3.1085400000000001</v>
      </c>
      <c r="AK22" s="66">
        <f t="shared" si="10"/>
        <v>3.1085400000000001</v>
      </c>
      <c r="AL22" s="66">
        <f t="shared" si="10"/>
        <v>3.1085400000000001</v>
      </c>
      <c r="AM22" s="66">
        <f t="shared" si="10"/>
        <v>3.1085400000000001</v>
      </c>
      <c r="AN22" s="66">
        <f t="shared" si="10"/>
        <v>3.1085400000000001</v>
      </c>
      <c r="AO22" s="66">
        <f t="shared" si="10"/>
        <v>3.1085400000000001</v>
      </c>
      <c r="AP22" s="66">
        <f t="shared" si="10"/>
        <v>3.1085400000000001</v>
      </c>
      <c r="AQ22" s="66">
        <f t="shared" si="10"/>
        <v>3.1085400000000001</v>
      </c>
      <c r="AR22" s="66">
        <f t="shared" si="10"/>
        <v>3.1085400000000001</v>
      </c>
      <c r="AS22" s="66">
        <f t="shared" si="10"/>
        <v>3.1085400000000001</v>
      </c>
      <c r="AT22" s="66">
        <f t="shared" si="10"/>
        <v>3.1085400000000001</v>
      </c>
      <c r="AU22" s="66">
        <f t="shared" si="10"/>
        <v>3.1085400000000001</v>
      </c>
      <c r="AV22" s="66">
        <f t="shared" si="10"/>
        <v>3.1085400000000001</v>
      </c>
      <c r="AW22" s="66">
        <f t="shared" si="10"/>
        <v>3.1085400000000001</v>
      </c>
      <c r="AX22" s="66">
        <f t="shared" si="10"/>
        <v>3.1085400000000001</v>
      </c>
      <c r="AY22" s="66">
        <f t="shared" si="10"/>
        <v>3.1085400000000001</v>
      </c>
      <c r="AZ22" s="66">
        <f t="shared" si="10"/>
        <v>3.1085400000000001</v>
      </c>
      <c r="BA22" s="66">
        <f t="shared" si="10"/>
        <v>1.55427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0.2331405</v>
      </c>
      <c r="F25" s="72">
        <f t="shared" si="11"/>
        <v>0.68195150520000003</v>
      </c>
      <c r="G25" s="72">
        <f t="shared" si="11"/>
        <v>1.0970659368</v>
      </c>
      <c r="H25" s="72">
        <f t="shared" si="11"/>
        <v>1.4810949683999999</v>
      </c>
      <c r="I25" s="72">
        <f t="shared" si="11"/>
        <v>1.8362767488</v>
      </c>
      <c r="J25" s="72">
        <f t="shared" si="11"/>
        <v>2.1648494268</v>
      </c>
      <c r="K25" s="72">
        <f t="shared" si="11"/>
        <v>2.4687402972000001</v>
      </c>
      <c r="L25" s="72">
        <f t="shared" si="11"/>
        <v>2.7498766548000004</v>
      </c>
      <c r="M25" s="72">
        <f t="shared" si="11"/>
        <v>3.0272827644000007</v>
      </c>
      <c r="N25" s="72">
        <f t="shared" si="11"/>
        <v>3.3046888740000009</v>
      </c>
      <c r="O25" s="72">
        <f t="shared" si="11"/>
        <v>3.5820949836000011</v>
      </c>
      <c r="P25" s="72">
        <f t="shared" si="11"/>
        <v>3.8595010932000013</v>
      </c>
      <c r="Q25" s="72">
        <f t="shared" si="11"/>
        <v>4.1369072028000016</v>
      </c>
      <c r="R25" s="72">
        <f t="shared" si="11"/>
        <v>4.4143133124000009</v>
      </c>
      <c r="S25" s="72">
        <f t="shared" si="11"/>
        <v>4.6917194220000003</v>
      </c>
      <c r="T25" s="72">
        <f t="shared" si="11"/>
        <v>4.9691255315999996</v>
      </c>
      <c r="U25" s="72">
        <f t="shared" si="11"/>
        <v>5.2465316411999989</v>
      </c>
      <c r="V25" s="72">
        <f t="shared" si="11"/>
        <v>5.5239377507999983</v>
      </c>
      <c r="W25" s="72">
        <f t="shared" si="11"/>
        <v>5.8013438603999976</v>
      </c>
      <c r="X25" s="72">
        <f t="shared" si="11"/>
        <v>6.0787499699999969</v>
      </c>
      <c r="Y25" s="72">
        <f t="shared" si="11"/>
        <v>6.2174530247999975</v>
      </c>
      <c r="Z25" s="72">
        <f t="shared" si="11"/>
        <v>6.2174530247999975</v>
      </c>
      <c r="AA25" s="72">
        <f t="shared" si="11"/>
        <v>6.2174530247999975</v>
      </c>
      <c r="AB25" s="72">
        <f t="shared" si="11"/>
        <v>6.2174530247999975</v>
      </c>
      <c r="AC25" s="72">
        <f t="shared" si="11"/>
        <v>6.2174530247999975</v>
      </c>
      <c r="AD25" s="72">
        <f t="shared" si="11"/>
        <v>6.2174530247999975</v>
      </c>
      <c r="AE25" s="72">
        <f t="shared" si="11"/>
        <v>6.2174530247999975</v>
      </c>
      <c r="AF25" s="72">
        <f t="shared" si="11"/>
        <v>6.2174530247999975</v>
      </c>
      <c r="AG25" s="72">
        <f t="shared" si="11"/>
        <v>6.2174530247999975</v>
      </c>
      <c r="AH25" s="72">
        <f t="shared" si="11"/>
        <v>6.2174530247999975</v>
      </c>
      <c r="AI25" s="72">
        <f t="shared" si="11"/>
        <v>6.2174530247999975</v>
      </c>
      <c r="AJ25" s="72">
        <f t="shared" si="11"/>
        <v>6.2174530247999975</v>
      </c>
      <c r="AK25" s="72">
        <f t="shared" si="11"/>
        <v>6.2174530247999975</v>
      </c>
      <c r="AL25" s="72">
        <f t="shared" si="11"/>
        <v>6.2174530247999975</v>
      </c>
      <c r="AM25" s="72">
        <f t="shared" si="11"/>
        <v>6.2174530247999975</v>
      </c>
      <c r="AN25" s="72">
        <f t="shared" si="11"/>
        <v>6.2174530247999975</v>
      </c>
      <c r="AO25" s="72">
        <f t="shared" si="11"/>
        <v>6.2174530247999975</v>
      </c>
      <c r="AP25" s="72">
        <f t="shared" si="11"/>
        <v>6.2174530247999975</v>
      </c>
      <c r="AQ25" s="72">
        <f t="shared" si="11"/>
        <v>6.2174530247999975</v>
      </c>
      <c r="AR25" s="72">
        <f t="shared" si="11"/>
        <v>6.2174530247999975</v>
      </c>
      <c r="AS25" s="72">
        <f t="shared" si="11"/>
        <v>6.2174530247999975</v>
      </c>
      <c r="AT25" s="72">
        <f t="shared" si="11"/>
        <v>6.2174530247999975</v>
      </c>
      <c r="AU25" s="72">
        <f t="shared" si="11"/>
        <v>6.2174530247999975</v>
      </c>
      <c r="AV25" s="72">
        <f t="shared" si="11"/>
        <v>6.2174530247999975</v>
      </c>
      <c r="AW25" s="72">
        <f t="shared" si="11"/>
        <v>6.2174530247999975</v>
      </c>
      <c r="AX25" s="72">
        <f t="shared" si="11"/>
        <v>6.2174530247999975</v>
      </c>
      <c r="AY25" s="72">
        <f t="shared" si="11"/>
        <v>6.2174530247999975</v>
      </c>
      <c r="AZ25" s="72">
        <f t="shared" si="11"/>
        <v>6.2174530247999975</v>
      </c>
      <c r="BA25" s="72">
        <f t="shared" si="11"/>
        <v>6.2174530247999975</v>
      </c>
      <c r="BB25" s="72">
        <f t="shared" si="11"/>
        <v>6.2174530247999975</v>
      </c>
      <c r="BC25" s="72">
        <f t="shared" si="11"/>
        <v>6.2174530247999975</v>
      </c>
      <c r="BD25" s="72">
        <f t="shared" si="11"/>
        <v>6.2174530247999975</v>
      </c>
      <c r="BE25" s="72">
        <f t="shared" si="11"/>
        <v>6.2174530247999975</v>
      </c>
      <c r="BF25" s="72">
        <f t="shared" si="11"/>
        <v>6.2174530247999975</v>
      </c>
      <c r="BG25" s="72">
        <f t="shared" si="11"/>
        <v>6.2174530247999975</v>
      </c>
      <c r="BH25" s="72">
        <f t="shared" si="11"/>
        <v>6.2174530247999975</v>
      </c>
      <c r="BI25" s="72">
        <f t="shared" si="11"/>
        <v>6.2174530247999975</v>
      </c>
      <c r="BJ25" s="72">
        <f t="shared" si="11"/>
        <v>6.2174530247999975</v>
      </c>
      <c r="BK25" s="72">
        <f t="shared" si="11"/>
        <v>6.2174530247999975</v>
      </c>
      <c r="BL25" s="72">
        <f t="shared" si="11"/>
        <v>6.2174530247999975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0.11657025</v>
      </c>
      <c r="E26" s="72">
        <f t="shared" si="12"/>
        <v>0.22440550260000003</v>
      </c>
      <c r="F26" s="72">
        <f t="shared" si="12"/>
        <v>0.2075572158</v>
      </c>
      <c r="G26" s="72">
        <f t="shared" si="12"/>
        <v>0.19201451580000001</v>
      </c>
      <c r="H26" s="72">
        <f t="shared" si="12"/>
        <v>0.17759089020000002</v>
      </c>
      <c r="I26" s="72">
        <f t="shared" si="12"/>
        <v>0.164286339</v>
      </c>
      <c r="J26" s="72">
        <f t="shared" si="12"/>
        <v>0.15194543520000001</v>
      </c>
      <c r="K26" s="72">
        <f t="shared" si="12"/>
        <v>0.14056817880000003</v>
      </c>
      <c r="L26" s="72">
        <f t="shared" si="12"/>
        <v>0.1387030548</v>
      </c>
      <c r="M26" s="72">
        <f t="shared" si="12"/>
        <v>0.1387030548</v>
      </c>
      <c r="N26" s="72">
        <f t="shared" si="12"/>
        <v>0.1387030548</v>
      </c>
      <c r="O26" s="72">
        <f t="shared" si="12"/>
        <v>0.1387030548</v>
      </c>
      <c r="P26" s="72">
        <f t="shared" si="12"/>
        <v>0.1387030548</v>
      </c>
      <c r="Q26" s="72">
        <f t="shared" si="12"/>
        <v>0.1387030548</v>
      </c>
      <c r="R26" s="72">
        <f t="shared" si="12"/>
        <v>0.1387030548</v>
      </c>
      <c r="S26" s="72">
        <f t="shared" si="12"/>
        <v>0.1387030548</v>
      </c>
      <c r="T26" s="72">
        <f t="shared" si="12"/>
        <v>0.1387030548</v>
      </c>
      <c r="U26" s="72">
        <f t="shared" si="12"/>
        <v>0.1387030548</v>
      </c>
      <c r="V26" s="72">
        <f t="shared" si="12"/>
        <v>0.1387030548</v>
      </c>
      <c r="W26" s="72">
        <f t="shared" si="12"/>
        <v>0.1387030548</v>
      </c>
      <c r="X26" s="72">
        <f t="shared" si="12"/>
        <v>6.9351527400000001E-2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3.108726512400001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0.11657025</v>
      </c>
      <c r="E27" s="72">
        <f t="shared" si="13"/>
        <v>0.22440550260000003</v>
      </c>
      <c r="F27" s="72">
        <f t="shared" si="13"/>
        <v>0.2075572158</v>
      </c>
      <c r="G27" s="72">
        <f t="shared" si="13"/>
        <v>0.19201451580000001</v>
      </c>
      <c r="H27" s="72">
        <f t="shared" si="13"/>
        <v>0.17759089020000002</v>
      </c>
      <c r="I27" s="72">
        <f t="shared" si="13"/>
        <v>0.164286339</v>
      </c>
      <c r="J27" s="72">
        <f t="shared" si="13"/>
        <v>0.15194543520000001</v>
      </c>
      <c r="K27" s="72">
        <f t="shared" si="13"/>
        <v>0.14056817880000003</v>
      </c>
      <c r="L27" s="72">
        <f t="shared" si="13"/>
        <v>0.1387030548</v>
      </c>
      <c r="M27" s="72">
        <f t="shared" si="13"/>
        <v>0.1387030548</v>
      </c>
      <c r="N27" s="72">
        <f t="shared" si="13"/>
        <v>0.1387030548</v>
      </c>
      <c r="O27" s="72">
        <f t="shared" si="13"/>
        <v>0.1387030548</v>
      </c>
      <c r="P27" s="72">
        <f t="shared" si="13"/>
        <v>0.1387030548</v>
      </c>
      <c r="Q27" s="72">
        <f t="shared" si="13"/>
        <v>0.1387030548</v>
      </c>
      <c r="R27" s="72">
        <f t="shared" si="13"/>
        <v>0.1387030548</v>
      </c>
      <c r="S27" s="72">
        <f t="shared" si="13"/>
        <v>0.1387030548</v>
      </c>
      <c r="T27" s="72">
        <f t="shared" si="13"/>
        <v>0.1387030548</v>
      </c>
      <c r="U27" s="72">
        <f t="shared" si="13"/>
        <v>0.1387030548</v>
      </c>
      <c r="V27" s="72">
        <f t="shared" si="13"/>
        <v>0.1387030548</v>
      </c>
      <c r="W27" s="72">
        <f t="shared" si="13"/>
        <v>0.1387030548</v>
      </c>
      <c r="X27" s="72">
        <f t="shared" si="13"/>
        <v>6.9351527400000001E-2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3.108726512400001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0.2331405</v>
      </c>
      <c r="E28" s="72">
        <f t="shared" si="14"/>
        <v>0.68195150520000003</v>
      </c>
      <c r="F28" s="72">
        <f t="shared" si="14"/>
        <v>1.0970659368</v>
      </c>
      <c r="G28" s="72">
        <f t="shared" si="14"/>
        <v>1.4810949683999999</v>
      </c>
      <c r="H28" s="72">
        <f t="shared" si="14"/>
        <v>1.8362767488</v>
      </c>
      <c r="I28" s="72">
        <f t="shared" si="14"/>
        <v>2.1648494268</v>
      </c>
      <c r="J28" s="72">
        <f t="shared" si="14"/>
        <v>2.4687402972000001</v>
      </c>
      <c r="K28" s="72">
        <f t="shared" si="14"/>
        <v>2.7498766548000004</v>
      </c>
      <c r="L28" s="72">
        <f t="shared" si="14"/>
        <v>3.0272827644000007</v>
      </c>
      <c r="M28" s="72">
        <f t="shared" si="14"/>
        <v>3.3046888740000009</v>
      </c>
      <c r="N28" s="72">
        <f t="shared" si="14"/>
        <v>3.5820949836000011</v>
      </c>
      <c r="O28" s="72">
        <f t="shared" si="14"/>
        <v>3.8595010932000013</v>
      </c>
      <c r="P28" s="72">
        <f t="shared" si="14"/>
        <v>4.1369072028000016</v>
      </c>
      <c r="Q28" s="72">
        <f t="shared" si="14"/>
        <v>4.4143133124000009</v>
      </c>
      <c r="R28" s="72">
        <f t="shared" si="14"/>
        <v>4.6917194220000003</v>
      </c>
      <c r="S28" s="72">
        <f t="shared" si="14"/>
        <v>4.9691255315999996</v>
      </c>
      <c r="T28" s="72">
        <f t="shared" si="14"/>
        <v>5.2465316411999989</v>
      </c>
      <c r="U28" s="72">
        <f t="shared" si="14"/>
        <v>5.5239377507999983</v>
      </c>
      <c r="V28" s="72">
        <f t="shared" si="14"/>
        <v>5.8013438603999976</v>
      </c>
      <c r="W28" s="72">
        <f t="shared" si="14"/>
        <v>6.0787499699999969</v>
      </c>
      <c r="X28" s="72">
        <f t="shared" si="14"/>
        <v>6.2174530247999975</v>
      </c>
      <c r="Y28" s="72">
        <f t="shared" si="14"/>
        <v>6.2174530247999975</v>
      </c>
      <c r="Z28" s="72">
        <f t="shared" si="14"/>
        <v>6.2174530247999975</v>
      </c>
      <c r="AA28" s="72">
        <f t="shared" si="14"/>
        <v>6.2174530247999975</v>
      </c>
      <c r="AB28" s="72">
        <f t="shared" si="14"/>
        <v>6.2174530247999975</v>
      </c>
      <c r="AC28" s="72">
        <f t="shared" si="14"/>
        <v>6.2174530247999975</v>
      </c>
      <c r="AD28" s="72">
        <f t="shared" si="14"/>
        <v>6.2174530247999975</v>
      </c>
      <c r="AE28" s="72">
        <f t="shared" si="14"/>
        <v>6.2174530247999975</v>
      </c>
      <c r="AF28" s="72">
        <f t="shared" si="14"/>
        <v>6.2174530247999975</v>
      </c>
      <c r="AG28" s="72">
        <f t="shared" si="14"/>
        <v>6.2174530247999975</v>
      </c>
      <c r="AH28" s="72">
        <f t="shared" si="14"/>
        <v>6.2174530247999975</v>
      </c>
      <c r="AI28" s="72">
        <f t="shared" si="14"/>
        <v>6.2174530247999975</v>
      </c>
      <c r="AJ28" s="72">
        <f t="shared" si="14"/>
        <v>6.2174530247999975</v>
      </c>
      <c r="AK28" s="72">
        <f t="shared" si="14"/>
        <v>6.2174530247999975</v>
      </c>
      <c r="AL28" s="72">
        <f t="shared" si="14"/>
        <v>6.2174530247999975</v>
      </c>
      <c r="AM28" s="72">
        <f t="shared" si="14"/>
        <v>6.2174530247999975</v>
      </c>
      <c r="AN28" s="72">
        <f t="shared" si="14"/>
        <v>6.2174530247999975</v>
      </c>
      <c r="AO28" s="72">
        <f t="shared" si="14"/>
        <v>6.2174530247999975</v>
      </c>
      <c r="AP28" s="72">
        <f t="shared" si="14"/>
        <v>6.2174530247999975</v>
      </c>
      <c r="AQ28" s="72">
        <f t="shared" si="14"/>
        <v>6.2174530247999975</v>
      </c>
      <c r="AR28" s="72">
        <f t="shared" si="14"/>
        <v>6.2174530247999975</v>
      </c>
      <c r="AS28" s="72">
        <f t="shared" si="14"/>
        <v>6.2174530247999975</v>
      </c>
      <c r="AT28" s="72">
        <f t="shared" si="14"/>
        <v>6.2174530247999975</v>
      </c>
      <c r="AU28" s="72">
        <f t="shared" si="14"/>
        <v>6.2174530247999975</v>
      </c>
      <c r="AV28" s="72">
        <f t="shared" si="14"/>
        <v>6.2174530247999975</v>
      </c>
      <c r="AW28" s="72">
        <f t="shared" si="14"/>
        <v>6.2174530247999975</v>
      </c>
      <c r="AX28" s="72">
        <f t="shared" si="14"/>
        <v>6.2174530247999975</v>
      </c>
      <c r="AY28" s="72">
        <f t="shared" si="14"/>
        <v>6.2174530247999975</v>
      </c>
      <c r="AZ28" s="72">
        <f t="shared" si="14"/>
        <v>6.2174530247999975</v>
      </c>
      <c r="BA28" s="72">
        <f t="shared" si="14"/>
        <v>6.2174530247999975</v>
      </c>
      <c r="BB28" s="72">
        <f t="shared" si="14"/>
        <v>6.2174530247999975</v>
      </c>
      <c r="BC28" s="72">
        <f t="shared" si="14"/>
        <v>6.2174530247999975</v>
      </c>
      <c r="BD28" s="72">
        <f t="shared" si="14"/>
        <v>6.2174530247999975</v>
      </c>
      <c r="BE28" s="72">
        <f t="shared" si="14"/>
        <v>6.2174530247999975</v>
      </c>
      <c r="BF28" s="72">
        <f t="shared" si="14"/>
        <v>6.2174530247999975</v>
      </c>
      <c r="BG28" s="72">
        <f t="shared" si="14"/>
        <v>6.2174530247999975</v>
      </c>
      <c r="BH28" s="72">
        <f t="shared" si="14"/>
        <v>6.2174530247999975</v>
      </c>
      <c r="BI28" s="72">
        <f t="shared" si="14"/>
        <v>6.2174530247999975</v>
      </c>
      <c r="BJ28" s="72">
        <f t="shared" si="14"/>
        <v>6.2174530247999975</v>
      </c>
      <c r="BK28" s="72">
        <f t="shared" si="14"/>
        <v>6.2174530247999975</v>
      </c>
      <c r="BL28" s="72">
        <f t="shared" si="14"/>
        <v>6.2174530247999975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0.11657025</v>
      </c>
      <c r="E29" s="66">
        <f t="shared" si="15"/>
        <v>0.4575460026</v>
      </c>
      <c r="F29" s="66">
        <f t="shared" si="15"/>
        <v>0.889508721</v>
      </c>
      <c r="G29" s="66">
        <f>AVERAGE(G25,G28)</f>
        <v>1.2890804525999999</v>
      </c>
      <c r="H29" s="66">
        <f t="shared" si="15"/>
        <v>1.6586858586</v>
      </c>
      <c r="I29" s="66">
        <f t="shared" si="15"/>
        <v>2.0005630877999998</v>
      </c>
      <c r="J29" s="66">
        <f t="shared" si="15"/>
        <v>2.3167948620000001</v>
      </c>
      <c r="K29" s="66">
        <f t="shared" si="15"/>
        <v>2.6093084760000003</v>
      </c>
      <c r="L29" s="66">
        <f t="shared" si="15"/>
        <v>2.8885797096000005</v>
      </c>
      <c r="M29" s="66">
        <f t="shared" si="15"/>
        <v>3.1659858192000008</v>
      </c>
      <c r="N29" s="66">
        <f t="shared" si="15"/>
        <v>3.443391928800001</v>
      </c>
      <c r="O29" s="66">
        <f t="shared" si="15"/>
        <v>3.7207980384000012</v>
      </c>
      <c r="P29" s="66">
        <f t="shared" si="15"/>
        <v>3.9982041480000015</v>
      </c>
      <c r="Q29" s="66">
        <f t="shared" si="15"/>
        <v>4.2756102576000012</v>
      </c>
      <c r="R29" s="66">
        <f t="shared" si="15"/>
        <v>4.5530163672000006</v>
      </c>
      <c r="S29" s="66">
        <f t="shared" si="15"/>
        <v>4.8304224767999999</v>
      </c>
      <c r="T29" s="66">
        <f t="shared" si="15"/>
        <v>5.1078285863999993</v>
      </c>
      <c r="U29" s="66">
        <f t="shared" si="15"/>
        <v>5.3852346959999986</v>
      </c>
      <c r="V29" s="66">
        <f t="shared" si="15"/>
        <v>5.6626408055999979</v>
      </c>
      <c r="W29" s="66">
        <f t="shared" si="15"/>
        <v>5.9400469151999973</v>
      </c>
      <c r="X29" s="66">
        <f t="shared" si="15"/>
        <v>6.1481014973999972</v>
      </c>
      <c r="Y29" s="66">
        <f t="shared" si="15"/>
        <v>6.2174530247999975</v>
      </c>
      <c r="Z29" s="66">
        <f t="shared" si="15"/>
        <v>6.2174530247999975</v>
      </c>
      <c r="AA29" s="66">
        <f t="shared" si="15"/>
        <v>6.2174530247999975</v>
      </c>
      <c r="AB29" s="66">
        <f t="shared" si="15"/>
        <v>6.2174530247999975</v>
      </c>
      <c r="AC29" s="66">
        <f t="shared" si="15"/>
        <v>6.2174530247999975</v>
      </c>
      <c r="AD29" s="66">
        <f t="shared" si="15"/>
        <v>6.2174530247999975</v>
      </c>
      <c r="AE29" s="66">
        <f t="shared" si="15"/>
        <v>6.2174530247999975</v>
      </c>
      <c r="AF29" s="66">
        <f t="shared" si="15"/>
        <v>6.2174530247999975</v>
      </c>
      <c r="AG29" s="66">
        <f t="shared" si="15"/>
        <v>6.2174530247999975</v>
      </c>
      <c r="AH29" s="66">
        <f t="shared" si="15"/>
        <v>6.2174530247999975</v>
      </c>
      <c r="AI29" s="66">
        <f t="shared" si="15"/>
        <v>6.2174530247999975</v>
      </c>
      <c r="AJ29" s="66">
        <f t="shared" si="15"/>
        <v>6.2174530247999975</v>
      </c>
      <c r="AK29" s="66">
        <f t="shared" si="15"/>
        <v>6.2174530247999975</v>
      </c>
      <c r="AL29" s="66">
        <f t="shared" si="15"/>
        <v>6.2174530247999975</v>
      </c>
      <c r="AM29" s="66">
        <f t="shared" si="15"/>
        <v>6.2174530247999975</v>
      </c>
      <c r="AN29" s="66">
        <f t="shared" si="15"/>
        <v>6.2174530247999975</v>
      </c>
      <c r="AO29" s="66">
        <f t="shared" si="15"/>
        <v>6.2174530247999975</v>
      </c>
      <c r="AP29" s="66">
        <f t="shared" si="15"/>
        <v>6.2174530247999975</v>
      </c>
      <c r="AQ29" s="66">
        <f t="shared" si="15"/>
        <v>6.2174530247999975</v>
      </c>
      <c r="AR29" s="66">
        <f t="shared" si="15"/>
        <v>6.2174530247999975</v>
      </c>
      <c r="AS29" s="66">
        <f t="shared" si="15"/>
        <v>6.2174530247999975</v>
      </c>
      <c r="AT29" s="66">
        <f t="shared" si="15"/>
        <v>6.2174530247999975</v>
      </c>
      <c r="AU29" s="66">
        <f t="shared" si="15"/>
        <v>6.2174530247999975</v>
      </c>
      <c r="AV29" s="66">
        <f t="shared" si="15"/>
        <v>6.2174530247999975</v>
      </c>
      <c r="AW29" s="66">
        <f t="shared" si="15"/>
        <v>6.2174530247999975</v>
      </c>
      <c r="AX29" s="66">
        <f t="shared" si="15"/>
        <v>6.2174530247999975</v>
      </c>
      <c r="AY29" s="66">
        <f t="shared" si="15"/>
        <v>6.2174530247999975</v>
      </c>
      <c r="AZ29" s="66">
        <f t="shared" si="15"/>
        <v>6.2174530247999975</v>
      </c>
      <c r="BA29" s="66">
        <f t="shared" si="15"/>
        <v>6.2174530247999975</v>
      </c>
      <c r="BB29" s="66">
        <f t="shared" si="15"/>
        <v>6.2174530247999975</v>
      </c>
      <c r="BC29" s="66">
        <f t="shared" si="15"/>
        <v>6.2174530247999975</v>
      </c>
      <c r="BD29" s="66">
        <f t="shared" si="15"/>
        <v>6.2174530247999975</v>
      </c>
      <c r="BE29" s="66">
        <f t="shared" si="15"/>
        <v>6.2174530247999975</v>
      </c>
      <c r="BF29" s="66">
        <f t="shared" si="15"/>
        <v>6.2174530247999975</v>
      </c>
      <c r="BG29" s="66">
        <f t="shared" si="15"/>
        <v>6.2174530247999975</v>
      </c>
      <c r="BH29" s="66">
        <f t="shared" si="15"/>
        <v>6.2174530247999975</v>
      </c>
      <c r="BI29" s="66">
        <f t="shared" si="15"/>
        <v>6.2174530247999975</v>
      </c>
      <c r="BJ29" s="66">
        <f t="shared" si="15"/>
        <v>6.2174530247999975</v>
      </c>
      <c r="BK29" s="66">
        <f t="shared" si="15"/>
        <v>6.2174530247999975</v>
      </c>
      <c r="BL29" s="66">
        <f t="shared" si="15"/>
        <v>6.2174530247999975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7.7713500000000005E-2</v>
      </c>
      <c r="F32" s="72">
        <f t="shared" si="16"/>
        <v>0.15542700000000001</v>
      </c>
      <c r="G32" s="72">
        <f t="shared" si="16"/>
        <v>0.23314050000000003</v>
      </c>
      <c r="H32" s="72">
        <f t="shared" si="16"/>
        <v>0.31085400000000002</v>
      </c>
      <c r="I32" s="72">
        <f t="shared" si="16"/>
        <v>0.38856750000000001</v>
      </c>
      <c r="J32" s="72">
        <f t="shared" si="16"/>
        <v>0.466281</v>
      </c>
      <c r="K32" s="72">
        <f t="shared" si="16"/>
        <v>0.54399450000000005</v>
      </c>
      <c r="L32" s="72">
        <f t="shared" si="16"/>
        <v>0.62170800000000004</v>
      </c>
      <c r="M32" s="72">
        <f t="shared" si="16"/>
        <v>0.69942150000000003</v>
      </c>
      <c r="N32" s="72">
        <f t="shared" si="16"/>
        <v>0.77713500000000002</v>
      </c>
      <c r="O32" s="72">
        <f t="shared" si="16"/>
        <v>0.85484850000000001</v>
      </c>
      <c r="P32" s="72">
        <f t="shared" si="16"/>
        <v>0.932562</v>
      </c>
      <c r="Q32" s="72">
        <f t="shared" si="16"/>
        <v>1.0102755000000001</v>
      </c>
      <c r="R32" s="72">
        <f t="shared" si="16"/>
        <v>1.0879890000000001</v>
      </c>
      <c r="S32" s="72">
        <f t="shared" si="16"/>
        <v>1.1657025000000001</v>
      </c>
      <c r="T32" s="72">
        <f t="shared" si="16"/>
        <v>1.2434160000000001</v>
      </c>
      <c r="U32" s="72">
        <f t="shared" si="16"/>
        <v>1.3211295000000001</v>
      </c>
      <c r="V32" s="72">
        <f t="shared" si="16"/>
        <v>1.3988430000000001</v>
      </c>
      <c r="W32" s="72">
        <f t="shared" si="16"/>
        <v>1.4765565</v>
      </c>
      <c r="X32" s="72">
        <f t="shared" si="16"/>
        <v>1.55427</v>
      </c>
      <c r="Y32" s="72">
        <f t="shared" si="16"/>
        <v>1.6319835</v>
      </c>
      <c r="Z32" s="72">
        <f t="shared" si="16"/>
        <v>1.709697</v>
      </c>
      <c r="AA32" s="72">
        <f t="shared" si="16"/>
        <v>1.7874105</v>
      </c>
      <c r="AB32" s="72">
        <f t="shared" si="16"/>
        <v>1.865124</v>
      </c>
      <c r="AC32" s="72">
        <f t="shared" si="16"/>
        <v>1.9428375</v>
      </c>
      <c r="AD32" s="72">
        <f t="shared" si="16"/>
        <v>2.0205510000000002</v>
      </c>
      <c r="AE32" s="72">
        <f t="shared" si="16"/>
        <v>2.0982645000000004</v>
      </c>
      <c r="AF32" s="72">
        <f t="shared" si="16"/>
        <v>2.1759780000000006</v>
      </c>
      <c r="AG32" s="72">
        <f t="shared" si="16"/>
        <v>2.2536915000000008</v>
      </c>
      <c r="AH32" s="72">
        <f t="shared" si="16"/>
        <v>2.3314050000000011</v>
      </c>
      <c r="AI32" s="72">
        <f t="shared" si="16"/>
        <v>2.4091185000000013</v>
      </c>
      <c r="AJ32" s="72">
        <f t="shared" si="16"/>
        <v>2.4868320000000015</v>
      </c>
      <c r="AK32" s="72">
        <f t="shared" si="16"/>
        <v>2.5645455000000017</v>
      </c>
      <c r="AL32" s="72">
        <f t="shared" si="16"/>
        <v>2.6422590000000019</v>
      </c>
      <c r="AM32" s="72">
        <f t="shared" si="16"/>
        <v>2.7199725000000021</v>
      </c>
      <c r="AN32" s="72">
        <f t="shared" si="16"/>
        <v>2.7976860000000023</v>
      </c>
      <c r="AO32" s="72">
        <f t="shared" si="16"/>
        <v>2.8753995000000026</v>
      </c>
      <c r="AP32" s="72">
        <f t="shared" si="16"/>
        <v>2.9531130000000028</v>
      </c>
      <c r="AQ32" s="72">
        <f t="shared" si="16"/>
        <v>3.030826500000003</v>
      </c>
      <c r="AR32" s="72">
        <f t="shared" si="16"/>
        <v>3.1085400000000032</v>
      </c>
      <c r="AS32" s="72">
        <f t="shared" si="16"/>
        <v>3.1862535000000034</v>
      </c>
      <c r="AT32" s="72">
        <f t="shared" si="16"/>
        <v>3.2639670000000036</v>
      </c>
      <c r="AU32" s="72">
        <f t="shared" si="16"/>
        <v>3.3416805000000038</v>
      </c>
      <c r="AV32" s="72">
        <f t="shared" si="16"/>
        <v>3.419394000000004</v>
      </c>
      <c r="AW32" s="72">
        <f t="shared" si="16"/>
        <v>3.4971075000000043</v>
      </c>
      <c r="AX32" s="72">
        <f t="shared" si="16"/>
        <v>3.5748210000000045</v>
      </c>
      <c r="AY32" s="72">
        <f t="shared" si="16"/>
        <v>3.6525345000000047</v>
      </c>
      <c r="AZ32" s="72">
        <f t="shared" si="16"/>
        <v>3.7302480000000049</v>
      </c>
      <c r="BA32" s="72">
        <f t="shared" si="16"/>
        <v>3.8079615000000051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7.7713500000000005E-2</v>
      </c>
      <c r="E33" s="72">
        <f t="shared" si="17"/>
        <v>7.7713500000000005E-2</v>
      </c>
      <c r="F33" s="72">
        <f t="shared" si="17"/>
        <v>7.7713500000000005E-2</v>
      </c>
      <c r="G33" s="72">
        <f t="shared" si="17"/>
        <v>7.7713500000000005E-2</v>
      </c>
      <c r="H33" s="72">
        <f t="shared" si="17"/>
        <v>7.7713500000000005E-2</v>
      </c>
      <c r="I33" s="72">
        <f t="shared" si="17"/>
        <v>7.7713500000000005E-2</v>
      </c>
      <c r="J33" s="72">
        <f t="shared" si="17"/>
        <v>7.7713500000000005E-2</v>
      </c>
      <c r="K33" s="72">
        <f t="shared" si="17"/>
        <v>7.7713500000000005E-2</v>
      </c>
      <c r="L33" s="72">
        <f t="shared" si="17"/>
        <v>7.7713500000000005E-2</v>
      </c>
      <c r="M33" s="72">
        <f t="shared" si="17"/>
        <v>7.7713500000000005E-2</v>
      </c>
      <c r="N33" s="72">
        <f t="shared" si="17"/>
        <v>7.7713500000000005E-2</v>
      </c>
      <c r="O33" s="72">
        <f t="shared" si="17"/>
        <v>7.7713500000000005E-2</v>
      </c>
      <c r="P33" s="72">
        <f t="shared" si="17"/>
        <v>7.7713500000000005E-2</v>
      </c>
      <c r="Q33" s="72">
        <f t="shared" si="17"/>
        <v>7.7713500000000005E-2</v>
      </c>
      <c r="R33" s="72">
        <f t="shared" si="17"/>
        <v>7.7713500000000005E-2</v>
      </c>
      <c r="S33" s="72">
        <f t="shared" si="17"/>
        <v>7.7713500000000005E-2</v>
      </c>
      <c r="T33" s="72">
        <f t="shared" si="17"/>
        <v>7.7713500000000005E-2</v>
      </c>
      <c r="U33" s="72">
        <f t="shared" si="17"/>
        <v>7.7713500000000005E-2</v>
      </c>
      <c r="V33" s="72">
        <f t="shared" si="17"/>
        <v>7.7713500000000005E-2</v>
      </c>
      <c r="W33" s="72">
        <f t="shared" si="17"/>
        <v>7.7713500000000005E-2</v>
      </c>
      <c r="X33" s="72">
        <f t="shared" si="17"/>
        <v>7.7713500000000005E-2</v>
      </c>
      <c r="Y33" s="72">
        <f t="shared" si="17"/>
        <v>7.7713500000000005E-2</v>
      </c>
      <c r="Z33" s="72">
        <f t="shared" si="17"/>
        <v>7.7713500000000005E-2</v>
      </c>
      <c r="AA33" s="72">
        <f t="shared" si="17"/>
        <v>7.7713500000000005E-2</v>
      </c>
      <c r="AB33" s="72">
        <f t="shared" si="17"/>
        <v>7.7713500000000005E-2</v>
      </c>
      <c r="AC33" s="72">
        <f t="shared" si="17"/>
        <v>7.7713500000000005E-2</v>
      </c>
      <c r="AD33" s="72">
        <f t="shared" si="17"/>
        <v>7.7713500000000005E-2</v>
      </c>
      <c r="AE33" s="72">
        <f t="shared" si="17"/>
        <v>7.7713500000000005E-2</v>
      </c>
      <c r="AF33" s="72">
        <f t="shared" si="17"/>
        <v>7.7713500000000005E-2</v>
      </c>
      <c r="AG33" s="72">
        <f t="shared" si="17"/>
        <v>7.7713500000000005E-2</v>
      </c>
      <c r="AH33" s="72">
        <f t="shared" si="17"/>
        <v>7.7713500000000005E-2</v>
      </c>
      <c r="AI33" s="72">
        <f t="shared" si="17"/>
        <v>7.7713500000000005E-2</v>
      </c>
      <c r="AJ33" s="72">
        <f t="shared" si="17"/>
        <v>7.7713500000000005E-2</v>
      </c>
      <c r="AK33" s="72">
        <f t="shared" si="17"/>
        <v>7.7713500000000005E-2</v>
      </c>
      <c r="AL33" s="72">
        <f t="shared" si="17"/>
        <v>7.7713500000000005E-2</v>
      </c>
      <c r="AM33" s="72">
        <f t="shared" si="17"/>
        <v>7.7713500000000005E-2</v>
      </c>
      <c r="AN33" s="72">
        <f t="shared" si="17"/>
        <v>7.7713500000000005E-2</v>
      </c>
      <c r="AO33" s="72">
        <f t="shared" si="17"/>
        <v>7.7713500000000005E-2</v>
      </c>
      <c r="AP33" s="72">
        <f t="shared" si="17"/>
        <v>7.7713500000000005E-2</v>
      </c>
      <c r="AQ33" s="72">
        <f t="shared" si="17"/>
        <v>7.7713500000000005E-2</v>
      </c>
      <c r="AR33" s="72">
        <f t="shared" si="17"/>
        <v>7.7713500000000005E-2</v>
      </c>
      <c r="AS33" s="72">
        <f t="shared" si="17"/>
        <v>7.7713500000000005E-2</v>
      </c>
      <c r="AT33" s="72">
        <f t="shared" si="17"/>
        <v>7.7713500000000005E-2</v>
      </c>
      <c r="AU33" s="72">
        <f t="shared" si="17"/>
        <v>7.7713500000000005E-2</v>
      </c>
      <c r="AV33" s="72">
        <f t="shared" si="17"/>
        <v>7.7713500000000005E-2</v>
      </c>
      <c r="AW33" s="72">
        <f t="shared" si="17"/>
        <v>7.7713500000000005E-2</v>
      </c>
      <c r="AX33" s="72">
        <f t="shared" si="17"/>
        <v>7.7713500000000005E-2</v>
      </c>
      <c r="AY33" s="72">
        <f t="shared" si="17"/>
        <v>7.7713500000000005E-2</v>
      </c>
      <c r="AZ33" s="72">
        <f t="shared" si="17"/>
        <v>7.7713500000000005E-2</v>
      </c>
      <c r="BA33" s="72">
        <f t="shared" si="17"/>
        <v>7.7713500000000005E-2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3.8856750000000053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-3.8856750000000053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-3.8856750000000053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7.7713500000000005E-2</v>
      </c>
      <c r="E35" s="72">
        <f t="shared" si="18"/>
        <v>0.15542700000000001</v>
      </c>
      <c r="F35" s="72">
        <f t="shared" si="18"/>
        <v>0.23314050000000003</v>
      </c>
      <c r="G35" s="72">
        <f t="shared" si="18"/>
        <v>0.31085400000000002</v>
      </c>
      <c r="H35" s="72">
        <f t="shared" si="18"/>
        <v>0.38856750000000001</v>
      </c>
      <c r="I35" s="72">
        <f t="shared" si="18"/>
        <v>0.466281</v>
      </c>
      <c r="J35" s="72">
        <f t="shared" si="18"/>
        <v>0.54399450000000005</v>
      </c>
      <c r="K35" s="72">
        <f t="shared" si="18"/>
        <v>0.62170800000000004</v>
      </c>
      <c r="L35" s="72">
        <f t="shared" si="18"/>
        <v>0.69942150000000003</v>
      </c>
      <c r="M35" s="72">
        <f t="shared" si="18"/>
        <v>0.77713500000000002</v>
      </c>
      <c r="N35" s="72">
        <f t="shared" si="18"/>
        <v>0.85484850000000001</v>
      </c>
      <c r="O35" s="72">
        <f t="shared" si="18"/>
        <v>0.932562</v>
      </c>
      <c r="P35" s="72">
        <f t="shared" si="18"/>
        <v>1.0102755000000001</v>
      </c>
      <c r="Q35" s="72">
        <f t="shared" si="18"/>
        <v>1.0879890000000001</v>
      </c>
      <c r="R35" s="72">
        <f t="shared" si="18"/>
        <v>1.1657025000000001</v>
      </c>
      <c r="S35" s="72">
        <f t="shared" si="18"/>
        <v>1.2434160000000001</v>
      </c>
      <c r="T35" s="72">
        <f t="shared" si="18"/>
        <v>1.3211295000000001</v>
      </c>
      <c r="U35" s="72">
        <f t="shared" si="18"/>
        <v>1.3988430000000001</v>
      </c>
      <c r="V35" s="72">
        <f t="shared" si="18"/>
        <v>1.4765565</v>
      </c>
      <c r="W35" s="72">
        <f t="shared" si="18"/>
        <v>1.55427</v>
      </c>
      <c r="X35" s="72">
        <f t="shared" si="18"/>
        <v>1.6319835</v>
      </c>
      <c r="Y35" s="72">
        <f t="shared" si="18"/>
        <v>1.709697</v>
      </c>
      <c r="Z35" s="72">
        <f t="shared" si="18"/>
        <v>1.7874105</v>
      </c>
      <c r="AA35" s="72">
        <f t="shared" si="18"/>
        <v>1.865124</v>
      </c>
      <c r="AB35" s="72">
        <f t="shared" si="18"/>
        <v>1.9428375</v>
      </c>
      <c r="AC35" s="72">
        <f t="shared" si="18"/>
        <v>2.0205510000000002</v>
      </c>
      <c r="AD35" s="72">
        <f t="shared" si="18"/>
        <v>2.0982645000000004</v>
      </c>
      <c r="AE35" s="72">
        <f t="shared" si="18"/>
        <v>2.1759780000000006</v>
      </c>
      <c r="AF35" s="72">
        <f t="shared" si="18"/>
        <v>2.2536915000000008</v>
      </c>
      <c r="AG35" s="72">
        <f t="shared" si="18"/>
        <v>2.3314050000000011</v>
      </c>
      <c r="AH35" s="72">
        <f t="shared" si="18"/>
        <v>2.4091185000000013</v>
      </c>
      <c r="AI35" s="72">
        <f t="shared" si="18"/>
        <v>2.4868320000000015</v>
      </c>
      <c r="AJ35" s="72">
        <f t="shared" si="18"/>
        <v>2.5645455000000017</v>
      </c>
      <c r="AK35" s="72">
        <f t="shared" si="18"/>
        <v>2.6422590000000019</v>
      </c>
      <c r="AL35" s="72">
        <f t="shared" si="18"/>
        <v>2.7199725000000021</v>
      </c>
      <c r="AM35" s="72">
        <f t="shared" si="18"/>
        <v>2.7976860000000023</v>
      </c>
      <c r="AN35" s="72">
        <f t="shared" si="18"/>
        <v>2.8753995000000026</v>
      </c>
      <c r="AO35" s="72">
        <f t="shared" si="18"/>
        <v>2.9531130000000028</v>
      </c>
      <c r="AP35" s="72">
        <f t="shared" si="18"/>
        <v>3.030826500000003</v>
      </c>
      <c r="AQ35" s="72">
        <f t="shared" si="18"/>
        <v>3.1085400000000032</v>
      </c>
      <c r="AR35" s="72">
        <f t="shared" si="18"/>
        <v>3.1862535000000034</v>
      </c>
      <c r="AS35" s="72">
        <f t="shared" si="18"/>
        <v>3.2639670000000036</v>
      </c>
      <c r="AT35" s="72">
        <f t="shared" si="18"/>
        <v>3.3416805000000038</v>
      </c>
      <c r="AU35" s="72">
        <f t="shared" si="18"/>
        <v>3.419394000000004</v>
      </c>
      <c r="AV35" s="72">
        <f t="shared" si="18"/>
        <v>3.4971075000000043</v>
      </c>
      <c r="AW35" s="72">
        <f t="shared" si="18"/>
        <v>3.5748210000000045</v>
      </c>
      <c r="AX35" s="72">
        <f t="shared" si="18"/>
        <v>3.6525345000000047</v>
      </c>
      <c r="AY35" s="72">
        <f t="shared" si="18"/>
        <v>3.7302480000000049</v>
      </c>
      <c r="AZ35" s="72">
        <f t="shared" si="18"/>
        <v>3.8079615000000051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3.8856750000000002E-2</v>
      </c>
      <c r="E36" s="66">
        <f t="shared" si="19"/>
        <v>0.11657025000000001</v>
      </c>
      <c r="F36" s="66">
        <f t="shared" si="19"/>
        <v>0.19428375000000003</v>
      </c>
      <c r="G36" s="66">
        <f t="shared" si="19"/>
        <v>0.27199725000000002</v>
      </c>
      <c r="H36" s="66">
        <f t="shared" si="19"/>
        <v>0.34971075000000001</v>
      </c>
      <c r="I36" s="66">
        <f t="shared" si="19"/>
        <v>0.42742425000000001</v>
      </c>
      <c r="J36" s="66">
        <f t="shared" si="19"/>
        <v>0.50513775000000005</v>
      </c>
      <c r="K36" s="66">
        <f t="shared" si="19"/>
        <v>0.58285125000000004</v>
      </c>
      <c r="L36" s="66">
        <f t="shared" si="19"/>
        <v>0.66056475000000003</v>
      </c>
      <c r="M36" s="66">
        <f t="shared" si="19"/>
        <v>0.73827825000000002</v>
      </c>
      <c r="N36" s="66">
        <f t="shared" si="19"/>
        <v>0.81599175000000002</v>
      </c>
      <c r="O36" s="66">
        <f t="shared" si="19"/>
        <v>0.89370525000000001</v>
      </c>
      <c r="P36" s="66">
        <f t="shared" si="19"/>
        <v>0.97141875</v>
      </c>
      <c r="Q36" s="66">
        <f t="shared" si="19"/>
        <v>1.04913225</v>
      </c>
      <c r="R36" s="66">
        <f t="shared" si="19"/>
        <v>1.1268457500000002</v>
      </c>
      <c r="S36" s="66">
        <f t="shared" si="19"/>
        <v>1.20455925</v>
      </c>
      <c r="T36" s="66">
        <f t="shared" si="19"/>
        <v>1.2822727500000002</v>
      </c>
      <c r="U36" s="66">
        <f t="shared" si="19"/>
        <v>1.35998625</v>
      </c>
      <c r="V36" s="66">
        <f t="shared" si="19"/>
        <v>1.4376997500000002</v>
      </c>
      <c r="W36" s="66">
        <f t="shared" si="19"/>
        <v>1.5154132499999999</v>
      </c>
      <c r="X36" s="66">
        <f t="shared" si="19"/>
        <v>1.5931267500000001</v>
      </c>
      <c r="Y36" s="66">
        <f t="shared" si="19"/>
        <v>1.6708402499999999</v>
      </c>
      <c r="Z36" s="66">
        <f t="shared" si="19"/>
        <v>1.7485537500000001</v>
      </c>
      <c r="AA36" s="66">
        <f t="shared" si="19"/>
        <v>1.8262672499999999</v>
      </c>
      <c r="AB36" s="66">
        <f t="shared" si="19"/>
        <v>1.9039807500000001</v>
      </c>
      <c r="AC36" s="66">
        <f t="shared" si="19"/>
        <v>1.9816942500000001</v>
      </c>
      <c r="AD36" s="66">
        <f t="shared" si="19"/>
        <v>2.0594077500000001</v>
      </c>
      <c r="AE36" s="66">
        <f t="shared" si="19"/>
        <v>2.1371212500000007</v>
      </c>
      <c r="AF36" s="66">
        <f t="shared" si="19"/>
        <v>2.2148347500000005</v>
      </c>
      <c r="AG36" s="66">
        <f t="shared" si="19"/>
        <v>2.2925482500000012</v>
      </c>
      <c r="AH36" s="66">
        <f t="shared" si="19"/>
        <v>2.3702617500000009</v>
      </c>
      <c r="AI36" s="66">
        <f t="shared" si="19"/>
        <v>2.4479752500000016</v>
      </c>
      <c r="AJ36" s="66">
        <f t="shared" si="19"/>
        <v>2.5256887500000014</v>
      </c>
      <c r="AK36" s="66">
        <f t="shared" si="19"/>
        <v>2.603402250000002</v>
      </c>
      <c r="AL36" s="66">
        <f t="shared" si="19"/>
        <v>2.6811157500000018</v>
      </c>
      <c r="AM36" s="66">
        <f t="shared" si="19"/>
        <v>2.7588292500000025</v>
      </c>
      <c r="AN36" s="66">
        <f t="shared" si="19"/>
        <v>2.8365427500000022</v>
      </c>
      <c r="AO36" s="66">
        <f t="shared" si="19"/>
        <v>2.9142562500000029</v>
      </c>
      <c r="AP36" s="66">
        <f t="shared" si="19"/>
        <v>2.9919697500000026</v>
      </c>
      <c r="AQ36" s="66">
        <f t="shared" si="19"/>
        <v>3.0696832500000033</v>
      </c>
      <c r="AR36" s="66">
        <f t="shared" si="19"/>
        <v>3.1473967500000031</v>
      </c>
      <c r="AS36" s="66">
        <f t="shared" si="19"/>
        <v>3.2251102500000037</v>
      </c>
      <c r="AT36" s="66">
        <f t="shared" si="19"/>
        <v>3.3028237500000035</v>
      </c>
      <c r="AU36" s="66">
        <f t="shared" si="19"/>
        <v>3.3805372500000042</v>
      </c>
      <c r="AV36" s="66">
        <f t="shared" si="19"/>
        <v>3.4582507500000039</v>
      </c>
      <c r="AW36" s="66">
        <f t="shared" si="19"/>
        <v>3.5359642500000046</v>
      </c>
      <c r="AX36" s="66">
        <f t="shared" si="19"/>
        <v>3.6136777500000044</v>
      </c>
      <c r="AY36" s="66">
        <f t="shared" si="19"/>
        <v>3.691391250000005</v>
      </c>
      <c r="AZ36" s="66">
        <f t="shared" si="19"/>
        <v>3.7691047500000048</v>
      </c>
      <c r="BA36" s="66">
        <f t="shared" si="19"/>
        <v>1.9039807500000026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1.9039807499999999E-2</v>
      </c>
      <c r="F39" s="72">
        <f t="shared" si="20"/>
        <v>4.5493172046000008E-2</v>
      </c>
      <c r="G39" s="72">
        <f t="shared" si="20"/>
        <v>7.6024319364000004E-2</v>
      </c>
      <c r="H39" s="72">
        <f t="shared" si="20"/>
        <v>0.10329149968200001</v>
      </c>
      <c r="I39" s="72">
        <f t="shared" si="20"/>
        <v>0.127529718624</v>
      </c>
      <c r="J39" s="72">
        <f t="shared" si="20"/>
        <v>0.14897398181400001</v>
      </c>
      <c r="K39" s="72">
        <f t="shared" si="20"/>
        <v>0.16782665520600001</v>
      </c>
      <c r="L39" s="72">
        <f t="shared" si="20"/>
        <v>0.18429010475400001</v>
      </c>
      <c r="M39" s="72">
        <f t="shared" si="20"/>
        <v>0.20036187826200003</v>
      </c>
      <c r="N39" s="72">
        <f t="shared" si="20"/>
        <v>0.21643365177000001</v>
      </c>
      <c r="O39" s="72">
        <f t="shared" si="20"/>
        <v>0.232505425278</v>
      </c>
      <c r="P39" s="72">
        <f t="shared" si="20"/>
        <v>0.24857719878599999</v>
      </c>
      <c r="Q39" s="72">
        <f t="shared" si="20"/>
        <v>0.26464897229399997</v>
      </c>
      <c r="R39" s="72">
        <f t="shared" si="20"/>
        <v>0.28072074580199996</v>
      </c>
      <c r="S39" s="72">
        <f t="shared" si="20"/>
        <v>0.29679251930999995</v>
      </c>
      <c r="T39" s="72">
        <f t="shared" si="20"/>
        <v>0.31286429281799993</v>
      </c>
      <c r="U39" s="72">
        <f t="shared" si="20"/>
        <v>0.32893606632599992</v>
      </c>
      <c r="V39" s="72">
        <f t="shared" si="20"/>
        <v>0.34500783983399991</v>
      </c>
      <c r="W39" s="72">
        <f t="shared" si="20"/>
        <v>0.36107961334199989</v>
      </c>
      <c r="X39" s="72">
        <f t="shared" si="20"/>
        <v>0.37715138684999988</v>
      </c>
      <c r="Y39" s="72">
        <f t="shared" si="20"/>
        <v>0.37865933960399989</v>
      </c>
      <c r="Z39" s="72">
        <f t="shared" si="20"/>
        <v>0.36560347160399986</v>
      </c>
      <c r="AA39" s="72">
        <f t="shared" si="20"/>
        <v>0.35254760360399984</v>
      </c>
      <c r="AB39" s="72">
        <f t="shared" si="20"/>
        <v>0.33949173560399981</v>
      </c>
      <c r="AC39" s="72">
        <f t="shared" si="20"/>
        <v>0.32643586760399979</v>
      </c>
      <c r="AD39" s="72">
        <f t="shared" si="20"/>
        <v>0.31337999960399976</v>
      </c>
      <c r="AE39" s="72">
        <f t="shared" si="20"/>
        <v>0.30032413160399973</v>
      </c>
      <c r="AF39" s="72">
        <f t="shared" si="20"/>
        <v>0.28726826360399971</v>
      </c>
      <c r="AG39" s="72">
        <f t="shared" si="20"/>
        <v>0.27421239560399968</v>
      </c>
      <c r="AH39" s="72">
        <f t="shared" si="20"/>
        <v>0.26115652760399966</v>
      </c>
      <c r="AI39" s="72">
        <f t="shared" si="20"/>
        <v>0.24810065960399966</v>
      </c>
      <c r="AJ39" s="72">
        <f t="shared" si="20"/>
        <v>0.23504479160399966</v>
      </c>
      <c r="AK39" s="72">
        <f t="shared" si="20"/>
        <v>0.22198892360399966</v>
      </c>
      <c r="AL39" s="72">
        <f t="shared" si="20"/>
        <v>0.20893305560399966</v>
      </c>
      <c r="AM39" s="72">
        <f t="shared" si="20"/>
        <v>0.19587718760399966</v>
      </c>
      <c r="AN39" s="72">
        <f t="shared" si="20"/>
        <v>0.18282131960399967</v>
      </c>
      <c r="AO39" s="72">
        <f t="shared" si="20"/>
        <v>0.16976545160399967</v>
      </c>
      <c r="AP39" s="72">
        <f t="shared" si="20"/>
        <v>0.15670958360399967</v>
      </c>
      <c r="AQ39" s="72">
        <f t="shared" si="20"/>
        <v>0.14365371560399967</v>
      </c>
      <c r="AR39" s="72">
        <f t="shared" si="20"/>
        <v>0.13059784760399967</v>
      </c>
      <c r="AS39" s="72">
        <f t="shared" si="20"/>
        <v>0.11754197960399967</v>
      </c>
      <c r="AT39" s="72">
        <f t="shared" si="20"/>
        <v>0.10448611160399968</v>
      </c>
      <c r="AU39" s="72">
        <f t="shared" si="20"/>
        <v>9.1430243603999678E-2</v>
      </c>
      <c r="AV39" s="72">
        <f t="shared" si="20"/>
        <v>7.837437560399968E-2</v>
      </c>
      <c r="AW39" s="72">
        <f t="shared" si="20"/>
        <v>6.5318507603999681E-2</v>
      </c>
      <c r="AX39" s="72">
        <f t="shared" si="20"/>
        <v>5.2262639603999683E-2</v>
      </c>
      <c r="AY39" s="72">
        <f t="shared" si="20"/>
        <v>3.9206771603999685E-2</v>
      </c>
      <c r="AZ39" s="72">
        <f t="shared" si="20"/>
        <v>2.6150903603999687E-2</v>
      </c>
      <c r="BA39" s="72">
        <f t="shared" si="20"/>
        <v>1.3095035603999687E-2</v>
      </c>
      <c r="BB39" s="72">
        <f t="shared" si="20"/>
        <v>3.9167603999686745E-5</v>
      </c>
      <c r="BC39" s="72">
        <f t="shared" si="20"/>
        <v>3.9167603999686745E-5</v>
      </c>
      <c r="BD39" s="72">
        <f t="shared" si="20"/>
        <v>3.9167603999686745E-5</v>
      </c>
      <c r="BE39" s="72">
        <f t="shared" si="20"/>
        <v>3.9167603999686745E-5</v>
      </c>
      <c r="BF39" s="72">
        <f t="shared" si="20"/>
        <v>3.9167603999686745E-5</v>
      </c>
      <c r="BG39" s="72">
        <f t="shared" si="20"/>
        <v>3.9167603999686745E-5</v>
      </c>
      <c r="BH39" s="72">
        <f t="shared" si="20"/>
        <v>3.9167603999686745E-5</v>
      </c>
      <c r="BI39" s="72">
        <f t="shared" si="20"/>
        <v>3.9167603999686745E-5</v>
      </c>
      <c r="BJ39" s="72">
        <f t="shared" si="20"/>
        <v>3.9167603999686745E-5</v>
      </c>
      <c r="BK39" s="72">
        <f t="shared" si="20"/>
        <v>3.9167603999686745E-5</v>
      </c>
      <c r="BL39" s="72">
        <f t="shared" si="20"/>
        <v>3.9167603999686745E-5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5.4399450000000002E-2</v>
      </c>
      <c r="E40" s="74">
        <f t="shared" ref="E40:BL40" si="21">(E26-E115)</f>
        <v>0.16223470260000003</v>
      </c>
      <c r="F40" s="74">
        <f t="shared" si="21"/>
        <v>0.1453864158</v>
      </c>
      <c r="G40" s="74">
        <f t="shared" si="21"/>
        <v>0.12984371580000001</v>
      </c>
      <c r="H40" s="74">
        <f t="shared" si="21"/>
        <v>0.11542009020000002</v>
      </c>
      <c r="I40" s="74">
        <f t="shared" si="21"/>
        <v>0.10211553900000001</v>
      </c>
      <c r="J40" s="74">
        <f t="shared" si="21"/>
        <v>8.9774635200000008E-2</v>
      </c>
      <c r="K40" s="74">
        <f t="shared" si="21"/>
        <v>7.8397378800000028E-2</v>
      </c>
      <c r="L40" s="74">
        <f t="shared" si="21"/>
        <v>7.6532254800000005E-2</v>
      </c>
      <c r="M40" s="74">
        <f t="shared" si="21"/>
        <v>7.6532254800000005E-2</v>
      </c>
      <c r="N40" s="74">
        <f t="shared" si="21"/>
        <v>7.6532254800000005E-2</v>
      </c>
      <c r="O40" s="74">
        <f t="shared" si="21"/>
        <v>7.6532254800000005E-2</v>
      </c>
      <c r="P40" s="74">
        <f t="shared" si="21"/>
        <v>7.6532254800000005E-2</v>
      </c>
      <c r="Q40" s="74">
        <f t="shared" si="21"/>
        <v>7.6532254800000005E-2</v>
      </c>
      <c r="R40" s="74">
        <f t="shared" si="21"/>
        <v>7.6532254800000005E-2</v>
      </c>
      <c r="S40" s="74">
        <f t="shared" si="21"/>
        <v>7.6532254800000005E-2</v>
      </c>
      <c r="T40" s="74">
        <f t="shared" si="21"/>
        <v>7.6532254800000005E-2</v>
      </c>
      <c r="U40" s="74">
        <f t="shared" si="21"/>
        <v>7.6532254800000005E-2</v>
      </c>
      <c r="V40" s="74">
        <f t="shared" si="21"/>
        <v>7.6532254800000005E-2</v>
      </c>
      <c r="W40" s="74">
        <f t="shared" si="21"/>
        <v>7.6532254800000005E-2</v>
      </c>
      <c r="X40" s="74">
        <f t="shared" si="21"/>
        <v>7.1807274000000032E-3</v>
      </c>
      <c r="Y40" s="74">
        <f t="shared" si="21"/>
        <v>-6.2170799999999998E-2</v>
      </c>
      <c r="Z40" s="74">
        <f t="shared" si="21"/>
        <v>-6.2170799999999998E-2</v>
      </c>
      <c r="AA40" s="74">
        <f t="shared" si="21"/>
        <v>-6.2170799999999998E-2</v>
      </c>
      <c r="AB40" s="74">
        <f t="shared" si="21"/>
        <v>-6.2170799999999998E-2</v>
      </c>
      <c r="AC40" s="74">
        <f t="shared" si="21"/>
        <v>-6.2170799999999998E-2</v>
      </c>
      <c r="AD40" s="74">
        <f t="shared" si="21"/>
        <v>-6.2170799999999998E-2</v>
      </c>
      <c r="AE40" s="74">
        <f t="shared" si="21"/>
        <v>-6.2170799999999998E-2</v>
      </c>
      <c r="AF40" s="74">
        <f t="shared" si="21"/>
        <v>-6.2170799999999998E-2</v>
      </c>
      <c r="AG40" s="74">
        <f t="shared" si="21"/>
        <v>-6.2170799999999998E-2</v>
      </c>
      <c r="AH40" s="74">
        <f t="shared" si="21"/>
        <v>-6.2170799999999998E-2</v>
      </c>
      <c r="AI40" s="74">
        <f t="shared" si="21"/>
        <v>-6.2170799999999998E-2</v>
      </c>
      <c r="AJ40" s="74">
        <f t="shared" si="21"/>
        <v>-6.2170799999999998E-2</v>
      </c>
      <c r="AK40" s="74">
        <f t="shared" si="21"/>
        <v>-6.2170799999999998E-2</v>
      </c>
      <c r="AL40" s="74">
        <f t="shared" si="21"/>
        <v>-6.2170799999999998E-2</v>
      </c>
      <c r="AM40" s="74">
        <f t="shared" si="21"/>
        <v>-6.2170799999999998E-2</v>
      </c>
      <c r="AN40" s="74">
        <f t="shared" si="21"/>
        <v>-6.2170799999999998E-2</v>
      </c>
      <c r="AO40" s="74">
        <f t="shared" si="21"/>
        <v>-6.2170799999999998E-2</v>
      </c>
      <c r="AP40" s="74">
        <f t="shared" si="21"/>
        <v>-6.2170799999999998E-2</v>
      </c>
      <c r="AQ40" s="74">
        <f t="shared" si="21"/>
        <v>-6.2170799999999998E-2</v>
      </c>
      <c r="AR40" s="74">
        <f t="shared" si="21"/>
        <v>-6.2170799999999998E-2</v>
      </c>
      <c r="AS40" s="74">
        <f t="shared" si="21"/>
        <v>-6.2170799999999998E-2</v>
      </c>
      <c r="AT40" s="74">
        <f t="shared" si="21"/>
        <v>-6.2170799999999998E-2</v>
      </c>
      <c r="AU40" s="74">
        <f t="shared" si="21"/>
        <v>-6.2170799999999998E-2</v>
      </c>
      <c r="AV40" s="74">
        <f t="shared" si="21"/>
        <v>-6.2170799999999998E-2</v>
      </c>
      <c r="AW40" s="74">
        <f t="shared" si="21"/>
        <v>-6.2170799999999998E-2</v>
      </c>
      <c r="AX40" s="74">
        <f t="shared" si="21"/>
        <v>-6.2170799999999998E-2</v>
      </c>
      <c r="AY40" s="74">
        <f t="shared" si="21"/>
        <v>-6.2170799999999998E-2</v>
      </c>
      <c r="AZ40" s="74">
        <f t="shared" si="21"/>
        <v>-6.2170799999999998E-2</v>
      </c>
      <c r="BA40" s="74">
        <f t="shared" si="21"/>
        <v>-6.2170799999999998E-2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1.8651239999997737E-4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>
        <f>D40*FIT_35</f>
        <v>1.9039807499999999E-2</v>
      </c>
      <c r="E41" s="74">
        <f>E40*FIT_35-SUM(D40:E40)*FIT_Tax_Change</f>
        <v>2.6453364546000006E-2</v>
      </c>
      <c r="F41" s="74">
        <f t="shared" ref="F41:AK41" si="22">F40*FIT_21</f>
        <v>3.0531147317999999E-2</v>
      </c>
      <c r="G41" s="74">
        <f t="shared" si="22"/>
        <v>2.7267180318E-2</v>
      </c>
      <c r="H41" s="74">
        <f t="shared" si="22"/>
        <v>2.4238218942000005E-2</v>
      </c>
      <c r="I41" s="74">
        <f t="shared" si="22"/>
        <v>2.144426319E-2</v>
      </c>
      <c r="J41" s="74">
        <f t="shared" si="22"/>
        <v>1.8852673392000002E-2</v>
      </c>
      <c r="K41" s="74">
        <f t="shared" si="22"/>
        <v>1.6463449548000005E-2</v>
      </c>
      <c r="L41" s="74">
        <f t="shared" si="22"/>
        <v>1.6071773508000001E-2</v>
      </c>
      <c r="M41" s="74">
        <f t="shared" si="22"/>
        <v>1.6071773508000001E-2</v>
      </c>
      <c r="N41" s="74">
        <f t="shared" si="22"/>
        <v>1.6071773508000001E-2</v>
      </c>
      <c r="O41" s="74">
        <f t="shared" si="22"/>
        <v>1.6071773508000001E-2</v>
      </c>
      <c r="P41" s="74">
        <f t="shared" si="22"/>
        <v>1.6071773508000001E-2</v>
      </c>
      <c r="Q41" s="74">
        <f t="shared" si="22"/>
        <v>1.6071773508000001E-2</v>
      </c>
      <c r="R41" s="74">
        <f t="shared" si="22"/>
        <v>1.6071773508000001E-2</v>
      </c>
      <c r="S41" s="74">
        <f t="shared" si="22"/>
        <v>1.6071773508000001E-2</v>
      </c>
      <c r="T41" s="74">
        <f t="shared" si="22"/>
        <v>1.6071773508000001E-2</v>
      </c>
      <c r="U41" s="74">
        <f t="shared" si="22"/>
        <v>1.6071773508000001E-2</v>
      </c>
      <c r="V41" s="74">
        <f t="shared" si="22"/>
        <v>1.6071773508000001E-2</v>
      </c>
      <c r="W41" s="74">
        <f t="shared" si="22"/>
        <v>1.6071773508000001E-2</v>
      </c>
      <c r="X41" s="74">
        <f t="shared" si="22"/>
        <v>1.5079527540000006E-3</v>
      </c>
      <c r="Y41" s="74">
        <f t="shared" si="22"/>
        <v>-1.3055868E-2</v>
      </c>
      <c r="Z41" s="74">
        <f t="shared" si="22"/>
        <v>-1.3055868E-2</v>
      </c>
      <c r="AA41" s="74">
        <f t="shared" si="22"/>
        <v>-1.3055868E-2</v>
      </c>
      <c r="AB41" s="74">
        <f t="shared" si="22"/>
        <v>-1.3055868E-2</v>
      </c>
      <c r="AC41" s="74">
        <f t="shared" si="22"/>
        <v>-1.3055868E-2</v>
      </c>
      <c r="AD41" s="74">
        <f t="shared" si="22"/>
        <v>-1.3055868E-2</v>
      </c>
      <c r="AE41" s="74">
        <f t="shared" si="22"/>
        <v>-1.3055868E-2</v>
      </c>
      <c r="AF41" s="74">
        <f t="shared" si="22"/>
        <v>-1.3055868E-2</v>
      </c>
      <c r="AG41" s="74">
        <f t="shared" si="22"/>
        <v>-1.3055868E-2</v>
      </c>
      <c r="AH41" s="74">
        <f t="shared" si="22"/>
        <v>-1.3055868E-2</v>
      </c>
      <c r="AI41" s="74">
        <f t="shared" si="22"/>
        <v>-1.3055868E-2</v>
      </c>
      <c r="AJ41" s="74">
        <f t="shared" si="22"/>
        <v>-1.3055868E-2</v>
      </c>
      <c r="AK41" s="74">
        <f t="shared" si="22"/>
        <v>-1.3055868E-2</v>
      </c>
      <c r="AL41" s="74">
        <f t="shared" ref="AL41:BL41" si="23">AL40*FIT_21</f>
        <v>-1.3055868E-2</v>
      </c>
      <c r="AM41" s="74">
        <f t="shared" si="23"/>
        <v>-1.3055868E-2</v>
      </c>
      <c r="AN41" s="74">
        <f t="shared" si="23"/>
        <v>-1.3055868E-2</v>
      </c>
      <c r="AO41" s="74">
        <f t="shared" si="23"/>
        <v>-1.3055868E-2</v>
      </c>
      <c r="AP41" s="74">
        <f t="shared" si="23"/>
        <v>-1.3055868E-2</v>
      </c>
      <c r="AQ41" s="74">
        <f t="shared" si="23"/>
        <v>-1.3055868E-2</v>
      </c>
      <c r="AR41" s="74">
        <f t="shared" si="23"/>
        <v>-1.3055868E-2</v>
      </c>
      <c r="AS41" s="74">
        <f t="shared" si="23"/>
        <v>-1.3055868E-2</v>
      </c>
      <c r="AT41" s="74">
        <f t="shared" si="23"/>
        <v>-1.3055868E-2</v>
      </c>
      <c r="AU41" s="74">
        <f t="shared" si="23"/>
        <v>-1.3055868E-2</v>
      </c>
      <c r="AV41" s="74">
        <f t="shared" si="23"/>
        <v>-1.3055868E-2</v>
      </c>
      <c r="AW41" s="74">
        <f t="shared" si="23"/>
        <v>-1.3055868E-2</v>
      </c>
      <c r="AX41" s="74">
        <f t="shared" si="23"/>
        <v>-1.3055868E-2</v>
      </c>
      <c r="AY41" s="74">
        <f t="shared" si="23"/>
        <v>-1.3055868E-2</v>
      </c>
      <c r="AZ41" s="74">
        <f t="shared" si="23"/>
        <v>-1.3055868E-2</v>
      </c>
      <c r="BA41" s="74">
        <f t="shared" si="23"/>
        <v>-1.3055868E-2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3.9167603999686745E-5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:BL42" si="24">SUM(C39:C40)</f>
        <v>0</v>
      </c>
      <c r="D42" s="72">
        <f>SUM(D39,D41)</f>
        <v>1.9039807499999999E-2</v>
      </c>
      <c r="E42" s="72">
        <f t="shared" ref="E42:BA42" si="25">SUM(E39,E41)</f>
        <v>4.5493172046000008E-2</v>
      </c>
      <c r="F42" s="72">
        <f t="shared" si="25"/>
        <v>7.6024319364000004E-2</v>
      </c>
      <c r="G42" s="72">
        <f t="shared" si="25"/>
        <v>0.10329149968200001</v>
      </c>
      <c r="H42" s="72">
        <f t="shared" si="25"/>
        <v>0.127529718624</v>
      </c>
      <c r="I42" s="72">
        <f t="shared" si="25"/>
        <v>0.14897398181400001</v>
      </c>
      <c r="J42" s="72">
        <f t="shared" si="25"/>
        <v>0.16782665520600001</v>
      </c>
      <c r="K42" s="72">
        <f t="shared" si="25"/>
        <v>0.18429010475400001</v>
      </c>
      <c r="L42" s="72">
        <f t="shared" si="25"/>
        <v>0.20036187826200003</v>
      </c>
      <c r="M42" s="72">
        <f t="shared" si="25"/>
        <v>0.21643365177000001</v>
      </c>
      <c r="N42" s="72">
        <f t="shared" si="25"/>
        <v>0.232505425278</v>
      </c>
      <c r="O42" s="72">
        <f t="shared" si="25"/>
        <v>0.24857719878599999</v>
      </c>
      <c r="P42" s="72">
        <f t="shared" si="25"/>
        <v>0.26464897229399997</v>
      </c>
      <c r="Q42" s="72">
        <f t="shared" si="25"/>
        <v>0.28072074580199996</v>
      </c>
      <c r="R42" s="72">
        <f t="shared" si="25"/>
        <v>0.29679251930999995</v>
      </c>
      <c r="S42" s="72">
        <f t="shared" si="25"/>
        <v>0.31286429281799993</v>
      </c>
      <c r="T42" s="72">
        <f t="shared" si="25"/>
        <v>0.32893606632599992</v>
      </c>
      <c r="U42" s="72">
        <f t="shared" si="25"/>
        <v>0.34500783983399991</v>
      </c>
      <c r="V42" s="72">
        <f t="shared" si="25"/>
        <v>0.36107961334199989</v>
      </c>
      <c r="W42" s="72">
        <f t="shared" si="25"/>
        <v>0.37715138684999988</v>
      </c>
      <c r="X42" s="72">
        <f t="shared" si="25"/>
        <v>0.37865933960399989</v>
      </c>
      <c r="Y42" s="72">
        <f t="shared" si="25"/>
        <v>0.36560347160399986</v>
      </c>
      <c r="Z42" s="72">
        <f t="shared" si="25"/>
        <v>0.35254760360399984</v>
      </c>
      <c r="AA42" s="72">
        <f t="shared" si="25"/>
        <v>0.33949173560399981</v>
      </c>
      <c r="AB42" s="72">
        <f t="shared" si="25"/>
        <v>0.32643586760399979</v>
      </c>
      <c r="AC42" s="72">
        <f t="shared" si="25"/>
        <v>0.31337999960399976</v>
      </c>
      <c r="AD42" s="72">
        <f t="shared" si="25"/>
        <v>0.30032413160399973</v>
      </c>
      <c r="AE42" s="72">
        <f t="shared" si="25"/>
        <v>0.28726826360399971</v>
      </c>
      <c r="AF42" s="72">
        <f t="shared" si="25"/>
        <v>0.27421239560399968</v>
      </c>
      <c r="AG42" s="72">
        <f t="shared" si="25"/>
        <v>0.26115652760399966</v>
      </c>
      <c r="AH42" s="72">
        <f t="shared" si="25"/>
        <v>0.24810065960399966</v>
      </c>
      <c r="AI42" s="72">
        <f t="shared" si="25"/>
        <v>0.23504479160399966</v>
      </c>
      <c r="AJ42" s="72">
        <f t="shared" si="25"/>
        <v>0.22198892360399966</v>
      </c>
      <c r="AK42" s="72">
        <f t="shared" si="25"/>
        <v>0.20893305560399966</v>
      </c>
      <c r="AL42" s="72">
        <f t="shared" si="25"/>
        <v>0.19587718760399966</v>
      </c>
      <c r="AM42" s="72">
        <f t="shared" si="25"/>
        <v>0.18282131960399967</v>
      </c>
      <c r="AN42" s="72">
        <f t="shared" si="25"/>
        <v>0.16976545160399967</v>
      </c>
      <c r="AO42" s="72">
        <f t="shared" si="25"/>
        <v>0.15670958360399967</v>
      </c>
      <c r="AP42" s="72">
        <f t="shared" si="25"/>
        <v>0.14365371560399967</v>
      </c>
      <c r="AQ42" s="72">
        <f t="shared" si="25"/>
        <v>0.13059784760399967</v>
      </c>
      <c r="AR42" s="72">
        <f t="shared" si="25"/>
        <v>0.11754197960399967</v>
      </c>
      <c r="AS42" s="72">
        <f t="shared" si="25"/>
        <v>0.10448611160399968</v>
      </c>
      <c r="AT42" s="72">
        <f t="shared" si="25"/>
        <v>9.1430243603999678E-2</v>
      </c>
      <c r="AU42" s="72">
        <f t="shared" si="25"/>
        <v>7.837437560399968E-2</v>
      </c>
      <c r="AV42" s="72">
        <f t="shared" si="25"/>
        <v>6.5318507603999681E-2</v>
      </c>
      <c r="AW42" s="72">
        <f t="shared" si="25"/>
        <v>5.2262639603999683E-2</v>
      </c>
      <c r="AX42" s="72">
        <f t="shared" si="25"/>
        <v>3.9206771603999685E-2</v>
      </c>
      <c r="AY42" s="72">
        <f t="shared" si="25"/>
        <v>2.6150903603999687E-2</v>
      </c>
      <c r="AZ42" s="72">
        <f t="shared" si="25"/>
        <v>1.3095035603999687E-2</v>
      </c>
      <c r="BA42" s="72">
        <f t="shared" si="25"/>
        <v>3.9167603999686745E-5</v>
      </c>
      <c r="BB42" s="72">
        <f t="shared" si="24"/>
        <v>3.9167603999686745E-5</v>
      </c>
      <c r="BC42" s="72">
        <f t="shared" si="24"/>
        <v>3.9167603999686745E-5</v>
      </c>
      <c r="BD42" s="72">
        <f t="shared" si="24"/>
        <v>3.9167603999686745E-5</v>
      </c>
      <c r="BE42" s="72">
        <f t="shared" si="24"/>
        <v>3.9167603999686745E-5</v>
      </c>
      <c r="BF42" s="72">
        <f t="shared" si="24"/>
        <v>3.9167603999686745E-5</v>
      </c>
      <c r="BG42" s="72">
        <f t="shared" si="24"/>
        <v>3.9167603999686745E-5</v>
      </c>
      <c r="BH42" s="72">
        <f t="shared" si="24"/>
        <v>3.9167603999686745E-5</v>
      </c>
      <c r="BI42" s="72">
        <f t="shared" si="24"/>
        <v>3.9167603999686745E-5</v>
      </c>
      <c r="BJ42" s="72">
        <f t="shared" si="24"/>
        <v>3.9167603999686745E-5</v>
      </c>
      <c r="BK42" s="72">
        <f t="shared" si="24"/>
        <v>3.9167603999686745E-5</v>
      </c>
      <c r="BL42" s="72">
        <f t="shared" si="24"/>
        <v>3.9167603999686745E-5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 t="shared" si="26"/>
        <v>9.5199037499999993E-3</v>
      </c>
      <c r="E43" s="66">
        <f t="shared" si="26"/>
        <v>3.2266489773000007E-2</v>
      </c>
      <c r="F43" s="66">
        <f>AVERAGE(F39,F42)</f>
        <v>6.0758745705000006E-2</v>
      </c>
      <c r="G43" s="66">
        <f t="shared" si="26"/>
        <v>8.9657909523000012E-2</v>
      </c>
      <c r="H43" s="66">
        <f t="shared" si="26"/>
        <v>0.115410609153</v>
      </c>
      <c r="I43" s="66">
        <f t="shared" si="26"/>
        <v>0.13825185021899999</v>
      </c>
      <c r="J43" s="66">
        <f t="shared" si="26"/>
        <v>0.15840031851000003</v>
      </c>
      <c r="K43" s="66">
        <f t="shared" si="26"/>
        <v>0.17605837998000001</v>
      </c>
      <c r="L43" s="66">
        <f t="shared" si="26"/>
        <v>0.192325991508</v>
      </c>
      <c r="M43" s="66">
        <f t="shared" si="26"/>
        <v>0.20839776501600002</v>
      </c>
      <c r="N43" s="66">
        <f t="shared" si="26"/>
        <v>0.22446953852400001</v>
      </c>
      <c r="O43" s="66">
        <f t="shared" si="26"/>
        <v>0.24054131203199999</v>
      </c>
      <c r="P43" s="66">
        <f t="shared" si="26"/>
        <v>0.25661308553999995</v>
      </c>
      <c r="Q43" s="66">
        <f t="shared" si="26"/>
        <v>0.27268485904799999</v>
      </c>
      <c r="R43" s="66">
        <f t="shared" si="26"/>
        <v>0.28875663255599993</v>
      </c>
      <c r="S43" s="66">
        <f t="shared" si="26"/>
        <v>0.30482840606399997</v>
      </c>
      <c r="T43" s="66">
        <f t="shared" si="26"/>
        <v>0.3209001795719999</v>
      </c>
      <c r="U43" s="66">
        <f t="shared" si="26"/>
        <v>0.33697195307999994</v>
      </c>
      <c r="V43" s="66">
        <f t="shared" si="26"/>
        <v>0.35304372658799987</v>
      </c>
      <c r="W43" s="66">
        <f t="shared" si="26"/>
        <v>0.36911550009599992</v>
      </c>
      <c r="X43" s="66">
        <f t="shared" si="26"/>
        <v>0.37790536322699986</v>
      </c>
      <c r="Y43" s="66">
        <f t="shared" si="26"/>
        <v>0.37213140560399988</v>
      </c>
      <c r="Z43" s="66">
        <f t="shared" si="26"/>
        <v>0.35907553760399985</v>
      </c>
      <c r="AA43" s="66">
        <f t="shared" si="26"/>
        <v>0.34601966960399982</v>
      </c>
      <c r="AB43" s="66">
        <f t="shared" si="26"/>
        <v>0.3329638016039998</v>
      </c>
      <c r="AC43" s="66">
        <f t="shared" si="26"/>
        <v>0.31990793360399977</v>
      </c>
      <c r="AD43" s="66">
        <f t="shared" si="26"/>
        <v>0.30685206560399975</v>
      </c>
      <c r="AE43" s="66">
        <f t="shared" si="26"/>
        <v>0.29379619760399972</v>
      </c>
      <c r="AF43" s="66">
        <f t="shared" si="26"/>
        <v>0.28074032960399969</v>
      </c>
      <c r="AG43" s="66">
        <f t="shared" si="26"/>
        <v>0.26768446160399967</v>
      </c>
      <c r="AH43" s="66">
        <f t="shared" si="26"/>
        <v>0.25462859360399964</v>
      </c>
      <c r="AI43" s="66">
        <f t="shared" si="26"/>
        <v>0.24157272560399967</v>
      </c>
      <c r="AJ43" s="66">
        <f t="shared" si="26"/>
        <v>0.22851685760399965</v>
      </c>
      <c r="AK43" s="66">
        <f t="shared" si="26"/>
        <v>0.21546098960399968</v>
      </c>
      <c r="AL43" s="66">
        <f t="shared" si="26"/>
        <v>0.20240512160399965</v>
      </c>
      <c r="AM43" s="66">
        <f t="shared" si="26"/>
        <v>0.18934925360399968</v>
      </c>
      <c r="AN43" s="66">
        <f t="shared" si="26"/>
        <v>0.17629338560399965</v>
      </c>
      <c r="AO43" s="66">
        <f t="shared" si="26"/>
        <v>0.16323751760399968</v>
      </c>
      <c r="AP43" s="66">
        <f t="shared" si="26"/>
        <v>0.15018164960399966</v>
      </c>
      <c r="AQ43" s="66">
        <f t="shared" si="26"/>
        <v>0.13712578160399969</v>
      </c>
      <c r="AR43" s="66">
        <f t="shared" si="26"/>
        <v>0.12406991360399967</v>
      </c>
      <c r="AS43" s="66">
        <f t="shared" si="26"/>
        <v>0.11101404560399968</v>
      </c>
      <c r="AT43" s="66">
        <f t="shared" si="26"/>
        <v>9.7958177603999677E-2</v>
      </c>
      <c r="AU43" s="66">
        <f t="shared" si="26"/>
        <v>8.4902309603999679E-2</v>
      </c>
      <c r="AV43" s="66">
        <f t="shared" si="26"/>
        <v>7.1846441603999681E-2</v>
      </c>
      <c r="AW43" s="66">
        <f t="shared" si="26"/>
        <v>5.8790573603999682E-2</v>
      </c>
      <c r="AX43" s="66">
        <f t="shared" si="26"/>
        <v>4.5734705603999684E-2</v>
      </c>
      <c r="AY43" s="66">
        <f t="shared" si="26"/>
        <v>3.2678837603999686E-2</v>
      </c>
      <c r="AZ43" s="66">
        <f t="shared" si="26"/>
        <v>1.9622969603999688E-2</v>
      </c>
      <c r="BA43" s="66">
        <f t="shared" si="26"/>
        <v>6.5671016039996867E-3</v>
      </c>
      <c r="BB43" s="66">
        <f t="shared" si="26"/>
        <v>3.9167603999686745E-5</v>
      </c>
      <c r="BC43" s="66">
        <f t="shared" si="26"/>
        <v>3.9167603999686745E-5</v>
      </c>
      <c r="BD43" s="66">
        <f t="shared" si="26"/>
        <v>3.9167603999686745E-5</v>
      </c>
      <c r="BE43" s="66">
        <f t="shared" si="26"/>
        <v>3.9167603999686745E-5</v>
      </c>
      <c r="BF43" s="66">
        <f t="shared" si="26"/>
        <v>3.9167603999686745E-5</v>
      </c>
      <c r="BG43" s="66">
        <f t="shared" si="26"/>
        <v>3.9167603999686745E-5</v>
      </c>
      <c r="BH43" s="66">
        <f t="shared" si="26"/>
        <v>3.9167603999686745E-5</v>
      </c>
      <c r="BI43" s="66">
        <f t="shared" si="26"/>
        <v>3.9167603999686745E-5</v>
      </c>
      <c r="BJ43" s="66">
        <f t="shared" si="26"/>
        <v>3.9167603999686745E-5</v>
      </c>
      <c r="BK43" s="66">
        <f t="shared" si="26"/>
        <v>3.9167603999686745E-5</v>
      </c>
      <c r="BL43" s="66">
        <f t="shared" si="26"/>
        <v>3.9167603999686745E-5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3.5359642500000002E-3</v>
      </c>
      <c r="F46" s="53">
        <f t="shared" si="27"/>
        <v>1.4081219919000004E-2</v>
      </c>
      <c r="G46" s="53">
        <f t="shared" si="27"/>
        <v>2.3531336946000004E-2</v>
      </c>
      <c r="H46" s="53">
        <f t="shared" si="27"/>
        <v>3.1971178473000003E-2</v>
      </c>
      <c r="I46" s="53">
        <f t="shared" si="27"/>
        <v>3.9473484336000002E-2</v>
      </c>
      <c r="J46" s="53">
        <f t="shared" si="27"/>
        <v>4.6110994371000004E-2</v>
      </c>
      <c r="K46" s="53">
        <f t="shared" si="27"/>
        <v>5.1946345659000005E-2</v>
      </c>
      <c r="L46" s="53">
        <f t="shared" si="27"/>
        <v>5.7042175281000009E-2</v>
      </c>
      <c r="M46" s="53">
        <f t="shared" si="27"/>
        <v>6.2016771843000008E-2</v>
      </c>
      <c r="N46" s="53">
        <f t="shared" si="27"/>
        <v>6.6991368405000015E-2</v>
      </c>
      <c r="O46" s="53">
        <f t="shared" si="27"/>
        <v>7.1965964967000015E-2</v>
      </c>
      <c r="P46" s="53">
        <f t="shared" si="27"/>
        <v>7.6940561529000015E-2</v>
      </c>
      <c r="Q46" s="53">
        <f t="shared" si="27"/>
        <v>8.1915158091000015E-2</v>
      </c>
      <c r="R46" s="53">
        <f t="shared" si="27"/>
        <v>8.6889754653000015E-2</v>
      </c>
      <c r="S46" s="53">
        <f t="shared" si="27"/>
        <v>9.1864351215000015E-2</v>
      </c>
      <c r="T46" s="53">
        <f t="shared" si="27"/>
        <v>9.6838947777000015E-2</v>
      </c>
      <c r="U46" s="53">
        <f t="shared" si="27"/>
        <v>0.10181354433900001</v>
      </c>
      <c r="V46" s="53">
        <f t="shared" si="27"/>
        <v>0.10678814090100001</v>
      </c>
      <c r="W46" s="53">
        <f t="shared" si="27"/>
        <v>0.11176273746300001</v>
      </c>
      <c r="X46" s="53">
        <f t="shared" si="27"/>
        <v>0.11673733402500001</v>
      </c>
      <c r="Y46" s="53">
        <f t="shared" si="27"/>
        <v>0.11720408130600002</v>
      </c>
      <c r="Z46" s="53">
        <f t="shared" si="27"/>
        <v>0.11316297930600001</v>
      </c>
      <c r="AA46" s="53">
        <f t="shared" si="27"/>
        <v>0.10912187730600001</v>
      </c>
      <c r="AB46" s="53">
        <f t="shared" si="27"/>
        <v>0.105080775306</v>
      </c>
      <c r="AC46" s="53">
        <f t="shared" si="27"/>
        <v>0.101039673306</v>
      </c>
      <c r="AD46" s="53">
        <f t="shared" si="27"/>
        <v>9.6998571305999995E-2</v>
      </c>
      <c r="AE46" s="53">
        <f t="shared" si="27"/>
        <v>9.295746930599999E-2</v>
      </c>
      <c r="AF46" s="53">
        <f t="shared" si="27"/>
        <v>8.8916367305999985E-2</v>
      </c>
      <c r="AG46" s="53">
        <f t="shared" si="27"/>
        <v>8.4875265305999981E-2</v>
      </c>
      <c r="AH46" s="53">
        <f t="shared" si="27"/>
        <v>8.0834163305999976E-2</v>
      </c>
      <c r="AI46" s="53">
        <f t="shared" si="27"/>
        <v>7.6793061305999971E-2</v>
      </c>
      <c r="AJ46" s="53">
        <f t="shared" si="27"/>
        <v>7.2751959305999966E-2</v>
      </c>
      <c r="AK46" s="53">
        <f t="shared" si="27"/>
        <v>6.8710857305999962E-2</v>
      </c>
      <c r="AL46" s="53">
        <f t="shared" si="27"/>
        <v>6.4669755305999957E-2</v>
      </c>
      <c r="AM46" s="53">
        <f t="shared" si="27"/>
        <v>6.0628653305999959E-2</v>
      </c>
      <c r="AN46" s="53">
        <f t="shared" si="27"/>
        <v>5.6587551305999961E-2</v>
      </c>
      <c r="AO46" s="53">
        <f t="shared" si="27"/>
        <v>5.2546449305999963E-2</v>
      </c>
      <c r="AP46" s="53">
        <f t="shared" si="27"/>
        <v>4.8505347305999966E-2</v>
      </c>
      <c r="AQ46" s="53">
        <f t="shared" si="27"/>
        <v>4.4464245305999968E-2</v>
      </c>
      <c r="AR46" s="53">
        <f t="shared" si="27"/>
        <v>4.042314330599997E-2</v>
      </c>
      <c r="AS46" s="53">
        <f t="shared" si="27"/>
        <v>3.6382041305999972E-2</v>
      </c>
      <c r="AT46" s="53">
        <f t="shared" si="27"/>
        <v>3.2340939305999974E-2</v>
      </c>
      <c r="AU46" s="53">
        <f t="shared" si="27"/>
        <v>2.8299837305999973E-2</v>
      </c>
      <c r="AV46" s="53">
        <f t="shared" si="27"/>
        <v>2.4258735305999972E-2</v>
      </c>
      <c r="AW46" s="53">
        <f t="shared" si="27"/>
        <v>2.0217633305999971E-2</v>
      </c>
      <c r="AX46" s="53">
        <f t="shared" si="27"/>
        <v>1.6176531305999969E-2</v>
      </c>
      <c r="AY46" s="53">
        <f t="shared" si="27"/>
        <v>1.2135429305999968E-2</v>
      </c>
      <c r="AZ46" s="53">
        <f t="shared" si="27"/>
        <v>8.0943273059999668E-3</v>
      </c>
      <c r="BA46" s="53">
        <f t="shared" si="27"/>
        <v>4.0532253059999664E-3</v>
      </c>
      <c r="BB46" s="53">
        <f t="shared" si="27"/>
        <v>1.2123305999965986E-5</v>
      </c>
      <c r="BC46" s="53">
        <f t="shared" si="27"/>
        <v>1.2123305999965986E-5</v>
      </c>
      <c r="BD46" s="53">
        <f t="shared" si="27"/>
        <v>1.2123305999965986E-5</v>
      </c>
      <c r="BE46" s="53">
        <f t="shared" si="27"/>
        <v>1.2123305999965986E-5</v>
      </c>
      <c r="BF46" s="53">
        <f t="shared" si="27"/>
        <v>1.2123305999965986E-5</v>
      </c>
      <c r="BG46" s="53">
        <f t="shared" si="27"/>
        <v>1.2123305999965986E-5</v>
      </c>
      <c r="BH46" s="53">
        <f t="shared" si="27"/>
        <v>1.2123305999965986E-5</v>
      </c>
      <c r="BI46" s="53">
        <f t="shared" si="27"/>
        <v>1.2123305999965986E-5</v>
      </c>
      <c r="BJ46" s="53">
        <f t="shared" si="27"/>
        <v>1.2123305999965986E-5</v>
      </c>
      <c r="BK46" s="53">
        <f t="shared" si="27"/>
        <v>1.2123305999965986E-5</v>
      </c>
      <c r="BL46" s="53">
        <f t="shared" si="27"/>
        <v>1.2123305999965986E-5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3.5359642500000002E-3</v>
      </c>
      <c r="E47" s="53">
        <f>(E27-E115)*'Assumptions (Inputs)'!$D$26</f>
        <v>1.0545255669000003E-2</v>
      </c>
      <c r="F47" s="53">
        <f>(F27-F115)*'Assumptions (Inputs)'!$D$26</f>
        <v>9.4501170270000004E-3</v>
      </c>
      <c r="G47" s="53">
        <f>(G27-G115)*'Assumptions (Inputs)'!$D$26</f>
        <v>8.4398415270000009E-3</v>
      </c>
      <c r="H47" s="53">
        <f>(H27-H115)*'Assumptions (Inputs)'!$D$26</f>
        <v>7.5023058630000012E-3</v>
      </c>
      <c r="I47" s="53">
        <f>(I27-I115)*'Assumptions (Inputs)'!$D$26</f>
        <v>6.6375100350000004E-3</v>
      </c>
      <c r="J47" s="53">
        <f>(J27-J115)*'Assumptions (Inputs)'!$D$26</f>
        <v>5.8353512880000005E-3</v>
      </c>
      <c r="K47" s="53">
        <f>(K27-K115)*'Assumptions (Inputs)'!$D$26</f>
        <v>5.0958296220000024E-3</v>
      </c>
      <c r="L47" s="53">
        <f>(L27-L115)*'Assumptions (Inputs)'!$D$26</f>
        <v>4.9745965620000008E-3</v>
      </c>
      <c r="M47" s="53">
        <f>(M27-M115)*'Assumptions (Inputs)'!$D$26</f>
        <v>4.9745965620000008E-3</v>
      </c>
      <c r="N47" s="53">
        <f>(N27-N115)*'Assumptions (Inputs)'!$D$26</f>
        <v>4.9745965620000008E-3</v>
      </c>
      <c r="O47" s="53">
        <f>(O27-O115)*'Assumptions (Inputs)'!$D$26</f>
        <v>4.9745965620000008E-3</v>
      </c>
      <c r="P47" s="53">
        <f>(P27-P115)*'Assumptions (Inputs)'!$D$26</f>
        <v>4.9745965620000008E-3</v>
      </c>
      <c r="Q47" s="53">
        <f>(Q27-Q115)*'Assumptions (Inputs)'!$D$26</f>
        <v>4.9745965620000008E-3</v>
      </c>
      <c r="R47" s="53">
        <f>(R27-R115)*'Assumptions (Inputs)'!$D$26</f>
        <v>4.9745965620000008E-3</v>
      </c>
      <c r="S47" s="53">
        <f>(S27-S115)*'Assumptions (Inputs)'!$D$26</f>
        <v>4.9745965620000008E-3</v>
      </c>
      <c r="T47" s="53">
        <f>(T27-T115)*'Assumptions (Inputs)'!$D$26</f>
        <v>4.9745965620000008E-3</v>
      </c>
      <c r="U47" s="53">
        <f>(U27-U115)*'Assumptions (Inputs)'!$D$26</f>
        <v>4.9745965620000008E-3</v>
      </c>
      <c r="V47" s="53">
        <f>(V27-V115)*'Assumptions (Inputs)'!$D$26</f>
        <v>4.9745965620000008E-3</v>
      </c>
      <c r="W47" s="53">
        <f>(W27-W115)*'Assumptions (Inputs)'!$D$26</f>
        <v>4.9745965620000008E-3</v>
      </c>
      <c r="X47" s="53">
        <f>(X27-X115)*'Assumptions (Inputs)'!$D$26</f>
        <v>4.6674728100000023E-4</v>
      </c>
      <c r="Y47" s="53">
        <f>(Y27-Y115)*'Assumptions (Inputs)'!$D$26</f>
        <v>-4.0411020000000004E-3</v>
      </c>
      <c r="Z47" s="53">
        <f>(Z27-Z115)*'Assumptions (Inputs)'!$D$26</f>
        <v>-4.0411020000000004E-3</v>
      </c>
      <c r="AA47" s="53">
        <f>(AA27-AA115)*'Assumptions (Inputs)'!$D$26</f>
        <v>-4.0411020000000004E-3</v>
      </c>
      <c r="AB47" s="53">
        <f>(AB27-AB115)*'Assumptions (Inputs)'!$D$26</f>
        <v>-4.0411020000000004E-3</v>
      </c>
      <c r="AC47" s="53">
        <f>(AC27-AC115)*'Assumptions (Inputs)'!$D$26</f>
        <v>-4.0411020000000004E-3</v>
      </c>
      <c r="AD47" s="53">
        <f>(AD27-AD115)*'Assumptions (Inputs)'!$D$26</f>
        <v>-4.0411020000000004E-3</v>
      </c>
      <c r="AE47" s="53">
        <f>(AE27-AE115)*'Assumptions (Inputs)'!$D$26</f>
        <v>-4.0411020000000004E-3</v>
      </c>
      <c r="AF47" s="53">
        <f>(AF27-AF115)*'Assumptions (Inputs)'!$D$26</f>
        <v>-4.0411020000000004E-3</v>
      </c>
      <c r="AG47" s="53">
        <f>(AG27-AG115)*'Assumptions (Inputs)'!$D$26</f>
        <v>-4.0411020000000004E-3</v>
      </c>
      <c r="AH47" s="53">
        <f>(AH27-AH115)*'Assumptions (Inputs)'!$D$26</f>
        <v>-4.0411020000000004E-3</v>
      </c>
      <c r="AI47" s="53">
        <f>(AI27-AI115)*'Assumptions (Inputs)'!$D$26</f>
        <v>-4.0411020000000004E-3</v>
      </c>
      <c r="AJ47" s="53">
        <f>(AJ27-AJ115)*'Assumptions (Inputs)'!$D$26</f>
        <v>-4.0411020000000004E-3</v>
      </c>
      <c r="AK47" s="53">
        <f>(AK27-AK115)*'Assumptions (Inputs)'!$D$26</f>
        <v>-4.0411020000000004E-3</v>
      </c>
      <c r="AL47" s="53">
        <f>(AL27-AL115)*'Assumptions (Inputs)'!$D$26</f>
        <v>-4.0411020000000004E-3</v>
      </c>
      <c r="AM47" s="53">
        <f>(AM27-AM115)*'Assumptions (Inputs)'!$D$26</f>
        <v>-4.0411020000000004E-3</v>
      </c>
      <c r="AN47" s="53">
        <f>(AN27-AN115)*'Assumptions (Inputs)'!$D$26</f>
        <v>-4.0411020000000004E-3</v>
      </c>
      <c r="AO47" s="53">
        <f>(AO27-AO115)*'Assumptions (Inputs)'!$D$26</f>
        <v>-4.0411020000000004E-3</v>
      </c>
      <c r="AP47" s="53">
        <f>(AP27-AP115)*'Assumptions (Inputs)'!$D$26</f>
        <v>-4.0411020000000004E-3</v>
      </c>
      <c r="AQ47" s="53">
        <f>(AQ27-AQ115)*'Assumptions (Inputs)'!$D$26</f>
        <v>-4.0411020000000004E-3</v>
      </c>
      <c r="AR47" s="53">
        <f>(AR27-AR115)*'Assumptions (Inputs)'!$D$26</f>
        <v>-4.0411020000000004E-3</v>
      </c>
      <c r="AS47" s="53">
        <f>(AS27-AS115)*'Assumptions (Inputs)'!$D$26</f>
        <v>-4.0411020000000004E-3</v>
      </c>
      <c r="AT47" s="53">
        <f>(AT27-AT115)*'Assumptions (Inputs)'!$D$26</f>
        <v>-4.0411020000000004E-3</v>
      </c>
      <c r="AU47" s="53">
        <f>(AU27-AU115)*'Assumptions (Inputs)'!$D$26</f>
        <v>-4.0411020000000004E-3</v>
      </c>
      <c r="AV47" s="53">
        <f>(AV27-AV115)*'Assumptions (Inputs)'!$D$26</f>
        <v>-4.0411020000000004E-3</v>
      </c>
      <c r="AW47" s="53">
        <f>(AW27-AW115)*'Assumptions (Inputs)'!$D$26</f>
        <v>-4.0411020000000004E-3</v>
      </c>
      <c r="AX47" s="53">
        <f>(AX27-AX115)*'Assumptions (Inputs)'!$D$26</f>
        <v>-4.0411020000000004E-3</v>
      </c>
      <c r="AY47" s="53">
        <f>(AY27-AY115)*'Assumptions (Inputs)'!$D$26</f>
        <v>-4.0411020000000004E-3</v>
      </c>
      <c r="AZ47" s="53">
        <f>(AZ27-AZ115)*'Assumptions (Inputs)'!$D$26</f>
        <v>-4.0411020000000004E-3</v>
      </c>
      <c r="BA47" s="53">
        <f>(BA27-BA115)*'Assumptions (Inputs)'!$D$26</f>
        <v>-4.0411020000000004E-3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1.2123305999965986E-5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3.5359642500000002E-3</v>
      </c>
      <c r="E48" s="75">
        <f>SUM(E46:E47)</f>
        <v>1.4081219919000004E-2</v>
      </c>
      <c r="F48" s="75">
        <f t="shared" si="28"/>
        <v>2.3531336946000004E-2</v>
      </c>
      <c r="G48" s="75">
        <f t="shared" si="28"/>
        <v>3.1971178473000003E-2</v>
      </c>
      <c r="H48" s="75">
        <f t="shared" si="28"/>
        <v>3.9473484336000002E-2</v>
      </c>
      <c r="I48" s="75">
        <f t="shared" si="28"/>
        <v>4.6110994371000004E-2</v>
      </c>
      <c r="J48" s="75">
        <f t="shared" si="28"/>
        <v>5.1946345659000005E-2</v>
      </c>
      <c r="K48" s="75">
        <f t="shared" si="28"/>
        <v>5.7042175281000009E-2</v>
      </c>
      <c r="L48" s="75">
        <f t="shared" si="28"/>
        <v>6.2016771843000008E-2</v>
      </c>
      <c r="M48" s="75">
        <f t="shared" si="28"/>
        <v>6.6991368405000015E-2</v>
      </c>
      <c r="N48" s="75">
        <f t="shared" si="28"/>
        <v>7.1965964967000015E-2</v>
      </c>
      <c r="O48" s="75">
        <f t="shared" si="28"/>
        <v>7.6940561529000015E-2</v>
      </c>
      <c r="P48" s="75">
        <f t="shared" si="28"/>
        <v>8.1915158091000015E-2</v>
      </c>
      <c r="Q48" s="75">
        <f t="shared" si="28"/>
        <v>8.6889754653000015E-2</v>
      </c>
      <c r="R48" s="75">
        <f t="shared" si="28"/>
        <v>9.1864351215000015E-2</v>
      </c>
      <c r="S48" s="75">
        <f t="shared" si="28"/>
        <v>9.6838947777000015E-2</v>
      </c>
      <c r="T48" s="75">
        <f t="shared" si="28"/>
        <v>0.10181354433900001</v>
      </c>
      <c r="U48" s="75">
        <f t="shared" si="28"/>
        <v>0.10678814090100001</v>
      </c>
      <c r="V48" s="75">
        <f t="shared" si="28"/>
        <v>0.11176273746300001</v>
      </c>
      <c r="W48" s="75">
        <f t="shared" si="28"/>
        <v>0.11673733402500001</v>
      </c>
      <c r="X48" s="75">
        <f t="shared" si="28"/>
        <v>0.11720408130600002</v>
      </c>
      <c r="Y48" s="75">
        <f t="shared" si="28"/>
        <v>0.11316297930600001</v>
      </c>
      <c r="Z48" s="75">
        <f t="shared" si="28"/>
        <v>0.10912187730600001</v>
      </c>
      <c r="AA48" s="75">
        <f t="shared" si="28"/>
        <v>0.105080775306</v>
      </c>
      <c r="AB48" s="75">
        <f t="shared" si="28"/>
        <v>0.101039673306</v>
      </c>
      <c r="AC48" s="75">
        <f t="shared" si="28"/>
        <v>9.6998571305999995E-2</v>
      </c>
      <c r="AD48" s="75">
        <f t="shared" si="28"/>
        <v>9.295746930599999E-2</v>
      </c>
      <c r="AE48" s="75">
        <f t="shared" si="28"/>
        <v>8.8916367305999985E-2</v>
      </c>
      <c r="AF48" s="75">
        <f t="shared" si="28"/>
        <v>8.4875265305999981E-2</v>
      </c>
      <c r="AG48" s="75">
        <f t="shared" si="28"/>
        <v>8.0834163305999976E-2</v>
      </c>
      <c r="AH48" s="75">
        <f t="shared" si="28"/>
        <v>7.6793061305999971E-2</v>
      </c>
      <c r="AI48" s="75">
        <f t="shared" si="28"/>
        <v>7.2751959305999966E-2</v>
      </c>
      <c r="AJ48" s="75">
        <f t="shared" si="28"/>
        <v>6.8710857305999962E-2</v>
      </c>
      <c r="AK48" s="75">
        <f t="shared" si="28"/>
        <v>6.4669755305999957E-2</v>
      </c>
      <c r="AL48" s="75">
        <f t="shared" si="28"/>
        <v>6.0628653305999959E-2</v>
      </c>
      <c r="AM48" s="75">
        <f t="shared" si="28"/>
        <v>5.6587551305999961E-2</v>
      </c>
      <c r="AN48" s="75">
        <f t="shared" si="28"/>
        <v>5.2546449305999963E-2</v>
      </c>
      <c r="AO48" s="75">
        <f t="shared" si="28"/>
        <v>4.8505347305999966E-2</v>
      </c>
      <c r="AP48" s="75">
        <f t="shared" si="28"/>
        <v>4.4464245305999968E-2</v>
      </c>
      <c r="AQ48" s="75">
        <f t="shared" si="28"/>
        <v>4.042314330599997E-2</v>
      </c>
      <c r="AR48" s="75">
        <f t="shared" si="28"/>
        <v>3.6382041305999972E-2</v>
      </c>
      <c r="AS48" s="75">
        <f t="shared" si="28"/>
        <v>3.2340939305999974E-2</v>
      </c>
      <c r="AT48" s="75">
        <f t="shared" si="28"/>
        <v>2.8299837305999973E-2</v>
      </c>
      <c r="AU48" s="75">
        <f t="shared" si="28"/>
        <v>2.4258735305999972E-2</v>
      </c>
      <c r="AV48" s="75">
        <f t="shared" si="28"/>
        <v>2.0217633305999971E-2</v>
      </c>
      <c r="AW48" s="75">
        <f t="shared" si="28"/>
        <v>1.6176531305999969E-2</v>
      </c>
      <c r="AX48" s="75">
        <f t="shared" si="28"/>
        <v>1.2135429305999968E-2</v>
      </c>
      <c r="AY48" s="75">
        <f t="shared" si="28"/>
        <v>8.0943273059999668E-3</v>
      </c>
      <c r="AZ48" s="75">
        <f t="shared" si="28"/>
        <v>4.0532253059999664E-3</v>
      </c>
      <c r="BA48" s="75">
        <f t="shared" si="28"/>
        <v>1.2123305999965986E-5</v>
      </c>
      <c r="BB48" s="75">
        <f t="shared" si="28"/>
        <v>1.2123305999965986E-5</v>
      </c>
      <c r="BC48" s="75">
        <f t="shared" si="28"/>
        <v>1.2123305999965986E-5</v>
      </c>
      <c r="BD48" s="75">
        <f t="shared" si="28"/>
        <v>1.2123305999965986E-5</v>
      </c>
      <c r="BE48" s="75">
        <f t="shared" si="28"/>
        <v>1.2123305999965986E-5</v>
      </c>
      <c r="BF48" s="75">
        <f t="shared" si="28"/>
        <v>1.2123305999965986E-5</v>
      </c>
      <c r="BG48" s="75">
        <f t="shared" si="28"/>
        <v>1.2123305999965986E-5</v>
      </c>
      <c r="BH48" s="75">
        <f t="shared" si="28"/>
        <v>1.2123305999965986E-5</v>
      </c>
      <c r="BI48" s="75">
        <f t="shared" si="28"/>
        <v>1.2123305999965986E-5</v>
      </c>
      <c r="BJ48" s="75">
        <f t="shared" si="28"/>
        <v>1.2123305999965986E-5</v>
      </c>
      <c r="BK48" s="75">
        <f t="shared" si="28"/>
        <v>1.2123305999965986E-5</v>
      </c>
      <c r="BL48" s="75">
        <f t="shared" si="28"/>
        <v>1.2123305999965986E-5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1.7679821250000001E-3</v>
      </c>
      <c r="E49" s="66">
        <f>AVERAGE(E46,E48)</f>
        <v>8.8085920845000013E-3</v>
      </c>
      <c r="F49" s="66">
        <f t="shared" si="29"/>
        <v>1.8806278432500004E-2</v>
      </c>
      <c r="G49" s="66">
        <f>AVERAGE(G46,G48)</f>
        <v>2.7751257709500002E-2</v>
      </c>
      <c r="H49" s="66">
        <f t="shared" si="29"/>
        <v>3.5722331404499999E-2</v>
      </c>
      <c r="I49" s="66">
        <f t="shared" si="29"/>
        <v>4.2792239353500003E-2</v>
      </c>
      <c r="J49" s="66">
        <f t="shared" si="29"/>
        <v>4.9028670015000005E-2</v>
      </c>
      <c r="K49" s="66">
        <f t="shared" si="29"/>
        <v>5.4494260470000007E-2</v>
      </c>
      <c r="L49" s="66">
        <f>AVERAGE(L46,L48)</f>
        <v>5.9529473562000008E-2</v>
      </c>
      <c r="M49" s="66">
        <f>AVERAGE(M46,M48)</f>
        <v>6.4504070124000015E-2</v>
      </c>
      <c r="N49" s="66">
        <f>AVERAGE(N46,N48)</f>
        <v>6.9478666686000015E-2</v>
      </c>
      <c r="O49" s="66">
        <f t="shared" ref="O49:BL49" si="30">AVERAGE(O46,O48)</f>
        <v>7.4453263248000015E-2</v>
      </c>
      <c r="P49" s="66">
        <f t="shared" si="30"/>
        <v>7.9427859810000015E-2</v>
      </c>
      <c r="Q49" s="66">
        <f t="shared" si="30"/>
        <v>8.4402456372000015E-2</v>
      </c>
      <c r="R49" s="66">
        <f t="shared" si="30"/>
        <v>8.9377052934000015E-2</v>
      </c>
      <c r="S49" s="66">
        <f t="shared" si="30"/>
        <v>9.4351649496000015E-2</v>
      </c>
      <c r="T49" s="66">
        <f t="shared" si="30"/>
        <v>9.9326246058000014E-2</v>
      </c>
      <c r="U49" s="66">
        <f t="shared" si="30"/>
        <v>0.10430084262000001</v>
      </c>
      <c r="V49" s="66">
        <f t="shared" si="30"/>
        <v>0.10927543918200001</v>
      </c>
      <c r="W49" s="66">
        <f t="shared" si="30"/>
        <v>0.11425003574400001</v>
      </c>
      <c r="X49" s="66">
        <f t="shared" si="30"/>
        <v>0.11697070766550002</v>
      </c>
      <c r="Y49" s="66">
        <f t="shared" si="30"/>
        <v>0.11518353030600001</v>
      </c>
      <c r="Z49" s="66">
        <f t="shared" si="30"/>
        <v>0.11114242830600002</v>
      </c>
      <c r="AA49" s="66">
        <f t="shared" si="30"/>
        <v>0.107101326306</v>
      </c>
      <c r="AB49" s="66">
        <f t="shared" si="30"/>
        <v>0.10306022430600001</v>
      </c>
      <c r="AC49" s="66">
        <f t="shared" si="30"/>
        <v>9.901912230599999E-2</v>
      </c>
      <c r="AD49" s="66">
        <f t="shared" si="30"/>
        <v>9.4978020305999999E-2</v>
      </c>
      <c r="AE49" s="66">
        <f t="shared" si="30"/>
        <v>9.0936918305999981E-2</v>
      </c>
      <c r="AF49" s="66">
        <f t="shared" si="30"/>
        <v>8.689581630599999E-2</v>
      </c>
      <c r="AG49" s="66">
        <f t="shared" si="30"/>
        <v>8.2854714305999971E-2</v>
      </c>
      <c r="AH49" s="66">
        <f t="shared" si="30"/>
        <v>7.881361230599998E-2</v>
      </c>
      <c r="AI49" s="66">
        <f t="shared" si="30"/>
        <v>7.4772510305999962E-2</v>
      </c>
      <c r="AJ49" s="66">
        <f t="shared" si="30"/>
        <v>7.0731408305999971E-2</v>
      </c>
      <c r="AK49" s="66">
        <f t="shared" si="30"/>
        <v>6.6690306305999952E-2</v>
      </c>
      <c r="AL49" s="66">
        <f t="shared" si="30"/>
        <v>6.2649204305999961E-2</v>
      </c>
      <c r="AM49" s="66">
        <f t="shared" si="30"/>
        <v>5.8608102305999957E-2</v>
      </c>
      <c r="AN49" s="66">
        <f t="shared" si="30"/>
        <v>5.4567000305999966E-2</v>
      </c>
      <c r="AO49" s="66">
        <f t="shared" si="30"/>
        <v>5.0525898305999961E-2</v>
      </c>
      <c r="AP49" s="66">
        <f t="shared" si="30"/>
        <v>4.648479630599997E-2</v>
      </c>
      <c r="AQ49" s="66">
        <f t="shared" si="30"/>
        <v>4.2443694305999966E-2</v>
      </c>
      <c r="AR49" s="66">
        <f t="shared" si="30"/>
        <v>3.8402592305999975E-2</v>
      </c>
      <c r="AS49" s="66">
        <f t="shared" si="30"/>
        <v>3.436149030599997E-2</v>
      </c>
      <c r="AT49" s="66">
        <f t="shared" si="30"/>
        <v>3.0320388305999972E-2</v>
      </c>
      <c r="AU49" s="66">
        <f t="shared" si="30"/>
        <v>2.6279286305999974E-2</v>
      </c>
      <c r="AV49" s="66">
        <f t="shared" si="30"/>
        <v>2.223818430599997E-2</v>
      </c>
      <c r="AW49" s="66">
        <f t="shared" si="30"/>
        <v>1.8197082305999972E-2</v>
      </c>
      <c r="AX49" s="66">
        <f t="shared" si="30"/>
        <v>1.4155980305999969E-2</v>
      </c>
      <c r="AY49" s="66">
        <f t="shared" si="30"/>
        <v>1.0114878305999967E-2</v>
      </c>
      <c r="AZ49" s="66">
        <f t="shared" si="30"/>
        <v>6.0737763059999662E-3</v>
      </c>
      <c r="BA49" s="66">
        <f t="shared" si="30"/>
        <v>2.0326743059999662E-3</v>
      </c>
      <c r="BB49" s="66">
        <f t="shared" si="30"/>
        <v>1.2123305999965986E-5</v>
      </c>
      <c r="BC49" s="66">
        <f t="shared" si="30"/>
        <v>1.2123305999965986E-5</v>
      </c>
      <c r="BD49" s="66">
        <f t="shared" si="30"/>
        <v>1.2123305999965986E-5</v>
      </c>
      <c r="BE49" s="66">
        <f t="shared" si="30"/>
        <v>1.2123305999965986E-5</v>
      </c>
      <c r="BF49" s="66">
        <f t="shared" si="30"/>
        <v>1.2123305999965986E-5</v>
      </c>
      <c r="BG49" s="66">
        <f t="shared" si="30"/>
        <v>1.2123305999965986E-5</v>
      </c>
      <c r="BH49" s="66">
        <f t="shared" si="30"/>
        <v>1.2123305999965986E-5</v>
      </c>
      <c r="BI49" s="66">
        <f t="shared" si="30"/>
        <v>1.2123305999965986E-5</v>
      </c>
      <c r="BJ49" s="66">
        <f t="shared" si="30"/>
        <v>1.2123305999965986E-5</v>
      </c>
      <c r="BK49" s="66">
        <f t="shared" si="30"/>
        <v>1.2123305999965986E-5</v>
      </c>
      <c r="BL49" s="66">
        <f t="shared" si="30"/>
        <v>1.2123305999965986E-5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1">C22-C36-C43-C49</f>
        <v>0</v>
      </c>
      <c r="D51" s="69">
        <f>D22-D36-D43-D49</f>
        <v>1.5041253641249999</v>
      </c>
      <c r="E51" s="69">
        <f t="shared" si="31"/>
        <v>2.9508946681425003</v>
      </c>
      <c r="F51" s="69">
        <f t="shared" si="31"/>
        <v>2.8346912258625006</v>
      </c>
      <c r="G51" s="69">
        <f t="shared" si="31"/>
        <v>2.7191335827675003</v>
      </c>
      <c r="H51" s="69">
        <f t="shared" si="31"/>
        <v>2.6076963094425003</v>
      </c>
      <c r="I51" s="69">
        <f t="shared" si="31"/>
        <v>2.5000716604275</v>
      </c>
      <c r="J51" s="69">
        <f t="shared" si="31"/>
        <v>2.395973261475</v>
      </c>
      <c r="K51" s="69">
        <f t="shared" si="31"/>
        <v>2.29513610955</v>
      </c>
      <c r="L51" s="69">
        <f t="shared" si="31"/>
        <v>2.1961197849299996</v>
      </c>
      <c r="M51" s="69">
        <f t="shared" si="31"/>
        <v>2.0973599148600002</v>
      </c>
      <c r="N51" s="69">
        <f t="shared" si="31"/>
        <v>1.9986000447900001</v>
      </c>
      <c r="O51" s="69">
        <f t="shared" si="31"/>
        <v>1.8998401747200002</v>
      </c>
      <c r="P51" s="69">
        <f t="shared" si="31"/>
        <v>1.8010803046499999</v>
      </c>
      <c r="Q51" s="69">
        <f t="shared" si="31"/>
        <v>1.70232043458</v>
      </c>
      <c r="R51" s="69">
        <f t="shared" si="31"/>
        <v>1.60356056451</v>
      </c>
      <c r="S51" s="69">
        <f t="shared" si="31"/>
        <v>1.5048006944400003</v>
      </c>
      <c r="T51" s="69">
        <f t="shared" si="31"/>
        <v>1.40604082437</v>
      </c>
      <c r="U51" s="69">
        <f t="shared" si="31"/>
        <v>1.3072809543000001</v>
      </c>
      <c r="V51" s="69">
        <f t="shared" si="31"/>
        <v>1.2085210842299998</v>
      </c>
      <c r="W51" s="69">
        <f t="shared" si="31"/>
        <v>1.1097612141600002</v>
      </c>
      <c r="X51" s="69">
        <f t="shared" si="31"/>
        <v>1.0205371791075002</v>
      </c>
      <c r="Y51" s="69">
        <f t="shared" si="31"/>
        <v>0.9503848140900002</v>
      </c>
      <c r="Z51" s="69">
        <f t="shared" si="31"/>
        <v>0.88976828409000008</v>
      </c>
      <c r="AA51" s="69">
        <f t="shared" si="31"/>
        <v>0.8291517540900003</v>
      </c>
      <c r="AB51" s="69">
        <f t="shared" si="31"/>
        <v>0.76853522409000019</v>
      </c>
      <c r="AC51" s="69">
        <f t="shared" si="31"/>
        <v>0.70791869409000019</v>
      </c>
      <c r="AD51" s="69">
        <f t="shared" si="31"/>
        <v>0.6473021640900003</v>
      </c>
      <c r="AE51" s="69">
        <f t="shared" si="31"/>
        <v>0.58668563408999952</v>
      </c>
      <c r="AF51" s="69">
        <f t="shared" si="31"/>
        <v>0.52606910408999996</v>
      </c>
      <c r="AG51" s="69">
        <f t="shared" si="31"/>
        <v>0.46545257408999918</v>
      </c>
      <c r="AH51" s="69">
        <f t="shared" si="31"/>
        <v>0.40483604408999951</v>
      </c>
      <c r="AI51" s="69">
        <f t="shared" si="31"/>
        <v>0.34421951408999885</v>
      </c>
      <c r="AJ51" s="69">
        <f t="shared" si="31"/>
        <v>0.28360298408999907</v>
      </c>
      <c r="AK51" s="69">
        <f t="shared" si="31"/>
        <v>0.22298645408999843</v>
      </c>
      <c r="AL51" s="69">
        <f t="shared" si="31"/>
        <v>0.16236992408999867</v>
      </c>
      <c r="AM51" s="69">
        <f t="shared" si="31"/>
        <v>0.10175339408999799</v>
      </c>
      <c r="AN51" s="69">
        <f t="shared" si="31"/>
        <v>4.113686408999824E-2</v>
      </c>
      <c r="AO51" s="69">
        <f t="shared" si="31"/>
        <v>-1.9479665910002442E-2</v>
      </c>
      <c r="AP51" s="69">
        <f t="shared" si="31"/>
        <v>-8.0096195910002194E-2</v>
      </c>
      <c r="AQ51" s="69">
        <f t="shared" si="31"/>
        <v>-0.14071272591000289</v>
      </c>
      <c r="AR51" s="69">
        <f t="shared" si="31"/>
        <v>-0.20132925591000261</v>
      </c>
      <c r="AS51" s="69">
        <f t="shared" si="31"/>
        <v>-0.26194578591000328</v>
      </c>
      <c r="AT51" s="69">
        <f t="shared" si="31"/>
        <v>-0.32256231591000306</v>
      </c>
      <c r="AU51" s="69">
        <f t="shared" si="31"/>
        <v>-0.38317884591000373</v>
      </c>
      <c r="AV51" s="69">
        <f t="shared" si="31"/>
        <v>-0.44379537591000351</v>
      </c>
      <c r="AW51" s="69">
        <f t="shared" si="31"/>
        <v>-0.50441190591000418</v>
      </c>
      <c r="AX51" s="69">
        <f t="shared" si="31"/>
        <v>-0.56502843591000396</v>
      </c>
      <c r="AY51" s="69">
        <f t="shared" si="31"/>
        <v>-0.62564496591000462</v>
      </c>
      <c r="AZ51" s="69">
        <f t="shared" si="31"/>
        <v>-0.68626149591000429</v>
      </c>
      <c r="BA51" s="69">
        <f t="shared" si="31"/>
        <v>-0.35831052591000218</v>
      </c>
      <c r="BB51" s="69">
        <f t="shared" si="31"/>
        <v>-5.1290909999652731E-5</v>
      </c>
      <c r="BC51" s="69">
        <f>BC22-BC36-BC43-BC49</f>
        <v>-5.1290909999652731E-5</v>
      </c>
      <c r="BD51" s="69">
        <f>BD22-BD36-BD43-BD49</f>
        <v>-5.1290909999652731E-5</v>
      </c>
      <c r="BE51" s="69">
        <f t="shared" si="31"/>
        <v>-5.1290909999652731E-5</v>
      </c>
      <c r="BF51" s="69">
        <f t="shared" si="31"/>
        <v>-5.1290909999652731E-5</v>
      </c>
      <c r="BG51" s="69">
        <f t="shared" si="31"/>
        <v>-5.1290909999652731E-5</v>
      </c>
      <c r="BH51" s="69">
        <f t="shared" si="31"/>
        <v>-5.1290909999652731E-5</v>
      </c>
      <c r="BI51" s="69">
        <f>BI22-BI36-BI43-BI49</f>
        <v>-5.1290909999652731E-5</v>
      </c>
      <c r="BJ51" s="69">
        <f>BJ22-BJ36-BJ43-BJ49</f>
        <v>-5.1290909999652731E-5</v>
      </c>
      <c r="BK51" s="69">
        <f>BK22-BK36-BK43-BK49</f>
        <v>-5.1290909999652731E-5</v>
      </c>
      <c r="BL51" s="69">
        <f>BL22-BL36-BL43-BL49</f>
        <v>-5.1290909999652731E-5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1.0033571186440677E-2</v>
      </c>
      <c r="E54" s="78">
        <f>(+E33-E115)*'Assumptions (Inputs)'!$E$31/'Assumptions (Inputs)'!$E$30</f>
        <v>1.0033571186440677E-2</v>
      </c>
      <c r="F54" s="78">
        <f>(+F33-F115)*'Assumptions (Inputs)'!$E$31/'Assumptions (Inputs)'!$E$30</f>
        <v>1.0033571186440677E-2</v>
      </c>
      <c r="G54" s="78">
        <f>(+G33-G115)*'Assumptions (Inputs)'!$E$31/'Assumptions (Inputs)'!$E$30</f>
        <v>1.0033571186440677E-2</v>
      </c>
      <c r="H54" s="78">
        <f>(+H33-H115)*'Assumptions (Inputs)'!$E$31/'Assumptions (Inputs)'!$E$30</f>
        <v>1.0033571186440677E-2</v>
      </c>
      <c r="I54" s="78">
        <f>(+I33-I115)*'Assumptions (Inputs)'!$E$31/'Assumptions (Inputs)'!$E$30</f>
        <v>1.0033571186440677E-2</v>
      </c>
      <c r="J54" s="78">
        <f>(+J33-J115)*'Assumptions (Inputs)'!$E$31/'Assumptions (Inputs)'!$E$30</f>
        <v>1.0033571186440677E-2</v>
      </c>
      <c r="K54" s="78">
        <f>(+K33-K115)*'Assumptions (Inputs)'!$E$31/'Assumptions (Inputs)'!$E$30</f>
        <v>1.0033571186440677E-2</v>
      </c>
      <c r="L54" s="78">
        <f>(+L33-L115)*'Assumptions (Inputs)'!$E$31/'Assumptions (Inputs)'!$E$30</f>
        <v>1.0033571186440677E-2</v>
      </c>
      <c r="M54" s="78">
        <f>(+M33-M115)*'Assumptions (Inputs)'!$E$31/'Assumptions (Inputs)'!$E$30</f>
        <v>1.0033571186440677E-2</v>
      </c>
      <c r="N54" s="78">
        <f>(+N33-N115)*'Assumptions (Inputs)'!$E$31/'Assumptions (Inputs)'!$E$30</f>
        <v>1.0033571186440677E-2</v>
      </c>
      <c r="O54" s="78">
        <f>(+O33-O115)*'Assumptions (Inputs)'!$E$31/'Assumptions (Inputs)'!$E$30</f>
        <v>1.0033571186440677E-2</v>
      </c>
      <c r="P54" s="78">
        <f>(+P33-P115)*'Assumptions (Inputs)'!$E$31/'Assumptions (Inputs)'!$E$30</f>
        <v>1.0033571186440677E-2</v>
      </c>
      <c r="Q54" s="78">
        <f>(+Q33-Q115)*'Assumptions (Inputs)'!$E$31/'Assumptions (Inputs)'!$E$30</f>
        <v>1.0033571186440677E-2</v>
      </c>
      <c r="R54" s="78">
        <f>(+R33-R115)*'Assumptions (Inputs)'!$E$31/'Assumptions (Inputs)'!$E$30</f>
        <v>1.0033571186440677E-2</v>
      </c>
      <c r="S54" s="78">
        <f>(+S33-S115)*'Assumptions (Inputs)'!$E$31/'Assumptions (Inputs)'!$E$30</f>
        <v>1.0033571186440677E-2</v>
      </c>
      <c r="T54" s="78">
        <f>(+T33-T115)*'Assumptions (Inputs)'!$E$31/'Assumptions (Inputs)'!$E$30</f>
        <v>1.0033571186440677E-2</v>
      </c>
      <c r="U54" s="78">
        <f>(+U33-U115)*'Assumptions (Inputs)'!$E$31/'Assumptions (Inputs)'!$E$30</f>
        <v>1.0033571186440677E-2</v>
      </c>
      <c r="V54" s="78">
        <f>(+V33-V115)*'Assumptions (Inputs)'!$E$31/'Assumptions (Inputs)'!$E$30</f>
        <v>1.0033571186440677E-2</v>
      </c>
      <c r="W54" s="78">
        <f>(+W33-W115)*'Assumptions (Inputs)'!$E$31/'Assumptions (Inputs)'!$E$30</f>
        <v>1.0033571186440677E-2</v>
      </c>
      <c r="X54" s="78">
        <f>(+X33-X115)*'Assumptions (Inputs)'!$E$31/'Assumptions (Inputs)'!$E$30</f>
        <v>1.0033571186440677E-2</v>
      </c>
      <c r="Y54" s="78">
        <f>(+Y33-Y115)*'Assumptions (Inputs)'!$E$31/'Assumptions (Inputs)'!$E$30</f>
        <v>1.0033571186440677E-2</v>
      </c>
      <c r="Z54" s="78">
        <f>(+Z33-Z115)*'Assumptions (Inputs)'!$E$31/'Assumptions (Inputs)'!$E$30</f>
        <v>1.0033571186440677E-2</v>
      </c>
      <c r="AA54" s="78">
        <f>(+AA33-AA115)*'Assumptions (Inputs)'!$E$31/'Assumptions (Inputs)'!$E$30</f>
        <v>1.0033571186440677E-2</v>
      </c>
      <c r="AB54" s="78">
        <f>(+AB33-AB115)*'Assumptions (Inputs)'!$E$31/'Assumptions (Inputs)'!$E$30</f>
        <v>1.0033571186440677E-2</v>
      </c>
      <c r="AC54" s="78">
        <f>(+AC33-AC115)*'Assumptions (Inputs)'!$E$31/'Assumptions (Inputs)'!$E$30</f>
        <v>1.0033571186440677E-2</v>
      </c>
      <c r="AD54" s="78">
        <f>(+AD33-AD115)*'Assumptions (Inputs)'!$E$31/'Assumptions (Inputs)'!$E$30</f>
        <v>1.0033571186440677E-2</v>
      </c>
      <c r="AE54" s="78">
        <f>(+AE33-AE115)*'Assumptions (Inputs)'!$E$31/'Assumptions (Inputs)'!$E$30</f>
        <v>1.0033571186440677E-2</v>
      </c>
      <c r="AF54" s="78">
        <f>(+AF33-AF115)*'Assumptions (Inputs)'!$E$31/'Assumptions (Inputs)'!$E$30</f>
        <v>1.0033571186440677E-2</v>
      </c>
      <c r="AG54" s="78">
        <f>(+AG33-AG115)*'Assumptions (Inputs)'!$E$31/'Assumptions (Inputs)'!$E$30</f>
        <v>1.0033571186440677E-2</v>
      </c>
      <c r="AH54" s="78">
        <f>(+AH33-AH115)*'Assumptions (Inputs)'!$E$31/'Assumptions (Inputs)'!$E$30</f>
        <v>1.0033571186440677E-2</v>
      </c>
      <c r="AI54" s="78">
        <f>(+AI33-AI115)*'Assumptions (Inputs)'!$E$31/'Assumptions (Inputs)'!$E$30</f>
        <v>1.0033571186440677E-2</v>
      </c>
      <c r="AJ54" s="78">
        <f>(+AJ33-AJ115)*'Assumptions (Inputs)'!$E$31/'Assumptions (Inputs)'!$E$30</f>
        <v>1.0033571186440677E-2</v>
      </c>
      <c r="AK54" s="78">
        <f>(+AK33-AK115)*'Assumptions (Inputs)'!$E$31/'Assumptions (Inputs)'!$E$30</f>
        <v>1.0033571186440677E-2</v>
      </c>
      <c r="AL54" s="78">
        <f>(+AL33-AL115)*'Assumptions (Inputs)'!$E$31/'Assumptions (Inputs)'!$E$30</f>
        <v>1.0033571186440677E-2</v>
      </c>
      <c r="AM54" s="78">
        <f>(+AM33-AM115)*'Assumptions (Inputs)'!$E$31/'Assumptions (Inputs)'!$E$30</f>
        <v>1.0033571186440677E-2</v>
      </c>
      <c r="AN54" s="78">
        <f>(+AN33-AN115)*'Assumptions (Inputs)'!$E$31/'Assumptions (Inputs)'!$E$30</f>
        <v>1.0033571186440677E-2</v>
      </c>
      <c r="AO54" s="78">
        <f>(+AO33-AO115)*'Assumptions (Inputs)'!$E$31/'Assumptions (Inputs)'!$E$30</f>
        <v>1.0033571186440677E-2</v>
      </c>
      <c r="AP54" s="78">
        <f>(+AP33-AP115)*'Assumptions (Inputs)'!$E$31/'Assumptions (Inputs)'!$E$30</f>
        <v>1.0033571186440677E-2</v>
      </c>
      <c r="AQ54" s="78">
        <f>(+AQ33-AQ115)*'Assumptions (Inputs)'!$E$31/'Assumptions (Inputs)'!$E$30</f>
        <v>1.0033571186440677E-2</v>
      </c>
      <c r="AR54" s="78">
        <f>(+AR33-AR115)*'Assumptions (Inputs)'!$E$31/'Assumptions (Inputs)'!$E$30</f>
        <v>1.0033571186440677E-2</v>
      </c>
      <c r="AS54" s="78">
        <f>(+AS33-AS115)*'Assumptions (Inputs)'!$E$31/'Assumptions (Inputs)'!$E$30</f>
        <v>1.0033571186440677E-2</v>
      </c>
      <c r="AT54" s="78">
        <f>(+AT33-AT115)*'Assumptions (Inputs)'!$E$31/'Assumptions (Inputs)'!$E$30</f>
        <v>1.0033571186440677E-2</v>
      </c>
      <c r="AU54" s="78">
        <f>(+AU33-AU115)*'Assumptions (Inputs)'!$E$31/'Assumptions (Inputs)'!$E$30</f>
        <v>1.0033571186440677E-2</v>
      </c>
      <c r="AV54" s="78">
        <f>(+AV33-AV115)*'Assumptions (Inputs)'!$E$31/'Assumptions (Inputs)'!$E$30</f>
        <v>1.0033571186440677E-2</v>
      </c>
      <c r="AW54" s="78">
        <f>(+AW33-AW115)*'Assumptions (Inputs)'!$E$31/'Assumptions (Inputs)'!$E$30</f>
        <v>1.0033571186440677E-2</v>
      </c>
      <c r="AX54" s="78">
        <f>(+AX33-AX115)*'Assumptions (Inputs)'!$E$31/'Assumptions (Inputs)'!$E$30</f>
        <v>1.0033571186440677E-2</v>
      </c>
      <c r="AY54" s="78">
        <f>(+AY33-AY115)*'Assumptions (Inputs)'!$E$31/'Assumptions (Inputs)'!$E$30</f>
        <v>1.0033571186440677E-2</v>
      </c>
      <c r="AZ54" s="78">
        <f>(+AZ33-AZ115)*'Assumptions (Inputs)'!$E$31/'Assumptions (Inputs)'!$E$30</f>
        <v>1.0033571186440677E-2</v>
      </c>
      <c r="BA54" s="78">
        <f>(+BA33-BA115)*'Assumptions (Inputs)'!$E$31/'Assumptions (Inputs)'!$E$30</f>
        <v>1.0033571186440677E-2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0.50167855932203353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2">B33</f>
        <v>0</v>
      </c>
      <c r="C55" s="72">
        <f t="shared" si="32"/>
        <v>0</v>
      </c>
      <c r="D55" s="72">
        <f t="shared" si="32"/>
        <v>7.7713500000000005E-2</v>
      </c>
      <c r="E55" s="72">
        <f t="shared" si="32"/>
        <v>7.7713500000000005E-2</v>
      </c>
      <c r="F55" s="72">
        <f t="shared" si="32"/>
        <v>7.7713500000000005E-2</v>
      </c>
      <c r="G55" s="72">
        <f t="shared" si="32"/>
        <v>7.7713500000000005E-2</v>
      </c>
      <c r="H55" s="72">
        <f t="shared" si="32"/>
        <v>7.7713500000000005E-2</v>
      </c>
      <c r="I55" s="72">
        <f t="shared" si="32"/>
        <v>7.7713500000000005E-2</v>
      </c>
      <c r="J55" s="72">
        <f t="shared" si="32"/>
        <v>7.7713500000000005E-2</v>
      </c>
      <c r="K55" s="72">
        <f t="shared" si="32"/>
        <v>7.7713500000000005E-2</v>
      </c>
      <c r="L55" s="72">
        <f t="shared" si="32"/>
        <v>7.7713500000000005E-2</v>
      </c>
      <c r="M55" s="72">
        <f t="shared" si="32"/>
        <v>7.7713500000000005E-2</v>
      </c>
      <c r="N55" s="72">
        <f t="shared" si="32"/>
        <v>7.7713500000000005E-2</v>
      </c>
      <c r="O55" s="72">
        <f t="shared" si="32"/>
        <v>7.7713500000000005E-2</v>
      </c>
      <c r="P55" s="72">
        <f t="shared" si="32"/>
        <v>7.7713500000000005E-2</v>
      </c>
      <c r="Q55" s="72">
        <f t="shared" si="32"/>
        <v>7.7713500000000005E-2</v>
      </c>
      <c r="R55" s="72">
        <f t="shared" si="32"/>
        <v>7.7713500000000005E-2</v>
      </c>
      <c r="S55" s="72">
        <f t="shared" si="32"/>
        <v>7.7713500000000005E-2</v>
      </c>
      <c r="T55" s="72">
        <f t="shared" si="32"/>
        <v>7.7713500000000005E-2</v>
      </c>
      <c r="U55" s="72">
        <f t="shared" si="32"/>
        <v>7.7713500000000005E-2</v>
      </c>
      <c r="V55" s="72">
        <f t="shared" si="32"/>
        <v>7.7713500000000005E-2</v>
      </c>
      <c r="W55" s="72">
        <f t="shared" si="32"/>
        <v>7.7713500000000005E-2</v>
      </c>
      <c r="X55" s="72">
        <f t="shared" si="32"/>
        <v>7.7713500000000005E-2</v>
      </c>
      <c r="Y55" s="72">
        <f t="shared" si="32"/>
        <v>7.7713500000000005E-2</v>
      </c>
      <c r="Z55" s="72">
        <f t="shared" si="32"/>
        <v>7.7713500000000005E-2</v>
      </c>
      <c r="AA55" s="72">
        <f t="shared" si="32"/>
        <v>7.7713500000000005E-2</v>
      </c>
      <c r="AB55" s="72">
        <f t="shared" si="32"/>
        <v>7.7713500000000005E-2</v>
      </c>
      <c r="AC55" s="72">
        <f t="shared" si="32"/>
        <v>7.7713500000000005E-2</v>
      </c>
      <c r="AD55" s="72">
        <f t="shared" si="32"/>
        <v>7.7713500000000005E-2</v>
      </c>
      <c r="AE55" s="72">
        <f t="shared" si="32"/>
        <v>7.7713500000000005E-2</v>
      </c>
      <c r="AF55" s="72">
        <f t="shared" si="32"/>
        <v>7.7713500000000005E-2</v>
      </c>
      <c r="AG55" s="72">
        <f t="shared" si="32"/>
        <v>7.7713500000000005E-2</v>
      </c>
      <c r="AH55" s="72">
        <f t="shared" si="32"/>
        <v>7.7713500000000005E-2</v>
      </c>
      <c r="AI55" s="72">
        <f t="shared" si="32"/>
        <v>7.7713500000000005E-2</v>
      </c>
      <c r="AJ55" s="72">
        <f t="shared" si="32"/>
        <v>7.7713500000000005E-2</v>
      </c>
      <c r="AK55" s="72">
        <f t="shared" si="32"/>
        <v>7.7713500000000005E-2</v>
      </c>
      <c r="AL55" s="72">
        <f t="shared" si="32"/>
        <v>7.7713500000000005E-2</v>
      </c>
      <c r="AM55" s="72">
        <f t="shared" si="32"/>
        <v>7.7713500000000005E-2</v>
      </c>
      <c r="AN55" s="72">
        <f t="shared" si="32"/>
        <v>7.7713500000000005E-2</v>
      </c>
      <c r="AO55" s="72">
        <f t="shared" si="32"/>
        <v>7.7713500000000005E-2</v>
      </c>
      <c r="AP55" s="72">
        <f t="shared" si="32"/>
        <v>7.7713500000000005E-2</v>
      </c>
      <c r="AQ55" s="72">
        <f t="shared" si="32"/>
        <v>7.7713500000000005E-2</v>
      </c>
      <c r="AR55" s="72">
        <f t="shared" si="32"/>
        <v>7.7713500000000005E-2</v>
      </c>
      <c r="AS55" s="72">
        <f t="shared" si="32"/>
        <v>7.7713500000000005E-2</v>
      </c>
      <c r="AT55" s="72">
        <f t="shared" si="32"/>
        <v>7.7713500000000005E-2</v>
      </c>
      <c r="AU55" s="72">
        <f t="shared" si="32"/>
        <v>7.7713500000000005E-2</v>
      </c>
      <c r="AV55" s="72">
        <f t="shared" si="32"/>
        <v>7.7713500000000005E-2</v>
      </c>
      <c r="AW55" s="72">
        <f t="shared" si="32"/>
        <v>7.7713500000000005E-2</v>
      </c>
      <c r="AX55" s="72">
        <f t="shared" si="32"/>
        <v>7.7713500000000005E-2</v>
      </c>
      <c r="AY55" s="72">
        <f t="shared" si="32"/>
        <v>7.7713500000000005E-2</v>
      </c>
      <c r="AZ55" s="72">
        <f t="shared" si="32"/>
        <v>7.7713500000000005E-2</v>
      </c>
      <c r="BA55" s="72">
        <f t="shared" si="32"/>
        <v>7.7713500000000005E-2</v>
      </c>
      <c r="BB55" s="72">
        <f t="shared" si="32"/>
        <v>0</v>
      </c>
      <c r="BC55" s="72">
        <f t="shared" si="32"/>
        <v>0</v>
      </c>
      <c r="BD55" s="72">
        <f t="shared" si="32"/>
        <v>0</v>
      </c>
      <c r="BE55" s="72">
        <f t="shared" si="32"/>
        <v>0</v>
      </c>
      <c r="BF55" s="72">
        <f t="shared" si="32"/>
        <v>0</v>
      </c>
      <c r="BG55" s="72">
        <f t="shared" si="32"/>
        <v>0</v>
      </c>
      <c r="BH55" s="72">
        <f t="shared" si="32"/>
        <v>0</v>
      </c>
      <c r="BI55" s="72">
        <f t="shared" si="32"/>
        <v>0</v>
      </c>
      <c r="BJ55" s="72">
        <f t="shared" si="32"/>
        <v>0</v>
      </c>
      <c r="BK55" s="72">
        <f t="shared" si="32"/>
        <v>0</v>
      </c>
      <c r="BL55" s="72">
        <f t="shared" si="32"/>
        <v>0</v>
      </c>
      <c r="BM55" s="35"/>
      <c r="BN55" s="72">
        <f>SUM(B55:BM55)</f>
        <v>3.8856750000000053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0.15542700000000001</v>
      </c>
      <c r="E56" s="65">
        <f>E21*'Assumptions (Inputs)'!$D$48</f>
        <v>0.15542700000000001</v>
      </c>
      <c r="F56" s="65">
        <f>F21*'Assumptions (Inputs)'!$D$48</f>
        <v>0.15542700000000001</v>
      </c>
      <c r="G56" s="65">
        <f>G21*'Assumptions (Inputs)'!$D$48</f>
        <v>0.15542700000000001</v>
      </c>
      <c r="H56" s="65">
        <f>H21*'Assumptions (Inputs)'!$D$48</f>
        <v>0.15542700000000001</v>
      </c>
      <c r="I56" s="65">
        <f>I21*'Assumptions (Inputs)'!$D$48</f>
        <v>0.15542700000000001</v>
      </c>
      <c r="J56" s="65">
        <f>J21*'Assumptions (Inputs)'!$D$48</f>
        <v>0.15542700000000001</v>
      </c>
      <c r="K56" s="65">
        <f>K21*'Assumptions (Inputs)'!$D$48</f>
        <v>0.15542700000000001</v>
      </c>
      <c r="L56" s="65">
        <f>L21*'Assumptions (Inputs)'!$D$48</f>
        <v>0.15542700000000001</v>
      </c>
      <c r="M56" s="65">
        <f>M21*'Assumptions (Inputs)'!$D$48</f>
        <v>0.15542700000000001</v>
      </c>
      <c r="N56" s="65">
        <f>N21*'Assumptions (Inputs)'!$D$48</f>
        <v>0.15542700000000001</v>
      </c>
      <c r="O56" s="65">
        <f>O21*'Assumptions (Inputs)'!$D$48</f>
        <v>0.15542700000000001</v>
      </c>
      <c r="P56" s="65">
        <f>P21*'Assumptions (Inputs)'!$D$48</f>
        <v>0.15542700000000001</v>
      </c>
      <c r="Q56" s="65">
        <f>Q21*'Assumptions (Inputs)'!$D$48</f>
        <v>0.15542700000000001</v>
      </c>
      <c r="R56" s="65">
        <f>R21*'Assumptions (Inputs)'!$D$48</f>
        <v>0.15542700000000001</v>
      </c>
      <c r="S56" s="65">
        <f>S21*'Assumptions (Inputs)'!$D$48</f>
        <v>0.15542700000000001</v>
      </c>
      <c r="T56" s="65">
        <f>T21*'Assumptions (Inputs)'!$D$48</f>
        <v>0.15542700000000001</v>
      </c>
      <c r="U56" s="65">
        <f>U21*'Assumptions (Inputs)'!$D$48</f>
        <v>0.15542700000000001</v>
      </c>
      <c r="V56" s="65">
        <f>V21*'Assumptions (Inputs)'!$D$48</f>
        <v>0.15542700000000001</v>
      </c>
      <c r="W56" s="65">
        <f>W21*'Assumptions (Inputs)'!$D$48</f>
        <v>0.15542700000000001</v>
      </c>
      <c r="X56" s="65">
        <f>X21*'Assumptions (Inputs)'!$D$48</f>
        <v>0.15542700000000001</v>
      </c>
      <c r="Y56" s="65">
        <f>Y21*'Assumptions (Inputs)'!$D$48</f>
        <v>0.15542700000000001</v>
      </c>
      <c r="Z56" s="65">
        <f>Z21*'Assumptions (Inputs)'!$D$48</f>
        <v>0.15542700000000001</v>
      </c>
      <c r="AA56" s="65">
        <f>AA21*'Assumptions (Inputs)'!$D$48</f>
        <v>0.15542700000000001</v>
      </c>
      <c r="AB56" s="65">
        <f>AB21*'Assumptions (Inputs)'!$D$48</f>
        <v>0.15542700000000001</v>
      </c>
      <c r="AC56" s="65">
        <f>AC21*'Assumptions (Inputs)'!$D$48</f>
        <v>0.15542700000000001</v>
      </c>
      <c r="AD56" s="65">
        <f>AD21*'Assumptions (Inputs)'!$D$48</f>
        <v>0.15542700000000001</v>
      </c>
      <c r="AE56" s="65">
        <f>AE21*'Assumptions (Inputs)'!$D$48</f>
        <v>0.15542700000000001</v>
      </c>
      <c r="AF56" s="65">
        <f>AF21*'Assumptions (Inputs)'!$D$48</f>
        <v>0.15542700000000001</v>
      </c>
      <c r="AG56" s="65">
        <f>AG21*'Assumptions (Inputs)'!$D$48</f>
        <v>0.15542700000000001</v>
      </c>
      <c r="AH56" s="65">
        <f>AH21*'Assumptions (Inputs)'!$D$48</f>
        <v>0.15542700000000001</v>
      </c>
      <c r="AI56" s="65">
        <f>AI21*'Assumptions (Inputs)'!$D$48</f>
        <v>0.15542700000000001</v>
      </c>
      <c r="AJ56" s="65">
        <f>AJ21*'Assumptions (Inputs)'!$D$48</f>
        <v>0.15542700000000001</v>
      </c>
      <c r="AK56" s="65">
        <f>AK21*'Assumptions (Inputs)'!$D$48</f>
        <v>0.15542700000000001</v>
      </c>
      <c r="AL56" s="65">
        <f>AL21*'Assumptions (Inputs)'!$D$48</f>
        <v>0.15542700000000001</v>
      </c>
      <c r="AM56" s="65">
        <f>AM21*'Assumptions (Inputs)'!$D$48</f>
        <v>0.15542700000000001</v>
      </c>
      <c r="AN56" s="65">
        <f>AN21*'Assumptions (Inputs)'!$D$48</f>
        <v>0.15542700000000001</v>
      </c>
      <c r="AO56" s="65">
        <f>AO21*'Assumptions (Inputs)'!$D$48</f>
        <v>0.15542700000000001</v>
      </c>
      <c r="AP56" s="65">
        <f>AP21*'Assumptions (Inputs)'!$D$48</f>
        <v>0.15542700000000001</v>
      </c>
      <c r="AQ56" s="65">
        <f>AQ21*'Assumptions (Inputs)'!$D$48</f>
        <v>0.15542700000000001</v>
      </c>
      <c r="AR56" s="65">
        <f>AR21*'Assumptions (Inputs)'!$D$48</f>
        <v>0.15542700000000001</v>
      </c>
      <c r="AS56" s="65">
        <f>AS21*'Assumptions (Inputs)'!$D$48</f>
        <v>0.15542700000000001</v>
      </c>
      <c r="AT56" s="65">
        <f>AT21*'Assumptions (Inputs)'!$D$48</f>
        <v>0.15542700000000001</v>
      </c>
      <c r="AU56" s="65">
        <f>AU21*'Assumptions (Inputs)'!$D$48</f>
        <v>0.15542700000000001</v>
      </c>
      <c r="AV56" s="65">
        <f>AV21*'Assumptions (Inputs)'!$D$48</f>
        <v>0.15542700000000001</v>
      </c>
      <c r="AW56" s="65">
        <f>AW21*'Assumptions (Inputs)'!$D$48</f>
        <v>0.15542700000000001</v>
      </c>
      <c r="AX56" s="65">
        <f>AX21*'Assumptions (Inputs)'!$D$48</f>
        <v>0.15542700000000001</v>
      </c>
      <c r="AY56" s="65">
        <f>AY21*'Assumptions (Inputs)'!$D$48</f>
        <v>0.15542700000000001</v>
      </c>
      <c r="AZ56" s="65">
        <f>AZ21*'Assumptions (Inputs)'!$D$48</f>
        <v>0.15542700000000001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7.6159230000000102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3">SUM(B54:B56)</f>
        <v>0</v>
      </c>
      <c r="C57" s="66">
        <f t="shared" si="33"/>
        <v>0</v>
      </c>
      <c r="D57" s="66">
        <f t="shared" si="33"/>
        <v>0.24317407118644069</v>
      </c>
      <c r="E57" s="66">
        <f t="shared" si="33"/>
        <v>0.24317407118644069</v>
      </c>
      <c r="F57" s="66">
        <f t="shared" si="33"/>
        <v>0.24317407118644069</v>
      </c>
      <c r="G57" s="66">
        <f t="shared" si="33"/>
        <v>0.24317407118644069</v>
      </c>
      <c r="H57" s="66">
        <f t="shared" si="33"/>
        <v>0.24317407118644069</v>
      </c>
      <c r="I57" s="66">
        <f t="shared" si="33"/>
        <v>0.24317407118644069</v>
      </c>
      <c r="J57" s="66">
        <f t="shared" si="33"/>
        <v>0.24317407118644069</v>
      </c>
      <c r="K57" s="66">
        <f t="shared" si="33"/>
        <v>0.24317407118644069</v>
      </c>
      <c r="L57" s="66">
        <f t="shared" si="33"/>
        <v>0.24317407118644069</v>
      </c>
      <c r="M57" s="66">
        <f t="shared" si="33"/>
        <v>0.24317407118644069</v>
      </c>
      <c r="N57" s="66">
        <f t="shared" si="33"/>
        <v>0.24317407118644069</v>
      </c>
      <c r="O57" s="66">
        <f t="shared" si="33"/>
        <v>0.24317407118644069</v>
      </c>
      <c r="P57" s="66">
        <f t="shared" si="33"/>
        <v>0.24317407118644069</v>
      </c>
      <c r="Q57" s="66">
        <f t="shared" si="33"/>
        <v>0.24317407118644069</v>
      </c>
      <c r="R57" s="66">
        <f t="shared" si="33"/>
        <v>0.24317407118644069</v>
      </c>
      <c r="S57" s="66">
        <f t="shared" si="33"/>
        <v>0.24317407118644069</v>
      </c>
      <c r="T57" s="66">
        <f t="shared" si="33"/>
        <v>0.24317407118644069</v>
      </c>
      <c r="U57" s="66">
        <f t="shared" si="33"/>
        <v>0.24317407118644069</v>
      </c>
      <c r="V57" s="66">
        <f t="shared" si="33"/>
        <v>0.24317407118644069</v>
      </c>
      <c r="W57" s="66">
        <f t="shared" si="33"/>
        <v>0.24317407118644069</v>
      </c>
      <c r="X57" s="66">
        <f t="shared" si="33"/>
        <v>0.24317407118644069</v>
      </c>
      <c r="Y57" s="66">
        <f t="shared" si="33"/>
        <v>0.24317407118644069</v>
      </c>
      <c r="Z57" s="66">
        <f t="shared" si="33"/>
        <v>0.24317407118644069</v>
      </c>
      <c r="AA57" s="66">
        <f t="shared" si="33"/>
        <v>0.24317407118644069</v>
      </c>
      <c r="AB57" s="66">
        <f t="shared" si="33"/>
        <v>0.24317407118644069</v>
      </c>
      <c r="AC57" s="66">
        <f t="shared" si="33"/>
        <v>0.24317407118644069</v>
      </c>
      <c r="AD57" s="66">
        <f t="shared" si="33"/>
        <v>0.24317407118644069</v>
      </c>
      <c r="AE57" s="66">
        <f t="shared" si="33"/>
        <v>0.24317407118644069</v>
      </c>
      <c r="AF57" s="66">
        <f t="shared" si="33"/>
        <v>0.24317407118644069</v>
      </c>
      <c r="AG57" s="66">
        <f t="shared" si="33"/>
        <v>0.24317407118644069</v>
      </c>
      <c r="AH57" s="66">
        <f t="shared" si="33"/>
        <v>0.24317407118644069</v>
      </c>
      <c r="AI57" s="66">
        <f t="shared" si="33"/>
        <v>0.24317407118644069</v>
      </c>
      <c r="AJ57" s="66">
        <f t="shared" si="33"/>
        <v>0.24317407118644069</v>
      </c>
      <c r="AK57" s="66">
        <f t="shared" si="33"/>
        <v>0.24317407118644069</v>
      </c>
      <c r="AL57" s="66">
        <f t="shared" si="33"/>
        <v>0.24317407118644069</v>
      </c>
      <c r="AM57" s="66">
        <f t="shared" si="33"/>
        <v>0.24317407118644069</v>
      </c>
      <c r="AN57" s="66">
        <f t="shared" si="33"/>
        <v>0.24317407118644069</v>
      </c>
      <c r="AO57" s="66">
        <f t="shared" si="33"/>
        <v>0.24317407118644069</v>
      </c>
      <c r="AP57" s="66">
        <f t="shared" si="33"/>
        <v>0.24317407118644069</v>
      </c>
      <c r="AQ57" s="66">
        <f t="shared" si="33"/>
        <v>0.24317407118644069</v>
      </c>
      <c r="AR57" s="66">
        <f t="shared" si="33"/>
        <v>0.24317407118644069</v>
      </c>
      <c r="AS57" s="66">
        <f t="shared" si="33"/>
        <v>0.24317407118644069</v>
      </c>
      <c r="AT57" s="66">
        <f t="shared" si="33"/>
        <v>0.24317407118644069</v>
      </c>
      <c r="AU57" s="66">
        <f t="shared" si="33"/>
        <v>0.24317407118644069</v>
      </c>
      <c r="AV57" s="66">
        <f t="shared" si="33"/>
        <v>0.24317407118644069</v>
      </c>
      <c r="AW57" s="66">
        <f t="shared" si="33"/>
        <v>0.24317407118644069</v>
      </c>
      <c r="AX57" s="66">
        <f t="shared" si="33"/>
        <v>0.24317407118644069</v>
      </c>
      <c r="AY57" s="66">
        <f t="shared" si="33"/>
        <v>0.24317407118644069</v>
      </c>
      <c r="AZ57" s="66">
        <f t="shared" si="33"/>
        <v>0.24317407118644069</v>
      </c>
      <c r="BA57" s="66">
        <f t="shared" si="33"/>
        <v>8.7747071186440678E-2</v>
      </c>
      <c r="BB57" s="66">
        <f t="shared" si="33"/>
        <v>0</v>
      </c>
      <c r="BC57" s="66">
        <f t="shared" si="33"/>
        <v>0</v>
      </c>
      <c r="BD57" s="66">
        <f t="shared" si="33"/>
        <v>0</v>
      </c>
      <c r="BE57" s="66">
        <f t="shared" si="33"/>
        <v>0</v>
      </c>
      <c r="BF57" s="66">
        <f t="shared" si="33"/>
        <v>0</v>
      </c>
      <c r="BG57" s="66">
        <f t="shared" si="33"/>
        <v>0</v>
      </c>
      <c r="BH57" s="66">
        <f t="shared" si="33"/>
        <v>0</v>
      </c>
      <c r="BI57" s="66">
        <f t="shared" si="33"/>
        <v>0</v>
      </c>
      <c r="BJ57" s="66">
        <f t="shared" si="33"/>
        <v>0</v>
      </c>
      <c r="BK57" s="66">
        <f t="shared" si="33"/>
        <v>0</v>
      </c>
      <c r="BL57" s="66">
        <f t="shared" si="33"/>
        <v>0</v>
      </c>
      <c r="BM57" s="35"/>
      <c r="BN57" s="72">
        <f>SUM(B57:BM57)</f>
        <v>12.003276559322043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4">B51</f>
        <v>0</v>
      </c>
      <c r="C60" s="72">
        <f t="shared" si="34"/>
        <v>0</v>
      </c>
      <c r="D60" s="72">
        <f t="shared" si="34"/>
        <v>1.5041253641249999</v>
      </c>
      <c r="E60" s="72">
        <f t="shared" si="34"/>
        <v>2.9508946681425003</v>
      </c>
      <c r="F60" s="72">
        <f t="shared" si="34"/>
        <v>2.8346912258625006</v>
      </c>
      <c r="G60" s="72">
        <f t="shared" si="34"/>
        <v>2.7191335827675003</v>
      </c>
      <c r="H60" s="72">
        <f t="shared" si="34"/>
        <v>2.6076963094425003</v>
      </c>
      <c r="I60" s="72">
        <f t="shared" si="34"/>
        <v>2.5000716604275</v>
      </c>
      <c r="J60" s="72">
        <f t="shared" si="34"/>
        <v>2.395973261475</v>
      </c>
      <c r="K60" s="72">
        <f t="shared" si="34"/>
        <v>2.29513610955</v>
      </c>
      <c r="L60" s="72">
        <f t="shared" si="34"/>
        <v>2.1961197849299996</v>
      </c>
      <c r="M60" s="72">
        <f t="shared" si="34"/>
        <v>2.0973599148600002</v>
      </c>
      <c r="N60" s="72">
        <f t="shared" si="34"/>
        <v>1.9986000447900001</v>
      </c>
      <c r="O60" s="72">
        <f t="shared" si="34"/>
        <v>1.8998401747200002</v>
      </c>
      <c r="P60" s="72">
        <f t="shared" si="34"/>
        <v>1.8010803046499999</v>
      </c>
      <c r="Q60" s="72">
        <f t="shared" si="34"/>
        <v>1.70232043458</v>
      </c>
      <c r="R60" s="72">
        <f t="shared" si="34"/>
        <v>1.60356056451</v>
      </c>
      <c r="S60" s="72">
        <f t="shared" si="34"/>
        <v>1.5048006944400003</v>
      </c>
      <c r="T60" s="72">
        <f t="shared" si="34"/>
        <v>1.40604082437</v>
      </c>
      <c r="U60" s="72">
        <f t="shared" si="34"/>
        <v>1.3072809543000001</v>
      </c>
      <c r="V60" s="72">
        <f t="shared" si="34"/>
        <v>1.2085210842299998</v>
      </c>
      <c r="W60" s="72">
        <f t="shared" si="34"/>
        <v>1.1097612141600002</v>
      </c>
      <c r="X60" s="72">
        <f t="shared" si="34"/>
        <v>1.0205371791075002</v>
      </c>
      <c r="Y60" s="72">
        <f t="shared" si="34"/>
        <v>0.9503848140900002</v>
      </c>
      <c r="Z60" s="72">
        <f t="shared" si="34"/>
        <v>0.88976828409000008</v>
      </c>
      <c r="AA60" s="72">
        <f t="shared" si="34"/>
        <v>0.8291517540900003</v>
      </c>
      <c r="AB60" s="72">
        <f t="shared" si="34"/>
        <v>0.76853522409000019</v>
      </c>
      <c r="AC60" s="72">
        <f t="shared" si="34"/>
        <v>0.70791869409000019</v>
      </c>
      <c r="AD60" s="72">
        <f t="shared" si="34"/>
        <v>0.6473021640900003</v>
      </c>
      <c r="AE60" s="72">
        <f t="shared" si="34"/>
        <v>0.58668563408999952</v>
      </c>
      <c r="AF60" s="72">
        <f t="shared" si="34"/>
        <v>0.52606910408999996</v>
      </c>
      <c r="AG60" s="72">
        <f t="shared" si="34"/>
        <v>0.46545257408999918</v>
      </c>
      <c r="AH60" s="72">
        <f t="shared" si="34"/>
        <v>0.40483604408999951</v>
      </c>
      <c r="AI60" s="72">
        <f t="shared" si="34"/>
        <v>0.34421951408999885</v>
      </c>
      <c r="AJ60" s="72">
        <f t="shared" si="34"/>
        <v>0.28360298408999907</v>
      </c>
      <c r="AK60" s="72">
        <f t="shared" si="34"/>
        <v>0.22298645408999843</v>
      </c>
      <c r="AL60" s="72">
        <f t="shared" si="34"/>
        <v>0.16236992408999867</v>
      </c>
      <c r="AM60" s="72">
        <f t="shared" si="34"/>
        <v>0.10175339408999799</v>
      </c>
      <c r="AN60" s="72">
        <f t="shared" si="34"/>
        <v>4.113686408999824E-2</v>
      </c>
      <c r="AO60" s="72">
        <f t="shared" si="34"/>
        <v>-1.9479665910002442E-2</v>
      </c>
      <c r="AP60" s="72">
        <f t="shared" si="34"/>
        <v>-8.0096195910002194E-2</v>
      </c>
      <c r="AQ60" s="72">
        <f t="shared" si="34"/>
        <v>-0.14071272591000289</v>
      </c>
      <c r="AR60" s="72">
        <f t="shared" si="34"/>
        <v>-0.20132925591000261</v>
      </c>
      <c r="AS60" s="72">
        <f t="shared" si="34"/>
        <v>-0.26194578591000328</v>
      </c>
      <c r="AT60" s="72">
        <f t="shared" si="34"/>
        <v>-0.32256231591000306</v>
      </c>
      <c r="AU60" s="72">
        <f t="shared" si="34"/>
        <v>-0.38317884591000373</v>
      </c>
      <c r="AV60" s="72">
        <f t="shared" si="34"/>
        <v>-0.44379537591000351</v>
      </c>
      <c r="AW60" s="72">
        <f t="shared" si="34"/>
        <v>-0.50441190591000418</v>
      </c>
      <c r="AX60" s="72">
        <f t="shared" si="34"/>
        <v>-0.56502843591000396</v>
      </c>
      <c r="AY60" s="72">
        <f t="shared" si="34"/>
        <v>-0.62564496591000462</v>
      </c>
      <c r="AZ60" s="72">
        <f t="shared" si="34"/>
        <v>-0.68626149591000429</v>
      </c>
      <c r="BA60" s="72">
        <f t="shared" si="34"/>
        <v>-0.35831052591000218</v>
      </c>
      <c r="BB60" s="72">
        <f t="shared" si="34"/>
        <v>-5.1290909999652731E-5</v>
      </c>
      <c r="BC60" s="72">
        <f t="shared" si="34"/>
        <v>-5.1290909999652731E-5</v>
      </c>
      <c r="BD60" s="72">
        <f t="shared" si="34"/>
        <v>-5.1290909999652731E-5</v>
      </c>
      <c r="BE60" s="72">
        <f t="shared" si="34"/>
        <v>-5.1290909999652731E-5</v>
      </c>
      <c r="BF60" s="72">
        <f t="shared" si="34"/>
        <v>-5.1290909999652731E-5</v>
      </c>
      <c r="BG60" s="72">
        <f t="shared" si="34"/>
        <v>-5.1290909999652731E-5</v>
      </c>
      <c r="BH60" s="72">
        <f t="shared" si="34"/>
        <v>-5.1290909999652731E-5</v>
      </c>
      <c r="BI60" s="72">
        <f t="shared" si="34"/>
        <v>-5.1290909999652731E-5</v>
      </c>
      <c r="BJ60" s="72">
        <f t="shared" si="34"/>
        <v>-5.1290909999652731E-5</v>
      </c>
      <c r="BK60" s="72">
        <f t="shared" si="34"/>
        <v>-5.1290909999652731E-5</v>
      </c>
      <c r="BL60" s="72">
        <f t="shared" si="34"/>
        <v>-5.1290909999652731E-5</v>
      </c>
      <c r="BM60" s="35"/>
      <c r="BN60" s="72">
        <f>SUM(B60:BM60)</f>
        <v>44.002397084039956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5">G61</f>
        <v>9.5200000000000007E-2</v>
      </c>
      <c r="I61" s="355">
        <f t="shared" si="35"/>
        <v>9.5200000000000007E-2</v>
      </c>
      <c r="J61" s="355">
        <f t="shared" si="35"/>
        <v>9.5200000000000007E-2</v>
      </c>
      <c r="K61" s="355">
        <f t="shared" si="35"/>
        <v>9.5200000000000007E-2</v>
      </c>
      <c r="L61" s="355">
        <f t="shared" si="35"/>
        <v>9.5200000000000007E-2</v>
      </c>
      <c r="M61" s="355">
        <f t="shared" si="35"/>
        <v>9.5200000000000007E-2</v>
      </c>
      <c r="N61" s="355">
        <f t="shared" si="35"/>
        <v>9.5200000000000007E-2</v>
      </c>
      <c r="O61" s="355">
        <f t="shared" si="35"/>
        <v>9.5200000000000007E-2</v>
      </c>
      <c r="P61" s="355">
        <f t="shared" si="35"/>
        <v>9.5200000000000007E-2</v>
      </c>
      <c r="Q61" s="355">
        <f t="shared" si="35"/>
        <v>9.5200000000000007E-2</v>
      </c>
      <c r="R61" s="355">
        <f t="shared" si="35"/>
        <v>9.5200000000000007E-2</v>
      </c>
      <c r="S61" s="355">
        <f t="shared" si="35"/>
        <v>9.5200000000000007E-2</v>
      </c>
      <c r="T61" s="355">
        <f t="shared" si="35"/>
        <v>9.5200000000000007E-2</v>
      </c>
      <c r="U61" s="355">
        <f t="shared" si="35"/>
        <v>9.5200000000000007E-2</v>
      </c>
      <c r="V61" s="355">
        <f t="shared" si="35"/>
        <v>9.5200000000000007E-2</v>
      </c>
      <c r="W61" s="355">
        <f t="shared" si="35"/>
        <v>9.5200000000000007E-2</v>
      </c>
      <c r="X61" s="355">
        <f t="shared" si="35"/>
        <v>9.5200000000000007E-2</v>
      </c>
      <c r="Y61" s="355">
        <f t="shared" si="35"/>
        <v>9.5200000000000007E-2</v>
      </c>
      <c r="Z61" s="355">
        <f t="shared" si="35"/>
        <v>9.5200000000000007E-2</v>
      </c>
      <c r="AA61" s="355">
        <f t="shared" si="35"/>
        <v>9.5200000000000007E-2</v>
      </c>
      <c r="AB61" s="355">
        <f t="shared" si="35"/>
        <v>9.5200000000000007E-2</v>
      </c>
      <c r="AC61" s="355">
        <f t="shared" si="35"/>
        <v>9.5200000000000007E-2</v>
      </c>
      <c r="AD61" s="355">
        <f t="shared" si="35"/>
        <v>9.5200000000000007E-2</v>
      </c>
      <c r="AE61" s="355">
        <f t="shared" si="35"/>
        <v>9.5200000000000007E-2</v>
      </c>
      <c r="AF61" s="355">
        <f t="shared" si="35"/>
        <v>9.5200000000000007E-2</v>
      </c>
      <c r="AG61" s="355">
        <f t="shared" si="35"/>
        <v>9.5200000000000007E-2</v>
      </c>
      <c r="AH61" s="355">
        <f t="shared" si="35"/>
        <v>9.5200000000000007E-2</v>
      </c>
      <c r="AI61" s="355">
        <f t="shared" si="35"/>
        <v>9.5200000000000007E-2</v>
      </c>
      <c r="AJ61" s="355">
        <f t="shared" si="35"/>
        <v>9.5200000000000007E-2</v>
      </c>
      <c r="AK61" s="355">
        <f t="shared" si="35"/>
        <v>9.5200000000000007E-2</v>
      </c>
      <c r="AL61" s="355">
        <f t="shared" si="35"/>
        <v>9.5200000000000007E-2</v>
      </c>
      <c r="AM61" s="355">
        <f t="shared" si="35"/>
        <v>9.5200000000000007E-2</v>
      </c>
      <c r="AN61" s="355">
        <f t="shared" si="35"/>
        <v>9.5200000000000007E-2</v>
      </c>
      <c r="AO61" s="355">
        <f t="shared" si="35"/>
        <v>9.5200000000000007E-2</v>
      </c>
      <c r="AP61" s="355">
        <f t="shared" si="35"/>
        <v>9.5200000000000007E-2</v>
      </c>
      <c r="AQ61" s="355">
        <f t="shared" si="35"/>
        <v>9.5200000000000007E-2</v>
      </c>
      <c r="AR61" s="355">
        <f t="shared" si="35"/>
        <v>9.5200000000000007E-2</v>
      </c>
      <c r="AS61" s="355">
        <f t="shared" si="35"/>
        <v>9.5200000000000007E-2</v>
      </c>
      <c r="AT61" s="355">
        <f t="shared" si="35"/>
        <v>9.5200000000000007E-2</v>
      </c>
      <c r="AU61" s="355">
        <f t="shared" si="35"/>
        <v>9.5200000000000007E-2</v>
      </c>
      <c r="AV61" s="355">
        <f t="shared" si="35"/>
        <v>9.5200000000000007E-2</v>
      </c>
      <c r="AW61" s="355">
        <f t="shared" si="35"/>
        <v>9.5200000000000007E-2</v>
      </c>
      <c r="AX61" s="355">
        <f t="shared" si="35"/>
        <v>9.5200000000000007E-2</v>
      </c>
      <c r="AY61" s="355">
        <f t="shared" si="35"/>
        <v>9.5200000000000007E-2</v>
      </c>
      <c r="AZ61" s="355">
        <f t="shared" si="35"/>
        <v>9.5200000000000007E-2</v>
      </c>
      <c r="BA61" s="355">
        <f t="shared" si="35"/>
        <v>9.5200000000000007E-2</v>
      </c>
      <c r="BB61" s="355">
        <f t="shared" si="35"/>
        <v>9.5200000000000007E-2</v>
      </c>
      <c r="BC61" s="355">
        <f t="shared" si="35"/>
        <v>9.5200000000000007E-2</v>
      </c>
      <c r="BD61" s="355">
        <f t="shared" si="35"/>
        <v>9.5200000000000007E-2</v>
      </c>
      <c r="BE61" s="355">
        <f t="shared" si="35"/>
        <v>9.5200000000000007E-2</v>
      </c>
      <c r="BF61" s="355">
        <f t="shared" si="35"/>
        <v>9.5200000000000007E-2</v>
      </c>
      <c r="BG61" s="355">
        <f t="shared" si="35"/>
        <v>9.5200000000000007E-2</v>
      </c>
      <c r="BH61" s="355">
        <f t="shared" si="35"/>
        <v>9.5200000000000007E-2</v>
      </c>
      <c r="BI61" s="355">
        <f t="shared" si="35"/>
        <v>9.5200000000000007E-2</v>
      </c>
      <c r="BJ61" s="355">
        <f t="shared" si="35"/>
        <v>9.5200000000000007E-2</v>
      </c>
      <c r="BK61" s="355">
        <f t="shared" si="35"/>
        <v>9.5200000000000007E-2</v>
      </c>
      <c r="BL61" s="355">
        <f t="shared" si="35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6">+B60*B61</f>
        <v>0</v>
      </c>
      <c r="C62" s="72">
        <f t="shared" si="36"/>
        <v>0</v>
      </c>
      <c r="D62" s="72">
        <f t="shared" si="36"/>
        <v>0.14590016032012498</v>
      </c>
      <c r="E62" s="72">
        <f t="shared" si="36"/>
        <v>0.28358097760849432</v>
      </c>
      <c r="F62" s="72">
        <f>+F60*F61</f>
        <v>0.27184688856021377</v>
      </c>
      <c r="G62" s="72">
        <f t="shared" ref="G62:BL62" si="37">+G60*G61</f>
        <v>0.25886151707946603</v>
      </c>
      <c r="H62" s="72">
        <f t="shared" si="37"/>
        <v>0.24825268865892605</v>
      </c>
      <c r="I62" s="72">
        <f t="shared" si="37"/>
        <v>0.23800682207269802</v>
      </c>
      <c r="J62" s="72">
        <f t="shared" si="37"/>
        <v>0.22809665449242</v>
      </c>
      <c r="K62" s="72">
        <f t="shared" si="37"/>
        <v>0.21849695762916002</v>
      </c>
      <c r="L62" s="72">
        <f t="shared" si="37"/>
        <v>0.20907060352533596</v>
      </c>
      <c r="M62" s="72">
        <f t="shared" si="37"/>
        <v>0.19966866389467203</v>
      </c>
      <c r="N62" s="72">
        <f t="shared" si="37"/>
        <v>0.19026672426400801</v>
      </c>
      <c r="O62" s="72">
        <f t="shared" si="37"/>
        <v>0.18086478463334404</v>
      </c>
      <c r="P62" s="72">
        <f t="shared" si="37"/>
        <v>0.17146284500268</v>
      </c>
      <c r="Q62" s="72">
        <f t="shared" si="37"/>
        <v>0.16206090537201601</v>
      </c>
      <c r="R62" s="72">
        <f t="shared" si="37"/>
        <v>0.15265896574135202</v>
      </c>
      <c r="S62" s="72">
        <f t="shared" si="37"/>
        <v>0.14325702611068805</v>
      </c>
      <c r="T62" s="72">
        <f t="shared" si="37"/>
        <v>0.133855086480024</v>
      </c>
      <c r="U62" s="72">
        <f t="shared" si="37"/>
        <v>0.12445314684936003</v>
      </c>
      <c r="V62" s="72">
        <f t="shared" si="37"/>
        <v>0.11505120721869599</v>
      </c>
      <c r="W62" s="72">
        <f t="shared" si="37"/>
        <v>0.10564926758803203</v>
      </c>
      <c r="X62" s="72">
        <f t="shared" si="37"/>
        <v>9.7155139451034031E-2</v>
      </c>
      <c r="Y62" s="72">
        <f t="shared" si="37"/>
        <v>9.0476634301368028E-2</v>
      </c>
      <c r="Z62" s="72">
        <f t="shared" si="37"/>
        <v>8.4705940645368016E-2</v>
      </c>
      <c r="AA62" s="72">
        <f t="shared" si="37"/>
        <v>7.8935246989368033E-2</v>
      </c>
      <c r="AB62" s="72">
        <f t="shared" si="37"/>
        <v>7.3164553333368021E-2</v>
      </c>
      <c r="AC62" s="72">
        <f t="shared" si="37"/>
        <v>6.7393859677368023E-2</v>
      </c>
      <c r="AD62" s="72">
        <f t="shared" si="37"/>
        <v>6.1623166021368032E-2</v>
      </c>
      <c r="AE62" s="72">
        <f t="shared" si="37"/>
        <v>5.5852472365367958E-2</v>
      </c>
      <c r="AF62" s="72">
        <f t="shared" si="37"/>
        <v>5.0081778709368002E-2</v>
      </c>
      <c r="AG62" s="72">
        <f t="shared" si="37"/>
        <v>4.4311085053367928E-2</v>
      </c>
      <c r="AH62" s="72">
        <f t="shared" si="37"/>
        <v>3.8540391397367958E-2</v>
      </c>
      <c r="AI62" s="72">
        <f t="shared" si="37"/>
        <v>3.2769697741367891E-2</v>
      </c>
      <c r="AJ62" s="72">
        <f t="shared" si="37"/>
        <v>2.6999004085367914E-2</v>
      </c>
      <c r="AK62" s="72">
        <f t="shared" si="37"/>
        <v>2.1228310429367851E-2</v>
      </c>
      <c r="AL62" s="72">
        <f t="shared" si="37"/>
        <v>1.5457616773367875E-2</v>
      </c>
      <c r="AM62" s="72">
        <f t="shared" si="37"/>
        <v>9.68692311736781E-3</v>
      </c>
      <c r="AN62" s="72">
        <f t="shared" si="37"/>
        <v>3.9162294613678331E-3</v>
      </c>
      <c r="AO62" s="72">
        <f t="shared" si="37"/>
        <v>-1.8544641946322325E-3</v>
      </c>
      <c r="AP62" s="72">
        <f t="shared" si="37"/>
        <v>-7.6251578506322092E-3</v>
      </c>
      <c r="AQ62" s="72">
        <f t="shared" si="37"/>
        <v>-1.3395851506632276E-2</v>
      </c>
      <c r="AR62" s="72">
        <f t="shared" si="37"/>
        <v>-1.9166545162632252E-2</v>
      </c>
      <c r="AS62" s="72">
        <f t="shared" si="37"/>
        <v>-2.4937238818632315E-2</v>
      </c>
      <c r="AT62" s="72">
        <f t="shared" si="37"/>
        <v>-3.0707932474632292E-2</v>
      </c>
      <c r="AU62" s="72">
        <f t="shared" si="37"/>
        <v>-3.6478626130632359E-2</v>
      </c>
      <c r="AV62" s="72">
        <f t="shared" si="37"/>
        <v>-4.2249319786632336E-2</v>
      </c>
      <c r="AW62" s="72">
        <f t="shared" si="37"/>
        <v>-4.8020013442632403E-2</v>
      </c>
      <c r="AX62" s="72">
        <f t="shared" si="37"/>
        <v>-5.379070709863238E-2</v>
      </c>
      <c r="AY62" s="72">
        <f t="shared" si="37"/>
        <v>-5.9561400754632447E-2</v>
      </c>
      <c r="AZ62" s="72">
        <f t="shared" si="37"/>
        <v>-6.533209441063241E-2</v>
      </c>
      <c r="BA62" s="72">
        <f t="shared" si="37"/>
        <v>-3.4111162066632207E-2</v>
      </c>
      <c r="BB62" s="72">
        <f t="shared" si="37"/>
        <v>-4.8828946319669406E-6</v>
      </c>
      <c r="BC62" s="72">
        <f t="shared" si="37"/>
        <v>-4.8828946319669406E-6</v>
      </c>
      <c r="BD62" s="72">
        <f t="shared" si="37"/>
        <v>-4.8828946319669406E-6</v>
      </c>
      <c r="BE62" s="72">
        <f t="shared" si="37"/>
        <v>-4.8828946319669406E-6</v>
      </c>
      <c r="BF62" s="72">
        <f t="shared" si="37"/>
        <v>-4.8828946319669406E-6</v>
      </c>
      <c r="BG62" s="72">
        <f t="shared" si="37"/>
        <v>-4.8828946319669406E-6</v>
      </c>
      <c r="BH62" s="72">
        <f t="shared" si="37"/>
        <v>-4.8828946319669406E-6</v>
      </c>
      <c r="BI62" s="72">
        <f t="shared" si="37"/>
        <v>-4.8828946319669406E-6</v>
      </c>
      <c r="BJ62" s="72">
        <f t="shared" si="37"/>
        <v>-4.8828946319669406E-6</v>
      </c>
      <c r="BK62" s="72">
        <f t="shared" si="37"/>
        <v>-4.8828946319669406E-6</v>
      </c>
      <c r="BL62" s="72">
        <f t="shared" si="37"/>
        <v>-4.8828946319669406E-6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8">B57</f>
        <v>0</v>
      </c>
      <c r="C63" s="65">
        <f t="shared" si="38"/>
        <v>0</v>
      </c>
      <c r="D63" s="65">
        <f t="shared" si="38"/>
        <v>0.24317407118644069</v>
      </c>
      <c r="E63" s="65">
        <f t="shared" si="38"/>
        <v>0.24317407118644069</v>
      </c>
      <c r="F63" s="65">
        <f t="shared" si="38"/>
        <v>0.24317407118644069</v>
      </c>
      <c r="G63" s="65">
        <f t="shared" si="38"/>
        <v>0.24317407118644069</v>
      </c>
      <c r="H63" s="65">
        <f t="shared" si="38"/>
        <v>0.24317407118644069</v>
      </c>
      <c r="I63" s="65">
        <f t="shared" si="38"/>
        <v>0.24317407118644069</v>
      </c>
      <c r="J63" s="65">
        <f t="shared" si="38"/>
        <v>0.24317407118644069</v>
      </c>
      <c r="K63" s="65">
        <f t="shared" si="38"/>
        <v>0.24317407118644069</v>
      </c>
      <c r="L63" s="65">
        <f t="shared" si="38"/>
        <v>0.24317407118644069</v>
      </c>
      <c r="M63" s="65">
        <f t="shared" si="38"/>
        <v>0.24317407118644069</v>
      </c>
      <c r="N63" s="65">
        <f t="shared" si="38"/>
        <v>0.24317407118644069</v>
      </c>
      <c r="O63" s="65">
        <f t="shared" si="38"/>
        <v>0.24317407118644069</v>
      </c>
      <c r="P63" s="65">
        <f t="shared" si="38"/>
        <v>0.24317407118644069</v>
      </c>
      <c r="Q63" s="65">
        <f t="shared" si="38"/>
        <v>0.24317407118644069</v>
      </c>
      <c r="R63" s="65">
        <f t="shared" si="38"/>
        <v>0.24317407118644069</v>
      </c>
      <c r="S63" s="65">
        <f t="shared" si="38"/>
        <v>0.24317407118644069</v>
      </c>
      <c r="T63" s="65">
        <f t="shared" si="38"/>
        <v>0.24317407118644069</v>
      </c>
      <c r="U63" s="65">
        <f t="shared" si="38"/>
        <v>0.24317407118644069</v>
      </c>
      <c r="V63" s="65">
        <f t="shared" si="38"/>
        <v>0.24317407118644069</v>
      </c>
      <c r="W63" s="65">
        <f t="shared" si="38"/>
        <v>0.24317407118644069</v>
      </c>
      <c r="X63" s="65">
        <f t="shared" si="38"/>
        <v>0.24317407118644069</v>
      </c>
      <c r="Y63" s="65">
        <f t="shared" si="38"/>
        <v>0.24317407118644069</v>
      </c>
      <c r="Z63" s="65">
        <f t="shared" si="38"/>
        <v>0.24317407118644069</v>
      </c>
      <c r="AA63" s="65">
        <f t="shared" si="38"/>
        <v>0.24317407118644069</v>
      </c>
      <c r="AB63" s="65">
        <f t="shared" si="38"/>
        <v>0.24317407118644069</v>
      </c>
      <c r="AC63" s="65">
        <f t="shared" si="38"/>
        <v>0.24317407118644069</v>
      </c>
      <c r="AD63" s="65">
        <f t="shared" si="38"/>
        <v>0.24317407118644069</v>
      </c>
      <c r="AE63" s="65">
        <f t="shared" si="38"/>
        <v>0.24317407118644069</v>
      </c>
      <c r="AF63" s="65">
        <f t="shared" si="38"/>
        <v>0.24317407118644069</v>
      </c>
      <c r="AG63" s="65">
        <f t="shared" si="38"/>
        <v>0.24317407118644069</v>
      </c>
      <c r="AH63" s="65">
        <f t="shared" si="38"/>
        <v>0.24317407118644069</v>
      </c>
      <c r="AI63" s="65">
        <f t="shared" si="38"/>
        <v>0.24317407118644069</v>
      </c>
      <c r="AJ63" s="65">
        <f t="shared" si="38"/>
        <v>0.24317407118644069</v>
      </c>
      <c r="AK63" s="65">
        <f t="shared" si="38"/>
        <v>0.24317407118644069</v>
      </c>
      <c r="AL63" s="65">
        <f t="shared" si="38"/>
        <v>0.24317407118644069</v>
      </c>
      <c r="AM63" s="65">
        <f t="shared" si="38"/>
        <v>0.24317407118644069</v>
      </c>
      <c r="AN63" s="65">
        <f t="shared" si="38"/>
        <v>0.24317407118644069</v>
      </c>
      <c r="AO63" s="65">
        <f t="shared" si="38"/>
        <v>0.24317407118644069</v>
      </c>
      <c r="AP63" s="65">
        <f t="shared" si="38"/>
        <v>0.24317407118644069</v>
      </c>
      <c r="AQ63" s="65">
        <f t="shared" si="38"/>
        <v>0.24317407118644069</v>
      </c>
      <c r="AR63" s="65">
        <f t="shared" si="38"/>
        <v>0.24317407118644069</v>
      </c>
      <c r="AS63" s="65">
        <f t="shared" si="38"/>
        <v>0.24317407118644069</v>
      </c>
      <c r="AT63" s="65">
        <f t="shared" si="38"/>
        <v>0.24317407118644069</v>
      </c>
      <c r="AU63" s="65">
        <f t="shared" si="38"/>
        <v>0.24317407118644069</v>
      </c>
      <c r="AV63" s="65">
        <f t="shared" si="38"/>
        <v>0.24317407118644069</v>
      </c>
      <c r="AW63" s="65">
        <f t="shared" si="38"/>
        <v>0.24317407118644069</v>
      </c>
      <c r="AX63" s="65">
        <f t="shared" si="38"/>
        <v>0.24317407118644069</v>
      </c>
      <c r="AY63" s="65">
        <f t="shared" si="38"/>
        <v>0.24317407118644069</v>
      </c>
      <c r="AZ63" s="65">
        <f t="shared" si="38"/>
        <v>0.24317407118644069</v>
      </c>
      <c r="BA63" s="65">
        <f t="shared" si="38"/>
        <v>8.7747071186440678E-2</v>
      </c>
      <c r="BB63" s="65">
        <f t="shared" si="38"/>
        <v>0</v>
      </c>
      <c r="BC63" s="65">
        <f t="shared" si="38"/>
        <v>0</v>
      </c>
      <c r="BD63" s="65">
        <f t="shared" si="38"/>
        <v>0</v>
      </c>
      <c r="BE63" s="65">
        <f t="shared" si="38"/>
        <v>0</v>
      </c>
      <c r="BF63" s="65">
        <f t="shared" si="38"/>
        <v>0</v>
      </c>
      <c r="BG63" s="65">
        <f t="shared" si="38"/>
        <v>0</v>
      </c>
      <c r="BH63" s="65">
        <f t="shared" si="38"/>
        <v>0</v>
      </c>
      <c r="BI63" s="65">
        <f t="shared" si="38"/>
        <v>0</v>
      </c>
      <c r="BJ63" s="65">
        <f t="shared" si="38"/>
        <v>0</v>
      </c>
      <c r="BK63" s="65">
        <f t="shared" si="38"/>
        <v>0</v>
      </c>
      <c r="BL63" s="65">
        <f t="shared" si="38"/>
        <v>0</v>
      </c>
      <c r="BM63" s="35"/>
      <c r="BN63" s="72">
        <f>SUM(B63:BM63)</f>
        <v>12.003276559322043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9">SUM(C62:C63)</f>
        <v>0</v>
      </c>
      <c r="D64" s="72">
        <f t="shared" si="39"/>
        <v>0.38907423150656567</v>
      </c>
      <c r="E64" s="72">
        <f t="shared" si="39"/>
        <v>0.52675504879493507</v>
      </c>
      <c r="F64" s="72">
        <f t="shared" si="39"/>
        <v>0.51502095974665441</v>
      </c>
      <c r="G64" s="72">
        <f t="shared" si="39"/>
        <v>0.50203558826590666</v>
      </c>
      <c r="H64" s="72">
        <f t="shared" si="39"/>
        <v>0.49142675984536677</v>
      </c>
      <c r="I64" s="72">
        <f t="shared" si="39"/>
        <v>0.48118089325913871</v>
      </c>
      <c r="J64" s="72">
        <f t="shared" si="39"/>
        <v>0.47127072567886069</v>
      </c>
      <c r="K64" s="72">
        <f t="shared" si="39"/>
        <v>0.46167102881560074</v>
      </c>
      <c r="L64" s="72">
        <f t="shared" si="39"/>
        <v>0.45224467471177665</v>
      </c>
      <c r="M64" s="72">
        <f t="shared" si="39"/>
        <v>0.44284273508111272</v>
      </c>
      <c r="N64" s="72">
        <f t="shared" si="39"/>
        <v>0.43344079545044867</v>
      </c>
      <c r="O64" s="72">
        <f t="shared" si="39"/>
        <v>0.42403885581978473</v>
      </c>
      <c r="P64" s="72">
        <f t="shared" si="39"/>
        <v>0.41463691618912069</v>
      </c>
      <c r="Q64" s="72">
        <f t="shared" si="39"/>
        <v>0.40523497655845669</v>
      </c>
      <c r="R64" s="72">
        <f t="shared" si="39"/>
        <v>0.3958330369277927</v>
      </c>
      <c r="S64" s="72">
        <f t="shared" si="39"/>
        <v>0.38643109729712877</v>
      </c>
      <c r="T64" s="72">
        <f t="shared" si="39"/>
        <v>0.37702915766646472</v>
      </c>
      <c r="U64" s="72">
        <f t="shared" si="39"/>
        <v>0.36762721803580073</v>
      </c>
      <c r="V64" s="72">
        <f t="shared" si="39"/>
        <v>0.35822527840513668</v>
      </c>
      <c r="W64" s="72">
        <f t="shared" si="39"/>
        <v>0.34882333877447269</v>
      </c>
      <c r="X64" s="72">
        <f t="shared" si="39"/>
        <v>0.34032921063747473</v>
      </c>
      <c r="Y64" s="72">
        <f t="shared" si="39"/>
        <v>0.33365070548780873</v>
      </c>
      <c r="Z64" s="72">
        <f t="shared" si="39"/>
        <v>0.3278800118318087</v>
      </c>
      <c r="AA64" s="72">
        <f t="shared" si="39"/>
        <v>0.32210931817580873</v>
      </c>
      <c r="AB64" s="72">
        <f t="shared" si="39"/>
        <v>0.31633862451980871</v>
      </c>
      <c r="AC64" s="72">
        <f t="shared" si="39"/>
        <v>0.31056793086380874</v>
      </c>
      <c r="AD64" s="72">
        <f t="shared" si="39"/>
        <v>0.30479723720780871</v>
      </c>
      <c r="AE64" s="72">
        <f t="shared" si="39"/>
        <v>0.29902654355180863</v>
      </c>
      <c r="AF64" s="72">
        <f t="shared" si="39"/>
        <v>0.29325584989580866</v>
      </c>
      <c r="AG64" s="72">
        <f t="shared" si="39"/>
        <v>0.28748515623980864</v>
      </c>
      <c r="AH64" s="72">
        <f t="shared" si="39"/>
        <v>0.28171446258380867</v>
      </c>
      <c r="AI64" s="72">
        <f t="shared" si="39"/>
        <v>0.27594376892780859</v>
      </c>
      <c r="AJ64" s="72">
        <f t="shared" si="39"/>
        <v>0.27017307527180862</v>
      </c>
      <c r="AK64" s="72">
        <f t="shared" si="39"/>
        <v>0.26440238161580853</v>
      </c>
      <c r="AL64" s="72">
        <f t="shared" si="39"/>
        <v>0.25863168795980856</v>
      </c>
      <c r="AM64" s="72">
        <f t="shared" si="39"/>
        <v>0.25286099430380848</v>
      </c>
      <c r="AN64" s="72">
        <f t="shared" si="39"/>
        <v>0.24709030064780851</v>
      </c>
      <c r="AO64" s="72">
        <f t="shared" si="39"/>
        <v>0.24131960699180846</v>
      </c>
      <c r="AP64" s="72">
        <f t="shared" si="39"/>
        <v>0.23554891333580849</v>
      </c>
      <c r="AQ64" s="72">
        <f t="shared" si="39"/>
        <v>0.22977821967980841</v>
      </c>
      <c r="AR64" s="72">
        <f t="shared" si="39"/>
        <v>0.22400752602380844</v>
      </c>
      <c r="AS64" s="72">
        <f t="shared" si="39"/>
        <v>0.21823683236780839</v>
      </c>
      <c r="AT64" s="72">
        <f t="shared" si="39"/>
        <v>0.21246613871180839</v>
      </c>
      <c r="AU64" s="72">
        <f t="shared" si="39"/>
        <v>0.20669544505580834</v>
      </c>
      <c r="AV64" s="72">
        <f t="shared" si="39"/>
        <v>0.20092475139980837</v>
      </c>
      <c r="AW64" s="72">
        <f t="shared" si="39"/>
        <v>0.19515405774380828</v>
      </c>
      <c r="AX64" s="72">
        <f t="shared" si="39"/>
        <v>0.18938336408780831</v>
      </c>
      <c r="AY64" s="72">
        <f t="shared" si="39"/>
        <v>0.18361267043180823</v>
      </c>
      <c r="AZ64" s="72">
        <f t="shared" si="39"/>
        <v>0.17784197677580826</v>
      </c>
      <c r="BA64" s="72">
        <f t="shared" si="39"/>
        <v>5.3635909119808471E-2</v>
      </c>
      <c r="BB64" s="72">
        <f t="shared" si="39"/>
        <v>-4.8828946319669406E-6</v>
      </c>
      <c r="BC64" s="72">
        <f t="shared" si="39"/>
        <v>-4.8828946319669406E-6</v>
      </c>
      <c r="BD64" s="72">
        <f t="shared" si="39"/>
        <v>-4.8828946319669406E-6</v>
      </c>
      <c r="BE64" s="72">
        <f t="shared" si="39"/>
        <v>-4.8828946319669406E-6</v>
      </c>
      <c r="BF64" s="72">
        <f t="shared" si="39"/>
        <v>-4.8828946319669406E-6</v>
      </c>
      <c r="BG64" s="72">
        <f t="shared" si="39"/>
        <v>-4.8828946319669406E-6</v>
      </c>
      <c r="BH64" s="72">
        <f t="shared" si="39"/>
        <v>-4.8828946319669406E-6</v>
      </c>
      <c r="BI64" s="72">
        <f t="shared" si="39"/>
        <v>-4.8828946319669406E-6</v>
      </c>
      <c r="BJ64" s="72">
        <f t="shared" si="39"/>
        <v>-4.8828946319669406E-6</v>
      </c>
      <c r="BK64" s="72">
        <f t="shared" si="39"/>
        <v>-4.8828946319669406E-6</v>
      </c>
      <c r="BL64" s="72">
        <f t="shared" si="39"/>
        <v>-4.8828946319669406E-6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0">F65</f>
        <v>1.0297600659046442</v>
      </c>
      <c r="H65" s="211">
        <f t="shared" si="40"/>
        <v>1.0297600659046442</v>
      </c>
      <c r="I65" s="211">
        <f t="shared" si="40"/>
        <v>1.0297600659046442</v>
      </c>
      <c r="J65" s="211">
        <f t="shared" si="40"/>
        <v>1.0297600659046442</v>
      </c>
      <c r="K65" s="211">
        <f t="shared" si="40"/>
        <v>1.0297600659046442</v>
      </c>
      <c r="L65" s="211">
        <f t="shared" si="40"/>
        <v>1.0297600659046442</v>
      </c>
      <c r="M65" s="211">
        <f t="shared" si="40"/>
        <v>1.0297600659046442</v>
      </c>
      <c r="N65" s="211">
        <f t="shared" si="40"/>
        <v>1.0297600659046442</v>
      </c>
      <c r="O65" s="211">
        <f t="shared" si="40"/>
        <v>1.0297600659046442</v>
      </c>
      <c r="P65" s="211">
        <f t="shared" si="40"/>
        <v>1.0297600659046442</v>
      </c>
      <c r="Q65" s="211">
        <f t="shared" si="40"/>
        <v>1.0297600659046442</v>
      </c>
      <c r="R65" s="211">
        <f t="shared" si="40"/>
        <v>1.0297600659046442</v>
      </c>
      <c r="S65" s="211">
        <f t="shared" si="40"/>
        <v>1.0297600659046442</v>
      </c>
      <c r="T65" s="211">
        <f t="shared" si="40"/>
        <v>1.0297600659046442</v>
      </c>
      <c r="U65" s="211">
        <f t="shared" si="40"/>
        <v>1.0297600659046442</v>
      </c>
      <c r="V65" s="211">
        <f t="shared" si="40"/>
        <v>1.0297600659046442</v>
      </c>
      <c r="W65" s="211">
        <f t="shared" si="40"/>
        <v>1.0297600659046442</v>
      </c>
      <c r="X65" s="211">
        <f t="shared" si="40"/>
        <v>1.0297600659046442</v>
      </c>
      <c r="Y65" s="211">
        <f t="shared" si="40"/>
        <v>1.0297600659046442</v>
      </c>
      <c r="Z65" s="211">
        <f t="shared" si="40"/>
        <v>1.0297600659046442</v>
      </c>
      <c r="AA65" s="211">
        <f t="shared" si="40"/>
        <v>1.0297600659046442</v>
      </c>
      <c r="AB65" s="211">
        <f t="shared" si="40"/>
        <v>1.0297600659046442</v>
      </c>
      <c r="AC65" s="211">
        <f t="shared" si="40"/>
        <v>1.0297600659046442</v>
      </c>
      <c r="AD65" s="211">
        <f t="shared" si="40"/>
        <v>1.0297600659046442</v>
      </c>
      <c r="AE65" s="211">
        <f t="shared" si="40"/>
        <v>1.0297600659046442</v>
      </c>
      <c r="AF65" s="211">
        <f t="shared" si="40"/>
        <v>1.0297600659046442</v>
      </c>
      <c r="AG65" s="211">
        <f t="shared" si="40"/>
        <v>1.0297600659046442</v>
      </c>
      <c r="AH65" s="211">
        <f t="shared" si="40"/>
        <v>1.0297600659046442</v>
      </c>
      <c r="AI65" s="211">
        <f t="shared" si="40"/>
        <v>1.0297600659046442</v>
      </c>
      <c r="AJ65" s="211">
        <f t="shared" si="40"/>
        <v>1.0297600659046442</v>
      </c>
      <c r="AK65" s="211">
        <f t="shared" si="40"/>
        <v>1.0297600659046442</v>
      </c>
      <c r="AL65" s="211">
        <f t="shared" si="40"/>
        <v>1.0297600659046442</v>
      </c>
      <c r="AM65" s="211">
        <f t="shared" si="40"/>
        <v>1.0297600659046442</v>
      </c>
      <c r="AN65" s="211">
        <f t="shared" si="40"/>
        <v>1.0297600659046442</v>
      </c>
      <c r="AO65" s="211">
        <f t="shared" si="40"/>
        <v>1.0297600659046442</v>
      </c>
      <c r="AP65" s="211">
        <f t="shared" si="40"/>
        <v>1.0297600659046442</v>
      </c>
      <c r="AQ65" s="211">
        <f t="shared" si="40"/>
        <v>1.0297600659046442</v>
      </c>
      <c r="AR65" s="211">
        <f t="shared" si="40"/>
        <v>1.0297600659046442</v>
      </c>
      <c r="AS65" s="211">
        <f t="shared" si="40"/>
        <v>1.0297600659046442</v>
      </c>
      <c r="AT65" s="211">
        <f t="shared" si="40"/>
        <v>1.0297600659046442</v>
      </c>
      <c r="AU65" s="211">
        <f t="shared" si="40"/>
        <v>1.0297600659046442</v>
      </c>
      <c r="AV65" s="211">
        <f t="shared" si="40"/>
        <v>1.0297600659046442</v>
      </c>
      <c r="AW65" s="211">
        <f t="shared" si="40"/>
        <v>1.0297600659046442</v>
      </c>
      <c r="AX65" s="211">
        <f t="shared" si="40"/>
        <v>1.0297600659046442</v>
      </c>
      <c r="AY65" s="211">
        <f t="shared" si="40"/>
        <v>1.0297600659046442</v>
      </c>
      <c r="AZ65" s="211">
        <f t="shared" si="40"/>
        <v>1.0297600659046442</v>
      </c>
      <c r="BA65" s="211">
        <f t="shared" si="40"/>
        <v>1.0297600659046442</v>
      </c>
      <c r="BB65" s="211">
        <f t="shared" si="40"/>
        <v>1.0297600659046442</v>
      </c>
      <c r="BC65" s="211">
        <f t="shared" si="40"/>
        <v>1.0297600659046442</v>
      </c>
      <c r="BD65" s="211">
        <f t="shared" si="40"/>
        <v>1.0297600659046442</v>
      </c>
      <c r="BE65" s="211">
        <f t="shared" si="40"/>
        <v>1.0297600659046442</v>
      </c>
      <c r="BF65" s="211">
        <f t="shared" si="40"/>
        <v>1.0297600659046442</v>
      </c>
      <c r="BG65" s="211">
        <f t="shared" si="40"/>
        <v>1.0297600659046442</v>
      </c>
      <c r="BH65" s="211">
        <f t="shared" si="40"/>
        <v>1.0297600659046442</v>
      </c>
      <c r="BI65" s="211">
        <f t="shared" si="40"/>
        <v>1.0297600659046442</v>
      </c>
      <c r="BJ65" s="211">
        <f t="shared" si="40"/>
        <v>1.0297600659046442</v>
      </c>
      <c r="BK65" s="211">
        <f t="shared" si="40"/>
        <v>1.0297600659046442</v>
      </c>
      <c r="BL65" s="211">
        <f t="shared" si="40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1">C64*C65</f>
        <v>0</v>
      </c>
      <c r="D66" s="116">
        <f>D64*D65</f>
        <v>0.40283090697993029</v>
      </c>
      <c r="E66" s="116">
        <f t="shared" si="41"/>
        <v>0.54243131376267639</v>
      </c>
      <c r="F66" s="116">
        <f t="shared" si="41"/>
        <v>0.53034801745098792</v>
      </c>
      <c r="G66" s="116">
        <f t="shared" si="41"/>
        <v>0.51697620045917692</v>
      </c>
      <c r="H66" s="116">
        <f t="shared" si="41"/>
        <v>0.50605165260567064</v>
      </c>
      <c r="I66" s="116">
        <f t="shared" si="41"/>
        <v>0.49550086835458623</v>
      </c>
      <c r="J66" s="116">
        <f t="shared" si="41"/>
        <v>0.48529577353399306</v>
      </c>
      <c r="K66" s="116">
        <f t="shared" si="41"/>
        <v>0.4754103890594179</v>
      </c>
      <c r="L66" s="116">
        <f t="shared" si="41"/>
        <v>0.46570350603622351</v>
      </c>
      <c r="M66" s="116">
        <f t="shared" si="41"/>
        <v>0.45602176406251954</v>
      </c>
      <c r="N66" s="116">
        <f t="shared" si="41"/>
        <v>0.4463400220888154</v>
      </c>
      <c r="O66" s="116">
        <f t="shared" si="41"/>
        <v>0.43665828011511143</v>
      </c>
      <c r="P66" s="116">
        <f t="shared" si="41"/>
        <v>0.42697653814140735</v>
      </c>
      <c r="Q66" s="116">
        <f t="shared" si="41"/>
        <v>0.41729479616770332</v>
      </c>
      <c r="R66" s="116">
        <f t="shared" si="41"/>
        <v>0.40761305419399929</v>
      </c>
      <c r="S66" s="116">
        <f t="shared" si="41"/>
        <v>0.39793131222029532</v>
      </c>
      <c r="T66" s="116">
        <f t="shared" si="41"/>
        <v>0.38824957024659118</v>
      </c>
      <c r="U66" s="116">
        <f t="shared" si="41"/>
        <v>0.37856782827288715</v>
      </c>
      <c r="V66" s="116">
        <f t="shared" si="41"/>
        <v>0.36888608629918307</v>
      </c>
      <c r="W66" s="116">
        <f t="shared" si="41"/>
        <v>0.35920434432547904</v>
      </c>
      <c r="X66" s="116">
        <f t="shared" si="41"/>
        <v>0.35045743037532151</v>
      </c>
      <c r="Y66" s="116">
        <f t="shared" si="41"/>
        <v>0.34358017247225697</v>
      </c>
      <c r="Z66" s="116">
        <f t="shared" si="41"/>
        <v>0.33763774259273888</v>
      </c>
      <c r="AA66" s="116">
        <f t="shared" si="41"/>
        <v>0.33169531271322084</v>
      </c>
      <c r="AB66" s="116">
        <f t="shared" si="41"/>
        <v>0.32575288283370268</v>
      </c>
      <c r="AC66" s="116">
        <f t="shared" si="41"/>
        <v>0.31981045295418464</v>
      </c>
      <c r="AD66" s="116">
        <f t="shared" si="41"/>
        <v>0.31386802307466655</v>
      </c>
      <c r="AE66" s="116">
        <f t="shared" si="41"/>
        <v>0.30792559319514839</v>
      </c>
      <c r="AF66" s="116">
        <f t="shared" si="41"/>
        <v>0.30198316331563035</v>
      </c>
      <c r="AG66" s="116">
        <f t="shared" si="41"/>
        <v>0.29604073343611226</v>
      </c>
      <c r="AH66" s="116">
        <f t="shared" si="41"/>
        <v>0.29009830355659422</v>
      </c>
      <c r="AI66" s="116">
        <f t="shared" si="41"/>
        <v>0.28415587367707607</v>
      </c>
      <c r="AJ66" s="116">
        <f t="shared" si="41"/>
        <v>0.27821344379755802</v>
      </c>
      <c r="AK66" s="116">
        <f t="shared" si="41"/>
        <v>0.27227101391803987</v>
      </c>
      <c r="AL66" s="116">
        <f t="shared" si="41"/>
        <v>0.26632858403852183</v>
      </c>
      <c r="AM66" s="116">
        <f t="shared" si="41"/>
        <v>0.26038615415900368</v>
      </c>
      <c r="AN66" s="116">
        <f t="shared" si="41"/>
        <v>0.25444372427948564</v>
      </c>
      <c r="AO66" s="116">
        <f t="shared" si="41"/>
        <v>0.24850129439996752</v>
      </c>
      <c r="AP66" s="116">
        <f t="shared" si="41"/>
        <v>0.24255886452044947</v>
      </c>
      <c r="AQ66" s="116">
        <f t="shared" si="41"/>
        <v>0.23661643464093132</v>
      </c>
      <c r="AR66" s="116">
        <f t="shared" si="41"/>
        <v>0.23067400476141328</v>
      </c>
      <c r="AS66" s="116">
        <f t="shared" si="41"/>
        <v>0.22473157488189516</v>
      </c>
      <c r="AT66" s="116">
        <f t="shared" si="41"/>
        <v>0.21878914500237709</v>
      </c>
      <c r="AU66" s="116">
        <f t="shared" si="41"/>
        <v>0.21284671512285896</v>
      </c>
      <c r="AV66" s="116">
        <f t="shared" si="41"/>
        <v>0.20690428524334092</v>
      </c>
      <c r="AW66" s="116">
        <f t="shared" si="41"/>
        <v>0.20096185536382274</v>
      </c>
      <c r="AX66" s="116">
        <f t="shared" si="41"/>
        <v>0.1950194254843047</v>
      </c>
      <c r="AY66" s="116">
        <f t="shared" si="41"/>
        <v>0.18907699560478655</v>
      </c>
      <c r="AZ66" s="116">
        <f t="shared" si="41"/>
        <v>0.18313456572526851</v>
      </c>
      <c r="BA66" s="116">
        <f t="shared" si="41"/>
        <v>5.5232117310069481E-2</v>
      </c>
      <c r="BB66" s="116">
        <f t="shared" si="41"/>
        <v>-5.0282098980197101E-6</v>
      </c>
      <c r="BC66" s="116">
        <f t="shared" si="41"/>
        <v>-5.0282098980197101E-6</v>
      </c>
      <c r="BD66" s="116">
        <f t="shared" si="41"/>
        <v>-5.0282098980197101E-6</v>
      </c>
      <c r="BE66" s="116">
        <f t="shared" si="41"/>
        <v>-5.0282098980197101E-6</v>
      </c>
      <c r="BF66" s="116">
        <f t="shared" si="41"/>
        <v>-5.0282098980197101E-6</v>
      </c>
      <c r="BG66" s="116">
        <f t="shared" si="41"/>
        <v>-5.0282098980197101E-6</v>
      </c>
      <c r="BH66" s="116">
        <f t="shared" si="41"/>
        <v>-5.0282098980197101E-6</v>
      </c>
      <c r="BI66" s="116">
        <f t="shared" si="41"/>
        <v>-5.0282098980197101E-6</v>
      </c>
      <c r="BJ66" s="116">
        <f t="shared" si="41"/>
        <v>-5.0282098980197101E-6</v>
      </c>
      <c r="BK66" s="116">
        <f t="shared" si="41"/>
        <v>-5.0282098980197101E-6</v>
      </c>
      <c r="BL66" s="116">
        <f t="shared" si="41"/>
        <v>-5.0282098980197101E-6</v>
      </c>
      <c r="BM66" s="110"/>
      <c r="BN66" s="304">
        <f>SUM(B66:BM66)</f>
        <v>16.683932796518519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2">B20</f>
        <v>0</v>
      </c>
      <c r="C72" s="84">
        <f t="shared" si="42"/>
        <v>0</v>
      </c>
      <c r="D72" s="84">
        <f t="shared" si="42"/>
        <v>3.1085400000000001</v>
      </c>
      <c r="E72" s="84">
        <f t="shared" si="42"/>
        <v>0</v>
      </c>
      <c r="F72" s="84">
        <f t="shared" si="42"/>
        <v>0</v>
      </c>
      <c r="G72" s="84">
        <f t="shared" si="42"/>
        <v>0</v>
      </c>
      <c r="H72" s="84">
        <f t="shared" si="42"/>
        <v>0</v>
      </c>
      <c r="I72" s="84">
        <f t="shared" si="42"/>
        <v>0</v>
      </c>
      <c r="J72" s="84">
        <f t="shared" si="42"/>
        <v>0</v>
      </c>
      <c r="K72" s="84">
        <f t="shared" si="42"/>
        <v>0</v>
      </c>
      <c r="L72" s="84">
        <f t="shared" si="42"/>
        <v>0</v>
      </c>
      <c r="M72" s="84">
        <f t="shared" si="42"/>
        <v>0</v>
      </c>
      <c r="N72" s="84">
        <f t="shared" si="42"/>
        <v>0</v>
      </c>
      <c r="O72" s="84">
        <f t="shared" si="42"/>
        <v>0</v>
      </c>
      <c r="P72" s="84">
        <f t="shared" si="42"/>
        <v>0</v>
      </c>
      <c r="Q72" s="84">
        <f t="shared" si="42"/>
        <v>0</v>
      </c>
      <c r="R72" s="84">
        <f t="shared" si="42"/>
        <v>0</v>
      </c>
      <c r="S72" s="84">
        <f t="shared" si="42"/>
        <v>0</v>
      </c>
      <c r="T72" s="84">
        <f t="shared" si="42"/>
        <v>0</v>
      </c>
      <c r="U72" s="84">
        <f t="shared" si="42"/>
        <v>0</v>
      </c>
      <c r="V72" s="84">
        <f t="shared" si="42"/>
        <v>0</v>
      </c>
      <c r="W72" s="84">
        <f t="shared" si="42"/>
        <v>0</v>
      </c>
      <c r="X72" s="84">
        <f t="shared" si="42"/>
        <v>0</v>
      </c>
      <c r="Y72" s="84">
        <f t="shared" si="42"/>
        <v>0</v>
      </c>
      <c r="Z72" s="84">
        <f t="shared" si="42"/>
        <v>0</v>
      </c>
      <c r="AA72" s="84">
        <f t="shared" si="42"/>
        <v>0</v>
      </c>
      <c r="AB72" s="84">
        <f t="shared" si="42"/>
        <v>0</v>
      </c>
      <c r="AC72" s="84">
        <f t="shared" si="42"/>
        <v>0</v>
      </c>
      <c r="AD72" s="84">
        <f t="shared" si="42"/>
        <v>0</v>
      </c>
      <c r="AE72" s="84">
        <f t="shared" si="42"/>
        <v>0</v>
      </c>
      <c r="AF72" s="84">
        <f t="shared" si="42"/>
        <v>0</v>
      </c>
      <c r="AG72" s="84">
        <f t="shared" si="42"/>
        <v>0</v>
      </c>
      <c r="AH72" s="84">
        <f t="shared" si="42"/>
        <v>0</v>
      </c>
      <c r="AI72" s="84">
        <f t="shared" si="42"/>
        <v>0</v>
      </c>
      <c r="AJ72" s="84">
        <f t="shared" si="42"/>
        <v>0</v>
      </c>
      <c r="AK72" s="84">
        <f t="shared" si="42"/>
        <v>0</v>
      </c>
      <c r="AL72" s="84">
        <f t="shared" si="42"/>
        <v>0</v>
      </c>
      <c r="AM72" s="84">
        <f t="shared" si="42"/>
        <v>0</v>
      </c>
      <c r="AN72" s="84">
        <f t="shared" si="42"/>
        <v>0</v>
      </c>
      <c r="AO72" s="84">
        <f t="shared" si="42"/>
        <v>0</v>
      </c>
      <c r="AP72" s="84">
        <f t="shared" si="42"/>
        <v>0</v>
      </c>
      <c r="AQ72" s="84">
        <f t="shared" si="42"/>
        <v>0</v>
      </c>
      <c r="AR72" s="84">
        <f t="shared" si="42"/>
        <v>0</v>
      </c>
      <c r="AS72" s="84">
        <f t="shared" si="42"/>
        <v>0</v>
      </c>
      <c r="AT72" s="84">
        <f t="shared" si="42"/>
        <v>0</v>
      </c>
      <c r="AU72" s="84">
        <f t="shared" si="42"/>
        <v>0</v>
      </c>
      <c r="AV72" s="84">
        <f t="shared" si="42"/>
        <v>0</v>
      </c>
      <c r="AW72" s="84">
        <f t="shared" si="42"/>
        <v>0</v>
      </c>
      <c r="AX72" s="84">
        <f t="shared" si="42"/>
        <v>0</v>
      </c>
      <c r="AY72" s="84">
        <f t="shared" si="42"/>
        <v>0</v>
      </c>
      <c r="AZ72" s="84">
        <f t="shared" si="42"/>
        <v>0</v>
      </c>
      <c r="BA72" s="84">
        <f t="shared" si="42"/>
        <v>-3.1085400000000001</v>
      </c>
      <c r="BB72" s="84">
        <f t="shared" si="42"/>
        <v>0</v>
      </c>
      <c r="BC72" s="84">
        <f t="shared" si="42"/>
        <v>0</v>
      </c>
      <c r="BD72" s="84">
        <f t="shared" si="42"/>
        <v>0</v>
      </c>
      <c r="BE72" s="84">
        <f t="shared" si="42"/>
        <v>0</v>
      </c>
      <c r="BF72" s="84">
        <f t="shared" si="42"/>
        <v>0</v>
      </c>
      <c r="BG72" s="84">
        <f t="shared" si="42"/>
        <v>0</v>
      </c>
      <c r="BH72" s="84">
        <f t="shared" si="42"/>
        <v>0</v>
      </c>
      <c r="BI72" s="84">
        <f t="shared" si="42"/>
        <v>0</v>
      </c>
      <c r="BJ72" s="84">
        <f t="shared" si="42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3.1085400000000001</v>
      </c>
      <c r="E74" s="84">
        <f>SUM($B$72:E72)-SUM($B$73:E73)</f>
        <v>3.1085400000000001</v>
      </c>
      <c r="F74" s="84">
        <f>SUM($B$72:F72)-SUM($B$73:F73)</f>
        <v>3.1085400000000001</v>
      </c>
      <c r="G74" s="84">
        <f>SUM($B$72:G72)-SUM($B$73:G73)</f>
        <v>3.1085400000000001</v>
      </c>
      <c r="H74" s="84">
        <f>SUM($B$72:H72)-SUM($B$73:H73)</f>
        <v>3.1085400000000001</v>
      </c>
      <c r="I74" s="84">
        <f>SUM($B$72:I72)-SUM($B$73:I73)</f>
        <v>3.1085400000000001</v>
      </c>
      <c r="J74" s="84">
        <f>SUM($B$72:J72)-SUM($B$73:J73)</f>
        <v>3.1085400000000001</v>
      </c>
      <c r="K74" s="84">
        <f>SUM($B$72:K72)-SUM($B$73:K73)</f>
        <v>3.1085400000000001</v>
      </c>
      <c r="L74" s="84">
        <f>SUM($B$72:L72)-SUM($B$73:L73)</f>
        <v>3.1085400000000001</v>
      </c>
      <c r="M74" s="84">
        <f>SUM($B$72:M72)-SUM($B$73:M73)</f>
        <v>3.1085400000000001</v>
      </c>
      <c r="N74" s="84">
        <f>SUM($B$72:N72)-SUM($B$73:N73)</f>
        <v>3.1085400000000001</v>
      </c>
      <c r="O74" s="84">
        <f>SUM($B$72:O72)-SUM($B$73:O73)</f>
        <v>3.1085400000000001</v>
      </c>
      <c r="P74" s="84">
        <f>SUM($B$72:P72)-SUM($B$73:P73)</f>
        <v>3.1085400000000001</v>
      </c>
      <c r="Q74" s="84">
        <f>SUM($B$72:Q72)-SUM($B$73:Q73)</f>
        <v>3.1085400000000001</v>
      </c>
      <c r="R74" s="84">
        <f>SUM($B$72:R72)-SUM($B$73:R73)</f>
        <v>3.1085400000000001</v>
      </c>
      <c r="S74" s="84">
        <f>SUM($B$72:S72)-SUM($B$73:S73)</f>
        <v>3.1085400000000001</v>
      </c>
      <c r="T74" s="84">
        <f>SUM($B$72:T72)-SUM($B$73:T73)</f>
        <v>3.1085400000000001</v>
      </c>
      <c r="U74" s="84">
        <f>SUM($B$72:U72)-SUM($B$73:U73)</f>
        <v>3.1085400000000001</v>
      </c>
      <c r="V74" s="84">
        <f>SUM($B$72:V72)-SUM($B$73:V73)</f>
        <v>3.1085400000000001</v>
      </c>
      <c r="W74" s="84">
        <f>SUM($B$72:W72)-SUM($B$73:W73)</f>
        <v>3.1085400000000001</v>
      </c>
      <c r="X74" s="84">
        <f>SUM($B$72:X72)-SUM($B$73:X73)</f>
        <v>3.1085400000000001</v>
      </c>
      <c r="Y74" s="84">
        <f>SUM($B$72:Y72)-SUM($B$73:Y73)</f>
        <v>3.1085400000000001</v>
      </c>
      <c r="Z74" s="84">
        <f>SUM($B$72:Z72)-SUM($B$73:Z73)</f>
        <v>3.1085400000000001</v>
      </c>
      <c r="AA74" s="84">
        <f>SUM($B$72:AA72)-SUM($B$73:AA73)</f>
        <v>3.1085400000000001</v>
      </c>
      <c r="AB74" s="84">
        <f>SUM($B$72:AB72)-SUM($B$73:AB73)</f>
        <v>3.1085400000000001</v>
      </c>
      <c r="AC74" s="84">
        <f>SUM($B$72:AC72)-SUM($B$73:AC73)</f>
        <v>3.1085400000000001</v>
      </c>
      <c r="AD74" s="84">
        <f>SUM($B$72:AD72)-SUM($B$73:AD73)</f>
        <v>3.1085400000000001</v>
      </c>
      <c r="AE74" s="84">
        <f>SUM($B$72:AE72)-SUM($B$73:AE73)</f>
        <v>3.1085400000000001</v>
      </c>
      <c r="AF74" s="84">
        <f>SUM($B$72:AF72)-SUM($B$73:AF73)</f>
        <v>3.1085400000000001</v>
      </c>
      <c r="AG74" s="84">
        <f>SUM($B$72:AG72)-SUM($B$73:AG73)</f>
        <v>3.1085400000000001</v>
      </c>
      <c r="AH74" s="84">
        <f>SUM($B$72:AH72)-SUM($B$73:AH73)</f>
        <v>3.1085400000000001</v>
      </c>
      <c r="AI74" s="84">
        <f>SUM($B$72:AI72)-SUM($B$73:AI73)</f>
        <v>3.1085400000000001</v>
      </c>
      <c r="AJ74" s="84">
        <f>SUM($B$72:AJ72)-SUM($B$73:AJ73)</f>
        <v>3.1085400000000001</v>
      </c>
      <c r="AK74" s="84">
        <f>SUM($B$72:AK72)-SUM($B$73:AK73)</f>
        <v>3.1085400000000001</v>
      </c>
      <c r="AL74" s="84">
        <f>SUM($B$72:AL72)-SUM($B$73:AL73)</f>
        <v>3.1085400000000001</v>
      </c>
      <c r="AM74" s="84">
        <f>SUM($B$72:AM72)-SUM($B$73:AM73)</f>
        <v>3.1085400000000001</v>
      </c>
      <c r="AN74" s="84">
        <f>SUM($B$72:AN72)-SUM($B$73:AN73)</f>
        <v>3.1085400000000001</v>
      </c>
      <c r="AO74" s="84">
        <f>SUM($B$72:AO72)-SUM($B$73:AO73)</f>
        <v>3.1085400000000001</v>
      </c>
      <c r="AP74" s="84">
        <f>SUM($B$72:AP72)-SUM($B$73:AP73)</f>
        <v>3.1085400000000001</v>
      </c>
      <c r="AQ74" s="84">
        <f>SUM($B$72:AQ72)-SUM($B$73:AQ73)</f>
        <v>3.1085400000000001</v>
      </c>
      <c r="AR74" s="84">
        <f>SUM($B$72:AR72)-SUM($B$73:AR73)</f>
        <v>3.1085400000000001</v>
      </c>
      <c r="AS74" s="84">
        <f>SUM($B$72:AS72)-SUM($B$73:AS73)</f>
        <v>3.1085400000000001</v>
      </c>
      <c r="AT74" s="84">
        <f>SUM($B$72:AT72)-SUM($B$73:AT73)</f>
        <v>3.1085400000000001</v>
      </c>
      <c r="AU74" s="84">
        <f>SUM($B$72:AU72)-SUM($B$73:AU73)</f>
        <v>3.1085400000000001</v>
      </c>
      <c r="AV74" s="84">
        <f>SUM($B$72:AV72)-SUM($B$73:AV73)</f>
        <v>3.1085400000000001</v>
      </c>
      <c r="AW74" s="84">
        <f>SUM($B$72:AW72)-SUM($B$73:AW73)</f>
        <v>3.1085400000000001</v>
      </c>
      <c r="AX74" s="84">
        <f>SUM($B$72:AX72)-SUM($B$73:AX73)</f>
        <v>3.1085400000000001</v>
      </c>
      <c r="AY74" s="84">
        <f>SUM($B$72:AY72)-SUM($B$73:AY73)</f>
        <v>3.1085400000000001</v>
      </c>
      <c r="AZ74" s="84">
        <f>SUM($B$72:AZ72)-SUM($B$73:AZ73)</f>
        <v>3.1085400000000001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0.11657025</v>
      </c>
      <c r="E75" s="317">
        <f>($D$72*TaxDepr!C$33)</f>
        <v>0.22440550260000003</v>
      </c>
      <c r="F75" s="317">
        <f>($D$72*TaxDepr!D$33)</f>
        <v>0.2075572158</v>
      </c>
      <c r="G75" s="317">
        <f>($D$72*TaxDepr!E$33)</f>
        <v>0.19201451580000001</v>
      </c>
      <c r="H75" s="317">
        <f>($D$72*TaxDepr!F$33)</f>
        <v>0.17759089020000002</v>
      </c>
      <c r="I75" s="317">
        <f>($D$72*TaxDepr!G$33)</f>
        <v>0.164286339</v>
      </c>
      <c r="J75" s="317">
        <f>($D$72*TaxDepr!H$33)</f>
        <v>0.15194543520000001</v>
      </c>
      <c r="K75" s="317">
        <f>($D$72*TaxDepr!I$33)</f>
        <v>0.14056817880000003</v>
      </c>
      <c r="L75" s="317">
        <f>($D$72*TaxDepr!J$33)</f>
        <v>0.1387030548</v>
      </c>
      <c r="M75" s="317">
        <f>($D$72*TaxDepr!K$33)</f>
        <v>0.1387030548</v>
      </c>
      <c r="N75" s="317">
        <f>($D$72*TaxDepr!L$33)</f>
        <v>0.1387030548</v>
      </c>
      <c r="O75" s="317">
        <f>($D$72*TaxDepr!M$33)</f>
        <v>0.1387030548</v>
      </c>
      <c r="P75" s="317">
        <f>($D$72*TaxDepr!N$33)</f>
        <v>0.1387030548</v>
      </c>
      <c r="Q75" s="317">
        <f>($D$72*TaxDepr!O$33)</f>
        <v>0.1387030548</v>
      </c>
      <c r="R75" s="317">
        <f>($D$72*TaxDepr!P$33)</f>
        <v>0.1387030548</v>
      </c>
      <c r="S75" s="317">
        <f>($D$72*TaxDepr!Q$33)</f>
        <v>0.1387030548</v>
      </c>
      <c r="T75" s="317">
        <f>($D$72*TaxDepr!R$33)</f>
        <v>0.1387030548</v>
      </c>
      <c r="U75" s="317">
        <f>($D$72*TaxDepr!S$33)</f>
        <v>0.1387030548</v>
      </c>
      <c r="V75" s="317">
        <f>($D$72*TaxDepr!T$33)</f>
        <v>0.1387030548</v>
      </c>
      <c r="W75" s="317">
        <f>($D$72*TaxDepr!U$33)</f>
        <v>0.1387030548</v>
      </c>
      <c r="X75" s="317">
        <f>($D$72*TaxDepr!V$33)</f>
        <v>6.9351527400000001E-2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3.108726512400001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3">C73+C75</f>
        <v>0</v>
      </c>
      <c r="D76" s="92">
        <f t="shared" si="43"/>
        <v>0.11657025</v>
      </c>
      <c r="E76" s="92">
        <f t="shared" si="43"/>
        <v>0.22440550260000003</v>
      </c>
      <c r="F76" s="92">
        <f t="shared" si="43"/>
        <v>0.2075572158</v>
      </c>
      <c r="G76" s="92">
        <f t="shared" si="43"/>
        <v>0.19201451580000001</v>
      </c>
      <c r="H76" s="92">
        <f t="shared" si="43"/>
        <v>0.17759089020000002</v>
      </c>
      <c r="I76" s="92">
        <f t="shared" si="43"/>
        <v>0.164286339</v>
      </c>
      <c r="J76" s="92">
        <f t="shared" si="43"/>
        <v>0.15194543520000001</v>
      </c>
      <c r="K76" s="92">
        <f t="shared" si="43"/>
        <v>0.14056817880000003</v>
      </c>
      <c r="L76" s="92">
        <f t="shared" si="43"/>
        <v>0.1387030548</v>
      </c>
      <c r="M76" s="92">
        <f t="shared" si="43"/>
        <v>0.1387030548</v>
      </c>
      <c r="N76" s="92">
        <f t="shared" si="43"/>
        <v>0.1387030548</v>
      </c>
      <c r="O76" s="92">
        <f t="shared" si="43"/>
        <v>0.1387030548</v>
      </c>
      <c r="P76" s="92">
        <f t="shared" si="43"/>
        <v>0.1387030548</v>
      </c>
      <c r="Q76" s="92">
        <f t="shared" si="43"/>
        <v>0.1387030548</v>
      </c>
      <c r="R76" s="92">
        <f t="shared" si="43"/>
        <v>0.1387030548</v>
      </c>
      <c r="S76" s="92">
        <f t="shared" si="43"/>
        <v>0.1387030548</v>
      </c>
      <c r="T76" s="92">
        <f t="shared" si="43"/>
        <v>0.1387030548</v>
      </c>
      <c r="U76" s="92">
        <f t="shared" si="43"/>
        <v>0.1387030548</v>
      </c>
      <c r="V76" s="92">
        <f t="shared" si="43"/>
        <v>0.1387030548</v>
      </c>
      <c r="W76" s="92">
        <f t="shared" si="43"/>
        <v>0.1387030548</v>
      </c>
      <c r="X76" s="92">
        <f t="shared" si="43"/>
        <v>6.9351527400000001E-2</v>
      </c>
      <c r="Y76" s="92">
        <f t="shared" si="43"/>
        <v>0</v>
      </c>
      <c r="Z76" s="92">
        <f t="shared" si="43"/>
        <v>0</v>
      </c>
      <c r="AA76" s="92">
        <f t="shared" si="43"/>
        <v>0</v>
      </c>
      <c r="AB76" s="92">
        <f t="shared" si="43"/>
        <v>0</v>
      </c>
      <c r="AC76" s="92">
        <f t="shared" si="43"/>
        <v>0</v>
      </c>
      <c r="AD76" s="92">
        <f t="shared" si="43"/>
        <v>0</v>
      </c>
      <c r="AE76" s="92">
        <f t="shared" si="43"/>
        <v>0</v>
      </c>
      <c r="AF76" s="92">
        <f t="shared" si="43"/>
        <v>0</v>
      </c>
      <c r="AG76" s="92">
        <f t="shared" si="43"/>
        <v>0</v>
      </c>
      <c r="AH76" s="92">
        <f t="shared" si="43"/>
        <v>0</v>
      </c>
      <c r="AI76" s="92">
        <f t="shared" si="43"/>
        <v>0</v>
      </c>
      <c r="AJ76" s="92">
        <f t="shared" si="43"/>
        <v>0</v>
      </c>
      <c r="AK76" s="92">
        <f t="shared" si="43"/>
        <v>0</v>
      </c>
      <c r="AL76" s="92">
        <f t="shared" si="43"/>
        <v>0</v>
      </c>
      <c r="AM76" s="92">
        <f t="shared" si="43"/>
        <v>0</v>
      </c>
      <c r="AN76" s="92">
        <f t="shared" si="43"/>
        <v>0</v>
      </c>
      <c r="AO76" s="92">
        <f t="shared" si="43"/>
        <v>0</v>
      </c>
      <c r="AP76" s="92">
        <f t="shared" si="43"/>
        <v>0</v>
      </c>
      <c r="AQ76" s="92">
        <f t="shared" si="43"/>
        <v>0</v>
      </c>
      <c r="AR76" s="92">
        <f t="shared" si="43"/>
        <v>0</v>
      </c>
      <c r="AS76" s="92">
        <f t="shared" si="43"/>
        <v>0</v>
      </c>
      <c r="AT76" s="92">
        <f t="shared" si="43"/>
        <v>0</v>
      </c>
      <c r="AU76" s="92">
        <f t="shared" si="43"/>
        <v>0</v>
      </c>
      <c r="AV76" s="92">
        <f t="shared" si="43"/>
        <v>0</v>
      </c>
      <c r="AW76" s="92">
        <f t="shared" si="43"/>
        <v>0</v>
      </c>
      <c r="AX76" s="92">
        <f t="shared" si="43"/>
        <v>0</v>
      </c>
      <c r="AY76" s="92">
        <f t="shared" si="43"/>
        <v>0</v>
      </c>
      <c r="AZ76" s="92">
        <f t="shared" si="43"/>
        <v>0</v>
      </c>
      <c r="BA76" s="92">
        <f t="shared" si="43"/>
        <v>0</v>
      </c>
      <c r="BB76" s="92">
        <f t="shared" si="43"/>
        <v>0</v>
      </c>
      <c r="BC76" s="92">
        <f t="shared" si="43"/>
        <v>0</v>
      </c>
      <c r="BD76" s="92">
        <f t="shared" si="43"/>
        <v>0</v>
      </c>
      <c r="BE76" s="92">
        <f t="shared" si="43"/>
        <v>0</v>
      </c>
      <c r="BF76" s="92">
        <f t="shared" si="43"/>
        <v>0</v>
      </c>
      <c r="BG76" s="92">
        <f t="shared" si="43"/>
        <v>0</v>
      </c>
      <c r="BH76" s="92">
        <f t="shared" si="43"/>
        <v>0</v>
      </c>
      <c r="BI76" s="92">
        <f t="shared" si="43"/>
        <v>0</v>
      </c>
      <c r="BJ76" s="92">
        <f t="shared" si="43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4">B20</f>
        <v>0</v>
      </c>
      <c r="C79" s="84">
        <f t="shared" si="44"/>
        <v>0</v>
      </c>
      <c r="D79" s="84">
        <f t="shared" si="44"/>
        <v>3.1085400000000001</v>
      </c>
      <c r="E79" s="84">
        <f t="shared" si="44"/>
        <v>0</v>
      </c>
      <c r="F79" s="84">
        <f t="shared" si="44"/>
        <v>0</v>
      </c>
      <c r="G79" s="84">
        <f t="shared" si="44"/>
        <v>0</v>
      </c>
      <c r="H79" s="84">
        <f t="shared" si="44"/>
        <v>0</v>
      </c>
      <c r="I79" s="84">
        <f t="shared" si="44"/>
        <v>0</v>
      </c>
      <c r="J79" s="84">
        <f t="shared" si="44"/>
        <v>0</v>
      </c>
      <c r="K79" s="84">
        <f t="shared" si="44"/>
        <v>0</v>
      </c>
      <c r="L79" s="84">
        <f t="shared" si="44"/>
        <v>0</v>
      </c>
      <c r="M79" s="84">
        <f t="shared" si="44"/>
        <v>0</v>
      </c>
      <c r="N79" s="84">
        <f t="shared" si="44"/>
        <v>0</v>
      </c>
      <c r="O79" s="84">
        <f t="shared" si="44"/>
        <v>0</v>
      </c>
      <c r="P79" s="84">
        <f t="shared" si="44"/>
        <v>0</v>
      </c>
      <c r="Q79" s="84">
        <f t="shared" si="44"/>
        <v>0</v>
      </c>
      <c r="R79" s="84">
        <f t="shared" si="44"/>
        <v>0</v>
      </c>
      <c r="S79" s="84">
        <f t="shared" si="44"/>
        <v>0</v>
      </c>
      <c r="T79" s="84">
        <f t="shared" si="44"/>
        <v>0</v>
      </c>
      <c r="U79" s="84">
        <f t="shared" si="44"/>
        <v>0</v>
      </c>
      <c r="V79" s="84">
        <f t="shared" si="44"/>
        <v>0</v>
      </c>
      <c r="W79" s="84">
        <f t="shared" si="44"/>
        <v>0</v>
      </c>
      <c r="X79" s="84">
        <f t="shared" si="44"/>
        <v>0</v>
      </c>
      <c r="Y79" s="84">
        <f t="shared" si="44"/>
        <v>0</v>
      </c>
      <c r="Z79" s="84">
        <f t="shared" si="44"/>
        <v>0</v>
      </c>
      <c r="AA79" s="84">
        <f t="shared" si="44"/>
        <v>0</v>
      </c>
      <c r="AB79" s="84">
        <f t="shared" si="44"/>
        <v>0</v>
      </c>
      <c r="AC79" s="84">
        <f t="shared" si="44"/>
        <v>0</v>
      </c>
      <c r="AD79" s="84">
        <f t="shared" si="44"/>
        <v>0</v>
      </c>
      <c r="AE79" s="84">
        <f t="shared" si="44"/>
        <v>0</v>
      </c>
      <c r="AF79" s="84">
        <f t="shared" si="44"/>
        <v>0</v>
      </c>
      <c r="AG79" s="84">
        <f t="shared" si="44"/>
        <v>0</v>
      </c>
      <c r="AH79" s="84">
        <f t="shared" si="44"/>
        <v>0</v>
      </c>
      <c r="AI79" s="84">
        <f t="shared" si="44"/>
        <v>0</v>
      </c>
      <c r="AJ79" s="84">
        <f t="shared" si="44"/>
        <v>0</v>
      </c>
      <c r="AK79" s="84">
        <f t="shared" si="44"/>
        <v>0</v>
      </c>
      <c r="AL79" s="84">
        <f t="shared" si="44"/>
        <v>0</v>
      </c>
      <c r="AM79" s="84">
        <f t="shared" si="44"/>
        <v>0</v>
      </c>
      <c r="AN79" s="84">
        <f t="shared" si="44"/>
        <v>0</v>
      </c>
      <c r="AO79" s="84">
        <f t="shared" si="44"/>
        <v>0</v>
      </c>
      <c r="AP79" s="84">
        <f t="shared" si="44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  <c r="BA79" s="84">
        <f t="shared" si="44"/>
        <v>-3.1085400000000001</v>
      </c>
      <c r="BB79" s="84">
        <f t="shared" si="44"/>
        <v>0</v>
      </c>
      <c r="BC79" s="84">
        <f t="shared" si="44"/>
        <v>0</v>
      </c>
      <c r="BD79" s="84">
        <f t="shared" si="44"/>
        <v>0</v>
      </c>
      <c r="BE79" s="84">
        <f t="shared" si="44"/>
        <v>0</v>
      </c>
      <c r="BF79" s="84">
        <f t="shared" si="44"/>
        <v>0</v>
      </c>
      <c r="BG79" s="84">
        <f t="shared" si="44"/>
        <v>0</v>
      </c>
      <c r="BH79" s="84">
        <f t="shared" si="44"/>
        <v>0</v>
      </c>
      <c r="BI79" s="84">
        <f t="shared" si="44"/>
        <v>0</v>
      </c>
      <c r="BJ79" s="84">
        <f t="shared" si="44"/>
        <v>0</v>
      </c>
      <c r="BK79" s="84">
        <f t="shared" si="44"/>
        <v>0</v>
      </c>
      <c r="BL79" s="84">
        <f t="shared" si="44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3.1085400000000001</v>
      </c>
      <c r="E81" s="84">
        <f>SUM($B$79:E79)</f>
        <v>3.1085400000000001</v>
      </c>
      <c r="F81" s="84">
        <f>SUM($B$79:F79)</f>
        <v>3.1085400000000001</v>
      </c>
      <c r="G81" s="84">
        <f>SUM($B$79:G79)</f>
        <v>3.1085400000000001</v>
      </c>
      <c r="H81" s="84">
        <f>SUM($B$79:H79)</f>
        <v>3.1085400000000001</v>
      </c>
      <c r="I81" s="84">
        <f>SUM($B$79:I79)</f>
        <v>3.1085400000000001</v>
      </c>
      <c r="J81" s="84">
        <f>SUM($B$79:J79)</f>
        <v>3.1085400000000001</v>
      </c>
      <c r="K81" s="84">
        <f>SUM($B$79:K79)</f>
        <v>3.1085400000000001</v>
      </c>
      <c r="L81" s="84">
        <f>SUM($B$79:L79)</f>
        <v>3.1085400000000001</v>
      </c>
      <c r="M81" s="84">
        <f>SUM($B$79:M79)</f>
        <v>3.1085400000000001</v>
      </c>
      <c r="N81" s="84">
        <f>SUM($B$79:N79)</f>
        <v>3.1085400000000001</v>
      </c>
      <c r="O81" s="84">
        <f>SUM($B$79:O79)</f>
        <v>3.1085400000000001</v>
      </c>
      <c r="P81" s="84">
        <f>SUM($B$79:P79)</f>
        <v>3.1085400000000001</v>
      </c>
      <c r="Q81" s="84">
        <f>SUM($B$79:Q79)</f>
        <v>3.1085400000000001</v>
      </c>
      <c r="R81" s="84">
        <f>SUM($B$79:R79)</f>
        <v>3.1085400000000001</v>
      </c>
      <c r="S81" s="84">
        <f>SUM($B$79:S79)</f>
        <v>3.1085400000000001</v>
      </c>
      <c r="T81" s="84">
        <f>SUM($B$79:T79)</f>
        <v>3.1085400000000001</v>
      </c>
      <c r="U81" s="84">
        <f>SUM($B$79:U79)</f>
        <v>3.1085400000000001</v>
      </c>
      <c r="V81" s="84">
        <f>SUM($B$79:V79)</f>
        <v>3.1085400000000001</v>
      </c>
      <c r="W81" s="84">
        <f>SUM($B$79:W79)</f>
        <v>3.1085400000000001</v>
      </c>
      <c r="X81" s="84">
        <f>SUM($B$79:X79)</f>
        <v>3.1085400000000001</v>
      </c>
      <c r="Y81" s="84">
        <f>SUM($B$79:Y79)</f>
        <v>3.1085400000000001</v>
      </c>
      <c r="Z81" s="84">
        <f>SUM($B$79:Z79)</f>
        <v>3.1085400000000001</v>
      </c>
      <c r="AA81" s="84">
        <f>SUM($B$79:AA79)</f>
        <v>3.1085400000000001</v>
      </c>
      <c r="AB81" s="84">
        <f>SUM($B$79:AB79)</f>
        <v>3.1085400000000001</v>
      </c>
      <c r="AC81" s="84">
        <f>SUM($B$79:AC79)</f>
        <v>3.1085400000000001</v>
      </c>
      <c r="AD81" s="84">
        <f>SUM($B$79:AD79)</f>
        <v>3.1085400000000001</v>
      </c>
      <c r="AE81" s="84">
        <f>SUM($B$79:AE79)</f>
        <v>3.1085400000000001</v>
      </c>
      <c r="AF81" s="84">
        <f>SUM($B$79:AF79)</f>
        <v>3.1085400000000001</v>
      </c>
      <c r="AG81" s="84">
        <f>SUM($B$79:AG79)</f>
        <v>3.1085400000000001</v>
      </c>
      <c r="AH81" s="84">
        <f>SUM($B$79:AH79)</f>
        <v>3.1085400000000001</v>
      </c>
      <c r="AI81" s="84">
        <f>SUM($B$79:AI79)</f>
        <v>3.1085400000000001</v>
      </c>
      <c r="AJ81" s="84">
        <f>SUM($B$79:AJ79)</f>
        <v>3.1085400000000001</v>
      </c>
      <c r="AK81" s="84">
        <f>SUM($B$79:AK79)</f>
        <v>3.1085400000000001</v>
      </c>
      <c r="AL81" s="84">
        <f>SUM($B$79:AL79)</f>
        <v>3.1085400000000001</v>
      </c>
      <c r="AM81" s="84">
        <f>SUM($B$79:AM79)</f>
        <v>3.1085400000000001</v>
      </c>
      <c r="AN81" s="84">
        <f>SUM($B$79:AN79)</f>
        <v>3.1085400000000001</v>
      </c>
      <c r="AO81" s="84">
        <f>SUM($B$79:AO79)</f>
        <v>3.1085400000000001</v>
      </c>
      <c r="AP81" s="84">
        <f>SUM($B$79:AP79)</f>
        <v>3.1085400000000001</v>
      </c>
      <c r="AQ81" s="84">
        <f>SUM($B$79:AQ79)</f>
        <v>3.1085400000000001</v>
      </c>
      <c r="AR81" s="84">
        <f>SUM($B$79:AR79)</f>
        <v>3.1085400000000001</v>
      </c>
      <c r="AS81" s="84">
        <f>SUM($B$79:AS79)</f>
        <v>3.1085400000000001</v>
      </c>
      <c r="AT81" s="84">
        <f>SUM($B$79:AT79)</f>
        <v>3.1085400000000001</v>
      </c>
      <c r="AU81" s="84">
        <f>SUM($B$79:AU79)</f>
        <v>3.1085400000000001</v>
      </c>
      <c r="AV81" s="84">
        <f>SUM($B$79:AV79)</f>
        <v>3.1085400000000001</v>
      </c>
      <c r="AW81" s="84">
        <f>SUM($B$79:AW79)</f>
        <v>3.1085400000000001</v>
      </c>
      <c r="AX81" s="84">
        <f>SUM($B$79:AX79)</f>
        <v>3.1085400000000001</v>
      </c>
      <c r="AY81" s="84">
        <f>SUM($B$79:AY79)</f>
        <v>3.1085400000000001</v>
      </c>
      <c r="AZ81" s="84">
        <f>SUM($B$79:AZ79)</f>
        <v>3.1085400000000001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0.11657025</v>
      </c>
      <c r="E82" s="316">
        <f t="shared" ref="E82:BL82" si="45">E75</f>
        <v>0.22440550260000003</v>
      </c>
      <c r="F82" s="316">
        <f t="shared" si="45"/>
        <v>0.2075572158</v>
      </c>
      <c r="G82" s="316">
        <f t="shared" si="45"/>
        <v>0.19201451580000001</v>
      </c>
      <c r="H82" s="316">
        <f t="shared" si="45"/>
        <v>0.17759089020000002</v>
      </c>
      <c r="I82" s="316">
        <f t="shared" si="45"/>
        <v>0.164286339</v>
      </c>
      <c r="J82" s="316">
        <f t="shared" si="45"/>
        <v>0.15194543520000001</v>
      </c>
      <c r="K82" s="316">
        <f t="shared" si="45"/>
        <v>0.14056817880000003</v>
      </c>
      <c r="L82" s="316">
        <f t="shared" si="45"/>
        <v>0.1387030548</v>
      </c>
      <c r="M82" s="316">
        <f t="shared" si="45"/>
        <v>0.1387030548</v>
      </c>
      <c r="N82" s="316">
        <f t="shared" si="45"/>
        <v>0.1387030548</v>
      </c>
      <c r="O82" s="316">
        <f t="shared" si="45"/>
        <v>0.1387030548</v>
      </c>
      <c r="P82" s="316">
        <f t="shared" si="45"/>
        <v>0.1387030548</v>
      </c>
      <c r="Q82" s="316">
        <f t="shared" si="45"/>
        <v>0.1387030548</v>
      </c>
      <c r="R82" s="316">
        <f t="shared" si="45"/>
        <v>0.1387030548</v>
      </c>
      <c r="S82" s="316">
        <f t="shared" si="45"/>
        <v>0.1387030548</v>
      </c>
      <c r="T82" s="316">
        <f t="shared" si="45"/>
        <v>0.1387030548</v>
      </c>
      <c r="U82" s="316">
        <f t="shared" si="45"/>
        <v>0.1387030548</v>
      </c>
      <c r="V82" s="316">
        <f t="shared" si="45"/>
        <v>0.1387030548</v>
      </c>
      <c r="W82" s="316">
        <f t="shared" si="45"/>
        <v>0.1387030548</v>
      </c>
      <c r="X82" s="316">
        <f t="shared" si="45"/>
        <v>6.9351527400000001E-2</v>
      </c>
      <c r="Y82" s="316">
        <f t="shared" si="45"/>
        <v>0</v>
      </c>
      <c r="Z82" s="316">
        <f t="shared" si="45"/>
        <v>0</v>
      </c>
      <c r="AA82" s="316">
        <f t="shared" si="45"/>
        <v>0</v>
      </c>
      <c r="AB82" s="316">
        <f t="shared" si="45"/>
        <v>0</v>
      </c>
      <c r="AC82" s="316">
        <f t="shared" si="45"/>
        <v>0</v>
      </c>
      <c r="AD82" s="316">
        <f t="shared" si="45"/>
        <v>0</v>
      </c>
      <c r="AE82" s="316">
        <f t="shared" si="45"/>
        <v>0</v>
      </c>
      <c r="AF82" s="316">
        <f t="shared" si="45"/>
        <v>0</v>
      </c>
      <c r="AG82" s="316">
        <f t="shared" si="45"/>
        <v>0</v>
      </c>
      <c r="AH82" s="316">
        <f t="shared" si="45"/>
        <v>0</v>
      </c>
      <c r="AI82" s="316">
        <f t="shared" si="45"/>
        <v>0</v>
      </c>
      <c r="AJ82" s="316">
        <f t="shared" si="45"/>
        <v>0</v>
      </c>
      <c r="AK82" s="316">
        <f t="shared" si="45"/>
        <v>0</v>
      </c>
      <c r="AL82" s="316">
        <f t="shared" si="45"/>
        <v>0</v>
      </c>
      <c r="AM82" s="316">
        <f t="shared" si="45"/>
        <v>0</v>
      </c>
      <c r="AN82" s="316">
        <f t="shared" si="45"/>
        <v>0</v>
      </c>
      <c r="AO82" s="316">
        <f t="shared" si="45"/>
        <v>0</v>
      </c>
      <c r="AP82" s="316">
        <f t="shared" si="45"/>
        <v>0</v>
      </c>
      <c r="AQ82" s="316">
        <f t="shared" si="45"/>
        <v>0</v>
      </c>
      <c r="AR82" s="316">
        <f t="shared" si="45"/>
        <v>0</v>
      </c>
      <c r="AS82" s="316">
        <f t="shared" si="45"/>
        <v>0</v>
      </c>
      <c r="AT82" s="316">
        <f t="shared" si="45"/>
        <v>0</v>
      </c>
      <c r="AU82" s="316">
        <f t="shared" si="45"/>
        <v>0</v>
      </c>
      <c r="AV82" s="316">
        <f t="shared" si="45"/>
        <v>0</v>
      </c>
      <c r="AW82" s="316">
        <f t="shared" si="45"/>
        <v>0</v>
      </c>
      <c r="AX82" s="316">
        <f t="shared" si="45"/>
        <v>0</v>
      </c>
      <c r="AY82" s="316">
        <f t="shared" si="45"/>
        <v>0</v>
      </c>
      <c r="AZ82" s="316">
        <f t="shared" si="45"/>
        <v>0</v>
      </c>
      <c r="BA82" s="316">
        <f t="shared" si="45"/>
        <v>0</v>
      </c>
      <c r="BB82" s="316">
        <f t="shared" si="45"/>
        <v>0</v>
      </c>
      <c r="BC82" s="316">
        <f t="shared" si="45"/>
        <v>0</v>
      </c>
      <c r="BD82" s="316">
        <f t="shared" si="45"/>
        <v>0</v>
      </c>
      <c r="BE82" s="316">
        <f t="shared" si="45"/>
        <v>0</v>
      </c>
      <c r="BF82" s="316">
        <f t="shared" si="45"/>
        <v>0</v>
      </c>
      <c r="BG82" s="316">
        <f t="shared" si="45"/>
        <v>0</v>
      </c>
      <c r="BH82" s="316">
        <f t="shared" si="45"/>
        <v>0</v>
      </c>
      <c r="BI82" s="316">
        <f t="shared" si="45"/>
        <v>0</v>
      </c>
      <c r="BJ82" s="316">
        <f t="shared" si="45"/>
        <v>0</v>
      </c>
      <c r="BK82" s="316">
        <f t="shared" si="45"/>
        <v>0</v>
      </c>
      <c r="BL82" s="316">
        <f t="shared" si="45"/>
        <v>0</v>
      </c>
      <c r="BM82" s="35"/>
      <c r="BN82" s="72">
        <f>SUM(B82:BM82)</f>
        <v>3.108726512400001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6">C80+C82</f>
        <v>0</v>
      </c>
      <c r="D83" s="92">
        <f t="shared" si="46"/>
        <v>0.11657025</v>
      </c>
      <c r="E83" s="92">
        <f t="shared" si="46"/>
        <v>0.22440550260000003</v>
      </c>
      <c r="F83" s="92">
        <f t="shared" si="46"/>
        <v>0.2075572158</v>
      </c>
      <c r="G83" s="92">
        <f t="shared" si="46"/>
        <v>0.19201451580000001</v>
      </c>
      <c r="H83" s="92">
        <f t="shared" si="46"/>
        <v>0.17759089020000002</v>
      </c>
      <c r="I83" s="92">
        <f t="shared" si="46"/>
        <v>0.164286339</v>
      </c>
      <c r="J83" s="92">
        <f t="shared" si="46"/>
        <v>0.15194543520000001</v>
      </c>
      <c r="K83" s="92">
        <f t="shared" si="46"/>
        <v>0.14056817880000003</v>
      </c>
      <c r="L83" s="92">
        <f t="shared" si="46"/>
        <v>0.1387030548</v>
      </c>
      <c r="M83" s="92">
        <f t="shared" si="46"/>
        <v>0.1387030548</v>
      </c>
      <c r="N83" s="92">
        <f t="shared" si="46"/>
        <v>0.1387030548</v>
      </c>
      <c r="O83" s="92">
        <f t="shared" si="46"/>
        <v>0.1387030548</v>
      </c>
      <c r="P83" s="92">
        <f t="shared" si="46"/>
        <v>0.1387030548</v>
      </c>
      <c r="Q83" s="92">
        <f t="shared" si="46"/>
        <v>0.1387030548</v>
      </c>
      <c r="R83" s="92">
        <f t="shared" si="46"/>
        <v>0.1387030548</v>
      </c>
      <c r="S83" s="92">
        <f t="shared" si="46"/>
        <v>0.1387030548</v>
      </c>
      <c r="T83" s="92">
        <f t="shared" si="46"/>
        <v>0.1387030548</v>
      </c>
      <c r="U83" s="92">
        <f t="shared" si="46"/>
        <v>0.1387030548</v>
      </c>
      <c r="V83" s="92">
        <f t="shared" si="46"/>
        <v>0.1387030548</v>
      </c>
      <c r="W83" s="92">
        <f t="shared" si="46"/>
        <v>0.1387030548</v>
      </c>
      <c r="X83" s="92">
        <f t="shared" si="46"/>
        <v>6.9351527400000001E-2</v>
      </c>
      <c r="Y83" s="92">
        <f t="shared" si="46"/>
        <v>0</v>
      </c>
      <c r="Z83" s="92">
        <f t="shared" si="46"/>
        <v>0</v>
      </c>
      <c r="AA83" s="92">
        <f t="shared" si="46"/>
        <v>0</v>
      </c>
      <c r="AB83" s="92">
        <f t="shared" si="46"/>
        <v>0</v>
      </c>
      <c r="AC83" s="92">
        <f t="shared" si="46"/>
        <v>0</v>
      </c>
      <c r="AD83" s="92">
        <f t="shared" si="46"/>
        <v>0</v>
      </c>
      <c r="AE83" s="92">
        <f t="shared" si="46"/>
        <v>0</v>
      </c>
      <c r="AF83" s="92">
        <f t="shared" si="46"/>
        <v>0</v>
      </c>
      <c r="AG83" s="92">
        <f t="shared" si="46"/>
        <v>0</v>
      </c>
      <c r="AH83" s="92">
        <f t="shared" si="46"/>
        <v>0</v>
      </c>
      <c r="AI83" s="92">
        <f t="shared" si="46"/>
        <v>0</v>
      </c>
      <c r="AJ83" s="92">
        <f t="shared" si="46"/>
        <v>0</v>
      </c>
      <c r="AK83" s="92">
        <f t="shared" si="46"/>
        <v>0</v>
      </c>
      <c r="AL83" s="92">
        <f t="shared" si="46"/>
        <v>0</v>
      </c>
      <c r="AM83" s="92">
        <f t="shared" si="46"/>
        <v>0</v>
      </c>
      <c r="AN83" s="92">
        <f t="shared" si="46"/>
        <v>0</v>
      </c>
      <c r="AO83" s="92">
        <f t="shared" si="46"/>
        <v>0</v>
      </c>
      <c r="AP83" s="92">
        <f t="shared" si="46"/>
        <v>0</v>
      </c>
      <c r="AQ83" s="92">
        <f t="shared" si="46"/>
        <v>0</v>
      </c>
      <c r="AR83" s="92">
        <f t="shared" si="46"/>
        <v>0</v>
      </c>
      <c r="AS83" s="92">
        <f t="shared" si="46"/>
        <v>0</v>
      </c>
      <c r="AT83" s="92">
        <f t="shared" si="46"/>
        <v>0</v>
      </c>
      <c r="AU83" s="92">
        <f t="shared" si="46"/>
        <v>0</v>
      </c>
      <c r="AV83" s="92">
        <f t="shared" si="46"/>
        <v>0</v>
      </c>
      <c r="AW83" s="92">
        <f t="shared" si="46"/>
        <v>0</v>
      </c>
      <c r="AX83" s="92">
        <f t="shared" si="46"/>
        <v>0</v>
      </c>
      <c r="AY83" s="92">
        <f t="shared" si="46"/>
        <v>0</v>
      </c>
      <c r="AZ83" s="92">
        <f t="shared" si="46"/>
        <v>0</v>
      </c>
      <c r="BA83" s="92">
        <f t="shared" si="46"/>
        <v>0</v>
      </c>
      <c r="BB83" s="92">
        <f t="shared" si="46"/>
        <v>0</v>
      </c>
      <c r="BC83" s="92">
        <f t="shared" si="46"/>
        <v>0</v>
      </c>
      <c r="BD83" s="92">
        <f t="shared" si="46"/>
        <v>0</v>
      </c>
      <c r="BE83" s="92">
        <f t="shared" si="46"/>
        <v>0</v>
      </c>
      <c r="BF83" s="92">
        <f t="shared" si="46"/>
        <v>0</v>
      </c>
      <c r="BG83" s="92">
        <f t="shared" si="46"/>
        <v>0</v>
      </c>
      <c r="BH83" s="92">
        <f t="shared" si="46"/>
        <v>0</v>
      </c>
      <c r="BI83" s="92">
        <f t="shared" si="46"/>
        <v>0</v>
      </c>
      <c r="BJ83" s="92">
        <f t="shared" si="46"/>
        <v>0</v>
      </c>
      <c r="BK83" s="92">
        <f t="shared" si="46"/>
        <v>0</v>
      </c>
      <c r="BL83" s="92">
        <f t="shared" si="46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7">$B$20*(1-$B$5)/$B$3</f>
        <v>0</v>
      </c>
      <c r="C86" s="72">
        <f t="shared" si="47"/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8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49">$C$20*(1-$B$5)/$B$3</f>
        <v>0</v>
      </c>
      <c r="D87" s="72">
        <f t="shared" si="49"/>
        <v>0</v>
      </c>
      <c r="E87" s="72">
        <f t="shared" si="49"/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8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7.7713500000000005E-2</v>
      </c>
      <c r="E88" s="72">
        <f t="shared" ref="E88:BA88" si="50">$D$20*(1-$B$5)/$B$3</f>
        <v>7.7713500000000005E-2</v>
      </c>
      <c r="F88" s="72">
        <f t="shared" si="50"/>
        <v>7.7713500000000005E-2</v>
      </c>
      <c r="G88" s="72">
        <f t="shared" si="50"/>
        <v>7.7713500000000005E-2</v>
      </c>
      <c r="H88" s="72">
        <f t="shared" si="50"/>
        <v>7.7713500000000005E-2</v>
      </c>
      <c r="I88" s="72">
        <f t="shared" si="50"/>
        <v>7.7713500000000005E-2</v>
      </c>
      <c r="J88" s="72">
        <f t="shared" si="50"/>
        <v>7.7713500000000005E-2</v>
      </c>
      <c r="K88" s="72">
        <f t="shared" si="50"/>
        <v>7.7713500000000005E-2</v>
      </c>
      <c r="L88" s="72">
        <f t="shared" si="50"/>
        <v>7.7713500000000005E-2</v>
      </c>
      <c r="M88" s="72">
        <f t="shared" si="50"/>
        <v>7.7713500000000005E-2</v>
      </c>
      <c r="N88" s="72">
        <f t="shared" si="50"/>
        <v>7.7713500000000005E-2</v>
      </c>
      <c r="O88" s="72">
        <f t="shared" si="50"/>
        <v>7.7713500000000005E-2</v>
      </c>
      <c r="P88" s="72">
        <f t="shared" si="50"/>
        <v>7.7713500000000005E-2</v>
      </c>
      <c r="Q88" s="72">
        <f t="shared" si="50"/>
        <v>7.7713500000000005E-2</v>
      </c>
      <c r="R88" s="72">
        <f t="shared" si="50"/>
        <v>7.7713500000000005E-2</v>
      </c>
      <c r="S88" s="72">
        <f t="shared" si="50"/>
        <v>7.7713500000000005E-2</v>
      </c>
      <c r="T88" s="72">
        <f t="shared" si="50"/>
        <v>7.7713500000000005E-2</v>
      </c>
      <c r="U88" s="72">
        <f t="shared" si="50"/>
        <v>7.7713500000000005E-2</v>
      </c>
      <c r="V88" s="72">
        <f t="shared" si="50"/>
        <v>7.7713500000000005E-2</v>
      </c>
      <c r="W88" s="72">
        <f t="shared" si="50"/>
        <v>7.7713500000000005E-2</v>
      </c>
      <c r="X88" s="72">
        <f t="shared" si="50"/>
        <v>7.7713500000000005E-2</v>
      </c>
      <c r="Y88" s="72">
        <f t="shared" si="50"/>
        <v>7.7713500000000005E-2</v>
      </c>
      <c r="Z88" s="72">
        <f t="shared" si="50"/>
        <v>7.7713500000000005E-2</v>
      </c>
      <c r="AA88" s="72">
        <f t="shared" si="50"/>
        <v>7.7713500000000005E-2</v>
      </c>
      <c r="AB88" s="72">
        <f t="shared" si="50"/>
        <v>7.7713500000000005E-2</v>
      </c>
      <c r="AC88" s="72">
        <f t="shared" si="50"/>
        <v>7.7713500000000005E-2</v>
      </c>
      <c r="AD88" s="72">
        <f t="shared" si="50"/>
        <v>7.7713500000000005E-2</v>
      </c>
      <c r="AE88" s="72">
        <f t="shared" si="50"/>
        <v>7.7713500000000005E-2</v>
      </c>
      <c r="AF88" s="72">
        <f t="shared" si="50"/>
        <v>7.7713500000000005E-2</v>
      </c>
      <c r="AG88" s="72">
        <f t="shared" si="50"/>
        <v>7.7713500000000005E-2</v>
      </c>
      <c r="AH88" s="72">
        <f t="shared" si="50"/>
        <v>7.7713500000000005E-2</v>
      </c>
      <c r="AI88" s="72">
        <f t="shared" si="50"/>
        <v>7.7713500000000005E-2</v>
      </c>
      <c r="AJ88" s="72">
        <f t="shared" si="50"/>
        <v>7.7713500000000005E-2</v>
      </c>
      <c r="AK88" s="72">
        <f t="shared" si="50"/>
        <v>7.7713500000000005E-2</v>
      </c>
      <c r="AL88" s="72">
        <f t="shared" si="50"/>
        <v>7.7713500000000005E-2</v>
      </c>
      <c r="AM88" s="72">
        <f t="shared" si="50"/>
        <v>7.7713500000000005E-2</v>
      </c>
      <c r="AN88" s="72">
        <f t="shared" si="50"/>
        <v>7.7713500000000005E-2</v>
      </c>
      <c r="AO88" s="72">
        <f t="shared" si="50"/>
        <v>7.7713500000000005E-2</v>
      </c>
      <c r="AP88" s="72">
        <f t="shared" si="50"/>
        <v>7.7713500000000005E-2</v>
      </c>
      <c r="AQ88" s="72">
        <f t="shared" si="50"/>
        <v>7.7713500000000005E-2</v>
      </c>
      <c r="AR88" s="72">
        <f t="shared" si="50"/>
        <v>7.7713500000000005E-2</v>
      </c>
      <c r="AS88" s="72">
        <f t="shared" si="50"/>
        <v>7.7713500000000005E-2</v>
      </c>
      <c r="AT88" s="72">
        <f t="shared" si="50"/>
        <v>7.7713500000000005E-2</v>
      </c>
      <c r="AU88" s="72">
        <f t="shared" si="50"/>
        <v>7.7713500000000005E-2</v>
      </c>
      <c r="AV88" s="72">
        <f t="shared" si="50"/>
        <v>7.7713500000000005E-2</v>
      </c>
      <c r="AW88" s="72">
        <f t="shared" si="50"/>
        <v>7.7713500000000005E-2</v>
      </c>
      <c r="AX88" s="72">
        <f t="shared" si="50"/>
        <v>7.7713500000000005E-2</v>
      </c>
      <c r="AY88" s="72">
        <f t="shared" si="50"/>
        <v>7.7713500000000005E-2</v>
      </c>
      <c r="AZ88" s="72">
        <f t="shared" si="50"/>
        <v>7.7713500000000005E-2</v>
      </c>
      <c r="BA88" s="72">
        <f t="shared" si="50"/>
        <v>7.7713500000000005E-2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>SUM(B88:BM88)</f>
        <v>3.8856750000000053</v>
      </c>
      <c r="BO88" s="321">
        <f>BN104*(1+0.25)</f>
        <v>3.8856750000000027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1">$E$20*(1-$B$5)/$B$3</f>
        <v>0</v>
      </c>
      <c r="F89" s="72">
        <f t="shared" si="51"/>
        <v>0</v>
      </c>
      <c r="G89" s="72">
        <f t="shared" si="51"/>
        <v>0</v>
      </c>
      <c r="H89" s="72">
        <f t="shared" si="51"/>
        <v>0</v>
      </c>
      <c r="I89" s="72">
        <f t="shared" si="51"/>
        <v>0</v>
      </c>
      <c r="J89" s="72">
        <f t="shared" si="51"/>
        <v>0</v>
      </c>
      <c r="K89" s="72">
        <f t="shared" si="51"/>
        <v>0</v>
      </c>
      <c r="L89" s="72">
        <f t="shared" si="51"/>
        <v>0</v>
      </c>
      <c r="M89" s="72">
        <f t="shared" si="51"/>
        <v>0</v>
      </c>
      <c r="N89" s="72">
        <f t="shared" si="51"/>
        <v>0</v>
      </c>
      <c r="O89" s="72">
        <f t="shared" si="51"/>
        <v>0</v>
      </c>
      <c r="P89" s="72">
        <f t="shared" si="51"/>
        <v>0</v>
      </c>
      <c r="Q89" s="72">
        <f t="shared" si="51"/>
        <v>0</v>
      </c>
      <c r="R89" s="72">
        <f t="shared" si="51"/>
        <v>0</v>
      </c>
      <c r="S89" s="72">
        <f t="shared" si="51"/>
        <v>0</v>
      </c>
      <c r="T89" s="72">
        <f t="shared" si="51"/>
        <v>0</v>
      </c>
      <c r="U89" s="72">
        <f t="shared" si="51"/>
        <v>0</v>
      </c>
      <c r="V89" s="72">
        <f t="shared" si="51"/>
        <v>0</v>
      </c>
      <c r="W89" s="72">
        <f t="shared" si="51"/>
        <v>0</v>
      </c>
      <c r="X89" s="72">
        <f t="shared" si="51"/>
        <v>0</v>
      </c>
      <c r="Y89" s="72">
        <f t="shared" si="51"/>
        <v>0</v>
      </c>
      <c r="Z89" s="72">
        <f t="shared" si="51"/>
        <v>0</v>
      </c>
      <c r="AA89" s="72">
        <f t="shared" si="51"/>
        <v>0</v>
      </c>
      <c r="AB89" s="72">
        <f t="shared" si="51"/>
        <v>0</v>
      </c>
      <c r="AC89" s="72">
        <f t="shared" si="51"/>
        <v>0</v>
      </c>
      <c r="AD89" s="72">
        <f t="shared" si="51"/>
        <v>0</v>
      </c>
      <c r="AE89" s="72">
        <f t="shared" si="51"/>
        <v>0</v>
      </c>
      <c r="AF89" s="72">
        <f t="shared" si="51"/>
        <v>0</v>
      </c>
      <c r="AG89" s="72">
        <f t="shared" si="51"/>
        <v>0</v>
      </c>
      <c r="AH89" s="72">
        <f t="shared" si="51"/>
        <v>0</v>
      </c>
      <c r="AI89" s="72">
        <f t="shared" si="51"/>
        <v>0</v>
      </c>
      <c r="AJ89" s="72">
        <f t="shared" si="51"/>
        <v>0</v>
      </c>
      <c r="AK89" s="72">
        <f t="shared" si="51"/>
        <v>0</v>
      </c>
      <c r="AL89" s="72">
        <f t="shared" si="51"/>
        <v>0</v>
      </c>
      <c r="AM89" s="72">
        <f t="shared" si="51"/>
        <v>0</v>
      </c>
      <c r="AN89" s="72">
        <f t="shared" si="51"/>
        <v>0</v>
      </c>
      <c r="AO89" s="72">
        <f t="shared" si="51"/>
        <v>0</v>
      </c>
      <c r="AP89" s="72">
        <f t="shared" si="51"/>
        <v>0</v>
      </c>
      <c r="AQ89" s="72">
        <f t="shared" si="51"/>
        <v>0</v>
      </c>
      <c r="AR89" s="72">
        <f t="shared" si="51"/>
        <v>0</v>
      </c>
      <c r="AS89" s="72">
        <f t="shared" si="51"/>
        <v>0</v>
      </c>
      <c r="AT89" s="72">
        <f t="shared" si="51"/>
        <v>0</v>
      </c>
      <c r="AU89" s="72">
        <f t="shared" si="51"/>
        <v>0</v>
      </c>
      <c r="AV89" s="72">
        <f t="shared" si="51"/>
        <v>0</v>
      </c>
      <c r="AW89" s="72">
        <f t="shared" si="51"/>
        <v>0</v>
      </c>
      <c r="AX89" s="72">
        <f t="shared" si="51"/>
        <v>0</v>
      </c>
      <c r="AY89" s="72">
        <f t="shared" si="51"/>
        <v>0</v>
      </c>
      <c r="AZ89" s="72">
        <f t="shared" si="51"/>
        <v>0</v>
      </c>
      <c r="BA89" s="72">
        <f t="shared" si="51"/>
        <v>0</v>
      </c>
      <c r="BB89" s="72">
        <f t="shared" si="51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8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2">$F$20*(1-$B$5)/$B$3</f>
        <v>0</v>
      </c>
      <c r="G90" s="72">
        <f t="shared" si="52"/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8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3">$G$20*(1-$B$5)/$B$3</f>
        <v>0</v>
      </c>
      <c r="H91" s="72">
        <f t="shared" si="53"/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8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4">$H$20*(1-$B$5)/$B$3</f>
        <v>0</v>
      </c>
      <c r="I92" s="72">
        <f t="shared" si="54"/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8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5">$I$20*(1-$B$5)/$B$3</f>
        <v>0</v>
      </c>
      <c r="J93" s="72">
        <f t="shared" si="55"/>
        <v>0</v>
      </c>
      <c r="K93" s="72">
        <f t="shared" si="55"/>
        <v>0</v>
      </c>
      <c r="L93" s="72">
        <f t="shared" si="55"/>
        <v>0</v>
      </c>
      <c r="M93" s="72">
        <f t="shared" si="55"/>
        <v>0</v>
      </c>
      <c r="N93" s="72">
        <f t="shared" si="55"/>
        <v>0</v>
      </c>
      <c r="O93" s="72">
        <f t="shared" si="55"/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/>
      <c r="BH93" s="72"/>
      <c r="BI93" s="72"/>
      <c r="BJ93" s="72"/>
      <c r="BK93" s="72"/>
      <c r="BL93" s="72"/>
      <c r="BM93" s="35"/>
      <c r="BN93" s="72">
        <f t="shared" si="48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6">$J$20*(1-$B$5)/$B$3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/>
      <c r="BI94" s="72"/>
      <c r="BJ94" s="72"/>
      <c r="BK94" s="72"/>
      <c r="BL94" s="72"/>
      <c r="BM94" s="35"/>
      <c r="BN94" s="72">
        <f t="shared" si="48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7">$K$20*(1-$B$5)/$B$3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/>
      <c r="BJ95" s="72"/>
      <c r="BK95" s="72"/>
      <c r="BL95" s="72"/>
      <c r="BM95" s="35"/>
      <c r="BN95" s="72">
        <f t="shared" si="48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8">$L$20*(1-$B$5)/$B$3</f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/>
      <c r="BK96" s="72"/>
      <c r="BL96" s="72"/>
      <c r="BM96" s="35"/>
      <c r="BN96" s="72">
        <f t="shared" si="48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59">$M$20*(1-$B$5)/$B$3</f>
        <v>0</v>
      </c>
      <c r="O97" s="72">
        <f t="shared" si="59"/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/>
      <c r="BL97" s="72"/>
      <c r="BM97" s="35"/>
      <c r="BN97" s="72">
        <f t="shared" si="48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0">$N$20*(1-$B$5)/$B$3</f>
        <v>0</v>
      </c>
      <c r="P98" s="72">
        <f t="shared" si="60"/>
        <v>0</v>
      </c>
      <c r="Q98" s="72">
        <f t="shared" si="60"/>
        <v>0</v>
      </c>
      <c r="R98" s="72">
        <f t="shared" si="60"/>
        <v>0</v>
      </c>
      <c r="S98" s="72">
        <f t="shared" si="60"/>
        <v>0</v>
      </c>
      <c r="T98" s="72">
        <f t="shared" si="60"/>
        <v>0</v>
      </c>
      <c r="U98" s="72">
        <f t="shared" si="60"/>
        <v>0</v>
      </c>
      <c r="V98" s="72">
        <f t="shared" si="60"/>
        <v>0</v>
      </c>
      <c r="W98" s="72">
        <f t="shared" si="60"/>
        <v>0</v>
      </c>
      <c r="X98" s="72">
        <f t="shared" si="60"/>
        <v>0</v>
      </c>
      <c r="Y98" s="72">
        <f t="shared" si="60"/>
        <v>0</v>
      </c>
      <c r="Z98" s="72">
        <f t="shared" si="60"/>
        <v>0</v>
      </c>
      <c r="AA98" s="72">
        <f t="shared" si="60"/>
        <v>0</v>
      </c>
      <c r="AB98" s="72">
        <f t="shared" si="60"/>
        <v>0</v>
      </c>
      <c r="AC98" s="72">
        <f t="shared" si="60"/>
        <v>0</v>
      </c>
      <c r="AD98" s="72">
        <f t="shared" si="60"/>
        <v>0</v>
      </c>
      <c r="AE98" s="72">
        <f t="shared" si="60"/>
        <v>0</v>
      </c>
      <c r="AF98" s="72">
        <f t="shared" si="60"/>
        <v>0</v>
      </c>
      <c r="AG98" s="72">
        <f t="shared" si="60"/>
        <v>0</v>
      </c>
      <c r="AH98" s="72">
        <f t="shared" si="60"/>
        <v>0</v>
      </c>
      <c r="AI98" s="72">
        <f t="shared" si="60"/>
        <v>0</v>
      </c>
      <c r="AJ98" s="72">
        <f t="shared" si="60"/>
        <v>0</v>
      </c>
      <c r="AK98" s="72">
        <f t="shared" si="60"/>
        <v>0</v>
      </c>
      <c r="AL98" s="72">
        <f t="shared" si="60"/>
        <v>0</v>
      </c>
      <c r="AM98" s="72">
        <f t="shared" si="60"/>
        <v>0</v>
      </c>
      <c r="AN98" s="72">
        <f t="shared" si="60"/>
        <v>0</v>
      </c>
      <c r="AO98" s="72">
        <f t="shared" si="60"/>
        <v>0</v>
      </c>
      <c r="AP98" s="72">
        <f t="shared" si="60"/>
        <v>0</v>
      </c>
      <c r="AQ98" s="72">
        <f t="shared" si="60"/>
        <v>0</v>
      </c>
      <c r="AR98" s="72">
        <f t="shared" si="60"/>
        <v>0</v>
      </c>
      <c r="AS98" s="72">
        <f t="shared" si="60"/>
        <v>0</v>
      </c>
      <c r="AT98" s="72">
        <f t="shared" si="60"/>
        <v>0</v>
      </c>
      <c r="AU98" s="72">
        <f t="shared" si="60"/>
        <v>0</v>
      </c>
      <c r="AV98" s="72">
        <f t="shared" si="60"/>
        <v>0</v>
      </c>
      <c r="AW98" s="72">
        <f t="shared" si="60"/>
        <v>0</v>
      </c>
      <c r="AX98" s="72">
        <f t="shared" si="60"/>
        <v>0</v>
      </c>
      <c r="AY98" s="72">
        <f t="shared" si="60"/>
        <v>0</v>
      </c>
      <c r="AZ98" s="72">
        <f t="shared" si="60"/>
        <v>0</v>
      </c>
      <c r="BA98" s="72">
        <f t="shared" si="60"/>
        <v>0</v>
      </c>
      <c r="BB98" s="72">
        <f t="shared" si="60"/>
        <v>0</v>
      </c>
      <c r="BC98" s="72">
        <f t="shared" si="60"/>
        <v>0</v>
      </c>
      <c r="BD98" s="72">
        <f t="shared" si="60"/>
        <v>0</v>
      </c>
      <c r="BE98" s="72">
        <f t="shared" si="60"/>
        <v>0</v>
      </c>
      <c r="BF98" s="72">
        <f t="shared" si="60"/>
        <v>0</v>
      </c>
      <c r="BG98" s="72">
        <f t="shared" si="60"/>
        <v>0</v>
      </c>
      <c r="BH98" s="72">
        <f t="shared" si="60"/>
        <v>0</v>
      </c>
      <c r="BI98" s="72">
        <f t="shared" si="60"/>
        <v>0</v>
      </c>
      <c r="BJ98" s="72">
        <f t="shared" si="60"/>
        <v>0</v>
      </c>
      <c r="BK98" s="72">
        <f t="shared" si="60"/>
        <v>0</v>
      </c>
      <c r="BL98" s="72"/>
      <c r="BM98" s="35"/>
      <c r="BN98" s="72">
        <f t="shared" si="48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1">SUM(C86:C98)</f>
        <v>0</v>
      </c>
      <c r="D99" s="101">
        <f t="shared" si="61"/>
        <v>7.7713500000000005E-2</v>
      </c>
      <c r="E99" s="101">
        <f t="shared" si="61"/>
        <v>7.7713500000000005E-2</v>
      </c>
      <c r="F99" s="101">
        <f t="shared" si="61"/>
        <v>7.7713500000000005E-2</v>
      </c>
      <c r="G99" s="101">
        <f t="shared" si="61"/>
        <v>7.7713500000000005E-2</v>
      </c>
      <c r="H99" s="101">
        <f t="shared" si="61"/>
        <v>7.7713500000000005E-2</v>
      </c>
      <c r="I99" s="101">
        <f t="shared" si="61"/>
        <v>7.7713500000000005E-2</v>
      </c>
      <c r="J99" s="101">
        <f t="shared" si="61"/>
        <v>7.7713500000000005E-2</v>
      </c>
      <c r="K99" s="101">
        <f t="shared" si="61"/>
        <v>7.7713500000000005E-2</v>
      </c>
      <c r="L99" s="101">
        <f t="shared" si="61"/>
        <v>7.7713500000000005E-2</v>
      </c>
      <c r="M99" s="101">
        <f t="shared" si="61"/>
        <v>7.7713500000000005E-2</v>
      </c>
      <c r="N99" s="101">
        <f t="shared" si="61"/>
        <v>7.7713500000000005E-2</v>
      </c>
      <c r="O99" s="101">
        <f t="shared" si="61"/>
        <v>7.7713500000000005E-2</v>
      </c>
      <c r="P99" s="101">
        <f t="shared" si="61"/>
        <v>7.7713500000000005E-2</v>
      </c>
      <c r="Q99" s="101">
        <f t="shared" si="61"/>
        <v>7.7713500000000005E-2</v>
      </c>
      <c r="R99" s="101">
        <f t="shared" si="61"/>
        <v>7.7713500000000005E-2</v>
      </c>
      <c r="S99" s="101">
        <f t="shared" si="61"/>
        <v>7.7713500000000005E-2</v>
      </c>
      <c r="T99" s="101">
        <f t="shared" si="61"/>
        <v>7.7713500000000005E-2</v>
      </c>
      <c r="U99" s="101">
        <f t="shared" si="61"/>
        <v>7.7713500000000005E-2</v>
      </c>
      <c r="V99" s="101">
        <f t="shared" si="61"/>
        <v>7.7713500000000005E-2</v>
      </c>
      <c r="W99" s="101">
        <f t="shared" si="61"/>
        <v>7.7713500000000005E-2</v>
      </c>
      <c r="X99" s="101">
        <f t="shared" si="61"/>
        <v>7.7713500000000005E-2</v>
      </c>
      <c r="Y99" s="101">
        <f t="shared" si="61"/>
        <v>7.7713500000000005E-2</v>
      </c>
      <c r="Z99" s="101">
        <f t="shared" si="61"/>
        <v>7.7713500000000005E-2</v>
      </c>
      <c r="AA99" s="101">
        <f t="shared" si="61"/>
        <v>7.7713500000000005E-2</v>
      </c>
      <c r="AB99" s="101">
        <f t="shared" si="61"/>
        <v>7.7713500000000005E-2</v>
      </c>
      <c r="AC99" s="101">
        <f t="shared" si="61"/>
        <v>7.7713500000000005E-2</v>
      </c>
      <c r="AD99" s="101">
        <f t="shared" si="61"/>
        <v>7.7713500000000005E-2</v>
      </c>
      <c r="AE99" s="101">
        <f t="shared" si="61"/>
        <v>7.7713500000000005E-2</v>
      </c>
      <c r="AF99" s="101">
        <f t="shared" si="61"/>
        <v>7.7713500000000005E-2</v>
      </c>
      <c r="AG99" s="101">
        <f t="shared" si="61"/>
        <v>7.7713500000000005E-2</v>
      </c>
      <c r="AH99" s="101">
        <f t="shared" si="61"/>
        <v>7.7713500000000005E-2</v>
      </c>
      <c r="AI99" s="101">
        <f t="shared" si="61"/>
        <v>7.7713500000000005E-2</v>
      </c>
      <c r="AJ99" s="101">
        <f t="shared" si="61"/>
        <v>7.7713500000000005E-2</v>
      </c>
      <c r="AK99" s="101">
        <f t="shared" si="61"/>
        <v>7.7713500000000005E-2</v>
      </c>
      <c r="AL99" s="101">
        <f t="shared" si="61"/>
        <v>7.7713500000000005E-2</v>
      </c>
      <c r="AM99" s="101">
        <f t="shared" si="61"/>
        <v>7.7713500000000005E-2</v>
      </c>
      <c r="AN99" s="101">
        <f t="shared" si="61"/>
        <v>7.7713500000000005E-2</v>
      </c>
      <c r="AO99" s="101">
        <f t="shared" si="61"/>
        <v>7.7713500000000005E-2</v>
      </c>
      <c r="AP99" s="101">
        <f t="shared" si="61"/>
        <v>7.7713500000000005E-2</v>
      </c>
      <c r="AQ99" s="101">
        <f t="shared" si="61"/>
        <v>7.7713500000000005E-2</v>
      </c>
      <c r="AR99" s="101">
        <f t="shared" si="61"/>
        <v>7.7713500000000005E-2</v>
      </c>
      <c r="AS99" s="101">
        <f t="shared" si="61"/>
        <v>7.7713500000000005E-2</v>
      </c>
      <c r="AT99" s="101">
        <f t="shared" si="61"/>
        <v>7.7713500000000005E-2</v>
      </c>
      <c r="AU99" s="101">
        <f t="shared" si="61"/>
        <v>7.7713500000000005E-2</v>
      </c>
      <c r="AV99" s="101">
        <f t="shared" si="61"/>
        <v>7.7713500000000005E-2</v>
      </c>
      <c r="AW99" s="101">
        <f t="shared" si="61"/>
        <v>7.7713500000000005E-2</v>
      </c>
      <c r="AX99" s="101">
        <f t="shared" si="61"/>
        <v>7.7713500000000005E-2</v>
      </c>
      <c r="AY99" s="101">
        <f t="shared" si="61"/>
        <v>7.7713500000000005E-2</v>
      </c>
      <c r="AZ99" s="101">
        <f t="shared" si="61"/>
        <v>7.7713500000000005E-2</v>
      </c>
      <c r="BA99" s="101">
        <f t="shared" si="61"/>
        <v>7.7713500000000005E-2</v>
      </c>
      <c r="BB99" s="101">
        <f t="shared" si="61"/>
        <v>0</v>
      </c>
      <c r="BC99" s="101">
        <f t="shared" si="61"/>
        <v>0</v>
      </c>
      <c r="BD99" s="101">
        <f t="shared" si="61"/>
        <v>0</v>
      </c>
      <c r="BE99" s="101">
        <f t="shared" si="61"/>
        <v>0</v>
      </c>
      <c r="BF99" s="101">
        <f t="shared" si="61"/>
        <v>0</v>
      </c>
      <c r="BG99" s="101">
        <f t="shared" si="61"/>
        <v>0</v>
      </c>
      <c r="BH99" s="101">
        <f t="shared" si="61"/>
        <v>0</v>
      </c>
      <c r="BI99" s="101">
        <f t="shared" si="61"/>
        <v>0</v>
      </c>
      <c r="BJ99" s="101">
        <f t="shared" si="61"/>
        <v>0</v>
      </c>
      <c r="BK99" s="101">
        <f t="shared" si="61"/>
        <v>0</v>
      </c>
      <c r="BL99" s="101">
        <f t="shared" si="61"/>
        <v>0</v>
      </c>
      <c r="BM99" s="330"/>
      <c r="BN99" s="55">
        <f>SUM(BN86:BN98)</f>
        <v>3.8856750000000053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2">$B$20/$B$3</f>
        <v>0</v>
      </c>
      <c r="C102" s="72">
        <f t="shared" si="62"/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/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3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4">$C$20/$B$3</f>
        <v>0</v>
      </c>
      <c r="D103" s="72">
        <f t="shared" si="64"/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/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3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5">$D$20/$B$3</f>
        <v>6.2170799999999998E-2</v>
      </c>
      <c r="E104" s="72">
        <f t="shared" si="65"/>
        <v>6.2170799999999998E-2</v>
      </c>
      <c r="F104" s="72">
        <f t="shared" si="65"/>
        <v>6.2170799999999998E-2</v>
      </c>
      <c r="G104" s="72">
        <f t="shared" si="65"/>
        <v>6.2170799999999998E-2</v>
      </c>
      <c r="H104" s="72">
        <f t="shared" si="65"/>
        <v>6.2170799999999998E-2</v>
      </c>
      <c r="I104" s="72">
        <f t="shared" si="65"/>
        <v>6.2170799999999998E-2</v>
      </c>
      <c r="J104" s="72">
        <f t="shared" si="65"/>
        <v>6.2170799999999998E-2</v>
      </c>
      <c r="K104" s="72">
        <f t="shared" si="65"/>
        <v>6.2170799999999998E-2</v>
      </c>
      <c r="L104" s="72">
        <f t="shared" si="65"/>
        <v>6.2170799999999998E-2</v>
      </c>
      <c r="M104" s="72">
        <f t="shared" si="65"/>
        <v>6.2170799999999998E-2</v>
      </c>
      <c r="N104" s="72">
        <f t="shared" si="65"/>
        <v>6.2170799999999998E-2</v>
      </c>
      <c r="O104" s="72">
        <f t="shared" si="65"/>
        <v>6.2170799999999998E-2</v>
      </c>
      <c r="P104" s="72">
        <f t="shared" si="65"/>
        <v>6.2170799999999998E-2</v>
      </c>
      <c r="Q104" s="72">
        <f t="shared" si="65"/>
        <v>6.2170799999999998E-2</v>
      </c>
      <c r="R104" s="72">
        <f t="shared" si="65"/>
        <v>6.2170799999999998E-2</v>
      </c>
      <c r="S104" s="72">
        <f t="shared" si="65"/>
        <v>6.2170799999999998E-2</v>
      </c>
      <c r="T104" s="72">
        <f t="shared" si="65"/>
        <v>6.2170799999999998E-2</v>
      </c>
      <c r="U104" s="72">
        <f t="shared" si="65"/>
        <v>6.2170799999999998E-2</v>
      </c>
      <c r="V104" s="72">
        <f t="shared" si="65"/>
        <v>6.2170799999999998E-2</v>
      </c>
      <c r="W104" s="72">
        <f t="shared" si="65"/>
        <v>6.2170799999999998E-2</v>
      </c>
      <c r="X104" s="72">
        <f t="shared" si="65"/>
        <v>6.2170799999999998E-2</v>
      </c>
      <c r="Y104" s="72">
        <f t="shared" si="65"/>
        <v>6.2170799999999998E-2</v>
      </c>
      <c r="Z104" s="72">
        <f t="shared" si="65"/>
        <v>6.2170799999999998E-2</v>
      </c>
      <c r="AA104" s="72">
        <f t="shared" si="65"/>
        <v>6.2170799999999998E-2</v>
      </c>
      <c r="AB104" s="72">
        <f t="shared" si="65"/>
        <v>6.2170799999999998E-2</v>
      </c>
      <c r="AC104" s="72">
        <f t="shared" si="65"/>
        <v>6.2170799999999998E-2</v>
      </c>
      <c r="AD104" s="72">
        <f t="shared" si="65"/>
        <v>6.2170799999999998E-2</v>
      </c>
      <c r="AE104" s="72">
        <f t="shared" si="65"/>
        <v>6.2170799999999998E-2</v>
      </c>
      <c r="AF104" s="72">
        <f t="shared" si="65"/>
        <v>6.2170799999999998E-2</v>
      </c>
      <c r="AG104" s="72">
        <f t="shared" si="65"/>
        <v>6.2170799999999998E-2</v>
      </c>
      <c r="AH104" s="72">
        <f t="shared" si="65"/>
        <v>6.2170799999999998E-2</v>
      </c>
      <c r="AI104" s="72">
        <f t="shared" si="65"/>
        <v>6.2170799999999998E-2</v>
      </c>
      <c r="AJ104" s="72">
        <f t="shared" si="65"/>
        <v>6.2170799999999998E-2</v>
      </c>
      <c r="AK104" s="72">
        <f t="shared" si="65"/>
        <v>6.2170799999999998E-2</v>
      </c>
      <c r="AL104" s="72">
        <f t="shared" si="65"/>
        <v>6.2170799999999998E-2</v>
      </c>
      <c r="AM104" s="72">
        <f t="shared" si="65"/>
        <v>6.2170799999999998E-2</v>
      </c>
      <c r="AN104" s="72">
        <f t="shared" si="65"/>
        <v>6.2170799999999998E-2</v>
      </c>
      <c r="AO104" s="72">
        <f t="shared" si="65"/>
        <v>6.2170799999999998E-2</v>
      </c>
      <c r="AP104" s="72">
        <f t="shared" si="65"/>
        <v>6.2170799999999998E-2</v>
      </c>
      <c r="AQ104" s="72">
        <f t="shared" si="65"/>
        <v>6.2170799999999998E-2</v>
      </c>
      <c r="AR104" s="72">
        <f t="shared" si="65"/>
        <v>6.2170799999999998E-2</v>
      </c>
      <c r="AS104" s="72">
        <f t="shared" si="65"/>
        <v>6.2170799999999998E-2</v>
      </c>
      <c r="AT104" s="72">
        <f t="shared" si="65"/>
        <v>6.2170799999999998E-2</v>
      </c>
      <c r="AU104" s="72">
        <f t="shared" si="65"/>
        <v>6.2170799999999998E-2</v>
      </c>
      <c r="AV104" s="72">
        <f t="shared" si="65"/>
        <v>6.2170799999999998E-2</v>
      </c>
      <c r="AW104" s="72">
        <f t="shared" si="65"/>
        <v>6.2170799999999998E-2</v>
      </c>
      <c r="AX104" s="72">
        <f t="shared" si="65"/>
        <v>6.2170799999999998E-2</v>
      </c>
      <c r="AY104" s="72">
        <f t="shared" si="65"/>
        <v>6.2170799999999998E-2</v>
      </c>
      <c r="AZ104" s="72">
        <f t="shared" si="65"/>
        <v>6.2170799999999998E-2</v>
      </c>
      <c r="BA104" s="72">
        <f t="shared" si="65"/>
        <v>6.2170799999999998E-2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3"/>
        <v>3.1085400000000023</v>
      </c>
      <c r="BO104" s="321">
        <f>D20</f>
        <v>3.1085400000000001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6">$E$20/$B$3</f>
        <v>0</v>
      </c>
      <c r="F105" s="72">
        <f t="shared" si="66"/>
        <v>0</v>
      </c>
      <c r="G105" s="72">
        <f t="shared" si="66"/>
        <v>0</v>
      </c>
      <c r="H105" s="72">
        <f t="shared" si="66"/>
        <v>0</v>
      </c>
      <c r="I105" s="72">
        <f t="shared" si="66"/>
        <v>0</v>
      </c>
      <c r="J105" s="72">
        <f t="shared" si="66"/>
        <v>0</v>
      </c>
      <c r="K105" s="72">
        <f t="shared" si="66"/>
        <v>0</v>
      </c>
      <c r="L105" s="72">
        <f t="shared" si="66"/>
        <v>0</v>
      </c>
      <c r="M105" s="72">
        <f t="shared" si="66"/>
        <v>0</v>
      </c>
      <c r="N105" s="72">
        <f t="shared" si="66"/>
        <v>0</v>
      </c>
      <c r="O105" s="72">
        <f t="shared" si="66"/>
        <v>0</v>
      </c>
      <c r="P105" s="72">
        <f t="shared" si="66"/>
        <v>0</v>
      </c>
      <c r="Q105" s="72">
        <f t="shared" si="66"/>
        <v>0</v>
      </c>
      <c r="R105" s="72">
        <f t="shared" si="66"/>
        <v>0</v>
      </c>
      <c r="S105" s="72">
        <f t="shared" si="66"/>
        <v>0</v>
      </c>
      <c r="T105" s="72">
        <f t="shared" si="66"/>
        <v>0</v>
      </c>
      <c r="U105" s="72">
        <f t="shared" si="66"/>
        <v>0</v>
      </c>
      <c r="V105" s="72">
        <f t="shared" si="66"/>
        <v>0</v>
      </c>
      <c r="W105" s="72">
        <f t="shared" si="66"/>
        <v>0</v>
      </c>
      <c r="X105" s="72">
        <f t="shared" si="66"/>
        <v>0</v>
      </c>
      <c r="Y105" s="72">
        <f t="shared" si="66"/>
        <v>0</v>
      </c>
      <c r="Z105" s="72">
        <f t="shared" si="66"/>
        <v>0</v>
      </c>
      <c r="AA105" s="72">
        <f t="shared" si="66"/>
        <v>0</v>
      </c>
      <c r="AB105" s="72">
        <f t="shared" si="66"/>
        <v>0</v>
      </c>
      <c r="AC105" s="72">
        <f t="shared" si="66"/>
        <v>0</v>
      </c>
      <c r="AD105" s="72">
        <f t="shared" si="66"/>
        <v>0</v>
      </c>
      <c r="AE105" s="72">
        <f t="shared" si="66"/>
        <v>0</v>
      </c>
      <c r="AF105" s="72">
        <f t="shared" si="66"/>
        <v>0</v>
      </c>
      <c r="AG105" s="72">
        <f t="shared" si="66"/>
        <v>0</v>
      </c>
      <c r="AH105" s="72">
        <f t="shared" si="66"/>
        <v>0</v>
      </c>
      <c r="AI105" s="72">
        <f t="shared" si="66"/>
        <v>0</v>
      </c>
      <c r="AJ105" s="72">
        <f t="shared" si="66"/>
        <v>0</v>
      </c>
      <c r="AK105" s="72">
        <f t="shared" si="66"/>
        <v>0</v>
      </c>
      <c r="AL105" s="72">
        <f t="shared" si="66"/>
        <v>0</v>
      </c>
      <c r="AM105" s="72">
        <f t="shared" si="66"/>
        <v>0</v>
      </c>
      <c r="AN105" s="72">
        <f t="shared" si="66"/>
        <v>0</v>
      </c>
      <c r="AO105" s="72">
        <f t="shared" si="66"/>
        <v>0</v>
      </c>
      <c r="AP105" s="72">
        <f t="shared" si="66"/>
        <v>0</v>
      </c>
      <c r="AQ105" s="72">
        <f t="shared" si="66"/>
        <v>0</v>
      </c>
      <c r="AR105" s="72">
        <f t="shared" si="66"/>
        <v>0</v>
      </c>
      <c r="AS105" s="72">
        <f t="shared" si="66"/>
        <v>0</v>
      </c>
      <c r="AT105" s="72">
        <f t="shared" si="66"/>
        <v>0</v>
      </c>
      <c r="AU105" s="72">
        <f t="shared" si="66"/>
        <v>0</v>
      </c>
      <c r="AV105" s="72">
        <f t="shared" si="66"/>
        <v>0</v>
      </c>
      <c r="AW105" s="72">
        <f t="shared" si="66"/>
        <v>0</v>
      </c>
      <c r="AX105" s="72">
        <f t="shared" si="66"/>
        <v>0</v>
      </c>
      <c r="AY105" s="72">
        <f t="shared" si="66"/>
        <v>0</v>
      </c>
      <c r="AZ105" s="72">
        <f t="shared" si="66"/>
        <v>0</v>
      </c>
      <c r="BA105" s="72">
        <f t="shared" si="66"/>
        <v>0</v>
      </c>
      <c r="BB105" s="72">
        <f t="shared" si="66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3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7">$F$20/$B$3</f>
        <v>0</v>
      </c>
      <c r="G106" s="72">
        <f t="shared" si="67"/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3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8">$G$20/$B$3</f>
        <v>0</v>
      </c>
      <c r="H107" s="72">
        <f t="shared" si="68"/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3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69">$H$20/$B$3</f>
        <v>0</v>
      </c>
      <c r="I108" s="72">
        <f t="shared" si="69"/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3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0">$I$20/$B$3</f>
        <v>0</v>
      </c>
      <c r="J109" s="72">
        <f t="shared" si="70"/>
        <v>0</v>
      </c>
      <c r="K109" s="72">
        <f t="shared" si="70"/>
        <v>0</v>
      </c>
      <c r="L109" s="72">
        <f t="shared" si="70"/>
        <v>0</v>
      </c>
      <c r="M109" s="72">
        <f t="shared" si="70"/>
        <v>0</v>
      </c>
      <c r="N109" s="72">
        <f t="shared" si="70"/>
        <v>0</v>
      </c>
      <c r="O109" s="72">
        <f t="shared" si="70"/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3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1">$J$20/$B$3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/>
      <c r="BI110" s="72"/>
      <c r="BJ110" s="72"/>
      <c r="BK110" s="72"/>
      <c r="BL110" s="72"/>
      <c r="BM110" s="35"/>
      <c r="BN110" s="72">
        <f t="shared" si="63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2">$K$20/$B$3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/>
      <c r="BJ111" s="72"/>
      <c r="BK111" s="72"/>
      <c r="BL111" s="72"/>
      <c r="BM111" s="35"/>
      <c r="BN111" s="72">
        <f t="shared" si="63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3">$L$20/$B$3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/>
      <c r="BK112" s="72"/>
      <c r="BL112" s="72"/>
      <c r="BM112" s="35"/>
      <c r="BN112" s="72">
        <f t="shared" si="63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4">$M$20/$B$3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/>
      <c r="BL113" s="72"/>
      <c r="BM113" s="35"/>
      <c r="BN113" s="72">
        <f t="shared" si="63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5">$N$20/$B$3</f>
        <v>0</v>
      </c>
      <c r="P114" s="72">
        <f t="shared" si="75"/>
        <v>0</v>
      </c>
      <c r="Q114" s="72">
        <f t="shared" si="75"/>
        <v>0</v>
      </c>
      <c r="R114" s="72">
        <f t="shared" si="75"/>
        <v>0</v>
      </c>
      <c r="S114" s="72">
        <f t="shared" si="75"/>
        <v>0</v>
      </c>
      <c r="T114" s="72">
        <f t="shared" si="75"/>
        <v>0</v>
      </c>
      <c r="U114" s="72">
        <f t="shared" si="75"/>
        <v>0</v>
      </c>
      <c r="V114" s="72">
        <f t="shared" si="75"/>
        <v>0</v>
      </c>
      <c r="W114" s="72">
        <f t="shared" si="75"/>
        <v>0</v>
      </c>
      <c r="X114" s="72">
        <f t="shared" si="75"/>
        <v>0</v>
      </c>
      <c r="Y114" s="72">
        <f t="shared" si="75"/>
        <v>0</v>
      </c>
      <c r="Z114" s="72">
        <f t="shared" si="75"/>
        <v>0</v>
      </c>
      <c r="AA114" s="72">
        <f t="shared" si="75"/>
        <v>0</v>
      </c>
      <c r="AB114" s="72">
        <f t="shared" si="75"/>
        <v>0</v>
      </c>
      <c r="AC114" s="72">
        <f t="shared" si="75"/>
        <v>0</v>
      </c>
      <c r="AD114" s="72">
        <f t="shared" si="75"/>
        <v>0</v>
      </c>
      <c r="AE114" s="72">
        <f t="shared" si="75"/>
        <v>0</v>
      </c>
      <c r="AF114" s="72">
        <f t="shared" si="75"/>
        <v>0</v>
      </c>
      <c r="AG114" s="72">
        <f t="shared" si="75"/>
        <v>0</v>
      </c>
      <c r="AH114" s="72">
        <f t="shared" si="75"/>
        <v>0</v>
      </c>
      <c r="AI114" s="72">
        <f t="shared" si="75"/>
        <v>0</v>
      </c>
      <c r="AJ114" s="72">
        <f t="shared" si="75"/>
        <v>0</v>
      </c>
      <c r="AK114" s="72">
        <f t="shared" si="75"/>
        <v>0</v>
      </c>
      <c r="AL114" s="72">
        <f t="shared" si="75"/>
        <v>0</v>
      </c>
      <c r="AM114" s="72">
        <f t="shared" si="75"/>
        <v>0</v>
      </c>
      <c r="AN114" s="72">
        <f t="shared" si="75"/>
        <v>0</v>
      </c>
      <c r="AO114" s="72">
        <f t="shared" si="75"/>
        <v>0</v>
      </c>
      <c r="AP114" s="72">
        <f t="shared" si="75"/>
        <v>0</v>
      </c>
      <c r="AQ114" s="72">
        <f t="shared" si="75"/>
        <v>0</v>
      </c>
      <c r="AR114" s="72">
        <f t="shared" si="75"/>
        <v>0</v>
      </c>
      <c r="AS114" s="72">
        <f t="shared" si="75"/>
        <v>0</v>
      </c>
      <c r="AT114" s="72">
        <f t="shared" si="75"/>
        <v>0</v>
      </c>
      <c r="AU114" s="72">
        <f t="shared" si="75"/>
        <v>0</v>
      </c>
      <c r="AV114" s="72">
        <f t="shared" si="75"/>
        <v>0</v>
      </c>
      <c r="AW114" s="72">
        <f t="shared" si="75"/>
        <v>0</v>
      </c>
      <c r="AX114" s="72">
        <f t="shared" si="75"/>
        <v>0</v>
      </c>
      <c r="AY114" s="72">
        <f t="shared" si="75"/>
        <v>0</v>
      </c>
      <c r="AZ114" s="72">
        <f t="shared" si="75"/>
        <v>0</v>
      </c>
      <c r="BA114" s="72">
        <f t="shared" si="75"/>
        <v>0</v>
      </c>
      <c r="BB114" s="72">
        <f t="shared" si="75"/>
        <v>0</v>
      </c>
      <c r="BC114" s="72">
        <f t="shared" si="75"/>
        <v>0</v>
      </c>
      <c r="BD114" s="72">
        <f t="shared" si="75"/>
        <v>0</v>
      </c>
      <c r="BE114" s="72">
        <f t="shared" si="75"/>
        <v>0</v>
      </c>
      <c r="BF114" s="72">
        <f t="shared" si="75"/>
        <v>0</v>
      </c>
      <c r="BG114" s="72">
        <f t="shared" si="75"/>
        <v>0</v>
      </c>
      <c r="BH114" s="72">
        <f t="shared" si="75"/>
        <v>0</v>
      </c>
      <c r="BI114" s="72">
        <f t="shared" si="75"/>
        <v>0</v>
      </c>
      <c r="BJ114" s="72">
        <f t="shared" si="75"/>
        <v>0</v>
      </c>
      <c r="BK114" s="72">
        <f t="shared" si="75"/>
        <v>0</v>
      </c>
      <c r="BL114" s="72"/>
      <c r="BM114" s="35"/>
      <c r="BN114" s="72">
        <f t="shared" si="63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6">SUM(C102:C114)</f>
        <v>0</v>
      </c>
      <c r="D115" s="66">
        <f t="shared" si="76"/>
        <v>6.2170799999999998E-2</v>
      </c>
      <c r="E115" s="66">
        <f t="shared" si="76"/>
        <v>6.2170799999999998E-2</v>
      </c>
      <c r="F115" s="66">
        <f t="shared" si="76"/>
        <v>6.2170799999999998E-2</v>
      </c>
      <c r="G115" s="66">
        <f t="shared" si="76"/>
        <v>6.2170799999999998E-2</v>
      </c>
      <c r="H115" s="66">
        <f t="shared" si="76"/>
        <v>6.2170799999999998E-2</v>
      </c>
      <c r="I115" s="66">
        <f t="shared" si="76"/>
        <v>6.2170799999999998E-2</v>
      </c>
      <c r="J115" s="66">
        <f t="shared" si="76"/>
        <v>6.2170799999999998E-2</v>
      </c>
      <c r="K115" s="66">
        <f t="shared" si="76"/>
        <v>6.2170799999999998E-2</v>
      </c>
      <c r="L115" s="66">
        <f t="shared" si="76"/>
        <v>6.2170799999999998E-2</v>
      </c>
      <c r="M115" s="66">
        <f t="shared" si="76"/>
        <v>6.2170799999999998E-2</v>
      </c>
      <c r="N115" s="66">
        <f t="shared" si="76"/>
        <v>6.2170799999999998E-2</v>
      </c>
      <c r="O115" s="66">
        <f t="shared" si="76"/>
        <v>6.2170799999999998E-2</v>
      </c>
      <c r="P115" s="66">
        <f t="shared" si="76"/>
        <v>6.2170799999999998E-2</v>
      </c>
      <c r="Q115" s="66">
        <f t="shared" si="76"/>
        <v>6.2170799999999998E-2</v>
      </c>
      <c r="R115" s="66">
        <f t="shared" si="76"/>
        <v>6.2170799999999998E-2</v>
      </c>
      <c r="S115" s="66">
        <f t="shared" si="76"/>
        <v>6.2170799999999998E-2</v>
      </c>
      <c r="T115" s="66">
        <f t="shared" si="76"/>
        <v>6.2170799999999998E-2</v>
      </c>
      <c r="U115" s="66">
        <f t="shared" si="76"/>
        <v>6.2170799999999998E-2</v>
      </c>
      <c r="V115" s="66">
        <f t="shared" si="76"/>
        <v>6.2170799999999998E-2</v>
      </c>
      <c r="W115" s="66">
        <f t="shared" si="76"/>
        <v>6.2170799999999998E-2</v>
      </c>
      <c r="X115" s="66">
        <f t="shared" si="76"/>
        <v>6.2170799999999998E-2</v>
      </c>
      <c r="Y115" s="66">
        <f t="shared" si="76"/>
        <v>6.2170799999999998E-2</v>
      </c>
      <c r="Z115" s="66">
        <f t="shared" si="76"/>
        <v>6.2170799999999998E-2</v>
      </c>
      <c r="AA115" s="66">
        <f t="shared" si="76"/>
        <v>6.2170799999999998E-2</v>
      </c>
      <c r="AB115" s="66">
        <f t="shared" si="76"/>
        <v>6.2170799999999998E-2</v>
      </c>
      <c r="AC115" s="66">
        <f t="shared" si="76"/>
        <v>6.2170799999999998E-2</v>
      </c>
      <c r="AD115" s="66">
        <f t="shared" si="76"/>
        <v>6.2170799999999998E-2</v>
      </c>
      <c r="AE115" s="66">
        <f t="shared" si="76"/>
        <v>6.2170799999999998E-2</v>
      </c>
      <c r="AF115" s="66">
        <f t="shared" si="76"/>
        <v>6.2170799999999998E-2</v>
      </c>
      <c r="AG115" s="66">
        <f t="shared" si="76"/>
        <v>6.2170799999999998E-2</v>
      </c>
      <c r="AH115" s="66">
        <f t="shared" si="76"/>
        <v>6.2170799999999998E-2</v>
      </c>
      <c r="AI115" s="66">
        <f t="shared" si="76"/>
        <v>6.2170799999999998E-2</v>
      </c>
      <c r="AJ115" s="66">
        <f t="shared" si="76"/>
        <v>6.2170799999999998E-2</v>
      </c>
      <c r="AK115" s="66">
        <f t="shared" si="76"/>
        <v>6.2170799999999998E-2</v>
      </c>
      <c r="AL115" s="66">
        <f t="shared" si="76"/>
        <v>6.2170799999999998E-2</v>
      </c>
      <c r="AM115" s="66">
        <f t="shared" si="76"/>
        <v>6.2170799999999998E-2</v>
      </c>
      <c r="AN115" s="66">
        <f t="shared" si="76"/>
        <v>6.2170799999999998E-2</v>
      </c>
      <c r="AO115" s="66">
        <f t="shared" si="76"/>
        <v>6.2170799999999998E-2</v>
      </c>
      <c r="AP115" s="66">
        <f t="shared" si="76"/>
        <v>6.2170799999999998E-2</v>
      </c>
      <c r="AQ115" s="66">
        <f t="shared" si="76"/>
        <v>6.2170799999999998E-2</v>
      </c>
      <c r="AR115" s="66">
        <f t="shared" si="76"/>
        <v>6.2170799999999998E-2</v>
      </c>
      <c r="AS115" s="66">
        <f t="shared" si="76"/>
        <v>6.2170799999999998E-2</v>
      </c>
      <c r="AT115" s="66">
        <f t="shared" si="76"/>
        <v>6.2170799999999998E-2</v>
      </c>
      <c r="AU115" s="66">
        <f t="shared" si="76"/>
        <v>6.2170799999999998E-2</v>
      </c>
      <c r="AV115" s="66">
        <f t="shared" si="76"/>
        <v>6.2170799999999998E-2</v>
      </c>
      <c r="AW115" s="66">
        <f t="shared" si="76"/>
        <v>6.2170799999999998E-2</v>
      </c>
      <c r="AX115" s="66">
        <f t="shared" si="76"/>
        <v>6.2170799999999998E-2</v>
      </c>
      <c r="AY115" s="66">
        <f t="shared" si="76"/>
        <v>6.2170799999999998E-2</v>
      </c>
      <c r="AZ115" s="66">
        <f t="shared" si="76"/>
        <v>6.2170799999999998E-2</v>
      </c>
      <c r="BA115" s="66">
        <f t="shared" si="76"/>
        <v>6.2170799999999998E-2</v>
      </c>
      <c r="BB115" s="66">
        <f t="shared" si="76"/>
        <v>0</v>
      </c>
      <c r="BC115" s="66">
        <f t="shared" si="76"/>
        <v>0</v>
      </c>
      <c r="BD115" s="66">
        <f t="shared" si="76"/>
        <v>0</v>
      </c>
      <c r="BE115" s="66">
        <f t="shared" si="76"/>
        <v>0</v>
      </c>
      <c r="BF115" s="66">
        <f t="shared" si="76"/>
        <v>0</v>
      </c>
      <c r="BG115" s="66">
        <f t="shared" si="76"/>
        <v>0</v>
      </c>
      <c r="BH115" s="66">
        <f t="shared" si="76"/>
        <v>0</v>
      </c>
      <c r="BI115" s="66">
        <f t="shared" si="76"/>
        <v>0</v>
      </c>
      <c r="BJ115" s="66">
        <f t="shared" si="76"/>
        <v>0</v>
      </c>
      <c r="BK115" s="66">
        <f t="shared" si="76"/>
        <v>0</v>
      </c>
      <c r="BL115" s="66">
        <f t="shared" si="76"/>
        <v>0</v>
      </c>
      <c r="BM115" s="35"/>
      <c r="BN115" s="55">
        <f>SUM(BN102:BN114)</f>
        <v>3.1085400000000023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4" activePane="bottomRight" state="frozen"/>
      <selection activeCell="A62" sqref="A62"/>
      <selection pane="topRight" activeCell="A62" sqref="A62"/>
      <selection pane="bottomLeft" activeCell="A62" sqref="A62"/>
      <selection pane="bottomRight" activeCell="D66" sqref="D66"/>
    </sheetView>
  </sheetViews>
  <sheetFormatPr defaultColWidth="9.140625" defaultRowHeight="15" customHeight="1" x14ac:dyDescent="0.2"/>
  <cols>
    <col min="1" max="1" width="31.140625" style="31" customWidth="1"/>
    <col min="2" max="13" width="10.7109375" style="31" customWidth="1"/>
    <col min="14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326</v>
      </c>
    </row>
    <row r="2" spans="1:67" ht="15" customHeight="1" x14ac:dyDescent="0.2">
      <c r="A2" s="57" t="s">
        <v>21</v>
      </c>
      <c r="B2" s="105" t="str">
        <f>VLOOKUP($B$1,'Assumptions (Inputs)'!$B$7:$G$24,2,FALSE)</f>
        <v>6 MW from Brownsville No. 1 to Water St.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1.8540000000000001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(Escalated)'!E24</f>
        <v>0</v>
      </c>
      <c r="C13" s="126">
        <f>'CapEx (Escalated)'!F24</f>
        <v>1.8540000000000001</v>
      </c>
      <c r="D13" s="126">
        <f>'CapEx (Escalated)'!G24</f>
        <v>0.63653999999999999</v>
      </c>
      <c r="E13" s="126">
        <f>'CapEx (Escalated)'!H24</f>
        <v>0</v>
      </c>
      <c r="F13" s="126">
        <f>'CapEx (Escalated)'!I24</f>
        <v>0</v>
      </c>
      <c r="G13" s="126">
        <f>'CapEx (Escalated)'!J24</f>
        <v>0</v>
      </c>
      <c r="H13" s="126">
        <f>'CapEx (Escalated)'!K24</f>
        <v>0</v>
      </c>
      <c r="I13" s="126">
        <f>'CapEx (Escalated)'!L24</f>
        <v>0</v>
      </c>
      <c r="J13" s="126">
        <f>'CapEx (Escalated)'!M24</f>
        <v>0</v>
      </c>
      <c r="K13" s="126">
        <f>'CapEx (Escalated)'!N24</f>
        <v>0</v>
      </c>
      <c r="L13" s="126">
        <f>'CapEx (Escalated)'!O24</f>
        <v>0</v>
      </c>
      <c r="M13" s="126">
        <f>'CapEx (Escalated)'!P24</f>
        <v>0</v>
      </c>
      <c r="N13" s="126">
        <f>'CapEx (Escalated)'!Q24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2.4905400000000002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-2.4905400000000002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>
        <f>-SUM(L13:N13)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-2.4905400000000002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1.8540000000000001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0.92700000000000005</v>
      </c>
      <c r="D16" s="66">
        <f t="shared" si="4"/>
        <v>0.92700000000000005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2.4905400000000002</v>
      </c>
      <c r="F19" s="72">
        <f t="shared" si="5"/>
        <v>2.4905400000000002</v>
      </c>
      <c r="G19" s="72">
        <f t="shared" si="5"/>
        <v>2.4905400000000002</v>
      </c>
      <c r="H19" s="72">
        <f t="shared" si="5"/>
        <v>2.4905400000000002</v>
      </c>
      <c r="I19" s="72">
        <f t="shared" si="5"/>
        <v>2.4905400000000002</v>
      </c>
      <c r="J19" s="72">
        <f t="shared" si="5"/>
        <v>2.4905400000000002</v>
      </c>
      <c r="K19" s="72">
        <f t="shared" si="5"/>
        <v>2.4905400000000002</v>
      </c>
      <c r="L19" s="72">
        <f t="shared" si="5"/>
        <v>2.4905400000000002</v>
      </c>
      <c r="M19" s="72">
        <f t="shared" si="5"/>
        <v>2.4905400000000002</v>
      </c>
      <c r="N19" s="72">
        <f t="shared" si="5"/>
        <v>2.4905400000000002</v>
      </c>
      <c r="O19" s="72">
        <f t="shared" si="5"/>
        <v>2.4905400000000002</v>
      </c>
      <c r="P19" s="72">
        <f t="shared" si="5"/>
        <v>2.4905400000000002</v>
      </c>
      <c r="Q19" s="72">
        <f t="shared" si="5"/>
        <v>2.4905400000000002</v>
      </c>
      <c r="R19" s="72">
        <f t="shared" si="5"/>
        <v>2.4905400000000002</v>
      </c>
      <c r="S19" s="72">
        <f t="shared" si="5"/>
        <v>2.4905400000000002</v>
      </c>
      <c r="T19" s="72">
        <f t="shared" si="5"/>
        <v>2.4905400000000002</v>
      </c>
      <c r="U19" s="72">
        <f t="shared" si="5"/>
        <v>2.4905400000000002</v>
      </c>
      <c r="V19" s="72">
        <f t="shared" si="5"/>
        <v>2.4905400000000002</v>
      </c>
      <c r="W19" s="72">
        <f t="shared" si="5"/>
        <v>2.4905400000000002</v>
      </c>
      <c r="X19" s="72">
        <f t="shared" si="5"/>
        <v>2.4905400000000002</v>
      </c>
      <c r="Y19" s="72">
        <f t="shared" si="5"/>
        <v>2.4905400000000002</v>
      </c>
      <c r="Z19" s="72">
        <f t="shared" si="5"/>
        <v>2.4905400000000002</v>
      </c>
      <c r="AA19" s="72">
        <f t="shared" si="5"/>
        <v>2.4905400000000002</v>
      </c>
      <c r="AB19" s="72">
        <f t="shared" si="5"/>
        <v>2.4905400000000002</v>
      </c>
      <c r="AC19" s="72">
        <f t="shared" si="5"/>
        <v>2.4905400000000002</v>
      </c>
      <c r="AD19" s="72">
        <f t="shared" si="5"/>
        <v>2.4905400000000002</v>
      </c>
      <c r="AE19" s="72">
        <f t="shared" si="5"/>
        <v>2.4905400000000002</v>
      </c>
      <c r="AF19" s="72">
        <f t="shared" si="5"/>
        <v>2.4905400000000002</v>
      </c>
      <c r="AG19" s="72">
        <f t="shared" si="5"/>
        <v>2.4905400000000002</v>
      </c>
      <c r="AH19" s="72">
        <f t="shared" si="5"/>
        <v>2.4905400000000002</v>
      </c>
      <c r="AI19" s="72">
        <f t="shared" si="5"/>
        <v>2.4905400000000002</v>
      </c>
      <c r="AJ19" s="72">
        <f t="shared" si="5"/>
        <v>2.4905400000000002</v>
      </c>
      <c r="AK19" s="72">
        <f t="shared" si="5"/>
        <v>2.4905400000000002</v>
      </c>
      <c r="AL19" s="72">
        <f t="shared" si="5"/>
        <v>2.4905400000000002</v>
      </c>
      <c r="AM19" s="72">
        <f t="shared" si="5"/>
        <v>2.4905400000000002</v>
      </c>
      <c r="AN19" s="72">
        <f t="shared" si="5"/>
        <v>2.4905400000000002</v>
      </c>
      <c r="AO19" s="72">
        <f t="shared" si="5"/>
        <v>2.4905400000000002</v>
      </c>
      <c r="AP19" s="72">
        <f t="shared" si="5"/>
        <v>2.4905400000000002</v>
      </c>
      <c r="AQ19" s="72">
        <f t="shared" si="5"/>
        <v>2.4905400000000002</v>
      </c>
      <c r="AR19" s="72">
        <f t="shared" si="5"/>
        <v>2.4905400000000002</v>
      </c>
      <c r="AS19" s="72">
        <f t="shared" si="5"/>
        <v>2.4905400000000002</v>
      </c>
      <c r="AT19" s="72">
        <f t="shared" si="5"/>
        <v>2.4905400000000002</v>
      </c>
      <c r="AU19" s="72">
        <f t="shared" si="5"/>
        <v>2.4905400000000002</v>
      </c>
      <c r="AV19" s="72">
        <f t="shared" si="5"/>
        <v>2.4905400000000002</v>
      </c>
      <c r="AW19" s="72">
        <f t="shared" si="5"/>
        <v>2.4905400000000002</v>
      </c>
      <c r="AX19" s="72">
        <f t="shared" si="5"/>
        <v>2.4905400000000002</v>
      </c>
      <c r="AY19" s="72">
        <f t="shared" si="5"/>
        <v>2.4905400000000002</v>
      </c>
      <c r="AZ19" s="72">
        <f t="shared" si="5"/>
        <v>2.4905400000000002</v>
      </c>
      <c r="BA19" s="72">
        <f t="shared" si="5"/>
        <v>2.4905400000000002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" si="6">-C14</f>
        <v>0</v>
      </c>
      <c r="D20" s="286">
        <f>-D14</f>
        <v>2.4905400000000002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-2.4905400000000002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2.4905400000000002</v>
      </c>
      <c r="E21" s="72">
        <f t="shared" si="9"/>
        <v>2.4905400000000002</v>
      </c>
      <c r="F21" s="72">
        <f t="shared" si="9"/>
        <v>2.4905400000000002</v>
      </c>
      <c r="G21" s="72">
        <f t="shared" si="9"/>
        <v>2.4905400000000002</v>
      </c>
      <c r="H21" s="72">
        <f t="shared" si="9"/>
        <v>2.4905400000000002</v>
      </c>
      <c r="I21" s="72">
        <f t="shared" si="9"/>
        <v>2.4905400000000002</v>
      </c>
      <c r="J21" s="72">
        <f t="shared" si="9"/>
        <v>2.4905400000000002</v>
      </c>
      <c r="K21" s="72">
        <f t="shared" si="9"/>
        <v>2.4905400000000002</v>
      </c>
      <c r="L21" s="72">
        <f t="shared" si="9"/>
        <v>2.4905400000000002</v>
      </c>
      <c r="M21" s="72">
        <f t="shared" si="9"/>
        <v>2.4905400000000002</v>
      </c>
      <c r="N21" s="72">
        <f t="shared" si="9"/>
        <v>2.4905400000000002</v>
      </c>
      <c r="O21" s="72">
        <f t="shared" si="9"/>
        <v>2.4905400000000002</v>
      </c>
      <c r="P21" s="72">
        <f t="shared" si="9"/>
        <v>2.4905400000000002</v>
      </c>
      <c r="Q21" s="72">
        <f t="shared" si="9"/>
        <v>2.4905400000000002</v>
      </c>
      <c r="R21" s="72">
        <f t="shared" si="9"/>
        <v>2.4905400000000002</v>
      </c>
      <c r="S21" s="72">
        <f t="shared" si="9"/>
        <v>2.4905400000000002</v>
      </c>
      <c r="T21" s="72">
        <f t="shared" si="9"/>
        <v>2.4905400000000002</v>
      </c>
      <c r="U21" s="72">
        <f t="shared" si="9"/>
        <v>2.4905400000000002</v>
      </c>
      <c r="V21" s="72">
        <f t="shared" si="9"/>
        <v>2.4905400000000002</v>
      </c>
      <c r="W21" s="72">
        <f t="shared" si="9"/>
        <v>2.4905400000000002</v>
      </c>
      <c r="X21" s="72">
        <f t="shared" si="9"/>
        <v>2.4905400000000002</v>
      </c>
      <c r="Y21" s="72">
        <f t="shared" si="9"/>
        <v>2.4905400000000002</v>
      </c>
      <c r="Z21" s="72">
        <f t="shared" si="9"/>
        <v>2.4905400000000002</v>
      </c>
      <c r="AA21" s="72">
        <f t="shared" si="9"/>
        <v>2.4905400000000002</v>
      </c>
      <c r="AB21" s="72">
        <f t="shared" si="9"/>
        <v>2.4905400000000002</v>
      </c>
      <c r="AC21" s="72">
        <f t="shared" si="9"/>
        <v>2.4905400000000002</v>
      </c>
      <c r="AD21" s="72">
        <f t="shared" si="9"/>
        <v>2.4905400000000002</v>
      </c>
      <c r="AE21" s="72">
        <f t="shared" si="9"/>
        <v>2.4905400000000002</v>
      </c>
      <c r="AF21" s="72">
        <f t="shared" si="9"/>
        <v>2.4905400000000002</v>
      </c>
      <c r="AG21" s="72">
        <f t="shared" si="9"/>
        <v>2.4905400000000002</v>
      </c>
      <c r="AH21" s="72">
        <f t="shared" si="9"/>
        <v>2.4905400000000002</v>
      </c>
      <c r="AI21" s="72">
        <f t="shared" si="9"/>
        <v>2.4905400000000002</v>
      </c>
      <c r="AJ21" s="72">
        <f t="shared" si="9"/>
        <v>2.4905400000000002</v>
      </c>
      <c r="AK21" s="72">
        <f t="shared" si="9"/>
        <v>2.4905400000000002</v>
      </c>
      <c r="AL21" s="72">
        <f t="shared" si="9"/>
        <v>2.4905400000000002</v>
      </c>
      <c r="AM21" s="72">
        <f t="shared" si="9"/>
        <v>2.4905400000000002</v>
      </c>
      <c r="AN21" s="72">
        <f t="shared" si="9"/>
        <v>2.4905400000000002</v>
      </c>
      <c r="AO21" s="72">
        <f t="shared" si="9"/>
        <v>2.4905400000000002</v>
      </c>
      <c r="AP21" s="72">
        <f t="shared" si="9"/>
        <v>2.4905400000000002</v>
      </c>
      <c r="AQ21" s="72">
        <f t="shared" si="9"/>
        <v>2.4905400000000002</v>
      </c>
      <c r="AR21" s="72">
        <f t="shared" si="9"/>
        <v>2.4905400000000002</v>
      </c>
      <c r="AS21" s="72">
        <f t="shared" si="9"/>
        <v>2.4905400000000002</v>
      </c>
      <c r="AT21" s="72">
        <f t="shared" si="9"/>
        <v>2.4905400000000002</v>
      </c>
      <c r="AU21" s="72">
        <f t="shared" si="9"/>
        <v>2.4905400000000002</v>
      </c>
      <c r="AV21" s="72">
        <f t="shared" si="9"/>
        <v>2.4905400000000002</v>
      </c>
      <c r="AW21" s="72">
        <f t="shared" si="9"/>
        <v>2.4905400000000002</v>
      </c>
      <c r="AX21" s="72">
        <f t="shared" si="9"/>
        <v>2.4905400000000002</v>
      </c>
      <c r="AY21" s="72">
        <f t="shared" si="9"/>
        <v>2.4905400000000002</v>
      </c>
      <c r="AZ21" s="72">
        <f t="shared" si="9"/>
        <v>2.4905400000000002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1.2452700000000001</v>
      </c>
      <c r="E22" s="66">
        <f t="shared" si="10"/>
        <v>2.4905400000000002</v>
      </c>
      <c r="F22" s="66">
        <f t="shared" si="10"/>
        <v>2.4905400000000002</v>
      </c>
      <c r="G22" s="66">
        <f t="shared" si="10"/>
        <v>2.4905400000000002</v>
      </c>
      <c r="H22" s="66">
        <f t="shared" si="10"/>
        <v>2.4905400000000002</v>
      </c>
      <c r="I22" s="66">
        <f t="shared" si="10"/>
        <v>2.4905400000000002</v>
      </c>
      <c r="J22" s="66">
        <f t="shared" si="10"/>
        <v>2.4905400000000002</v>
      </c>
      <c r="K22" s="66">
        <f t="shared" si="10"/>
        <v>2.4905400000000002</v>
      </c>
      <c r="L22" s="66">
        <f t="shared" si="10"/>
        <v>2.4905400000000002</v>
      </c>
      <c r="M22" s="66">
        <f t="shared" si="10"/>
        <v>2.4905400000000002</v>
      </c>
      <c r="N22" s="66">
        <f t="shared" si="10"/>
        <v>2.4905400000000002</v>
      </c>
      <c r="O22" s="66">
        <f t="shared" si="10"/>
        <v>2.4905400000000002</v>
      </c>
      <c r="P22" s="66">
        <f t="shared" si="10"/>
        <v>2.4905400000000002</v>
      </c>
      <c r="Q22" s="66">
        <f t="shared" si="10"/>
        <v>2.4905400000000002</v>
      </c>
      <c r="R22" s="66">
        <f t="shared" si="10"/>
        <v>2.4905400000000002</v>
      </c>
      <c r="S22" s="66">
        <f t="shared" si="10"/>
        <v>2.4905400000000002</v>
      </c>
      <c r="T22" s="66">
        <f t="shared" si="10"/>
        <v>2.4905400000000002</v>
      </c>
      <c r="U22" s="66">
        <f t="shared" si="10"/>
        <v>2.4905400000000002</v>
      </c>
      <c r="V22" s="66">
        <f t="shared" si="10"/>
        <v>2.4905400000000002</v>
      </c>
      <c r="W22" s="66">
        <f t="shared" si="10"/>
        <v>2.4905400000000002</v>
      </c>
      <c r="X22" s="66">
        <f t="shared" si="10"/>
        <v>2.4905400000000002</v>
      </c>
      <c r="Y22" s="66">
        <f t="shared" si="10"/>
        <v>2.4905400000000002</v>
      </c>
      <c r="Z22" s="66">
        <f t="shared" si="10"/>
        <v>2.4905400000000002</v>
      </c>
      <c r="AA22" s="66">
        <f t="shared" si="10"/>
        <v>2.4905400000000002</v>
      </c>
      <c r="AB22" s="66">
        <f t="shared" si="10"/>
        <v>2.4905400000000002</v>
      </c>
      <c r="AC22" s="66">
        <f t="shared" si="10"/>
        <v>2.4905400000000002</v>
      </c>
      <c r="AD22" s="66">
        <f t="shared" si="10"/>
        <v>2.4905400000000002</v>
      </c>
      <c r="AE22" s="66">
        <f t="shared" si="10"/>
        <v>2.4905400000000002</v>
      </c>
      <c r="AF22" s="66">
        <f t="shared" si="10"/>
        <v>2.4905400000000002</v>
      </c>
      <c r="AG22" s="66">
        <f t="shared" si="10"/>
        <v>2.4905400000000002</v>
      </c>
      <c r="AH22" s="66">
        <f t="shared" si="10"/>
        <v>2.4905400000000002</v>
      </c>
      <c r="AI22" s="66">
        <f t="shared" si="10"/>
        <v>2.4905400000000002</v>
      </c>
      <c r="AJ22" s="66">
        <f t="shared" si="10"/>
        <v>2.4905400000000002</v>
      </c>
      <c r="AK22" s="66">
        <f t="shared" si="10"/>
        <v>2.4905400000000002</v>
      </c>
      <c r="AL22" s="66">
        <f t="shared" si="10"/>
        <v>2.4905400000000002</v>
      </c>
      <c r="AM22" s="66">
        <f t="shared" si="10"/>
        <v>2.4905400000000002</v>
      </c>
      <c r="AN22" s="66">
        <f t="shared" si="10"/>
        <v>2.4905400000000002</v>
      </c>
      <c r="AO22" s="66">
        <f t="shared" si="10"/>
        <v>2.4905400000000002</v>
      </c>
      <c r="AP22" s="66">
        <f t="shared" si="10"/>
        <v>2.4905400000000002</v>
      </c>
      <c r="AQ22" s="66">
        <f t="shared" si="10"/>
        <v>2.4905400000000002</v>
      </c>
      <c r="AR22" s="66">
        <f t="shared" si="10"/>
        <v>2.4905400000000002</v>
      </c>
      <c r="AS22" s="66">
        <f t="shared" si="10"/>
        <v>2.4905400000000002</v>
      </c>
      <c r="AT22" s="66">
        <f t="shared" si="10"/>
        <v>2.4905400000000002</v>
      </c>
      <c r="AU22" s="66">
        <f t="shared" si="10"/>
        <v>2.4905400000000002</v>
      </c>
      <c r="AV22" s="66">
        <f t="shared" si="10"/>
        <v>2.4905400000000002</v>
      </c>
      <c r="AW22" s="66">
        <f t="shared" si="10"/>
        <v>2.4905400000000002</v>
      </c>
      <c r="AX22" s="66">
        <f t="shared" si="10"/>
        <v>2.4905400000000002</v>
      </c>
      <c r="AY22" s="66">
        <f t="shared" si="10"/>
        <v>2.4905400000000002</v>
      </c>
      <c r="AZ22" s="66">
        <f t="shared" si="10"/>
        <v>2.4905400000000002</v>
      </c>
      <c r="BA22" s="66">
        <f t="shared" si="10"/>
        <v>1.2452700000000001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0.1867905</v>
      </c>
      <c r="F25" s="72">
        <f t="shared" si="11"/>
        <v>0.5463746652</v>
      </c>
      <c r="G25" s="72">
        <f t="shared" si="11"/>
        <v>0.87896137680000008</v>
      </c>
      <c r="H25" s="72">
        <f t="shared" si="11"/>
        <v>1.1866426884000001</v>
      </c>
      <c r="I25" s="72">
        <f t="shared" si="11"/>
        <v>1.4712117888000003</v>
      </c>
      <c r="J25" s="72">
        <f t="shared" si="11"/>
        <v>1.7344618668000003</v>
      </c>
      <c r="K25" s="72">
        <f t="shared" si="11"/>
        <v>1.9779370572000001</v>
      </c>
      <c r="L25" s="72">
        <f t="shared" si="11"/>
        <v>2.2031814947999999</v>
      </c>
      <c r="M25" s="72">
        <f t="shared" si="11"/>
        <v>2.4254372844000001</v>
      </c>
      <c r="N25" s="72">
        <f t="shared" si="11"/>
        <v>2.6476930740000002</v>
      </c>
      <c r="O25" s="72">
        <f t="shared" si="11"/>
        <v>2.8699488636000003</v>
      </c>
      <c r="P25" s="72">
        <f t="shared" si="11"/>
        <v>3.0922046532000005</v>
      </c>
      <c r="Q25" s="72">
        <f t="shared" si="11"/>
        <v>3.3144604428000006</v>
      </c>
      <c r="R25" s="72">
        <f t="shared" si="11"/>
        <v>3.5367162324000008</v>
      </c>
      <c r="S25" s="72">
        <f t="shared" si="11"/>
        <v>3.7589720220000009</v>
      </c>
      <c r="T25" s="72">
        <f t="shared" si="11"/>
        <v>3.9812278116000011</v>
      </c>
      <c r="U25" s="72">
        <f t="shared" si="11"/>
        <v>4.2034836012000012</v>
      </c>
      <c r="V25" s="72">
        <f t="shared" si="11"/>
        <v>4.4257393908000013</v>
      </c>
      <c r="W25" s="72">
        <f t="shared" si="11"/>
        <v>4.6479951804000015</v>
      </c>
      <c r="X25" s="72">
        <f t="shared" si="11"/>
        <v>4.8702509700000016</v>
      </c>
      <c r="Y25" s="72">
        <f t="shared" si="11"/>
        <v>4.9813788648000008</v>
      </c>
      <c r="Z25" s="72">
        <f t="shared" si="11"/>
        <v>4.9813788648000008</v>
      </c>
      <c r="AA25" s="72">
        <f t="shared" si="11"/>
        <v>4.9813788648000008</v>
      </c>
      <c r="AB25" s="72">
        <f t="shared" si="11"/>
        <v>4.9813788648000008</v>
      </c>
      <c r="AC25" s="72">
        <f t="shared" si="11"/>
        <v>4.9813788648000008</v>
      </c>
      <c r="AD25" s="72">
        <f t="shared" si="11"/>
        <v>4.9813788648000008</v>
      </c>
      <c r="AE25" s="72">
        <f t="shared" si="11"/>
        <v>4.9813788648000008</v>
      </c>
      <c r="AF25" s="72">
        <f t="shared" si="11"/>
        <v>4.9813788648000008</v>
      </c>
      <c r="AG25" s="72">
        <f t="shared" si="11"/>
        <v>4.9813788648000008</v>
      </c>
      <c r="AH25" s="72">
        <f t="shared" si="11"/>
        <v>4.9813788648000008</v>
      </c>
      <c r="AI25" s="72">
        <f t="shared" si="11"/>
        <v>4.9813788648000008</v>
      </c>
      <c r="AJ25" s="72">
        <f t="shared" si="11"/>
        <v>4.9813788648000008</v>
      </c>
      <c r="AK25" s="72">
        <f t="shared" si="11"/>
        <v>4.9813788648000008</v>
      </c>
      <c r="AL25" s="72">
        <f t="shared" si="11"/>
        <v>4.9813788648000008</v>
      </c>
      <c r="AM25" s="72">
        <f t="shared" si="11"/>
        <v>4.9813788648000008</v>
      </c>
      <c r="AN25" s="72">
        <f t="shared" si="11"/>
        <v>4.9813788648000008</v>
      </c>
      <c r="AO25" s="72">
        <f t="shared" si="11"/>
        <v>4.9813788648000008</v>
      </c>
      <c r="AP25" s="72">
        <f t="shared" si="11"/>
        <v>4.9813788648000008</v>
      </c>
      <c r="AQ25" s="72">
        <f t="shared" si="11"/>
        <v>4.9813788648000008</v>
      </c>
      <c r="AR25" s="72">
        <f t="shared" si="11"/>
        <v>4.9813788648000008</v>
      </c>
      <c r="AS25" s="72">
        <f t="shared" si="11"/>
        <v>4.9813788648000008</v>
      </c>
      <c r="AT25" s="72">
        <f t="shared" si="11"/>
        <v>4.9813788648000008</v>
      </c>
      <c r="AU25" s="72">
        <f t="shared" si="11"/>
        <v>4.9813788648000008</v>
      </c>
      <c r="AV25" s="72">
        <f t="shared" si="11"/>
        <v>4.9813788648000008</v>
      </c>
      <c r="AW25" s="72">
        <f t="shared" si="11"/>
        <v>4.9813788648000008</v>
      </c>
      <c r="AX25" s="72">
        <f t="shared" si="11"/>
        <v>4.9813788648000008</v>
      </c>
      <c r="AY25" s="72">
        <f t="shared" si="11"/>
        <v>4.9813788648000008</v>
      </c>
      <c r="AZ25" s="72">
        <f t="shared" si="11"/>
        <v>4.9813788648000008</v>
      </c>
      <c r="BA25" s="72">
        <f t="shared" si="11"/>
        <v>4.9813788648000008</v>
      </c>
      <c r="BB25" s="72">
        <f t="shared" si="11"/>
        <v>4.9813788648000008</v>
      </c>
      <c r="BC25" s="72">
        <f t="shared" si="11"/>
        <v>4.9813788648000008</v>
      </c>
      <c r="BD25" s="72">
        <f t="shared" si="11"/>
        <v>4.9813788648000008</v>
      </c>
      <c r="BE25" s="72">
        <f t="shared" si="11"/>
        <v>4.9813788648000008</v>
      </c>
      <c r="BF25" s="72">
        <f t="shared" si="11"/>
        <v>4.9813788648000008</v>
      </c>
      <c r="BG25" s="72">
        <f t="shared" si="11"/>
        <v>4.9813788648000008</v>
      </c>
      <c r="BH25" s="72">
        <f t="shared" si="11"/>
        <v>4.9813788648000008</v>
      </c>
      <c r="BI25" s="72">
        <f t="shared" si="11"/>
        <v>4.9813788648000008</v>
      </c>
      <c r="BJ25" s="72">
        <f t="shared" si="11"/>
        <v>4.9813788648000008</v>
      </c>
      <c r="BK25" s="72">
        <f t="shared" si="11"/>
        <v>4.9813788648000008</v>
      </c>
      <c r="BL25" s="72">
        <f t="shared" si="11"/>
        <v>4.9813788648000008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9.3395249999999999E-2</v>
      </c>
      <c r="E26" s="72">
        <f t="shared" si="12"/>
        <v>0.17979208260000001</v>
      </c>
      <c r="F26" s="72">
        <f t="shared" si="12"/>
        <v>0.16629335580000001</v>
      </c>
      <c r="G26" s="72">
        <f t="shared" si="12"/>
        <v>0.1538406558</v>
      </c>
      <c r="H26" s="72">
        <f t="shared" si="12"/>
        <v>0.1422845502</v>
      </c>
      <c r="I26" s="72">
        <f t="shared" si="12"/>
        <v>0.13162503900000003</v>
      </c>
      <c r="J26" s="72">
        <f t="shared" si="12"/>
        <v>0.12173759520000001</v>
      </c>
      <c r="K26" s="72">
        <f t="shared" si="12"/>
        <v>0.11262221880000002</v>
      </c>
      <c r="L26" s="72">
        <f t="shared" si="12"/>
        <v>0.11112789480000002</v>
      </c>
      <c r="M26" s="72">
        <f t="shared" si="12"/>
        <v>0.11112789480000002</v>
      </c>
      <c r="N26" s="72">
        <f t="shared" si="12"/>
        <v>0.11112789480000002</v>
      </c>
      <c r="O26" s="72">
        <f t="shared" si="12"/>
        <v>0.11112789480000002</v>
      </c>
      <c r="P26" s="72">
        <f t="shared" si="12"/>
        <v>0.11112789480000002</v>
      </c>
      <c r="Q26" s="72">
        <f t="shared" si="12"/>
        <v>0.11112789480000002</v>
      </c>
      <c r="R26" s="72">
        <f t="shared" si="12"/>
        <v>0.11112789480000002</v>
      </c>
      <c r="S26" s="72">
        <f t="shared" si="12"/>
        <v>0.11112789480000002</v>
      </c>
      <c r="T26" s="72">
        <f t="shared" si="12"/>
        <v>0.11112789480000002</v>
      </c>
      <c r="U26" s="72">
        <f t="shared" si="12"/>
        <v>0.11112789480000002</v>
      </c>
      <c r="V26" s="72">
        <f t="shared" si="12"/>
        <v>0.11112789480000002</v>
      </c>
      <c r="W26" s="72">
        <f t="shared" si="12"/>
        <v>0.11112789480000002</v>
      </c>
      <c r="X26" s="72">
        <f t="shared" si="12"/>
        <v>5.5563947400000008E-2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2.4906894324000008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9.3395249999999999E-2</v>
      </c>
      <c r="E27" s="72">
        <f t="shared" si="13"/>
        <v>0.17979208260000001</v>
      </c>
      <c r="F27" s="72">
        <f t="shared" si="13"/>
        <v>0.16629335580000001</v>
      </c>
      <c r="G27" s="72">
        <f t="shared" si="13"/>
        <v>0.1538406558</v>
      </c>
      <c r="H27" s="72">
        <f t="shared" si="13"/>
        <v>0.1422845502</v>
      </c>
      <c r="I27" s="72">
        <f t="shared" si="13"/>
        <v>0.13162503900000003</v>
      </c>
      <c r="J27" s="72">
        <f t="shared" si="13"/>
        <v>0.12173759520000001</v>
      </c>
      <c r="K27" s="72">
        <f t="shared" si="13"/>
        <v>0.11262221880000002</v>
      </c>
      <c r="L27" s="72">
        <f t="shared" si="13"/>
        <v>0.11112789480000002</v>
      </c>
      <c r="M27" s="72">
        <f t="shared" si="13"/>
        <v>0.11112789480000002</v>
      </c>
      <c r="N27" s="72">
        <f t="shared" si="13"/>
        <v>0.11112789480000002</v>
      </c>
      <c r="O27" s="72">
        <f t="shared" si="13"/>
        <v>0.11112789480000002</v>
      </c>
      <c r="P27" s="72">
        <f t="shared" si="13"/>
        <v>0.11112789480000002</v>
      </c>
      <c r="Q27" s="72">
        <f t="shared" si="13"/>
        <v>0.11112789480000002</v>
      </c>
      <c r="R27" s="72">
        <f t="shared" si="13"/>
        <v>0.11112789480000002</v>
      </c>
      <c r="S27" s="72">
        <f t="shared" si="13"/>
        <v>0.11112789480000002</v>
      </c>
      <c r="T27" s="72">
        <f t="shared" si="13"/>
        <v>0.11112789480000002</v>
      </c>
      <c r="U27" s="72">
        <f t="shared" si="13"/>
        <v>0.11112789480000002</v>
      </c>
      <c r="V27" s="72">
        <f t="shared" si="13"/>
        <v>0.11112789480000002</v>
      </c>
      <c r="W27" s="72">
        <f t="shared" si="13"/>
        <v>0.11112789480000002</v>
      </c>
      <c r="X27" s="72">
        <f t="shared" si="13"/>
        <v>5.5563947400000008E-2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2.4906894324000008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0.1867905</v>
      </c>
      <c r="E28" s="72">
        <f t="shared" si="14"/>
        <v>0.5463746652</v>
      </c>
      <c r="F28" s="72">
        <f t="shared" si="14"/>
        <v>0.87896137680000008</v>
      </c>
      <c r="G28" s="72">
        <f t="shared" si="14"/>
        <v>1.1866426884000001</v>
      </c>
      <c r="H28" s="72">
        <f t="shared" si="14"/>
        <v>1.4712117888000003</v>
      </c>
      <c r="I28" s="72">
        <f t="shared" si="14"/>
        <v>1.7344618668000003</v>
      </c>
      <c r="J28" s="72">
        <f t="shared" si="14"/>
        <v>1.9779370572000001</v>
      </c>
      <c r="K28" s="72">
        <f t="shared" si="14"/>
        <v>2.2031814947999999</v>
      </c>
      <c r="L28" s="72">
        <f t="shared" si="14"/>
        <v>2.4254372844000001</v>
      </c>
      <c r="M28" s="72">
        <f t="shared" si="14"/>
        <v>2.6476930740000002</v>
      </c>
      <c r="N28" s="72">
        <f t="shared" si="14"/>
        <v>2.8699488636000003</v>
      </c>
      <c r="O28" s="72">
        <f t="shared" si="14"/>
        <v>3.0922046532000005</v>
      </c>
      <c r="P28" s="72">
        <f t="shared" si="14"/>
        <v>3.3144604428000006</v>
      </c>
      <c r="Q28" s="72">
        <f t="shared" si="14"/>
        <v>3.5367162324000008</v>
      </c>
      <c r="R28" s="72">
        <f t="shared" si="14"/>
        <v>3.7589720220000009</v>
      </c>
      <c r="S28" s="72">
        <f t="shared" si="14"/>
        <v>3.9812278116000011</v>
      </c>
      <c r="T28" s="72">
        <f t="shared" si="14"/>
        <v>4.2034836012000012</v>
      </c>
      <c r="U28" s="72">
        <f t="shared" si="14"/>
        <v>4.4257393908000013</v>
      </c>
      <c r="V28" s="72">
        <f t="shared" si="14"/>
        <v>4.6479951804000015</v>
      </c>
      <c r="W28" s="72">
        <f t="shared" si="14"/>
        <v>4.8702509700000016</v>
      </c>
      <c r="X28" s="72">
        <f t="shared" si="14"/>
        <v>4.9813788648000008</v>
      </c>
      <c r="Y28" s="72">
        <f t="shared" si="14"/>
        <v>4.9813788648000008</v>
      </c>
      <c r="Z28" s="72">
        <f t="shared" si="14"/>
        <v>4.9813788648000008</v>
      </c>
      <c r="AA28" s="72">
        <f t="shared" si="14"/>
        <v>4.9813788648000008</v>
      </c>
      <c r="AB28" s="72">
        <f t="shared" si="14"/>
        <v>4.9813788648000008</v>
      </c>
      <c r="AC28" s="72">
        <f t="shared" si="14"/>
        <v>4.9813788648000008</v>
      </c>
      <c r="AD28" s="72">
        <f t="shared" si="14"/>
        <v>4.9813788648000008</v>
      </c>
      <c r="AE28" s="72">
        <f t="shared" si="14"/>
        <v>4.9813788648000008</v>
      </c>
      <c r="AF28" s="72">
        <f t="shared" si="14"/>
        <v>4.9813788648000008</v>
      </c>
      <c r="AG28" s="72">
        <f t="shared" si="14"/>
        <v>4.9813788648000008</v>
      </c>
      <c r="AH28" s="72">
        <f t="shared" si="14"/>
        <v>4.9813788648000008</v>
      </c>
      <c r="AI28" s="72">
        <f t="shared" si="14"/>
        <v>4.9813788648000008</v>
      </c>
      <c r="AJ28" s="72">
        <f t="shared" si="14"/>
        <v>4.9813788648000008</v>
      </c>
      <c r="AK28" s="72">
        <f t="shared" si="14"/>
        <v>4.9813788648000008</v>
      </c>
      <c r="AL28" s="72">
        <f t="shared" si="14"/>
        <v>4.9813788648000008</v>
      </c>
      <c r="AM28" s="72">
        <f t="shared" si="14"/>
        <v>4.9813788648000008</v>
      </c>
      <c r="AN28" s="72">
        <f t="shared" si="14"/>
        <v>4.9813788648000008</v>
      </c>
      <c r="AO28" s="72">
        <f t="shared" si="14"/>
        <v>4.9813788648000008</v>
      </c>
      <c r="AP28" s="72">
        <f t="shared" si="14"/>
        <v>4.9813788648000008</v>
      </c>
      <c r="AQ28" s="72">
        <f t="shared" si="14"/>
        <v>4.9813788648000008</v>
      </c>
      <c r="AR28" s="72">
        <f t="shared" si="14"/>
        <v>4.9813788648000008</v>
      </c>
      <c r="AS28" s="72">
        <f t="shared" si="14"/>
        <v>4.9813788648000008</v>
      </c>
      <c r="AT28" s="72">
        <f t="shared" si="14"/>
        <v>4.9813788648000008</v>
      </c>
      <c r="AU28" s="72">
        <f t="shared" si="14"/>
        <v>4.9813788648000008</v>
      </c>
      <c r="AV28" s="72">
        <f t="shared" si="14"/>
        <v>4.9813788648000008</v>
      </c>
      <c r="AW28" s="72">
        <f t="shared" si="14"/>
        <v>4.9813788648000008</v>
      </c>
      <c r="AX28" s="72">
        <f t="shared" si="14"/>
        <v>4.9813788648000008</v>
      </c>
      <c r="AY28" s="72">
        <f t="shared" si="14"/>
        <v>4.9813788648000008</v>
      </c>
      <c r="AZ28" s="72">
        <f t="shared" si="14"/>
        <v>4.9813788648000008</v>
      </c>
      <c r="BA28" s="72">
        <f t="shared" si="14"/>
        <v>4.9813788648000008</v>
      </c>
      <c r="BB28" s="72">
        <f t="shared" si="14"/>
        <v>4.9813788648000008</v>
      </c>
      <c r="BC28" s="72">
        <f t="shared" si="14"/>
        <v>4.9813788648000008</v>
      </c>
      <c r="BD28" s="72">
        <f t="shared" si="14"/>
        <v>4.9813788648000008</v>
      </c>
      <c r="BE28" s="72">
        <f t="shared" si="14"/>
        <v>4.9813788648000008</v>
      </c>
      <c r="BF28" s="72">
        <f t="shared" si="14"/>
        <v>4.9813788648000008</v>
      </c>
      <c r="BG28" s="72">
        <f t="shared" si="14"/>
        <v>4.9813788648000008</v>
      </c>
      <c r="BH28" s="72">
        <f t="shared" si="14"/>
        <v>4.9813788648000008</v>
      </c>
      <c r="BI28" s="72">
        <f t="shared" si="14"/>
        <v>4.9813788648000008</v>
      </c>
      <c r="BJ28" s="72">
        <f t="shared" si="14"/>
        <v>4.9813788648000008</v>
      </c>
      <c r="BK28" s="72">
        <f t="shared" si="14"/>
        <v>4.9813788648000008</v>
      </c>
      <c r="BL28" s="72">
        <f t="shared" si="14"/>
        <v>4.9813788648000008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9.3395249999999999E-2</v>
      </c>
      <c r="E29" s="66">
        <f t="shared" si="15"/>
        <v>0.36658258259999998</v>
      </c>
      <c r="F29" s="66">
        <f t="shared" si="15"/>
        <v>0.71266802100000004</v>
      </c>
      <c r="G29" s="66">
        <f>AVERAGE(G25,G28)</f>
        <v>1.0328020326</v>
      </c>
      <c r="H29" s="66">
        <f t="shared" si="15"/>
        <v>1.3289272386000002</v>
      </c>
      <c r="I29" s="66">
        <f t="shared" si="15"/>
        <v>1.6028368278000003</v>
      </c>
      <c r="J29" s="66">
        <f t="shared" si="15"/>
        <v>1.8561994620000002</v>
      </c>
      <c r="K29" s="66">
        <f t="shared" si="15"/>
        <v>2.090559276</v>
      </c>
      <c r="L29" s="66">
        <f t="shared" si="15"/>
        <v>2.3143093896</v>
      </c>
      <c r="M29" s="66">
        <f t="shared" si="15"/>
        <v>2.5365651792000001</v>
      </c>
      <c r="N29" s="66">
        <f t="shared" si="15"/>
        <v>2.7588209688000003</v>
      </c>
      <c r="O29" s="66">
        <f t="shared" si="15"/>
        <v>2.9810767584000004</v>
      </c>
      <c r="P29" s="66">
        <f t="shared" si="15"/>
        <v>3.2033325480000006</v>
      </c>
      <c r="Q29" s="66">
        <f t="shared" si="15"/>
        <v>3.4255883376000007</v>
      </c>
      <c r="R29" s="66">
        <f t="shared" si="15"/>
        <v>3.6478441272000008</v>
      </c>
      <c r="S29" s="66">
        <f t="shared" si="15"/>
        <v>3.870099916800001</v>
      </c>
      <c r="T29" s="66">
        <f t="shared" si="15"/>
        <v>4.0923557064000011</v>
      </c>
      <c r="U29" s="66">
        <f t="shared" si="15"/>
        <v>4.3146114960000013</v>
      </c>
      <c r="V29" s="66">
        <f t="shared" si="15"/>
        <v>4.5368672856000014</v>
      </c>
      <c r="W29" s="66">
        <f t="shared" si="15"/>
        <v>4.7591230752000016</v>
      </c>
      <c r="X29" s="66">
        <f t="shared" si="15"/>
        <v>4.9258149174000012</v>
      </c>
      <c r="Y29" s="66">
        <f t="shared" si="15"/>
        <v>4.9813788648000008</v>
      </c>
      <c r="Z29" s="66">
        <f t="shared" si="15"/>
        <v>4.9813788648000008</v>
      </c>
      <c r="AA29" s="66">
        <f t="shared" si="15"/>
        <v>4.9813788648000008</v>
      </c>
      <c r="AB29" s="66">
        <f t="shared" si="15"/>
        <v>4.9813788648000008</v>
      </c>
      <c r="AC29" s="66">
        <f t="shared" si="15"/>
        <v>4.9813788648000008</v>
      </c>
      <c r="AD29" s="66">
        <f t="shared" si="15"/>
        <v>4.9813788648000008</v>
      </c>
      <c r="AE29" s="66">
        <f t="shared" si="15"/>
        <v>4.9813788648000008</v>
      </c>
      <c r="AF29" s="66">
        <f t="shared" si="15"/>
        <v>4.9813788648000008</v>
      </c>
      <c r="AG29" s="66">
        <f t="shared" si="15"/>
        <v>4.9813788648000008</v>
      </c>
      <c r="AH29" s="66">
        <f t="shared" si="15"/>
        <v>4.9813788648000008</v>
      </c>
      <c r="AI29" s="66">
        <f t="shared" si="15"/>
        <v>4.9813788648000008</v>
      </c>
      <c r="AJ29" s="66">
        <f t="shared" si="15"/>
        <v>4.9813788648000008</v>
      </c>
      <c r="AK29" s="66">
        <f t="shared" si="15"/>
        <v>4.9813788648000008</v>
      </c>
      <c r="AL29" s="66">
        <f t="shared" si="15"/>
        <v>4.9813788648000008</v>
      </c>
      <c r="AM29" s="66">
        <f t="shared" si="15"/>
        <v>4.9813788648000008</v>
      </c>
      <c r="AN29" s="66">
        <f t="shared" si="15"/>
        <v>4.9813788648000008</v>
      </c>
      <c r="AO29" s="66">
        <f t="shared" si="15"/>
        <v>4.9813788648000008</v>
      </c>
      <c r="AP29" s="66">
        <f t="shared" si="15"/>
        <v>4.9813788648000008</v>
      </c>
      <c r="AQ29" s="66">
        <f t="shared" si="15"/>
        <v>4.9813788648000008</v>
      </c>
      <c r="AR29" s="66">
        <f t="shared" si="15"/>
        <v>4.9813788648000008</v>
      </c>
      <c r="AS29" s="66">
        <f t="shared" si="15"/>
        <v>4.9813788648000008</v>
      </c>
      <c r="AT29" s="66">
        <f t="shared" si="15"/>
        <v>4.9813788648000008</v>
      </c>
      <c r="AU29" s="66">
        <f t="shared" si="15"/>
        <v>4.9813788648000008</v>
      </c>
      <c r="AV29" s="66">
        <f t="shared" si="15"/>
        <v>4.9813788648000008</v>
      </c>
      <c r="AW29" s="66">
        <f t="shared" si="15"/>
        <v>4.9813788648000008</v>
      </c>
      <c r="AX29" s="66">
        <f t="shared" si="15"/>
        <v>4.9813788648000008</v>
      </c>
      <c r="AY29" s="66">
        <f t="shared" si="15"/>
        <v>4.9813788648000008</v>
      </c>
      <c r="AZ29" s="66">
        <f t="shared" si="15"/>
        <v>4.9813788648000008</v>
      </c>
      <c r="BA29" s="66">
        <f t="shared" si="15"/>
        <v>4.9813788648000008</v>
      </c>
      <c r="BB29" s="66">
        <f t="shared" si="15"/>
        <v>4.9813788648000008</v>
      </c>
      <c r="BC29" s="66">
        <f t="shared" si="15"/>
        <v>4.9813788648000008</v>
      </c>
      <c r="BD29" s="66">
        <f t="shared" si="15"/>
        <v>4.9813788648000008</v>
      </c>
      <c r="BE29" s="66">
        <f t="shared" si="15"/>
        <v>4.9813788648000008</v>
      </c>
      <c r="BF29" s="66">
        <f t="shared" si="15"/>
        <v>4.9813788648000008</v>
      </c>
      <c r="BG29" s="66">
        <f t="shared" si="15"/>
        <v>4.9813788648000008</v>
      </c>
      <c r="BH29" s="66">
        <f t="shared" si="15"/>
        <v>4.9813788648000008</v>
      </c>
      <c r="BI29" s="66">
        <f t="shared" si="15"/>
        <v>4.9813788648000008</v>
      </c>
      <c r="BJ29" s="66">
        <f t="shared" si="15"/>
        <v>4.9813788648000008</v>
      </c>
      <c r="BK29" s="66">
        <f t="shared" si="15"/>
        <v>4.9813788648000008</v>
      </c>
      <c r="BL29" s="66">
        <f t="shared" si="15"/>
        <v>4.9813788648000008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6.2263499999999999E-2</v>
      </c>
      <c r="F32" s="72">
        <f t="shared" si="16"/>
        <v>0.124527</v>
      </c>
      <c r="G32" s="72">
        <f t="shared" si="16"/>
        <v>0.1867905</v>
      </c>
      <c r="H32" s="72">
        <f t="shared" si="16"/>
        <v>0.249054</v>
      </c>
      <c r="I32" s="72">
        <f t="shared" si="16"/>
        <v>0.31131750000000002</v>
      </c>
      <c r="J32" s="72">
        <f t="shared" si="16"/>
        <v>0.37358100000000005</v>
      </c>
      <c r="K32" s="72">
        <f t="shared" si="16"/>
        <v>0.43584450000000008</v>
      </c>
      <c r="L32" s="72">
        <f t="shared" si="16"/>
        <v>0.49810800000000011</v>
      </c>
      <c r="M32" s="72">
        <f t="shared" si="16"/>
        <v>0.56037150000000013</v>
      </c>
      <c r="N32" s="72">
        <f t="shared" si="16"/>
        <v>0.62263500000000016</v>
      </c>
      <c r="O32" s="72">
        <f t="shared" si="16"/>
        <v>0.68489850000000019</v>
      </c>
      <c r="P32" s="72">
        <f t="shared" si="16"/>
        <v>0.74716200000000021</v>
      </c>
      <c r="Q32" s="72">
        <f t="shared" si="16"/>
        <v>0.80942550000000024</v>
      </c>
      <c r="R32" s="72">
        <f t="shared" si="16"/>
        <v>0.87168900000000027</v>
      </c>
      <c r="S32" s="72">
        <f t="shared" si="16"/>
        <v>0.9339525000000003</v>
      </c>
      <c r="T32" s="72">
        <f t="shared" si="16"/>
        <v>0.99621600000000032</v>
      </c>
      <c r="U32" s="72">
        <f t="shared" si="16"/>
        <v>1.0584795000000002</v>
      </c>
      <c r="V32" s="72">
        <f t="shared" si="16"/>
        <v>1.1207430000000003</v>
      </c>
      <c r="W32" s="72">
        <f t="shared" si="16"/>
        <v>1.1830065000000003</v>
      </c>
      <c r="X32" s="72">
        <f t="shared" si="16"/>
        <v>1.2452700000000003</v>
      </c>
      <c r="Y32" s="72">
        <f t="shared" si="16"/>
        <v>1.3075335000000003</v>
      </c>
      <c r="Z32" s="72">
        <f t="shared" si="16"/>
        <v>1.3697970000000004</v>
      </c>
      <c r="AA32" s="72">
        <f t="shared" si="16"/>
        <v>1.4320605000000004</v>
      </c>
      <c r="AB32" s="72">
        <f t="shared" si="16"/>
        <v>1.4943240000000004</v>
      </c>
      <c r="AC32" s="72">
        <f t="shared" si="16"/>
        <v>1.5565875000000005</v>
      </c>
      <c r="AD32" s="72">
        <f t="shared" si="16"/>
        <v>1.6188510000000005</v>
      </c>
      <c r="AE32" s="72">
        <f t="shared" si="16"/>
        <v>1.6811145000000005</v>
      </c>
      <c r="AF32" s="72">
        <f t="shared" si="16"/>
        <v>1.7433780000000005</v>
      </c>
      <c r="AG32" s="72">
        <f t="shared" si="16"/>
        <v>1.8056415000000006</v>
      </c>
      <c r="AH32" s="72">
        <f t="shared" si="16"/>
        <v>1.8679050000000006</v>
      </c>
      <c r="AI32" s="72">
        <f t="shared" si="16"/>
        <v>1.9301685000000006</v>
      </c>
      <c r="AJ32" s="72">
        <f t="shared" si="16"/>
        <v>1.9924320000000006</v>
      </c>
      <c r="AK32" s="72">
        <f t="shared" si="16"/>
        <v>2.0546955000000007</v>
      </c>
      <c r="AL32" s="72">
        <f t="shared" si="16"/>
        <v>2.1169590000000005</v>
      </c>
      <c r="AM32" s="72">
        <f t="shared" si="16"/>
        <v>2.1792225000000003</v>
      </c>
      <c r="AN32" s="72">
        <f t="shared" si="16"/>
        <v>2.2414860000000001</v>
      </c>
      <c r="AO32" s="72">
        <f t="shared" si="16"/>
        <v>2.3037494999999999</v>
      </c>
      <c r="AP32" s="72">
        <f t="shared" si="16"/>
        <v>2.3660129999999997</v>
      </c>
      <c r="AQ32" s="72">
        <f t="shared" si="16"/>
        <v>2.4282764999999995</v>
      </c>
      <c r="AR32" s="72">
        <f t="shared" si="16"/>
        <v>2.4905399999999993</v>
      </c>
      <c r="AS32" s="72">
        <f t="shared" si="16"/>
        <v>2.5528034999999991</v>
      </c>
      <c r="AT32" s="72">
        <f t="shared" si="16"/>
        <v>2.6150669999999989</v>
      </c>
      <c r="AU32" s="72">
        <f t="shared" si="16"/>
        <v>2.6773304999999987</v>
      </c>
      <c r="AV32" s="72">
        <f t="shared" si="16"/>
        <v>2.7395939999999985</v>
      </c>
      <c r="AW32" s="72">
        <f t="shared" si="16"/>
        <v>2.8018574999999983</v>
      </c>
      <c r="AX32" s="72">
        <f t="shared" si="16"/>
        <v>2.8641209999999981</v>
      </c>
      <c r="AY32" s="72">
        <f t="shared" si="16"/>
        <v>2.9263844999999979</v>
      </c>
      <c r="AZ32" s="72">
        <f t="shared" si="16"/>
        <v>2.9886479999999978</v>
      </c>
      <c r="BA32" s="72">
        <f t="shared" si="16"/>
        <v>3.0509114999999976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6.2263499999999999E-2</v>
      </c>
      <c r="E33" s="72">
        <f t="shared" si="17"/>
        <v>6.2263499999999999E-2</v>
      </c>
      <c r="F33" s="72">
        <f t="shared" si="17"/>
        <v>6.2263499999999999E-2</v>
      </c>
      <c r="G33" s="72">
        <f t="shared" si="17"/>
        <v>6.2263499999999999E-2</v>
      </c>
      <c r="H33" s="72">
        <f t="shared" si="17"/>
        <v>6.2263499999999999E-2</v>
      </c>
      <c r="I33" s="72">
        <f t="shared" si="17"/>
        <v>6.2263499999999999E-2</v>
      </c>
      <c r="J33" s="72">
        <f t="shared" si="17"/>
        <v>6.2263499999999999E-2</v>
      </c>
      <c r="K33" s="72">
        <f t="shared" si="17"/>
        <v>6.2263499999999999E-2</v>
      </c>
      <c r="L33" s="72">
        <f t="shared" si="17"/>
        <v>6.2263499999999999E-2</v>
      </c>
      <c r="M33" s="72">
        <f t="shared" si="17"/>
        <v>6.2263499999999999E-2</v>
      </c>
      <c r="N33" s="72">
        <f t="shared" si="17"/>
        <v>6.2263499999999999E-2</v>
      </c>
      <c r="O33" s="72">
        <f t="shared" si="17"/>
        <v>6.2263499999999999E-2</v>
      </c>
      <c r="P33" s="72">
        <f t="shared" si="17"/>
        <v>6.2263499999999999E-2</v>
      </c>
      <c r="Q33" s="72">
        <f t="shared" si="17"/>
        <v>6.2263499999999999E-2</v>
      </c>
      <c r="R33" s="72">
        <f t="shared" si="17"/>
        <v>6.2263499999999999E-2</v>
      </c>
      <c r="S33" s="72">
        <f t="shared" si="17"/>
        <v>6.2263499999999999E-2</v>
      </c>
      <c r="T33" s="72">
        <f t="shared" si="17"/>
        <v>6.2263499999999999E-2</v>
      </c>
      <c r="U33" s="72">
        <f t="shared" si="17"/>
        <v>6.2263499999999999E-2</v>
      </c>
      <c r="V33" s="72">
        <f t="shared" si="17"/>
        <v>6.2263499999999999E-2</v>
      </c>
      <c r="W33" s="72">
        <f t="shared" si="17"/>
        <v>6.2263499999999999E-2</v>
      </c>
      <c r="X33" s="72">
        <f t="shared" si="17"/>
        <v>6.2263499999999999E-2</v>
      </c>
      <c r="Y33" s="72">
        <f t="shared" si="17"/>
        <v>6.2263499999999999E-2</v>
      </c>
      <c r="Z33" s="72">
        <f t="shared" si="17"/>
        <v>6.2263499999999999E-2</v>
      </c>
      <c r="AA33" s="72">
        <f t="shared" si="17"/>
        <v>6.2263499999999999E-2</v>
      </c>
      <c r="AB33" s="72">
        <f t="shared" si="17"/>
        <v>6.2263499999999999E-2</v>
      </c>
      <c r="AC33" s="72">
        <f t="shared" si="17"/>
        <v>6.2263499999999999E-2</v>
      </c>
      <c r="AD33" s="72">
        <f t="shared" si="17"/>
        <v>6.2263499999999999E-2</v>
      </c>
      <c r="AE33" s="72">
        <f t="shared" si="17"/>
        <v>6.2263499999999999E-2</v>
      </c>
      <c r="AF33" s="72">
        <f t="shared" si="17"/>
        <v>6.2263499999999999E-2</v>
      </c>
      <c r="AG33" s="72">
        <f t="shared" si="17"/>
        <v>6.2263499999999999E-2</v>
      </c>
      <c r="AH33" s="72">
        <f t="shared" si="17"/>
        <v>6.2263499999999999E-2</v>
      </c>
      <c r="AI33" s="72">
        <f t="shared" si="17"/>
        <v>6.2263499999999999E-2</v>
      </c>
      <c r="AJ33" s="72">
        <f t="shared" si="17"/>
        <v>6.2263499999999999E-2</v>
      </c>
      <c r="AK33" s="72">
        <f t="shared" si="17"/>
        <v>6.2263499999999999E-2</v>
      </c>
      <c r="AL33" s="72">
        <f t="shared" si="17"/>
        <v>6.2263499999999999E-2</v>
      </c>
      <c r="AM33" s="72">
        <f t="shared" si="17"/>
        <v>6.2263499999999999E-2</v>
      </c>
      <c r="AN33" s="72">
        <f t="shared" si="17"/>
        <v>6.2263499999999999E-2</v>
      </c>
      <c r="AO33" s="72">
        <f t="shared" si="17"/>
        <v>6.2263499999999999E-2</v>
      </c>
      <c r="AP33" s="72">
        <f t="shared" si="17"/>
        <v>6.2263499999999999E-2</v>
      </c>
      <c r="AQ33" s="72">
        <f t="shared" si="17"/>
        <v>6.2263499999999999E-2</v>
      </c>
      <c r="AR33" s="72">
        <f t="shared" si="17"/>
        <v>6.2263499999999999E-2</v>
      </c>
      <c r="AS33" s="72">
        <f t="shared" si="17"/>
        <v>6.2263499999999999E-2</v>
      </c>
      <c r="AT33" s="72">
        <f t="shared" si="17"/>
        <v>6.2263499999999999E-2</v>
      </c>
      <c r="AU33" s="72">
        <f t="shared" si="17"/>
        <v>6.2263499999999999E-2</v>
      </c>
      <c r="AV33" s="72">
        <f t="shared" si="17"/>
        <v>6.2263499999999999E-2</v>
      </c>
      <c r="AW33" s="72">
        <f t="shared" si="17"/>
        <v>6.2263499999999999E-2</v>
      </c>
      <c r="AX33" s="72">
        <f t="shared" si="17"/>
        <v>6.2263499999999999E-2</v>
      </c>
      <c r="AY33" s="72">
        <f t="shared" si="17"/>
        <v>6.2263499999999999E-2</v>
      </c>
      <c r="AZ33" s="72">
        <f t="shared" si="17"/>
        <v>6.2263499999999999E-2</v>
      </c>
      <c r="BA33" s="72">
        <f t="shared" si="17"/>
        <v>6.2263499999999999E-2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3.1131749999999974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-3.1131749999999974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-3.1131749999999974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6.2263499999999999E-2</v>
      </c>
      <c r="E35" s="72">
        <f t="shared" si="18"/>
        <v>0.124527</v>
      </c>
      <c r="F35" s="72">
        <f t="shared" si="18"/>
        <v>0.1867905</v>
      </c>
      <c r="G35" s="72">
        <f t="shared" si="18"/>
        <v>0.249054</v>
      </c>
      <c r="H35" s="72">
        <f t="shared" si="18"/>
        <v>0.31131750000000002</v>
      </c>
      <c r="I35" s="72">
        <f t="shared" si="18"/>
        <v>0.37358100000000005</v>
      </c>
      <c r="J35" s="72">
        <f t="shared" si="18"/>
        <v>0.43584450000000008</v>
      </c>
      <c r="K35" s="72">
        <f t="shared" si="18"/>
        <v>0.49810800000000011</v>
      </c>
      <c r="L35" s="72">
        <f t="shared" si="18"/>
        <v>0.56037150000000013</v>
      </c>
      <c r="M35" s="72">
        <f t="shared" si="18"/>
        <v>0.62263500000000016</v>
      </c>
      <c r="N35" s="72">
        <f t="shared" si="18"/>
        <v>0.68489850000000019</v>
      </c>
      <c r="O35" s="72">
        <f t="shared" si="18"/>
        <v>0.74716200000000021</v>
      </c>
      <c r="P35" s="72">
        <f t="shared" si="18"/>
        <v>0.80942550000000024</v>
      </c>
      <c r="Q35" s="72">
        <f t="shared" si="18"/>
        <v>0.87168900000000027</v>
      </c>
      <c r="R35" s="72">
        <f t="shared" si="18"/>
        <v>0.9339525000000003</v>
      </c>
      <c r="S35" s="72">
        <f t="shared" si="18"/>
        <v>0.99621600000000032</v>
      </c>
      <c r="T35" s="72">
        <f t="shared" si="18"/>
        <v>1.0584795000000002</v>
      </c>
      <c r="U35" s="72">
        <f t="shared" si="18"/>
        <v>1.1207430000000003</v>
      </c>
      <c r="V35" s="72">
        <f t="shared" si="18"/>
        <v>1.1830065000000003</v>
      </c>
      <c r="W35" s="72">
        <f t="shared" si="18"/>
        <v>1.2452700000000003</v>
      </c>
      <c r="X35" s="72">
        <f t="shared" si="18"/>
        <v>1.3075335000000003</v>
      </c>
      <c r="Y35" s="72">
        <f t="shared" si="18"/>
        <v>1.3697970000000004</v>
      </c>
      <c r="Z35" s="72">
        <f t="shared" si="18"/>
        <v>1.4320605000000004</v>
      </c>
      <c r="AA35" s="72">
        <f t="shared" si="18"/>
        <v>1.4943240000000004</v>
      </c>
      <c r="AB35" s="72">
        <f t="shared" si="18"/>
        <v>1.5565875000000005</v>
      </c>
      <c r="AC35" s="72">
        <f t="shared" si="18"/>
        <v>1.6188510000000005</v>
      </c>
      <c r="AD35" s="72">
        <f t="shared" si="18"/>
        <v>1.6811145000000005</v>
      </c>
      <c r="AE35" s="72">
        <f t="shared" si="18"/>
        <v>1.7433780000000005</v>
      </c>
      <c r="AF35" s="72">
        <f t="shared" si="18"/>
        <v>1.8056415000000006</v>
      </c>
      <c r="AG35" s="72">
        <f t="shared" si="18"/>
        <v>1.8679050000000006</v>
      </c>
      <c r="AH35" s="72">
        <f t="shared" si="18"/>
        <v>1.9301685000000006</v>
      </c>
      <c r="AI35" s="72">
        <f t="shared" si="18"/>
        <v>1.9924320000000006</v>
      </c>
      <c r="AJ35" s="72">
        <f t="shared" si="18"/>
        <v>2.0546955000000007</v>
      </c>
      <c r="AK35" s="72">
        <f t="shared" si="18"/>
        <v>2.1169590000000005</v>
      </c>
      <c r="AL35" s="72">
        <f t="shared" si="18"/>
        <v>2.1792225000000003</v>
      </c>
      <c r="AM35" s="72">
        <f t="shared" si="18"/>
        <v>2.2414860000000001</v>
      </c>
      <c r="AN35" s="72">
        <f t="shared" si="18"/>
        <v>2.3037494999999999</v>
      </c>
      <c r="AO35" s="72">
        <f t="shared" si="18"/>
        <v>2.3660129999999997</v>
      </c>
      <c r="AP35" s="72">
        <f t="shared" si="18"/>
        <v>2.4282764999999995</v>
      </c>
      <c r="AQ35" s="72">
        <f t="shared" si="18"/>
        <v>2.4905399999999993</v>
      </c>
      <c r="AR35" s="72">
        <f t="shared" si="18"/>
        <v>2.5528034999999991</v>
      </c>
      <c r="AS35" s="72">
        <f t="shared" si="18"/>
        <v>2.6150669999999989</v>
      </c>
      <c r="AT35" s="72">
        <f t="shared" si="18"/>
        <v>2.6773304999999987</v>
      </c>
      <c r="AU35" s="72">
        <f t="shared" si="18"/>
        <v>2.7395939999999985</v>
      </c>
      <c r="AV35" s="72">
        <f t="shared" si="18"/>
        <v>2.8018574999999983</v>
      </c>
      <c r="AW35" s="72">
        <f t="shared" si="18"/>
        <v>2.8641209999999981</v>
      </c>
      <c r="AX35" s="72">
        <f t="shared" si="18"/>
        <v>2.9263844999999979</v>
      </c>
      <c r="AY35" s="72">
        <f t="shared" si="18"/>
        <v>2.9886479999999978</v>
      </c>
      <c r="AZ35" s="72">
        <f t="shared" si="18"/>
        <v>3.0509114999999976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3.113175E-2</v>
      </c>
      <c r="E36" s="66">
        <f t="shared" si="19"/>
        <v>9.3395249999999999E-2</v>
      </c>
      <c r="F36" s="66">
        <f t="shared" si="19"/>
        <v>0.15565875000000001</v>
      </c>
      <c r="G36" s="66">
        <f t="shared" si="19"/>
        <v>0.21792224999999998</v>
      </c>
      <c r="H36" s="66">
        <f t="shared" si="19"/>
        <v>0.28018575000000001</v>
      </c>
      <c r="I36" s="66">
        <f t="shared" si="19"/>
        <v>0.34244925000000004</v>
      </c>
      <c r="J36" s="66">
        <f t="shared" si="19"/>
        <v>0.40471275000000007</v>
      </c>
      <c r="K36" s="66">
        <f t="shared" si="19"/>
        <v>0.46697625000000009</v>
      </c>
      <c r="L36" s="66">
        <f t="shared" si="19"/>
        <v>0.52923975000000012</v>
      </c>
      <c r="M36" s="66">
        <f t="shared" si="19"/>
        <v>0.59150325000000015</v>
      </c>
      <c r="N36" s="66">
        <f t="shared" si="19"/>
        <v>0.65376675000000017</v>
      </c>
      <c r="O36" s="66">
        <f t="shared" si="19"/>
        <v>0.7160302500000002</v>
      </c>
      <c r="P36" s="66">
        <f t="shared" si="19"/>
        <v>0.77829375000000023</v>
      </c>
      <c r="Q36" s="66">
        <f t="shared" si="19"/>
        <v>0.84055725000000026</v>
      </c>
      <c r="R36" s="66">
        <f t="shared" si="19"/>
        <v>0.90282075000000028</v>
      </c>
      <c r="S36" s="66">
        <f t="shared" si="19"/>
        <v>0.96508425000000031</v>
      </c>
      <c r="T36" s="66">
        <f t="shared" si="19"/>
        <v>1.0273477500000003</v>
      </c>
      <c r="U36" s="66">
        <f t="shared" si="19"/>
        <v>1.0896112500000004</v>
      </c>
      <c r="V36" s="66">
        <f t="shared" si="19"/>
        <v>1.1518747500000002</v>
      </c>
      <c r="W36" s="66">
        <f t="shared" si="19"/>
        <v>1.2141382500000004</v>
      </c>
      <c r="X36" s="66">
        <f t="shared" si="19"/>
        <v>1.2764017500000002</v>
      </c>
      <c r="Y36" s="66">
        <f t="shared" si="19"/>
        <v>1.3386652500000005</v>
      </c>
      <c r="Z36" s="66">
        <f t="shared" si="19"/>
        <v>1.4009287500000003</v>
      </c>
      <c r="AA36" s="66">
        <f t="shared" si="19"/>
        <v>1.4631922500000005</v>
      </c>
      <c r="AB36" s="66">
        <f t="shared" si="19"/>
        <v>1.5254557500000003</v>
      </c>
      <c r="AC36" s="66">
        <f t="shared" si="19"/>
        <v>1.5877192500000006</v>
      </c>
      <c r="AD36" s="66">
        <f t="shared" si="19"/>
        <v>1.6499827500000004</v>
      </c>
      <c r="AE36" s="66">
        <f t="shared" si="19"/>
        <v>1.7122462500000006</v>
      </c>
      <c r="AF36" s="66">
        <f t="shared" si="19"/>
        <v>1.7745097500000004</v>
      </c>
      <c r="AG36" s="66">
        <f t="shared" si="19"/>
        <v>1.8367732500000007</v>
      </c>
      <c r="AH36" s="66">
        <f t="shared" si="19"/>
        <v>1.8990367500000005</v>
      </c>
      <c r="AI36" s="66">
        <f t="shared" si="19"/>
        <v>1.9613002500000007</v>
      </c>
      <c r="AJ36" s="66">
        <f t="shared" si="19"/>
        <v>2.0235637500000005</v>
      </c>
      <c r="AK36" s="66">
        <f t="shared" si="19"/>
        <v>2.0858272500000004</v>
      </c>
      <c r="AL36" s="66">
        <f t="shared" si="19"/>
        <v>2.1480907500000006</v>
      </c>
      <c r="AM36" s="66">
        <f t="shared" si="19"/>
        <v>2.21035425</v>
      </c>
      <c r="AN36" s="66">
        <f t="shared" si="19"/>
        <v>2.2726177500000002</v>
      </c>
      <c r="AO36" s="66">
        <f t="shared" si="19"/>
        <v>2.3348812499999996</v>
      </c>
      <c r="AP36" s="66">
        <f t="shared" si="19"/>
        <v>2.3971447499999998</v>
      </c>
      <c r="AQ36" s="66">
        <f t="shared" si="19"/>
        <v>2.4594082499999992</v>
      </c>
      <c r="AR36" s="66">
        <f t="shared" si="19"/>
        <v>2.5216717499999994</v>
      </c>
      <c r="AS36" s="66">
        <f t="shared" si="19"/>
        <v>2.5839352499999988</v>
      </c>
      <c r="AT36" s="66">
        <f t="shared" si="19"/>
        <v>2.646198749999999</v>
      </c>
      <c r="AU36" s="66">
        <f t="shared" si="19"/>
        <v>2.7084622499999984</v>
      </c>
      <c r="AV36" s="66">
        <f t="shared" si="19"/>
        <v>2.7707257499999987</v>
      </c>
      <c r="AW36" s="66">
        <f t="shared" si="19"/>
        <v>2.832989249999998</v>
      </c>
      <c r="AX36" s="66">
        <f t="shared" si="19"/>
        <v>2.8952527499999983</v>
      </c>
      <c r="AY36" s="66">
        <f t="shared" si="19"/>
        <v>2.9575162499999976</v>
      </c>
      <c r="AZ36" s="66">
        <f t="shared" si="19"/>
        <v>3.0197797499999979</v>
      </c>
      <c r="BA36" s="66">
        <f t="shared" si="19"/>
        <v>1.5254557499999988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1.5254557499999998E-2</v>
      </c>
      <c r="F39" s="72">
        <f t="shared" si="20"/>
        <v>3.6448803846000001E-2</v>
      </c>
      <c r="G39" s="72">
        <f t="shared" si="20"/>
        <v>6.0910140564000001E-2</v>
      </c>
      <c r="H39" s="72">
        <f t="shared" si="20"/>
        <v>8.2756410281999995E-2</v>
      </c>
      <c r="I39" s="72">
        <f t="shared" si="20"/>
        <v>0.10217589782399999</v>
      </c>
      <c r="J39" s="72">
        <f t="shared" si="20"/>
        <v>0.119356888014</v>
      </c>
      <c r="K39" s="72">
        <f t="shared" si="20"/>
        <v>0.13446151500600001</v>
      </c>
      <c r="L39" s="72">
        <f t="shared" si="20"/>
        <v>0.14765191295400001</v>
      </c>
      <c r="M39" s="72">
        <f t="shared" si="20"/>
        <v>0.16052850286200002</v>
      </c>
      <c r="N39" s="72">
        <f t="shared" si="20"/>
        <v>0.17340509277000002</v>
      </c>
      <c r="O39" s="72">
        <f t="shared" si="20"/>
        <v>0.18628168267800002</v>
      </c>
      <c r="P39" s="72">
        <f t="shared" si="20"/>
        <v>0.19915827258600002</v>
      </c>
      <c r="Q39" s="72">
        <f t="shared" si="20"/>
        <v>0.21203486249400003</v>
      </c>
      <c r="R39" s="72">
        <f t="shared" si="20"/>
        <v>0.22491145240200003</v>
      </c>
      <c r="S39" s="72">
        <f t="shared" si="20"/>
        <v>0.23778804231000003</v>
      </c>
      <c r="T39" s="72">
        <f t="shared" si="20"/>
        <v>0.25066463221800006</v>
      </c>
      <c r="U39" s="72">
        <f t="shared" si="20"/>
        <v>0.26354122212600006</v>
      </c>
      <c r="V39" s="72">
        <f t="shared" si="20"/>
        <v>0.27641781203400007</v>
      </c>
      <c r="W39" s="72">
        <f t="shared" si="20"/>
        <v>0.28929440194200007</v>
      </c>
      <c r="X39" s="72">
        <f t="shared" si="20"/>
        <v>0.30217099185000007</v>
      </c>
      <c r="Y39" s="72">
        <f t="shared" si="20"/>
        <v>0.30337915280400007</v>
      </c>
      <c r="Z39" s="72">
        <f t="shared" si="20"/>
        <v>0.29291888480400008</v>
      </c>
      <c r="AA39" s="72">
        <f t="shared" si="20"/>
        <v>0.28245861680400008</v>
      </c>
      <c r="AB39" s="72">
        <f t="shared" si="20"/>
        <v>0.27199834880400009</v>
      </c>
      <c r="AC39" s="72">
        <f t="shared" si="20"/>
        <v>0.26153808080400009</v>
      </c>
      <c r="AD39" s="72">
        <f t="shared" si="20"/>
        <v>0.2510778128040001</v>
      </c>
      <c r="AE39" s="72">
        <f t="shared" si="20"/>
        <v>0.24061754480400011</v>
      </c>
      <c r="AF39" s="72">
        <f t="shared" si="20"/>
        <v>0.23015727680400011</v>
      </c>
      <c r="AG39" s="72">
        <f t="shared" si="20"/>
        <v>0.21969700880400012</v>
      </c>
      <c r="AH39" s="72">
        <f t="shared" si="20"/>
        <v>0.20923674080400012</v>
      </c>
      <c r="AI39" s="72">
        <f t="shared" si="20"/>
        <v>0.19877647280400013</v>
      </c>
      <c r="AJ39" s="72">
        <f t="shared" si="20"/>
        <v>0.18831620480400013</v>
      </c>
      <c r="AK39" s="72">
        <f t="shared" si="20"/>
        <v>0.17785593680400014</v>
      </c>
      <c r="AL39" s="72">
        <f t="shared" si="20"/>
        <v>0.16739566880400014</v>
      </c>
      <c r="AM39" s="72">
        <f t="shared" si="20"/>
        <v>0.15693540080400015</v>
      </c>
      <c r="AN39" s="72">
        <f t="shared" si="20"/>
        <v>0.14647513280400015</v>
      </c>
      <c r="AO39" s="72">
        <f t="shared" si="20"/>
        <v>0.13601486480400016</v>
      </c>
      <c r="AP39" s="72">
        <f t="shared" si="20"/>
        <v>0.12555459680400016</v>
      </c>
      <c r="AQ39" s="72">
        <f t="shared" si="20"/>
        <v>0.11509432880400017</v>
      </c>
      <c r="AR39" s="72">
        <f t="shared" si="20"/>
        <v>0.10463406080400017</v>
      </c>
      <c r="AS39" s="72">
        <f t="shared" si="20"/>
        <v>9.4173792804000178E-2</v>
      </c>
      <c r="AT39" s="72">
        <f t="shared" si="20"/>
        <v>8.3713524804000183E-2</v>
      </c>
      <c r="AU39" s="72">
        <f t="shared" si="20"/>
        <v>7.3253256804000189E-2</v>
      </c>
      <c r="AV39" s="72">
        <f t="shared" si="20"/>
        <v>6.2792988804000194E-2</v>
      </c>
      <c r="AW39" s="72">
        <f t="shared" si="20"/>
        <v>5.2332720804000192E-2</v>
      </c>
      <c r="AX39" s="72">
        <f t="shared" si="20"/>
        <v>4.187245280400019E-2</v>
      </c>
      <c r="AY39" s="72">
        <f t="shared" si="20"/>
        <v>3.1412184804000189E-2</v>
      </c>
      <c r="AZ39" s="72">
        <f t="shared" si="20"/>
        <v>2.0951916804000187E-2</v>
      </c>
      <c r="BA39" s="72">
        <f t="shared" si="20"/>
        <v>1.0491648804000187E-2</v>
      </c>
      <c r="BB39" s="72">
        <f t="shared" si="20"/>
        <v>3.1380804000186863E-5</v>
      </c>
      <c r="BC39" s="72">
        <f t="shared" si="20"/>
        <v>3.1380804000186863E-5</v>
      </c>
      <c r="BD39" s="72">
        <f t="shared" si="20"/>
        <v>3.1380804000186863E-5</v>
      </c>
      <c r="BE39" s="72">
        <f t="shared" si="20"/>
        <v>3.1380804000186863E-5</v>
      </c>
      <c r="BF39" s="72">
        <f t="shared" si="20"/>
        <v>3.1380804000186863E-5</v>
      </c>
      <c r="BG39" s="72">
        <f t="shared" si="20"/>
        <v>3.1380804000186863E-5</v>
      </c>
      <c r="BH39" s="72">
        <f t="shared" si="20"/>
        <v>3.1380804000186863E-5</v>
      </c>
      <c r="BI39" s="72">
        <f t="shared" si="20"/>
        <v>3.1380804000186863E-5</v>
      </c>
      <c r="BJ39" s="72">
        <f t="shared" si="20"/>
        <v>3.1380804000186863E-5</v>
      </c>
      <c r="BK39" s="72">
        <f t="shared" si="20"/>
        <v>3.1380804000186863E-5</v>
      </c>
      <c r="BL39" s="72">
        <f t="shared" si="20"/>
        <v>3.1380804000186863E-5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4.3584449999999997E-2</v>
      </c>
      <c r="E40" s="74">
        <f t="shared" ref="E40:BL40" si="21">(E26-E115)</f>
        <v>0.12998128260000003</v>
      </c>
      <c r="F40" s="74">
        <f t="shared" si="21"/>
        <v>0.11648255580000001</v>
      </c>
      <c r="G40" s="74">
        <f t="shared" si="21"/>
        <v>0.1040298558</v>
      </c>
      <c r="H40" s="74">
        <f t="shared" si="21"/>
        <v>9.2473750199999996E-2</v>
      </c>
      <c r="I40" s="74">
        <f t="shared" si="21"/>
        <v>8.1814239000000025E-2</v>
      </c>
      <c r="J40" s="74">
        <f t="shared" si="21"/>
        <v>7.1926795200000004E-2</v>
      </c>
      <c r="K40" s="74">
        <f t="shared" si="21"/>
        <v>6.2811418800000018E-2</v>
      </c>
      <c r="L40" s="74">
        <f t="shared" si="21"/>
        <v>6.1317094800000013E-2</v>
      </c>
      <c r="M40" s="74">
        <f t="shared" si="21"/>
        <v>6.1317094800000013E-2</v>
      </c>
      <c r="N40" s="74">
        <f t="shared" si="21"/>
        <v>6.1317094800000013E-2</v>
      </c>
      <c r="O40" s="74">
        <f t="shared" si="21"/>
        <v>6.1317094800000013E-2</v>
      </c>
      <c r="P40" s="74">
        <f t="shared" si="21"/>
        <v>6.1317094800000013E-2</v>
      </c>
      <c r="Q40" s="74">
        <f t="shared" si="21"/>
        <v>6.1317094800000013E-2</v>
      </c>
      <c r="R40" s="74">
        <f t="shared" si="21"/>
        <v>6.1317094800000013E-2</v>
      </c>
      <c r="S40" s="74">
        <f t="shared" si="21"/>
        <v>6.1317094800000013E-2</v>
      </c>
      <c r="T40" s="74">
        <f t="shared" si="21"/>
        <v>6.1317094800000013E-2</v>
      </c>
      <c r="U40" s="74">
        <f t="shared" si="21"/>
        <v>6.1317094800000013E-2</v>
      </c>
      <c r="V40" s="74">
        <f t="shared" si="21"/>
        <v>6.1317094800000013E-2</v>
      </c>
      <c r="W40" s="74">
        <f t="shared" si="21"/>
        <v>6.1317094800000013E-2</v>
      </c>
      <c r="X40" s="74">
        <f t="shared" si="21"/>
        <v>5.7531474000000055E-3</v>
      </c>
      <c r="Y40" s="74">
        <f t="shared" si="21"/>
        <v>-4.9810800000000002E-2</v>
      </c>
      <c r="Z40" s="74">
        <f t="shared" si="21"/>
        <v>-4.9810800000000002E-2</v>
      </c>
      <c r="AA40" s="74">
        <f t="shared" si="21"/>
        <v>-4.9810800000000002E-2</v>
      </c>
      <c r="AB40" s="74">
        <f t="shared" si="21"/>
        <v>-4.9810800000000002E-2</v>
      </c>
      <c r="AC40" s="74">
        <f t="shared" si="21"/>
        <v>-4.9810800000000002E-2</v>
      </c>
      <c r="AD40" s="74">
        <f t="shared" si="21"/>
        <v>-4.9810800000000002E-2</v>
      </c>
      <c r="AE40" s="74">
        <f t="shared" si="21"/>
        <v>-4.9810800000000002E-2</v>
      </c>
      <c r="AF40" s="74">
        <f t="shared" si="21"/>
        <v>-4.9810800000000002E-2</v>
      </c>
      <c r="AG40" s="74">
        <f t="shared" si="21"/>
        <v>-4.9810800000000002E-2</v>
      </c>
      <c r="AH40" s="74">
        <f t="shared" si="21"/>
        <v>-4.9810800000000002E-2</v>
      </c>
      <c r="AI40" s="74">
        <f t="shared" si="21"/>
        <v>-4.9810800000000002E-2</v>
      </c>
      <c r="AJ40" s="74">
        <f t="shared" si="21"/>
        <v>-4.9810800000000002E-2</v>
      </c>
      <c r="AK40" s="74">
        <f t="shared" si="21"/>
        <v>-4.9810800000000002E-2</v>
      </c>
      <c r="AL40" s="74">
        <f t="shared" si="21"/>
        <v>-4.9810800000000002E-2</v>
      </c>
      <c r="AM40" s="74">
        <f t="shared" si="21"/>
        <v>-4.9810800000000002E-2</v>
      </c>
      <c r="AN40" s="74">
        <f t="shared" si="21"/>
        <v>-4.9810800000000002E-2</v>
      </c>
      <c r="AO40" s="74">
        <f t="shared" si="21"/>
        <v>-4.9810800000000002E-2</v>
      </c>
      <c r="AP40" s="74">
        <f t="shared" si="21"/>
        <v>-4.9810800000000002E-2</v>
      </c>
      <c r="AQ40" s="74">
        <f t="shared" si="21"/>
        <v>-4.9810800000000002E-2</v>
      </c>
      <c r="AR40" s="74">
        <f t="shared" si="21"/>
        <v>-4.9810800000000002E-2</v>
      </c>
      <c r="AS40" s="74">
        <f t="shared" si="21"/>
        <v>-4.9810800000000002E-2</v>
      </c>
      <c r="AT40" s="74">
        <f t="shared" si="21"/>
        <v>-4.9810800000000002E-2</v>
      </c>
      <c r="AU40" s="74">
        <f t="shared" si="21"/>
        <v>-4.9810800000000002E-2</v>
      </c>
      <c r="AV40" s="74">
        <f t="shared" si="21"/>
        <v>-4.9810800000000002E-2</v>
      </c>
      <c r="AW40" s="74">
        <f t="shared" si="21"/>
        <v>-4.9810800000000002E-2</v>
      </c>
      <c r="AX40" s="74">
        <f t="shared" si="21"/>
        <v>-4.9810800000000002E-2</v>
      </c>
      <c r="AY40" s="74">
        <f t="shared" si="21"/>
        <v>-4.9810800000000002E-2</v>
      </c>
      <c r="AZ40" s="74">
        <f t="shared" si="21"/>
        <v>-4.9810800000000002E-2</v>
      </c>
      <c r="BA40" s="74">
        <f t="shared" si="21"/>
        <v>-4.9810800000000002E-2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1.4943239999977431E-4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>
        <f>D40*FIT_35</f>
        <v>1.5254557499999998E-2</v>
      </c>
      <c r="E41" s="74">
        <f>E40*FIT_35-SUM(D40:E40)*FIT_Tax_Change</f>
        <v>2.1194246346000003E-2</v>
      </c>
      <c r="F41" s="74">
        <f>F40*FIT_21</f>
        <v>2.4461336718E-2</v>
      </c>
      <c r="G41" s="74">
        <f t="shared" ref="G41:AK41" si="22">G40*FIT_21</f>
        <v>2.1846269717999998E-2</v>
      </c>
      <c r="H41" s="74">
        <f t="shared" si="22"/>
        <v>1.9419487542E-2</v>
      </c>
      <c r="I41" s="74">
        <f t="shared" si="22"/>
        <v>1.7180990190000005E-2</v>
      </c>
      <c r="J41" s="74">
        <f t="shared" si="22"/>
        <v>1.5104626992000001E-2</v>
      </c>
      <c r="K41" s="74">
        <f>K40*FIT_21</f>
        <v>1.3190397948000003E-2</v>
      </c>
      <c r="L41" s="74">
        <f t="shared" si="22"/>
        <v>1.2876589908000002E-2</v>
      </c>
      <c r="M41" s="74">
        <f t="shared" si="22"/>
        <v>1.2876589908000002E-2</v>
      </c>
      <c r="N41" s="74">
        <f t="shared" si="22"/>
        <v>1.2876589908000002E-2</v>
      </c>
      <c r="O41" s="74">
        <f t="shared" si="22"/>
        <v>1.2876589908000002E-2</v>
      </c>
      <c r="P41" s="74">
        <f t="shared" si="22"/>
        <v>1.2876589908000002E-2</v>
      </c>
      <c r="Q41" s="74">
        <f t="shared" si="22"/>
        <v>1.2876589908000002E-2</v>
      </c>
      <c r="R41" s="74">
        <f t="shared" si="22"/>
        <v>1.2876589908000002E-2</v>
      </c>
      <c r="S41" s="74">
        <f t="shared" si="22"/>
        <v>1.2876589908000002E-2</v>
      </c>
      <c r="T41" s="74">
        <f t="shared" si="22"/>
        <v>1.2876589908000002E-2</v>
      </c>
      <c r="U41" s="74">
        <f t="shared" si="22"/>
        <v>1.2876589908000002E-2</v>
      </c>
      <c r="V41" s="74">
        <f t="shared" si="22"/>
        <v>1.2876589908000002E-2</v>
      </c>
      <c r="W41" s="74">
        <f t="shared" si="22"/>
        <v>1.2876589908000002E-2</v>
      </c>
      <c r="X41" s="74">
        <f t="shared" si="22"/>
        <v>1.2081609540000012E-3</v>
      </c>
      <c r="Y41" s="74">
        <f t="shared" si="22"/>
        <v>-1.0460268E-2</v>
      </c>
      <c r="Z41" s="74">
        <f t="shared" si="22"/>
        <v>-1.0460268E-2</v>
      </c>
      <c r="AA41" s="74">
        <f t="shared" si="22"/>
        <v>-1.0460268E-2</v>
      </c>
      <c r="AB41" s="74">
        <f t="shared" si="22"/>
        <v>-1.0460268E-2</v>
      </c>
      <c r="AC41" s="74">
        <f t="shared" si="22"/>
        <v>-1.0460268E-2</v>
      </c>
      <c r="AD41" s="74">
        <f t="shared" si="22"/>
        <v>-1.0460268E-2</v>
      </c>
      <c r="AE41" s="74">
        <f t="shared" si="22"/>
        <v>-1.0460268E-2</v>
      </c>
      <c r="AF41" s="74">
        <f t="shared" si="22"/>
        <v>-1.0460268E-2</v>
      </c>
      <c r="AG41" s="74">
        <f t="shared" si="22"/>
        <v>-1.0460268E-2</v>
      </c>
      <c r="AH41" s="74">
        <f t="shared" si="22"/>
        <v>-1.0460268E-2</v>
      </c>
      <c r="AI41" s="74">
        <f t="shared" si="22"/>
        <v>-1.0460268E-2</v>
      </c>
      <c r="AJ41" s="74">
        <f t="shared" si="22"/>
        <v>-1.0460268E-2</v>
      </c>
      <c r="AK41" s="74">
        <f t="shared" si="22"/>
        <v>-1.0460268E-2</v>
      </c>
      <c r="AL41" s="74">
        <f t="shared" ref="AL41:BL41" si="23">AL40*FIT_21</f>
        <v>-1.0460268E-2</v>
      </c>
      <c r="AM41" s="74">
        <f t="shared" si="23"/>
        <v>-1.0460268E-2</v>
      </c>
      <c r="AN41" s="74">
        <f t="shared" si="23"/>
        <v>-1.0460268E-2</v>
      </c>
      <c r="AO41" s="74">
        <f t="shared" si="23"/>
        <v>-1.0460268E-2</v>
      </c>
      <c r="AP41" s="74">
        <f t="shared" si="23"/>
        <v>-1.0460268E-2</v>
      </c>
      <c r="AQ41" s="74">
        <f t="shared" si="23"/>
        <v>-1.0460268E-2</v>
      </c>
      <c r="AR41" s="74">
        <f t="shared" si="23"/>
        <v>-1.0460268E-2</v>
      </c>
      <c r="AS41" s="74">
        <f t="shared" si="23"/>
        <v>-1.0460268E-2</v>
      </c>
      <c r="AT41" s="74">
        <f t="shared" si="23"/>
        <v>-1.0460268E-2</v>
      </c>
      <c r="AU41" s="74">
        <f t="shared" si="23"/>
        <v>-1.0460268E-2</v>
      </c>
      <c r="AV41" s="74">
        <f t="shared" si="23"/>
        <v>-1.0460268E-2</v>
      </c>
      <c r="AW41" s="74">
        <f t="shared" si="23"/>
        <v>-1.0460268E-2</v>
      </c>
      <c r="AX41" s="74">
        <f t="shared" si="23"/>
        <v>-1.0460268E-2</v>
      </c>
      <c r="AY41" s="74">
        <f t="shared" si="23"/>
        <v>-1.0460268E-2</v>
      </c>
      <c r="AZ41" s="74">
        <f t="shared" si="23"/>
        <v>-1.0460268E-2</v>
      </c>
      <c r="BA41" s="74">
        <f t="shared" si="23"/>
        <v>-1.0460268E-2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3.1380804000186863E-5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" si="24">SUM(C39:C40)</f>
        <v>0</v>
      </c>
      <c r="D42" s="72">
        <f>SUM(D39,D41)</f>
        <v>1.5254557499999998E-2</v>
      </c>
      <c r="E42" s="72">
        <f t="shared" ref="E42:BL42" si="25">SUM(E39,E41)</f>
        <v>3.6448803846000001E-2</v>
      </c>
      <c r="F42" s="72">
        <f t="shared" si="25"/>
        <v>6.0910140564000001E-2</v>
      </c>
      <c r="G42" s="72">
        <f t="shared" si="25"/>
        <v>8.2756410281999995E-2</v>
      </c>
      <c r="H42" s="72">
        <f t="shared" si="25"/>
        <v>0.10217589782399999</v>
      </c>
      <c r="I42" s="72">
        <f t="shared" si="25"/>
        <v>0.119356888014</v>
      </c>
      <c r="J42" s="72">
        <f t="shared" si="25"/>
        <v>0.13446151500600001</v>
      </c>
      <c r="K42" s="72">
        <f t="shared" si="25"/>
        <v>0.14765191295400001</v>
      </c>
      <c r="L42" s="72">
        <f t="shared" si="25"/>
        <v>0.16052850286200002</v>
      </c>
      <c r="M42" s="72">
        <f t="shared" si="25"/>
        <v>0.17340509277000002</v>
      </c>
      <c r="N42" s="72">
        <f t="shared" si="25"/>
        <v>0.18628168267800002</v>
      </c>
      <c r="O42" s="72">
        <f t="shared" si="25"/>
        <v>0.19915827258600002</v>
      </c>
      <c r="P42" s="72">
        <f t="shared" si="25"/>
        <v>0.21203486249400003</v>
      </c>
      <c r="Q42" s="72">
        <f t="shared" si="25"/>
        <v>0.22491145240200003</v>
      </c>
      <c r="R42" s="72">
        <f t="shared" si="25"/>
        <v>0.23778804231000003</v>
      </c>
      <c r="S42" s="72">
        <f t="shared" si="25"/>
        <v>0.25066463221800006</v>
      </c>
      <c r="T42" s="72">
        <f t="shared" si="25"/>
        <v>0.26354122212600006</v>
      </c>
      <c r="U42" s="72">
        <f t="shared" si="25"/>
        <v>0.27641781203400007</v>
      </c>
      <c r="V42" s="72">
        <f t="shared" si="25"/>
        <v>0.28929440194200007</v>
      </c>
      <c r="W42" s="72">
        <f t="shared" si="25"/>
        <v>0.30217099185000007</v>
      </c>
      <c r="X42" s="72">
        <f t="shared" si="25"/>
        <v>0.30337915280400007</v>
      </c>
      <c r="Y42" s="72">
        <f t="shared" si="25"/>
        <v>0.29291888480400008</v>
      </c>
      <c r="Z42" s="72">
        <f t="shared" si="25"/>
        <v>0.28245861680400008</v>
      </c>
      <c r="AA42" s="72">
        <f t="shared" si="25"/>
        <v>0.27199834880400009</v>
      </c>
      <c r="AB42" s="72">
        <f t="shared" si="25"/>
        <v>0.26153808080400009</v>
      </c>
      <c r="AC42" s="72">
        <f t="shared" si="25"/>
        <v>0.2510778128040001</v>
      </c>
      <c r="AD42" s="72">
        <f t="shared" si="25"/>
        <v>0.24061754480400011</v>
      </c>
      <c r="AE42" s="72">
        <f t="shared" si="25"/>
        <v>0.23015727680400011</v>
      </c>
      <c r="AF42" s="72">
        <f t="shared" si="25"/>
        <v>0.21969700880400012</v>
      </c>
      <c r="AG42" s="72">
        <f t="shared" si="25"/>
        <v>0.20923674080400012</v>
      </c>
      <c r="AH42" s="72">
        <f t="shared" si="25"/>
        <v>0.19877647280400013</v>
      </c>
      <c r="AI42" s="72">
        <f t="shared" si="25"/>
        <v>0.18831620480400013</v>
      </c>
      <c r="AJ42" s="72">
        <f t="shared" si="25"/>
        <v>0.17785593680400014</v>
      </c>
      <c r="AK42" s="72">
        <f t="shared" si="25"/>
        <v>0.16739566880400014</v>
      </c>
      <c r="AL42" s="72">
        <f t="shared" si="25"/>
        <v>0.15693540080400015</v>
      </c>
      <c r="AM42" s="72">
        <f t="shared" si="25"/>
        <v>0.14647513280400015</v>
      </c>
      <c r="AN42" s="72">
        <f t="shared" si="25"/>
        <v>0.13601486480400016</v>
      </c>
      <c r="AO42" s="72">
        <f t="shared" si="25"/>
        <v>0.12555459680400016</v>
      </c>
      <c r="AP42" s="72">
        <f t="shared" si="25"/>
        <v>0.11509432880400017</v>
      </c>
      <c r="AQ42" s="72">
        <f t="shared" si="25"/>
        <v>0.10463406080400017</v>
      </c>
      <c r="AR42" s="72">
        <f t="shared" si="25"/>
        <v>9.4173792804000178E-2</v>
      </c>
      <c r="AS42" s="72">
        <f t="shared" si="25"/>
        <v>8.3713524804000183E-2</v>
      </c>
      <c r="AT42" s="72">
        <f t="shared" si="25"/>
        <v>7.3253256804000189E-2</v>
      </c>
      <c r="AU42" s="72">
        <f t="shared" si="25"/>
        <v>6.2792988804000194E-2</v>
      </c>
      <c r="AV42" s="72">
        <f t="shared" si="25"/>
        <v>5.2332720804000192E-2</v>
      </c>
      <c r="AW42" s="72">
        <f t="shared" si="25"/>
        <v>4.187245280400019E-2</v>
      </c>
      <c r="AX42" s="72">
        <f t="shared" si="25"/>
        <v>3.1412184804000189E-2</v>
      </c>
      <c r="AY42" s="72">
        <f t="shared" si="25"/>
        <v>2.0951916804000187E-2</v>
      </c>
      <c r="AZ42" s="72">
        <f t="shared" si="25"/>
        <v>1.0491648804000187E-2</v>
      </c>
      <c r="BA42" s="72">
        <f t="shared" si="25"/>
        <v>3.1380804000186863E-5</v>
      </c>
      <c r="BB42" s="72">
        <f t="shared" si="25"/>
        <v>3.1380804000186863E-5</v>
      </c>
      <c r="BC42" s="72">
        <f t="shared" si="25"/>
        <v>3.1380804000186863E-5</v>
      </c>
      <c r="BD42" s="72">
        <f t="shared" si="25"/>
        <v>3.1380804000186863E-5</v>
      </c>
      <c r="BE42" s="72">
        <f t="shared" si="25"/>
        <v>3.1380804000186863E-5</v>
      </c>
      <c r="BF42" s="72">
        <f t="shared" si="25"/>
        <v>3.1380804000186863E-5</v>
      </c>
      <c r="BG42" s="72">
        <f t="shared" si="25"/>
        <v>3.1380804000186863E-5</v>
      </c>
      <c r="BH42" s="72">
        <f t="shared" si="25"/>
        <v>3.1380804000186863E-5</v>
      </c>
      <c r="BI42" s="72">
        <f t="shared" si="25"/>
        <v>3.1380804000186863E-5</v>
      </c>
      <c r="BJ42" s="72">
        <f t="shared" si="25"/>
        <v>3.1380804000186863E-5</v>
      </c>
      <c r="BK42" s="72">
        <f t="shared" si="25"/>
        <v>3.1380804000186863E-5</v>
      </c>
      <c r="BL42" s="72">
        <f t="shared" si="25"/>
        <v>3.1380804000186863E-5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 t="shared" si="26"/>
        <v>7.6272787499999991E-3</v>
      </c>
      <c r="E43" s="66">
        <f t="shared" si="26"/>
        <v>2.5851680672999998E-2</v>
      </c>
      <c r="F43" s="66">
        <f>AVERAGE(F39,F42)</f>
        <v>4.8679472205000004E-2</v>
      </c>
      <c r="G43" s="66">
        <f t="shared" si="26"/>
        <v>7.1833275422999998E-2</v>
      </c>
      <c r="H43" s="66">
        <f t="shared" si="26"/>
        <v>9.2466154052999988E-2</v>
      </c>
      <c r="I43" s="66">
        <f t="shared" si="26"/>
        <v>0.11076639291900001</v>
      </c>
      <c r="J43" s="66">
        <f t="shared" si="26"/>
        <v>0.12690920151000001</v>
      </c>
      <c r="K43" s="66">
        <f t="shared" si="26"/>
        <v>0.14105671398000003</v>
      </c>
      <c r="L43" s="66">
        <f t="shared" si="26"/>
        <v>0.15409020790800002</v>
      </c>
      <c r="M43" s="66">
        <f t="shared" si="26"/>
        <v>0.16696679781600002</v>
      </c>
      <c r="N43" s="66">
        <f t="shared" si="26"/>
        <v>0.17984338772400002</v>
      </c>
      <c r="O43" s="66">
        <f t="shared" si="26"/>
        <v>0.19271997763200002</v>
      </c>
      <c r="P43" s="66">
        <f t="shared" si="26"/>
        <v>0.20559656754000002</v>
      </c>
      <c r="Q43" s="66">
        <f t="shared" si="26"/>
        <v>0.21847315744800003</v>
      </c>
      <c r="R43" s="66">
        <f t="shared" si="26"/>
        <v>0.23134974735600003</v>
      </c>
      <c r="S43" s="66">
        <f t="shared" si="26"/>
        <v>0.24422633726400006</v>
      </c>
      <c r="T43" s="66">
        <f t="shared" si="26"/>
        <v>0.25710292717200006</v>
      </c>
      <c r="U43" s="66">
        <f t="shared" si="26"/>
        <v>0.26997951708000006</v>
      </c>
      <c r="V43" s="66">
        <f t="shared" si="26"/>
        <v>0.28285610698800007</v>
      </c>
      <c r="W43" s="66">
        <f t="shared" si="26"/>
        <v>0.29573269689600007</v>
      </c>
      <c r="X43" s="66">
        <f t="shared" si="26"/>
        <v>0.30277507232700007</v>
      </c>
      <c r="Y43" s="66">
        <f t="shared" si="26"/>
        <v>0.29814901880400008</v>
      </c>
      <c r="Z43" s="66">
        <f t="shared" si="26"/>
        <v>0.28768875080400008</v>
      </c>
      <c r="AA43" s="66">
        <f t="shared" si="26"/>
        <v>0.27722848280400009</v>
      </c>
      <c r="AB43" s="66">
        <f t="shared" si="26"/>
        <v>0.26676821480400009</v>
      </c>
      <c r="AC43" s="66">
        <f t="shared" si="26"/>
        <v>0.2563079468040001</v>
      </c>
      <c r="AD43" s="66">
        <f t="shared" si="26"/>
        <v>0.2458476788040001</v>
      </c>
      <c r="AE43" s="66">
        <f t="shared" si="26"/>
        <v>0.23538741080400011</v>
      </c>
      <c r="AF43" s="66">
        <f t="shared" si="26"/>
        <v>0.22492714280400011</v>
      </c>
      <c r="AG43" s="66">
        <f t="shared" si="26"/>
        <v>0.21446687480400012</v>
      </c>
      <c r="AH43" s="66">
        <f t="shared" si="26"/>
        <v>0.20400660680400012</v>
      </c>
      <c r="AI43" s="66">
        <f t="shared" si="26"/>
        <v>0.19354633880400013</v>
      </c>
      <c r="AJ43" s="66">
        <f t="shared" si="26"/>
        <v>0.18308607080400013</v>
      </c>
      <c r="AK43" s="66">
        <f t="shared" si="26"/>
        <v>0.17262580280400014</v>
      </c>
      <c r="AL43" s="66">
        <f t="shared" si="26"/>
        <v>0.16216553480400014</v>
      </c>
      <c r="AM43" s="66">
        <f t="shared" si="26"/>
        <v>0.15170526680400015</v>
      </c>
      <c r="AN43" s="66">
        <f t="shared" si="26"/>
        <v>0.14124499880400015</v>
      </c>
      <c r="AO43" s="66">
        <f t="shared" si="26"/>
        <v>0.13078473080400016</v>
      </c>
      <c r="AP43" s="66">
        <f t="shared" si="26"/>
        <v>0.12032446280400017</v>
      </c>
      <c r="AQ43" s="66">
        <f t="shared" si="26"/>
        <v>0.10986419480400017</v>
      </c>
      <c r="AR43" s="66">
        <f t="shared" si="26"/>
        <v>9.9403926804000176E-2</v>
      </c>
      <c r="AS43" s="66">
        <f t="shared" si="26"/>
        <v>8.8943658804000181E-2</v>
      </c>
      <c r="AT43" s="66">
        <f t="shared" si="26"/>
        <v>7.8483390804000186E-2</v>
      </c>
      <c r="AU43" s="66">
        <f t="shared" si="26"/>
        <v>6.8023122804000191E-2</v>
      </c>
      <c r="AV43" s="66">
        <f t="shared" si="26"/>
        <v>5.7562854804000196E-2</v>
      </c>
      <c r="AW43" s="66">
        <f t="shared" si="26"/>
        <v>4.7102586804000188E-2</v>
      </c>
      <c r="AX43" s="66">
        <f t="shared" si="26"/>
        <v>3.6642318804000193E-2</v>
      </c>
      <c r="AY43" s="66">
        <f t="shared" si="26"/>
        <v>2.6182050804000188E-2</v>
      </c>
      <c r="AZ43" s="66">
        <f t="shared" si="26"/>
        <v>1.5721782804000186E-2</v>
      </c>
      <c r="BA43" s="66">
        <f t="shared" si="26"/>
        <v>5.2615148040001869E-3</v>
      </c>
      <c r="BB43" s="66">
        <f t="shared" si="26"/>
        <v>3.1380804000186863E-5</v>
      </c>
      <c r="BC43" s="66">
        <f t="shared" si="26"/>
        <v>3.1380804000186863E-5</v>
      </c>
      <c r="BD43" s="66">
        <f t="shared" si="26"/>
        <v>3.1380804000186863E-5</v>
      </c>
      <c r="BE43" s="66">
        <f t="shared" si="26"/>
        <v>3.1380804000186863E-5</v>
      </c>
      <c r="BF43" s="66">
        <f t="shared" si="26"/>
        <v>3.1380804000186863E-5</v>
      </c>
      <c r="BG43" s="66">
        <f t="shared" si="26"/>
        <v>3.1380804000186863E-5</v>
      </c>
      <c r="BH43" s="66">
        <f t="shared" si="26"/>
        <v>3.1380804000186863E-5</v>
      </c>
      <c r="BI43" s="66">
        <f t="shared" si="26"/>
        <v>3.1380804000186863E-5</v>
      </c>
      <c r="BJ43" s="66">
        <f t="shared" si="26"/>
        <v>3.1380804000186863E-5</v>
      </c>
      <c r="BK43" s="66">
        <f t="shared" si="26"/>
        <v>3.1380804000186863E-5</v>
      </c>
      <c r="BL43" s="66">
        <f t="shared" si="26"/>
        <v>3.1380804000186863E-5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104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2.83298925E-3</v>
      </c>
      <c r="F46" s="53">
        <f t="shared" si="27"/>
        <v>1.1281772619000003E-2</v>
      </c>
      <c r="G46" s="53">
        <f t="shared" si="27"/>
        <v>1.8853138746000003E-2</v>
      </c>
      <c r="H46" s="53">
        <f t="shared" si="27"/>
        <v>2.5615079373000005E-2</v>
      </c>
      <c r="I46" s="53">
        <f t="shared" si="27"/>
        <v>3.1625873136000002E-2</v>
      </c>
      <c r="J46" s="53">
        <f t="shared" si="27"/>
        <v>3.6943798671000005E-2</v>
      </c>
      <c r="K46" s="53">
        <f t="shared" si="27"/>
        <v>4.1619040359000006E-2</v>
      </c>
      <c r="L46" s="53">
        <f t="shared" si="27"/>
        <v>4.5701782581000008E-2</v>
      </c>
      <c r="M46" s="53">
        <f t="shared" si="27"/>
        <v>4.9687393743000012E-2</v>
      </c>
      <c r="N46" s="53">
        <f t="shared" si="27"/>
        <v>5.3673004905000016E-2</v>
      </c>
      <c r="O46" s="53">
        <f t="shared" si="27"/>
        <v>5.7658616067000019E-2</v>
      </c>
      <c r="P46" s="53">
        <f t="shared" si="27"/>
        <v>6.1644227229000023E-2</v>
      </c>
      <c r="Q46" s="53">
        <f t="shared" si="27"/>
        <v>6.562983839100002E-2</v>
      </c>
      <c r="R46" s="53">
        <f t="shared" si="27"/>
        <v>6.9615449553000017E-2</v>
      </c>
      <c r="S46" s="53">
        <f t="shared" si="27"/>
        <v>7.3601060715000013E-2</v>
      </c>
      <c r="T46" s="53">
        <f t="shared" si="27"/>
        <v>7.758667187700001E-2</v>
      </c>
      <c r="U46" s="53">
        <f t="shared" si="27"/>
        <v>8.1572283039000007E-2</v>
      </c>
      <c r="V46" s="53">
        <f t="shared" si="27"/>
        <v>8.5557894201000004E-2</v>
      </c>
      <c r="W46" s="53">
        <f t="shared" si="27"/>
        <v>8.9543505363000001E-2</v>
      </c>
      <c r="X46" s="53">
        <f t="shared" si="27"/>
        <v>9.3529116524999997E-2</v>
      </c>
      <c r="Y46" s="53">
        <f t="shared" si="27"/>
        <v>9.3903071105999991E-2</v>
      </c>
      <c r="Z46" s="53">
        <f t="shared" si="27"/>
        <v>9.0665369105999996E-2</v>
      </c>
      <c r="AA46" s="53">
        <f t="shared" si="27"/>
        <v>8.7427667106000001E-2</v>
      </c>
      <c r="AB46" s="53">
        <f t="shared" si="27"/>
        <v>8.4189965106000006E-2</v>
      </c>
      <c r="AC46" s="53">
        <f t="shared" si="27"/>
        <v>8.0952263106000011E-2</v>
      </c>
      <c r="AD46" s="53">
        <f t="shared" si="27"/>
        <v>7.7714561106000016E-2</v>
      </c>
      <c r="AE46" s="53">
        <f t="shared" si="27"/>
        <v>7.4476859106000021E-2</v>
      </c>
      <c r="AF46" s="53">
        <f t="shared" si="27"/>
        <v>7.1239157106000026E-2</v>
      </c>
      <c r="AG46" s="53">
        <f t="shared" si="27"/>
        <v>6.8001455106000031E-2</v>
      </c>
      <c r="AH46" s="53">
        <f t="shared" si="27"/>
        <v>6.4763753106000035E-2</v>
      </c>
      <c r="AI46" s="53">
        <f t="shared" si="27"/>
        <v>6.1526051106000033E-2</v>
      </c>
      <c r="AJ46" s="53">
        <f t="shared" si="27"/>
        <v>5.8288349106000031E-2</v>
      </c>
      <c r="AK46" s="53">
        <f t="shared" si="27"/>
        <v>5.5050647106000029E-2</v>
      </c>
      <c r="AL46" s="53">
        <f t="shared" si="27"/>
        <v>5.1812945106000027E-2</v>
      </c>
      <c r="AM46" s="53">
        <f t="shared" si="27"/>
        <v>4.8575243106000025E-2</v>
      </c>
      <c r="AN46" s="53">
        <f t="shared" si="27"/>
        <v>4.5337541106000023E-2</v>
      </c>
      <c r="AO46" s="53">
        <f t="shared" si="27"/>
        <v>4.2099839106000021E-2</v>
      </c>
      <c r="AP46" s="53">
        <f t="shared" si="27"/>
        <v>3.8862137106000019E-2</v>
      </c>
      <c r="AQ46" s="53">
        <f t="shared" si="27"/>
        <v>3.5624435106000017E-2</v>
      </c>
      <c r="AR46" s="53">
        <f t="shared" si="27"/>
        <v>3.2386733106000015E-2</v>
      </c>
      <c r="AS46" s="53">
        <f t="shared" si="27"/>
        <v>2.9149031106000013E-2</v>
      </c>
      <c r="AT46" s="53">
        <f t="shared" si="27"/>
        <v>2.5911329106000011E-2</v>
      </c>
      <c r="AU46" s="53">
        <f t="shared" si="27"/>
        <v>2.2673627106000009E-2</v>
      </c>
      <c r="AV46" s="53">
        <f t="shared" si="27"/>
        <v>1.9435925106000007E-2</v>
      </c>
      <c r="AW46" s="53">
        <f t="shared" si="27"/>
        <v>1.6198223106000005E-2</v>
      </c>
      <c r="AX46" s="53">
        <f t="shared" si="27"/>
        <v>1.2960521106000005E-2</v>
      </c>
      <c r="AY46" s="53">
        <f t="shared" si="27"/>
        <v>9.7228191060000045E-3</v>
      </c>
      <c r="AZ46" s="53">
        <f t="shared" si="27"/>
        <v>6.4851171060000042E-3</v>
      </c>
      <c r="BA46" s="53">
        <f t="shared" si="27"/>
        <v>3.2474151060000039E-3</v>
      </c>
      <c r="BB46" s="53">
        <f t="shared" si="27"/>
        <v>9.713106000003649E-6</v>
      </c>
      <c r="BC46" s="53">
        <f t="shared" si="27"/>
        <v>9.713106000003649E-6</v>
      </c>
      <c r="BD46" s="53">
        <f t="shared" si="27"/>
        <v>9.713106000003649E-6</v>
      </c>
      <c r="BE46" s="53">
        <f t="shared" si="27"/>
        <v>9.713106000003649E-6</v>
      </c>
      <c r="BF46" s="53">
        <f t="shared" si="27"/>
        <v>9.713106000003649E-6</v>
      </c>
      <c r="BG46" s="53">
        <f t="shared" si="27"/>
        <v>9.713106000003649E-6</v>
      </c>
      <c r="BH46" s="53">
        <f t="shared" si="27"/>
        <v>9.713106000003649E-6</v>
      </c>
      <c r="BI46" s="53">
        <f t="shared" si="27"/>
        <v>9.713106000003649E-6</v>
      </c>
      <c r="BJ46" s="53">
        <f t="shared" si="27"/>
        <v>9.713106000003649E-6</v>
      </c>
      <c r="BK46" s="53">
        <f t="shared" si="27"/>
        <v>9.713106000003649E-6</v>
      </c>
      <c r="BL46" s="53">
        <f t="shared" si="27"/>
        <v>9.713106000003649E-6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2.83298925E-3</v>
      </c>
      <c r="E47" s="53">
        <f>(E27-E115)*'Assumptions (Inputs)'!$D$26</f>
        <v>8.4487833690000021E-3</v>
      </c>
      <c r="F47" s="53">
        <f>(F27-F115)*'Assumptions (Inputs)'!$D$26</f>
        <v>7.5713661270000012E-3</v>
      </c>
      <c r="G47" s="53">
        <f>(G27-G115)*'Assumptions (Inputs)'!$D$26</f>
        <v>6.7619406270000007E-3</v>
      </c>
      <c r="H47" s="53">
        <f>(H27-H115)*'Assumptions (Inputs)'!$D$26</f>
        <v>6.0107937630000004E-3</v>
      </c>
      <c r="I47" s="53">
        <f>(I27-I115)*'Assumptions (Inputs)'!$D$26</f>
        <v>5.317925535000002E-3</v>
      </c>
      <c r="J47" s="53">
        <f>(J27-J115)*'Assumptions (Inputs)'!$D$26</f>
        <v>4.6752416880000008E-3</v>
      </c>
      <c r="K47" s="53">
        <f>(K27-K115)*'Assumptions (Inputs)'!$D$26</f>
        <v>4.0827422220000012E-3</v>
      </c>
      <c r="L47" s="53">
        <f>(L27-L115)*'Assumptions (Inputs)'!$D$26</f>
        <v>3.9856111620000011E-3</v>
      </c>
      <c r="M47" s="53">
        <f>(M27-M115)*'Assumptions (Inputs)'!$D$26</f>
        <v>3.9856111620000011E-3</v>
      </c>
      <c r="N47" s="53">
        <f>(N27-N115)*'Assumptions (Inputs)'!$D$26</f>
        <v>3.9856111620000011E-3</v>
      </c>
      <c r="O47" s="53">
        <f>(O27-O115)*'Assumptions (Inputs)'!$D$26</f>
        <v>3.9856111620000011E-3</v>
      </c>
      <c r="P47" s="53">
        <f>(P27-P115)*'Assumptions (Inputs)'!$D$26</f>
        <v>3.9856111620000011E-3</v>
      </c>
      <c r="Q47" s="53">
        <f>(Q27-Q115)*'Assumptions (Inputs)'!$D$26</f>
        <v>3.9856111620000011E-3</v>
      </c>
      <c r="R47" s="53">
        <f>(R27-R115)*'Assumptions (Inputs)'!$D$26</f>
        <v>3.9856111620000011E-3</v>
      </c>
      <c r="S47" s="53">
        <f>(S27-S115)*'Assumptions (Inputs)'!$D$26</f>
        <v>3.9856111620000011E-3</v>
      </c>
      <c r="T47" s="53">
        <f>(T27-T115)*'Assumptions (Inputs)'!$D$26</f>
        <v>3.9856111620000011E-3</v>
      </c>
      <c r="U47" s="53">
        <f>(U27-U115)*'Assumptions (Inputs)'!$D$26</f>
        <v>3.9856111620000011E-3</v>
      </c>
      <c r="V47" s="53">
        <f>(V27-V115)*'Assumptions (Inputs)'!$D$26</f>
        <v>3.9856111620000011E-3</v>
      </c>
      <c r="W47" s="53">
        <f>(W27-W115)*'Assumptions (Inputs)'!$D$26</f>
        <v>3.9856111620000011E-3</v>
      </c>
      <c r="X47" s="53">
        <f>(X27-X115)*'Assumptions (Inputs)'!$D$26</f>
        <v>3.7395458100000035E-4</v>
      </c>
      <c r="Y47" s="53">
        <f>(Y27-Y115)*'Assumptions (Inputs)'!$D$26</f>
        <v>-3.2377020000000003E-3</v>
      </c>
      <c r="Z47" s="53">
        <f>(Z27-Z115)*'Assumptions (Inputs)'!$D$26</f>
        <v>-3.2377020000000003E-3</v>
      </c>
      <c r="AA47" s="53">
        <f>(AA27-AA115)*'Assumptions (Inputs)'!$D$26</f>
        <v>-3.2377020000000003E-3</v>
      </c>
      <c r="AB47" s="53">
        <f>(AB27-AB115)*'Assumptions (Inputs)'!$D$26</f>
        <v>-3.2377020000000003E-3</v>
      </c>
      <c r="AC47" s="53">
        <f>(AC27-AC115)*'Assumptions (Inputs)'!$D$26</f>
        <v>-3.2377020000000003E-3</v>
      </c>
      <c r="AD47" s="53">
        <f>(AD27-AD115)*'Assumptions (Inputs)'!$D$26</f>
        <v>-3.2377020000000003E-3</v>
      </c>
      <c r="AE47" s="53">
        <f>(AE27-AE115)*'Assumptions (Inputs)'!$D$26</f>
        <v>-3.2377020000000003E-3</v>
      </c>
      <c r="AF47" s="53">
        <f>(AF27-AF115)*'Assumptions (Inputs)'!$D$26</f>
        <v>-3.2377020000000003E-3</v>
      </c>
      <c r="AG47" s="53">
        <f>(AG27-AG115)*'Assumptions (Inputs)'!$D$26</f>
        <v>-3.2377020000000003E-3</v>
      </c>
      <c r="AH47" s="53">
        <f>(AH27-AH115)*'Assumptions (Inputs)'!$D$26</f>
        <v>-3.2377020000000003E-3</v>
      </c>
      <c r="AI47" s="53">
        <f>(AI27-AI115)*'Assumptions (Inputs)'!$D$26</f>
        <v>-3.2377020000000003E-3</v>
      </c>
      <c r="AJ47" s="53">
        <f>(AJ27-AJ115)*'Assumptions (Inputs)'!$D$26</f>
        <v>-3.2377020000000003E-3</v>
      </c>
      <c r="AK47" s="53">
        <f>(AK27-AK115)*'Assumptions (Inputs)'!$D$26</f>
        <v>-3.2377020000000003E-3</v>
      </c>
      <c r="AL47" s="53">
        <f>(AL27-AL115)*'Assumptions (Inputs)'!$D$26</f>
        <v>-3.2377020000000003E-3</v>
      </c>
      <c r="AM47" s="53">
        <f>(AM27-AM115)*'Assumptions (Inputs)'!$D$26</f>
        <v>-3.2377020000000003E-3</v>
      </c>
      <c r="AN47" s="53">
        <f>(AN27-AN115)*'Assumptions (Inputs)'!$D$26</f>
        <v>-3.2377020000000003E-3</v>
      </c>
      <c r="AO47" s="53">
        <f>(AO27-AO115)*'Assumptions (Inputs)'!$D$26</f>
        <v>-3.2377020000000003E-3</v>
      </c>
      <c r="AP47" s="53">
        <f>(AP27-AP115)*'Assumptions (Inputs)'!$D$26</f>
        <v>-3.2377020000000003E-3</v>
      </c>
      <c r="AQ47" s="53">
        <f>(AQ27-AQ115)*'Assumptions (Inputs)'!$D$26</f>
        <v>-3.2377020000000003E-3</v>
      </c>
      <c r="AR47" s="53">
        <f>(AR27-AR115)*'Assumptions (Inputs)'!$D$26</f>
        <v>-3.2377020000000003E-3</v>
      </c>
      <c r="AS47" s="53">
        <f>(AS27-AS115)*'Assumptions (Inputs)'!$D$26</f>
        <v>-3.2377020000000003E-3</v>
      </c>
      <c r="AT47" s="53">
        <f>(AT27-AT115)*'Assumptions (Inputs)'!$D$26</f>
        <v>-3.2377020000000003E-3</v>
      </c>
      <c r="AU47" s="53">
        <f>(AU27-AU115)*'Assumptions (Inputs)'!$D$26</f>
        <v>-3.2377020000000003E-3</v>
      </c>
      <c r="AV47" s="53">
        <f>(AV27-AV115)*'Assumptions (Inputs)'!$D$26</f>
        <v>-3.2377020000000003E-3</v>
      </c>
      <c r="AW47" s="53">
        <f>(AW27-AW115)*'Assumptions (Inputs)'!$D$26</f>
        <v>-3.2377020000000003E-3</v>
      </c>
      <c r="AX47" s="53">
        <f>(AX27-AX115)*'Assumptions (Inputs)'!$D$26</f>
        <v>-3.2377020000000003E-3</v>
      </c>
      <c r="AY47" s="53">
        <f>(AY27-AY115)*'Assumptions (Inputs)'!$D$26</f>
        <v>-3.2377020000000003E-3</v>
      </c>
      <c r="AZ47" s="53">
        <f>(AZ27-AZ115)*'Assumptions (Inputs)'!$D$26</f>
        <v>-3.2377020000000003E-3</v>
      </c>
      <c r="BA47" s="53">
        <f>(BA27-BA115)*'Assumptions (Inputs)'!$D$26</f>
        <v>-3.2377020000000003E-3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9.713106000003649E-6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2.83298925E-3</v>
      </c>
      <c r="E48" s="75">
        <f>SUM(E46:E47)</f>
        <v>1.1281772619000003E-2</v>
      </c>
      <c r="F48" s="75">
        <f t="shared" si="28"/>
        <v>1.8853138746000003E-2</v>
      </c>
      <c r="G48" s="75">
        <f t="shared" si="28"/>
        <v>2.5615079373000005E-2</v>
      </c>
      <c r="H48" s="75">
        <f t="shared" si="28"/>
        <v>3.1625873136000002E-2</v>
      </c>
      <c r="I48" s="75">
        <f t="shared" si="28"/>
        <v>3.6943798671000005E-2</v>
      </c>
      <c r="J48" s="75">
        <f t="shared" si="28"/>
        <v>4.1619040359000006E-2</v>
      </c>
      <c r="K48" s="75">
        <f t="shared" si="28"/>
        <v>4.5701782581000008E-2</v>
      </c>
      <c r="L48" s="75">
        <f t="shared" si="28"/>
        <v>4.9687393743000012E-2</v>
      </c>
      <c r="M48" s="75">
        <f t="shared" si="28"/>
        <v>5.3673004905000016E-2</v>
      </c>
      <c r="N48" s="75">
        <f t="shared" si="28"/>
        <v>5.7658616067000019E-2</v>
      </c>
      <c r="O48" s="75">
        <f t="shared" si="28"/>
        <v>6.1644227229000023E-2</v>
      </c>
      <c r="P48" s="75">
        <f t="shared" si="28"/>
        <v>6.562983839100002E-2</v>
      </c>
      <c r="Q48" s="75">
        <f t="shared" si="28"/>
        <v>6.9615449553000017E-2</v>
      </c>
      <c r="R48" s="75">
        <f t="shared" si="28"/>
        <v>7.3601060715000013E-2</v>
      </c>
      <c r="S48" s="75">
        <f t="shared" si="28"/>
        <v>7.758667187700001E-2</v>
      </c>
      <c r="T48" s="75">
        <f t="shared" si="28"/>
        <v>8.1572283039000007E-2</v>
      </c>
      <c r="U48" s="75">
        <f t="shared" si="28"/>
        <v>8.5557894201000004E-2</v>
      </c>
      <c r="V48" s="75">
        <f t="shared" si="28"/>
        <v>8.9543505363000001E-2</v>
      </c>
      <c r="W48" s="75">
        <f t="shared" si="28"/>
        <v>9.3529116524999997E-2</v>
      </c>
      <c r="X48" s="75">
        <f t="shared" si="28"/>
        <v>9.3903071105999991E-2</v>
      </c>
      <c r="Y48" s="75">
        <f t="shared" si="28"/>
        <v>9.0665369105999996E-2</v>
      </c>
      <c r="Z48" s="75">
        <f t="shared" si="28"/>
        <v>8.7427667106000001E-2</v>
      </c>
      <c r="AA48" s="75">
        <f t="shared" si="28"/>
        <v>8.4189965106000006E-2</v>
      </c>
      <c r="AB48" s="75">
        <f t="shared" si="28"/>
        <v>8.0952263106000011E-2</v>
      </c>
      <c r="AC48" s="75">
        <f t="shared" si="28"/>
        <v>7.7714561106000016E-2</v>
      </c>
      <c r="AD48" s="75">
        <f t="shared" si="28"/>
        <v>7.4476859106000021E-2</v>
      </c>
      <c r="AE48" s="75">
        <f t="shared" si="28"/>
        <v>7.1239157106000026E-2</v>
      </c>
      <c r="AF48" s="75">
        <f t="shared" si="28"/>
        <v>6.8001455106000031E-2</v>
      </c>
      <c r="AG48" s="75">
        <f t="shared" si="28"/>
        <v>6.4763753106000035E-2</v>
      </c>
      <c r="AH48" s="75">
        <f t="shared" si="28"/>
        <v>6.1526051106000033E-2</v>
      </c>
      <c r="AI48" s="75">
        <f t="shared" si="28"/>
        <v>5.8288349106000031E-2</v>
      </c>
      <c r="AJ48" s="75">
        <f t="shared" si="28"/>
        <v>5.5050647106000029E-2</v>
      </c>
      <c r="AK48" s="75">
        <f t="shared" si="28"/>
        <v>5.1812945106000027E-2</v>
      </c>
      <c r="AL48" s="75">
        <f t="shared" si="28"/>
        <v>4.8575243106000025E-2</v>
      </c>
      <c r="AM48" s="75">
        <f t="shared" si="28"/>
        <v>4.5337541106000023E-2</v>
      </c>
      <c r="AN48" s="75">
        <f t="shared" si="28"/>
        <v>4.2099839106000021E-2</v>
      </c>
      <c r="AO48" s="75">
        <f t="shared" si="28"/>
        <v>3.8862137106000019E-2</v>
      </c>
      <c r="AP48" s="75">
        <f t="shared" si="28"/>
        <v>3.5624435106000017E-2</v>
      </c>
      <c r="AQ48" s="75">
        <f t="shared" si="28"/>
        <v>3.2386733106000015E-2</v>
      </c>
      <c r="AR48" s="75">
        <f t="shared" si="28"/>
        <v>2.9149031106000013E-2</v>
      </c>
      <c r="AS48" s="75">
        <f t="shared" si="28"/>
        <v>2.5911329106000011E-2</v>
      </c>
      <c r="AT48" s="75">
        <f t="shared" si="28"/>
        <v>2.2673627106000009E-2</v>
      </c>
      <c r="AU48" s="75">
        <f t="shared" si="28"/>
        <v>1.9435925106000007E-2</v>
      </c>
      <c r="AV48" s="75">
        <f t="shared" si="28"/>
        <v>1.6198223106000005E-2</v>
      </c>
      <c r="AW48" s="75">
        <f t="shared" si="28"/>
        <v>1.2960521106000005E-2</v>
      </c>
      <c r="AX48" s="75">
        <f t="shared" si="28"/>
        <v>9.7228191060000045E-3</v>
      </c>
      <c r="AY48" s="75">
        <f t="shared" si="28"/>
        <v>6.4851171060000042E-3</v>
      </c>
      <c r="AZ48" s="75">
        <f t="shared" si="28"/>
        <v>3.2474151060000039E-3</v>
      </c>
      <c r="BA48" s="75">
        <f t="shared" si="28"/>
        <v>9.713106000003649E-6</v>
      </c>
      <c r="BB48" s="75">
        <f t="shared" si="28"/>
        <v>9.713106000003649E-6</v>
      </c>
      <c r="BC48" s="75">
        <f t="shared" si="28"/>
        <v>9.713106000003649E-6</v>
      </c>
      <c r="BD48" s="75">
        <f t="shared" si="28"/>
        <v>9.713106000003649E-6</v>
      </c>
      <c r="BE48" s="75">
        <f t="shared" si="28"/>
        <v>9.713106000003649E-6</v>
      </c>
      <c r="BF48" s="75">
        <f t="shared" si="28"/>
        <v>9.713106000003649E-6</v>
      </c>
      <c r="BG48" s="75">
        <f t="shared" si="28"/>
        <v>9.713106000003649E-6</v>
      </c>
      <c r="BH48" s="75">
        <f t="shared" si="28"/>
        <v>9.713106000003649E-6</v>
      </c>
      <c r="BI48" s="75">
        <f t="shared" si="28"/>
        <v>9.713106000003649E-6</v>
      </c>
      <c r="BJ48" s="75">
        <f t="shared" si="28"/>
        <v>9.713106000003649E-6</v>
      </c>
      <c r="BK48" s="75">
        <f t="shared" si="28"/>
        <v>9.713106000003649E-6</v>
      </c>
      <c r="BL48" s="75">
        <f t="shared" si="28"/>
        <v>9.713106000003649E-6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1.416494625E-3</v>
      </c>
      <c r="E49" s="66">
        <f>AVERAGE(E46,E48)</f>
        <v>7.0573809345000019E-3</v>
      </c>
      <c r="F49" s="66">
        <f t="shared" si="29"/>
        <v>1.5067455682500003E-2</v>
      </c>
      <c r="G49" s="66">
        <f>AVERAGE(G46,G48)</f>
        <v>2.2234109059500004E-2</v>
      </c>
      <c r="H49" s="66">
        <f t="shared" si="29"/>
        <v>2.8620476254500003E-2</v>
      </c>
      <c r="I49" s="66">
        <f t="shared" si="29"/>
        <v>3.4284835903500004E-2</v>
      </c>
      <c r="J49" s="66">
        <f t="shared" si="29"/>
        <v>3.9281419515000006E-2</v>
      </c>
      <c r="K49" s="66">
        <f t="shared" si="29"/>
        <v>4.3660411470000007E-2</v>
      </c>
      <c r="L49" s="66">
        <f>AVERAGE(L46,L48)</f>
        <v>4.7694588162000007E-2</v>
      </c>
      <c r="M49" s="66">
        <f>AVERAGE(M46,M48)</f>
        <v>5.1680199324000017E-2</v>
      </c>
      <c r="N49" s="66">
        <f>AVERAGE(N46,N48)</f>
        <v>5.5665810486000014E-2</v>
      </c>
      <c r="O49" s="66">
        <f t="shared" ref="O49:BL49" si="30">AVERAGE(O46,O48)</f>
        <v>5.9651421648000025E-2</v>
      </c>
      <c r="P49" s="66">
        <f t="shared" si="30"/>
        <v>6.3637032810000022E-2</v>
      </c>
      <c r="Q49" s="66">
        <f t="shared" si="30"/>
        <v>6.7622643972000018E-2</v>
      </c>
      <c r="R49" s="66">
        <f t="shared" si="30"/>
        <v>7.1608255134000015E-2</v>
      </c>
      <c r="S49" s="66">
        <f t="shared" si="30"/>
        <v>7.5593866296000012E-2</v>
      </c>
      <c r="T49" s="66">
        <f t="shared" si="30"/>
        <v>7.9579477458000009E-2</v>
      </c>
      <c r="U49" s="66">
        <f t="shared" si="30"/>
        <v>8.3565088620000005E-2</v>
      </c>
      <c r="V49" s="66">
        <f t="shared" si="30"/>
        <v>8.7550699782000002E-2</v>
      </c>
      <c r="W49" s="66">
        <f t="shared" si="30"/>
        <v>9.1536310943999999E-2</v>
      </c>
      <c r="X49" s="66">
        <f t="shared" si="30"/>
        <v>9.3716093815500001E-2</v>
      </c>
      <c r="Y49" s="66">
        <f t="shared" si="30"/>
        <v>9.2284220105999987E-2</v>
      </c>
      <c r="Z49" s="66">
        <f t="shared" si="30"/>
        <v>8.9046518106000005E-2</v>
      </c>
      <c r="AA49" s="66">
        <f t="shared" si="30"/>
        <v>8.5808816105999997E-2</v>
      </c>
      <c r="AB49" s="66">
        <f t="shared" si="30"/>
        <v>8.2571114106000015E-2</v>
      </c>
      <c r="AC49" s="66">
        <f t="shared" si="30"/>
        <v>7.9333412106000006E-2</v>
      </c>
      <c r="AD49" s="66">
        <f t="shared" si="30"/>
        <v>7.6095710106000025E-2</v>
      </c>
      <c r="AE49" s="66">
        <f t="shared" si="30"/>
        <v>7.2858008106000016E-2</v>
      </c>
      <c r="AF49" s="66">
        <f t="shared" si="30"/>
        <v>6.9620306106000035E-2</v>
      </c>
      <c r="AG49" s="66">
        <f t="shared" si="30"/>
        <v>6.6382604106000026E-2</v>
      </c>
      <c r="AH49" s="66">
        <f t="shared" si="30"/>
        <v>6.3144902106000031E-2</v>
      </c>
      <c r="AI49" s="66">
        <f t="shared" si="30"/>
        <v>5.9907200106000036E-2</v>
      </c>
      <c r="AJ49" s="66">
        <f t="shared" si="30"/>
        <v>5.6669498106000027E-2</v>
      </c>
      <c r="AK49" s="66">
        <f t="shared" si="30"/>
        <v>5.3431796106000032E-2</v>
      </c>
      <c r="AL49" s="66">
        <f t="shared" si="30"/>
        <v>5.0194094106000023E-2</v>
      </c>
      <c r="AM49" s="66">
        <f t="shared" si="30"/>
        <v>4.6956392106000028E-2</v>
      </c>
      <c r="AN49" s="66">
        <f t="shared" si="30"/>
        <v>4.3718690106000019E-2</v>
      </c>
      <c r="AO49" s="66">
        <f t="shared" si="30"/>
        <v>4.0480988106000024E-2</v>
      </c>
      <c r="AP49" s="66">
        <f t="shared" si="30"/>
        <v>3.7243286106000015E-2</v>
      </c>
      <c r="AQ49" s="66">
        <f t="shared" si="30"/>
        <v>3.400558410600002E-2</v>
      </c>
      <c r="AR49" s="66">
        <f t="shared" si="30"/>
        <v>3.0767882106000014E-2</v>
      </c>
      <c r="AS49" s="66">
        <f t="shared" si="30"/>
        <v>2.7530180106000012E-2</v>
      </c>
      <c r="AT49" s="66">
        <f t="shared" si="30"/>
        <v>2.429247810600001E-2</v>
      </c>
      <c r="AU49" s="66">
        <f t="shared" si="30"/>
        <v>2.1054776106000008E-2</v>
      </c>
      <c r="AV49" s="66">
        <f t="shared" si="30"/>
        <v>1.7817074106000006E-2</v>
      </c>
      <c r="AW49" s="66">
        <f t="shared" si="30"/>
        <v>1.4579372106000004E-2</v>
      </c>
      <c r="AX49" s="66">
        <f t="shared" si="30"/>
        <v>1.1341670106000006E-2</v>
      </c>
      <c r="AY49" s="66">
        <f t="shared" si="30"/>
        <v>8.1039681060000035E-3</v>
      </c>
      <c r="AZ49" s="66">
        <f t="shared" si="30"/>
        <v>4.8662661060000041E-3</v>
      </c>
      <c r="BA49" s="66">
        <f t="shared" si="30"/>
        <v>1.6285641060000038E-3</v>
      </c>
      <c r="BB49" s="66">
        <f t="shared" si="30"/>
        <v>9.713106000003649E-6</v>
      </c>
      <c r="BC49" s="66">
        <f t="shared" si="30"/>
        <v>9.713106000003649E-6</v>
      </c>
      <c r="BD49" s="66">
        <f t="shared" si="30"/>
        <v>9.713106000003649E-6</v>
      </c>
      <c r="BE49" s="66">
        <f t="shared" si="30"/>
        <v>9.713106000003649E-6</v>
      </c>
      <c r="BF49" s="66">
        <f t="shared" si="30"/>
        <v>9.713106000003649E-6</v>
      </c>
      <c r="BG49" s="66">
        <f t="shared" si="30"/>
        <v>9.713106000003649E-6</v>
      </c>
      <c r="BH49" s="66">
        <f t="shared" si="30"/>
        <v>9.713106000003649E-6</v>
      </c>
      <c r="BI49" s="66">
        <f t="shared" si="30"/>
        <v>9.713106000003649E-6</v>
      </c>
      <c r="BJ49" s="66">
        <f t="shared" si="30"/>
        <v>9.713106000003649E-6</v>
      </c>
      <c r="BK49" s="66">
        <f t="shared" si="30"/>
        <v>9.713106000003649E-6</v>
      </c>
      <c r="BL49" s="66">
        <f t="shared" si="30"/>
        <v>9.713106000003649E-6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1">C22-C36-C43-C49</f>
        <v>0</v>
      </c>
      <c r="D51" s="69">
        <f t="shared" si="31"/>
        <v>1.2050944766250002</v>
      </c>
      <c r="E51" s="69">
        <f t="shared" si="31"/>
        <v>2.3642356883925002</v>
      </c>
      <c r="F51" s="69">
        <f t="shared" si="31"/>
        <v>2.2711343221125002</v>
      </c>
      <c r="G51" s="69">
        <f t="shared" si="31"/>
        <v>2.1785503655175003</v>
      </c>
      <c r="H51" s="69">
        <f t="shared" si="31"/>
        <v>2.0892676196925</v>
      </c>
      <c r="I51" s="69">
        <f t="shared" si="31"/>
        <v>2.0030395211775001</v>
      </c>
      <c r="J51" s="69">
        <f t="shared" si="31"/>
        <v>1.9196366289750004</v>
      </c>
      <c r="K51" s="69">
        <f t="shared" si="31"/>
        <v>1.8388466245499999</v>
      </c>
      <c r="L51" s="69">
        <f t="shared" si="31"/>
        <v>1.7595154539300002</v>
      </c>
      <c r="M51" s="69">
        <f t="shared" si="31"/>
        <v>1.68038975286</v>
      </c>
      <c r="N51" s="69">
        <f t="shared" si="31"/>
        <v>1.6012640517900001</v>
      </c>
      <c r="O51" s="69">
        <f t="shared" si="31"/>
        <v>1.5221383507199999</v>
      </c>
      <c r="P51" s="69">
        <f t="shared" si="31"/>
        <v>1.44301264965</v>
      </c>
      <c r="Q51" s="69">
        <f t="shared" si="31"/>
        <v>1.3638869485799998</v>
      </c>
      <c r="R51" s="69">
        <f t="shared" si="31"/>
        <v>1.2847612475099999</v>
      </c>
      <c r="S51" s="69">
        <f t="shared" si="31"/>
        <v>1.2056355464399997</v>
      </c>
      <c r="T51" s="69">
        <f t="shared" si="31"/>
        <v>1.1265098453699998</v>
      </c>
      <c r="U51" s="69">
        <f t="shared" si="31"/>
        <v>1.0473841442999996</v>
      </c>
      <c r="V51" s="69">
        <f t="shared" si="31"/>
        <v>0.96825844322999999</v>
      </c>
      <c r="W51" s="69">
        <f t="shared" si="31"/>
        <v>0.88913274215999971</v>
      </c>
      <c r="X51" s="69">
        <f t="shared" si="31"/>
        <v>0.81764708385749985</v>
      </c>
      <c r="Y51" s="69">
        <f t="shared" si="31"/>
        <v>0.76144151108999958</v>
      </c>
      <c r="Z51" s="69">
        <f t="shared" si="31"/>
        <v>0.71287598108999983</v>
      </c>
      <c r="AA51" s="69">
        <f t="shared" si="31"/>
        <v>0.66431045108999953</v>
      </c>
      <c r="AB51" s="69">
        <f t="shared" si="31"/>
        <v>0.61574492108999979</v>
      </c>
      <c r="AC51" s="69">
        <f t="shared" si="31"/>
        <v>0.56717939108999949</v>
      </c>
      <c r="AD51" s="69">
        <f t="shared" si="31"/>
        <v>0.51861386108999974</v>
      </c>
      <c r="AE51" s="69">
        <f t="shared" si="31"/>
        <v>0.47004833108999938</v>
      </c>
      <c r="AF51" s="69">
        <f t="shared" si="31"/>
        <v>0.42148280108999958</v>
      </c>
      <c r="AG51" s="69">
        <f t="shared" si="31"/>
        <v>0.37291727108999939</v>
      </c>
      <c r="AH51" s="69">
        <f t="shared" si="31"/>
        <v>0.32435174108999953</v>
      </c>
      <c r="AI51" s="69">
        <f t="shared" si="31"/>
        <v>0.27578621108999929</v>
      </c>
      <c r="AJ51" s="69">
        <f t="shared" si="31"/>
        <v>0.22722068108999949</v>
      </c>
      <c r="AK51" s="69">
        <f t="shared" si="31"/>
        <v>0.17865515108999969</v>
      </c>
      <c r="AL51" s="69">
        <f t="shared" si="31"/>
        <v>0.13008962108999944</v>
      </c>
      <c r="AM51" s="69">
        <f t="shared" si="31"/>
        <v>8.1524091090000056E-2</v>
      </c>
      <c r="AN51" s="69">
        <f t="shared" si="31"/>
        <v>3.295856108999981E-2</v>
      </c>
      <c r="AO51" s="69">
        <f t="shared" si="31"/>
        <v>-1.5606968909999561E-2</v>
      </c>
      <c r="AP51" s="69">
        <f t="shared" si="31"/>
        <v>-6.4172498909999806E-2</v>
      </c>
      <c r="AQ51" s="69">
        <f t="shared" si="31"/>
        <v>-0.11273802890999918</v>
      </c>
      <c r="AR51" s="69">
        <f t="shared" si="31"/>
        <v>-0.16130355890999942</v>
      </c>
      <c r="AS51" s="69">
        <f t="shared" si="31"/>
        <v>-0.20986908890999878</v>
      </c>
      <c r="AT51" s="69">
        <f t="shared" si="31"/>
        <v>-0.25843461890999903</v>
      </c>
      <c r="AU51" s="69">
        <f t="shared" si="31"/>
        <v>-0.30700014890999838</v>
      </c>
      <c r="AV51" s="69">
        <f t="shared" si="31"/>
        <v>-0.35556567890999868</v>
      </c>
      <c r="AW51" s="69">
        <f t="shared" si="31"/>
        <v>-0.40413120890999804</v>
      </c>
      <c r="AX51" s="69">
        <f t="shared" si="31"/>
        <v>-0.45269673890999829</v>
      </c>
      <c r="AY51" s="69">
        <f t="shared" si="31"/>
        <v>-0.5012622689099977</v>
      </c>
      <c r="AZ51" s="69">
        <f t="shared" si="31"/>
        <v>-0.54982779890999789</v>
      </c>
      <c r="BA51" s="69">
        <f t="shared" si="31"/>
        <v>-0.28707582890999883</v>
      </c>
      <c r="BB51" s="69">
        <f t="shared" si="31"/>
        <v>-4.1093910000190512E-5</v>
      </c>
      <c r="BC51" s="69">
        <f>BC22-BC36-BC43-BC49</f>
        <v>-4.1093910000190512E-5</v>
      </c>
      <c r="BD51" s="69">
        <f>BD22-BD36-BD43-BD49</f>
        <v>-4.1093910000190512E-5</v>
      </c>
      <c r="BE51" s="69">
        <f t="shared" si="31"/>
        <v>-4.1093910000190512E-5</v>
      </c>
      <c r="BF51" s="69">
        <f t="shared" si="31"/>
        <v>-4.1093910000190512E-5</v>
      </c>
      <c r="BG51" s="69">
        <f t="shared" si="31"/>
        <v>-4.1093910000190512E-5</v>
      </c>
      <c r="BH51" s="69">
        <f t="shared" si="31"/>
        <v>-4.1093910000190512E-5</v>
      </c>
      <c r="BI51" s="69">
        <f>BI22-BI36-BI43-BI49</f>
        <v>-4.1093910000190512E-5</v>
      </c>
      <c r="BJ51" s="69">
        <f>BJ22-BJ36-BJ43-BJ49</f>
        <v>-4.1093910000190512E-5</v>
      </c>
      <c r="BK51" s="69">
        <f>BK22-BK36-BK43-BK49</f>
        <v>-4.1093910000190512E-5</v>
      </c>
      <c r="BL51" s="69">
        <f>BL22-BL36-BL43-BL49</f>
        <v>-4.1093910000190512E-5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8.0388254237288067E-3</v>
      </c>
      <c r="E54" s="78">
        <f>(+E33-E115)*'Assumptions (Inputs)'!$E$31/'Assumptions (Inputs)'!$E$30</f>
        <v>8.0388254237288067E-3</v>
      </c>
      <c r="F54" s="78">
        <f>(+F33-F115)*'Assumptions (Inputs)'!$E$31/'Assumptions (Inputs)'!$E$30</f>
        <v>8.0388254237288067E-3</v>
      </c>
      <c r="G54" s="78">
        <f>(+G33-G115)*'Assumptions (Inputs)'!$E$31/'Assumptions (Inputs)'!$E$30</f>
        <v>8.0388254237288067E-3</v>
      </c>
      <c r="H54" s="78">
        <f>(+H33-H115)*'Assumptions (Inputs)'!$E$31/'Assumptions (Inputs)'!$E$30</f>
        <v>8.0388254237288067E-3</v>
      </c>
      <c r="I54" s="78">
        <f>(+I33-I115)*'Assumptions (Inputs)'!$E$31/'Assumptions (Inputs)'!$E$30</f>
        <v>8.0388254237288067E-3</v>
      </c>
      <c r="J54" s="78">
        <f>(+J33-J115)*'Assumptions (Inputs)'!$E$31/'Assumptions (Inputs)'!$E$30</f>
        <v>8.0388254237288067E-3</v>
      </c>
      <c r="K54" s="78">
        <f>(+K33-K115)*'Assumptions (Inputs)'!$E$31/'Assumptions (Inputs)'!$E$30</f>
        <v>8.0388254237288067E-3</v>
      </c>
      <c r="L54" s="78">
        <f>(+L33-L115)*'Assumptions (Inputs)'!$E$31/'Assumptions (Inputs)'!$E$30</f>
        <v>8.0388254237288067E-3</v>
      </c>
      <c r="M54" s="78">
        <f>(+M33-M115)*'Assumptions (Inputs)'!$E$31/'Assumptions (Inputs)'!$E$30</f>
        <v>8.0388254237288067E-3</v>
      </c>
      <c r="N54" s="78">
        <f>(+N33-N115)*'Assumptions (Inputs)'!$E$31/'Assumptions (Inputs)'!$E$30</f>
        <v>8.0388254237288067E-3</v>
      </c>
      <c r="O54" s="78">
        <f>(+O33-O115)*'Assumptions (Inputs)'!$E$31/'Assumptions (Inputs)'!$E$30</f>
        <v>8.0388254237288067E-3</v>
      </c>
      <c r="P54" s="78">
        <f>(+P33-P115)*'Assumptions (Inputs)'!$E$31/'Assumptions (Inputs)'!$E$30</f>
        <v>8.0388254237288067E-3</v>
      </c>
      <c r="Q54" s="78">
        <f>(+Q33-Q115)*'Assumptions (Inputs)'!$E$31/'Assumptions (Inputs)'!$E$30</f>
        <v>8.0388254237288067E-3</v>
      </c>
      <c r="R54" s="78">
        <f>(+R33-R115)*'Assumptions (Inputs)'!$E$31/'Assumptions (Inputs)'!$E$30</f>
        <v>8.0388254237288067E-3</v>
      </c>
      <c r="S54" s="78">
        <f>(+S33-S115)*'Assumptions (Inputs)'!$E$31/'Assumptions (Inputs)'!$E$30</f>
        <v>8.0388254237288067E-3</v>
      </c>
      <c r="T54" s="78">
        <f>(+T33-T115)*'Assumptions (Inputs)'!$E$31/'Assumptions (Inputs)'!$E$30</f>
        <v>8.0388254237288067E-3</v>
      </c>
      <c r="U54" s="78">
        <f>(+U33-U115)*'Assumptions (Inputs)'!$E$31/'Assumptions (Inputs)'!$E$30</f>
        <v>8.0388254237288067E-3</v>
      </c>
      <c r="V54" s="78">
        <f>(+V33-V115)*'Assumptions (Inputs)'!$E$31/'Assumptions (Inputs)'!$E$30</f>
        <v>8.0388254237288067E-3</v>
      </c>
      <c r="W54" s="78">
        <f>(+W33-W115)*'Assumptions (Inputs)'!$E$31/'Assumptions (Inputs)'!$E$30</f>
        <v>8.0388254237288067E-3</v>
      </c>
      <c r="X54" s="78">
        <f>(+X33-X115)*'Assumptions (Inputs)'!$E$31/'Assumptions (Inputs)'!$E$30</f>
        <v>8.0388254237288067E-3</v>
      </c>
      <c r="Y54" s="78">
        <f>(+Y33-Y115)*'Assumptions (Inputs)'!$E$31/'Assumptions (Inputs)'!$E$30</f>
        <v>8.0388254237288067E-3</v>
      </c>
      <c r="Z54" s="78">
        <f>(+Z33-Z115)*'Assumptions (Inputs)'!$E$31/'Assumptions (Inputs)'!$E$30</f>
        <v>8.0388254237288067E-3</v>
      </c>
      <c r="AA54" s="78">
        <f>(+AA33-AA115)*'Assumptions (Inputs)'!$E$31/'Assumptions (Inputs)'!$E$30</f>
        <v>8.0388254237288067E-3</v>
      </c>
      <c r="AB54" s="78">
        <f>(+AB33-AB115)*'Assumptions (Inputs)'!$E$31/'Assumptions (Inputs)'!$E$30</f>
        <v>8.0388254237288067E-3</v>
      </c>
      <c r="AC54" s="78">
        <f>(+AC33-AC115)*'Assumptions (Inputs)'!$E$31/'Assumptions (Inputs)'!$E$30</f>
        <v>8.0388254237288067E-3</v>
      </c>
      <c r="AD54" s="78">
        <f>(+AD33-AD115)*'Assumptions (Inputs)'!$E$31/'Assumptions (Inputs)'!$E$30</f>
        <v>8.0388254237288067E-3</v>
      </c>
      <c r="AE54" s="78">
        <f>(+AE33-AE115)*'Assumptions (Inputs)'!$E$31/'Assumptions (Inputs)'!$E$30</f>
        <v>8.0388254237288067E-3</v>
      </c>
      <c r="AF54" s="78">
        <f>(+AF33-AF115)*'Assumptions (Inputs)'!$E$31/'Assumptions (Inputs)'!$E$30</f>
        <v>8.0388254237288067E-3</v>
      </c>
      <c r="AG54" s="78">
        <f>(+AG33-AG115)*'Assumptions (Inputs)'!$E$31/'Assumptions (Inputs)'!$E$30</f>
        <v>8.0388254237288067E-3</v>
      </c>
      <c r="AH54" s="78">
        <f>(+AH33-AH115)*'Assumptions (Inputs)'!$E$31/'Assumptions (Inputs)'!$E$30</f>
        <v>8.0388254237288067E-3</v>
      </c>
      <c r="AI54" s="78">
        <f>(+AI33-AI115)*'Assumptions (Inputs)'!$E$31/'Assumptions (Inputs)'!$E$30</f>
        <v>8.0388254237288067E-3</v>
      </c>
      <c r="AJ54" s="78">
        <f>(+AJ33-AJ115)*'Assumptions (Inputs)'!$E$31/'Assumptions (Inputs)'!$E$30</f>
        <v>8.0388254237288067E-3</v>
      </c>
      <c r="AK54" s="78">
        <f>(+AK33-AK115)*'Assumptions (Inputs)'!$E$31/'Assumptions (Inputs)'!$E$30</f>
        <v>8.0388254237288067E-3</v>
      </c>
      <c r="AL54" s="78">
        <f>(+AL33-AL115)*'Assumptions (Inputs)'!$E$31/'Assumptions (Inputs)'!$E$30</f>
        <v>8.0388254237288067E-3</v>
      </c>
      <c r="AM54" s="78">
        <f>(+AM33-AM115)*'Assumptions (Inputs)'!$E$31/'Assumptions (Inputs)'!$E$30</f>
        <v>8.0388254237288067E-3</v>
      </c>
      <c r="AN54" s="78">
        <f>(+AN33-AN115)*'Assumptions (Inputs)'!$E$31/'Assumptions (Inputs)'!$E$30</f>
        <v>8.0388254237288067E-3</v>
      </c>
      <c r="AO54" s="78">
        <f>(+AO33-AO115)*'Assumptions (Inputs)'!$E$31/'Assumptions (Inputs)'!$E$30</f>
        <v>8.0388254237288067E-3</v>
      </c>
      <c r="AP54" s="78">
        <f>(+AP33-AP115)*'Assumptions (Inputs)'!$E$31/'Assumptions (Inputs)'!$E$30</f>
        <v>8.0388254237288067E-3</v>
      </c>
      <c r="AQ54" s="78">
        <f>(+AQ33-AQ115)*'Assumptions (Inputs)'!$E$31/'Assumptions (Inputs)'!$E$30</f>
        <v>8.0388254237288067E-3</v>
      </c>
      <c r="AR54" s="78">
        <f>(+AR33-AR115)*'Assumptions (Inputs)'!$E$31/'Assumptions (Inputs)'!$E$30</f>
        <v>8.0388254237288067E-3</v>
      </c>
      <c r="AS54" s="78">
        <f>(+AS33-AS115)*'Assumptions (Inputs)'!$E$31/'Assumptions (Inputs)'!$E$30</f>
        <v>8.0388254237288067E-3</v>
      </c>
      <c r="AT54" s="78">
        <f>(+AT33-AT115)*'Assumptions (Inputs)'!$E$31/'Assumptions (Inputs)'!$E$30</f>
        <v>8.0388254237288067E-3</v>
      </c>
      <c r="AU54" s="78">
        <f>(+AU33-AU115)*'Assumptions (Inputs)'!$E$31/'Assumptions (Inputs)'!$E$30</f>
        <v>8.0388254237288067E-3</v>
      </c>
      <c r="AV54" s="78">
        <f>(+AV33-AV115)*'Assumptions (Inputs)'!$E$31/'Assumptions (Inputs)'!$E$30</f>
        <v>8.0388254237288067E-3</v>
      </c>
      <c r="AW54" s="78">
        <f>(+AW33-AW115)*'Assumptions (Inputs)'!$E$31/'Assumptions (Inputs)'!$E$30</f>
        <v>8.0388254237288067E-3</v>
      </c>
      <c r="AX54" s="78">
        <f>(+AX33-AX115)*'Assumptions (Inputs)'!$E$31/'Assumptions (Inputs)'!$E$30</f>
        <v>8.0388254237288067E-3</v>
      </c>
      <c r="AY54" s="78">
        <f>(+AY33-AY115)*'Assumptions (Inputs)'!$E$31/'Assumptions (Inputs)'!$E$30</f>
        <v>8.0388254237288067E-3</v>
      </c>
      <c r="AZ54" s="78">
        <f>(+AZ33-AZ115)*'Assumptions (Inputs)'!$E$31/'Assumptions (Inputs)'!$E$30</f>
        <v>8.0388254237288067E-3</v>
      </c>
      <c r="BA54" s="78">
        <f>(+BA33-BA115)*'Assumptions (Inputs)'!$E$31/'Assumptions (Inputs)'!$E$30</f>
        <v>8.0388254237288067E-3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0.40194127118644013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2">B33</f>
        <v>0</v>
      </c>
      <c r="C55" s="72">
        <f t="shared" si="32"/>
        <v>0</v>
      </c>
      <c r="D55" s="72">
        <f t="shared" si="32"/>
        <v>6.2263499999999999E-2</v>
      </c>
      <c r="E55" s="72">
        <f t="shared" si="32"/>
        <v>6.2263499999999999E-2</v>
      </c>
      <c r="F55" s="72">
        <f t="shared" si="32"/>
        <v>6.2263499999999999E-2</v>
      </c>
      <c r="G55" s="72">
        <f t="shared" si="32"/>
        <v>6.2263499999999999E-2</v>
      </c>
      <c r="H55" s="72">
        <f t="shared" si="32"/>
        <v>6.2263499999999999E-2</v>
      </c>
      <c r="I55" s="72">
        <f t="shared" si="32"/>
        <v>6.2263499999999999E-2</v>
      </c>
      <c r="J55" s="72">
        <f t="shared" si="32"/>
        <v>6.2263499999999999E-2</v>
      </c>
      <c r="K55" s="72">
        <f t="shared" si="32"/>
        <v>6.2263499999999999E-2</v>
      </c>
      <c r="L55" s="72">
        <f t="shared" si="32"/>
        <v>6.2263499999999999E-2</v>
      </c>
      <c r="M55" s="72">
        <f t="shared" si="32"/>
        <v>6.2263499999999999E-2</v>
      </c>
      <c r="N55" s="72">
        <f t="shared" si="32"/>
        <v>6.2263499999999999E-2</v>
      </c>
      <c r="O55" s="72">
        <f t="shared" si="32"/>
        <v>6.2263499999999999E-2</v>
      </c>
      <c r="P55" s="72">
        <f t="shared" si="32"/>
        <v>6.2263499999999999E-2</v>
      </c>
      <c r="Q55" s="72">
        <f t="shared" si="32"/>
        <v>6.2263499999999999E-2</v>
      </c>
      <c r="R55" s="72">
        <f t="shared" si="32"/>
        <v>6.2263499999999999E-2</v>
      </c>
      <c r="S55" s="72">
        <f t="shared" si="32"/>
        <v>6.2263499999999999E-2</v>
      </c>
      <c r="T55" s="72">
        <f t="shared" si="32"/>
        <v>6.2263499999999999E-2</v>
      </c>
      <c r="U55" s="72">
        <f t="shared" si="32"/>
        <v>6.2263499999999999E-2</v>
      </c>
      <c r="V55" s="72">
        <f t="shared" si="32"/>
        <v>6.2263499999999999E-2</v>
      </c>
      <c r="W55" s="72">
        <f t="shared" si="32"/>
        <v>6.2263499999999999E-2</v>
      </c>
      <c r="X55" s="72">
        <f t="shared" si="32"/>
        <v>6.2263499999999999E-2</v>
      </c>
      <c r="Y55" s="72">
        <f t="shared" si="32"/>
        <v>6.2263499999999999E-2</v>
      </c>
      <c r="Z55" s="72">
        <f t="shared" si="32"/>
        <v>6.2263499999999999E-2</v>
      </c>
      <c r="AA55" s="72">
        <f t="shared" si="32"/>
        <v>6.2263499999999999E-2</v>
      </c>
      <c r="AB55" s="72">
        <f t="shared" si="32"/>
        <v>6.2263499999999999E-2</v>
      </c>
      <c r="AC55" s="72">
        <f t="shared" si="32"/>
        <v>6.2263499999999999E-2</v>
      </c>
      <c r="AD55" s="72">
        <f t="shared" si="32"/>
        <v>6.2263499999999999E-2</v>
      </c>
      <c r="AE55" s="72">
        <f t="shared" si="32"/>
        <v>6.2263499999999999E-2</v>
      </c>
      <c r="AF55" s="72">
        <f t="shared" si="32"/>
        <v>6.2263499999999999E-2</v>
      </c>
      <c r="AG55" s="72">
        <f t="shared" si="32"/>
        <v>6.2263499999999999E-2</v>
      </c>
      <c r="AH55" s="72">
        <f t="shared" si="32"/>
        <v>6.2263499999999999E-2</v>
      </c>
      <c r="AI55" s="72">
        <f t="shared" si="32"/>
        <v>6.2263499999999999E-2</v>
      </c>
      <c r="AJ55" s="72">
        <f t="shared" si="32"/>
        <v>6.2263499999999999E-2</v>
      </c>
      <c r="AK55" s="72">
        <f t="shared" si="32"/>
        <v>6.2263499999999999E-2</v>
      </c>
      <c r="AL55" s="72">
        <f t="shared" si="32"/>
        <v>6.2263499999999999E-2</v>
      </c>
      <c r="AM55" s="72">
        <f t="shared" si="32"/>
        <v>6.2263499999999999E-2</v>
      </c>
      <c r="AN55" s="72">
        <f t="shared" si="32"/>
        <v>6.2263499999999999E-2</v>
      </c>
      <c r="AO55" s="72">
        <f t="shared" si="32"/>
        <v>6.2263499999999999E-2</v>
      </c>
      <c r="AP55" s="72">
        <f t="shared" si="32"/>
        <v>6.2263499999999999E-2</v>
      </c>
      <c r="AQ55" s="72">
        <f t="shared" si="32"/>
        <v>6.2263499999999999E-2</v>
      </c>
      <c r="AR55" s="72">
        <f t="shared" si="32"/>
        <v>6.2263499999999999E-2</v>
      </c>
      <c r="AS55" s="72">
        <f t="shared" si="32"/>
        <v>6.2263499999999999E-2</v>
      </c>
      <c r="AT55" s="72">
        <f t="shared" si="32"/>
        <v>6.2263499999999999E-2</v>
      </c>
      <c r="AU55" s="72">
        <f t="shared" si="32"/>
        <v>6.2263499999999999E-2</v>
      </c>
      <c r="AV55" s="72">
        <f t="shared" si="32"/>
        <v>6.2263499999999999E-2</v>
      </c>
      <c r="AW55" s="72">
        <f t="shared" si="32"/>
        <v>6.2263499999999999E-2</v>
      </c>
      <c r="AX55" s="72">
        <f t="shared" si="32"/>
        <v>6.2263499999999999E-2</v>
      </c>
      <c r="AY55" s="72">
        <f t="shared" si="32"/>
        <v>6.2263499999999999E-2</v>
      </c>
      <c r="AZ55" s="72">
        <f t="shared" si="32"/>
        <v>6.2263499999999999E-2</v>
      </c>
      <c r="BA55" s="72">
        <f t="shared" si="32"/>
        <v>6.2263499999999999E-2</v>
      </c>
      <c r="BB55" s="72">
        <f t="shared" si="32"/>
        <v>0</v>
      </c>
      <c r="BC55" s="72">
        <f t="shared" si="32"/>
        <v>0</v>
      </c>
      <c r="BD55" s="72">
        <f t="shared" si="32"/>
        <v>0</v>
      </c>
      <c r="BE55" s="72">
        <f t="shared" si="32"/>
        <v>0</v>
      </c>
      <c r="BF55" s="72">
        <f t="shared" si="32"/>
        <v>0</v>
      </c>
      <c r="BG55" s="72">
        <f t="shared" si="32"/>
        <v>0</v>
      </c>
      <c r="BH55" s="72">
        <f t="shared" si="32"/>
        <v>0</v>
      </c>
      <c r="BI55" s="72">
        <f t="shared" si="32"/>
        <v>0</v>
      </c>
      <c r="BJ55" s="72">
        <f t="shared" si="32"/>
        <v>0</v>
      </c>
      <c r="BK55" s="72">
        <f t="shared" si="32"/>
        <v>0</v>
      </c>
      <c r="BL55" s="72">
        <f t="shared" si="32"/>
        <v>0</v>
      </c>
      <c r="BM55" s="35"/>
      <c r="BN55" s="72">
        <f>SUM(B55:BM55)</f>
        <v>3.1131749999999974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0.12452700000000001</v>
      </c>
      <c r="E56" s="65">
        <f>E21*'Assumptions (Inputs)'!$D$48</f>
        <v>0.12452700000000001</v>
      </c>
      <c r="F56" s="65">
        <f>F21*'Assumptions (Inputs)'!$D$48</f>
        <v>0.12452700000000001</v>
      </c>
      <c r="G56" s="65">
        <f>G21*'Assumptions (Inputs)'!$D$48</f>
        <v>0.12452700000000001</v>
      </c>
      <c r="H56" s="65">
        <f>H21*'Assumptions (Inputs)'!$D$48</f>
        <v>0.12452700000000001</v>
      </c>
      <c r="I56" s="65">
        <f>I21*'Assumptions (Inputs)'!$D$48</f>
        <v>0.12452700000000001</v>
      </c>
      <c r="J56" s="65">
        <f>J21*'Assumptions (Inputs)'!$D$48</f>
        <v>0.12452700000000001</v>
      </c>
      <c r="K56" s="65">
        <f>K21*'Assumptions (Inputs)'!$D$48</f>
        <v>0.12452700000000001</v>
      </c>
      <c r="L56" s="65">
        <f>L21*'Assumptions (Inputs)'!$D$48</f>
        <v>0.12452700000000001</v>
      </c>
      <c r="M56" s="65">
        <f>M21*'Assumptions (Inputs)'!$D$48</f>
        <v>0.12452700000000001</v>
      </c>
      <c r="N56" s="65">
        <f>N21*'Assumptions (Inputs)'!$D$48</f>
        <v>0.12452700000000001</v>
      </c>
      <c r="O56" s="65">
        <f>O21*'Assumptions (Inputs)'!$D$48</f>
        <v>0.12452700000000001</v>
      </c>
      <c r="P56" s="65">
        <f>P21*'Assumptions (Inputs)'!$D$48</f>
        <v>0.12452700000000001</v>
      </c>
      <c r="Q56" s="65">
        <f>Q21*'Assumptions (Inputs)'!$D$48</f>
        <v>0.12452700000000001</v>
      </c>
      <c r="R56" s="65">
        <f>R21*'Assumptions (Inputs)'!$D$48</f>
        <v>0.12452700000000001</v>
      </c>
      <c r="S56" s="65">
        <f>S21*'Assumptions (Inputs)'!$D$48</f>
        <v>0.12452700000000001</v>
      </c>
      <c r="T56" s="65">
        <f>T21*'Assumptions (Inputs)'!$D$48</f>
        <v>0.12452700000000001</v>
      </c>
      <c r="U56" s="65">
        <f>U21*'Assumptions (Inputs)'!$D$48</f>
        <v>0.12452700000000001</v>
      </c>
      <c r="V56" s="65">
        <f>V21*'Assumptions (Inputs)'!$D$48</f>
        <v>0.12452700000000001</v>
      </c>
      <c r="W56" s="65">
        <f>W21*'Assumptions (Inputs)'!$D$48</f>
        <v>0.12452700000000001</v>
      </c>
      <c r="X56" s="65">
        <f>X21*'Assumptions (Inputs)'!$D$48</f>
        <v>0.12452700000000001</v>
      </c>
      <c r="Y56" s="65">
        <f>Y21*'Assumptions (Inputs)'!$D$48</f>
        <v>0.12452700000000001</v>
      </c>
      <c r="Z56" s="65">
        <f>Z21*'Assumptions (Inputs)'!$D$48</f>
        <v>0.12452700000000001</v>
      </c>
      <c r="AA56" s="65">
        <f>AA21*'Assumptions (Inputs)'!$D$48</f>
        <v>0.12452700000000001</v>
      </c>
      <c r="AB56" s="65">
        <f>AB21*'Assumptions (Inputs)'!$D$48</f>
        <v>0.12452700000000001</v>
      </c>
      <c r="AC56" s="65">
        <f>AC21*'Assumptions (Inputs)'!$D$48</f>
        <v>0.12452700000000001</v>
      </c>
      <c r="AD56" s="65">
        <f>AD21*'Assumptions (Inputs)'!$D$48</f>
        <v>0.12452700000000001</v>
      </c>
      <c r="AE56" s="65">
        <f>AE21*'Assumptions (Inputs)'!$D$48</f>
        <v>0.12452700000000001</v>
      </c>
      <c r="AF56" s="65">
        <f>AF21*'Assumptions (Inputs)'!$D$48</f>
        <v>0.12452700000000001</v>
      </c>
      <c r="AG56" s="65">
        <f>AG21*'Assumptions (Inputs)'!$D$48</f>
        <v>0.12452700000000001</v>
      </c>
      <c r="AH56" s="65">
        <f>AH21*'Assumptions (Inputs)'!$D$48</f>
        <v>0.12452700000000001</v>
      </c>
      <c r="AI56" s="65">
        <f>AI21*'Assumptions (Inputs)'!$D$48</f>
        <v>0.12452700000000001</v>
      </c>
      <c r="AJ56" s="65">
        <f>AJ21*'Assumptions (Inputs)'!$D$48</f>
        <v>0.12452700000000001</v>
      </c>
      <c r="AK56" s="65">
        <f>AK21*'Assumptions (Inputs)'!$D$48</f>
        <v>0.12452700000000001</v>
      </c>
      <c r="AL56" s="65">
        <f>AL21*'Assumptions (Inputs)'!$D$48</f>
        <v>0.12452700000000001</v>
      </c>
      <c r="AM56" s="65">
        <f>AM21*'Assumptions (Inputs)'!$D$48</f>
        <v>0.12452700000000001</v>
      </c>
      <c r="AN56" s="65">
        <f>AN21*'Assumptions (Inputs)'!$D$48</f>
        <v>0.12452700000000001</v>
      </c>
      <c r="AO56" s="65">
        <f>AO21*'Assumptions (Inputs)'!$D$48</f>
        <v>0.12452700000000001</v>
      </c>
      <c r="AP56" s="65">
        <f>AP21*'Assumptions (Inputs)'!$D$48</f>
        <v>0.12452700000000001</v>
      </c>
      <c r="AQ56" s="65">
        <f>AQ21*'Assumptions (Inputs)'!$D$48</f>
        <v>0.12452700000000001</v>
      </c>
      <c r="AR56" s="65">
        <f>AR21*'Assumptions (Inputs)'!$D$48</f>
        <v>0.12452700000000001</v>
      </c>
      <c r="AS56" s="65">
        <f>AS21*'Assumptions (Inputs)'!$D$48</f>
        <v>0.12452700000000001</v>
      </c>
      <c r="AT56" s="65">
        <f>AT21*'Assumptions (Inputs)'!$D$48</f>
        <v>0.12452700000000001</v>
      </c>
      <c r="AU56" s="65">
        <f>AU21*'Assumptions (Inputs)'!$D$48</f>
        <v>0.12452700000000001</v>
      </c>
      <c r="AV56" s="65">
        <f>AV21*'Assumptions (Inputs)'!$D$48</f>
        <v>0.12452700000000001</v>
      </c>
      <c r="AW56" s="65">
        <f>AW21*'Assumptions (Inputs)'!$D$48</f>
        <v>0.12452700000000001</v>
      </c>
      <c r="AX56" s="65">
        <f>AX21*'Assumptions (Inputs)'!$D$48</f>
        <v>0.12452700000000001</v>
      </c>
      <c r="AY56" s="65">
        <f>AY21*'Assumptions (Inputs)'!$D$48</f>
        <v>0.12452700000000001</v>
      </c>
      <c r="AZ56" s="65">
        <f>AZ21*'Assumptions (Inputs)'!$D$48</f>
        <v>0.12452700000000001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6.1018229999999951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3">SUM(B54:B56)</f>
        <v>0</v>
      </c>
      <c r="C57" s="66">
        <f t="shared" si="33"/>
        <v>0</v>
      </c>
      <c r="D57" s="66">
        <f t="shared" si="33"/>
        <v>0.19482932542372883</v>
      </c>
      <c r="E57" s="66">
        <f t="shared" si="33"/>
        <v>0.19482932542372883</v>
      </c>
      <c r="F57" s="66">
        <f t="shared" si="33"/>
        <v>0.19482932542372883</v>
      </c>
      <c r="G57" s="66">
        <f t="shared" si="33"/>
        <v>0.19482932542372883</v>
      </c>
      <c r="H57" s="66">
        <f t="shared" si="33"/>
        <v>0.19482932542372883</v>
      </c>
      <c r="I57" s="66">
        <f t="shared" si="33"/>
        <v>0.19482932542372883</v>
      </c>
      <c r="J57" s="66">
        <f t="shared" si="33"/>
        <v>0.19482932542372883</v>
      </c>
      <c r="K57" s="66">
        <f t="shared" si="33"/>
        <v>0.19482932542372883</v>
      </c>
      <c r="L57" s="66">
        <f t="shared" si="33"/>
        <v>0.19482932542372883</v>
      </c>
      <c r="M57" s="66">
        <f t="shared" si="33"/>
        <v>0.19482932542372883</v>
      </c>
      <c r="N57" s="66">
        <f t="shared" si="33"/>
        <v>0.19482932542372883</v>
      </c>
      <c r="O57" s="66">
        <f t="shared" si="33"/>
        <v>0.19482932542372883</v>
      </c>
      <c r="P57" s="66">
        <f t="shared" si="33"/>
        <v>0.19482932542372883</v>
      </c>
      <c r="Q57" s="66">
        <f t="shared" si="33"/>
        <v>0.19482932542372883</v>
      </c>
      <c r="R57" s="66">
        <f t="shared" si="33"/>
        <v>0.19482932542372883</v>
      </c>
      <c r="S57" s="66">
        <f t="shared" si="33"/>
        <v>0.19482932542372883</v>
      </c>
      <c r="T57" s="66">
        <f t="shared" si="33"/>
        <v>0.19482932542372883</v>
      </c>
      <c r="U57" s="66">
        <f t="shared" si="33"/>
        <v>0.19482932542372883</v>
      </c>
      <c r="V57" s="66">
        <f t="shared" si="33"/>
        <v>0.19482932542372883</v>
      </c>
      <c r="W57" s="66">
        <f t="shared" si="33"/>
        <v>0.19482932542372883</v>
      </c>
      <c r="X57" s="66">
        <f t="shared" si="33"/>
        <v>0.19482932542372883</v>
      </c>
      <c r="Y57" s="66">
        <f t="shared" si="33"/>
        <v>0.19482932542372883</v>
      </c>
      <c r="Z57" s="66">
        <f t="shared" si="33"/>
        <v>0.19482932542372883</v>
      </c>
      <c r="AA57" s="66">
        <f t="shared" si="33"/>
        <v>0.19482932542372883</v>
      </c>
      <c r="AB57" s="66">
        <f t="shared" si="33"/>
        <v>0.19482932542372883</v>
      </c>
      <c r="AC57" s="66">
        <f t="shared" si="33"/>
        <v>0.19482932542372883</v>
      </c>
      <c r="AD57" s="66">
        <f t="shared" si="33"/>
        <v>0.19482932542372883</v>
      </c>
      <c r="AE57" s="66">
        <f t="shared" si="33"/>
        <v>0.19482932542372883</v>
      </c>
      <c r="AF57" s="66">
        <f t="shared" si="33"/>
        <v>0.19482932542372883</v>
      </c>
      <c r="AG57" s="66">
        <f t="shared" si="33"/>
        <v>0.19482932542372883</v>
      </c>
      <c r="AH57" s="66">
        <f t="shared" si="33"/>
        <v>0.19482932542372883</v>
      </c>
      <c r="AI57" s="66">
        <f t="shared" si="33"/>
        <v>0.19482932542372883</v>
      </c>
      <c r="AJ57" s="66">
        <f t="shared" si="33"/>
        <v>0.19482932542372883</v>
      </c>
      <c r="AK57" s="66">
        <f t="shared" si="33"/>
        <v>0.19482932542372883</v>
      </c>
      <c r="AL57" s="66">
        <f t="shared" si="33"/>
        <v>0.19482932542372883</v>
      </c>
      <c r="AM57" s="66">
        <f t="shared" si="33"/>
        <v>0.19482932542372883</v>
      </c>
      <c r="AN57" s="66">
        <f t="shared" si="33"/>
        <v>0.19482932542372883</v>
      </c>
      <c r="AO57" s="66">
        <f t="shared" si="33"/>
        <v>0.19482932542372883</v>
      </c>
      <c r="AP57" s="66">
        <f t="shared" si="33"/>
        <v>0.19482932542372883</v>
      </c>
      <c r="AQ57" s="66">
        <f t="shared" si="33"/>
        <v>0.19482932542372883</v>
      </c>
      <c r="AR57" s="66">
        <f t="shared" si="33"/>
        <v>0.19482932542372883</v>
      </c>
      <c r="AS57" s="66">
        <f t="shared" si="33"/>
        <v>0.19482932542372883</v>
      </c>
      <c r="AT57" s="66">
        <f t="shared" si="33"/>
        <v>0.19482932542372883</v>
      </c>
      <c r="AU57" s="66">
        <f t="shared" si="33"/>
        <v>0.19482932542372883</v>
      </c>
      <c r="AV57" s="66">
        <f t="shared" si="33"/>
        <v>0.19482932542372883</v>
      </c>
      <c r="AW57" s="66">
        <f t="shared" si="33"/>
        <v>0.19482932542372883</v>
      </c>
      <c r="AX57" s="66">
        <f t="shared" si="33"/>
        <v>0.19482932542372883</v>
      </c>
      <c r="AY57" s="66">
        <f t="shared" si="33"/>
        <v>0.19482932542372883</v>
      </c>
      <c r="AZ57" s="66">
        <f t="shared" si="33"/>
        <v>0.19482932542372883</v>
      </c>
      <c r="BA57" s="66">
        <f t="shared" si="33"/>
        <v>7.0302325423728801E-2</v>
      </c>
      <c r="BB57" s="66">
        <f t="shared" si="33"/>
        <v>0</v>
      </c>
      <c r="BC57" s="66">
        <f t="shared" si="33"/>
        <v>0</v>
      </c>
      <c r="BD57" s="66">
        <f t="shared" si="33"/>
        <v>0</v>
      </c>
      <c r="BE57" s="66">
        <f t="shared" si="33"/>
        <v>0</v>
      </c>
      <c r="BF57" s="66">
        <f t="shared" si="33"/>
        <v>0</v>
      </c>
      <c r="BG57" s="66">
        <f t="shared" si="33"/>
        <v>0</v>
      </c>
      <c r="BH57" s="66">
        <f t="shared" si="33"/>
        <v>0</v>
      </c>
      <c r="BI57" s="66">
        <f t="shared" si="33"/>
        <v>0</v>
      </c>
      <c r="BJ57" s="66">
        <f t="shared" si="33"/>
        <v>0</v>
      </c>
      <c r="BK57" s="66">
        <f t="shared" si="33"/>
        <v>0</v>
      </c>
      <c r="BL57" s="66">
        <f t="shared" si="33"/>
        <v>0</v>
      </c>
      <c r="BM57" s="35"/>
      <c r="BN57" s="72">
        <f>SUM(B57:BM57)</f>
        <v>9.6169392711864514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4">B51</f>
        <v>0</v>
      </c>
      <c r="C60" s="72">
        <f t="shared" si="34"/>
        <v>0</v>
      </c>
      <c r="D60" s="72">
        <f t="shared" si="34"/>
        <v>1.2050944766250002</v>
      </c>
      <c r="E60" s="72">
        <f t="shared" si="34"/>
        <v>2.3642356883925002</v>
      </c>
      <c r="F60" s="72">
        <f t="shared" si="34"/>
        <v>2.2711343221125002</v>
      </c>
      <c r="G60" s="72">
        <f t="shared" si="34"/>
        <v>2.1785503655175003</v>
      </c>
      <c r="H60" s="72">
        <f t="shared" si="34"/>
        <v>2.0892676196925</v>
      </c>
      <c r="I60" s="72">
        <f t="shared" si="34"/>
        <v>2.0030395211775001</v>
      </c>
      <c r="J60" s="72">
        <f t="shared" si="34"/>
        <v>1.9196366289750004</v>
      </c>
      <c r="K60" s="72">
        <f t="shared" si="34"/>
        <v>1.8388466245499999</v>
      </c>
      <c r="L60" s="72">
        <f t="shared" si="34"/>
        <v>1.7595154539300002</v>
      </c>
      <c r="M60" s="72">
        <f t="shared" si="34"/>
        <v>1.68038975286</v>
      </c>
      <c r="N60" s="72">
        <f t="shared" si="34"/>
        <v>1.6012640517900001</v>
      </c>
      <c r="O60" s="72">
        <f t="shared" si="34"/>
        <v>1.5221383507199999</v>
      </c>
      <c r="P60" s="72">
        <f t="shared" si="34"/>
        <v>1.44301264965</v>
      </c>
      <c r="Q60" s="72">
        <f t="shared" si="34"/>
        <v>1.3638869485799998</v>
      </c>
      <c r="R60" s="72">
        <f t="shared" si="34"/>
        <v>1.2847612475099999</v>
      </c>
      <c r="S60" s="72">
        <f t="shared" si="34"/>
        <v>1.2056355464399997</v>
      </c>
      <c r="T60" s="72">
        <f t="shared" si="34"/>
        <v>1.1265098453699998</v>
      </c>
      <c r="U60" s="72">
        <f t="shared" si="34"/>
        <v>1.0473841442999996</v>
      </c>
      <c r="V60" s="72">
        <f t="shared" si="34"/>
        <v>0.96825844322999999</v>
      </c>
      <c r="W60" s="72">
        <f t="shared" si="34"/>
        <v>0.88913274215999971</v>
      </c>
      <c r="X60" s="72">
        <f t="shared" si="34"/>
        <v>0.81764708385749985</v>
      </c>
      <c r="Y60" s="72">
        <f t="shared" si="34"/>
        <v>0.76144151108999958</v>
      </c>
      <c r="Z60" s="72">
        <f t="shared" si="34"/>
        <v>0.71287598108999983</v>
      </c>
      <c r="AA60" s="72">
        <f t="shared" si="34"/>
        <v>0.66431045108999953</v>
      </c>
      <c r="AB60" s="72">
        <f t="shared" si="34"/>
        <v>0.61574492108999979</v>
      </c>
      <c r="AC60" s="72">
        <f t="shared" si="34"/>
        <v>0.56717939108999949</v>
      </c>
      <c r="AD60" s="72">
        <f t="shared" si="34"/>
        <v>0.51861386108999974</v>
      </c>
      <c r="AE60" s="72">
        <f t="shared" si="34"/>
        <v>0.47004833108999938</v>
      </c>
      <c r="AF60" s="72">
        <f t="shared" si="34"/>
        <v>0.42148280108999958</v>
      </c>
      <c r="AG60" s="72">
        <f t="shared" si="34"/>
        <v>0.37291727108999939</v>
      </c>
      <c r="AH60" s="72">
        <f t="shared" si="34"/>
        <v>0.32435174108999953</v>
      </c>
      <c r="AI60" s="72">
        <f t="shared" si="34"/>
        <v>0.27578621108999929</v>
      </c>
      <c r="AJ60" s="72">
        <f t="shared" si="34"/>
        <v>0.22722068108999949</v>
      </c>
      <c r="AK60" s="72">
        <f t="shared" si="34"/>
        <v>0.17865515108999969</v>
      </c>
      <c r="AL60" s="72">
        <f t="shared" si="34"/>
        <v>0.13008962108999944</v>
      </c>
      <c r="AM60" s="72">
        <f t="shared" si="34"/>
        <v>8.1524091090000056E-2</v>
      </c>
      <c r="AN60" s="72">
        <f t="shared" si="34"/>
        <v>3.295856108999981E-2</v>
      </c>
      <c r="AO60" s="72">
        <f t="shared" si="34"/>
        <v>-1.5606968909999561E-2</v>
      </c>
      <c r="AP60" s="72">
        <f t="shared" si="34"/>
        <v>-6.4172498909999806E-2</v>
      </c>
      <c r="AQ60" s="72">
        <f t="shared" si="34"/>
        <v>-0.11273802890999918</v>
      </c>
      <c r="AR60" s="72">
        <f t="shared" si="34"/>
        <v>-0.16130355890999942</v>
      </c>
      <c r="AS60" s="72">
        <f t="shared" si="34"/>
        <v>-0.20986908890999878</v>
      </c>
      <c r="AT60" s="72">
        <f t="shared" si="34"/>
        <v>-0.25843461890999903</v>
      </c>
      <c r="AU60" s="72">
        <f t="shared" si="34"/>
        <v>-0.30700014890999838</v>
      </c>
      <c r="AV60" s="72">
        <f t="shared" si="34"/>
        <v>-0.35556567890999868</v>
      </c>
      <c r="AW60" s="72">
        <f t="shared" si="34"/>
        <v>-0.40413120890999804</v>
      </c>
      <c r="AX60" s="72">
        <f t="shared" si="34"/>
        <v>-0.45269673890999829</v>
      </c>
      <c r="AY60" s="72">
        <f t="shared" si="34"/>
        <v>-0.5012622689099977</v>
      </c>
      <c r="AZ60" s="72">
        <f t="shared" si="34"/>
        <v>-0.54982779890999789</v>
      </c>
      <c r="BA60" s="72">
        <f t="shared" si="34"/>
        <v>-0.28707582890999883</v>
      </c>
      <c r="BB60" s="72">
        <f t="shared" si="34"/>
        <v>-4.1093910000190512E-5</v>
      </c>
      <c r="BC60" s="72">
        <f t="shared" si="34"/>
        <v>-4.1093910000190512E-5</v>
      </c>
      <c r="BD60" s="72">
        <f t="shared" si="34"/>
        <v>-4.1093910000190512E-5</v>
      </c>
      <c r="BE60" s="72">
        <f t="shared" si="34"/>
        <v>-4.1093910000190512E-5</v>
      </c>
      <c r="BF60" s="72">
        <f t="shared" si="34"/>
        <v>-4.1093910000190512E-5</v>
      </c>
      <c r="BG60" s="72">
        <f t="shared" si="34"/>
        <v>-4.1093910000190512E-5</v>
      </c>
      <c r="BH60" s="72">
        <f t="shared" si="34"/>
        <v>-4.1093910000190512E-5</v>
      </c>
      <c r="BI60" s="72">
        <f t="shared" si="34"/>
        <v>-4.1093910000190512E-5</v>
      </c>
      <c r="BJ60" s="72">
        <f t="shared" si="34"/>
        <v>-4.1093910000190512E-5</v>
      </c>
      <c r="BK60" s="72">
        <f t="shared" si="34"/>
        <v>-4.1093910000190512E-5</v>
      </c>
      <c r="BL60" s="72">
        <f t="shared" si="34"/>
        <v>-4.1093910000190512E-5</v>
      </c>
      <c r="BM60" s="35"/>
      <c r="BN60" s="72">
        <f>SUM(B60:BM60)</f>
        <v>35.254405616040032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5">G61</f>
        <v>9.5200000000000007E-2</v>
      </c>
      <c r="I61" s="355">
        <f t="shared" si="35"/>
        <v>9.5200000000000007E-2</v>
      </c>
      <c r="J61" s="355">
        <f t="shared" si="35"/>
        <v>9.5200000000000007E-2</v>
      </c>
      <c r="K61" s="355">
        <f t="shared" si="35"/>
        <v>9.5200000000000007E-2</v>
      </c>
      <c r="L61" s="355">
        <f t="shared" si="35"/>
        <v>9.5200000000000007E-2</v>
      </c>
      <c r="M61" s="355">
        <f t="shared" si="35"/>
        <v>9.5200000000000007E-2</v>
      </c>
      <c r="N61" s="355">
        <f t="shared" si="35"/>
        <v>9.5200000000000007E-2</v>
      </c>
      <c r="O61" s="355">
        <f t="shared" si="35"/>
        <v>9.5200000000000007E-2</v>
      </c>
      <c r="P61" s="355">
        <f t="shared" si="35"/>
        <v>9.5200000000000007E-2</v>
      </c>
      <c r="Q61" s="355">
        <f t="shared" si="35"/>
        <v>9.5200000000000007E-2</v>
      </c>
      <c r="R61" s="355">
        <f t="shared" si="35"/>
        <v>9.5200000000000007E-2</v>
      </c>
      <c r="S61" s="355">
        <f t="shared" si="35"/>
        <v>9.5200000000000007E-2</v>
      </c>
      <c r="T61" s="355">
        <f t="shared" si="35"/>
        <v>9.5200000000000007E-2</v>
      </c>
      <c r="U61" s="355">
        <f t="shared" si="35"/>
        <v>9.5200000000000007E-2</v>
      </c>
      <c r="V61" s="355">
        <f t="shared" si="35"/>
        <v>9.5200000000000007E-2</v>
      </c>
      <c r="W61" s="355">
        <f t="shared" si="35"/>
        <v>9.5200000000000007E-2</v>
      </c>
      <c r="X61" s="355">
        <f t="shared" si="35"/>
        <v>9.5200000000000007E-2</v>
      </c>
      <c r="Y61" s="355">
        <f t="shared" si="35"/>
        <v>9.5200000000000007E-2</v>
      </c>
      <c r="Z61" s="355">
        <f t="shared" si="35"/>
        <v>9.5200000000000007E-2</v>
      </c>
      <c r="AA61" s="355">
        <f t="shared" si="35"/>
        <v>9.5200000000000007E-2</v>
      </c>
      <c r="AB61" s="355">
        <f t="shared" si="35"/>
        <v>9.5200000000000007E-2</v>
      </c>
      <c r="AC61" s="355">
        <f t="shared" si="35"/>
        <v>9.5200000000000007E-2</v>
      </c>
      <c r="AD61" s="355">
        <f t="shared" si="35"/>
        <v>9.5200000000000007E-2</v>
      </c>
      <c r="AE61" s="355">
        <f t="shared" si="35"/>
        <v>9.5200000000000007E-2</v>
      </c>
      <c r="AF61" s="355">
        <f t="shared" si="35"/>
        <v>9.5200000000000007E-2</v>
      </c>
      <c r="AG61" s="355">
        <f t="shared" si="35"/>
        <v>9.5200000000000007E-2</v>
      </c>
      <c r="AH61" s="355">
        <f t="shared" si="35"/>
        <v>9.5200000000000007E-2</v>
      </c>
      <c r="AI61" s="355">
        <f t="shared" si="35"/>
        <v>9.5200000000000007E-2</v>
      </c>
      <c r="AJ61" s="355">
        <f t="shared" si="35"/>
        <v>9.5200000000000007E-2</v>
      </c>
      <c r="AK61" s="355">
        <f t="shared" si="35"/>
        <v>9.5200000000000007E-2</v>
      </c>
      <c r="AL61" s="355">
        <f t="shared" si="35"/>
        <v>9.5200000000000007E-2</v>
      </c>
      <c r="AM61" s="355">
        <f t="shared" si="35"/>
        <v>9.5200000000000007E-2</v>
      </c>
      <c r="AN61" s="355">
        <f t="shared" si="35"/>
        <v>9.5200000000000007E-2</v>
      </c>
      <c r="AO61" s="355">
        <f t="shared" si="35"/>
        <v>9.5200000000000007E-2</v>
      </c>
      <c r="AP61" s="355">
        <f t="shared" si="35"/>
        <v>9.5200000000000007E-2</v>
      </c>
      <c r="AQ61" s="355">
        <f t="shared" si="35"/>
        <v>9.5200000000000007E-2</v>
      </c>
      <c r="AR61" s="355">
        <f t="shared" si="35"/>
        <v>9.5200000000000007E-2</v>
      </c>
      <c r="AS61" s="355">
        <f t="shared" si="35"/>
        <v>9.5200000000000007E-2</v>
      </c>
      <c r="AT61" s="355">
        <f t="shared" si="35"/>
        <v>9.5200000000000007E-2</v>
      </c>
      <c r="AU61" s="355">
        <f t="shared" si="35"/>
        <v>9.5200000000000007E-2</v>
      </c>
      <c r="AV61" s="355">
        <f t="shared" si="35"/>
        <v>9.5200000000000007E-2</v>
      </c>
      <c r="AW61" s="355">
        <f t="shared" si="35"/>
        <v>9.5200000000000007E-2</v>
      </c>
      <c r="AX61" s="355">
        <f t="shared" si="35"/>
        <v>9.5200000000000007E-2</v>
      </c>
      <c r="AY61" s="355">
        <f t="shared" si="35"/>
        <v>9.5200000000000007E-2</v>
      </c>
      <c r="AZ61" s="355">
        <f t="shared" si="35"/>
        <v>9.5200000000000007E-2</v>
      </c>
      <c r="BA61" s="355">
        <f t="shared" si="35"/>
        <v>9.5200000000000007E-2</v>
      </c>
      <c r="BB61" s="355">
        <f t="shared" si="35"/>
        <v>9.5200000000000007E-2</v>
      </c>
      <c r="BC61" s="355">
        <f t="shared" si="35"/>
        <v>9.5200000000000007E-2</v>
      </c>
      <c r="BD61" s="355">
        <f t="shared" si="35"/>
        <v>9.5200000000000007E-2</v>
      </c>
      <c r="BE61" s="355">
        <f t="shared" si="35"/>
        <v>9.5200000000000007E-2</v>
      </c>
      <c r="BF61" s="355">
        <f t="shared" si="35"/>
        <v>9.5200000000000007E-2</v>
      </c>
      <c r="BG61" s="355">
        <f t="shared" si="35"/>
        <v>9.5200000000000007E-2</v>
      </c>
      <c r="BH61" s="355">
        <f t="shared" si="35"/>
        <v>9.5200000000000007E-2</v>
      </c>
      <c r="BI61" s="355">
        <f t="shared" si="35"/>
        <v>9.5200000000000007E-2</v>
      </c>
      <c r="BJ61" s="355">
        <f t="shared" si="35"/>
        <v>9.5200000000000007E-2</v>
      </c>
      <c r="BK61" s="355">
        <f t="shared" si="35"/>
        <v>9.5200000000000007E-2</v>
      </c>
      <c r="BL61" s="355">
        <f t="shared" si="35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6">+B60*B61</f>
        <v>0</v>
      </c>
      <c r="C62" s="72">
        <f t="shared" si="36"/>
        <v>0</v>
      </c>
      <c r="D62" s="72">
        <f t="shared" si="36"/>
        <v>0.11689416423262503</v>
      </c>
      <c r="E62" s="72">
        <f t="shared" si="36"/>
        <v>0.22720304965451929</v>
      </c>
      <c r="F62" s="72">
        <f>+F60*F61</f>
        <v>0.21780178149058876</v>
      </c>
      <c r="G62" s="72">
        <f t="shared" ref="G62:BL62" si="37">+G60*G61</f>
        <v>0.20739799479726603</v>
      </c>
      <c r="H62" s="72">
        <f t="shared" si="37"/>
        <v>0.19889827739472601</v>
      </c>
      <c r="I62" s="72">
        <f t="shared" si="37"/>
        <v>0.19068936241609802</v>
      </c>
      <c r="J62" s="72">
        <f t="shared" si="37"/>
        <v>0.18274940707842005</v>
      </c>
      <c r="K62" s="72">
        <f t="shared" si="37"/>
        <v>0.17505819865715999</v>
      </c>
      <c r="L62" s="72">
        <f t="shared" si="37"/>
        <v>0.16750587121413604</v>
      </c>
      <c r="M62" s="72">
        <f t="shared" si="37"/>
        <v>0.159973104472272</v>
      </c>
      <c r="N62" s="72">
        <f t="shared" si="37"/>
        <v>0.15244033773040802</v>
      </c>
      <c r="O62" s="72">
        <f t="shared" si="37"/>
        <v>0.14490757098854401</v>
      </c>
      <c r="P62" s="72">
        <f t="shared" si="37"/>
        <v>0.13737480424668</v>
      </c>
      <c r="Q62" s="72">
        <f t="shared" si="37"/>
        <v>0.12984203750481599</v>
      </c>
      <c r="R62" s="72">
        <f t="shared" si="37"/>
        <v>0.12230927076295199</v>
      </c>
      <c r="S62" s="72">
        <f t="shared" si="37"/>
        <v>0.11477650402108798</v>
      </c>
      <c r="T62" s="72">
        <f t="shared" si="37"/>
        <v>0.10724373727922398</v>
      </c>
      <c r="U62" s="72">
        <f t="shared" si="37"/>
        <v>9.9710970537359972E-2</v>
      </c>
      <c r="V62" s="72">
        <f t="shared" si="37"/>
        <v>9.2178203795496003E-2</v>
      </c>
      <c r="W62" s="72">
        <f t="shared" si="37"/>
        <v>8.4645437053631978E-2</v>
      </c>
      <c r="X62" s="72">
        <f t="shared" si="37"/>
        <v>7.7840002383233992E-2</v>
      </c>
      <c r="Y62" s="72">
        <f t="shared" si="37"/>
        <v>7.2489231855767972E-2</v>
      </c>
      <c r="Z62" s="72">
        <f t="shared" si="37"/>
        <v>6.786579339976799E-2</v>
      </c>
      <c r="AA62" s="72">
        <f t="shared" si="37"/>
        <v>6.3242354943767953E-2</v>
      </c>
      <c r="AB62" s="72">
        <f t="shared" si="37"/>
        <v>5.8618916487767986E-2</v>
      </c>
      <c r="AC62" s="72">
        <f t="shared" si="37"/>
        <v>5.3995478031767956E-2</v>
      </c>
      <c r="AD62" s="72">
        <f t="shared" si="37"/>
        <v>4.9372039575767981E-2</v>
      </c>
      <c r="AE62" s="72">
        <f t="shared" si="37"/>
        <v>4.4748601119767945E-2</v>
      </c>
      <c r="AF62" s="72">
        <f t="shared" si="37"/>
        <v>4.0125162663767963E-2</v>
      </c>
      <c r="AG62" s="72">
        <f t="shared" si="37"/>
        <v>3.5501724207767947E-2</v>
      </c>
      <c r="AH62" s="72">
        <f t="shared" si="37"/>
        <v>3.0878285751767959E-2</v>
      </c>
      <c r="AI62" s="72">
        <f t="shared" si="37"/>
        <v>2.6254847295767936E-2</v>
      </c>
      <c r="AJ62" s="72">
        <f t="shared" si="37"/>
        <v>2.1631408839767954E-2</v>
      </c>
      <c r="AK62" s="72">
        <f t="shared" si="37"/>
        <v>1.7007970383767973E-2</v>
      </c>
      <c r="AL62" s="72">
        <f t="shared" si="37"/>
        <v>1.2384531927767948E-2</v>
      </c>
      <c r="AM62" s="72">
        <f t="shared" si="37"/>
        <v>7.7610934717680059E-3</v>
      </c>
      <c r="AN62" s="72">
        <f t="shared" si="37"/>
        <v>3.137655015767982E-3</v>
      </c>
      <c r="AO62" s="72">
        <f t="shared" si="37"/>
        <v>-1.4857834402319584E-3</v>
      </c>
      <c r="AP62" s="72">
        <f t="shared" si="37"/>
        <v>-6.1092218962319816E-3</v>
      </c>
      <c r="AQ62" s="72">
        <f t="shared" si="37"/>
        <v>-1.0732660352231922E-2</v>
      </c>
      <c r="AR62" s="72">
        <f t="shared" si="37"/>
        <v>-1.5356098808231947E-2</v>
      </c>
      <c r="AS62" s="72">
        <f t="shared" si="37"/>
        <v>-1.9979537264231885E-2</v>
      </c>
      <c r="AT62" s="72">
        <f t="shared" si="37"/>
        <v>-2.4602975720231908E-2</v>
      </c>
      <c r="AU62" s="72">
        <f t="shared" si="37"/>
        <v>-2.9226414176231848E-2</v>
      </c>
      <c r="AV62" s="72">
        <f t="shared" si="37"/>
        <v>-3.3849852632231878E-2</v>
      </c>
      <c r="AW62" s="72">
        <f t="shared" si="37"/>
        <v>-3.8473291088231817E-2</v>
      </c>
      <c r="AX62" s="72">
        <f t="shared" si="37"/>
        <v>-4.309672954423184E-2</v>
      </c>
      <c r="AY62" s="72">
        <f t="shared" si="37"/>
        <v>-4.7720168000231787E-2</v>
      </c>
      <c r="AZ62" s="72">
        <f t="shared" si="37"/>
        <v>-5.2343606456231803E-2</v>
      </c>
      <c r="BA62" s="72">
        <f t="shared" si="37"/>
        <v>-2.7329618912231891E-2</v>
      </c>
      <c r="BB62" s="72">
        <f t="shared" si="37"/>
        <v>-3.9121402320181371E-6</v>
      </c>
      <c r="BC62" s="72">
        <f t="shared" si="37"/>
        <v>-3.9121402320181371E-6</v>
      </c>
      <c r="BD62" s="72">
        <f t="shared" si="37"/>
        <v>-3.9121402320181371E-6</v>
      </c>
      <c r="BE62" s="72">
        <f t="shared" si="37"/>
        <v>-3.9121402320181371E-6</v>
      </c>
      <c r="BF62" s="72">
        <f t="shared" si="37"/>
        <v>-3.9121402320181371E-6</v>
      </c>
      <c r="BG62" s="72">
        <f t="shared" si="37"/>
        <v>-3.9121402320181371E-6</v>
      </c>
      <c r="BH62" s="72">
        <f t="shared" si="37"/>
        <v>-3.9121402320181371E-6</v>
      </c>
      <c r="BI62" s="72">
        <f t="shared" si="37"/>
        <v>-3.9121402320181371E-6</v>
      </c>
      <c r="BJ62" s="72">
        <f t="shared" si="37"/>
        <v>-3.9121402320181371E-6</v>
      </c>
      <c r="BK62" s="72">
        <f t="shared" si="37"/>
        <v>-3.9121402320181371E-6</v>
      </c>
      <c r="BL62" s="72">
        <f t="shared" si="37"/>
        <v>-3.9121402320181371E-6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8">B57</f>
        <v>0</v>
      </c>
      <c r="C63" s="65">
        <f t="shared" si="38"/>
        <v>0</v>
      </c>
      <c r="D63" s="65">
        <f t="shared" si="38"/>
        <v>0.19482932542372883</v>
      </c>
      <c r="E63" s="65">
        <f t="shared" si="38"/>
        <v>0.19482932542372883</v>
      </c>
      <c r="F63" s="65">
        <f t="shared" si="38"/>
        <v>0.19482932542372883</v>
      </c>
      <c r="G63" s="65">
        <f t="shared" si="38"/>
        <v>0.19482932542372883</v>
      </c>
      <c r="H63" s="65">
        <f t="shared" si="38"/>
        <v>0.19482932542372883</v>
      </c>
      <c r="I63" s="65">
        <f t="shared" si="38"/>
        <v>0.19482932542372883</v>
      </c>
      <c r="J63" s="65">
        <f t="shared" si="38"/>
        <v>0.19482932542372883</v>
      </c>
      <c r="K63" s="65">
        <f t="shared" si="38"/>
        <v>0.19482932542372883</v>
      </c>
      <c r="L63" s="65">
        <f t="shared" si="38"/>
        <v>0.19482932542372883</v>
      </c>
      <c r="M63" s="65">
        <f t="shared" si="38"/>
        <v>0.19482932542372883</v>
      </c>
      <c r="N63" s="65">
        <f t="shared" si="38"/>
        <v>0.19482932542372883</v>
      </c>
      <c r="O63" s="65">
        <f t="shared" si="38"/>
        <v>0.19482932542372883</v>
      </c>
      <c r="P63" s="65">
        <f t="shared" si="38"/>
        <v>0.19482932542372883</v>
      </c>
      <c r="Q63" s="65">
        <f t="shared" si="38"/>
        <v>0.19482932542372883</v>
      </c>
      <c r="R63" s="65">
        <f t="shared" si="38"/>
        <v>0.19482932542372883</v>
      </c>
      <c r="S63" s="65">
        <f t="shared" si="38"/>
        <v>0.19482932542372883</v>
      </c>
      <c r="T63" s="65">
        <f t="shared" si="38"/>
        <v>0.19482932542372883</v>
      </c>
      <c r="U63" s="65">
        <f t="shared" si="38"/>
        <v>0.19482932542372883</v>
      </c>
      <c r="V63" s="65">
        <f t="shared" si="38"/>
        <v>0.19482932542372883</v>
      </c>
      <c r="W63" s="65">
        <f t="shared" si="38"/>
        <v>0.19482932542372883</v>
      </c>
      <c r="X63" s="65">
        <f t="shared" si="38"/>
        <v>0.19482932542372883</v>
      </c>
      <c r="Y63" s="65">
        <f t="shared" si="38"/>
        <v>0.19482932542372883</v>
      </c>
      <c r="Z63" s="65">
        <f t="shared" si="38"/>
        <v>0.19482932542372883</v>
      </c>
      <c r="AA63" s="65">
        <f t="shared" si="38"/>
        <v>0.19482932542372883</v>
      </c>
      <c r="AB63" s="65">
        <f t="shared" si="38"/>
        <v>0.19482932542372883</v>
      </c>
      <c r="AC63" s="65">
        <f t="shared" si="38"/>
        <v>0.19482932542372883</v>
      </c>
      <c r="AD63" s="65">
        <f t="shared" si="38"/>
        <v>0.19482932542372883</v>
      </c>
      <c r="AE63" s="65">
        <f t="shared" si="38"/>
        <v>0.19482932542372883</v>
      </c>
      <c r="AF63" s="65">
        <f t="shared" si="38"/>
        <v>0.19482932542372883</v>
      </c>
      <c r="AG63" s="65">
        <f t="shared" si="38"/>
        <v>0.19482932542372883</v>
      </c>
      <c r="AH63" s="65">
        <f t="shared" si="38"/>
        <v>0.19482932542372883</v>
      </c>
      <c r="AI63" s="65">
        <f t="shared" si="38"/>
        <v>0.19482932542372883</v>
      </c>
      <c r="AJ63" s="65">
        <f t="shared" si="38"/>
        <v>0.19482932542372883</v>
      </c>
      <c r="AK63" s="65">
        <f t="shared" si="38"/>
        <v>0.19482932542372883</v>
      </c>
      <c r="AL63" s="65">
        <f t="shared" si="38"/>
        <v>0.19482932542372883</v>
      </c>
      <c r="AM63" s="65">
        <f t="shared" si="38"/>
        <v>0.19482932542372883</v>
      </c>
      <c r="AN63" s="65">
        <f t="shared" si="38"/>
        <v>0.19482932542372883</v>
      </c>
      <c r="AO63" s="65">
        <f t="shared" si="38"/>
        <v>0.19482932542372883</v>
      </c>
      <c r="AP63" s="65">
        <f t="shared" si="38"/>
        <v>0.19482932542372883</v>
      </c>
      <c r="AQ63" s="65">
        <f t="shared" si="38"/>
        <v>0.19482932542372883</v>
      </c>
      <c r="AR63" s="65">
        <f t="shared" si="38"/>
        <v>0.19482932542372883</v>
      </c>
      <c r="AS63" s="65">
        <f t="shared" si="38"/>
        <v>0.19482932542372883</v>
      </c>
      <c r="AT63" s="65">
        <f t="shared" si="38"/>
        <v>0.19482932542372883</v>
      </c>
      <c r="AU63" s="65">
        <f t="shared" si="38"/>
        <v>0.19482932542372883</v>
      </c>
      <c r="AV63" s="65">
        <f t="shared" si="38"/>
        <v>0.19482932542372883</v>
      </c>
      <c r="AW63" s="65">
        <f t="shared" si="38"/>
        <v>0.19482932542372883</v>
      </c>
      <c r="AX63" s="65">
        <f t="shared" si="38"/>
        <v>0.19482932542372883</v>
      </c>
      <c r="AY63" s="65">
        <f t="shared" si="38"/>
        <v>0.19482932542372883</v>
      </c>
      <c r="AZ63" s="65">
        <f t="shared" si="38"/>
        <v>0.19482932542372883</v>
      </c>
      <c r="BA63" s="65">
        <f t="shared" si="38"/>
        <v>7.0302325423728801E-2</v>
      </c>
      <c r="BB63" s="65">
        <f t="shared" si="38"/>
        <v>0</v>
      </c>
      <c r="BC63" s="65">
        <f t="shared" si="38"/>
        <v>0</v>
      </c>
      <c r="BD63" s="65">
        <f t="shared" si="38"/>
        <v>0</v>
      </c>
      <c r="BE63" s="65">
        <f t="shared" si="38"/>
        <v>0</v>
      </c>
      <c r="BF63" s="65">
        <f t="shared" si="38"/>
        <v>0</v>
      </c>
      <c r="BG63" s="65">
        <f t="shared" si="38"/>
        <v>0</v>
      </c>
      <c r="BH63" s="65">
        <f t="shared" si="38"/>
        <v>0</v>
      </c>
      <c r="BI63" s="65">
        <f t="shared" si="38"/>
        <v>0</v>
      </c>
      <c r="BJ63" s="65">
        <f t="shared" si="38"/>
        <v>0</v>
      </c>
      <c r="BK63" s="65">
        <f t="shared" si="38"/>
        <v>0</v>
      </c>
      <c r="BL63" s="65">
        <f t="shared" si="38"/>
        <v>0</v>
      </c>
      <c r="BM63" s="35"/>
      <c r="BN63" s="72">
        <f>SUM(B63:BM63)</f>
        <v>9.6169392711864514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9">SUM(C62:C63)</f>
        <v>0</v>
      </c>
      <c r="D64" s="72">
        <f t="shared" si="39"/>
        <v>0.31172348965635388</v>
      </c>
      <c r="E64" s="72">
        <f t="shared" si="39"/>
        <v>0.42203237507824809</v>
      </c>
      <c r="F64" s="72">
        <f t="shared" si="39"/>
        <v>0.41263110691431759</v>
      </c>
      <c r="G64" s="72">
        <f t="shared" si="39"/>
        <v>0.40222732022099483</v>
      </c>
      <c r="H64" s="72">
        <f t="shared" si="39"/>
        <v>0.39372760281845487</v>
      </c>
      <c r="I64" s="72">
        <f t="shared" si="39"/>
        <v>0.38551868783982685</v>
      </c>
      <c r="J64" s="72">
        <f t="shared" si="39"/>
        <v>0.37757873250214891</v>
      </c>
      <c r="K64" s="72">
        <f t="shared" si="39"/>
        <v>0.36988752408088882</v>
      </c>
      <c r="L64" s="72">
        <f t="shared" si="39"/>
        <v>0.36233519663786484</v>
      </c>
      <c r="M64" s="72">
        <f t="shared" si="39"/>
        <v>0.35480242989600086</v>
      </c>
      <c r="N64" s="72">
        <f t="shared" si="39"/>
        <v>0.34726966315413688</v>
      </c>
      <c r="O64" s="72">
        <f t="shared" si="39"/>
        <v>0.33973689641227284</v>
      </c>
      <c r="P64" s="72">
        <f t="shared" si="39"/>
        <v>0.3322041296704088</v>
      </c>
      <c r="Q64" s="72">
        <f t="shared" si="39"/>
        <v>0.32467136292854482</v>
      </c>
      <c r="R64" s="72">
        <f t="shared" si="39"/>
        <v>0.31713859618668083</v>
      </c>
      <c r="S64" s="72">
        <f t="shared" si="39"/>
        <v>0.30960582944481679</v>
      </c>
      <c r="T64" s="72">
        <f t="shared" si="39"/>
        <v>0.30207306270295281</v>
      </c>
      <c r="U64" s="72">
        <f t="shared" si="39"/>
        <v>0.29454029596108877</v>
      </c>
      <c r="V64" s="72">
        <f t="shared" si="39"/>
        <v>0.28700752921922484</v>
      </c>
      <c r="W64" s="72">
        <f t="shared" si="39"/>
        <v>0.27947476247736081</v>
      </c>
      <c r="X64" s="72">
        <f t="shared" si="39"/>
        <v>0.27266932780696285</v>
      </c>
      <c r="Y64" s="72">
        <f t="shared" si="39"/>
        <v>0.26731855727949683</v>
      </c>
      <c r="Z64" s="72">
        <f t="shared" si="39"/>
        <v>0.26269511882349683</v>
      </c>
      <c r="AA64" s="72">
        <f t="shared" si="39"/>
        <v>0.25807168036749678</v>
      </c>
      <c r="AB64" s="72">
        <f t="shared" si="39"/>
        <v>0.25344824191149684</v>
      </c>
      <c r="AC64" s="72">
        <f t="shared" si="39"/>
        <v>0.24882480345549679</v>
      </c>
      <c r="AD64" s="72">
        <f t="shared" si="39"/>
        <v>0.24420136499949679</v>
      </c>
      <c r="AE64" s="72">
        <f t="shared" si="39"/>
        <v>0.23957792654349677</v>
      </c>
      <c r="AF64" s="72">
        <f t="shared" si="39"/>
        <v>0.2349544880874968</v>
      </c>
      <c r="AG64" s="72">
        <f t="shared" si="39"/>
        <v>0.23033104963149678</v>
      </c>
      <c r="AH64" s="72">
        <f t="shared" si="39"/>
        <v>0.22570761117549679</v>
      </c>
      <c r="AI64" s="72">
        <f t="shared" si="39"/>
        <v>0.22108417271949676</v>
      </c>
      <c r="AJ64" s="72">
        <f t="shared" si="39"/>
        <v>0.21646073426349677</v>
      </c>
      <c r="AK64" s="72">
        <f t="shared" si="39"/>
        <v>0.2118372958074968</v>
      </c>
      <c r="AL64" s="72">
        <f t="shared" si="39"/>
        <v>0.20721385735149678</v>
      </c>
      <c r="AM64" s="72">
        <f t="shared" si="39"/>
        <v>0.20259041889549684</v>
      </c>
      <c r="AN64" s="72">
        <f t="shared" si="39"/>
        <v>0.19796698043949681</v>
      </c>
      <c r="AO64" s="72">
        <f t="shared" si="39"/>
        <v>0.19334354198349687</v>
      </c>
      <c r="AP64" s="72">
        <f t="shared" si="39"/>
        <v>0.18872010352749685</v>
      </c>
      <c r="AQ64" s="72">
        <f t="shared" si="39"/>
        <v>0.18409666507149691</v>
      </c>
      <c r="AR64" s="72">
        <f t="shared" si="39"/>
        <v>0.17947322661549689</v>
      </c>
      <c r="AS64" s="72">
        <f t="shared" si="39"/>
        <v>0.17484978815949695</v>
      </c>
      <c r="AT64" s="72">
        <f t="shared" si="39"/>
        <v>0.17022634970349693</v>
      </c>
      <c r="AU64" s="72">
        <f t="shared" si="39"/>
        <v>0.16560291124749699</v>
      </c>
      <c r="AV64" s="72">
        <f t="shared" si="39"/>
        <v>0.16097947279149694</v>
      </c>
      <c r="AW64" s="72">
        <f t="shared" si="39"/>
        <v>0.156356034335497</v>
      </c>
      <c r="AX64" s="72">
        <f t="shared" si="39"/>
        <v>0.151732595879497</v>
      </c>
      <c r="AY64" s="72">
        <f t="shared" si="39"/>
        <v>0.14710915742349703</v>
      </c>
      <c r="AZ64" s="72">
        <f t="shared" si="39"/>
        <v>0.14248571896749701</v>
      </c>
      <c r="BA64" s="72">
        <f t="shared" si="39"/>
        <v>4.2972706511496914E-2</v>
      </c>
      <c r="BB64" s="72">
        <f t="shared" si="39"/>
        <v>-3.9121402320181371E-6</v>
      </c>
      <c r="BC64" s="72">
        <f t="shared" si="39"/>
        <v>-3.9121402320181371E-6</v>
      </c>
      <c r="BD64" s="72">
        <f t="shared" si="39"/>
        <v>-3.9121402320181371E-6</v>
      </c>
      <c r="BE64" s="72">
        <f t="shared" si="39"/>
        <v>-3.9121402320181371E-6</v>
      </c>
      <c r="BF64" s="72">
        <f t="shared" si="39"/>
        <v>-3.9121402320181371E-6</v>
      </c>
      <c r="BG64" s="72">
        <f t="shared" si="39"/>
        <v>-3.9121402320181371E-6</v>
      </c>
      <c r="BH64" s="72">
        <f t="shared" si="39"/>
        <v>-3.9121402320181371E-6</v>
      </c>
      <c r="BI64" s="72">
        <f t="shared" si="39"/>
        <v>-3.9121402320181371E-6</v>
      </c>
      <c r="BJ64" s="72">
        <f t="shared" si="39"/>
        <v>-3.9121402320181371E-6</v>
      </c>
      <c r="BK64" s="72">
        <f t="shared" si="39"/>
        <v>-3.9121402320181371E-6</v>
      </c>
      <c r="BL64" s="72">
        <f t="shared" si="39"/>
        <v>-3.9121402320181371E-6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0">F65</f>
        <v>1.0297600659046442</v>
      </c>
      <c r="H65" s="211">
        <f t="shared" si="40"/>
        <v>1.0297600659046442</v>
      </c>
      <c r="I65" s="211">
        <f t="shared" si="40"/>
        <v>1.0297600659046442</v>
      </c>
      <c r="J65" s="211">
        <f t="shared" si="40"/>
        <v>1.0297600659046442</v>
      </c>
      <c r="K65" s="211">
        <f t="shared" si="40"/>
        <v>1.0297600659046442</v>
      </c>
      <c r="L65" s="211">
        <f t="shared" si="40"/>
        <v>1.0297600659046442</v>
      </c>
      <c r="M65" s="211">
        <f t="shared" si="40"/>
        <v>1.0297600659046442</v>
      </c>
      <c r="N65" s="211">
        <f t="shared" si="40"/>
        <v>1.0297600659046442</v>
      </c>
      <c r="O65" s="211">
        <f t="shared" si="40"/>
        <v>1.0297600659046442</v>
      </c>
      <c r="P65" s="211">
        <f t="shared" si="40"/>
        <v>1.0297600659046442</v>
      </c>
      <c r="Q65" s="211">
        <f t="shared" si="40"/>
        <v>1.0297600659046442</v>
      </c>
      <c r="R65" s="211">
        <f t="shared" si="40"/>
        <v>1.0297600659046442</v>
      </c>
      <c r="S65" s="211">
        <f t="shared" si="40"/>
        <v>1.0297600659046442</v>
      </c>
      <c r="T65" s="211">
        <f t="shared" si="40"/>
        <v>1.0297600659046442</v>
      </c>
      <c r="U65" s="211">
        <f t="shared" si="40"/>
        <v>1.0297600659046442</v>
      </c>
      <c r="V65" s="211">
        <f t="shared" si="40"/>
        <v>1.0297600659046442</v>
      </c>
      <c r="W65" s="211">
        <f t="shared" si="40"/>
        <v>1.0297600659046442</v>
      </c>
      <c r="X65" s="211">
        <f t="shared" si="40"/>
        <v>1.0297600659046442</v>
      </c>
      <c r="Y65" s="211">
        <f t="shared" si="40"/>
        <v>1.0297600659046442</v>
      </c>
      <c r="Z65" s="211">
        <f t="shared" si="40"/>
        <v>1.0297600659046442</v>
      </c>
      <c r="AA65" s="211">
        <f t="shared" si="40"/>
        <v>1.0297600659046442</v>
      </c>
      <c r="AB65" s="211">
        <f t="shared" si="40"/>
        <v>1.0297600659046442</v>
      </c>
      <c r="AC65" s="211">
        <f t="shared" si="40"/>
        <v>1.0297600659046442</v>
      </c>
      <c r="AD65" s="211">
        <f t="shared" si="40"/>
        <v>1.0297600659046442</v>
      </c>
      <c r="AE65" s="211">
        <f t="shared" si="40"/>
        <v>1.0297600659046442</v>
      </c>
      <c r="AF65" s="211">
        <f t="shared" si="40"/>
        <v>1.0297600659046442</v>
      </c>
      <c r="AG65" s="211">
        <f t="shared" si="40"/>
        <v>1.0297600659046442</v>
      </c>
      <c r="AH65" s="211">
        <f t="shared" si="40"/>
        <v>1.0297600659046442</v>
      </c>
      <c r="AI65" s="211">
        <f t="shared" si="40"/>
        <v>1.0297600659046442</v>
      </c>
      <c r="AJ65" s="211">
        <f t="shared" si="40"/>
        <v>1.0297600659046442</v>
      </c>
      <c r="AK65" s="211">
        <f t="shared" si="40"/>
        <v>1.0297600659046442</v>
      </c>
      <c r="AL65" s="211">
        <f t="shared" si="40"/>
        <v>1.0297600659046442</v>
      </c>
      <c r="AM65" s="211">
        <f t="shared" si="40"/>
        <v>1.0297600659046442</v>
      </c>
      <c r="AN65" s="211">
        <f t="shared" si="40"/>
        <v>1.0297600659046442</v>
      </c>
      <c r="AO65" s="211">
        <f t="shared" si="40"/>
        <v>1.0297600659046442</v>
      </c>
      <c r="AP65" s="211">
        <f t="shared" si="40"/>
        <v>1.0297600659046442</v>
      </c>
      <c r="AQ65" s="211">
        <f t="shared" si="40"/>
        <v>1.0297600659046442</v>
      </c>
      <c r="AR65" s="211">
        <f t="shared" si="40"/>
        <v>1.0297600659046442</v>
      </c>
      <c r="AS65" s="211">
        <f t="shared" si="40"/>
        <v>1.0297600659046442</v>
      </c>
      <c r="AT65" s="211">
        <f t="shared" si="40"/>
        <v>1.0297600659046442</v>
      </c>
      <c r="AU65" s="211">
        <f t="shared" si="40"/>
        <v>1.0297600659046442</v>
      </c>
      <c r="AV65" s="211">
        <f t="shared" si="40"/>
        <v>1.0297600659046442</v>
      </c>
      <c r="AW65" s="211">
        <f t="shared" si="40"/>
        <v>1.0297600659046442</v>
      </c>
      <c r="AX65" s="211">
        <f t="shared" si="40"/>
        <v>1.0297600659046442</v>
      </c>
      <c r="AY65" s="211">
        <f t="shared" si="40"/>
        <v>1.0297600659046442</v>
      </c>
      <c r="AZ65" s="211">
        <f t="shared" si="40"/>
        <v>1.0297600659046442</v>
      </c>
      <c r="BA65" s="211">
        <f t="shared" si="40"/>
        <v>1.0297600659046442</v>
      </c>
      <c r="BB65" s="211">
        <f t="shared" si="40"/>
        <v>1.0297600659046442</v>
      </c>
      <c r="BC65" s="211">
        <f t="shared" si="40"/>
        <v>1.0297600659046442</v>
      </c>
      <c r="BD65" s="211">
        <f t="shared" si="40"/>
        <v>1.0297600659046442</v>
      </c>
      <c r="BE65" s="211">
        <f t="shared" si="40"/>
        <v>1.0297600659046442</v>
      </c>
      <c r="BF65" s="211">
        <f t="shared" si="40"/>
        <v>1.0297600659046442</v>
      </c>
      <c r="BG65" s="211">
        <f t="shared" si="40"/>
        <v>1.0297600659046442</v>
      </c>
      <c r="BH65" s="211">
        <f t="shared" si="40"/>
        <v>1.0297600659046442</v>
      </c>
      <c r="BI65" s="211">
        <f t="shared" si="40"/>
        <v>1.0297600659046442</v>
      </c>
      <c r="BJ65" s="211">
        <f t="shared" si="40"/>
        <v>1.0297600659046442</v>
      </c>
      <c r="BK65" s="211">
        <f t="shared" si="40"/>
        <v>1.0297600659046442</v>
      </c>
      <c r="BL65" s="211">
        <f t="shared" si="40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1">C64*C65</f>
        <v>0</v>
      </c>
      <c r="D66" s="116">
        <f t="shared" si="41"/>
        <v>0.3227452395882941</v>
      </c>
      <c r="E66" s="116">
        <f t="shared" si="41"/>
        <v>0.43459208637447028</v>
      </c>
      <c r="F66" s="116">
        <f t="shared" si="41"/>
        <v>0.42491103585039397</v>
      </c>
      <c r="G66" s="116">
        <f t="shared" si="41"/>
        <v>0.41419763177942004</v>
      </c>
      <c r="H66" s="116">
        <f t="shared" si="41"/>
        <v>0.40544496222680965</v>
      </c>
      <c r="I66" s="116">
        <f t="shared" si="41"/>
        <v>0.39699174939741205</v>
      </c>
      <c r="J66" s="116">
        <f t="shared" si="41"/>
        <v>0.38881550046560487</v>
      </c>
      <c r="K66" s="116">
        <f t="shared" si="41"/>
        <v>0.38089540117484172</v>
      </c>
      <c r="L66" s="116">
        <f t="shared" si="41"/>
        <v>0.37311831596937989</v>
      </c>
      <c r="M66" s="116">
        <f t="shared" si="41"/>
        <v>0.36536137359283377</v>
      </c>
      <c r="N66" s="116">
        <f t="shared" si="41"/>
        <v>0.3576044312162876</v>
      </c>
      <c r="O66" s="116">
        <f t="shared" si="41"/>
        <v>0.34984748883974137</v>
      </c>
      <c r="P66" s="116">
        <f t="shared" si="41"/>
        <v>0.34209054646319514</v>
      </c>
      <c r="Q66" s="116">
        <f t="shared" si="41"/>
        <v>0.33433360408664897</v>
      </c>
      <c r="R66" s="116">
        <f t="shared" si="41"/>
        <v>0.3265766617101028</v>
      </c>
      <c r="S66" s="116">
        <f t="shared" si="41"/>
        <v>0.31881971933355657</v>
      </c>
      <c r="T66" s="116">
        <f t="shared" si="41"/>
        <v>0.3110627769570104</v>
      </c>
      <c r="U66" s="116">
        <f t="shared" si="41"/>
        <v>0.30330583458046417</v>
      </c>
      <c r="V66" s="116">
        <f t="shared" si="41"/>
        <v>0.29554889220391806</v>
      </c>
      <c r="W66" s="116">
        <f t="shared" si="41"/>
        <v>0.28779194982737183</v>
      </c>
      <c r="X66" s="116">
        <f t="shared" si="41"/>
        <v>0.2807839849726731</v>
      </c>
      <c r="Y66" s="116">
        <f t="shared" si="41"/>
        <v>0.27527397516166907</v>
      </c>
      <c r="Z66" s="116">
        <f t="shared" si="41"/>
        <v>0.27051294287251243</v>
      </c>
      <c r="AA66" s="116">
        <f t="shared" si="41"/>
        <v>0.26575191058335573</v>
      </c>
      <c r="AB66" s="116">
        <f t="shared" si="41"/>
        <v>0.2609908782941992</v>
      </c>
      <c r="AC66" s="116">
        <f t="shared" si="41"/>
        <v>0.25622984600504251</v>
      </c>
      <c r="AD66" s="116">
        <f t="shared" si="41"/>
        <v>0.25146881371588592</v>
      </c>
      <c r="AE66" s="116">
        <f t="shared" si="41"/>
        <v>0.24670778142672925</v>
      </c>
      <c r="AF66" s="116">
        <f t="shared" si="41"/>
        <v>0.24194674913757264</v>
      </c>
      <c r="AG66" s="116">
        <f t="shared" si="41"/>
        <v>0.237185716848416</v>
      </c>
      <c r="AH66" s="116">
        <f t="shared" si="41"/>
        <v>0.23242468455925938</v>
      </c>
      <c r="AI66" s="116">
        <f t="shared" si="41"/>
        <v>0.22766365227010274</v>
      </c>
      <c r="AJ66" s="116">
        <f t="shared" si="41"/>
        <v>0.2229026199809461</v>
      </c>
      <c r="AK66" s="116">
        <f t="shared" si="41"/>
        <v>0.21814158769178951</v>
      </c>
      <c r="AL66" s="116">
        <f t="shared" si="41"/>
        <v>0.21338055540263287</v>
      </c>
      <c r="AM66" s="116">
        <f t="shared" si="41"/>
        <v>0.20861952311347629</v>
      </c>
      <c r="AN66" s="116">
        <f t="shared" si="41"/>
        <v>0.20385849082431964</v>
      </c>
      <c r="AO66" s="116">
        <f t="shared" si="41"/>
        <v>0.19909745853516309</v>
      </c>
      <c r="AP66" s="116">
        <f t="shared" si="41"/>
        <v>0.19433642624600644</v>
      </c>
      <c r="AQ66" s="116">
        <f t="shared" si="41"/>
        <v>0.18957539395684986</v>
      </c>
      <c r="AR66" s="116">
        <f t="shared" si="41"/>
        <v>0.18481436166769322</v>
      </c>
      <c r="AS66" s="116">
        <f t="shared" si="41"/>
        <v>0.18005332937853666</v>
      </c>
      <c r="AT66" s="116">
        <f t="shared" si="41"/>
        <v>0.17529229708938002</v>
      </c>
      <c r="AU66" s="116">
        <f t="shared" si="41"/>
        <v>0.17053126480022343</v>
      </c>
      <c r="AV66" s="116">
        <f t="shared" si="41"/>
        <v>0.16577023251106676</v>
      </c>
      <c r="AW66" s="116">
        <f t="shared" si="41"/>
        <v>0.1610092002219102</v>
      </c>
      <c r="AX66" s="116">
        <f t="shared" si="41"/>
        <v>0.15624816793275356</v>
      </c>
      <c r="AY66" s="116">
        <f t="shared" si="41"/>
        <v>0.15148713564359698</v>
      </c>
      <c r="AZ66" s="116">
        <f t="shared" si="41"/>
        <v>0.14672610335444033</v>
      </c>
      <c r="BA66" s="116">
        <f t="shared" si="41"/>
        <v>4.4251577089379997E-2</v>
      </c>
      <c r="BB66" s="116">
        <f t="shared" si="41"/>
        <v>-4.0285657831512072E-6</v>
      </c>
      <c r="BC66" s="116">
        <f t="shared" si="41"/>
        <v>-4.0285657831512072E-6</v>
      </c>
      <c r="BD66" s="116">
        <f t="shared" si="41"/>
        <v>-4.0285657831512072E-6</v>
      </c>
      <c r="BE66" s="116">
        <f t="shared" si="41"/>
        <v>-4.0285657831512072E-6</v>
      </c>
      <c r="BF66" s="116">
        <f t="shared" si="41"/>
        <v>-4.0285657831512072E-6</v>
      </c>
      <c r="BG66" s="116">
        <f t="shared" si="41"/>
        <v>-4.0285657831512072E-6</v>
      </c>
      <c r="BH66" s="116">
        <f t="shared" si="41"/>
        <v>-4.0285657831512072E-6</v>
      </c>
      <c r="BI66" s="116">
        <f t="shared" si="41"/>
        <v>-4.0285657831512072E-6</v>
      </c>
      <c r="BJ66" s="116">
        <f t="shared" si="41"/>
        <v>-4.0285657831512072E-6</v>
      </c>
      <c r="BK66" s="116">
        <f t="shared" si="41"/>
        <v>-4.0285657831512072E-6</v>
      </c>
      <c r="BL66" s="116">
        <f t="shared" si="41"/>
        <v>-4.0285657831512072E-6</v>
      </c>
      <c r="BM66" s="110"/>
      <c r="BN66" s="304">
        <f>SUM(B66:BM66)</f>
        <v>13.367047548701725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2">B20</f>
        <v>0</v>
      </c>
      <c r="C72" s="84">
        <f t="shared" si="42"/>
        <v>0</v>
      </c>
      <c r="D72" s="84">
        <f t="shared" si="42"/>
        <v>2.4905400000000002</v>
      </c>
      <c r="E72" s="84">
        <f t="shared" si="42"/>
        <v>0</v>
      </c>
      <c r="F72" s="84">
        <f t="shared" si="42"/>
        <v>0</v>
      </c>
      <c r="G72" s="84">
        <f t="shared" si="42"/>
        <v>0</v>
      </c>
      <c r="H72" s="84">
        <f t="shared" si="42"/>
        <v>0</v>
      </c>
      <c r="I72" s="84">
        <f t="shared" si="42"/>
        <v>0</v>
      </c>
      <c r="J72" s="84">
        <f t="shared" si="42"/>
        <v>0</v>
      </c>
      <c r="K72" s="84">
        <f t="shared" si="42"/>
        <v>0</v>
      </c>
      <c r="L72" s="84">
        <f t="shared" si="42"/>
        <v>0</v>
      </c>
      <c r="M72" s="84">
        <f t="shared" si="42"/>
        <v>0</v>
      </c>
      <c r="N72" s="84">
        <f t="shared" si="42"/>
        <v>0</v>
      </c>
      <c r="O72" s="84">
        <f t="shared" si="42"/>
        <v>0</v>
      </c>
      <c r="P72" s="84">
        <f t="shared" si="42"/>
        <v>0</v>
      </c>
      <c r="Q72" s="84">
        <f t="shared" si="42"/>
        <v>0</v>
      </c>
      <c r="R72" s="84">
        <f t="shared" si="42"/>
        <v>0</v>
      </c>
      <c r="S72" s="84">
        <f t="shared" si="42"/>
        <v>0</v>
      </c>
      <c r="T72" s="84">
        <f t="shared" si="42"/>
        <v>0</v>
      </c>
      <c r="U72" s="84">
        <f t="shared" si="42"/>
        <v>0</v>
      </c>
      <c r="V72" s="84">
        <f t="shared" si="42"/>
        <v>0</v>
      </c>
      <c r="W72" s="84">
        <f t="shared" si="42"/>
        <v>0</v>
      </c>
      <c r="X72" s="84">
        <f t="shared" si="42"/>
        <v>0</v>
      </c>
      <c r="Y72" s="84">
        <f t="shared" si="42"/>
        <v>0</v>
      </c>
      <c r="Z72" s="84">
        <f t="shared" si="42"/>
        <v>0</v>
      </c>
      <c r="AA72" s="84">
        <f t="shared" si="42"/>
        <v>0</v>
      </c>
      <c r="AB72" s="84">
        <f t="shared" si="42"/>
        <v>0</v>
      </c>
      <c r="AC72" s="84">
        <f t="shared" si="42"/>
        <v>0</v>
      </c>
      <c r="AD72" s="84">
        <f t="shared" si="42"/>
        <v>0</v>
      </c>
      <c r="AE72" s="84">
        <f t="shared" si="42"/>
        <v>0</v>
      </c>
      <c r="AF72" s="84">
        <f t="shared" si="42"/>
        <v>0</v>
      </c>
      <c r="AG72" s="84">
        <f t="shared" si="42"/>
        <v>0</v>
      </c>
      <c r="AH72" s="84">
        <f t="shared" si="42"/>
        <v>0</v>
      </c>
      <c r="AI72" s="84">
        <f t="shared" si="42"/>
        <v>0</v>
      </c>
      <c r="AJ72" s="84">
        <f t="shared" si="42"/>
        <v>0</v>
      </c>
      <c r="AK72" s="84">
        <f t="shared" si="42"/>
        <v>0</v>
      </c>
      <c r="AL72" s="84">
        <f t="shared" si="42"/>
        <v>0</v>
      </c>
      <c r="AM72" s="84">
        <f t="shared" si="42"/>
        <v>0</v>
      </c>
      <c r="AN72" s="84">
        <f t="shared" si="42"/>
        <v>0</v>
      </c>
      <c r="AO72" s="84">
        <f t="shared" si="42"/>
        <v>0</v>
      </c>
      <c r="AP72" s="84">
        <f t="shared" si="42"/>
        <v>0</v>
      </c>
      <c r="AQ72" s="84">
        <f t="shared" si="42"/>
        <v>0</v>
      </c>
      <c r="AR72" s="84">
        <f t="shared" si="42"/>
        <v>0</v>
      </c>
      <c r="AS72" s="84">
        <f t="shared" si="42"/>
        <v>0</v>
      </c>
      <c r="AT72" s="84">
        <f t="shared" si="42"/>
        <v>0</v>
      </c>
      <c r="AU72" s="84">
        <f t="shared" si="42"/>
        <v>0</v>
      </c>
      <c r="AV72" s="84">
        <f t="shared" si="42"/>
        <v>0</v>
      </c>
      <c r="AW72" s="84">
        <f t="shared" si="42"/>
        <v>0</v>
      </c>
      <c r="AX72" s="84">
        <f t="shared" si="42"/>
        <v>0</v>
      </c>
      <c r="AY72" s="84">
        <f t="shared" si="42"/>
        <v>0</v>
      </c>
      <c r="AZ72" s="84">
        <f t="shared" si="42"/>
        <v>0</v>
      </c>
      <c r="BA72" s="84">
        <f t="shared" si="42"/>
        <v>-2.4905400000000002</v>
      </c>
      <c r="BB72" s="84">
        <f t="shared" si="42"/>
        <v>0</v>
      </c>
      <c r="BC72" s="84">
        <f t="shared" si="42"/>
        <v>0</v>
      </c>
      <c r="BD72" s="84">
        <f t="shared" si="42"/>
        <v>0</v>
      </c>
      <c r="BE72" s="84">
        <f t="shared" si="42"/>
        <v>0</v>
      </c>
      <c r="BF72" s="84">
        <f t="shared" si="42"/>
        <v>0</v>
      </c>
      <c r="BG72" s="84">
        <f t="shared" si="42"/>
        <v>0</v>
      </c>
      <c r="BH72" s="84">
        <f t="shared" si="42"/>
        <v>0</v>
      </c>
      <c r="BI72" s="84">
        <f t="shared" si="42"/>
        <v>0</v>
      </c>
      <c r="BJ72" s="84">
        <f t="shared" si="42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2.4905400000000002</v>
      </c>
      <c r="E74" s="84">
        <f>SUM($B$72:E72)-SUM($B$73:E73)</f>
        <v>2.4905400000000002</v>
      </c>
      <c r="F74" s="84">
        <f>SUM($B$72:F72)-SUM($B$73:F73)</f>
        <v>2.4905400000000002</v>
      </c>
      <c r="G74" s="84">
        <f>SUM($B$72:G72)-SUM($B$73:G73)</f>
        <v>2.4905400000000002</v>
      </c>
      <c r="H74" s="84">
        <f>SUM($B$72:H72)-SUM($B$73:H73)</f>
        <v>2.4905400000000002</v>
      </c>
      <c r="I74" s="84">
        <f>SUM($B$72:I72)-SUM($B$73:I73)</f>
        <v>2.4905400000000002</v>
      </c>
      <c r="J74" s="84">
        <f>SUM($B$72:J72)-SUM($B$73:J73)</f>
        <v>2.4905400000000002</v>
      </c>
      <c r="K74" s="84">
        <f>SUM($B$72:K72)-SUM($B$73:K73)</f>
        <v>2.4905400000000002</v>
      </c>
      <c r="L74" s="84">
        <f>SUM($B$72:L72)-SUM($B$73:L73)</f>
        <v>2.4905400000000002</v>
      </c>
      <c r="M74" s="84">
        <f>SUM($B$72:M72)-SUM($B$73:M73)</f>
        <v>2.4905400000000002</v>
      </c>
      <c r="N74" s="84">
        <f>SUM($B$72:N72)-SUM($B$73:N73)</f>
        <v>2.4905400000000002</v>
      </c>
      <c r="O74" s="84">
        <f>SUM($B$72:O72)-SUM($B$73:O73)</f>
        <v>2.4905400000000002</v>
      </c>
      <c r="P74" s="84">
        <f>SUM($B$72:P72)-SUM($B$73:P73)</f>
        <v>2.4905400000000002</v>
      </c>
      <c r="Q74" s="84">
        <f>SUM($B$72:Q72)-SUM($B$73:Q73)</f>
        <v>2.4905400000000002</v>
      </c>
      <c r="R74" s="84">
        <f>SUM($B$72:R72)-SUM($B$73:R73)</f>
        <v>2.4905400000000002</v>
      </c>
      <c r="S74" s="84">
        <f>SUM($B$72:S72)-SUM($B$73:S73)</f>
        <v>2.4905400000000002</v>
      </c>
      <c r="T74" s="84">
        <f>SUM($B$72:T72)-SUM($B$73:T73)</f>
        <v>2.4905400000000002</v>
      </c>
      <c r="U74" s="84">
        <f>SUM($B$72:U72)-SUM($B$73:U73)</f>
        <v>2.4905400000000002</v>
      </c>
      <c r="V74" s="84">
        <f>SUM($B$72:V72)-SUM($B$73:V73)</f>
        <v>2.4905400000000002</v>
      </c>
      <c r="W74" s="84">
        <f>SUM($B$72:W72)-SUM($B$73:W73)</f>
        <v>2.4905400000000002</v>
      </c>
      <c r="X74" s="84">
        <f>SUM($B$72:X72)-SUM($B$73:X73)</f>
        <v>2.4905400000000002</v>
      </c>
      <c r="Y74" s="84">
        <f>SUM($B$72:Y72)-SUM($B$73:Y73)</f>
        <v>2.4905400000000002</v>
      </c>
      <c r="Z74" s="84">
        <f>SUM($B$72:Z72)-SUM($B$73:Z73)</f>
        <v>2.4905400000000002</v>
      </c>
      <c r="AA74" s="84">
        <f>SUM($B$72:AA72)-SUM($B$73:AA73)</f>
        <v>2.4905400000000002</v>
      </c>
      <c r="AB74" s="84">
        <f>SUM($B$72:AB72)-SUM($B$73:AB73)</f>
        <v>2.4905400000000002</v>
      </c>
      <c r="AC74" s="84">
        <f>SUM($B$72:AC72)-SUM($B$73:AC73)</f>
        <v>2.4905400000000002</v>
      </c>
      <c r="AD74" s="84">
        <f>SUM($B$72:AD72)-SUM($B$73:AD73)</f>
        <v>2.4905400000000002</v>
      </c>
      <c r="AE74" s="84">
        <f>SUM($B$72:AE72)-SUM($B$73:AE73)</f>
        <v>2.4905400000000002</v>
      </c>
      <c r="AF74" s="84">
        <f>SUM($B$72:AF72)-SUM($B$73:AF73)</f>
        <v>2.4905400000000002</v>
      </c>
      <c r="AG74" s="84">
        <f>SUM($B$72:AG72)-SUM($B$73:AG73)</f>
        <v>2.4905400000000002</v>
      </c>
      <c r="AH74" s="84">
        <f>SUM($B$72:AH72)-SUM($B$73:AH73)</f>
        <v>2.4905400000000002</v>
      </c>
      <c r="AI74" s="84">
        <f>SUM($B$72:AI72)-SUM($B$73:AI73)</f>
        <v>2.4905400000000002</v>
      </c>
      <c r="AJ74" s="84">
        <f>SUM($B$72:AJ72)-SUM($B$73:AJ73)</f>
        <v>2.4905400000000002</v>
      </c>
      <c r="AK74" s="84">
        <f>SUM($B$72:AK72)-SUM($B$73:AK73)</f>
        <v>2.4905400000000002</v>
      </c>
      <c r="AL74" s="84">
        <f>SUM($B$72:AL72)-SUM($B$73:AL73)</f>
        <v>2.4905400000000002</v>
      </c>
      <c r="AM74" s="84">
        <f>SUM($B$72:AM72)-SUM($B$73:AM73)</f>
        <v>2.4905400000000002</v>
      </c>
      <c r="AN74" s="84">
        <f>SUM($B$72:AN72)-SUM($B$73:AN73)</f>
        <v>2.4905400000000002</v>
      </c>
      <c r="AO74" s="84">
        <f>SUM($B$72:AO72)-SUM($B$73:AO73)</f>
        <v>2.4905400000000002</v>
      </c>
      <c r="AP74" s="84">
        <f>SUM($B$72:AP72)-SUM($B$73:AP73)</f>
        <v>2.4905400000000002</v>
      </c>
      <c r="AQ74" s="84">
        <f>SUM($B$72:AQ72)-SUM($B$73:AQ73)</f>
        <v>2.4905400000000002</v>
      </c>
      <c r="AR74" s="84">
        <f>SUM($B$72:AR72)-SUM($B$73:AR73)</f>
        <v>2.4905400000000002</v>
      </c>
      <c r="AS74" s="84">
        <f>SUM($B$72:AS72)-SUM($B$73:AS73)</f>
        <v>2.4905400000000002</v>
      </c>
      <c r="AT74" s="84">
        <f>SUM($B$72:AT72)-SUM($B$73:AT73)</f>
        <v>2.4905400000000002</v>
      </c>
      <c r="AU74" s="84">
        <f>SUM($B$72:AU72)-SUM($B$73:AU73)</f>
        <v>2.4905400000000002</v>
      </c>
      <c r="AV74" s="84">
        <f>SUM($B$72:AV72)-SUM($B$73:AV73)</f>
        <v>2.4905400000000002</v>
      </c>
      <c r="AW74" s="84">
        <f>SUM($B$72:AW72)-SUM($B$73:AW73)</f>
        <v>2.4905400000000002</v>
      </c>
      <c r="AX74" s="84">
        <f>SUM($B$72:AX72)-SUM($B$73:AX73)</f>
        <v>2.4905400000000002</v>
      </c>
      <c r="AY74" s="84">
        <f>SUM($B$72:AY72)-SUM($B$73:AY73)</f>
        <v>2.4905400000000002</v>
      </c>
      <c r="AZ74" s="84">
        <f>SUM($B$72:AZ72)-SUM($B$73:AZ73)</f>
        <v>2.4905400000000002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9.3395249999999999E-2</v>
      </c>
      <c r="E75" s="317">
        <f>($D$72*TaxDepr!C$33)</f>
        <v>0.17979208260000001</v>
      </c>
      <c r="F75" s="317">
        <f>($D$72*TaxDepr!D$33)</f>
        <v>0.16629335580000001</v>
      </c>
      <c r="G75" s="317">
        <f>($D$72*TaxDepr!E$33)</f>
        <v>0.1538406558</v>
      </c>
      <c r="H75" s="317">
        <f>($D$72*TaxDepr!F$33)</f>
        <v>0.1422845502</v>
      </c>
      <c r="I75" s="317">
        <f>($D$72*TaxDepr!G$33)</f>
        <v>0.13162503900000003</v>
      </c>
      <c r="J75" s="317">
        <f>($D$72*TaxDepr!H$33)</f>
        <v>0.12173759520000001</v>
      </c>
      <c r="K75" s="317">
        <f>($D$72*TaxDepr!I$33)</f>
        <v>0.11262221880000002</v>
      </c>
      <c r="L75" s="317">
        <f>($D$72*TaxDepr!J$33)</f>
        <v>0.11112789480000002</v>
      </c>
      <c r="M75" s="317">
        <f>($D$72*TaxDepr!K$33)</f>
        <v>0.11112789480000002</v>
      </c>
      <c r="N75" s="317">
        <f>($D$72*TaxDepr!L$33)</f>
        <v>0.11112789480000002</v>
      </c>
      <c r="O75" s="317">
        <f>($D$72*TaxDepr!M$33)</f>
        <v>0.11112789480000002</v>
      </c>
      <c r="P75" s="317">
        <f>($D$72*TaxDepr!N$33)</f>
        <v>0.11112789480000002</v>
      </c>
      <c r="Q75" s="317">
        <f>($D$72*TaxDepr!O$33)</f>
        <v>0.11112789480000002</v>
      </c>
      <c r="R75" s="317">
        <f>($D$72*TaxDepr!P$33)</f>
        <v>0.11112789480000002</v>
      </c>
      <c r="S75" s="317">
        <f>($D$72*TaxDepr!Q$33)</f>
        <v>0.11112789480000002</v>
      </c>
      <c r="T75" s="317">
        <f>($D$72*TaxDepr!R$33)</f>
        <v>0.11112789480000002</v>
      </c>
      <c r="U75" s="317">
        <f>($D$72*TaxDepr!S$33)</f>
        <v>0.11112789480000002</v>
      </c>
      <c r="V75" s="317">
        <f>($D$72*TaxDepr!T$33)</f>
        <v>0.11112789480000002</v>
      </c>
      <c r="W75" s="317">
        <f>($D$72*TaxDepr!U$33)</f>
        <v>0.11112789480000002</v>
      </c>
      <c r="X75" s="317">
        <f>($D$72*TaxDepr!V$33)</f>
        <v>5.5563947400000008E-2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2.4906894324000008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3">C73+C75</f>
        <v>0</v>
      </c>
      <c r="D76" s="92">
        <f t="shared" si="43"/>
        <v>9.3395249999999999E-2</v>
      </c>
      <c r="E76" s="92">
        <f t="shared" si="43"/>
        <v>0.17979208260000001</v>
      </c>
      <c r="F76" s="92">
        <f t="shared" si="43"/>
        <v>0.16629335580000001</v>
      </c>
      <c r="G76" s="92">
        <f t="shared" si="43"/>
        <v>0.1538406558</v>
      </c>
      <c r="H76" s="92">
        <f t="shared" si="43"/>
        <v>0.1422845502</v>
      </c>
      <c r="I76" s="92">
        <f t="shared" si="43"/>
        <v>0.13162503900000003</v>
      </c>
      <c r="J76" s="92">
        <f t="shared" si="43"/>
        <v>0.12173759520000001</v>
      </c>
      <c r="K76" s="92">
        <f t="shared" si="43"/>
        <v>0.11262221880000002</v>
      </c>
      <c r="L76" s="92">
        <f t="shared" si="43"/>
        <v>0.11112789480000002</v>
      </c>
      <c r="M76" s="92">
        <f t="shared" si="43"/>
        <v>0.11112789480000002</v>
      </c>
      <c r="N76" s="92">
        <f t="shared" si="43"/>
        <v>0.11112789480000002</v>
      </c>
      <c r="O76" s="92">
        <f t="shared" si="43"/>
        <v>0.11112789480000002</v>
      </c>
      <c r="P76" s="92">
        <f t="shared" si="43"/>
        <v>0.11112789480000002</v>
      </c>
      <c r="Q76" s="92">
        <f t="shared" si="43"/>
        <v>0.11112789480000002</v>
      </c>
      <c r="R76" s="92">
        <f t="shared" si="43"/>
        <v>0.11112789480000002</v>
      </c>
      <c r="S76" s="92">
        <f t="shared" si="43"/>
        <v>0.11112789480000002</v>
      </c>
      <c r="T76" s="92">
        <f t="shared" si="43"/>
        <v>0.11112789480000002</v>
      </c>
      <c r="U76" s="92">
        <f t="shared" si="43"/>
        <v>0.11112789480000002</v>
      </c>
      <c r="V76" s="92">
        <f t="shared" si="43"/>
        <v>0.11112789480000002</v>
      </c>
      <c r="W76" s="92">
        <f t="shared" si="43"/>
        <v>0.11112789480000002</v>
      </c>
      <c r="X76" s="92">
        <f t="shared" si="43"/>
        <v>5.5563947400000008E-2</v>
      </c>
      <c r="Y76" s="92">
        <f t="shared" si="43"/>
        <v>0</v>
      </c>
      <c r="Z76" s="92">
        <f t="shared" si="43"/>
        <v>0</v>
      </c>
      <c r="AA76" s="92">
        <f t="shared" si="43"/>
        <v>0</v>
      </c>
      <c r="AB76" s="92">
        <f t="shared" si="43"/>
        <v>0</v>
      </c>
      <c r="AC76" s="92">
        <f t="shared" si="43"/>
        <v>0</v>
      </c>
      <c r="AD76" s="92">
        <f t="shared" si="43"/>
        <v>0</v>
      </c>
      <c r="AE76" s="92">
        <f t="shared" si="43"/>
        <v>0</v>
      </c>
      <c r="AF76" s="92">
        <f t="shared" si="43"/>
        <v>0</v>
      </c>
      <c r="AG76" s="92">
        <f t="shared" si="43"/>
        <v>0</v>
      </c>
      <c r="AH76" s="92">
        <f t="shared" si="43"/>
        <v>0</v>
      </c>
      <c r="AI76" s="92">
        <f t="shared" si="43"/>
        <v>0</v>
      </c>
      <c r="AJ76" s="92">
        <f t="shared" si="43"/>
        <v>0</v>
      </c>
      <c r="AK76" s="92">
        <f t="shared" si="43"/>
        <v>0</v>
      </c>
      <c r="AL76" s="92">
        <f t="shared" si="43"/>
        <v>0</v>
      </c>
      <c r="AM76" s="92">
        <f t="shared" si="43"/>
        <v>0</v>
      </c>
      <c r="AN76" s="92">
        <f t="shared" si="43"/>
        <v>0</v>
      </c>
      <c r="AO76" s="92">
        <f t="shared" si="43"/>
        <v>0</v>
      </c>
      <c r="AP76" s="92">
        <f t="shared" si="43"/>
        <v>0</v>
      </c>
      <c r="AQ76" s="92">
        <f t="shared" si="43"/>
        <v>0</v>
      </c>
      <c r="AR76" s="92">
        <f t="shared" si="43"/>
        <v>0</v>
      </c>
      <c r="AS76" s="92">
        <f t="shared" si="43"/>
        <v>0</v>
      </c>
      <c r="AT76" s="92">
        <f t="shared" si="43"/>
        <v>0</v>
      </c>
      <c r="AU76" s="92">
        <f t="shared" si="43"/>
        <v>0</v>
      </c>
      <c r="AV76" s="92">
        <f t="shared" si="43"/>
        <v>0</v>
      </c>
      <c r="AW76" s="92">
        <f t="shared" si="43"/>
        <v>0</v>
      </c>
      <c r="AX76" s="92">
        <f t="shared" si="43"/>
        <v>0</v>
      </c>
      <c r="AY76" s="92">
        <f t="shared" si="43"/>
        <v>0</v>
      </c>
      <c r="AZ76" s="92">
        <f t="shared" si="43"/>
        <v>0</v>
      </c>
      <c r="BA76" s="92">
        <f t="shared" si="43"/>
        <v>0</v>
      </c>
      <c r="BB76" s="92">
        <f t="shared" si="43"/>
        <v>0</v>
      </c>
      <c r="BC76" s="92">
        <f t="shared" si="43"/>
        <v>0</v>
      </c>
      <c r="BD76" s="92">
        <f t="shared" si="43"/>
        <v>0</v>
      </c>
      <c r="BE76" s="92">
        <f t="shared" si="43"/>
        <v>0</v>
      </c>
      <c r="BF76" s="92">
        <f t="shared" si="43"/>
        <v>0</v>
      </c>
      <c r="BG76" s="92">
        <f t="shared" si="43"/>
        <v>0</v>
      </c>
      <c r="BH76" s="92">
        <f t="shared" si="43"/>
        <v>0</v>
      </c>
      <c r="BI76" s="92">
        <f t="shared" si="43"/>
        <v>0</v>
      </c>
      <c r="BJ76" s="92">
        <f t="shared" si="43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4">B20</f>
        <v>0</v>
      </c>
      <c r="C79" s="84">
        <f t="shared" si="44"/>
        <v>0</v>
      </c>
      <c r="D79" s="84">
        <f t="shared" si="44"/>
        <v>2.4905400000000002</v>
      </c>
      <c r="E79" s="84">
        <f t="shared" si="44"/>
        <v>0</v>
      </c>
      <c r="F79" s="84">
        <f t="shared" si="44"/>
        <v>0</v>
      </c>
      <c r="G79" s="84">
        <f t="shared" si="44"/>
        <v>0</v>
      </c>
      <c r="H79" s="84">
        <f t="shared" si="44"/>
        <v>0</v>
      </c>
      <c r="I79" s="84">
        <f t="shared" si="44"/>
        <v>0</v>
      </c>
      <c r="J79" s="84">
        <f t="shared" si="44"/>
        <v>0</v>
      </c>
      <c r="K79" s="84">
        <f t="shared" si="44"/>
        <v>0</v>
      </c>
      <c r="L79" s="84">
        <f t="shared" si="44"/>
        <v>0</v>
      </c>
      <c r="M79" s="84">
        <f t="shared" si="44"/>
        <v>0</v>
      </c>
      <c r="N79" s="84">
        <f t="shared" si="44"/>
        <v>0</v>
      </c>
      <c r="O79" s="84">
        <f t="shared" si="44"/>
        <v>0</v>
      </c>
      <c r="P79" s="84">
        <f t="shared" si="44"/>
        <v>0</v>
      </c>
      <c r="Q79" s="84">
        <f t="shared" si="44"/>
        <v>0</v>
      </c>
      <c r="R79" s="84">
        <f t="shared" si="44"/>
        <v>0</v>
      </c>
      <c r="S79" s="84">
        <f t="shared" si="44"/>
        <v>0</v>
      </c>
      <c r="T79" s="84">
        <f t="shared" si="44"/>
        <v>0</v>
      </c>
      <c r="U79" s="84">
        <f t="shared" si="44"/>
        <v>0</v>
      </c>
      <c r="V79" s="84">
        <f t="shared" si="44"/>
        <v>0</v>
      </c>
      <c r="W79" s="84">
        <f t="shared" si="44"/>
        <v>0</v>
      </c>
      <c r="X79" s="84">
        <f t="shared" si="44"/>
        <v>0</v>
      </c>
      <c r="Y79" s="84">
        <f t="shared" si="44"/>
        <v>0</v>
      </c>
      <c r="Z79" s="84">
        <f t="shared" si="44"/>
        <v>0</v>
      </c>
      <c r="AA79" s="84">
        <f t="shared" si="44"/>
        <v>0</v>
      </c>
      <c r="AB79" s="84">
        <f t="shared" si="44"/>
        <v>0</v>
      </c>
      <c r="AC79" s="84">
        <f t="shared" si="44"/>
        <v>0</v>
      </c>
      <c r="AD79" s="84">
        <f t="shared" si="44"/>
        <v>0</v>
      </c>
      <c r="AE79" s="84">
        <f t="shared" si="44"/>
        <v>0</v>
      </c>
      <c r="AF79" s="84">
        <f t="shared" si="44"/>
        <v>0</v>
      </c>
      <c r="AG79" s="84">
        <f t="shared" si="44"/>
        <v>0</v>
      </c>
      <c r="AH79" s="84">
        <f t="shared" si="44"/>
        <v>0</v>
      </c>
      <c r="AI79" s="84">
        <f t="shared" si="44"/>
        <v>0</v>
      </c>
      <c r="AJ79" s="84">
        <f t="shared" si="44"/>
        <v>0</v>
      </c>
      <c r="AK79" s="84">
        <f t="shared" si="44"/>
        <v>0</v>
      </c>
      <c r="AL79" s="84">
        <f t="shared" si="44"/>
        <v>0</v>
      </c>
      <c r="AM79" s="84">
        <f t="shared" si="44"/>
        <v>0</v>
      </c>
      <c r="AN79" s="84">
        <f t="shared" si="44"/>
        <v>0</v>
      </c>
      <c r="AO79" s="84">
        <f t="shared" si="44"/>
        <v>0</v>
      </c>
      <c r="AP79" s="84">
        <f t="shared" si="44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  <c r="BA79" s="84">
        <f t="shared" si="44"/>
        <v>-2.4905400000000002</v>
      </c>
      <c r="BB79" s="84">
        <f t="shared" si="44"/>
        <v>0</v>
      </c>
      <c r="BC79" s="84">
        <f t="shared" si="44"/>
        <v>0</v>
      </c>
      <c r="BD79" s="84">
        <f t="shared" si="44"/>
        <v>0</v>
      </c>
      <c r="BE79" s="84">
        <f t="shared" si="44"/>
        <v>0</v>
      </c>
      <c r="BF79" s="84">
        <f t="shared" si="44"/>
        <v>0</v>
      </c>
      <c r="BG79" s="84">
        <f t="shared" si="44"/>
        <v>0</v>
      </c>
      <c r="BH79" s="84">
        <f t="shared" si="44"/>
        <v>0</v>
      </c>
      <c r="BI79" s="84">
        <f t="shared" si="44"/>
        <v>0</v>
      </c>
      <c r="BJ79" s="84">
        <f t="shared" si="44"/>
        <v>0</v>
      </c>
      <c r="BK79" s="84">
        <f t="shared" si="44"/>
        <v>0</v>
      </c>
      <c r="BL79" s="84">
        <f t="shared" si="44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2.4905400000000002</v>
      </c>
      <c r="E81" s="84">
        <f>SUM($B$79:E79)</f>
        <v>2.4905400000000002</v>
      </c>
      <c r="F81" s="84">
        <f>SUM($B$79:F79)</f>
        <v>2.4905400000000002</v>
      </c>
      <c r="G81" s="84">
        <f>SUM($B$79:G79)</f>
        <v>2.4905400000000002</v>
      </c>
      <c r="H81" s="84">
        <f>SUM($B$79:H79)</f>
        <v>2.4905400000000002</v>
      </c>
      <c r="I81" s="84">
        <f>SUM($B$79:I79)</f>
        <v>2.4905400000000002</v>
      </c>
      <c r="J81" s="84">
        <f>SUM($B$79:J79)</f>
        <v>2.4905400000000002</v>
      </c>
      <c r="K81" s="84">
        <f>SUM($B$79:K79)</f>
        <v>2.4905400000000002</v>
      </c>
      <c r="L81" s="84">
        <f>SUM($B$79:L79)</f>
        <v>2.4905400000000002</v>
      </c>
      <c r="M81" s="84">
        <f>SUM($B$79:M79)</f>
        <v>2.4905400000000002</v>
      </c>
      <c r="N81" s="84">
        <f>SUM($B$79:N79)</f>
        <v>2.4905400000000002</v>
      </c>
      <c r="O81" s="84">
        <f>SUM($B$79:O79)</f>
        <v>2.4905400000000002</v>
      </c>
      <c r="P81" s="84">
        <f>SUM($B$79:P79)</f>
        <v>2.4905400000000002</v>
      </c>
      <c r="Q81" s="84">
        <f>SUM($B$79:Q79)</f>
        <v>2.4905400000000002</v>
      </c>
      <c r="R81" s="84">
        <f>SUM($B$79:R79)</f>
        <v>2.4905400000000002</v>
      </c>
      <c r="S81" s="84">
        <f>SUM($B$79:S79)</f>
        <v>2.4905400000000002</v>
      </c>
      <c r="T81" s="84">
        <f>SUM($B$79:T79)</f>
        <v>2.4905400000000002</v>
      </c>
      <c r="U81" s="84">
        <f>SUM($B$79:U79)</f>
        <v>2.4905400000000002</v>
      </c>
      <c r="V81" s="84">
        <f>SUM($B$79:V79)</f>
        <v>2.4905400000000002</v>
      </c>
      <c r="W81" s="84">
        <f>SUM($B$79:W79)</f>
        <v>2.4905400000000002</v>
      </c>
      <c r="X81" s="84">
        <f>SUM($B$79:X79)</f>
        <v>2.4905400000000002</v>
      </c>
      <c r="Y81" s="84">
        <f>SUM($B$79:Y79)</f>
        <v>2.4905400000000002</v>
      </c>
      <c r="Z81" s="84">
        <f>SUM($B$79:Z79)</f>
        <v>2.4905400000000002</v>
      </c>
      <c r="AA81" s="84">
        <f>SUM($B$79:AA79)</f>
        <v>2.4905400000000002</v>
      </c>
      <c r="AB81" s="84">
        <f>SUM($B$79:AB79)</f>
        <v>2.4905400000000002</v>
      </c>
      <c r="AC81" s="84">
        <f>SUM($B$79:AC79)</f>
        <v>2.4905400000000002</v>
      </c>
      <c r="AD81" s="84">
        <f>SUM($B$79:AD79)</f>
        <v>2.4905400000000002</v>
      </c>
      <c r="AE81" s="84">
        <f>SUM($B$79:AE79)</f>
        <v>2.4905400000000002</v>
      </c>
      <c r="AF81" s="84">
        <f>SUM($B$79:AF79)</f>
        <v>2.4905400000000002</v>
      </c>
      <c r="AG81" s="84">
        <f>SUM($B$79:AG79)</f>
        <v>2.4905400000000002</v>
      </c>
      <c r="AH81" s="84">
        <f>SUM($B$79:AH79)</f>
        <v>2.4905400000000002</v>
      </c>
      <c r="AI81" s="84">
        <f>SUM($B$79:AI79)</f>
        <v>2.4905400000000002</v>
      </c>
      <c r="AJ81" s="84">
        <f>SUM($B$79:AJ79)</f>
        <v>2.4905400000000002</v>
      </c>
      <c r="AK81" s="84">
        <f>SUM($B$79:AK79)</f>
        <v>2.4905400000000002</v>
      </c>
      <c r="AL81" s="84">
        <f>SUM($B$79:AL79)</f>
        <v>2.4905400000000002</v>
      </c>
      <c r="AM81" s="84">
        <f>SUM($B$79:AM79)</f>
        <v>2.4905400000000002</v>
      </c>
      <c r="AN81" s="84">
        <f>SUM($B$79:AN79)</f>
        <v>2.4905400000000002</v>
      </c>
      <c r="AO81" s="84">
        <f>SUM($B$79:AO79)</f>
        <v>2.4905400000000002</v>
      </c>
      <c r="AP81" s="84">
        <f>SUM($B$79:AP79)</f>
        <v>2.4905400000000002</v>
      </c>
      <c r="AQ81" s="84">
        <f>SUM($B$79:AQ79)</f>
        <v>2.4905400000000002</v>
      </c>
      <c r="AR81" s="84">
        <f>SUM($B$79:AR79)</f>
        <v>2.4905400000000002</v>
      </c>
      <c r="AS81" s="84">
        <f>SUM($B$79:AS79)</f>
        <v>2.4905400000000002</v>
      </c>
      <c r="AT81" s="84">
        <f>SUM($B$79:AT79)</f>
        <v>2.4905400000000002</v>
      </c>
      <c r="AU81" s="84">
        <f>SUM($B$79:AU79)</f>
        <v>2.4905400000000002</v>
      </c>
      <c r="AV81" s="84">
        <f>SUM($B$79:AV79)</f>
        <v>2.4905400000000002</v>
      </c>
      <c r="AW81" s="84">
        <f>SUM($B$79:AW79)</f>
        <v>2.4905400000000002</v>
      </c>
      <c r="AX81" s="84">
        <f>SUM($B$79:AX79)</f>
        <v>2.4905400000000002</v>
      </c>
      <c r="AY81" s="84">
        <f>SUM($B$79:AY79)</f>
        <v>2.4905400000000002</v>
      </c>
      <c r="AZ81" s="84">
        <f>SUM($B$79:AZ79)</f>
        <v>2.4905400000000002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9.3395249999999999E-2</v>
      </c>
      <c r="E82" s="316">
        <f t="shared" ref="E82:BL82" si="45">E75</f>
        <v>0.17979208260000001</v>
      </c>
      <c r="F82" s="316">
        <f t="shared" si="45"/>
        <v>0.16629335580000001</v>
      </c>
      <c r="G82" s="316">
        <f t="shared" si="45"/>
        <v>0.1538406558</v>
      </c>
      <c r="H82" s="316">
        <f t="shared" si="45"/>
        <v>0.1422845502</v>
      </c>
      <c r="I82" s="316">
        <f t="shared" si="45"/>
        <v>0.13162503900000003</v>
      </c>
      <c r="J82" s="316">
        <f t="shared" si="45"/>
        <v>0.12173759520000001</v>
      </c>
      <c r="K82" s="316">
        <f t="shared" si="45"/>
        <v>0.11262221880000002</v>
      </c>
      <c r="L82" s="316">
        <f t="shared" si="45"/>
        <v>0.11112789480000002</v>
      </c>
      <c r="M82" s="316">
        <f t="shared" si="45"/>
        <v>0.11112789480000002</v>
      </c>
      <c r="N82" s="316">
        <f t="shared" si="45"/>
        <v>0.11112789480000002</v>
      </c>
      <c r="O82" s="316">
        <f t="shared" si="45"/>
        <v>0.11112789480000002</v>
      </c>
      <c r="P82" s="316">
        <f t="shared" si="45"/>
        <v>0.11112789480000002</v>
      </c>
      <c r="Q82" s="316">
        <f t="shared" si="45"/>
        <v>0.11112789480000002</v>
      </c>
      <c r="R82" s="316">
        <f t="shared" si="45"/>
        <v>0.11112789480000002</v>
      </c>
      <c r="S82" s="316">
        <f t="shared" si="45"/>
        <v>0.11112789480000002</v>
      </c>
      <c r="T82" s="316">
        <f t="shared" si="45"/>
        <v>0.11112789480000002</v>
      </c>
      <c r="U82" s="316">
        <f t="shared" si="45"/>
        <v>0.11112789480000002</v>
      </c>
      <c r="V82" s="316">
        <f t="shared" si="45"/>
        <v>0.11112789480000002</v>
      </c>
      <c r="W82" s="316">
        <f t="shared" si="45"/>
        <v>0.11112789480000002</v>
      </c>
      <c r="X82" s="316">
        <f t="shared" si="45"/>
        <v>5.5563947400000008E-2</v>
      </c>
      <c r="Y82" s="316">
        <f t="shared" si="45"/>
        <v>0</v>
      </c>
      <c r="Z82" s="316">
        <f t="shared" si="45"/>
        <v>0</v>
      </c>
      <c r="AA82" s="316">
        <f t="shared" si="45"/>
        <v>0</v>
      </c>
      <c r="AB82" s="316">
        <f t="shared" si="45"/>
        <v>0</v>
      </c>
      <c r="AC82" s="316">
        <f t="shared" si="45"/>
        <v>0</v>
      </c>
      <c r="AD82" s="316">
        <f t="shared" si="45"/>
        <v>0</v>
      </c>
      <c r="AE82" s="316">
        <f t="shared" si="45"/>
        <v>0</v>
      </c>
      <c r="AF82" s="316">
        <f t="shared" si="45"/>
        <v>0</v>
      </c>
      <c r="AG82" s="316">
        <f t="shared" si="45"/>
        <v>0</v>
      </c>
      <c r="AH82" s="316">
        <f t="shared" si="45"/>
        <v>0</v>
      </c>
      <c r="AI82" s="316">
        <f t="shared" si="45"/>
        <v>0</v>
      </c>
      <c r="AJ82" s="316">
        <f t="shared" si="45"/>
        <v>0</v>
      </c>
      <c r="AK82" s="316">
        <f t="shared" si="45"/>
        <v>0</v>
      </c>
      <c r="AL82" s="316">
        <f t="shared" si="45"/>
        <v>0</v>
      </c>
      <c r="AM82" s="316">
        <f t="shared" si="45"/>
        <v>0</v>
      </c>
      <c r="AN82" s="316">
        <f t="shared" si="45"/>
        <v>0</v>
      </c>
      <c r="AO82" s="316">
        <f t="shared" si="45"/>
        <v>0</v>
      </c>
      <c r="AP82" s="316">
        <f t="shared" si="45"/>
        <v>0</v>
      </c>
      <c r="AQ82" s="316">
        <f t="shared" si="45"/>
        <v>0</v>
      </c>
      <c r="AR82" s="316">
        <f t="shared" si="45"/>
        <v>0</v>
      </c>
      <c r="AS82" s="316">
        <f t="shared" si="45"/>
        <v>0</v>
      </c>
      <c r="AT82" s="316">
        <f t="shared" si="45"/>
        <v>0</v>
      </c>
      <c r="AU82" s="316">
        <f t="shared" si="45"/>
        <v>0</v>
      </c>
      <c r="AV82" s="316">
        <f t="shared" si="45"/>
        <v>0</v>
      </c>
      <c r="AW82" s="316">
        <f t="shared" si="45"/>
        <v>0</v>
      </c>
      <c r="AX82" s="316">
        <f t="shared" si="45"/>
        <v>0</v>
      </c>
      <c r="AY82" s="316">
        <f t="shared" si="45"/>
        <v>0</v>
      </c>
      <c r="AZ82" s="316">
        <f t="shared" si="45"/>
        <v>0</v>
      </c>
      <c r="BA82" s="316">
        <f t="shared" si="45"/>
        <v>0</v>
      </c>
      <c r="BB82" s="316">
        <f t="shared" si="45"/>
        <v>0</v>
      </c>
      <c r="BC82" s="316">
        <f t="shared" si="45"/>
        <v>0</v>
      </c>
      <c r="BD82" s="316">
        <f t="shared" si="45"/>
        <v>0</v>
      </c>
      <c r="BE82" s="316">
        <f t="shared" si="45"/>
        <v>0</v>
      </c>
      <c r="BF82" s="316">
        <f t="shared" si="45"/>
        <v>0</v>
      </c>
      <c r="BG82" s="316">
        <f t="shared" si="45"/>
        <v>0</v>
      </c>
      <c r="BH82" s="316">
        <f t="shared" si="45"/>
        <v>0</v>
      </c>
      <c r="BI82" s="316">
        <f t="shared" si="45"/>
        <v>0</v>
      </c>
      <c r="BJ82" s="316">
        <f t="shared" si="45"/>
        <v>0</v>
      </c>
      <c r="BK82" s="316">
        <f t="shared" si="45"/>
        <v>0</v>
      </c>
      <c r="BL82" s="316">
        <f t="shared" si="45"/>
        <v>0</v>
      </c>
      <c r="BM82" s="35"/>
      <c r="BN82" s="72">
        <f>SUM(B82:BM82)</f>
        <v>2.4906894324000008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6">C80+C82</f>
        <v>0</v>
      </c>
      <c r="D83" s="92">
        <f t="shared" si="46"/>
        <v>9.3395249999999999E-2</v>
      </c>
      <c r="E83" s="92">
        <f t="shared" si="46"/>
        <v>0.17979208260000001</v>
      </c>
      <c r="F83" s="92">
        <f t="shared" si="46"/>
        <v>0.16629335580000001</v>
      </c>
      <c r="G83" s="92">
        <f t="shared" si="46"/>
        <v>0.1538406558</v>
      </c>
      <c r="H83" s="92">
        <f t="shared" si="46"/>
        <v>0.1422845502</v>
      </c>
      <c r="I83" s="92">
        <f t="shared" si="46"/>
        <v>0.13162503900000003</v>
      </c>
      <c r="J83" s="92">
        <f t="shared" si="46"/>
        <v>0.12173759520000001</v>
      </c>
      <c r="K83" s="92">
        <f t="shared" si="46"/>
        <v>0.11262221880000002</v>
      </c>
      <c r="L83" s="92">
        <f t="shared" si="46"/>
        <v>0.11112789480000002</v>
      </c>
      <c r="M83" s="92">
        <f t="shared" si="46"/>
        <v>0.11112789480000002</v>
      </c>
      <c r="N83" s="92">
        <f t="shared" si="46"/>
        <v>0.11112789480000002</v>
      </c>
      <c r="O83" s="92">
        <f t="shared" si="46"/>
        <v>0.11112789480000002</v>
      </c>
      <c r="P83" s="92">
        <f t="shared" si="46"/>
        <v>0.11112789480000002</v>
      </c>
      <c r="Q83" s="92">
        <f t="shared" si="46"/>
        <v>0.11112789480000002</v>
      </c>
      <c r="R83" s="92">
        <f t="shared" si="46"/>
        <v>0.11112789480000002</v>
      </c>
      <c r="S83" s="92">
        <f t="shared" si="46"/>
        <v>0.11112789480000002</v>
      </c>
      <c r="T83" s="92">
        <f t="shared" si="46"/>
        <v>0.11112789480000002</v>
      </c>
      <c r="U83" s="92">
        <f t="shared" si="46"/>
        <v>0.11112789480000002</v>
      </c>
      <c r="V83" s="92">
        <f t="shared" si="46"/>
        <v>0.11112789480000002</v>
      </c>
      <c r="W83" s="92">
        <f t="shared" si="46"/>
        <v>0.11112789480000002</v>
      </c>
      <c r="X83" s="92">
        <f t="shared" si="46"/>
        <v>5.5563947400000008E-2</v>
      </c>
      <c r="Y83" s="92">
        <f t="shared" si="46"/>
        <v>0</v>
      </c>
      <c r="Z83" s="92">
        <f t="shared" si="46"/>
        <v>0</v>
      </c>
      <c r="AA83" s="92">
        <f t="shared" si="46"/>
        <v>0</v>
      </c>
      <c r="AB83" s="92">
        <f t="shared" si="46"/>
        <v>0</v>
      </c>
      <c r="AC83" s="92">
        <f t="shared" si="46"/>
        <v>0</v>
      </c>
      <c r="AD83" s="92">
        <f t="shared" si="46"/>
        <v>0</v>
      </c>
      <c r="AE83" s="92">
        <f t="shared" si="46"/>
        <v>0</v>
      </c>
      <c r="AF83" s="92">
        <f t="shared" si="46"/>
        <v>0</v>
      </c>
      <c r="AG83" s="92">
        <f t="shared" si="46"/>
        <v>0</v>
      </c>
      <c r="AH83" s="92">
        <f t="shared" si="46"/>
        <v>0</v>
      </c>
      <c r="AI83" s="92">
        <f t="shared" si="46"/>
        <v>0</v>
      </c>
      <c r="AJ83" s="92">
        <f t="shared" si="46"/>
        <v>0</v>
      </c>
      <c r="AK83" s="92">
        <f t="shared" si="46"/>
        <v>0</v>
      </c>
      <c r="AL83" s="92">
        <f t="shared" si="46"/>
        <v>0</v>
      </c>
      <c r="AM83" s="92">
        <f t="shared" si="46"/>
        <v>0</v>
      </c>
      <c r="AN83" s="92">
        <f t="shared" si="46"/>
        <v>0</v>
      </c>
      <c r="AO83" s="92">
        <f t="shared" si="46"/>
        <v>0</v>
      </c>
      <c r="AP83" s="92">
        <f t="shared" si="46"/>
        <v>0</v>
      </c>
      <c r="AQ83" s="92">
        <f t="shared" si="46"/>
        <v>0</v>
      </c>
      <c r="AR83" s="92">
        <f t="shared" si="46"/>
        <v>0</v>
      </c>
      <c r="AS83" s="92">
        <f t="shared" si="46"/>
        <v>0</v>
      </c>
      <c r="AT83" s="92">
        <f t="shared" si="46"/>
        <v>0</v>
      </c>
      <c r="AU83" s="92">
        <f t="shared" si="46"/>
        <v>0</v>
      </c>
      <c r="AV83" s="92">
        <f t="shared" si="46"/>
        <v>0</v>
      </c>
      <c r="AW83" s="92">
        <f t="shared" si="46"/>
        <v>0</v>
      </c>
      <c r="AX83" s="92">
        <f t="shared" si="46"/>
        <v>0</v>
      </c>
      <c r="AY83" s="92">
        <f t="shared" si="46"/>
        <v>0</v>
      </c>
      <c r="AZ83" s="92">
        <f t="shared" si="46"/>
        <v>0</v>
      </c>
      <c r="BA83" s="92">
        <f t="shared" si="46"/>
        <v>0</v>
      </c>
      <c r="BB83" s="92">
        <f t="shared" si="46"/>
        <v>0</v>
      </c>
      <c r="BC83" s="92">
        <f t="shared" si="46"/>
        <v>0</v>
      </c>
      <c r="BD83" s="92">
        <f t="shared" si="46"/>
        <v>0</v>
      </c>
      <c r="BE83" s="92">
        <f t="shared" si="46"/>
        <v>0</v>
      </c>
      <c r="BF83" s="92">
        <f t="shared" si="46"/>
        <v>0</v>
      </c>
      <c r="BG83" s="92">
        <f t="shared" si="46"/>
        <v>0</v>
      </c>
      <c r="BH83" s="92">
        <f t="shared" si="46"/>
        <v>0</v>
      </c>
      <c r="BI83" s="92">
        <f t="shared" si="46"/>
        <v>0</v>
      </c>
      <c r="BJ83" s="92">
        <f t="shared" si="46"/>
        <v>0</v>
      </c>
      <c r="BK83" s="92">
        <f t="shared" si="46"/>
        <v>0</v>
      </c>
      <c r="BL83" s="92">
        <f t="shared" si="46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7">$B$20*(1-$B$5)/$B$3</f>
        <v>0</v>
      </c>
      <c r="C86" s="72">
        <f t="shared" si="47"/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8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49">$C$20*(1-$B$5)/$B$3</f>
        <v>0</v>
      </c>
      <c r="D87" s="72">
        <f t="shared" si="49"/>
        <v>0</v>
      </c>
      <c r="E87" s="72">
        <f t="shared" si="49"/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8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6.2263499999999999E-2</v>
      </c>
      <c r="E88" s="72">
        <f t="shared" ref="E88:BA88" si="50">$D$20*(1-$B$5)/$B$3</f>
        <v>6.2263499999999999E-2</v>
      </c>
      <c r="F88" s="72">
        <f t="shared" si="50"/>
        <v>6.2263499999999999E-2</v>
      </c>
      <c r="G88" s="72">
        <f t="shared" si="50"/>
        <v>6.2263499999999999E-2</v>
      </c>
      <c r="H88" s="72">
        <f t="shared" si="50"/>
        <v>6.2263499999999999E-2</v>
      </c>
      <c r="I88" s="72">
        <f t="shared" si="50"/>
        <v>6.2263499999999999E-2</v>
      </c>
      <c r="J88" s="72">
        <f t="shared" si="50"/>
        <v>6.2263499999999999E-2</v>
      </c>
      <c r="K88" s="72">
        <f t="shared" si="50"/>
        <v>6.2263499999999999E-2</v>
      </c>
      <c r="L88" s="72">
        <f t="shared" si="50"/>
        <v>6.2263499999999999E-2</v>
      </c>
      <c r="M88" s="72">
        <f t="shared" si="50"/>
        <v>6.2263499999999999E-2</v>
      </c>
      <c r="N88" s="72">
        <f t="shared" si="50"/>
        <v>6.2263499999999999E-2</v>
      </c>
      <c r="O88" s="72">
        <f t="shared" si="50"/>
        <v>6.2263499999999999E-2</v>
      </c>
      <c r="P88" s="72">
        <f t="shared" si="50"/>
        <v>6.2263499999999999E-2</v>
      </c>
      <c r="Q88" s="72">
        <f t="shared" si="50"/>
        <v>6.2263499999999999E-2</v>
      </c>
      <c r="R88" s="72">
        <f t="shared" si="50"/>
        <v>6.2263499999999999E-2</v>
      </c>
      <c r="S88" s="72">
        <f t="shared" si="50"/>
        <v>6.2263499999999999E-2</v>
      </c>
      <c r="T88" s="72">
        <f t="shared" si="50"/>
        <v>6.2263499999999999E-2</v>
      </c>
      <c r="U88" s="72">
        <f t="shared" si="50"/>
        <v>6.2263499999999999E-2</v>
      </c>
      <c r="V88" s="72">
        <f t="shared" si="50"/>
        <v>6.2263499999999999E-2</v>
      </c>
      <c r="W88" s="72">
        <f t="shared" si="50"/>
        <v>6.2263499999999999E-2</v>
      </c>
      <c r="X88" s="72">
        <f t="shared" si="50"/>
        <v>6.2263499999999999E-2</v>
      </c>
      <c r="Y88" s="72">
        <f t="shared" si="50"/>
        <v>6.2263499999999999E-2</v>
      </c>
      <c r="Z88" s="72">
        <f t="shared" si="50"/>
        <v>6.2263499999999999E-2</v>
      </c>
      <c r="AA88" s="72">
        <f t="shared" si="50"/>
        <v>6.2263499999999999E-2</v>
      </c>
      <c r="AB88" s="72">
        <f t="shared" si="50"/>
        <v>6.2263499999999999E-2</v>
      </c>
      <c r="AC88" s="72">
        <f t="shared" si="50"/>
        <v>6.2263499999999999E-2</v>
      </c>
      <c r="AD88" s="72">
        <f t="shared" si="50"/>
        <v>6.2263499999999999E-2</v>
      </c>
      <c r="AE88" s="72">
        <f t="shared" si="50"/>
        <v>6.2263499999999999E-2</v>
      </c>
      <c r="AF88" s="72">
        <f t="shared" si="50"/>
        <v>6.2263499999999999E-2</v>
      </c>
      <c r="AG88" s="72">
        <f t="shared" si="50"/>
        <v>6.2263499999999999E-2</v>
      </c>
      <c r="AH88" s="72">
        <f t="shared" si="50"/>
        <v>6.2263499999999999E-2</v>
      </c>
      <c r="AI88" s="72">
        <f t="shared" si="50"/>
        <v>6.2263499999999999E-2</v>
      </c>
      <c r="AJ88" s="72">
        <f t="shared" si="50"/>
        <v>6.2263499999999999E-2</v>
      </c>
      <c r="AK88" s="72">
        <f t="shared" si="50"/>
        <v>6.2263499999999999E-2</v>
      </c>
      <c r="AL88" s="72">
        <f t="shared" si="50"/>
        <v>6.2263499999999999E-2</v>
      </c>
      <c r="AM88" s="72">
        <f t="shared" si="50"/>
        <v>6.2263499999999999E-2</v>
      </c>
      <c r="AN88" s="72">
        <f t="shared" si="50"/>
        <v>6.2263499999999999E-2</v>
      </c>
      <c r="AO88" s="72">
        <f t="shared" si="50"/>
        <v>6.2263499999999999E-2</v>
      </c>
      <c r="AP88" s="72">
        <f t="shared" si="50"/>
        <v>6.2263499999999999E-2</v>
      </c>
      <c r="AQ88" s="72">
        <f t="shared" si="50"/>
        <v>6.2263499999999999E-2</v>
      </c>
      <c r="AR88" s="72">
        <f t="shared" si="50"/>
        <v>6.2263499999999999E-2</v>
      </c>
      <c r="AS88" s="72">
        <f t="shared" si="50"/>
        <v>6.2263499999999999E-2</v>
      </c>
      <c r="AT88" s="72">
        <f t="shared" si="50"/>
        <v>6.2263499999999999E-2</v>
      </c>
      <c r="AU88" s="72">
        <f t="shared" si="50"/>
        <v>6.2263499999999999E-2</v>
      </c>
      <c r="AV88" s="72">
        <f t="shared" si="50"/>
        <v>6.2263499999999999E-2</v>
      </c>
      <c r="AW88" s="72">
        <f t="shared" si="50"/>
        <v>6.2263499999999999E-2</v>
      </c>
      <c r="AX88" s="72">
        <f t="shared" si="50"/>
        <v>6.2263499999999999E-2</v>
      </c>
      <c r="AY88" s="72">
        <f t="shared" si="50"/>
        <v>6.2263499999999999E-2</v>
      </c>
      <c r="AZ88" s="72">
        <f t="shared" si="50"/>
        <v>6.2263499999999999E-2</v>
      </c>
      <c r="BA88" s="72">
        <f t="shared" si="50"/>
        <v>6.2263499999999999E-2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8"/>
        <v>3.1131749999999974</v>
      </c>
      <c r="BO88" s="321">
        <f>BN104*(1+0.25)</f>
        <v>3.1131749999999982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1">$E$20*(1-$B$5)/$B$3</f>
        <v>0</v>
      </c>
      <c r="F89" s="72">
        <f t="shared" si="51"/>
        <v>0</v>
      </c>
      <c r="G89" s="72">
        <f t="shared" si="51"/>
        <v>0</v>
      </c>
      <c r="H89" s="72">
        <f t="shared" si="51"/>
        <v>0</v>
      </c>
      <c r="I89" s="72">
        <f t="shared" si="51"/>
        <v>0</v>
      </c>
      <c r="J89" s="72">
        <f t="shared" si="51"/>
        <v>0</v>
      </c>
      <c r="K89" s="72">
        <f t="shared" si="51"/>
        <v>0</v>
      </c>
      <c r="L89" s="72">
        <f t="shared" si="51"/>
        <v>0</v>
      </c>
      <c r="M89" s="72">
        <f t="shared" si="51"/>
        <v>0</v>
      </c>
      <c r="N89" s="72">
        <f t="shared" si="51"/>
        <v>0</v>
      </c>
      <c r="O89" s="72">
        <f t="shared" si="51"/>
        <v>0</v>
      </c>
      <c r="P89" s="72">
        <f t="shared" si="51"/>
        <v>0</v>
      </c>
      <c r="Q89" s="72">
        <f t="shared" si="51"/>
        <v>0</v>
      </c>
      <c r="R89" s="72">
        <f t="shared" si="51"/>
        <v>0</v>
      </c>
      <c r="S89" s="72">
        <f t="shared" si="51"/>
        <v>0</v>
      </c>
      <c r="T89" s="72">
        <f t="shared" si="51"/>
        <v>0</v>
      </c>
      <c r="U89" s="72">
        <f t="shared" si="51"/>
        <v>0</v>
      </c>
      <c r="V89" s="72">
        <f t="shared" si="51"/>
        <v>0</v>
      </c>
      <c r="W89" s="72">
        <f t="shared" si="51"/>
        <v>0</v>
      </c>
      <c r="X89" s="72">
        <f t="shared" si="51"/>
        <v>0</v>
      </c>
      <c r="Y89" s="72">
        <f t="shared" si="51"/>
        <v>0</v>
      </c>
      <c r="Z89" s="72">
        <f t="shared" si="51"/>
        <v>0</v>
      </c>
      <c r="AA89" s="72">
        <f t="shared" si="51"/>
        <v>0</v>
      </c>
      <c r="AB89" s="72">
        <f t="shared" si="51"/>
        <v>0</v>
      </c>
      <c r="AC89" s="72">
        <f t="shared" si="51"/>
        <v>0</v>
      </c>
      <c r="AD89" s="72">
        <f t="shared" si="51"/>
        <v>0</v>
      </c>
      <c r="AE89" s="72">
        <f t="shared" si="51"/>
        <v>0</v>
      </c>
      <c r="AF89" s="72">
        <f t="shared" si="51"/>
        <v>0</v>
      </c>
      <c r="AG89" s="72">
        <f t="shared" si="51"/>
        <v>0</v>
      </c>
      <c r="AH89" s="72">
        <f t="shared" si="51"/>
        <v>0</v>
      </c>
      <c r="AI89" s="72">
        <f t="shared" si="51"/>
        <v>0</v>
      </c>
      <c r="AJ89" s="72">
        <f t="shared" si="51"/>
        <v>0</v>
      </c>
      <c r="AK89" s="72">
        <f t="shared" si="51"/>
        <v>0</v>
      </c>
      <c r="AL89" s="72">
        <f t="shared" si="51"/>
        <v>0</v>
      </c>
      <c r="AM89" s="72">
        <f t="shared" si="51"/>
        <v>0</v>
      </c>
      <c r="AN89" s="72">
        <f t="shared" si="51"/>
        <v>0</v>
      </c>
      <c r="AO89" s="72">
        <f t="shared" si="51"/>
        <v>0</v>
      </c>
      <c r="AP89" s="72">
        <f t="shared" si="51"/>
        <v>0</v>
      </c>
      <c r="AQ89" s="72">
        <f t="shared" si="51"/>
        <v>0</v>
      </c>
      <c r="AR89" s="72">
        <f t="shared" si="51"/>
        <v>0</v>
      </c>
      <c r="AS89" s="72">
        <f t="shared" si="51"/>
        <v>0</v>
      </c>
      <c r="AT89" s="72">
        <f t="shared" si="51"/>
        <v>0</v>
      </c>
      <c r="AU89" s="72">
        <f t="shared" si="51"/>
        <v>0</v>
      </c>
      <c r="AV89" s="72">
        <f t="shared" si="51"/>
        <v>0</v>
      </c>
      <c r="AW89" s="72">
        <f t="shared" si="51"/>
        <v>0</v>
      </c>
      <c r="AX89" s="72">
        <f t="shared" si="51"/>
        <v>0</v>
      </c>
      <c r="AY89" s="72">
        <f t="shared" si="51"/>
        <v>0</v>
      </c>
      <c r="AZ89" s="72">
        <f t="shared" si="51"/>
        <v>0</v>
      </c>
      <c r="BA89" s="72">
        <f t="shared" si="51"/>
        <v>0</v>
      </c>
      <c r="BB89" s="72">
        <f t="shared" si="51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8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2">$F$20*(1-$B$5)/$B$3</f>
        <v>0</v>
      </c>
      <c r="G90" s="72">
        <f t="shared" si="52"/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8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3">$G$20*(1-$B$5)/$B$3</f>
        <v>0</v>
      </c>
      <c r="H91" s="72">
        <f t="shared" si="53"/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8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4">$H$20*(1-$B$5)/$B$3</f>
        <v>0</v>
      </c>
      <c r="I92" s="72">
        <f t="shared" si="54"/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8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5">$I$20*(1-$B$5)/$B$3</f>
        <v>0</v>
      </c>
      <c r="J93" s="72">
        <f t="shared" si="55"/>
        <v>0</v>
      </c>
      <c r="K93" s="72">
        <f t="shared" si="55"/>
        <v>0</v>
      </c>
      <c r="L93" s="72">
        <f t="shared" si="55"/>
        <v>0</v>
      </c>
      <c r="M93" s="72">
        <f t="shared" si="55"/>
        <v>0</v>
      </c>
      <c r="N93" s="72">
        <f t="shared" si="55"/>
        <v>0</v>
      </c>
      <c r="O93" s="72">
        <f t="shared" si="55"/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/>
      <c r="BH93" s="72"/>
      <c r="BI93" s="72"/>
      <c r="BJ93" s="72"/>
      <c r="BK93" s="72"/>
      <c r="BL93" s="72"/>
      <c r="BM93" s="35"/>
      <c r="BN93" s="72">
        <f t="shared" si="48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6">$J$20*(1-$B$5)/$B$3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/>
      <c r="BI94" s="72"/>
      <c r="BJ94" s="72"/>
      <c r="BK94" s="72"/>
      <c r="BL94" s="72"/>
      <c r="BM94" s="35"/>
      <c r="BN94" s="72">
        <f t="shared" si="48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7">$K$20*(1-$B$5)/$B$3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/>
      <c r="BJ95" s="72"/>
      <c r="BK95" s="72"/>
      <c r="BL95" s="72"/>
      <c r="BM95" s="35"/>
      <c r="BN95" s="72">
        <f t="shared" si="48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8">$L$20*(1-$B$5)/$B$3</f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/>
      <c r="BK96" s="72"/>
      <c r="BL96" s="72"/>
      <c r="BM96" s="35"/>
      <c r="BN96" s="72">
        <f t="shared" si="48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59">$M$20*(1-$B$5)/$B$3</f>
        <v>0</v>
      </c>
      <c r="O97" s="72">
        <f t="shared" si="59"/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/>
      <c r="BL97" s="72"/>
      <c r="BM97" s="35"/>
      <c r="BN97" s="72">
        <f t="shared" si="48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0">$N$20*(1-$B$5)/$B$3</f>
        <v>0</v>
      </c>
      <c r="P98" s="72">
        <f t="shared" si="60"/>
        <v>0</v>
      </c>
      <c r="Q98" s="72">
        <f t="shared" si="60"/>
        <v>0</v>
      </c>
      <c r="R98" s="72">
        <f t="shared" si="60"/>
        <v>0</v>
      </c>
      <c r="S98" s="72">
        <f t="shared" si="60"/>
        <v>0</v>
      </c>
      <c r="T98" s="72">
        <f t="shared" si="60"/>
        <v>0</v>
      </c>
      <c r="U98" s="72">
        <f t="shared" si="60"/>
        <v>0</v>
      </c>
      <c r="V98" s="72">
        <f t="shared" si="60"/>
        <v>0</v>
      </c>
      <c r="W98" s="72">
        <f t="shared" si="60"/>
        <v>0</v>
      </c>
      <c r="X98" s="72">
        <f t="shared" si="60"/>
        <v>0</v>
      </c>
      <c r="Y98" s="72">
        <f t="shared" si="60"/>
        <v>0</v>
      </c>
      <c r="Z98" s="72">
        <f t="shared" si="60"/>
        <v>0</v>
      </c>
      <c r="AA98" s="72">
        <f t="shared" si="60"/>
        <v>0</v>
      </c>
      <c r="AB98" s="72">
        <f t="shared" si="60"/>
        <v>0</v>
      </c>
      <c r="AC98" s="72">
        <f t="shared" si="60"/>
        <v>0</v>
      </c>
      <c r="AD98" s="72">
        <f t="shared" si="60"/>
        <v>0</v>
      </c>
      <c r="AE98" s="72">
        <f t="shared" si="60"/>
        <v>0</v>
      </c>
      <c r="AF98" s="72">
        <f t="shared" si="60"/>
        <v>0</v>
      </c>
      <c r="AG98" s="72">
        <f t="shared" si="60"/>
        <v>0</v>
      </c>
      <c r="AH98" s="72">
        <f t="shared" si="60"/>
        <v>0</v>
      </c>
      <c r="AI98" s="72">
        <f t="shared" si="60"/>
        <v>0</v>
      </c>
      <c r="AJ98" s="72">
        <f t="shared" si="60"/>
        <v>0</v>
      </c>
      <c r="AK98" s="72">
        <f t="shared" si="60"/>
        <v>0</v>
      </c>
      <c r="AL98" s="72">
        <f t="shared" si="60"/>
        <v>0</v>
      </c>
      <c r="AM98" s="72">
        <f t="shared" si="60"/>
        <v>0</v>
      </c>
      <c r="AN98" s="72">
        <f t="shared" si="60"/>
        <v>0</v>
      </c>
      <c r="AO98" s="72">
        <f t="shared" si="60"/>
        <v>0</v>
      </c>
      <c r="AP98" s="72">
        <f t="shared" si="60"/>
        <v>0</v>
      </c>
      <c r="AQ98" s="72">
        <f t="shared" si="60"/>
        <v>0</v>
      </c>
      <c r="AR98" s="72">
        <f t="shared" si="60"/>
        <v>0</v>
      </c>
      <c r="AS98" s="72">
        <f t="shared" si="60"/>
        <v>0</v>
      </c>
      <c r="AT98" s="72">
        <f t="shared" si="60"/>
        <v>0</v>
      </c>
      <c r="AU98" s="72">
        <f t="shared" si="60"/>
        <v>0</v>
      </c>
      <c r="AV98" s="72">
        <f t="shared" si="60"/>
        <v>0</v>
      </c>
      <c r="AW98" s="72">
        <f t="shared" si="60"/>
        <v>0</v>
      </c>
      <c r="AX98" s="72">
        <f t="shared" si="60"/>
        <v>0</v>
      </c>
      <c r="AY98" s="72">
        <f t="shared" si="60"/>
        <v>0</v>
      </c>
      <c r="AZ98" s="72">
        <f t="shared" si="60"/>
        <v>0</v>
      </c>
      <c r="BA98" s="72">
        <f t="shared" si="60"/>
        <v>0</v>
      </c>
      <c r="BB98" s="72">
        <f t="shared" si="60"/>
        <v>0</v>
      </c>
      <c r="BC98" s="72">
        <f t="shared" si="60"/>
        <v>0</v>
      </c>
      <c r="BD98" s="72">
        <f t="shared" si="60"/>
        <v>0</v>
      </c>
      <c r="BE98" s="72">
        <f t="shared" si="60"/>
        <v>0</v>
      </c>
      <c r="BF98" s="72">
        <f t="shared" si="60"/>
        <v>0</v>
      </c>
      <c r="BG98" s="72">
        <f t="shared" si="60"/>
        <v>0</v>
      </c>
      <c r="BH98" s="72">
        <f t="shared" si="60"/>
        <v>0</v>
      </c>
      <c r="BI98" s="72">
        <f t="shared" si="60"/>
        <v>0</v>
      </c>
      <c r="BJ98" s="72">
        <f t="shared" si="60"/>
        <v>0</v>
      </c>
      <c r="BK98" s="72">
        <f t="shared" si="60"/>
        <v>0</v>
      </c>
      <c r="BL98" s="72"/>
      <c r="BM98" s="35"/>
      <c r="BN98" s="72">
        <f t="shared" si="48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1">SUM(C86:C98)</f>
        <v>0</v>
      </c>
      <c r="D99" s="101">
        <f t="shared" si="61"/>
        <v>6.2263499999999999E-2</v>
      </c>
      <c r="E99" s="101">
        <f t="shared" si="61"/>
        <v>6.2263499999999999E-2</v>
      </c>
      <c r="F99" s="101">
        <f t="shared" si="61"/>
        <v>6.2263499999999999E-2</v>
      </c>
      <c r="G99" s="101">
        <f t="shared" si="61"/>
        <v>6.2263499999999999E-2</v>
      </c>
      <c r="H99" s="101">
        <f t="shared" si="61"/>
        <v>6.2263499999999999E-2</v>
      </c>
      <c r="I99" s="101">
        <f t="shared" si="61"/>
        <v>6.2263499999999999E-2</v>
      </c>
      <c r="J99" s="101">
        <f t="shared" si="61"/>
        <v>6.2263499999999999E-2</v>
      </c>
      <c r="K99" s="101">
        <f t="shared" si="61"/>
        <v>6.2263499999999999E-2</v>
      </c>
      <c r="L99" s="101">
        <f t="shared" si="61"/>
        <v>6.2263499999999999E-2</v>
      </c>
      <c r="M99" s="101">
        <f t="shared" si="61"/>
        <v>6.2263499999999999E-2</v>
      </c>
      <c r="N99" s="101">
        <f t="shared" si="61"/>
        <v>6.2263499999999999E-2</v>
      </c>
      <c r="O99" s="101">
        <f t="shared" si="61"/>
        <v>6.2263499999999999E-2</v>
      </c>
      <c r="P99" s="101">
        <f t="shared" si="61"/>
        <v>6.2263499999999999E-2</v>
      </c>
      <c r="Q99" s="101">
        <f t="shared" si="61"/>
        <v>6.2263499999999999E-2</v>
      </c>
      <c r="R99" s="101">
        <f t="shared" si="61"/>
        <v>6.2263499999999999E-2</v>
      </c>
      <c r="S99" s="101">
        <f t="shared" si="61"/>
        <v>6.2263499999999999E-2</v>
      </c>
      <c r="T99" s="101">
        <f t="shared" si="61"/>
        <v>6.2263499999999999E-2</v>
      </c>
      <c r="U99" s="101">
        <f t="shared" si="61"/>
        <v>6.2263499999999999E-2</v>
      </c>
      <c r="V99" s="101">
        <f t="shared" si="61"/>
        <v>6.2263499999999999E-2</v>
      </c>
      <c r="W99" s="101">
        <f t="shared" si="61"/>
        <v>6.2263499999999999E-2</v>
      </c>
      <c r="X99" s="101">
        <f t="shared" si="61"/>
        <v>6.2263499999999999E-2</v>
      </c>
      <c r="Y99" s="101">
        <f t="shared" si="61"/>
        <v>6.2263499999999999E-2</v>
      </c>
      <c r="Z99" s="101">
        <f t="shared" si="61"/>
        <v>6.2263499999999999E-2</v>
      </c>
      <c r="AA99" s="101">
        <f t="shared" si="61"/>
        <v>6.2263499999999999E-2</v>
      </c>
      <c r="AB99" s="101">
        <f t="shared" si="61"/>
        <v>6.2263499999999999E-2</v>
      </c>
      <c r="AC99" s="101">
        <f t="shared" si="61"/>
        <v>6.2263499999999999E-2</v>
      </c>
      <c r="AD99" s="101">
        <f t="shared" si="61"/>
        <v>6.2263499999999999E-2</v>
      </c>
      <c r="AE99" s="101">
        <f t="shared" si="61"/>
        <v>6.2263499999999999E-2</v>
      </c>
      <c r="AF99" s="101">
        <f t="shared" si="61"/>
        <v>6.2263499999999999E-2</v>
      </c>
      <c r="AG99" s="101">
        <f t="shared" si="61"/>
        <v>6.2263499999999999E-2</v>
      </c>
      <c r="AH99" s="101">
        <f t="shared" si="61"/>
        <v>6.2263499999999999E-2</v>
      </c>
      <c r="AI99" s="101">
        <f t="shared" si="61"/>
        <v>6.2263499999999999E-2</v>
      </c>
      <c r="AJ99" s="101">
        <f t="shared" si="61"/>
        <v>6.2263499999999999E-2</v>
      </c>
      <c r="AK99" s="101">
        <f t="shared" si="61"/>
        <v>6.2263499999999999E-2</v>
      </c>
      <c r="AL99" s="101">
        <f t="shared" si="61"/>
        <v>6.2263499999999999E-2</v>
      </c>
      <c r="AM99" s="101">
        <f t="shared" si="61"/>
        <v>6.2263499999999999E-2</v>
      </c>
      <c r="AN99" s="101">
        <f t="shared" si="61"/>
        <v>6.2263499999999999E-2</v>
      </c>
      <c r="AO99" s="101">
        <f t="shared" si="61"/>
        <v>6.2263499999999999E-2</v>
      </c>
      <c r="AP99" s="101">
        <f t="shared" si="61"/>
        <v>6.2263499999999999E-2</v>
      </c>
      <c r="AQ99" s="101">
        <f t="shared" si="61"/>
        <v>6.2263499999999999E-2</v>
      </c>
      <c r="AR99" s="101">
        <f t="shared" si="61"/>
        <v>6.2263499999999999E-2</v>
      </c>
      <c r="AS99" s="101">
        <f t="shared" si="61"/>
        <v>6.2263499999999999E-2</v>
      </c>
      <c r="AT99" s="101">
        <f t="shared" si="61"/>
        <v>6.2263499999999999E-2</v>
      </c>
      <c r="AU99" s="101">
        <f t="shared" si="61"/>
        <v>6.2263499999999999E-2</v>
      </c>
      <c r="AV99" s="101">
        <f t="shared" si="61"/>
        <v>6.2263499999999999E-2</v>
      </c>
      <c r="AW99" s="101">
        <f t="shared" si="61"/>
        <v>6.2263499999999999E-2</v>
      </c>
      <c r="AX99" s="101">
        <f t="shared" si="61"/>
        <v>6.2263499999999999E-2</v>
      </c>
      <c r="AY99" s="101">
        <f t="shared" si="61"/>
        <v>6.2263499999999999E-2</v>
      </c>
      <c r="AZ99" s="101">
        <f t="shared" si="61"/>
        <v>6.2263499999999999E-2</v>
      </c>
      <c r="BA99" s="101">
        <f t="shared" si="61"/>
        <v>6.2263499999999999E-2</v>
      </c>
      <c r="BB99" s="101">
        <f t="shared" si="61"/>
        <v>0</v>
      </c>
      <c r="BC99" s="101">
        <f t="shared" si="61"/>
        <v>0</v>
      </c>
      <c r="BD99" s="101">
        <f t="shared" si="61"/>
        <v>0</v>
      </c>
      <c r="BE99" s="101">
        <f t="shared" si="61"/>
        <v>0</v>
      </c>
      <c r="BF99" s="101">
        <f t="shared" si="61"/>
        <v>0</v>
      </c>
      <c r="BG99" s="101">
        <f t="shared" si="61"/>
        <v>0</v>
      </c>
      <c r="BH99" s="101">
        <f t="shared" si="61"/>
        <v>0</v>
      </c>
      <c r="BI99" s="101">
        <f t="shared" si="61"/>
        <v>0</v>
      </c>
      <c r="BJ99" s="101">
        <f t="shared" si="61"/>
        <v>0</v>
      </c>
      <c r="BK99" s="101">
        <f t="shared" si="61"/>
        <v>0</v>
      </c>
      <c r="BL99" s="101">
        <f t="shared" si="61"/>
        <v>0</v>
      </c>
      <c r="BM99" s="330"/>
      <c r="BN99" s="55">
        <f>SUM(BN86:BN98)</f>
        <v>3.1131749999999974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2">$B$20/$B$3</f>
        <v>0</v>
      </c>
      <c r="C102" s="72">
        <f t="shared" si="62"/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/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3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4">$C$20/$B$3</f>
        <v>0</v>
      </c>
      <c r="D103" s="72">
        <f t="shared" si="64"/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/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3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5">$D$20/$B$3</f>
        <v>4.9810800000000002E-2</v>
      </c>
      <c r="E104" s="72">
        <f t="shared" si="65"/>
        <v>4.9810800000000002E-2</v>
      </c>
      <c r="F104" s="72">
        <f t="shared" si="65"/>
        <v>4.9810800000000002E-2</v>
      </c>
      <c r="G104" s="72">
        <f t="shared" si="65"/>
        <v>4.9810800000000002E-2</v>
      </c>
      <c r="H104" s="72">
        <f t="shared" si="65"/>
        <v>4.9810800000000002E-2</v>
      </c>
      <c r="I104" s="72">
        <f t="shared" si="65"/>
        <v>4.9810800000000002E-2</v>
      </c>
      <c r="J104" s="72">
        <f t="shared" si="65"/>
        <v>4.9810800000000002E-2</v>
      </c>
      <c r="K104" s="72">
        <f t="shared" si="65"/>
        <v>4.9810800000000002E-2</v>
      </c>
      <c r="L104" s="72">
        <f t="shared" si="65"/>
        <v>4.9810800000000002E-2</v>
      </c>
      <c r="M104" s="72">
        <f t="shared" si="65"/>
        <v>4.9810800000000002E-2</v>
      </c>
      <c r="N104" s="72">
        <f t="shared" si="65"/>
        <v>4.9810800000000002E-2</v>
      </c>
      <c r="O104" s="72">
        <f t="shared" si="65"/>
        <v>4.9810800000000002E-2</v>
      </c>
      <c r="P104" s="72">
        <f t="shared" si="65"/>
        <v>4.9810800000000002E-2</v>
      </c>
      <c r="Q104" s="72">
        <f t="shared" si="65"/>
        <v>4.9810800000000002E-2</v>
      </c>
      <c r="R104" s="72">
        <f t="shared" si="65"/>
        <v>4.9810800000000002E-2</v>
      </c>
      <c r="S104" s="72">
        <f t="shared" si="65"/>
        <v>4.9810800000000002E-2</v>
      </c>
      <c r="T104" s="72">
        <f t="shared" si="65"/>
        <v>4.9810800000000002E-2</v>
      </c>
      <c r="U104" s="72">
        <f t="shared" si="65"/>
        <v>4.9810800000000002E-2</v>
      </c>
      <c r="V104" s="72">
        <f t="shared" si="65"/>
        <v>4.9810800000000002E-2</v>
      </c>
      <c r="W104" s="72">
        <f t="shared" si="65"/>
        <v>4.9810800000000002E-2</v>
      </c>
      <c r="X104" s="72">
        <f t="shared" si="65"/>
        <v>4.9810800000000002E-2</v>
      </c>
      <c r="Y104" s="72">
        <f t="shared" si="65"/>
        <v>4.9810800000000002E-2</v>
      </c>
      <c r="Z104" s="72">
        <f t="shared" si="65"/>
        <v>4.9810800000000002E-2</v>
      </c>
      <c r="AA104" s="72">
        <f t="shared" si="65"/>
        <v>4.9810800000000002E-2</v>
      </c>
      <c r="AB104" s="72">
        <f t="shared" si="65"/>
        <v>4.9810800000000002E-2</v>
      </c>
      <c r="AC104" s="72">
        <f t="shared" si="65"/>
        <v>4.9810800000000002E-2</v>
      </c>
      <c r="AD104" s="72">
        <f t="shared" si="65"/>
        <v>4.9810800000000002E-2</v>
      </c>
      <c r="AE104" s="72">
        <f t="shared" si="65"/>
        <v>4.9810800000000002E-2</v>
      </c>
      <c r="AF104" s="72">
        <f t="shared" si="65"/>
        <v>4.9810800000000002E-2</v>
      </c>
      <c r="AG104" s="72">
        <f t="shared" si="65"/>
        <v>4.9810800000000002E-2</v>
      </c>
      <c r="AH104" s="72">
        <f t="shared" si="65"/>
        <v>4.9810800000000002E-2</v>
      </c>
      <c r="AI104" s="72">
        <f t="shared" si="65"/>
        <v>4.9810800000000002E-2</v>
      </c>
      <c r="AJ104" s="72">
        <f t="shared" si="65"/>
        <v>4.9810800000000002E-2</v>
      </c>
      <c r="AK104" s="72">
        <f t="shared" si="65"/>
        <v>4.9810800000000002E-2</v>
      </c>
      <c r="AL104" s="72">
        <f t="shared" si="65"/>
        <v>4.9810800000000002E-2</v>
      </c>
      <c r="AM104" s="72">
        <f t="shared" si="65"/>
        <v>4.9810800000000002E-2</v>
      </c>
      <c r="AN104" s="72">
        <f t="shared" si="65"/>
        <v>4.9810800000000002E-2</v>
      </c>
      <c r="AO104" s="72">
        <f t="shared" si="65"/>
        <v>4.9810800000000002E-2</v>
      </c>
      <c r="AP104" s="72">
        <f t="shared" si="65"/>
        <v>4.9810800000000002E-2</v>
      </c>
      <c r="AQ104" s="72">
        <f t="shared" si="65"/>
        <v>4.9810800000000002E-2</v>
      </c>
      <c r="AR104" s="72">
        <f t="shared" si="65"/>
        <v>4.9810800000000002E-2</v>
      </c>
      <c r="AS104" s="72">
        <f t="shared" si="65"/>
        <v>4.9810800000000002E-2</v>
      </c>
      <c r="AT104" s="72">
        <f t="shared" si="65"/>
        <v>4.9810800000000002E-2</v>
      </c>
      <c r="AU104" s="72">
        <f t="shared" si="65"/>
        <v>4.9810800000000002E-2</v>
      </c>
      <c r="AV104" s="72">
        <f t="shared" si="65"/>
        <v>4.9810800000000002E-2</v>
      </c>
      <c r="AW104" s="72">
        <f t="shared" si="65"/>
        <v>4.9810800000000002E-2</v>
      </c>
      <c r="AX104" s="72">
        <f t="shared" si="65"/>
        <v>4.9810800000000002E-2</v>
      </c>
      <c r="AY104" s="72">
        <f t="shared" si="65"/>
        <v>4.9810800000000002E-2</v>
      </c>
      <c r="AZ104" s="72">
        <f t="shared" si="65"/>
        <v>4.9810800000000002E-2</v>
      </c>
      <c r="BA104" s="72">
        <f t="shared" si="65"/>
        <v>4.9810800000000002E-2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3"/>
        <v>2.4905399999999984</v>
      </c>
      <c r="BO104" s="321">
        <f>D20</f>
        <v>2.4905400000000002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6">$E$20/$B$3</f>
        <v>0</v>
      </c>
      <c r="F105" s="72">
        <f t="shared" si="66"/>
        <v>0</v>
      </c>
      <c r="G105" s="72">
        <f t="shared" si="66"/>
        <v>0</v>
      </c>
      <c r="H105" s="72">
        <f t="shared" si="66"/>
        <v>0</v>
      </c>
      <c r="I105" s="72">
        <f t="shared" si="66"/>
        <v>0</v>
      </c>
      <c r="J105" s="72">
        <f t="shared" si="66"/>
        <v>0</v>
      </c>
      <c r="K105" s="72">
        <f t="shared" si="66"/>
        <v>0</v>
      </c>
      <c r="L105" s="72">
        <f t="shared" si="66"/>
        <v>0</v>
      </c>
      <c r="M105" s="72">
        <f t="shared" si="66"/>
        <v>0</v>
      </c>
      <c r="N105" s="72">
        <f t="shared" si="66"/>
        <v>0</v>
      </c>
      <c r="O105" s="72">
        <f t="shared" si="66"/>
        <v>0</v>
      </c>
      <c r="P105" s="72">
        <f t="shared" si="66"/>
        <v>0</v>
      </c>
      <c r="Q105" s="72">
        <f t="shared" si="66"/>
        <v>0</v>
      </c>
      <c r="R105" s="72">
        <f t="shared" si="66"/>
        <v>0</v>
      </c>
      <c r="S105" s="72">
        <f t="shared" si="66"/>
        <v>0</v>
      </c>
      <c r="T105" s="72">
        <f t="shared" si="66"/>
        <v>0</v>
      </c>
      <c r="U105" s="72">
        <f t="shared" si="66"/>
        <v>0</v>
      </c>
      <c r="V105" s="72">
        <f t="shared" si="66"/>
        <v>0</v>
      </c>
      <c r="W105" s="72">
        <f t="shared" si="66"/>
        <v>0</v>
      </c>
      <c r="X105" s="72">
        <f t="shared" si="66"/>
        <v>0</v>
      </c>
      <c r="Y105" s="72">
        <f t="shared" si="66"/>
        <v>0</v>
      </c>
      <c r="Z105" s="72">
        <f t="shared" si="66"/>
        <v>0</v>
      </c>
      <c r="AA105" s="72">
        <f t="shared" si="66"/>
        <v>0</v>
      </c>
      <c r="AB105" s="72">
        <f t="shared" si="66"/>
        <v>0</v>
      </c>
      <c r="AC105" s="72">
        <f t="shared" si="66"/>
        <v>0</v>
      </c>
      <c r="AD105" s="72">
        <f t="shared" si="66"/>
        <v>0</v>
      </c>
      <c r="AE105" s="72">
        <f t="shared" si="66"/>
        <v>0</v>
      </c>
      <c r="AF105" s="72">
        <f t="shared" si="66"/>
        <v>0</v>
      </c>
      <c r="AG105" s="72">
        <f t="shared" si="66"/>
        <v>0</v>
      </c>
      <c r="AH105" s="72">
        <f t="shared" si="66"/>
        <v>0</v>
      </c>
      <c r="AI105" s="72">
        <f t="shared" si="66"/>
        <v>0</v>
      </c>
      <c r="AJ105" s="72">
        <f t="shared" si="66"/>
        <v>0</v>
      </c>
      <c r="AK105" s="72">
        <f t="shared" si="66"/>
        <v>0</v>
      </c>
      <c r="AL105" s="72">
        <f t="shared" si="66"/>
        <v>0</v>
      </c>
      <c r="AM105" s="72">
        <f t="shared" si="66"/>
        <v>0</v>
      </c>
      <c r="AN105" s="72">
        <f t="shared" si="66"/>
        <v>0</v>
      </c>
      <c r="AO105" s="72">
        <f t="shared" si="66"/>
        <v>0</v>
      </c>
      <c r="AP105" s="72">
        <f t="shared" si="66"/>
        <v>0</v>
      </c>
      <c r="AQ105" s="72">
        <f t="shared" si="66"/>
        <v>0</v>
      </c>
      <c r="AR105" s="72">
        <f t="shared" si="66"/>
        <v>0</v>
      </c>
      <c r="AS105" s="72">
        <f t="shared" si="66"/>
        <v>0</v>
      </c>
      <c r="AT105" s="72">
        <f t="shared" si="66"/>
        <v>0</v>
      </c>
      <c r="AU105" s="72">
        <f t="shared" si="66"/>
        <v>0</v>
      </c>
      <c r="AV105" s="72">
        <f t="shared" si="66"/>
        <v>0</v>
      </c>
      <c r="AW105" s="72">
        <f t="shared" si="66"/>
        <v>0</v>
      </c>
      <c r="AX105" s="72">
        <f t="shared" si="66"/>
        <v>0</v>
      </c>
      <c r="AY105" s="72">
        <f t="shared" si="66"/>
        <v>0</v>
      </c>
      <c r="AZ105" s="72">
        <f t="shared" si="66"/>
        <v>0</v>
      </c>
      <c r="BA105" s="72">
        <f t="shared" si="66"/>
        <v>0</v>
      </c>
      <c r="BB105" s="72">
        <f t="shared" si="66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3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7">$F$20/$B$3</f>
        <v>0</v>
      </c>
      <c r="G106" s="72">
        <f t="shared" si="67"/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3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8">$G$20/$B$3</f>
        <v>0</v>
      </c>
      <c r="H107" s="72">
        <f t="shared" si="68"/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3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69">$H$20/$B$3</f>
        <v>0</v>
      </c>
      <c r="I108" s="72">
        <f t="shared" si="69"/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3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0">$I$20/$B$3</f>
        <v>0</v>
      </c>
      <c r="J109" s="72">
        <f t="shared" si="70"/>
        <v>0</v>
      </c>
      <c r="K109" s="72">
        <f t="shared" si="70"/>
        <v>0</v>
      </c>
      <c r="L109" s="72">
        <f t="shared" si="70"/>
        <v>0</v>
      </c>
      <c r="M109" s="72">
        <f t="shared" si="70"/>
        <v>0</v>
      </c>
      <c r="N109" s="72">
        <f t="shared" si="70"/>
        <v>0</v>
      </c>
      <c r="O109" s="72">
        <f t="shared" si="70"/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3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1">$J$20/$B$3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/>
      <c r="BI110" s="72"/>
      <c r="BJ110" s="72"/>
      <c r="BK110" s="72"/>
      <c r="BL110" s="72"/>
      <c r="BM110" s="35"/>
      <c r="BN110" s="72">
        <f t="shared" si="63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2">$K$20/$B$3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/>
      <c r="BJ111" s="72"/>
      <c r="BK111" s="72"/>
      <c r="BL111" s="72"/>
      <c r="BM111" s="35"/>
      <c r="BN111" s="72">
        <f t="shared" si="63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3">$L$20/$B$3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/>
      <c r="BK112" s="72"/>
      <c r="BL112" s="72"/>
      <c r="BM112" s="35"/>
      <c r="BN112" s="72">
        <f t="shared" si="63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4">$M$20/$B$3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/>
      <c r="BL113" s="72"/>
      <c r="BM113" s="35"/>
      <c r="BN113" s="72">
        <f t="shared" si="63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5">$N$20/$B$3</f>
        <v>0</v>
      </c>
      <c r="P114" s="72">
        <f t="shared" si="75"/>
        <v>0</v>
      </c>
      <c r="Q114" s="72">
        <f t="shared" si="75"/>
        <v>0</v>
      </c>
      <c r="R114" s="72">
        <f t="shared" si="75"/>
        <v>0</v>
      </c>
      <c r="S114" s="72">
        <f t="shared" si="75"/>
        <v>0</v>
      </c>
      <c r="T114" s="72">
        <f t="shared" si="75"/>
        <v>0</v>
      </c>
      <c r="U114" s="72">
        <f t="shared" si="75"/>
        <v>0</v>
      </c>
      <c r="V114" s="72">
        <f t="shared" si="75"/>
        <v>0</v>
      </c>
      <c r="W114" s="72">
        <f t="shared" si="75"/>
        <v>0</v>
      </c>
      <c r="X114" s="72">
        <f t="shared" si="75"/>
        <v>0</v>
      </c>
      <c r="Y114" s="72">
        <f t="shared" si="75"/>
        <v>0</v>
      </c>
      <c r="Z114" s="72">
        <f t="shared" si="75"/>
        <v>0</v>
      </c>
      <c r="AA114" s="72">
        <f t="shared" si="75"/>
        <v>0</v>
      </c>
      <c r="AB114" s="72">
        <f t="shared" si="75"/>
        <v>0</v>
      </c>
      <c r="AC114" s="72">
        <f t="shared" si="75"/>
        <v>0</v>
      </c>
      <c r="AD114" s="72">
        <f t="shared" si="75"/>
        <v>0</v>
      </c>
      <c r="AE114" s="72">
        <f t="shared" si="75"/>
        <v>0</v>
      </c>
      <c r="AF114" s="72">
        <f t="shared" si="75"/>
        <v>0</v>
      </c>
      <c r="AG114" s="72">
        <f t="shared" si="75"/>
        <v>0</v>
      </c>
      <c r="AH114" s="72">
        <f t="shared" si="75"/>
        <v>0</v>
      </c>
      <c r="AI114" s="72">
        <f t="shared" si="75"/>
        <v>0</v>
      </c>
      <c r="AJ114" s="72">
        <f t="shared" si="75"/>
        <v>0</v>
      </c>
      <c r="AK114" s="72">
        <f t="shared" si="75"/>
        <v>0</v>
      </c>
      <c r="AL114" s="72">
        <f t="shared" si="75"/>
        <v>0</v>
      </c>
      <c r="AM114" s="72">
        <f t="shared" si="75"/>
        <v>0</v>
      </c>
      <c r="AN114" s="72">
        <f t="shared" si="75"/>
        <v>0</v>
      </c>
      <c r="AO114" s="72">
        <f t="shared" si="75"/>
        <v>0</v>
      </c>
      <c r="AP114" s="72">
        <f t="shared" si="75"/>
        <v>0</v>
      </c>
      <c r="AQ114" s="72">
        <f t="shared" si="75"/>
        <v>0</v>
      </c>
      <c r="AR114" s="72">
        <f t="shared" si="75"/>
        <v>0</v>
      </c>
      <c r="AS114" s="72">
        <f t="shared" si="75"/>
        <v>0</v>
      </c>
      <c r="AT114" s="72">
        <f t="shared" si="75"/>
        <v>0</v>
      </c>
      <c r="AU114" s="72">
        <f t="shared" si="75"/>
        <v>0</v>
      </c>
      <c r="AV114" s="72">
        <f t="shared" si="75"/>
        <v>0</v>
      </c>
      <c r="AW114" s="72">
        <f t="shared" si="75"/>
        <v>0</v>
      </c>
      <c r="AX114" s="72">
        <f t="shared" si="75"/>
        <v>0</v>
      </c>
      <c r="AY114" s="72">
        <f t="shared" si="75"/>
        <v>0</v>
      </c>
      <c r="AZ114" s="72">
        <f t="shared" si="75"/>
        <v>0</v>
      </c>
      <c r="BA114" s="72">
        <f t="shared" si="75"/>
        <v>0</v>
      </c>
      <c r="BB114" s="72">
        <f t="shared" si="75"/>
        <v>0</v>
      </c>
      <c r="BC114" s="72">
        <f t="shared" si="75"/>
        <v>0</v>
      </c>
      <c r="BD114" s="72">
        <f t="shared" si="75"/>
        <v>0</v>
      </c>
      <c r="BE114" s="72">
        <f t="shared" si="75"/>
        <v>0</v>
      </c>
      <c r="BF114" s="72">
        <f t="shared" si="75"/>
        <v>0</v>
      </c>
      <c r="BG114" s="72">
        <f t="shared" si="75"/>
        <v>0</v>
      </c>
      <c r="BH114" s="72">
        <f t="shared" si="75"/>
        <v>0</v>
      </c>
      <c r="BI114" s="72">
        <f t="shared" si="75"/>
        <v>0</v>
      </c>
      <c r="BJ114" s="72">
        <f t="shared" si="75"/>
        <v>0</v>
      </c>
      <c r="BK114" s="72">
        <f t="shared" si="75"/>
        <v>0</v>
      </c>
      <c r="BL114" s="72"/>
      <c r="BM114" s="35"/>
      <c r="BN114" s="72">
        <f t="shared" si="63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6">SUM(C102:C114)</f>
        <v>0</v>
      </c>
      <c r="D115" s="66">
        <f t="shared" si="76"/>
        <v>4.9810800000000002E-2</v>
      </c>
      <c r="E115" s="66">
        <f t="shared" si="76"/>
        <v>4.9810800000000002E-2</v>
      </c>
      <c r="F115" s="66">
        <f t="shared" si="76"/>
        <v>4.9810800000000002E-2</v>
      </c>
      <c r="G115" s="66">
        <f t="shared" si="76"/>
        <v>4.9810800000000002E-2</v>
      </c>
      <c r="H115" s="66">
        <f t="shared" si="76"/>
        <v>4.9810800000000002E-2</v>
      </c>
      <c r="I115" s="66">
        <f t="shared" si="76"/>
        <v>4.9810800000000002E-2</v>
      </c>
      <c r="J115" s="66">
        <f t="shared" si="76"/>
        <v>4.9810800000000002E-2</v>
      </c>
      <c r="K115" s="66">
        <f t="shared" si="76"/>
        <v>4.9810800000000002E-2</v>
      </c>
      <c r="L115" s="66">
        <f t="shared" si="76"/>
        <v>4.9810800000000002E-2</v>
      </c>
      <c r="M115" s="66">
        <f t="shared" si="76"/>
        <v>4.9810800000000002E-2</v>
      </c>
      <c r="N115" s="66">
        <f t="shared" si="76"/>
        <v>4.9810800000000002E-2</v>
      </c>
      <c r="O115" s="66">
        <f t="shared" si="76"/>
        <v>4.9810800000000002E-2</v>
      </c>
      <c r="P115" s="66">
        <f t="shared" si="76"/>
        <v>4.9810800000000002E-2</v>
      </c>
      <c r="Q115" s="66">
        <f t="shared" si="76"/>
        <v>4.9810800000000002E-2</v>
      </c>
      <c r="R115" s="66">
        <f t="shared" si="76"/>
        <v>4.9810800000000002E-2</v>
      </c>
      <c r="S115" s="66">
        <f t="shared" si="76"/>
        <v>4.9810800000000002E-2</v>
      </c>
      <c r="T115" s="66">
        <f t="shared" si="76"/>
        <v>4.9810800000000002E-2</v>
      </c>
      <c r="U115" s="66">
        <f t="shared" si="76"/>
        <v>4.9810800000000002E-2</v>
      </c>
      <c r="V115" s="66">
        <f t="shared" si="76"/>
        <v>4.9810800000000002E-2</v>
      </c>
      <c r="W115" s="66">
        <f t="shared" si="76"/>
        <v>4.9810800000000002E-2</v>
      </c>
      <c r="X115" s="66">
        <f t="shared" si="76"/>
        <v>4.9810800000000002E-2</v>
      </c>
      <c r="Y115" s="66">
        <f t="shared" si="76"/>
        <v>4.9810800000000002E-2</v>
      </c>
      <c r="Z115" s="66">
        <f t="shared" si="76"/>
        <v>4.9810800000000002E-2</v>
      </c>
      <c r="AA115" s="66">
        <f t="shared" si="76"/>
        <v>4.9810800000000002E-2</v>
      </c>
      <c r="AB115" s="66">
        <f t="shared" si="76"/>
        <v>4.9810800000000002E-2</v>
      </c>
      <c r="AC115" s="66">
        <f t="shared" si="76"/>
        <v>4.9810800000000002E-2</v>
      </c>
      <c r="AD115" s="66">
        <f t="shared" si="76"/>
        <v>4.9810800000000002E-2</v>
      </c>
      <c r="AE115" s="66">
        <f t="shared" si="76"/>
        <v>4.9810800000000002E-2</v>
      </c>
      <c r="AF115" s="66">
        <f t="shared" si="76"/>
        <v>4.9810800000000002E-2</v>
      </c>
      <c r="AG115" s="66">
        <f t="shared" si="76"/>
        <v>4.9810800000000002E-2</v>
      </c>
      <c r="AH115" s="66">
        <f t="shared" si="76"/>
        <v>4.9810800000000002E-2</v>
      </c>
      <c r="AI115" s="66">
        <f t="shared" si="76"/>
        <v>4.9810800000000002E-2</v>
      </c>
      <c r="AJ115" s="66">
        <f t="shared" si="76"/>
        <v>4.9810800000000002E-2</v>
      </c>
      <c r="AK115" s="66">
        <f t="shared" si="76"/>
        <v>4.9810800000000002E-2</v>
      </c>
      <c r="AL115" s="66">
        <f t="shared" si="76"/>
        <v>4.9810800000000002E-2</v>
      </c>
      <c r="AM115" s="66">
        <f t="shared" si="76"/>
        <v>4.9810800000000002E-2</v>
      </c>
      <c r="AN115" s="66">
        <f t="shared" si="76"/>
        <v>4.9810800000000002E-2</v>
      </c>
      <c r="AO115" s="66">
        <f t="shared" si="76"/>
        <v>4.9810800000000002E-2</v>
      </c>
      <c r="AP115" s="66">
        <f t="shared" si="76"/>
        <v>4.9810800000000002E-2</v>
      </c>
      <c r="AQ115" s="66">
        <f t="shared" si="76"/>
        <v>4.9810800000000002E-2</v>
      </c>
      <c r="AR115" s="66">
        <f t="shared" si="76"/>
        <v>4.9810800000000002E-2</v>
      </c>
      <c r="AS115" s="66">
        <f t="shared" si="76"/>
        <v>4.9810800000000002E-2</v>
      </c>
      <c r="AT115" s="66">
        <f t="shared" si="76"/>
        <v>4.9810800000000002E-2</v>
      </c>
      <c r="AU115" s="66">
        <f t="shared" si="76"/>
        <v>4.9810800000000002E-2</v>
      </c>
      <c r="AV115" s="66">
        <f t="shared" si="76"/>
        <v>4.9810800000000002E-2</v>
      </c>
      <c r="AW115" s="66">
        <f t="shared" si="76"/>
        <v>4.9810800000000002E-2</v>
      </c>
      <c r="AX115" s="66">
        <f t="shared" si="76"/>
        <v>4.9810800000000002E-2</v>
      </c>
      <c r="AY115" s="66">
        <f t="shared" si="76"/>
        <v>4.9810800000000002E-2</v>
      </c>
      <c r="AZ115" s="66">
        <f t="shared" si="76"/>
        <v>4.9810800000000002E-2</v>
      </c>
      <c r="BA115" s="66">
        <f t="shared" si="76"/>
        <v>4.9810800000000002E-2</v>
      </c>
      <c r="BB115" s="66">
        <f t="shared" si="76"/>
        <v>0</v>
      </c>
      <c r="BC115" s="66">
        <f t="shared" si="76"/>
        <v>0</v>
      </c>
      <c r="BD115" s="66">
        <f t="shared" si="76"/>
        <v>0</v>
      </c>
      <c r="BE115" s="66">
        <f t="shared" si="76"/>
        <v>0</v>
      </c>
      <c r="BF115" s="66">
        <f t="shared" si="76"/>
        <v>0</v>
      </c>
      <c r="BG115" s="66">
        <f t="shared" si="76"/>
        <v>0</v>
      </c>
      <c r="BH115" s="66">
        <f t="shared" si="76"/>
        <v>0</v>
      </c>
      <c r="BI115" s="66">
        <f t="shared" si="76"/>
        <v>0</v>
      </c>
      <c r="BJ115" s="66">
        <f t="shared" si="76"/>
        <v>0</v>
      </c>
      <c r="BK115" s="66">
        <f t="shared" si="76"/>
        <v>0</v>
      </c>
      <c r="BL115" s="66">
        <f t="shared" si="76"/>
        <v>0</v>
      </c>
      <c r="BM115" s="35"/>
      <c r="BN115" s="55">
        <f>SUM(BN102:BN114)</f>
        <v>2.4905399999999984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6" activePane="bottomRight" state="frozen"/>
      <selection activeCell="A62" sqref="A62"/>
      <selection pane="topRight" activeCell="A62" sqref="A62"/>
      <selection pane="bottomLeft" activeCell="A62" sqref="A62"/>
      <selection pane="bottomRight" activeCell="F66" sqref="F6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hidden="1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326</v>
      </c>
    </row>
    <row r="2" spans="1:67" ht="15" customHeight="1" x14ac:dyDescent="0.2">
      <c r="A2" s="57" t="s">
        <v>21</v>
      </c>
      <c r="B2" s="105" t="str">
        <f>VLOOKUP($B$1,'Assumptions (Inputs)'!$B$7:$G$24,2,FALSE)</f>
        <v>6 MW from Brownsville No. 1 to Water St.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M11" si="0">B15</f>
        <v>0</v>
      </c>
      <c r="D11" s="54">
        <f t="shared" si="0"/>
        <v>1.8540000000000001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>M15</f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(Escalated)'!E25</f>
        <v>0</v>
      </c>
      <c r="C13" s="126">
        <f>'CapEx (Escalated)'!F25</f>
        <v>1.8540000000000001</v>
      </c>
      <c r="D13" s="126">
        <f>'CapEx (Escalated)'!G25</f>
        <v>0.63653999999999999</v>
      </c>
      <c r="E13" s="126">
        <f>'CapEx (Escalated)'!H25</f>
        <v>0</v>
      </c>
      <c r="F13" s="126">
        <f>'CapEx (Escalated)'!I25</f>
        <v>0</v>
      </c>
      <c r="G13" s="126">
        <f>'CapEx (Escalated)'!J25</f>
        <v>0</v>
      </c>
      <c r="H13" s="126">
        <f>'CapEx (Escalated)'!K25</f>
        <v>0</v>
      </c>
      <c r="I13" s="126">
        <f>'CapEx (Escalated)'!L25</f>
        <v>0</v>
      </c>
      <c r="J13" s="126">
        <f>'CapEx (Escalated)'!M25</f>
        <v>0</v>
      </c>
      <c r="K13" s="126">
        <f>'CapEx (Escalated)'!N25</f>
        <v>0</v>
      </c>
      <c r="L13" s="126">
        <f>'CapEx (Escalated)'!O25</f>
        <v>0</v>
      </c>
      <c r="M13" s="126">
        <f>'CapEx (Escalated)'!P25</f>
        <v>0</v>
      </c>
      <c r="N13" s="126">
        <f>'CapEx (Escalated)'!Q25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2.4905400000000002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-2.4905400000000002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>
        <f>-SUM(L13:N13)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-2.4905400000000002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1.8540000000000001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0.92700000000000005</v>
      </c>
      <c r="D16" s="66">
        <f t="shared" si="4"/>
        <v>0.92700000000000005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2.4905400000000002</v>
      </c>
      <c r="F19" s="72">
        <f t="shared" si="5"/>
        <v>2.4905400000000002</v>
      </c>
      <c r="G19" s="72">
        <f t="shared" si="5"/>
        <v>2.4905400000000002</v>
      </c>
      <c r="H19" s="72">
        <f t="shared" si="5"/>
        <v>2.4905400000000002</v>
      </c>
      <c r="I19" s="72">
        <f t="shared" si="5"/>
        <v>2.4905400000000002</v>
      </c>
      <c r="J19" s="72">
        <f t="shared" si="5"/>
        <v>2.4905400000000002</v>
      </c>
      <c r="K19" s="72">
        <f t="shared" si="5"/>
        <v>2.4905400000000002</v>
      </c>
      <c r="L19" s="72">
        <f t="shared" si="5"/>
        <v>2.4905400000000002</v>
      </c>
      <c r="M19" s="72">
        <f t="shared" si="5"/>
        <v>2.4905400000000002</v>
      </c>
      <c r="N19" s="72">
        <f t="shared" si="5"/>
        <v>2.4905400000000002</v>
      </c>
      <c r="O19" s="72">
        <f t="shared" si="5"/>
        <v>2.4905400000000002</v>
      </c>
      <c r="P19" s="72">
        <f t="shared" si="5"/>
        <v>2.4905400000000002</v>
      </c>
      <c r="Q19" s="72">
        <f t="shared" si="5"/>
        <v>2.4905400000000002</v>
      </c>
      <c r="R19" s="72">
        <f t="shared" si="5"/>
        <v>2.4905400000000002</v>
      </c>
      <c r="S19" s="72">
        <f t="shared" si="5"/>
        <v>2.4905400000000002</v>
      </c>
      <c r="T19" s="72">
        <f t="shared" si="5"/>
        <v>2.4905400000000002</v>
      </c>
      <c r="U19" s="72">
        <f t="shared" si="5"/>
        <v>2.4905400000000002</v>
      </c>
      <c r="V19" s="72">
        <f t="shared" si="5"/>
        <v>2.4905400000000002</v>
      </c>
      <c r="W19" s="72">
        <f t="shared" si="5"/>
        <v>2.4905400000000002</v>
      </c>
      <c r="X19" s="72">
        <f t="shared" si="5"/>
        <v>2.4905400000000002</v>
      </c>
      <c r="Y19" s="72">
        <f t="shared" si="5"/>
        <v>2.4905400000000002</v>
      </c>
      <c r="Z19" s="72">
        <f t="shared" si="5"/>
        <v>2.4905400000000002</v>
      </c>
      <c r="AA19" s="72">
        <f t="shared" si="5"/>
        <v>2.4905400000000002</v>
      </c>
      <c r="AB19" s="72">
        <f t="shared" si="5"/>
        <v>2.4905400000000002</v>
      </c>
      <c r="AC19" s="72">
        <f t="shared" si="5"/>
        <v>2.4905400000000002</v>
      </c>
      <c r="AD19" s="72">
        <f t="shared" si="5"/>
        <v>2.4905400000000002</v>
      </c>
      <c r="AE19" s="72">
        <f t="shared" si="5"/>
        <v>2.4905400000000002</v>
      </c>
      <c r="AF19" s="72">
        <f t="shared" si="5"/>
        <v>2.4905400000000002</v>
      </c>
      <c r="AG19" s="72">
        <f t="shared" si="5"/>
        <v>2.4905400000000002</v>
      </c>
      <c r="AH19" s="72">
        <f t="shared" si="5"/>
        <v>2.4905400000000002</v>
      </c>
      <c r="AI19" s="72">
        <f t="shared" si="5"/>
        <v>2.4905400000000002</v>
      </c>
      <c r="AJ19" s="72">
        <f t="shared" si="5"/>
        <v>2.4905400000000002</v>
      </c>
      <c r="AK19" s="72">
        <f t="shared" si="5"/>
        <v>2.4905400000000002</v>
      </c>
      <c r="AL19" s="72">
        <f t="shared" si="5"/>
        <v>2.4905400000000002</v>
      </c>
      <c r="AM19" s="72">
        <f t="shared" si="5"/>
        <v>2.4905400000000002</v>
      </c>
      <c r="AN19" s="72">
        <f t="shared" si="5"/>
        <v>2.4905400000000002</v>
      </c>
      <c r="AO19" s="72">
        <f t="shared" si="5"/>
        <v>2.4905400000000002</v>
      </c>
      <c r="AP19" s="72">
        <f t="shared" si="5"/>
        <v>2.4905400000000002</v>
      </c>
      <c r="AQ19" s="72">
        <f t="shared" si="5"/>
        <v>2.4905400000000002</v>
      </c>
      <c r="AR19" s="72">
        <f t="shared" si="5"/>
        <v>2.4905400000000002</v>
      </c>
      <c r="AS19" s="72">
        <f t="shared" si="5"/>
        <v>2.4905400000000002</v>
      </c>
      <c r="AT19" s="72">
        <f t="shared" si="5"/>
        <v>2.4905400000000002</v>
      </c>
      <c r="AU19" s="72">
        <f t="shared" si="5"/>
        <v>2.4905400000000002</v>
      </c>
      <c r="AV19" s="72">
        <f t="shared" si="5"/>
        <v>2.4905400000000002</v>
      </c>
      <c r="AW19" s="72">
        <f t="shared" si="5"/>
        <v>2.4905400000000002</v>
      </c>
      <c r="AX19" s="72">
        <f t="shared" si="5"/>
        <v>2.4905400000000002</v>
      </c>
      <c r="AY19" s="72">
        <f t="shared" si="5"/>
        <v>2.4905400000000002</v>
      </c>
      <c r="AZ19" s="72">
        <f t="shared" si="5"/>
        <v>2.4905400000000002</v>
      </c>
      <c r="BA19" s="72">
        <f t="shared" si="5"/>
        <v>2.4905400000000002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" si="6">-C14</f>
        <v>0</v>
      </c>
      <c r="D20" s="286">
        <f>-D14</f>
        <v>2.4905400000000002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-2.4905400000000002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2.4905400000000002</v>
      </c>
      <c r="E21" s="72">
        <f t="shared" si="9"/>
        <v>2.4905400000000002</v>
      </c>
      <c r="F21" s="72">
        <f t="shared" si="9"/>
        <v>2.4905400000000002</v>
      </c>
      <c r="G21" s="72">
        <f t="shared" si="9"/>
        <v>2.4905400000000002</v>
      </c>
      <c r="H21" s="72">
        <f t="shared" si="9"/>
        <v>2.4905400000000002</v>
      </c>
      <c r="I21" s="72">
        <f t="shared" si="9"/>
        <v>2.4905400000000002</v>
      </c>
      <c r="J21" s="72">
        <f t="shared" si="9"/>
        <v>2.4905400000000002</v>
      </c>
      <c r="K21" s="72">
        <f t="shared" si="9"/>
        <v>2.4905400000000002</v>
      </c>
      <c r="L21" s="72">
        <f t="shared" si="9"/>
        <v>2.4905400000000002</v>
      </c>
      <c r="M21" s="72">
        <f t="shared" si="9"/>
        <v>2.4905400000000002</v>
      </c>
      <c r="N21" s="72">
        <f t="shared" si="9"/>
        <v>2.4905400000000002</v>
      </c>
      <c r="O21" s="72">
        <f t="shared" si="9"/>
        <v>2.4905400000000002</v>
      </c>
      <c r="P21" s="72">
        <f t="shared" si="9"/>
        <v>2.4905400000000002</v>
      </c>
      <c r="Q21" s="72">
        <f t="shared" si="9"/>
        <v>2.4905400000000002</v>
      </c>
      <c r="R21" s="72">
        <f t="shared" si="9"/>
        <v>2.4905400000000002</v>
      </c>
      <c r="S21" s="72">
        <f t="shared" si="9"/>
        <v>2.4905400000000002</v>
      </c>
      <c r="T21" s="72">
        <f t="shared" si="9"/>
        <v>2.4905400000000002</v>
      </c>
      <c r="U21" s="72">
        <f t="shared" si="9"/>
        <v>2.4905400000000002</v>
      </c>
      <c r="V21" s="72">
        <f t="shared" si="9"/>
        <v>2.4905400000000002</v>
      </c>
      <c r="W21" s="72">
        <f t="shared" si="9"/>
        <v>2.4905400000000002</v>
      </c>
      <c r="X21" s="72">
        <f t="shared" si="9"/>
        <v>2.4905400000000002</v>
      </c>
      <c r="Y21" s="72">
        <f t="shared" si="9"/>
        <v>2.4905400000000002</v>
      </c>
      <c r="Z21" s="72">
        <f t="shared" si="9"/>
        <v>2.4905400000000002</v>
      </c>
      <c r="AA21" s="72">
        <f t="shared" si="9"/>
        <v>2.4905400000000002</v>
      </c>
      <c r="AB21" s="72">
        <f t="shared" si="9"/>
        <v>2.4905400000000002</v>
      </c>
      <c r="AC21" s="72">
        <f t="shared" si="9"/>
        <v>2.4905400000000002</v>
      </c>
      <c r="AD21" s="72">
        <f t="shared" si="9"/>
        <v>2.4905400000000002</v>
      </c>
      <c r="AE21" s="72">
        <f t="shared" si="9"/>
        <v>2.4905400000000002</v>
      </c>
      <c r="AF21" s="72">
        <f t="shared" si="9"/>
        <v>2.4905400000000002</v>
      </c>
      <c r="AG21" s="72">
        <f t="shared" si="9"/>
        <v>2.4905400000000002</v>
      </c>
      <c r="AH21" s="72">
        <f t="shared" si="9"/>
        <v>2.4905400000000002</v>
      </c>
      <c r="AI21" s="72">
        <f t="shared" si="9"/>
        <v>2.4905400000000002</v>
      </c>
      <c r="AJ21" s="72">
        <f t="shared" si="9"/>
        <v>2.4905400000000002</v>
      </c>
      <c r="AK21" s="72">
        <f t="shared" si="9"/>
        <v>2.4905400000000002</v>
      </c>
      <c r="AL21" s="72">
        <f t="shared" si="9"/>
        <v>2.4905400000000002</v>
      </c>
      <c r="AM21" s="72">
        <f t="shared" si="9"/>
        <v>2.4905400000000002</v>
      </c>
      <c r="AN21" s="72">
        <f t="shared" si="9"/>
        <v>2.4905400000000002</v>
      </c>
      <c r="AO21" s="72">
        <f t="shared" si="9"/>
        <v>2.4905400000000002</v>
      </c>
      <c r="AP21" s="72">
        <f t="shared" si="9"/>
        <v>2.4905400000000002</v>
      </c>
      <c r="AQ21" s="72">
        <f t="shared" si="9"/>
        <v>2.4905400000000002</v>
      </c>
      <c r="AR21" s="72">
        <f t="shared" si="9"/>
        <v>2.4905400000000002</v>
      </c>
      <c r="AS21" s="72">
        <f t="shared" si="9"/>
        <v>2.4905400000000002</v>
      </c>
      <c r="AT21" s="72">
        <f t="shared" si="9"/>
        <v>2.4905400000000002</v>
      </c>
      <c r="AU21" s="72">
        <f t="shared" si="9"/>
        <v>2.4905400000000002</v>
      </c>
      <c r="AV21" s="72">
        <f t="shared" si="9"/>
        <v>2.4905400000000002</v>
      </c>
      <c r="AW21" s="72">
        <f t="shared" si="9"/>
        <v>2.4905400000000002</v>
      </c>
      <c r="AX21" s="72">
        <f t="shared" si="9"/>
        <v>2.4905400000000002</v>
      </c>
      <c r="AY21" s="72">
        <f t="shared" si="9"/>
        <v>2.4905400000000002</v>
      </c>
      <c r="AZ21" s="72">
        <f t="shared" si="9"/>
        <v>2.4905400000000002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1.2452700000000001</v>
      </c>
      <c r="E22" s="66">
        <f t="shared" si="10"/>
        <v>2.4905400000000002</v>
      </c>
      <c r="F22" s="66">
        <f t="shared" si="10"/>
        <v>2.4905400000000002</v>
      </c>
      <c r="G22" s="66">
        <f t="shared" si="10"/>
        <v>2.4905400000000002</v>
      </c>
      <c r="H22" s="66">
        <f t="shared" si="10"/>
        <v>2.4905400000000002</v>
      </c>
      <c r="I22" s="66">
        <f t="shared" si="10"/>
        <v>2.4905400000000002</v>
      </c>
      <c r="J22" s="66">
        <f t="shared" si="10"/>
        <v>2.4905400000000002</v>
      </c>
      <c r="K22" s="66">
        <f t="shared" si="10"/>
        <v>2.4905400000000002</v>
      </c>
      <c r="L22" s="66">
        <f t="shared" si="10"/>
        <v>2.4905400000000002</v>
      </c>
      <c r="M22" s="66">
        <f t="shared" si="10"/>
        <v>2.4905400000000002</v>
      </c>
      <c r="N22" s="66">
        <f t="shared" si="10"/>
        <v>2.4905400000000002</v>
      </c>
      <c r="O22" s="66">
        <f t="shared" si="10"/>
        <v>2.4905400000000002</v>
      </c>
      <c r="P22" s="66">
        <f t="shared" si="10"/>
        <v>2.4905400000000002</v>
      </c>
      <c r="Q22" s="66">
        <f t="shared" si="10"/>
        <v>2.4905400000000002</v>
      </c>
      <c r="R22" s="66">
        <f t="shared" si="10"/>
        <v>2.4905400000000002</v>
      </c>
      <c r="S22" s="66">
        <f t="shared" si="10"/>
        <v>2.4905400000000002</v>
      </c>
      <c r="T22" s="66">
        <f t="shared" si="10"/>
        <v>2.4905400000000002</v>
      </c>
      <c r="U22" s="66">
        <f t="shared" si="10"/>
        <v>2.4905400000000002</v>
      </c>
      <c r="V22" s="66">
        <f t="shared" si="10"/>
        <v>2.4905400000000002</v>
      </c>
      <c r="W22" s="66">
        <f t="shared" si="10"/>
        <v>2.4905400000000002</v>
      </c>
      <c r="X22" s="66">
        <f t="shared" si="10"/>
        <v>2.4905400000000002</v>
      </c>
      <c r="Y22" s="66">
        <f t="shared" si="10"/>
        <v>2.4905400000000002</v>
      </c>
      <c r="Z22" s="66">
        <f t="shared" si="10"/>
        <v>2.4905400000000002</v>
      </c>
      <c r="AA22" s="66">
        <f t="shared" si="10"/>
        <v>2.4905400000000002</v>
      </c>
      <c r="AB22" s="66">
        <f t="shared" si="10"/>
        <v>2.4905400000000002</v>
      </c>
      <c r="AC22" s="66">
        <f t="shared" si="10"/>
        <v>2.4905400000000002</v>
      </c>
      <c r="AD22" s="66">
        <f t="shared" si="10"/>
        <v>2.4905400000000002</v>
      </c>
      <c r="AE22" s="66">
        <f t="shared" si="10"/>
        <v>2.4905400000000002</v>
      </c>
      <c r="AF22" s="66">
        <f t="shared" si="10"/>
        <v>2.4905400000000002</v>
      </c>
      <c r="AG22" s="66">
        <f t="shared" si="10"/>
        <v>2.4905400000000002</v>
      </c>
      <c r="AH22" s="66">
        <f t="shared" si="10"/>
        <v>2.4905400000000002</v>
      </c>
      <c r="AI22" s="66">
        <f t="shared" si="10"/>
        <v>2.4905400000000002</v>
      </c>
      <c r="AJ22" s="66">
        <f t="shared" si="10"/>
        <v>2.4905400000000002</v>
      </c>
      <c r="AK22" s="66">
        <f t="shared" si="10"/>
        <v>2.4905400000000002</v>
      </c>
      <c r="AL22" s="66">
        <f t="shared" si="10"/>
        <v>2.4905400000000002</v>
      </c>
      <c r="AM22" s="66">
        <f t="shared" si="10"/>
        <v>2.4905400000000002</v>
      </c>
      <c r="AN22" s="66">
        <f t="shared" si="10"/>
        <v>2.4905400000000002</v>
      </c>
      <c r="AO22" s="66">
        <f t="shared" si="10"/>
        <v>2.4905400000000002</v>
      </c>
      <c r="AP22" s="66">
        <f t="shared" si="10"/>
        <v>2.4905400000000002</v>
      </c>
      <c r="AQ22" s="66">
        <f t="shared" si="10"/>
        <v>2.4905400000000002</v>
      </c>
      <c r="AR22" s="66">
        <f t="shared" si="10"/>
        <v>2.4905400000000002</v>
      </c>
      <c r="AS22" s="66">
        <f t="shared" si="10"/>
        <v>2.4905400000000002</v>
      </c>
      <c r="AT22" s="66">
        <f t="shared" si="10"/>
        <v>2.4905400000000002</v>
      </c>
      <c r="AU22" s="66">
        <f t="shared" si="10"/>
        <v>2.4905400000000002</v>
      </c>
      <c r="AV22" s="66">
        <f t="shared" si="10"/>
        <v>2.4905400000000002</v>
      </c>
      <c r="AW22" s="66">
        <f t="shared" si="10"/>
        <v>2.4905400000000002</v>
      </c>
      <c r="AX22" s="66">
        <f t="shared" si="10"/>
        <v>2.4905400000000002</v>
      </c>
      <c r="AY22" s="66">
        <f t="shared" si="10"/>
        <v>2.4905400000000002</v>
      </c>
      <c r="AZ22" s="66">
        <f t="shared" si="10"/>
        <v>2.4905400000000002</v>
      </c>
      <c r="BA22" s="66">
        <f t="shared" si="10"/>
        <v>1.2452700000000001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0.1867905</v>
      </c>
      <c r="F25" s="72">
        <f t="shared" si="11"/>
        <v>0.5463746652</v>
      </c>
      <c r="G25" s="72">
        <f t="shared" si="11"/>
        <v>0.87896137680000008</v>
      </c>
      <c r="H25" s="72">
        <f t="shared" si="11"/>
        <v>1.1866426884000001</v>
      </c>
      <c r="I25" s="72">
        <f t="shared" si="11"/>
        <v>1.4712117888000003</v>
      </c>
      <c r="J25" s="72">
        <f t="shared" si="11"/>
        <v>1.7344618668000003</v>
      </c>
      <c r="K25" s="72">
        <f t="shared" si="11"/>
        <v>1.9779370572000001</v>
      </c>
      <c r="L25" s="72">
        <f t="shared" si="11"/>
        <v>2.2031814947999999</v>
      </c>
      <c r="M25" s="72">
        <f t="shared" si="11"/>
        <v>2.4254372844000001</v>
      </c>
      <c r="N25" s="72">
        <f t="shared" si="11"/>
        <v>2.6476930740000002</v>
      </c>
      <c r="O25" s="72">
        <f t="shared" si="11"/>
        <v>2.8699488636000003</v>
      </c>
      <c r="P25" s="72">
        <f t="shared" si="11"/>
        <v>3.0922046532000005</v>
      </c>
      <c r="Q25" s="72">
        <f t="shared" si="11"/>
        <v>3.3144604428000006</v>
      </c>
      <c r="R25" s="72">
        <f t="shared" si="11"/>
        <v>3.5367162324000008</v>
      </c>
      <c r="S25" s="72">
        <f t="shared" si="11"/>
        <v>3.7589720220000009</v>
      </c>
      <c r="T25" s="72">
        <f t="shared" si="11"/>
        <v>3.9812278116000011</v>
      </c>
      <c r="U25" s="72">
        <f t="shared" si="11"/>
        <v>4.2034836012000012</v>
      </c>
      <c r="V25" s="72">
        <f t="shared" si="11"/>
        <v>4.4257393908000013</v>
      </c>
      <c r="W25" s="72">
        <f t="shared" si="11"/>
        <v>4.6479951804000015</v>
      </c>
      <c r="X25" s="72">
        <f t="shared" si="11"/>
        <v>4.8702509700000016</v>
      </c>
      <c r="Y25" s="72">
        <f t="shared" si="11"/>
        <v>4.9813788648000008</v>
      </c>
      <c r="Z25" s="72">
        <f t="shared" si="11"/>
        <v>4.9813788648000008</v>
      </c>
      <c r="AA25" s="72">
        <f t="shared" si="11"/>
        <v>4.9813788648000008</v>
      </c>
      <c r="AB25" s="72">
        <f t="shared" si="11"/>
        <v>4.9813788648000008</v>
      </c>
      <c r="AC25" s="72">
        <f t="shared" si="11"/>
        <v>4.9813788648000008</v>
      </c>
      <c r="AD25" s="72">
        <f t="shared" si="11"/>
        <v>4.9813788648000008</v>
      </c>
      <c r="AE25" s="72">
        <f t="shared" si="11"/>
        <v>4.9813788648000008</v>
      </c>
      <c r="AF25" s="72">
        <f t="shared" si="11"/>
        <v>4.9813788648000008</v>
      </c>
      <c r="AG25" s="72">
        <f t="shared" si="11"/>
        <v>4.9813788648000008</v>
      </c>
      <c r="AH25" s="72">
        <f t="shared" si="11"/>
        <v>4.9813788648000008</v>
      </c>
      <c r="AI25" s="72">
        <f t="shared" si="11"/>
        <v>4.9813788648000008</v>
      </c>
      <c r="AJ25" s="72">
        <f t="shared" si="11"/>
        <v>4.9813788648000008</v>
      </c>
      <c r="AK25" s="72">
        <f t="shared" si="11"/>
        <v>4.9813788648000008</v>
      </c>
      <c r="AL25" s="72">
        <f t="shared" si="11"/>
        <v>4.9813788648000008</v>
      </c>
      <c r="AM25" s="72">
        <f t="shared" si="11"/>
        <v>4.9813788648000008</v>
      </c>
      <c r="AN25" s="72">
        <f t="shared" si="11"/>
        <v>4.9813788648000008</v>
      </c>
      <c r="AO25" s="72">
        <f t="shared" si="11"/>
        <v>4.9813788648000008</v>
      </c>
      <c r="AP25" s="72">
        <f t="shared" si="11"/>
        <v>4.9813788648000008</v>
      </c>
      <c r="AQ25" s="72">
        <f t="shared" si="11"/>
        <v>4.9813788648000008</v>
      </c>
      <c r="AR25" s="72">
        <f t="shared" si="11"/>
        <v>4.9813788648000008</v>
      </c>
      <c r="AS25" s="72">
        <f t="shared" si="11"/>
        <v>4.9813788648000008</v>
      </c>
      <c r="AT25" s="72">
        <f t="shared" si="11"/>
        <v>4.9813788648000008</v>
      </c>
      <c r="AU25" s="72">
        <f t="shared" si="11"/>
        <v>4.9813788648000008</v>
      </c>
      <c r="AV25" s="72">
        <f t="shared" si="11"/>
        <v>4.9813788648000008</v>
      </c>
      <c r="AW25" s="72">
        <f t="shared" si="11"/>
        <v>4.9813788648000008</v>
      </c>
      <c r="AX25" s="72">
        <f t="shared" si="11"/>
        <v>4.9813788648000008</v>
      </c>
      <c r="AY25" s="72">
        <f t="shared" si="11"/>
        <v>4.9813788648000008</v>
      </c>
      <c r="AZ25" s="72">
        <f t="shared" si="11"/>
        <v>4.9813788648000008</v>
      </c>
      <c r="BA25" s="72">
        <f t="shared" si="11"/>
        <v>4.9813788648000008</v>
      </c>
      <c r="BB25" s="72">
        <f t="shared" si="11"/>
        <v>4.9813788648000008</v>
      </c>
      <c r="BC25" s="72">
        <f t="shared" si="11"/>
        <v>4.9813788648000008</v>
      </c>
      <c r="BD25" s="72">
        <f t="shared" si="11"/>
        <v>4.9813788648000008</v>
      </c>
      <c r="BE25" s="72">
        <f t="shared" si="11"/>
        <v>4.9813788648000008</v>
      </c>
      <c r="BF25" s="72">
        <f t="shared" si="11"/>
        <v>4.9813788648000008</v>
      </c>
      <c r="BG25" s="72">
        <f t="shared" si="11"/>
        <v>4.9813788648000008</v>
      </c>
      <c r="BH25" s="72">
        <f t="shared" si="11"/>
        <v>4.9813788648000008</v>
      </c>
      <c r="BI25" s="72">
        <f t="shared" si="11"/>
        <v>4.9813788648000008</v>
      </c>
      <c r="BJ25" s="72">
        <f t="shared" si="11"/>
        <v>4.9813788648000008</v>
      </c>
      <c r="BK25" s="72">
        <f t="shared" si="11"/>
        <v>4.9813788648000008</v>
      </c>
      <c r="BL25" s="72">
        <f t="shared" si="11"/>
        <v>4.9813788648000008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9.3395249999999999E-2</v>
      </c>
      <c r="E26" s="72">
        <f t="shared" si="12"/>
        <v>0.17979208260000001</v>
      </c>
      <c r="F26" s="72">
        <f t="shared" si="12"/>
        <v>0.16629335580000001</v>
      </c>
      <c r="G26" s="72">
        <f t="shared" si="12"/>
        <v>0.1538406558</v>
      </c>
      <c r="H26" s="72">
        <f t="shared" si="12"/>
        <v>0.1422845502</v>
      </c>
      <c r="I26" s="72">
        <f t="shared" si="12"/>
        <v>0.13162503900000003</v>
      </c>
      <c r="J26" s="72">
        <f t="shared" si="12"/>
        <v>0.12173759520000001</v>
      </c>
      <c r="K26" s="72">
        <f t="shared" si="12"/>
        <v>0.11262221880000002</v>
      </c>
      <c r="L26" s="72">
        <f t="shared" si="12"/>
        <v>0.11112789480000002</v>
      </c>
      <c r="M26" s="72">
        <f t="shared" si="12"/>
        <v>0.11112789480000002</v>
      </c>
      <c r="N26" s="72">
        <f t="shared" si="12"/>
        <v>0.11112789480000002</v>
      </c>
      <c r="O26" s="72">
        <f t="shared" si="12"/>
        <v>0.11112789480000002</v>
      </c>
      <c r="P26" s="72">
        <f t="shared" si="12"/>
        <v>0.11112789480000002</v>
      </c>
      <c r="Q26" s="72">
        <f t="shared" si="12"/>
        <v>0.11112789480000002</v>
      </c>
      <c r="R26" s="72">
        <f t="shared" si="12"/>
        <v>0.11112789480000002</v>
      </c>
      <c r="S26" s="72">
        <f t="shared" si="12"/>
        <v>0.11112789480000002</v>
      </c>
      <c r="T26" s="72">
        <f t="shared" si="12"/>
        <v>0.11112789480000002</v>
      </c>
      <c r="U26" s="72">
        <f t="shared" si="12"/>
        <v>0.11112789480000002</v>
      </c>
      <c r="V26" s="72">
        <f t="shared" si="12"/>
        <v>0.11112789480000002</v>
      </c>
      <c r="W26" s="72">
        <f t="shared" si="12"/>
        <v>0.11112789480000002</v>
      </c>
      <c r="X26" s="72">
        <f t="shared" si="12"/>
        <v>5.5563947400000008E-2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2.4906894324000008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9.3395249999999999E-2</v>
      </c>
      <c r="E27" s="72">
        <f t="shared" si="13"/>
        <v>0.17979208260000001</v>
      </c>
      <c r="F27" s="72">
        <f t="shared" si="13"/>
        <v>0.16629335580000001</v>
      </c>
      <c r="G27" s="72">
        <f t="shared" si="13"/>
        <v>0.1538406558</v>
      </c>
      <c r="H27" s="72">
        <f t="shared" si="13"/>
        <v>0.1422845502</v>
      </c>
      <c r="I27" s="72">
        <f t="shared" si="13"/>
        <v>0.13162503900000003</v>
      </c>
      <c r="J27" s="72">
        <f t="shared" si="13"/>
        <v>0.12173759520000001</v>
      </c>
      <c r="K27" s="72">
        <f t="shared" si="13"/>
        <v>0.11262221880000002</v>
      </c>
      <c r="L27" s="72">
        <f t="shared" si="13"/>
        <v>0.11112789480000002</v>
      </c>
      <c r="M27" s="72">
        <f t="shared" si="13"/>
        <v>0.11112789480000002</v>
      </c>
      <c r="N27" s="72">
        <f t="shared" si="13"/>
        <v>0.11112789480000002</v>
      </c>
      <c r="O27" s="72">
        <f t="shared" si="13"/>
        <v>0.11112789480000002</v>
      </c>
      <c r="P27" s="72">
        <f t="shared" si="13"/>
        <v>0.11112789480000002</v>
      </c>
      <c r="Q27" s="72">
        <f t="shared" si="13"/>
        <v>0.11112789480000002</v>
      </c>
      <c r="R27" s="72">
        <f t="shared" si="13"/>
        <v>0.11112789480000002</v>
      </c>
      <c r="S27" s="72">
        <f t="shared" si="13"/>
        <v>0.11112789480000002</v>
      </c>
      <c r="T27" s="72">
        <f t="shared" si="13"/>
        <v>0.11112789480000002</v>
      </c>
      <c r="U27" s="72">
        <f t="shared" si="13"/>
        <v>0.11112789480000002</v>
      </c>
      <c r="V27" s="72">
        <f t="shared" si="13"/>
        <v>0.11112789480000002</v>
      </c>
      <c r="W27" s="72">
        <f t="shared" si="13"/>
        <v>0.11112789480000002</v>
      </c>
      <c r="X27" s="72">
        <f t="shared" si="13"/>
        <v>5.5563947400000008E-2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2.4906894324000008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0.1867905</v>
      </c>
      <c r="E28" s="72">
        <f t="shared" si="14"/>
        <v>0.5463746652</v>
      </c>
      <c r="F28" s="72">
        <f t="shared" si="14"/>
        <v>0.87896137680000008</v>
      </c>
      <c r="G28" s="72">
        <f t="shared" si="14"/>
        <v>1.1866426884000001</v>
      </c>
      <c r="H28" s="72">
        <f t="shared" si="14"/>
        <v>1.4712117888000003</v>
      </c>
      <c r="I28" s="72">
        <f t="shared" si="14"/>
        <v>1.7344618668000003</v>
      </c>
      <c r="J28" s="72">
        <f t="shared" si="14"/>
        <v>1.9779370572000001</v>
      </c>
      <c r="K28" s="72">
        <f t="shared" si="14"/>
        <v>2.2031814947999999</v>
      </c>
      <c r="L28" s="72">
        <f t="shared" si="14"/>
        <v>2.4254372844000001</v>
      </c>
      <c r="M28" s="72">
        <f t="shared" si="14"/>
        <v>2.6476930740000002</v>
      </c>
      <c r="N28" s="72">
        <f t="shared" si="14"/>
        <v>2.8699488636000003</v>
      </c>
      <c r="O28" s="72">
        <f t="shared" si="14"/>
        <v>3.0922046532000005</v>
      </c>
      <c r="P28" s="72">
        <f t="shared" si="14"/>
        <v>3.3144604428000006</v>
      </c>
      <c r="Q28" s="72">
        <f t="shared" si="14"/>
        <v>3.5367162324000008</v>
      </c>
      <c r="R28" s="72">
        <f t="shared" si="14"/>
        <v>3.7589720220000009</v>
      </c>
      <c r="S28" s="72">
        <f t="shared" si="14"/>
        <v>3.9812278116000011</v>
      </c>
      <c r="T28" s="72">
        <f t="shared" si="14"/>
        <v>4.2034836012000012</v>
      </c>
      <c r="U28" s="72">
        <f t="shared" si="14"/>
        <v>4.4257393908000013</v>
      </c>
      <c r="V28" s="72">
        <f t="shared" si="14"/>
        <v>4.6479951804000015</v>
      </c>
      <c r="W28" s="72">
        <f t="shared" si="14"/>
        <v>4.8702509700000016</v>
      </c>
      <c r="X28" s="72">
        <f t="shared" si="14"/>
        <v>4.9813788648000008</v>
      </c>
      <c r="Y28" s="72">
        <f t="shared" si="14"/>
        <v>4.9813788648000008</v>
      </c>
      <c r="Z28" s="72">
        <f t="shared" si="14"/>
        <v>4.9813788648000008</v>
      </c>
      <c r="AA28" s="72">
        <f t="shared" si="14"/>
        <v>4.9813788648000008</v>
      </c>
      <c r="AB28" s="72">
        <f t="shared" si="14"/>
        <v>4.9813788648000008</v>
      </c>
      <c r="AC28" s="72">
        <f t="shared" si="14"/>
        <v>4.9813788648000008</v>
      </c>
      <c r="AD28" s="72">
        <f t="shared" si="14"/>
        <v>4.9813788648000008</v>
      </c>
      <c r="AE28" s="72">
        <f t="shared" si="14"/>
        <v>4.9813788648000008</v>
      </c>
      <c r="AF28" s="72">
        <f t="shared" si="14"/>
        <v>4.9813788648000008</v>
      </c>
      <c r="AG28" s="72">
        <f t="shared" si="14"/>
        <v>4.9813788648000008</v>
      </c>
      <c r="AH28" s="72">
        <f t="shared" si="14"/>
        <v>4.9813788648000008</v>
      </c>
      <c r="AI28" s="72">
        <f t="shared" si="14"/>
        <v>4.9813788648000008</v>
      </c>
      <c r="AJ28" s="72">
        <f t="shared" si="14"/>
        <v>4.9813788648000008</v>
      </c>
      <c r="AK28" s="72">
        <f t="shared" si="14"/>
        <v>4.9813788648000008</v>
      </c>
      <c r="AL28" s="72">
        <f t="shared" si="14"/>
        <v>4.9813788648000008</v>
      </c>
      <c r="AM28" s="72">
        <f t="shared" si="14"/>
        <v>4.9813788648000008</v>
      </c>
      <c r="AN28" s="72">
        <f t="shared" si="14"/>
        <v>4.9813788648000008</v>
      </c>
      <c r="AO28" s="72">
        <f t="shared" si="14"/>
        <v>4.9813788648000008</v>
      </c>
      <c r="AP28" s="72">
        <f t="shared" si="14"/>
        <v>4.9813788648000008</v>
      </c>
      <c r="AQ28" s="72">
        <f t="shared" si="14"/>
        <v>4.9813788648000008</v>
      </c>
      <c r="AR28" s="72">
        <f t="shared" si="14"/>
        <v>4.9813788648000008</v>
      </c>
      <c r="AS28" s="72">
        <f t="shared" si="14"/>
        <v>4.9813788648000008</v>
      </c>
      <c r="AT28" s="72">
        <f t="shared" si="14"/>
        <v>4.9813788648000008</v>
      </c>
      <c r="AU28" s="72">
        <f t="shared" si="14"/>
        <v>4.9813788648000008</v>
      </c>
      <c r="AV28" s="72">
        <f t="shared" si="14"/>
        <v>4.9813788648000008</v>
      </c>
      <c r="AW28" s="72">
        <f t="shared" si="14"/>
        <v>4.9813788648000008</v>
      </c>
      <c r="AX28" s="72">
        <f t="shared" si="14"/>
        <v>4.9813788648000008</v>
      </c>
      <c r="AY28" s="72">
        <f t="shared" si="14"/>
        <v>4.9813788648000008</v>
      </c>
      <c r="AZ28" s="72">
        <f t="shared" si="14"/>
        <v>4.9813788648000008</v>
      </c>
      <c r="BA28" s="72">
        <f t="shared" si="14"/>
        <v>4.9813788648000008</v>
      </c>
      <c r="BB28" s="72">
        <f t="shared" si="14"/>
        <v>4.9813788648000008</v>
      </c>
      <c r="BC28" s="72">
        <f t="shared" si="14"/>
        <v>4.9813788648000008</v>
      </c>
      <c r="BD28" s="72">
        <f t="shared" si="14"/>
        <v>4.9813788648000008</v>
      </c>
      <c r="BE28" s="72">
        <f t="shared" si="14"/>
        <v>4.9813788648000008</v>
      </c>
      <c r="BF28" s="72">
        <f t="shared" si="14"/>
        <v>4.9813788648000008</v>
      </c>
      <c r="BG28" s="72">
        <f t="shared" si="14"/>
        <v>4.9813788648000008</v>
      </c>
      <c r="BH28" s="72">
        <f t="shared" si="14"/>
        <v>4.9813788648000008</v>
      </c>
      <c r="BI28" s="72">
        <f t="shared" si="14"/>
        <v>4.9813788648000008</v>
      </c>
      <c r="BJ28" s="72">
        <f t="shared" si="14"/>
        <v>4.9813788648000008</v>
      </c>
      <c r="BK28" s="72">
        <f t="shared" si="14"/>
        <v>4.9813788648000008</v>
      </c>
      <c r="BL28" s="72">
        <f t="shared" si="14"/>
        <v>4.9813788648000008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9.3395249999999999E-2</v>
      </c>
      <c r="E29" s="66">
        <f t="shared" si="15"/>
        <v>0.36658258259999998</v>
      </c>
      <c r="F29" s="66">
        <f t="shared" si="15"/>
        <v>0.71266802100000004</v>
      </c>
      <c r="G29" s="66">
        <f>AVERAGE(G25,G28)</f>
        <v>1.0328020326</v>
      </c>
      <c r="H29" s="66">
        <f t="shared" si="15"/>
        <v>1.3289272386000002</v>
      </c>
      <c r="I29" s="66">
        <f t="shared" si="15"/>
        <v>1.6028368278000003</v>
      </c>
      <c r="J29" s="66">
        <f t="shared" si="15"/>
        <v>1.8561994620000002</v>
      </c>
      <c r="K29" s="66">
        <f t="shared" si="15"/>
        <v>2.090559276</v>
      </c>
      <c r="L29" s="66">
        <f t="shared" si="15"/>
        <v>2.3143093896</v>
      </c>
      <c r="M29" s="66">
        <f t="shared" si="15"/>
        <v>2.5365651792000001</v>
      </c>
      <c r="N29" s="66">
        <f t="shared" si="15"/>
        <v>2.7588209688000003</v>
      </c>
      <c r="O29" s="66">
        <f t="shared" si="15"/>
        <v>2.9810767584000004</v>
      </c>
      <c r="P29" s="66">
        <f t="shared" si="15"/>
        <v>3.2033325480000006</v>
      </c>
      <c r="Q29" s="66">
        <f t="shared" si="15"/>
        <v>3.4255883376000007</v>
      </c>
      <c r="R29" s="66">
        <f t="shared" si="15"/>
        <v>3.6478441272000008</v>
      </c>
      <c r="S29" s="66">
        <f t="shared" si="15"/>
        <v>3.870099916800001</v>
      </c>
      <c r="T29" s="66">
        <f t="shared" si="15"/>
        <v>4.0923557064000011</v>
      </c>
      <c r="U29" s="66">
        <f t="shared" si="15"/>
        <v>4.3146114960000013</v>
      </c>
      <c r="V29" s="66">
        <f t="shared" si="15"/>
        <v>4.5368672856000014</v>
      </c>
      <c r="W29" s="66">
        <f t="shared" si="15"/>
        <v>4.7591230752000016</v>
      </c>
      <c r="X29" s="66">
        <f t="shared" si="15"/>
        <v>4.9258149174000012</v>
      </c>
      <c r="Y29" s="66">
        <f t="shared" si="15"/>
        <v>4.9813788648000008</v>
      </c>
      <c r="Z29" s="66">
        <f t="shared" si="15"/>
        <v>4.9813788648000008</v>
      </c>
      <c r="AA29" s="66">
        <f t="shared" si="15"/>
        <v>4.9813788648000008</v>
      </c>
      <c r="AB29" s="66">
        <f t="shared" si="15"/>
        <v>4.9813788648000008</v>
      </c>
      <c r="AC29" s="66">
        <f t="shared" si="15"/>
        <v>4.9813788648000008</v>
      </c>
      <c r="AD29" s="66">
        <f t="shared" si="15"/>
        <v>4.9813788648000008</v>
      </c>
      <c r="AE29" s="66">
        <f t="shared" si="15"/>
        <v>4.9813788648000008</v>
      </c>
      <c r="AF29" s="66">
        <f t="shared" si="15"/>
        <v>4.9813788648000008</v>
      </c>
      <c r="AG29" s="66">
        <f t="shared" si="15"/>
        <v>4.9813788648000008</v>
      </c>
      <c r="AH29" s="66">
        <f t="shared" si="15"/>
        <v>4.9813788648000008</v>
      </c>
      <c r="AI29" s="66">
        <f t="shared" si="15"/>
        <v>4.9813788648000008</v>
      </c>
      <c r="AJ29" s="66">
        <f t="shared" si="15"/>
        <v>4.9813788648000008</v>
      </c>
      <c r="AK29" s="66">
        <f t="shared" si="15"/>
        <v>4.9813788648000008</v>
      </c>
      <c r="AL29" s="66">
        <f t="shared" si="15"/>
        <v>4.9813788648000008</v>
      </c>
      <c r="AM29" s="66">
        <f t="shared" si="15"/>
        <v>4.9813788648000008</v>
      </c>
      <c r="AN29" s="66">
        <f t="shared" si="15"/>
        <v>4.9813788648000008</v>
      </c>
      <c r="AO29" s="66">
        <f t="shared" si="15"/>
        <v>4.9813788648000008</v>
      </c>
      <c r="AP29" s="66">
        <f t="shared" si="15"/>
        <v>4.9813788648000008</v>
      </c>
      <c r="AQ29" s="66">
        <f t="shared" si="15"/>
        <v>4.9813788648000008</v>
      </c>
      <c r="AR29" s="66">
        <f t="shared" si="15"/>
        <v>4.9813788648000008</v>
      </c>
      <c r="AS29" s="66">
        <f t="shared" si="15"/>
        <v>4.9813788648000008</v>
      </c>
      <c r="AT29" s="66">
        <f t="shared" si="15"/>
        <v>4.9813788648000008</v>
      </c>
      <c r="AU29" s="66">
        <f t="shared" si="15"/>
        <v>4.9813788648000008</v>
      </c>
      <c r="AV29" s="66">
        <f t="shared" si="15"/>
        <v>4.9813788648000008</v>
      </c>
      <c r="AW29" s="66">
        <f t="shared" si="15"/>
        <v>4.9813788648000008</v>
      </c>
      <c r="AX29" s="66">
        <f t="shared" si="15"/>
        <v>4.9813788648000008</v>
      </c>
      <c r="AY29" s="66">
        <f t="shared" si="15"/>
        <v>4.9813788648000008</v>
      </c>
      <c r="AZ29" s="66">
        <f t="shared" si="15"/>
        <v>4.9813788648000008</v>
      </c>
      <c r="BA29" s="66">
        <f t="shared" si="15"/>
        <v>4.9813788648000008</v>
      </c>
      <c r="BB29" s="66">
        <f t="shared" si="15"/>
        <v>4.9813788648000008</v>
      </c>
      <c r="BC29" s="66">
        <f t="shared" si="15"/>
        <v>4.9813788648000008</v>
      </c>
      <c r="BD29" s="66">
        <f t="shared" si="15"/>
        <v>4.9813788648000008</v>
      </c>
      <c r="BE29" s="66">
        <f t="shared" si="15"/>
        <v>4.9813788648000008</v>
      </c>
      <c r="BF29" s="66">
        <f t="shared" si="15"/>
        <v>4.9813788648000008</v>
      </c>
      <c r="BG29" s="66">
        <f t="shared" si="15"/>
        <v>4.9813788648000008</v>
      </c>
      <c r="BH29" s="66">
        <f t="shared" si="15"/>
        <v>4.9813788648000008</v>
      </c>
      <c r="BI29" s="66">
        <f t="shared" si="15"/>
        <v>4.9813788648000008</v>
      </c>
      <c r="BJ29" s="66">
        <f t="shared" si="15"/>
        <v>4.9813788648000008</v>
      </c>
      <c r="BK29" s="66">
        <f t="shared" si="15"/>
        <v>4.9813788648000008</v>
      </c>
      <c r="BL29" s="66">
        <f t="shared" si="15"/>
        <v>4.9813788648000008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6.2263499999999999E-2</v>
      </c>
      <c r="F32" s="72">
        <f t="shared" si="16"/>
        <v>0.124527</v>
      </c>
      <c r="G32" s="72">
        <f t="shared" si="16"/>
        <v>0.1867905</v>
      </c>
      <c r="H32" s="72">
        <f t="shared" si="16"/>
        <v>0.249054</v>
      </c>
      <c r="I32" s="72">
        <f t="shared" si="16"/>
        <v>0.31131750000000002</v>
      </c>
      <c r="J32" s="72">
        <f t="shared" si="16"/>
        <v>0.37358100000000005</v>
      </c>
      <c r="K32" s="72">
        <f t="shared" si="16"/>
        <v>0.43584450000000008</v>
      </c>
      <c r="L32" s="72">
        <f t="shared" si="16"/>
        <v>0.49810800000000011</v>
      </c>
      <c r="M32" s="72">
        <f t="shared" si="16"/>
        <v>0.56037150000000013</v>
      </c>
      <c r="N32" s="72">
        <f t="shared" si="16"/>
        <v>0.62263500000000016</v>
      </c>
      <c r="O32" s="72">
        <f t="shared" si="16"/>
        <v>0.68489850000000019</v>
      </c>
      <c r="P32" s="72">
        <f t="shared" si="16"/>
        <v>0.74716200000000021</v>
      </c>
      <c r="Q32" s="72">
        <f t="shared" si="16"/>
        <v>0.80942550000000024</v>
      </c>
      <c r="R32" s="72">
        <f t="shared" si="16"/>
        <v>0.87168900000000027</v>
      </c>
      <c r="S32" s="72">
        <f t="shared" si="16"/>
        <v>0.9339525000000003</v>
      </c>
      <c r="T32" s="72">
        <f t="shared" si="16"/>
        <v>0.99621600000000032</v>
      </c>
      <c r="U32" s="72">
        <f t="shared" si="16"/>
        <v>1.0584795000000002</v>
      </c>
      <c r="V32" s="72">
        <f t="shared" si="16"/>
        <v>1.1207430000000003</v>
      </c>
      <c r="W32" s="72">
        <f t="shared" si="16"/>
        <v>1.1830065000000003</v>
      </c>
      <c r="X32" s="72">
        <f t="shared" si="16"/>
        <v>1.2452700000000003</v>
      </c>
      <c r="Y32" s="72">
        <f t="shared" si="16"/>
        <v>1.3075335000000003</v>
      </c>
      <c r="Z32" s="72">
        <f t="shared" si="16"/>
        <v>1.3697970000000004</v>
      </c>
      <c r="AA32" s="72">
        <f t="shared" si="16"/>
        <v>1.4320605000000004</v>
      </c>
      <c r="AB32" s="72">
        <f t="shared" si="16"/>
        <v>1.4943240000000004</v>
      </c>
      <c r="AC32" s="72">
        <f t="shared" si="16"/>
        <v>1.5565875000000005</v>
      </c>
      <c r="AD32" s="72">
        <f t="shared" si="16"/>
        <v>1.6188510000000005</v>
      </c>
      <c r="AE32" s="72">
        <f t="shared" si="16"/>
        <v>1.6811145000000005</v>
      </c>
      <c r="AF32" s="72">
        <f t="shared" si="16"/>
        <v>1.7433780000000005</v>
      </c>
      <c r="AG32" s="72">
        <f t="shared" si="16"/>
        <v>1.8056415000000006</v>
      </c>
      <c r="AH32" s="72">
        <f t="shared" si="16"/>
        <v>1.8679050000000006</v>
      </c>
      <c r="AI32" s="72">
        <f t="shared" si="16"/>
        <v>1.9301685000000006</v>
      </c>
      <c r="AJ32" s="72">
        <f t="shared" si="16"/>
        <v>1.9924320000000006</v>
      </c>
      <c r="AK32" s="72">
        <f t="shared" si="16"/>
        <v>2.0546955000000007</v>
      </c>
      <c r="AL32" s="72">
        <f t="shared" si="16"/>
        <v>2.1169590000000005</v>
      </c>
      <c r="AM32" s="72">
        <f t="shared" si="16"/>
        <v>2.1792225000000003</v>
      </c>
      <c r="AN32" s="72">
        <f t="shared" si="16"/>
        <v>2.2414860000000001</v>
      </c>
      <c r="AO32" s="72">
        <f t="shared" si="16"/>
        <v>2.3037494999999999</v>
      </c>
      <c r="AP32" s="72">
        <f t="shared" si="16"/>
        <v>2.3660129999999997</v>
      </c>
      <c r="AQ32" s="72">
        <f t="shared" si="16"/>
        <v>2.4282764999999995</v>
      </c>
      <c r="AR32" s="72">
        <f t="shared" si="16"/>
        <v>2.4905399999999993</v>
      </c>
      <c r="AS32" s="72">
        <f t="shared" si="16"/>
        <v>2.5528034999999991</v>
      </c>
      <c r="AT32" s="72">
        <f t="shared" si="16"/>
        <v>2.6150669999999989</v>
      </c>
      <c r="AU32" s="72">
        <f t="shared" si="16"/>
        <v>2.6773304999999987</v>
      </c>
      <c r="AV32" s="72">
        <f t="shared" si="16"/>
        <v>2.7395939999999985</v>
      </c>
      <c r="AW32" s="72">
        <f t="shared" si="16"/>
        <v>2.8018574999999983</v>
      </c>
      <c r="AX32" s="72">
        <f t="shared" si="16"/>
        <v>2.8641209999999981</v>
      </c>
      <c r="AY32" s="72">
        <f t="shared" si="16"/>
        <v>2.9263844999999979</v>
      </c>
      <c r="AZ32" s="72">
        <f t="shared" si="16"/>
        <v>2.9886479999999978</v>
      </c>
      <c r="BA32" s="72">
        <f t="shared" si="16"/>
        <v>3.0509114999999976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6.2263499999999999E-2</v>
      </c>
      <c r="E33" s="72">
        <f t="shared" si="17"/>
        <v>6.2263499999999999E-2</v>
      </c>
      <c r="F33" s="72">
        <f t="shared" si="17"/>
        <v>6.2263499999999999E-2</v>
      </c>
      <c r="G33" s="72">
        <f t="shared" si="17"/>
        <v>6.2263499999999999E-2</v>
      </c>
      <c r="H33" s="72">
        <f t="shared" si="17"/>
        <v>6.2263499999999999E-2</v>
      </c>
      <c r="I33" s="72">
        <f t="shared" si="17"/>
        <v>6.2263499999999999E-2</v>
      </c>
      <c r="J33" s="72">
        <f t="shared" si="17"/>
        <v>6.2263499999999999E-2</v>
      </c>
      <c r="K33" s="72">
        <f t="shared" si="17"/>
        <v>6.2263499999999999E-2</v>
      </c>
      <c r="L33" s="72">
        <f t="shared" si="17"/>
        <v>6.2263499999999999E-2</v>
      </c>
      <c r="M33" s="72">
        <f t="shared" si="17"/>
        <v>6.2263499999999999E-2</v>
      </c>
      <c r="N33" s="72">
        <f t="shared" si="17"/>
        <v>6.2263499999999999E-2</v>
      </c>
      <c r="O33" s="72">
        <f t="shared" si="17"/>
        <v>6.2263499999999999E-2</v>
      </c>
      <c r="P33" s="72">
        <f t="shared" si="17"/>
        <v>6.2263499999999999E-2</v>
      </c>
      <c r="Q33" s="72">
        <f t="shared" si="17"/>
        <v>6.2263499999999999E-2</v>
      </c>
      <c r="R33" s="72">
        <f t="shared" si="17"/>
        <v>6.2263499999999999E-2</v>
      </c>
      <c r="S33" s="72">
        <f t="shared" si="17"/>
        <v>6.2263499999999999E-2</v>
      </c>
      <c r="T33" s="72">
        <f t="shared" si="17"/>
        <v>6.2263499999999999E-2</v>
      </c>
      <c r="U33" s="72">
        <f t="shared" si="17"/>
        <v>6.2263499999999999E-2</v>
      </c>
      <c r="V33" s="72">
        <f t="shared" si="17"/>
        <v>6.2263499999999999E-2</v>
      </c>
      <c r="W33" s="72">
        <f t="shared" si="17"/>
        <v>6.2263499999999999E-2</v>
      </c>
      <c r="X33" s="72">
        <f t="shared" si="17"/>
        <v>6.2263499999999999E-2</v>
      </c>
      <c r="Y33" s="72">
        <f t="shared" si="17"/>
        <v>6.2263499999999999E-2</v>
      </c>
      <c r="Z33" s="72">
        <f t="shared" si="17"/>
        <v>6.2263499999999999E-2</v>
      </c>
      <c r="AA33" s="72">
        <f t="shared" si="17"/>
        <v>6.2263499999999999E-2</v>
      </c>
      <c r="AB33" s="72">
        <f t="shared" si="17"/>
        <v>6.2263499999999999E-2</v>
      </c>
      <c r="AC33" s="72">
        <f t="shared" si="17"/>
        <v>6.2263499999999999E-2</v>
      </c>
      <c r="AD33" s="72">
        <f t="shared" si="17"/>
        <v>6.2263499999999999E-2</v>
      </c>
      <c r="AE33" s="72">
        <f t="shared" si="17"/>
        <v>6.2263499999999999E-2</v>
      </c>
      <c r="AF33" s="72">
        <f t="shared" si="17"/>
        <v>6.2263499999999999E-2</v>
      </c>
      <c r="AG33" s="72">
        <f t="shared" si="17"/>
        <v>6.2263499999999999E-2</v>
      </c>
      <c r="AH33" s="72">
        <f t="shared" si="17"/>
        <v>6.2263499999999999E-2</v>
      </c>
      <c r="AI33" s="72">
        <f t="shared" si="17"/>
        <v>6.2263499999999999E-2</v>
      </c>
      <c r="AJ33" s="72">
        <f t="shared" si="17"/>
        <v>6.2263499999999999E-2</v>
      </c>
      <c r="AK33" s="72">
        <f t="shared" si="17"/>
        <v>6.2263499999999999E-2</v>
      </c>
      <c r="AL33" s="72">
        <f t="shared" si="17"/>
        <v>6.2263499999999999E-2</v>
      </c>
      <c r="AM33" s="72">
        <f t="shared" si="17"/>
        <v>6.2263499999999999E-2</v>
      </c>
      <c r="AN33" s="72">
        <f t="shared" si="17"/>
        <v>6.2263499999999999E-2</v>
      </c>
      <c r="AO33" s="72">
        <f t="shared" si="17"/>
        <v>6.2263499999999999E-2</v>
      </c>
      <c r="AP33" s="72">
        <f t="shared" si="17"/>
        <v>6.2263499999999999E-2</v>
      </c>
      <c r="AQ33" s="72">
        <f t="shared" si="17"/>
        <v>6.2263499999999999E-2</v>
      </c>
      <c r="AR33" s="72">
        <f t="shared" si="17"/>
        <v>6.2263499999999999E-2</v>
      </c>
      <c r="AS33" s="72">
        <f t="shared" si="17"/>
        <v>6.2263499999999999E-2</v>
      </c>
      <c r="AT33" s="72">
        <f t="shared" si="17"/>
        <v>6.2263499999999999E-2</v>
      </c>
      <c r="AU33" s="72">
        <f t="shared" si="17"/>
        <v>6.2263499999999999E-2</v>
      </c>
      <c r="AV33" s="72">
        <f t="shared" si="17"/>
        <v>6.2263499999999999E-2</v>
      </c>
      <c r="AW33" s="72">
        <f t="shared" si="17"/>
        <v>6.2263499999999999E-2</v>
      </c>
      <c r="AX33" s="72">
        <f t="shared" si="17"/>
        <v>6.2263499999999999E-2</v>
      </c>
      <c r="AY33" s="72">
        <f t="shared" si="17"/>
        <v>6.2263499999999999E-2</v>
      </c>
      <c r="AZ33" s="72">
        <f t="shared" si="17"/>
        <v>6.2263499999999999E-2</v>
      </c>
      <c r="BA33" s="72">
        <f t="shared" si="17"/>
        <v>6.2263499999999999E-2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3.1131749999999974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-3.1131749999999974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-3.1131749999999974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6.2263499999999999E-2</v>
      </c>
      <c r="E35" s="72">
        <f t="shared" si="18"/>
        <v>0.124527</v>
      </c>
      <c r="F35" s="72">
        <f t="shared" si="18"/>
        <v>0.1867905</v>
      </c>
      <c r="G35" s="72">
        <f t="shared" si="18"/>
        <v>0.249054</v>
      </c>
      <c r="H35" s="72">
        <f t="shared" si="18"/>
        <v>0.31131750000000002</v>
      </c>
      <c r="I35" s="72">
        <f t="shared" si="18"/>
        <v>0.37358100000000005</v>
      </c>
      <c r="J35" s="72">
        <f t="shared" si="18"/>
        <v>0.43584450000000008</v>
      </c>
      <c r="K35" s="72">
        <f t="shared" si="18"/>
        <v>0.49810800000000011</v>
      </c>
      <c r="L35" s="72">
        <f t="shared" si="18"/>
        <v>0.56037150000000013</v>
      </c>
      <c r="M35" s="72">
        <f t="shared" si="18"/>
        <v>0.62263500000000016</v>
      </c>
      <c r="N35" s="72">
        <f t="shared" si="18"/>
        <v>0.68489850000000019</v>
      </c>
      <c r="O35" s="72">
        <f t="shared" si="18"/>
        <v>0.74716200000000021</v>
      </c>
      <c r="P35" s="72">
        <f t="shared" si="18"/>
        <v>0.80942550000000024</v>
      </c>
      <c r="Q35" s="72">
        <f t="shared" si="18"/>
        <v>0.87168900000000027</v>
      </c>
      <c r="R35" s="72">
        <f t="shared" si="18"/>
        <v>0.9339525000000003</v>
      </c>
      <c r="S35" s="72">
        <f t="shared" si="18"/>
        <v>0.99621600000000032</v>
      </c>
      <c r="T35" s="72">
        <f t="shared" si="18"/>
        <v>1.0584795000000002</v>
      </c>
      <c r="U35" s="72">
        <f t="shared" si="18"/>
        <v>1.1207430000000003</v>
      </c>
      <c r="V35" s="72">
        <f t="shared" si="18"/>
        <v>1.1830065000000003</v>
      </c>
      <c r="W35" s="72">
        <f t="shared" si="18"/>
        <v>1.2452700000000003</v>
      </c>
      <c r="X35" s="72">
        <f t="shared" si="18"/>
        <v>1.3075335000000003</v>
      </c>
      <c r="Y35" s="72">
        <f t="shared" si="18"/>
        <v>1.3697970000000004</v>
      </c>
      <c r="Z35" s="72">
        <f t="shared" si="18"/>
        <v>1.4320605000000004</v>
      </c>
      <c r="AA35" s="72">
        <f t="shared" si="18"/>
        <v>1.4943240000000004</v>
      </c>
      <c r="AB35" s="72">
        <f t="shared" si="18"/>
        <v>1.5565875000000005</v>
      </c>
      <c r="AC35" s="72">
        <f t="shared" si="18"/>
        <v>1.6188510000000005</v>
      </c>
      <c r="AD35" s="72">
        <f t="shared" si="18"/>
        <v>1.6811145000000005</v>
      </c>
      <c r="AE35" s="72">
        <f t="shared" si="18"/>
        <v>1.7433780000000005</v>
      </c>
      <c r="AF35" s="72">
        <f t="shared" si="18"/>
        <v>1.8056415000000006</v>
      </c>
      <c r="AG35" s="72">
        <f t="shared" si="18"/>
        <v>1.8679050000000006</v>
      </c>
      <c r="AH35" s="72">
        <f t="shared" si="18"/>
        <v>1.9301685000000006</v>
      </c>
      <c r="AI35" s="72">
        <f t="shared" si="18"/>
        <v>1.9924320000000006</v>
      </c>
      <c r="AJ35" s="72">
        <f t="shared" si="18"/>
        <v>2.0546955000000007</v>
      </c>
      <c r="AK35" s="72">
        <f t="shared" si="18"/>
        <v>2.1169590000000005</v>
      </c>
      <c r="AL35" s="72">
        <f t="shared" si="18"/>
        <v>2.1792225000000003</v>
      </c>
      <c r="AM35" s="72">
        <f t="shared" si="18"/>
        <v>2.2414860000000001</v>
      </c>
      <c r="AN35" s="72">
        <f t="shared" si="18"/>
        <v>2.3037494999999999</v>
      </c>
      <c r="AO35" s="72">
        <f t="shared" si="18"/>
        <v>2.3660129999999997</v>
      </c>
      <c r="AP35" s="72">
        <f t="shared" si="18"/>
        <v>2.4282764999999995</v>
      </c>
      <c r="AQ35" s="72">
        <f t="shared" si="18"/>
        <v>2.4905399999999993</v>
      </c>
      <c r="AR35" s="72">
        <f t="shared" si="18"/>
        <v>2.5528034999999991</v>
      </c>
      <c r="AS35" s="72">
        <f t="shared" si="18"/>
        <v>2.6150669999999989</v>
      </c>
      <c r="AT35" s="72">
        <f t="shared" si="18"/>
        <v>2.6773304999999987</v>
      </c>
      <c r="AU35" s="72">
        <f t="shared" si="18"/>
        <v>2.7395939999999985</v>
      </c>
      <c r="AV35" s="72">
        <f t="shared" si="18"/>
        <v>2.8018574999999983</v>
      </c>
      <c r="AW35" s="72">
        <f t="shared" si="18"/>
        <v>2.8641209999999981</v>
      </c>
      <c r="AX35" s="72">
        <f t="shared" si="18"/>
        <v>2.9263844999999979</v>
      </c>
      <c r="AY35" s="72">
        <f t="shared" si="18"/>
        <v>2.9886479999999978</v>
      </c>
      <c r="AZ35" s="72">
        <f t="shared" si="18"/>
        <v>3.0509114999999976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3.113175E-2</v>
      </c>
      <c r="E36" s="66">
        <f t="shared" si="19"/>
        <v>9.3395249999999999E-2</v>
      </c>
      <c r="F36" s="66">
        <f t="shared" si="19"/>
        <v>0.15565875000000001</v>
      </c>
      <c r="G36" s="66">
        <f t="shared" si="19"/>
        <v>0.21792224999999998</v>
      </c>
      <c r="H36" s="66">
        <f t="shared" si="19"/>
        <v>0.28018575000000001</v>
      </c>
      <c r="I36" s="66">
        <f t="shared" si="19"/>
        <v>0.34244925000000004</v>
      </c>
      <c r="J36" s="66">
        <f t="shared" si="19"/>
        <v>0.40471275000000007</v>
      </c>
      <c r="K36" s="66">
        <f t="shared" si="19"/>
        <v>0.46697625000000009</v>
      </c>
      <c r="L36" s="66">
        <f t="shared" si="19"/>
        <v>0.52923975000000012</v>
      </c>
      <c r="M36" s="66">
        <f t="shared" si="19"/>
        <v>0.59150325000000015</v>
      </c>
      <c r="N36" s="66">
        <f t="shared" si="19"/>
        <v>0.65376675000000017</v>
      </c>
      <c r="O36" s="66">
        <f t="shared" si="19"/>
        <v>0.7160302500000002</v>
      </c>
      <c r="P36" s="66">
        <f t="shared" si="19"/>
        <v>0.77829375000000023</v>
      </c>
      <c r="Q36" s="66">
        <f t="shared" si="19"/>
        <v>0.84055725000000026</v>
      </c>
      <c r="R36" s="66">
        <f t="shared" si="19"/>
        <v>0.90282075000000028</v>
      </c>
      <c r="S36" s="66">
        <f t="shared" si="19"/>
        <v>0.96508425000000031</v>
      </c>
      <c r="T36" s="66">
        <f t="shared" si="19"/>
        <v>1.0273477500000003</v>
      </c>
      <c r="U36" s="66">
        <f t="shared" si="19"/>
        <v>1.0896112500000004</v>
      </c>
      <c r="V36" s="66">
        <f t="shared" si="19"/>
        <v>1.1518747500000002</v>
      </c>
      <c r="W36" s="66">
        <f t="shared" si="19"/>
        <v>1.2141382500000004</v>
      </c>
      <c r="X36" s="66">
        <f t="shared" si="19"/>
        <v>1.2764017500000002</v>
      </c>
      <c r="Y36" s="66">
        <f t="shared" si="19"/>
        <v>1.3386652500000005</v>
      </c>
      <c r="Z36" s="66">
        <f t="shared" si="19"/>
        <v>1.4009287500000003</v>
      </c>
      <c r="AA36" s="66">
        <f t="shared" si="19"/>
        <v>1.4631922500000005</v>
      </c>
      <c r="AB36" s="66">
        <f t="shared" si="19"/>
        <v>1.5254557500000003</v>
      </c>
      <c r="AC36" s="66">
        <f t="shared" si="19"/>
        <v>1.5877192500000006</v>
      </c>
      <c r="AD36" s="66">
        <f t="shared" si="19"/>
        <v>1.6499827500000004</v>
      </c>
      <c r="AE36" s="66">
        <f t="shared" si="19"/>
        <v>1.7122462500000006</v>
      </c>
      <c r="AF36" s="66">
        <f t="shared" si="19"/>
        <v>1.7745097500000004</v>
      </c>
      <c r="AG36" s="66">
        <f t="shared" si="19"/>
        <v>1.8367732500000007</v>
      </c>
      <c r="AH36" s="66">
        <f t="shared" si="19"/>
        <v>1.8990367500000005</v>
      </c>
      <c r="AI36" s="66">
        <f t="shared" si="19"/>
        <v>1.9613002500000007</v>
      </c>
      <c r="AJ36" s="66">
        <f t="shared" si="19"/>
        <v>2.0235637500000005</v>
      </c>
      <c r="AK36" s="66">
        <f t="shared" si="19"/>
        <v>2.0858272500000004</v>
      </c>
      <c r="AL36" s="66">
        <f t="shared" si="19"/>
        <v>2.1480907500000006</v>
      </c>
      <c r="AM36" s="66">
        <f t="shared" si="19"/>
        <v>2.21035425</v>
      </c>
      <c r="AN36" s="66">
        <f t="shared" si="19"/>
        <v>2.2726177500000002</v>
      </c>
      <c r="AO36" s="66">
        <f t="shared" si="19"/>
        <v>2.3348812499999996</v>
      </c>
      <c r="AP36" s="66">
        <f t="shared" si="19"/>
        <v>2.3971447499999998</v>
      </c>
      <c r="AQ36" s="66">
        <f t="shared" si="19"/>
        <v>2.4594082499999992</v>
      </c>
      <c r="AR36" s="66">
        <f t="shared" si="19"/>
        <v>2.5216717499999994</v>
      </c>
      <c r="AS36" s="66">
        <f t="shared" si="19"/>
        <v>2.5839352499999988</v>
      </c>
      <c r="AT36" s="66">
        <f t="shared" si="19"/>
        <v>2.646198749999999</v>
      </c>
      <c r="AU36" s="66">
        <f t="shared" si="19"/>
        <v>2.7084622499999984</v>
      </c>
      <c r="AV36" s="66">
        <f t="shared" si="19"/>
        <v>2.7707257499999987</v>
      </c>
      <c r="AW36" s="66">
        <f t="shared" si="19"/>
        <v>2.832989249999998</v>
      </c>
      <c r="AX36" s="66">
        <f t="shared" si="19"/>
        <v>2.8952527499999983</v>
      </c>
      <c r="AY36" s="66">
        <f t="shared" si="19"/>
        <v>2.9575162499999976</v>
      </c>
      <c r="AZ36" s="66">
        <f t="shared" si="19"/>
        <v>3.0197797499999979</v>
      </c>
      <c r="BA36" s="66">
        <f t="shared" si="19"/>
        <v>1.5254557499999988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1.5254557499999998E-2</v>
      </c>
      <c r="F39" s="72">
        <f t="shared" si="20"/>
        <v>3.6448803846000001E-2</v>
      </c>
      <c r="G39" s="72">
        <f t="shared" si="20"/>
        <v>6.0910140564000001E-2</v>
      </c>
      <c r="H39" s="72">
        <f t="shared" si="20"/>
        <v>8.2756410281999995E-2</v>
      </c>
      <c r="I39" s="72">
        <f t="shared" si="20"/>
        <v>0.10217589782399999</v>
      </c>
      <c r="J39" s="72">
        <f t="shared" si="20"/>
        <v>0.119356888014</v>
      </c>
      <c r="K39" s="72">
        <f t="shared" si="20"/>
        <v>0.13446151500600001</v>
      </c>
      <c r="L39" s="72">
        <f t="shared" si="20"/>
        <v>0.14765191295400001</v>
      </c>
      <c r="M39" s="72">
        <f t="shared" si="20"/>
        <v>0.16052850286200002</v>
      </c>
      <c r="N39" s="72">
        <f t="shared" si="20"/>
        <v>0.17340509277000002</v>
      </c>
      <c r="O39" s="72">
        <f t="shared" si="20"/>
        <v>0.18628168267800002</v>
      </c>
      <c r="P39" s="72">
        <f t="shared" si="20"/>
        <v>0.19915827258600002</v>
      </c>
      <c r="Q39" s="72">
        <f t="shared" si="20"/>
        <v>0.21203486249400003</v>
      </c>
      <c r="R39" s="72">
        <f t="shared" si="20"/>
        <v>0.22491145240200003</v>
      </c>
      <c r="S39" s="72">
        <f t="shared" si="20"/>
        <v>0.23778804231000003</v>
      </c>
      <c r="T39" s="72">
        <f t="shared" si="20"/>
        <v>0.25066463221800006</v>
      </c>
      <c r="U39" s="72">
        <f t="shared" si="20"/>
        <v>0.26354122212600006</v>
      </c>
      <c r="V39" s="72">
        <f t="shared" si="20"/>
        <v>0.27641781203400007</v>
      </c>
      <c r="W39" s="72">
        <f t="shared" si="20"/>
        <v>0.28929440194200007</v>
      </c>
      <c r="X39" s="72">
        <f t="shared" si="20"/>
        <v>0.30217099185000007</v>
      </c>
      <c r="Y39" s="72">
        <f t="shared" si="20"/>
        <v>0.30337915280400007</v>
      </c>
      <c r="Z39" s="72">
        <f t="shared" si="20"/>
        <v>0.29291888480400008</v>
      </c>
      <c r="AA39" s="72">
        <f t="shared" si="20"/>
        <v>0.28245861680400008</v>
      </c>
      <c r="AB39" s="72">
        <f t="shared" si="20"/>
        <v>0.27199834880400009</v>
      </c>
      <c r="AC39" s="72">
        <f t="shared" si="20"/>
        <v>0.26153808080400009</v>
      </c>
      <c r="AD39" s="72">
        <f t="shared" si="20"/>
        <v>0.2510778128040001</v>
      </c>
      <c r="AE39" s="72">
        <f t="shared" si="20"/>
        <v>0.24061754480400011</v>
      </c>
      <c r="AF39" s="72">
        <f t="shared" si="20"/>
        <v>0.23015727680400011</v>
      </c>
      <c r="AG39" s="72">
        <f t="shared" si="20"/>
        <v>0.21969700880400012</v>
      </c>
      <c r="AH39" s="72">
        <f t="shared" si="20"/>
        <v>0.20923674080400012</v>
      </c>
      <c r="AI39" s="72">
        <f t="shared" si="20"/>
        <v>0.19877647280400013</v>
      </c>
      <c r="AJ39" s="72">
        <f t="shared" si="20"/>
        <v>0.18831620480400013</v>
      </c>
      <c r="AK39" s="72">
        <f t="shared" si="20"/>
        <v>0.17785593680400014</v>
      </c>
      <c r="AL39" s="72">
        <f t="shared" si="20"/>
        <v>0.16739566880400014</v>
      </c>
      <c r="AM39" s="72">
        <f t="shared" si="20"/>
        <v>0.15693540080400015</v>
      </c>
      <c r="AN39" s="72">
        <f t="shared" si="20"/>
        <v>0.14647513280400015</v>
      </c>
      <c r="AO39" s="72">
        <f t="shared" si="20"/>
        <v>0.13601486480400016</v>
      </c>
      <c r="AP39" s="72">
        <f t="shared" si="20"/>
        <v>0.12555459680400016</v>
      </c>
      <c r="AQ39" s="72">
        <f t="shared" si="20"/>
        <v>0.11509432880400017</v>
      </c>
      <c r="AR39" s="72">
        <f t="shared" si="20"/>
        <v>0.10463406080400017</v>
      </c>
      <c r="AS39" s="72">
        <f t="shared" si="20"/>
        <v>9.4173792804000178E-2</v>
      </c>
      <c r="AT39" s="72">
        <f t="shared" si="20"/>
        <v>8.3713524804000183E-2</v>
      </c>
      <c r="AU39" s="72">
        <f t="shared" si="20"/>
        <v>7.3253256804000189E-2</v>
      </c>
      <c r="AV39" s="72">
        <f t="shared" si="20"/>
        <v>6.2792988804000194E-2</v>
      </c>
      <c r="AW39" s="72">
        <f t="shared" si="20"/>
        <v>5.2332720804000192E-2</v>
      </c>
      <c r="AX39" s="72">
        <f t="shared" si="20"/>
        <v>4.187245280400019E-2</v>
      </c>
      <c r="AY39" s="72">
        <f t="shared" si="20"/>
        <v>3.1412184804000189E-2</v>
      </c>
      <c r="AZ39" s="72">
        <f t="shared" si="20"/>
        <v>2.0951916804000187E-2</v>
      </c>
      <c r="BA39" s="72">
        <f t="shared" si="20"/>
        <v>1.0491648804000187E-2</v>
      </c>
      <c r="BB39" s="72">
        <f t="shared" si="20"/>
        <v>3.1380804000186863E-5</v>
      </c>
      <c r="BC39" s="72">
        <f t="shared" si="20"/>
        <v>3.1380804000186863E-5</v>
      </c>
      <c r="BD39" s="72">
        <f t="shared" si="20"/>
        <v>3.1380804000186863E-5</v>
      </c>
      <c r="BE39" s="72">
        <f t="shared" si="20"/>
        <v>3.1380804000186863E-5</v>
      </c>
      <c r="BF39" s="72">
        <f t="shared" si="20"/>
        <v>3.1380804000186863E-5</v>
      </c>
      <c r="BG39" s="72">
        <f t="shared" si="20"/>
        <v>3.1380804000186863E-5</v>
      </c>
      <c r="BH39" s="72">
        <f t="shared" si="20"/>
        <v>3.1380804000186863E-5</v>
      </c>
      <c r="BI39" s="72">
        <f t="shared" si="20"/>
        <v>3.1380804000186863E-5</v>
      </c>
      <c r="BJ39" s="72">
        <f t="shared" si="20"/>
        <v>3.1380804000186863E-5</v>
      </c>
      <c r="BK39" s="72">
        <f t="shared" si="20"/>
        <v>3.1380804000186863E-5</v>
      </c>
      <c r="BL39" s="72">
        <f t="shared" si="20"/>
        <v>3.1380804000186863E-5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4.3584449999999997E-2</v>
      </c>
      <c r="E40" s="74">
        <f t="shared" ref="E40:BL40" si="21">(E26-E115)</f>
        <v>0.12998128260000003</v>
      </c>
      <c r="F40" s="74">
        <f t="shared" si="21"/>
        <v>0.11648255580000001</v>
      </c>
      <c r="G40" s="74">
        <f t="shared" si="21"/>
        <v>0.1040298558</v>
      </c>
      <c r="H40" s="74">
        <f t="shared" si="21"/>
        <v>9.2473750199999996E-2</v>
      </c>
      <c r="I40" s="74">
        <f t="shared" si="21"/>
        <v>8.1814239000000025E-2</v>
      </c>
      <c r="J40" s="74">
        <f t="shared" si="21"/>
        <v>7.1926795200000004E-2</v>
      </c>
      <c r="K40" s="74">
        <f t="shared" si="21"/>
        <v>6.2811418800000018E-2</v>
      </c>
      <c r="L40" s="74">
        <f t="shared" si="21"/>
        <v>6.1317094800000013E-2</v>
      </c>
      <c r="M40" s="74">
        <f t="shared" si="21"/>
        <v>6.1317094800000013E-2</v>
      </c>
      <c r="N40" s="74">
        <f t="shared" si="21"/>
        <v>6.1317094800000013E-2</v>
      </c>
      <c r="O40" s="74">
        <f t="shared" si="21"/>
        <v>6.1317094800000013E-2</v>
      </c>
      <c r="P40" s="74">
        <f t="shared" si="21"/>
        <v>6.1317094800000013E-2</v>
      </c>
      <c r="Q40" s="74">
        <f t="shared" si="21"/>
        <v>6.1317094800000013E-2</v>
      </c>
      <c r="R40" s="74">
        <f t="shared" si="21"/>
        <v>6.1317094800000013E-2</v>
      </c>
      <c r="S40" s="74">
        <f t="shared" si="21"/>
        <v>6.1317094800000013E-2</v>
      </c>
      <c r="T40" s="74">
        <f t="shared" si="21"/>
        <v>6.1317094800000013E-2</v>
      </c>
      <c r="U40" s="74">
        <f t="shared" si="21"/>
        <v>6.1317094800000013E-2</v>
      </c>
      <c r="V40" s="74">
        <f t="shared" si="21"/>
        <v>6.1317094800000013E-2</v>
      </c>
      <c r="W40" s="74">
        <f t="shared" si="21"/>
        <v>6.1317094800000013E-2</v>
      </c>
      <c r="X40" s="74">
        <f t="shared" si="21"/>
        <v>5.7531474000000055E-3</v>
      </c>
      <c r="Y40" s="74">
        <f t="shared" si="21"/>
        <v>-4.9810800000000002E-2</v>
      </c>
      <c r="Z40" s="74">
        <f t="shared" si="21"/>
        <v>-4.9810800000000002E-2</v>
      </c>
      <c r="AA40" s="74">
        <f t="shared" si="21"/>
        <v>-4.9810800000000002E-2</v>
      </c>
      <c r="AB40" s="74">
        <f t="shared" si="21"/>
        <v>-4.9810800000000002E-2</v>
      </c>
      <c r="AC40" s="74">
        <f t="shared" si="21"/>
        <v>-4.9810800000000002E-2</v>
      </c>
      <c r="AD40" s="74">
        <f t="shared" si="21"/>
        <v>-4.9810800000000002E-2</v>
      </c>
      <c r="AE40" s="74">
        <f t="shared" si="21"/>
        <v>-4.9810800000000002E-2</v>
      </c>
      <c r="AF40" s="74">
        <f t="shared" si="21"/>
        <v>-4.9810800000000002E-2</v>
      </c>
      <c r="AG40" s="74">
        <f t="shared" si="21"/>
        <v>-4.9810800000000002E-2</v>
      </c>
      <c r="AH40" s="74">
        <f t="shared" si="21"/>
        <v>-4.9810800000000002E-2</v>
      </c>
      <c r="AI40" s="74">
        <f t="shared" si="21"/>
        <v>-4.9810800000000002E-2</v>
      </c>
      <c r="AJ40" s="74">
        <f t="shared" si="21"/>
        <v>-4.9810800000000002E-2</v>
      </c>
      <c r="AK40" s="74">
        <f t="shared" si="21"/>
        <v>-4.9810800000000002E-2</v>
      </c>
      <c r="AL40" s="74">
        <f t="shared" si="21"/>
        <v>-4.9810800000000002E-2</v>
      </c>
      <c r="AM40" s="74">
        <f t="shared" si="21"/>
        <v>-4.9810800000000002E-2</v>
      </c>
      <c r="AN40" s="74">
        <f t="shared" si="21"/>
        <v>-4.9810800000000002E-2</v>
      </c>
      <c r="AO40" s="74">
        <f t="shared" si="21"/>
        <v>-4.9810800000000002E-2</v>
      </c>
      <c r="AP40" s="74">
        <f t="shared" si="21"/>
        <v>-4.9810800000000002E-2</v>
      </c>
      <c r="AQ40" s="74">
        <f t="shared" si="21"/>
        <v>-4.9810800000000002E-2</v>
      </c>
      <c r="AR40" s="74">
        <f t="shared" si="21"/>
        <v>-4.9810800000000002E-2</v>
      </c>
      <c r="AS40" s="74">
        <f t="shared" si="21"/>
        <v>-4.9810800000000002E-2</v>
      </c>
      <c r="AT40" s="74">
        <f t="shared" si="21"/>
        <v>-4.9810800000000002E-2</v>
      </c>
      <c r="AU40" s="74">
        <f t="shared" si="21"/>
        <v>-4.9810800000000002E-2</v>
      </c>
      <c r="AV40" s="74">
        <f t="shared" si="21"/>
        <v>-4.9810800000000002E-2</v>
      </c>
      <c r="AW40" s="74">
        <f t="shared" si="21"/>
        <v>-4.9810800000000002E-2</v>
      </c>
      <c r="AX40" s="74">
        <f t="shared" si="21"/>
        <v>-4.9810800000000002E-2</v>
      </c>
      <c r="AY40" s="74">
        <f t="shared" si="21"/>
        <v>-4.9810800000000002E-2</v>
      </c>
      <c r="AZ40" s="74">
        <f t="shared" si="21"/>
        <v>-4.9810800000000002E-2</v>
      </c>
      <c r="BA40" s="74">
        <f t="shared" si="21"/>
        <v>-4.9810800000000002E-2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1.4943239999977431E-4</v>
      </c>
      <c r="BO40" s="323"/>
    </row>
    <row r="41" spans="1:107" s="36" customFormat="1" ht="15" customHeight="1" x14ac:dyDescent="0.2">
      <c r="A41" s="73" t="s">
        <v>392</v>
      </c>
      <c r="B41" s="74"/>
      <c r="C41" s="74"/>
      <c r="D41" s="74">
        <f>D40*FIT_35</f>
        <v>1.5254557499999998E-2</v>
      </c>
      <c r="E41" s="74">
        <f>E40*FIT_35-SUM(D40:E40)*FIT_Tax_Change</f>
        <v>2.1194246346000003E-2</v>
      </c>
      <c r="F41" s="74">
        <f t="shared" ref="F41:AK41" si="22">F40*FIT_21</f>
        <v>2.4461336718E-2</v>
      </c>
      <c r="G41" s="74">
        <f t="shared" si="22"/>
        <v>2.1846269717999998E-2</v>
      </c>
      <c r="H41" s="74">
        <f t="shared" si="22"/>
        <v>1.9419487542E-2</v>
      </c>
      <c r="I41" s="74">
        <f t="shared" si="22"/>
        <v>1.7180990190000005E-2</v>
      </c>
      <c r="J41" s="74">
        <f t="shared" si="22"/>
        <v>1.5104626992000001E-2</v>
      </c>
      <c r="K41" s="74">
        <f t="shared" si="22"/>
        <v>1.3190397948000003E-2</v>
      </c>
      <c r="L41" s="74">
        <f t="shared" si="22"/>
        <v>1.2876589908000002E-2</v>
      </c>
      <c r="M41" s="74">
        <f>M40*FIT_21</f>
        <v>1.2876589908000002E-2</v>
      </c>
      <c r="N41" s="74">
        <f t="shared" si="22"/>
        <v>1.2876589908000002E-2</v>
      </c>
      <c r="O41" s="74">
        <f t="shared" si="22"/>
        <v>1.2876589908000002E-2</v>
      </c>
      <c r="P41" s="74">
        <f t="shared" si="22"/>
        <v>1.2876589908000002E-2</v>
      </c>
      <c r="Q41" s="74">
        <f t="shared" si="22"/>
        <v>1.2876589908000002E-2</v>
      </c>
      <c r="R41" s="74">
        <f t="shared" si="22"/>
        <v>1.2876589908000002E-2</v>
      </c>
      <c r="S41" s="74">
        <f t="shared" si="22"/>
        <v>1.2876589908000002E-2</v>
      </c>
      <c r="T41" s="74">
        <f t="shared" si="22"/>
        <v>1.2876589908000002E-2</v>
      </c>
      <c r="U41" s="74">
        <f t="shared" si="22"/>
        <v>1.2876589908000002E-2</v>
      </c>
      <c r="V41" s="74">
        <f>V40*FIT_21</f>
        <v>1.2876589908000002E-2</v>
      </c>
      <c r="W41" s="74">
        <f t="shared" si="22"/>
        <v>1.2876589908000002E-2</v>
      </c>
      <c r="X41" s="74">
        <f t="shared" si="22"/>
        <v>1.2081609540000012E-3</v>
      </c>
      <c r="Y41" s="74">
        <f t="shared" si="22"/>
        <v>-1.0460268E-2</v>
      </c>
      <c r="Z41" s="74">
        <f t="shared" si="22"/>
        <v>-1.0460268E-2</v>
      </c>
      <c r="AA41" s="74">
        <f t="shared" si="22"/>
        <v>-1.0460268E-2</v>
      </c>
      <c r="AB41" s="74">
        <f t="shared" si="22"/>
        <v>-1.0460268E-2</v>
      </c>
      <c r="AC41" s="74">
        <f t="shared" si="22"/>
        <v>-1.0460268E-2</v>
      </c>
      <c r="AD41" s="74">
        <f t="shared" si="22"/>
        <v>-1.0460268E-2</v>
      </c>
      <c r="AE41" s="74">
        <f t="shared" si="22"/>
        <v>-1.0460268E-2</v>
      </c>
      <c r="AF41" s="74">
        <f t="shared" si="22"/>
        <v>-1.0460268E-2</v>
      </c>
      <c r="AG41" s="74">
        <f t="shared" si="22"/>
        <v>-1.0460268E-2</v>
      </c>
      <c r="AH41" s="74">
        <f t="shared" si="22"/>
        <v>-1.0460268E-2</v>
      </c>
      <c r="AI41" s="74">
        <f t="shared" si="22"/>
        <v>-1.0460268E-2</v>
      </c>
      <c r="AJ41" s="74">
        <f t="shared" si="22"/>
        <v>-1.0460268E-2</v>
      </c>
      <c r="AK41" s="74">
        <f t="shared" si="22"/>
        <v>-1.0460268E-2</v>
      </c>
      <c r="AL41" s="74">
        <f t="shared" ref="AL41:BL41" si="23">AL40*FIT_21</f>
        <v>-1.0460268E-2</v>
      </c>
      <c r="AM41" s="74">
        <f t="shared" si="23"/>
        <v>-1.0460268E-2</v>
      </c>
      <c r="AN41" s="74">
        <f t="shared" si="23"/>
        <v>-1.0460268E-2</v>
      </c>
      <c r="AO41" s="74">
        <f t="shared" si="23"/>
        <v>-1.0460268E-2</v>
      </c>
      <c r="AP41" s="74">
        <f t="shared" si="23"/>
        <v>-1.0460268E-2</v>
      </c>
      <c r="AQ41" s="74">
        <f t="shared" si="23"/>
        <v>-1.0460268E-2</v>
      </c>
      <c r="AR41" s="74">
        <f t="shared" si="23"/>
        <v>-1.0460268E-2</v>
      </c>
      <c r="AS41" s="74">
        <f t="shared" si="23"/>
        <v>-1.0460268E-2</v>
      </c>
      <c r="AT41" s="74">
        <f t="shared" si="23"/>
        <v>-1.0460268E-2</v>
      </c>
      <c r="AU41" s="74">
        <f t="shared" si="23"/>
        <v>-1.0460268E-2</v>
      </c>
      <c r="AV41" s="74">
        <f t="shared" si="23"/>
        <v>-1.0460268E-2</v>
      </c>
      <c r="AW41" s="74">
        <f t="shared" si="23"/>
        <v>-1.0460268E-2</v>
      </c>
      <c r="AX41" s="74">
        <f t="shared" si="23"/>
        <v>-1.0460268E-2</v>
      </c>
      <c r="AY41" s="74">
        <f t="shared" si="23"/>
        <v>-1.0460268E-2</v>
      </c>
      <c r="AZ41" s="74">
        <f t="shared" si="23"/>
        <v>-1.0460268E-2</v>
      </c>
      <c r="BA41" s="74">
        <f t="shared" si="23"/>
        <v>-1.0460268E-2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3.1380804000186863E-5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" si="24">SUM(C39:C40)</f>
        <v>0</v>
      </c>
      <c r="D42" s="72">
        <f>SUM(D39,D41)</f>
        <v>1.5254557499999998E-2</v>
      </c>
      <c r="E42" s="72">
        <f t="shared" ref="E42:BM42" si="25">SUM(E39,E41)</f>
        <v>3.6448803846000001E-2</v>
      </c>
      <c r="F42" s="72">
        <f t="shared" si="25"/>
        <v>6.0910140564000001E-2</v>
      </c>
      <c r="G42" s="72">
        <f t="shared" si="25"/>
        <v>8.2756410281999995E-2</v>
      </c>
      <c r="H42" s="72">
        <f t="shared" si="25"/>
        <v>0.10217589782399999</v>
      </c>
      <c r="I42" s="72">
        <f t="shared" si="25"/>
        <v>0.119356888014</v>
      </c>
      <c r="J42" s="72">
        <f t="shared" si="25"/>
        <v>0.13446151500600001</v>
      </c>
      <c r="K42" s="72">
        <f t="shared" si="25"/>
        <v>0.14765191295400001</v>
      </c>
      <c r="L42" s="72">
        <f t="shared" si="25"/>
        <v>0.16052850286200002</v>
      </c>
      <c r="M42" s="72">
        <f t="shared" si="25"/>
        <v>0.17340509277000002</v>
      </c>
      <c r="N42" s="72">
        <f t="shared" si="25"/>
        <v>0.18628168267800002</v>
      </c>
      <c r="O42" s="72">
        <f t="shared" si="25"/>
        <v>0.19915827258600002</v>
      </c>
      <c r="P42" s="72">
        <f t="shared" si="25"/>
        <v>0.21203486249400003</v>
      </c>
      <c r="Q42" s="72">
        <f t="shared" si="25"/>
        <v>0.22491145240200003</v>
      </c>
      <c r="R42" s="72">
        <f t="shared" si="25"/>
        <v>0.23778804231000003</v>
      </c>
      <c r="S42" s="72">
        <f t="shared" si="25"/>
        <v>0.25066463221800006</v>
      </c>
      <c r="T42" s="72">
        <f t="shared" si="25"/>
        <v>0.26354122212600006</v>
      </c>
      <c r="U42" s="72">
        <f t="shared" si="25"/>
        <v>0.27641781203400007</v>
      </c>
      <c r="V42" s="72">
        <f t="shared" si="25"/>
        <v>0.28929440194200007</v>
      </c>
      <c r="W42" s="72">
        <f t="shared" si="25"/>
        <v>0.30217099185000007</v>
      </c>
      <c r="X42" s="72">
        <f t="shared" si="25"/>
        <v>0.30337915280400007</v>
      </c>
      <c r="Y42" s="72">
        <f t="shared" si="25"/>
        <v>0.29291888480400008</v>
      </c>
      <c r="Z42" s="72">
        <f t="shared" si="25"/>
        <v>0.28245861680400008</v>
      </c>
      <c r="AA42" s="72">
        <f t="shared" si="25"/>
        <v>0.27199834880400009</v>
      </c>
      <c r="AB42" s="72">
        <f t="shared" si="25"/>
        <v>0.26153808080400009</v>
      </c>
      <c r="AC42" s="72">
        <f t="shared" si="25"/>
        <v>0.2510778128040001</v>
      </c>
      <c r="AD42" s="72">
        <f t="shared" si="25"/>
        <v>0.24061754480400011</v>
      </c>
      <c r="AE42" s="72">
        <f t="shared" si="25"/>
        <v>0.23015727680400011</v>
      </c>
      <c r="AF42" s="72">
        <f t="shared" si="25"/>
        <v>0.21969700880400012</v>
      </c>
      <c r="AG42" s="72">
        <f t="shared" si="25"/>
        <v>0.20923674080400012</v>
      </c>
      <c r="AH42" s="72">
        <f t="shared" si="25"/>
        <v>0.19877647280400013</v>
      </c>
      <c r="AI42" s="72">
        <f t="shared" si="25"/>
        <v>0.18831620480400013</v>
      </c>
      <c r="AJ42" s="72">
        <f t="shared" si="25"/>
        <v>0.17785593680400014</v>
      </c>
      <c r="AK42" s="72">
        <f t="shared" si="25"/>
        <v>0.16739566880400014</v>
      </c>
      <c r="AL42" s="72">
        <f t="shared" si="25"/>
        <v>0.15693540080400015</v>
      </c>
      <c r="AM42" s="72">
        <f t="shared" si="25"/>
        <v>0.14647513280400015</v>
      </c>
      <c r="AN42" s="72">
        <f t="shared" si="25"/>
        <v>0.13601486480400016</v>
      </c>
      <c r="AO42" s="72">
        <f t="shared" si="25"/>
        <v>0.12555459680400016</v>
      </c>
      <c r="AP42" s="72">
        <f t="shared" si="25"/>
        <v>0.11509432880400017</v>
      </c>
      <c r="AQ42" s="72">
        <f t="shared" si="25"/>
        <v>0.10463406080400017</v>
      </c>
      <c r="AR42" s="72">
        <f t="shared" si="25"/>
        <v>9.4173792804000178E-2</v>
      </c>
      <c r="AS42" s="72">
        <f t="shared" si="25"/>
        <v>8.3713524804000183E-2</v>
      </c>
      <c r="AT42" s="72">
        <f t="shared" si="25"/>
        <v>7.3253256804000189E-2</v>
      </c>
      <c r="AU42" s="72">
        <f t="shared" si="25"/>
        <v>6.2792988804000194E-2</v>
      </c>
      <c r="AV42" s="72">
        <f t="shared" si="25"/>
        <v>5.2332720804000192E-2</v>
      </c>
      <c r="AW42" s="72">
        <f t="shared" si="25"/>
        <v>4.187245280400019E-2</v>
      </c>
      <c r="AX42" s="72">
        <f t="shared" si="25"/>
        <v>3.1412184804000189E-2</v>
      </c>
      <c r="AY42" s="72">
        <f t="shared" si="25"/>
        <v>2.0951916804000187E-2</v>
      </c>
      <c r="AZ42" s="72">
        <f t="shared" si="25"/>
        <v>1.0491648804000187E-2</v>
      </c>
      <c r="BA42" s="72">
        <f t="shared" si="25"/>
        <v>3.1380804000186863E-5</v>
      </c>
      <c r="BB42" s="72">
        <f t="shared" si="25"/>
        <v>3.1380804000186863E-5</v>
      </c>
      <c r="BC42" s="72">
        <f t="shared" si="25"/>
        <v>3.1380804000186863E-5</v>
      </c>
      <c r="BD42" s="72">
        <f t="shared" si="25"/>
        <v>3.1380804000186863E-5</v>
      </c>
      <c r="BE42" s="72">
        <f t="shared" si="25"/>
        <v>3.1380804000186863E-5</v>
      </c>
      <c r="BF42" s="72">
        <f t="shared" si="25"/>
        <v>3.1380804000186863E-5</v>
      </c>
      <c r="BG42" s="72">
        <f t="shared" si="25"/>
        <v>3.1380804000186863E-5</v>
      </c>
      <c r="BH42" s="72">
        <f t="shared" si="25"/>
        <v>3.1380804000186863E-5</v>
      </c>
      <c r="BI42" s="72">
        <f t="shared" si="25"/>
        <v>3.1380804000186863E-5</v>
      </c>
      <c r="BJ42" s="72">
        <f t="shared" si="25"/>
        <v>3.1380804000186863E-5</v>
      </c>
      <c r="BK42" s="72">
        <f t="shared" si="25"/>
        <v>3.1380804000186863E-5</v>
      </c>
      <c r="BL42" s="72">
        <f t="shared" si="25"/>
        <v>3.1380804000186863E-5</v>
      </c>
      <c r="BM42" s="72">
        <f t="shared" si="25"/>
        <v>0</v>
      </c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 t="shared" si="26"/>
        <v>7.6272787499999991E-3</v>
      </c>
      <c r="E43" s="66">
        <f t="shared" si="26"/>
        <v>2.5851680672999998E-2</v>
      </c>
      <c r="F43" s="66">
        <f>AVERAGE(F39,F42)</f>
        <v>4.8679472205000004E-2</v>
      </c>
      <c r="G43" s="66">
        <f t="shared" si="26"/>
        <v>7.1833275422999998E-2</v>
      </c>
      <c r="H43" s="66">
        <f t="shared" si="26"/>
        <v>9.2466154052999988E-2</v>
      </c>
      <c r="I43" s="66">
        <f t="shared" si="26"/>
        <v>0.11076639291900001</v>
      </c>
      <c r="J43" s="66">
        <f t="shared" si="26"/>
        <v>0.12690920151000001</v>
      </c>
      <c r="K43" s="66">
        <f t="shared" si="26"/>
        <v>0.14105671398000003</v>
      </c>
      <c r="L43" s="66">
        <f t="shared" si="26"/>
        <v>0.15409020790800002</v>
      </c>
      <c r="M43" s="66">
        <f t="shared" si="26"/>
        <v>0.16696679781600002</v>
      </c>
      <c r="N43" s="66">
        <f t="shared" si="26"/>
        <v>0.17984338772400002</v>
      </c>
      <c r="O43" s="66">
        <f t="shared" si="26"/>
        <v>0.19271997763200002</v>
      </c>
      <c r="P43" s="66">
        <f t="shared" si="26"/>
        <v>0.20559656754000002</v>
      </c>
      <c r="Q43" s="66">
        <f t="shared" si="26"/>
        <v>0.21847315744800003</v>
      </c>
      <c r="R43" s="66">
        <f t="shared" si="26"/>
        <v>0.23134974735600003</v>
      </c>
      <c r="S43" s="66">
        <f t="shared" si="26"/>
        <v>0.24422633726400006</v>
      </c>
      <c r="T43" s="66">
        <f t="shared" si="26"/>
        <v>0.25710292717200006</v>
      </c>
      <c r="U43" s="66">
        <f t="shared" si="26"/>
        <v>0.26997951708000006</v>
      </c>
      <c r="V43" s="66">
        <f t="shared" si="26"/>
        <v>0.28285610698800007</v>
      </c>
      <c r="W43" s="66">
        <f t="shared" si="26"/>
        <v>0.29573269689600007</v>
      </c>
      <c r="X43" s="66">
        <f t="shared" si="26"/>
        <v>0.30277507232700007</v>
      </c>
      <c r="Y43" s="66">
        <f t="shared" si="26"/>
        <v>0.29814901880400008</v>
      </c>
      <c r="Z43" s="66">
        <f t="shared" si="26"/>
        <v>0.28768875080400008</v>
      </c>
      <c r="AA43" s="66">
        <f t="shared" si="26"/>
        <v>0.27722848280400009</v>
      </c>
      <c r="AB43" s="66">
        <f t="shared" si="26"/>
        <v>0.26676821480400009</v>
      </c>
      <c r="AC43" s="66">
        <f t="shared" si="26"/>
        <v>0.2563079468040001</v>
      </c>
      <c r="AD43" s="66">
        <f t="shared" si="26"/>
        <v>0.2458476788040001</v>
      </c>
      <c r="AE43" s="66">
        <f t="shared" si="26"/>
        <v>0.23538741080400011</v>
      </c>
      <c r="AF43" s="66">
        <f t="shared" si="26"/>
        <v>0.22492714280400011</v>
      </c>
      <c r="AG43" s="66">
        <f t="shared" si="26"/>
        <v>0.21446687480400012</v>
      </c>
      <c r="AH43" s="66">
        <f t="shared" si="26"/>
        <v>0.20400660680400012</v>
      </c>
      <c r="AI43" s="66">
        <f t="shared" si="26"/>
        <v>0.19354633880400013</v>
      </c>
      <c r="AJ43" s="66">
        <f t="shared" si="26"/>
        <v>0.18308607080400013</v>
      </c>
      <c r="AK43" s="66">
        <f t="shared" si="26"/>
        <v>0.17262580280400014</v>
      </c>
      <c r="AL43" s="66">
        <f t="shared" si="26"/>
        <v>0.16216553480400014</v>
      </c>
      <c r="AM43" s="66">
        <f t="shared" si="26"/>
        <v>0.15170526680400015</v>
      </c>
      <c r="AN43" s="66">
        <f t="shared" si="26"/>
        <v>0.14124499880400015</v>
      </c>
      <c r="AO43" s="66">
        <f t="shared" si="26"/>
        <v>0.13078473080400016</v>
      </c>
      <c r="AP43" s="66">
        <f t="shared" si="26"/>
        <v>0.12032446280400017</v>
      </c>
      <c r="AQ43" s="66">
        <f t="shared" si="26"/>
        <v>0.10986419480400017</v>
      </c>
      <c r="AR43" s="66">
        <f t="shared" si="26"/>
        <v>9.9403926804000176E-2</v>
      </c>
      <c r="AS43" s="66">
        <f t="shared" si="26"/>
        <v>8.8943658804000181E-2</v>
      </c>
      <c r="AT43" s="66">
        <f t="shared" si="26"/>
        <v>7.8483390804000186E-2</v>
      </c>
      <c r="AU43" s="66">
        <f t="shared" si="26"/>
        <v>6.8023122804000191E-2</v>
      </c>
      <c r="AV43" s="66">
        <f t="shared" si="26"/>
        <v>5.7562854804000196E-2</v>
      </c>
      <c r="AW43" s="66">
        <f t="shared" si="26"/>
        <v>4.7102586804000188E-2</v>
      </c>
      <c r="AX43" s="66">
        <f t="shared" si="26"/>
        <v>3.6642318804000193E-2</v>
      </c>
      <c r="AY43" s="66">
        <f t="shared" si="26"/>
        <v>2.6182050804000188E-2</v>
      </c>
      <c r="AZ43" s="66">
        <f t="shared" si="26"/>
        <v>1.5721782804000186E-2</v>
      </c>
      <c r="BA43" s="66">
        <f t="shared" si="26"/>
        <v>5.2615148040001869E-3</v>
      </c>
      <c r="BB43" s="66">
        <f t="shared" si="26"/>
        <v>3.1380804000186863E-5</v>
      </c>
      <c r="BC43" s="66">
        <f t="shared" si="26"/>
        <v>3.1380804000186863E-5</v>
      </c>
      <c r="BD43" s="66">
        <f t="shared" si="26"/>
        <v>3.1380804000186863E-5</v>
      </c>
      <c r="BE43" s="66">
        <f t="shared" si="26"/>
        <v>3.1380804000186863E-5</v>
      </c>
      <c r="BF43" s="66">
        <f t="shared" si="26"/>
        <v>3.1380804000186863E-5</v>
      </c>
      <c r="BG43" s="66">
        <f t="shared" si="26"/>
        <v>3.1380804000186863E-5</v>
      </c>
      <c r="BH43" s="66">
        <f t="shared" si="26"/>
        <v>3.1380804000186863E-5</v>
      </c>
      <c r="BI43" s="66">
        <f t="shared" si="26"/>
        <v>3.1380804000186863E-5</v>
      </c>
      <c r="BJ43" s="66">
        <f t="shared" si="26"/>
        <v>3.1380804000186863E-5</v>
      </c>
      <c r="BK43" s="66">
        <f t="shared" si="26"/>
        <v>3.1380804000186863E-5</v>
      </c>
      <c r="BL43" s="66">
        <f t="shared" si="26"/>
        <v>3.1380804000186863E-5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2.83298925E-3</v>
      </c>
      <c r="F46" s="53">
        <f t="shared" si="27"/>
        <v>1.1281772619000003E-2</v>
      </c>
      <c r="G46" s="53">
        <f t="shared" si="27"/>
        <v>1.8853138746000003E-2</v>
      </c>
      <c r="H46" s="53">
        <f t="shared" si="27"/>
        <v>2.5615079373000005E-2</v>
      </c>
      <c r="I46" s="53">
        <f t="shared" si="27"/>
        <v>3.1625873136000002E-2</v>
      </c>
      <c r="J46" s="53">
        <f t="shared" si="27"/>
        <v>3.6943798671000005E-2</v>
      </c>
      <c r="K46" s="53">
        <f t="shared" si="27"/>
        <v>4.1619040359000006E-2</v>
      </c>
      <c r="L46" s="53">
        <f t="shared" si="27"/>
        <v>4.5701782581000008E-2</v>
      </c>
      <c r="M46" s="53">
        <f t="shared" si="27"/>
        <v>4.9687393743000012E-2</v>
      </c>
      <c r="N46" s="53">
        <f t="shared" si="27"/>
        <v>5.3673004905000016E-2</v>
      </c>
      <c r="O46" s="53">
        <f t="shared" si="27"/>
        <v>5.7658616067000019E-2</v>
      </c>
      <c r="P46" s="53">
        <f t="shared" si="27"/>
        <v>6.1644227229000023E-2</v>
      </c>
      <c r="Q46" s="53">
        <f t="shared" si="27"/>
        <v>6.562983839100002E-2</v>
      </c>
      <c r="R46" s="53">
        <f t="shared" si="27"/>
        <v>6.9615449553000017E-2</v>
      </c>
      <c r="S46" s="53">
        <f t="shared" si="27"/>
        <v>7.3601060715000013E-2</v>
      </c>
      <c r="T46" s="53">
        <f t="shared" si="27"/>
        <v>7.758667187700001E-2</v>
      </c>
      <c r="U46" s="53">
        <f t="shared" si="27"/>
        <v>8.1572283039000007E-2</v>
      </c>
      <c r="V46" s="53">
        <f t="shared" si="27"/>
        <v>8.5557894201000004E-2</v>
      </c>
      <c r="W46" s="53">
        <f t="shared" si="27"/>
        <v>8.9543505363000001E-2</v>
      </c>
      <c r="X46" s="53">
        <f t="shared" si="27"/>
        <v>9.3529116524999997E-2</v>
      </c>
      <c r="Y46" s="53">
        <f t="shared" si="27"/>
        <v>9.3903071105999991E-2</v>
      </c>
      <c r="Z46" s="53">
        <f t="shared" si="27"/>
        <v>9.0665369105999996E-2</v>
      </c>
      <c r="AA46" s="53">
        <f t="shared" si="27"/>
        <v>8.7427667106000001E-2</v>
      </c>
      <c r="AB46" s="53">
        <f t="shared" si="27"/>
        <v>8.4189965106000006E-2</v>
      </c>
      <c r="AC46" s="53">
        <f t="shared" si="27"/>
        <v>8.0952263106000011E-2</v>
      </c>
      <c r="AD46" s="53">
        <f t="shared" si="27"/>
        <v>7.7714561106000016E-2</v>
      </c>
      <c r="AE46" s="53">
        <f t="shared" si="27"/>
        <v>7.4476859106000021E-2</v>
      </c>
      <c r="AF46" s="53">
        <f t="shared" si="27"/>
        <v>7.1239157106000026E-2</v>
      </c>
      <c r="AG46" s="53">
        <f t="shared" si="27"/>
        <v>6.8001455106000031E-2</v>
      </c>
      <c r="AH46" s="53">
        <f t="shared" si="27"/>
        <v>6.4763753106000035E-2</v>
      </c>
      <c r="AI46" s="53">
        <f t="shared" si="27"/>
        <v>6.1526051106000033E-2</v>
      </c>
      <c r="AJ46" s="53">
        <f t="shared" si="27"/>
        <v>5.8288349106000031E-2</v>
      </c>
      <c r="AK46" s="53">
        <f t="shared" si="27"/>
        <v>5.5050647106000029E-2</v>
      </c>
      <c r="AL46" s="53">
        <f t="shared" si="27"/>
        <v>5.1812945106000027E-2</v>
      </c>
      <c r="AM46" s="53">
        <f t="shared" si="27"/>
        <v>4.8575243106000025E-2</v>
      </c>
      <c r="AN46" s="53">
        <f t="shared" si="27"/>
        <v>4.5337541106000023E-2</v>
      </c>
      <c r="AO46" s="53">
        <f t="shared" si="27"/>
        <v>4.2099839106000021E-2</v>
      </c>
      <c r="AP46" s="53">
        <f t="shared" si="27"/>
        <v>3.8862137106000019E-2</v>
      </c>
      <c r="AQ46" s="53">
        <f t="shared" si="27"/>
        <v>3.5624435106000017E-2</v>
      </c>
      <c r="AR46" s="53">
        <f t="shared" si="27"/>
        <v>3.2386733106000015E-2</v>
      </c>
      <c r="AS46" s="53">
        <f t="shared" si="27"/>
        <v>2.9149031106000013E-2</v>
      </c>
      <c r="AT46" s="53">
        <f t="shared" si="27"/>
        <v>2.5911329106000011E-2</v>
      </c>
      <c r="AU46" s="53">
        <f t="shared" si="27"/>
        <v>2.2673627106000009E-2</v>
      </c>
      <c r="AV46" s="53">
        <f t="shared" si="27"/>
        <v>1.9435925106000007E-2</v>
      </c>
      <c r="AW46" s="53">
        <f t="shared" si="27"/>
        <v>1.6198223106000005E-2</v>
      </c>
      <c r="AX46" s="53">
        <f t="shared" si="27"/>
        <v>1.2960521106000005E-2</v>
      </c>
      <c r="AY46" s="53">
        <f t="shared" si="27"/>
        <v>9.7228191060000045E-3</v>
      </c>
      <c r="AZ46" s="53">
        <f t="shared" si="27"/>
        <v>6.4851171060000042E-3</v>
      </c>
      <c r="BA46" s="53">
        <f t="shared" si="27"/>
        <v>3.2474151060000039E-3</v>
      </c>
      <c r="BB46" s="53">
        <f t="shared" si="27"/>
        <v>9.713106000003649E-6</v>
      </c>
      <c r="BC46" s="53">
        <f t="shared" si="27"/>
        <v>9.713106000003649E-6</v>
      </c>
      <c r="BD46" s="53">
        <f t="shared" si="27"/>
        <v>9.713106000003649E-6</v>
      </c>
      <c r="BE46" s="53">
        <f t="shared" si="27"/>
        <v>9.713106000003649E-6</v>
      </c>
      <c r="BF46" s="53">
        <f t="shared" si="27"/>
        <v>9.713106000003649E-6</v>
      </c>
      <c r="BG46" s="53">
        <f t="shared" si="27"/>
        <v>9.713106000003649E-6</v>
      </c>
      <c r="BH46" s="53">
        <f t="shared" si="27"/>
        <v>9.713106000003649E-6</v>
      </c>
      <c r="BI46" s="53">
        <f t="shared" si="27"/>
        <v>9.713106000003649E-6</v>
      </c>
      <c r="BJ46" s="53">
        <f t="shared" si="27"/>
        <v>9.713106000003649E-6</v>
      </c>
      <c r="BK46" s="53">
        <f t="shared" si="27"/>
        <v>9.713106000003649E-6</v>
      </c>
      <c r="BL46" s="53">
        <f t="shared" si="27"/>
        <v>9.713106000003649E-6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2.83298925E-3</v>
      </c>
      <c r="E47" s="53">
        <f>(E27-E115)*'Assumptions (Inputs)'!$D$26</f>
        <v>8.4487833690000021E-3</v>
      </c>
      <c r="F47" s="53">
        <f>(F27-F115)*'Assumptions (Inputs)'!$D$26</f>
        <v>7.5713661270000012E-3</v>
      </c>
      <c r="G47" s="53">
        <f>(G27-G115)*'Assumptions (Inputs)'!$D$26</f>
        <v>6.7619406270000007E-3</v>
      </c>
      <c r="H47" s="53">
        <f>(H27-H115)*'Assumptions (Inputs)'!$D$26</f>
        <v>6.0107937630000004E-3</v>
      </c>
      <c r="I47" s="53">
        <f>(I27-I115)*'Assumptions (Inputs)'!$D$26</f>
        <v>5.317925535000002E-3</v>
      </c>
      <c r="J47" s="53">
        <f>(J27-J115)*'Assumptions (Inputs)'!$D$26</f>
        <v>4.6752416880000008E-3</v>
      </c>
      <c r="K47" s="53">
        <f>(K27-K115)*'Assumptions (Inputs)'!$D$26</f>
        <v>4.0827422220000012E-3</v>
      </c>
      <c r="L47" s="53">
        <f>(L27-L115)*'Assumptions (Inputs)'!$D$26</f>
        <v>3.9856111620000011E-3</v>
      </c>
      <c r="M47" s="53">
        <f>(M27-M115)*'Assumptions (Inputs)'!$D$26</f>
        <v>3.9856111620000011E-3</v>
      </c>
      <c r="N47" s="53">
        <f>(N27-N115)*'Assumptions (Inputs)'!$D$26</f>
        <v>3.9856111620000011E-3</v>
      </c>
      <c r="O47" s="53">
        <f>(O27-O115)*'Assumptions (Inputs)'!$D$26</f>
        <v>3.9856111620000011E-3</v>
      </c>
      <c r="P47" s="53">
        <f>(P27-P115)*'Assumptions (Inputs)'!$D$26</f>
        <v>3.9856111620000011E-3</v>
      </c>
      <c r="Q47" s="53">
        <f>(Q27-Q115)*'Assumptions (Inputs)'!$D$26</f>
        <v>3.9856111620000011E-3</v>
      </c>
      <c r="R47" s="53">
        <f>(R27-R115)*'Assumptions (Inputs)'!$D$26</f>
        <v>3.9856111620000011E-3</v>
      </c>
      <c r="S47" s="53">
        <f>(S27-S115)*'Assumptions (Inputs)'!$D$26</f>
        <v>3.9856111620000011E-3</v>
      </c>
      <c r="T47" s="53">
        <f>(T27-T115)*'Assumptions (Inputs)'!$D$26</f>
        <v>3.9856111620000011E-3</v>
      </c>
      <c r="U47" s="53">
        <f>(U27-U115)*'Assumptions (Inputs)'!$D$26</f>
        <v>3.9856111620000011E-3</v>
      </c>
      <c r="V47" s="53">
        <f>(V27-V115)*'Assumptions (Inputs)'!$D$26</f>
        <v>3.9856111620000011E-3</v>
      </c>
      <c r="W47" s="53">
        <f>(W27-W115)*'Assumptions (Inputs)'!$D$26</f>
        <v>3.9856111620000011E-3</v>
      </c>
      <c r="X47" s="53">
        <f>(X27-X115)*'Assumptions (Inputs)'!$D$26</f>
        <v>3.7395458100000035E-4</v>
      </c>
      <c r="Y47" s="53">
        <f>(Y27-Y115)*'Assumptions (Inputs)'!$D$26</f>
        <v>-3.2377020000000003E-3</v>
      </c>
      <c r="Z47" s="53">
        <f>(Z27-Z115)*'Assumptions (Inputs)'!$D$26</f>
        <v>-3.2377020000000003E-3</v>
      </c>
      <c r="AA47" s="53">
        <f>(AA27-AA115)*'Assumptions (Inputs)'!$D$26</f>
        <v>-3.2377020000000003E-3</v>
      </c>
      <c r="AB47" s="53">
        <f>(AB27-AB115)*'Assumptions (Inputs)'!$D$26</f>
        <v>-3.2377020000000003E-3</v>
      </c>
      <c r="AC47" s="53">
        <f>(AC27-AC115)*'Assumptions (Inputs)'!$D$26</f>
        <v>-3.2377020000000003E-3</v>
      </c>
      <c r="AD47" s="53">
        <f>(AD27-AD115)*'Assumptions (Inputs)'!$D$26</f>
        <v>-3.2377020000000003E-3</v>
      </c>
      <c r="AE47" s="53">
        <f>(AE27-AE115)*'Assumptions (Inputs)'!$D$26</f>
        <v>-3.2377020000000003E-3</v>
      </c>
      <c r="AF47" s="53">
        <f>(AF27-AF115)*'Assumptions (Inputs)'!$D$26</f>
        <v>-3.2377020000000003E-3</v>
      </c>
      <c r="AG47" s="53">
        <f>(AG27-AG115)*'Assumptions (Inputs)'!$D$26</f>
        <v>-3.2377020000000003E-3</v>
      </c>
      <c r="AH47" s="53">
        <f>(AH27-AH115)*'Assumptions (Inputs)'!$D$26</f>
        <v>-3.2377020000000003E-3</v>
      </c>
      <c r="AI47" s="53">
        <f>(AI27-AI115)*'Assumptions (Inputs)'!$D$26</f>
        <v>-3.2377020000000003E-3</v>
      </c>
      <c r="AJ47" s="53">
        <f>(AJ27-AJ115)*'Assumptions (Inputs)'!$D$26</f>
        <v>-3.2377020000000003E-3</v>
      </c>
      <c r="AK47" s="53">
        <f>(AK27-AK115)*'Assumptions (Inputs)'!$D$26</f>
        <v>-3.2377020000000003E-3</v>
      </c>
      <c r="AL47" s="53">
        <f>(AL27-AL115)*'Assumptions (Inputs)'!$D$26</f>
        <v>-3.2377020000000003E-3</v>
      </c>
      <c r="AM47" s="53">
        <f>(AM27-AM115)*'Assumptions (Inputs)'!$D$26</f>
        <v>-3.2377020000000003E-3</v>
      </c>
      <c r="AN47" s="53">
        <f>(AN27-AN115)*'Assumptions (Inputs)'!$D$26</f>
        <v>-3.2377020000000003E-3</v>
      </c>
      <c r="AO47" s="53">
        <f>(AO27-AO115)*'Assumptions (Inputs)'!$D$26</f>
        <v>-3.2377020000000003E-3</v>
      </c>
      <c r="AP47" s="53">
        <f>(AP27-AP115)*'Assumptions (Inputs)'!$D$26</f>
        <v>-3.2377020000000003E-3</v>
      </c>
      <c r="AQ47" s="53">
        <f>(AQ27-AQ115)*'Assumptions (Inputs)'!$D$26</f>
        <v>-3.2377020000000003E-3</v>
      </c>
      <c r="AR47" s="53">
        <f>(AR27-AR115)*'Assumptions (Inputs)'!$D$26</f>
        <v>-3.2377020000000003E-3</v>
      </c>
      <c r="AS47" s="53">
        <f>(AS27-AS115)*'Assumptions (Inputs)'!$D$26</f>
        <v>-3.2377020000000003E-3</v>
      </c>
      <c r="AT47" s="53">
        <f>(AT27-AT115)*'Assumptions (Inputs)'!$D$26</f>
        <v>-3.2377020000000003E-3</v>
      </c>
      <c r="AU47" s="53">
        <f>(AU27-AU115)*'Assumptions (Inputs)'!$D$26</f>
        <v>-3.2377020000000003E-3</v>
      </c>
      <c r="AV47" s="53">
        <f>(AV27-AV115)*'Assumptions (Inputs)'!$D$26</f>
        <v>-3.2377020000000003E-3</v>
      </c>
      <c r="AW47" s="53">
        <f>(AW27-AW115)*'Assumptions (Inputs)'!$D$26</f>
        <v>-3.2377020000000003E-3</v>
      </c>
      <c r="AX47" s="53">
        <f>(AX27-AX115)*'Assumptions (Inputs)'!$D$26</f>
        <v>-3.2377020000000003E-3</v>
      </c>
      <c r="AY47" s="53">
        <f>(AY27-AY115)*'Assumptions (Inputs)'!$D$26</f>
        <v>-3.2377020000000003E-3</v>
      </c>
      <c r="AZ47" s="53">
        <f>(AZ27-AZ115)*'Assumptions (Inputs)'!$D$26</f>
        <v>-3.2377020000000003E-3</v>
      </c>
      <c r="BA47" s="53">
        <f>(BA27-BA115)*'Assumptions (Inputs)'!$D$26</f>
        <v>-3.2377020000000003E-3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9.713106000003649E-6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2.83298925E-3</v>
      </c>
      <c r="E48" s="75">
        <f>SUM(E46:E47)</f>
        <v>1.1281772619000003E-2</v>
      </c>
      <c r="F48" s="75">
        <f t="shared" si="28"/>
        <v>1.8853138746000003E-2</v>
      </c>
      <c r="G48" s="75">
        <f t="shared" si="28"/>
        <v>2.5615079373000005E-2</v>
      </c>
      <c r="H48" s="75">
        <f t="shared" si="28"/>
        <v>3.1625873136000002E-2</v>
      </c>
      <c r="I48" s="75">
        <f t="shared" si="28"/>
        <v>3.6943798671000005E-2</v>
      </c>
      <c r="J48" s="75">
        <f t="shared" si="28"/>
        <v>4.1619040359000006E-2</v>
      </c>
      <c r="K48" s="75">
        <f t="shared" si="28"/>
        <v>4.5701782581000008E-2</v>
      </c>
      <c r="L48" s="75">
        <f t="shared" si="28"/>
        <v>4.9687393743000012E-2</v>
      </c>
      <c r="M48" s="75">
        <f t="shared" si="28"/>
        <v>5.3673004905000016E-2</v>
      </c>
      <c r="N48" s="75">
        <f t="shared" si="28"/>
        <v>5.7658616067000019E-2</v>
      </c>
      <c r="O48" s="75">
        <f t="shared" si="28"/>
        <v>6.1644227229000023E-2</v>
      </c>
      <c r="P48" s="75">
        <f t="shared" si="28"/>
        <v>6.562983839100002E-2</v>
      </c>
      <c r="Q48" s="75">
        <f t="shared" si="28"/>
        <v>6.9615449553000017E-2</v>
      </c>
      <c r="R48" s="75">
        <f t="shared" si="28"/>
        <v>7.3601060715000013E-2</v>
      </c>
      <c r="S48" s="75">
        <f t="shared" si="28"/>
        <v>7.758667187700001E-2</v>
      </c>
      <c r="T48" s="75">
        <f t="shared" si="28"/>
        <v>8.1572283039000007E-2</v>
      </c>
      <c r="U48" s="75">
        <f t="shared" si="28"/>
        <v>8.5557894201000004E-2</v>
      </c>
      <c r="V48" s="75">
        <f t="shared" si="28"/>
        <v>8.9543505363000001E-2</v>
      </c>
      <c r="W48" s="75">
        <f t="shared" si="28"/>
        <v>9.3529116524999997E-2</v>
      </c>
      <c r="X48" s="75">
        <f t="shared" si="28"/>
        <v>9.3903071105999991E-2</v>
      </c>
      <c r="Y48" s="75">
        <f t="shared" si="28"/>
        <v>9.0665369105999996E-2</v>
      </c>
      <c r="Z48" s="75">
        <f t="shared" si="28"/>
        <v>8.7427667106000001E-2</v>
      </c>
      <c r="AA48" s="75">
        <f t="shared" si="28"/>
        <v>8.4189965106000006E-2</v>
      </c>
      <c r="AB48" s="75">
        <f t="shared" si="28"/>
        <v>8.0952263106000011E-2</v>
      </c>
      <c r="AC48" s="75">
        <f t="shared" si="28"/>
        <v>7.7714561106000016E-2</v>
      </c>
      <c r="AD48" s="75">
        <f t="shared" si="28"/>
        <v>7.4476859106000021E-2</v>
      </c>
      <c r="AE48" s="75">
        <f t="shared" si="28"/>
        <v>7.1239157106000026E-2</v>
      </c>
      <c r="AF48" s="75">
        <f t="shared" si="28"/>
        <v>6.8001455106000031E-2</v>
      </c>
      <c r="AG48" s="75">
        <f t="shared" si="28"/>
        <v>6.4763753106000035E-2</v>
      </c>
      <c r="AH48" s="75">
        <f t="shared" si="28"/>
        <v>6.1526051106000033E-2</v>
      </c>
      <c r="AI48" s="75">
        <f t="shared" si="28"/>
        <v>5.8288349106000031E-2</v>
      </c>
      <c r="AJ48" s="75">
        <f t="shared" si="28"/>
        <v>5.5050647106000029E-2</v>
      </c>
      <c r="AK48" s="75">
        <f t="shared" si="28"/>
        <v>5.1812945106000027E-2</v>
      </c>
      <c r="AL48" s="75">
        <f t="shared" si="28"/>
        <v>4.8575243106000025E-2</v>
      </c>
      <c r="AM48" s="75">
        <f t="shared" si="28"/>
        <v>4.5337541106000023E-2</v>
      </c>
      <c r="AN48" s="75">
        <f t="shared" si="28"/>
        <v>4.2099839106000021E-2</v>
      </c>
      <c r="AO48" s="75">
        <f t="shared" si="28"/>
        <v>3.8862137106000019E-2</v>
      </c>
      <c r="AP48" s="75">
        <f t="shared" si="28"/>
        <v>3.5624435106000017E-2</v>
      </c>
      <c r="AQ48" s="75">
        <f t="shared" si="28"/>
        <v>3.2386733106000015E-2</v>
      </c>
      <c r="AR48" s="75">
        <f t="shared" si="28"/>
        <v>2.9149031106000013E-2</v>
      </c>
      <c r="AS48" s="75">
        <f t="shared" si="28"/>
        <v>2.5911329106000011E-2</v>
      </c>
      <c r="AT48" s="75">
        <f t="shared" si="28"/>
        <v>2.2673627106000009E-2</v>
      </c>
      <c r="AU48" s="75">
        <f t="shared" si="28"/>
        <v>1.9435925106000007E-2</v>
      </c>
      <c r="AV48" s="75">
        <f t="shared" si="28"/>
        <v>1.6198223106000005E-2</v>
      </c>
      <c r="AW48" s="75">
        <f t="shared" si="28"/>
        <v>1.2960521106000005E-2</v>
      </c>
      <c r="AX48" s="75">
        <f t="shared" si="28"/>
        <v>9.7228191060000045E-3</v>
      </c>
      <c r="AY48" s="75">
        <f t="shared" si="28"/>
        <v>6.4851171060000042E-3</v>
      </c>
      <c r="AZ48" s="75">
        <f t="shared" si="28"/>
        <v>3.2474151060000039E-3</v>
      </c>
      <c r="BA48" s="75">
        <f t="shared" si="28"/>
        <v>9.713106000003649E-6</v>
      </c>
      <c r="BB48" s="75">
        <f t="shared" si="28"/>
        <v>9.713106000003649E-6</v>
      </c>
      <c r="BC48" s="75">
        <f t="shared" si="28"/>
        <v>9.713106000003649E-6</v>
      </c>
      <c r="BD48" s="75">
        <f t="shared" si="28"/>
        <v>9.713106000003649E-6</v>
      </c>
      <c r="BE48" s="75">
        <f t="shared" si="28"/>
        <v>9.713106000003649E-6</v>
      </c>
      <c r="BF48" s="75">
        <f t="shared" si="28"/>
        <v>9.713106000003649E-6</v>
      </c>
      <c r="BG48" s="75">
        <f t="shared" si="28"/>
        <v>9.713106000003649E-6</v>
      </c>
      <c r="BH48" s="75">
        <f t="shared" si="28"/>
        <v>9.713106000003649E-6</v>
      </c>
      <c r="BI48" s="75">
        <f t="shared" si="28"/>
        <v>9.713106000003649E-6</v>
      </c>
      <c r="BJ48" s="75">
        <f t="shared" si="28"/>
        <v>9.713106000003649E-6</v>
      </c>
      <c r="BK48" s="75">
        <f t="shared" si="28"/>
        <v>9.713106000003649E-6</v>
      </c>
      <c r="BL48" s="75">
        <f t="shared" si="28"/>
        <v>9.713106000003649E-6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1.416494625E-3</v>
      </c>
      <c r="E49" s="66">
        <f>AVERAGE(E46,E48)</f>
        <v>7.0573809345000019E-3</v>
      </c>
      <c r="F49" s="66">
        <f t="shared" si="29"/>
        <v>1.5067455682500003E-2</v>
      </c>
      <c r="G49" s="66">
        <f>AVERAGE(G46,G48)</f>
        <v>2.2234109059500004E-2</v>
      </c>
      <c r="H49" s="66">
        <f t="shared" si="29"/>
        <v>2.8620476254500003E-2</v>
      </c>
      <c r="I49" s="66">
        <f t="shared" si="29"/>
        <v>3.4284835903500004E-2</v>
      </c>
      <c r="J49" s="66">
        <f t="shared" si="29"/>
        <v>3.9281419515000006E-2</v>
      </c>
      <c r="K49" s="66">
        <f t="shared" si="29"/>
        <v>4.3660411470000007E-2</v>
      </c>
      <c r="L49" s="66">
        <f>AVERAGE(L46,L48)</f>
        <v>4.7694588162000007E-2</v>
      </c>
      <c r="M49" s="66">
        <f>AVERAGE(M46,M48)</f>
        <v>5.1680199324000017E-2</v>
      </c>
      <c r="N49" s="66">
        <f>AVERAGE(N46,N48)</f>
        <v>5.5665810486000014E-2</v>
      </c>
      <c r="O49" s="66">
        <f t="shared" ref="O49:BL49" si="30">AVERAGE(O46,O48)</f>
        <v>5.9651421648000025E-2</v>
      </c>
      <c r="P49" s="66">
        <f t="shared" si="30"/>
        <v>6.3637032810000022E-2</v>
      </c>
      <c r="Q49" s="66">
        <f t="shared" si="30"/>
        <v>6.7622643972000018E-2</v>
      </c>
      <c r="R49" s="66">
        <f t="shared" si="30"/>
        <v>7.1608255134000015E-2</v>
      </c>
      <c r="S49" s="66">
        <f t="shared" si="30"/>
        <v>7.5593866296000012E-2</v>
      </c>
      <c r="T49" s="66">
        <f t="shared" si="30"/>
        <v>7.9579477458000009E-2</v>
      </c>
      <c r="U49" s="66">
        <f t="shared" si="30"/>
        <v>8.3565088620000005E-2</v>
      </c>
      <c r="V49" s="66">
        <f t="shared" si="30"/>
        <v>8.7550699782000002E-2</v>
      </c>
      <c r="W49" s="66">
        <f t="shared" si="30"/>
        <v>9.1536310943999999E-2</v>
      </c>
      <c r="X49" s="66">
        <f t="shared" si="30"/>
        <v>9.3716093815500001E-2</v>
      </c>
      <c r="Y49" s="66">
        <f t="shared" si="30"/>
        <v>9.2284220105999987E-2</v>
      </c>
      <c r="Z49" s="66">
        <f t="shared" si="30"/>
        <v>8.9046518106000005E-2</v>
      </c>
      <c r="AA49" s="66">
        <f t="shared" si="30"/>
        <v>8.5808816105999997E-2</v>
      </c>
      <c r="AB49" s="66">
        <f t="shared" si="30"/>
        <v>8.2571114106000015E-2</v>
      </c>
      <c r="AC49" s="66">
        <f t="shared" si="30"/>
        <v>7.9333412106000006E-2</v>
      </c>
      <c r="AD49" s="66">
        <f t="shared" si="30"/>
        <v>7.6095710106000025E-2</v>
      </c>
      <c r="AE49" s="66">
        <f t="shared" si="30"/>
        <v>7.2858008106000016E-2</v>
      </c>
      <c r="AF49" s="66">
        <f t="shared" si="30"/>
        <v>6.9620306106000035E-2</v>
      </c>
      <c r="AG49" s="66">
        <f t="shared" si="30"/>
        <v>6.6382604106000026E-2</v>
      </c>
      <c r="AH49" s="66">
        <f t="shared" si="30"/>
        <v>6.3144902106000031E-2</v>
      </c>
      <c r="AI49" s="66">
        <f t="shared" si="30"/>
        <v>5.9907200106000036E-2</v>
      </c>
      <c r="AJ49" s="66">
        <f t="shared" si="30"/>
        <v>5.6669498106000027E-2</v>
      </c>
      <c r="AK49" s="66">
        <f t="shared" si="30"/>
        <v>5.3431796106000032E-2</v>
      </c>
      <c r="AL49" s="66">
        <f t="shared" si="30"/>
        <v>5.0194094106000023E-2</v>
      </c>
      <c r="AM49" s="66">
        <f t="shared" si="30"/>
        <v>4.6956392106000028E-2</v>
      </c>
      <c r="AN49" s="66">
        <f t="shared" si="30"/>
        <v>4.3718690106000019E-2</v>
      </c>
      <c r="AO49" s="66">
        <f t="shared" si="30"/>
        <v>4.0480988106000024E-2</v>
      </c>
      <c r="AP49" s="66">
        <f t="shared" si="30"/>
        <v>3.7243286106000015E-2</v>
      </c>
      <c r="AQ49" s="66">
        <f t="shared" si="30"/>
        <v>3.400558410600002E-2</v>
      </c>
      <c r="AR49" s="66">
        <f t="shared" si="30"/>
        <v>3.0767882106000014E-2</v>
      </c>
      <c r="AS49" s="66">
        <f t="shared" si="30"/>
        <v>2.7530180106000012E-2</v>
      </c>
      <c r="AT49" s="66">
        <f t="shared" si="30"/>
        <v>2.429247810600001E-2</v>
      </c>
      <c r="AU49" s="66">
        <f t="shared" si="30"/>
        <v>2.1054776106000008E-2</v>
      </c>
      <c r="AV49" s="66">
        <f t="shared" si="30"/>
        <v>1.7817074106000006E-2</v>
      </c>
      <c r="AW49" s="66">
        <f t="shared" si="30"/>
        <v>1.4579372106000004E-2</v>
      </c>
      <c r="AX49" s="66">
        <f t="shared" si="30"/>
        <v>1.1341670106000006E-2</v>
      </c>
      <c r="AY49" s="66">
        <f t="shared" si="30"/>
        <v>8.1039681060000035E-3</v>
      </c>
      <c r="AZ49" s="66">
        <f t="shared" si="30"/>
        <v>4.8662661060000041E-3</v>
      </c>
      <c r="BA49" s="66">
        <f t="shared" si="30"/>
        <v>1.6285641060000038E-3</v>
      </c>
      <c r="BB49" s="66">
        <f t="shared" si="30"/>
        <v>9.713106000003649E-6</v>
      </c>
      <c r="BC49" s="66">
        <f t="shared" si="30"/>
        <v>9.713106000003649E-6</v>
      </c>
      <c r="BD49" s="66">
        <f t="shared" si="30"/>
        <v>9.713106000003649E-6</v>
      </c>
      <c r="BE49" s="66">
        <f t="shared" si="30"/>
        <v>9.713106000003649E-6</v>
      </c>
      <c r="BF49" s="66">
        <f t="shared" si="30"/>
        <v>9.713106000003649E-6</v>
      </c>
      <c r="BG49" s="66">
        <f t="shared" si="30"/>
        <v>9.713106000003649E-6</v>
      </c>
      <c r="BH49" s="66">
        <f t="shared" si="30"/>
        <v>9.713106000003649E-6</v>
      </c>
      <c r="BI49" s="66">
        <f t="shared" si="30"/>
        <v>9.713106000003649E-6</v>
      </c>
      <c r="BJ49" s="66">
        <f t="shared" si="30"/>
        <v>9.713106000003649E-6</v>
      </c>
      <c r="BK49" s="66">
        <f t="shared" si="30"/>
        <v>9.713106000003649E-6</v>
      </c>
      <c r="BL49" s="66">
        <f t="shared" si="30"/>
        <v>9.713106000003649E-6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1">C22-C36-C43-C49</f>
        <v>0</v>
      </c>
      <c r="D51" s="69">
        <f t="shared" si="31"/>
        <v>1.2050944766250002</v>
      </c>
      <c r="E51" s="69">
        <f t="shared" si="31"/>
        <v>2.3642356883925002</v>
      </c>
      <c r="F51" s="69">
        <f t="shared" si="31"/>
        <v>2.2711343221125002</v>
      </c>
      <c r="G51" s="69">
        <f t="shared" si="31"/>
        <v>2.1785503655175003</v>
      </c>
      <c r="H51" s="69">
        <f t="shared" si="31"/>
        <v>2.0892676196925</v>
      </c>
      <c r="I51" s="69">
        <f t="shared" si="31"/>
        <v>2.0030395211775001</v>
      </c>
      <c r="J51" s="69">
        <f t="shared" si="31"/>
        <v>1.9196366289750004</v>
      </c>
      <c r="K51" s="69">
        <f t="shared" si="31"/>
        <v>1.8388466245499999</v>
      </c>
      <c r="L51" s="69">
        <f t="shared" si="31"/>
        <v>1.7595154539300002</v>
      </c>
      <c r="M51" s="69">
        <f t="shared" si="31"/>
        <v>1.68038975286</v>
      </c>
      <c r="N51" s="69">
        <f t="shared" si="31"/>
        <v>1.6012640517900001</v>
      </c>
      <c r="O51" s="69">
        <f t="shared" si="31"/>
        <v>1.5221383507199999</v>
      </c>
      <c r="P51" s="69">
        <f t="shared" si="31"/>
        <v>1.44301264965</v>
      </c>
      <c r="Q51" s="69">
        <f t="shared" si="31"/>
        <v>1.3638869485799998</v>
      </c>
      <c r="R51" s="69">
        <f t="shared" si="31"/>
        <v>1.2847612475099999</v>
      </c>
      <c r="S51" s="69">
        <f t="shared" si="31"/>
        <v>1.2056355464399997</v>
      </c>
      <c r="T51" s="69">
        <f t="shared" si="31"/>
        <v>1.1265098453699998</v>
      </c>
      <c r="U51" s="69">
        <f t="shared" si="31"/>
        <v>1.0473841442999996</v>
      </c>
      <c r="V51" s="69">
        <f t="shared" si="31"/>
        <v>0.96825844322999999</v>
      </c>
      <c r="W51" s="69">
        <f t="shared" si="31"/>
        <v>0.88913274215999971</v>
      </c>
      <c r="X51" s="69">
        <f t="shared" si="31"/>
        <v>0.81764708385749985</v>
      </c>
      <c r="Y51" s="69">
        <f t="shared" si="31"/>
        <v>0.76144151108999958</v>
      </c>
      <c r="Z51" s="69">
        <f t="shared" si="31"/>
        <v>0.71287598108999983</v>
      </c>
      <c r="AA51" s="69">
        <f t="shared" si="31"/>
        <v>0.66431045108999953</v>
      </c>
      <c r="AB51" s="69">
        <f t="shared" si="31"/>
        <v>0.61574492108999979</v>
      </c>
      <c r="AC51" s="69">
        <f t="shared" si="31"/>
        <v>0.56717939108999949</v>
      </c>
      <c r="AD51" s="69">
        <f t="shared" si="31"/>
        <v>0.51861386108999974</v>
      </c>
      <c r="AE51" s="69">
        <f t="shared" si="31"/>
        <v>0.47004833108999938</v>
      </c>
      <c r="AF51" s="69">
        <f t="shared" si="31"/>
        <v>0.42148280108999958</v>
      </c>
      <c r="AG51" s="69">
        <f t="shared" si="31"/>
        <v>0.37291727108999939</v>
      </c>
      <c r="AH51" s="69">
        <f t="shared" si="31"/>
        <v>0.32435174108999953</v>
      </c>
      <c r="AI51" s="69">
        <f t="shared" si="31"/>
        <v>0.27578621108999929</v>
      </c>
      <c r="AJ51" s="69">
        <f t="shared" si="31"/>
        <v>0.22722068108999949</v>
      </c>
      <c r="AK51" s="69">
        <f t="shared" si="31"/>
        <v>0.17865515108999969</v>
      </c>
      <c r="AL51" s="69">
        <f t="shared" si="31"/>
        <v>0.13008962108999944</v>
      </c>
      <c r="AM51" s="69">
        <f t="shared" si="31"/>
        <v>8.1524091090000056E-2</v>
      </c>
      <c r="AN51" s="69">
        <f t="shared" si="31"/>
        <v>3.295856108999981E-2</v>
      </c>
      <c r="AO51" s="69">
        <f t="shared" si="31"/>
        <v>-1.5606968909999561E-2</v>
      </c>
      <c r="AP51" s="69">
        <f t="shared" si="31"/>
        <v>-6.4172498909999806E-2</v>
      </c>
      <c r="AQ51" s="69">
        <f t="shared" si="31"/>
        <v>-0.11273802890999918</v>
      </c>
      <c r="AR51" s="69">
        <f t="shared" si="31"/>
        <v>-0.16130355890999942</v>
      </c>
      <c r="AS51" s="69">
        <f t="shared" si="31"/>
        <v>-0.20986908890999878</v>
      </c>
      <c r="AT51" s="69">
        <f t="shared" si="31"/>
        <v>-0.25843461890999903</v>
      </c>
      <c r="AU51" s="69">
        <f t="shared" si="31"/>
        <v>-0.30700014890999838</v>
      </c>
      <c r="AV51" s="69">
        <f t="shared" si="31"/>
        <v>-0.35556567890999868</v>
      </c>
      <c r="AW51" s="69">
        <f t="shared" si="31"/>
        <v>-0.40413120890999804</v>
      </c>
      <c r="AX51" s="69">
        <f t="shared" si="31"/>
        <v>-0.45269673890999829</v>
      </c>
      <c r="AY51" s="69">
        <f t="shared" si="31"/>
        <v>-0.5012622689099977</v>
      </c>
      <c r="AZ51" s="69">
        <f t="shared" si="31"/>
        <v>-0.54982779890999789</v>
      </c>
      <c r="BA51" s="69">
        <f t="shared" si="31"/>
        <v>-0.28707582890999883</v>
      </c>
      <c r="BB51" s="69">
        <f t="shared" si="31"/>
        <v>-4.1093910000190512E-5</v>
      </c>
      <c r="BC51" s="69">
        <f>BC22-BC36-BC43-BC49</f>
        <v>-4.1093910000190512E-5</v>
      </c>
      <c r="BD51" s="69">
        <f>BD22-BD36-BD43-BD49</f>
        <v>-4.1093910000190512E-5</v>
      </c>
      <c r="BE51" s="69">
        <f t="shared" si="31"/>
        <v>-4.1093910000190512E-5</v>
      </c>
      <c r="BF51" s="69">
        <f t="shared" si="31"/>
        <v>-4.1093910000190512E-5</v>
      </c>
      <c r="BG51" s="69">
        <f t="shared" si="31"/>
        <v>-4.1093910000190512E-5</v>
      </c>
      <c r="BH51" s="69">
        <f t="shared" si="31"/>
        <v>-4.1093910000190512E-5</v>
      </c>
      <c r="BI51" s="69">
        <f>BI22-BI36-BI43-BI49</f>
        <v>-4.1093910000190512E-5</v>
      </c>
      <c r="BJ51" s="69">
        <f>BJ22-BJ36-BJ43-BJ49</f>
        <v>-4.1093910000190512E-5</v>
      </c>
      <c r="BK51" s="69">
        <f>BK22-BK36-BK43-BK49</f>
        <v>-4.1093910000190512E-5</v>
      </c>
      <c r="BL51" s="69">
        <f>BL22-BL36-BL43-BL49</f>
        <v>-4.1093910000190512E-5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8.0388254237288067E-3</v>
      </c>
      <c r="E54" s="78">
        <f>(+E33-E115)*'Assumptions (Inputs)'!$E$31/'Assumptions (Inputs)'!$E$30</f>
        <v>8.0388254237288067E-3</v>
      </c>
      <c r="F54" s="78">
        <f>(+F33-F115)*'Assumptions (Inputs)'!$E$31/'Assumptions (Inputs)'!$E$30</f>
        <v>8.0388254237288067E-3</v>
      </c>
      <c r="G54" s="78">
        <f>(+G33-G115)*'Assumptions (Inputs)'!$E$31/'Assumptions (Inputs)'!$E$30</f>
        <v>8.0388254237288067E-3</v>
      </c>
      <c r="H54" s="78">
        <f>(+H33-H115)*'Assumptions (Inputs)'!$E$31/'Assumptions (Inputs)'!$E$30</f>
        <v>8.0388254237288067E-3</v>
      </c>
      <c r="I54" s="78">
        <f>(+I33-I115)*'Assumptions (Inputs)'!$E$31/'Assumptions (Inputs)'!$E$30</f>
        <v>8.0388254237288067E-3</v>
      </c>
      <c r="J54" s="78">
        <f>(+J33-J115)*'Assumptions (Inputs)'!$E$31/'Assumptions (Inputs)'!$E$30</f>
        <v>8.0388254237288067E-3</v>
      </c>
      <c r="K54" s="78">
        <f>(+K33-K115)*'Assumptions (Inputs)'!$E$31/'Assumptions (Inputs)'!$E$30</f>
        <v>8.0388254237288067E-3</v>
      </c>
      <c r="L54" s="78">
        <f>(+L33-L115)*'Assumptions (Inputs)'!$E$31/'Assumptions (Inputs)'!$E$30</f>
        <v>8.0388254237288067E-3</v>
      </c>
      <c r="M54" s="78">
        <f>(+M33-M115)*'Assumptions (Inputs)'!$E$31/'Assumptions (Inputs)'!$E$30</f>
        <v>8.0388254237288067E-3</v>
      </c>
      <c r="N54" s="78">
        <f>(+N33-N115)*'Assumptions (Inputs)'!$E$31/'Assumptions (Inputs)'!$E$30</f>
        <v>8.0388254237288067E-3</v>
      </c>
      <c r="O54" s="78">
        <f>(+O33-O115)*'Assumptions (Inputs)'!$E$31/'Assumptions (Inputs)'!$E$30</f>
        <v>8.0388254237288067E-3</v>
      </c>
      <c r="P54" s="78">
        <f>(+P33-P115)*'Assumptions (Inputs)'!$E$31/'Assumptions (Inputs)'!$E$30</f>
        <v>8.0388254237288067E-3</v>
      </c>
      <c r="Q54" s="78">
        <f>(+Q33-Q115)*'Assumptions (Inputs)'!$E$31/'Assumptions (Inputs)'!$E$30</f>
        <v>8.0388254237288067E-3</v>
      </c>
      <c r="R54" s="78">
        <f>(+R33-R115)*'Assumptions (Inputs)'!$E$31/'Assumptions (Inputs)'!$E$30</f>
        <v>8.0388254237288067E-3</v>
      </c>
      <c r="S54" s="78">
        <f>(+S33-S115)*'Assumptions (Inputs)'!$E$31/'Assumptions (Inputs)'!$E$30</f>
        <v>8.0388254237288067E-3</v>
      </c>
      <c r="T54" s="78">
        <f>(+T33-T115)*'Assumptions (Inputs)'!$E$31/'Assumptions (Inputs)'!$E$30</f>
        <v>8.0388254237288067E-3</v>
      </c>
      <c r="U54" s="78">
        <f>(+U33-U115)*'Assumptions (Inputs)'!$E$31/'Assumptions (Inputs)'!$E$30</f>
        <v>8.0388254237288067E-3</v>
      </c>
      <c r="V54" s="78">
        <f>(+V33-V115)*'Assumptions (Inputs)'!$E$31/'Assumptions (Inputs)'!$E$30</f>
        <v>8.0388254237288067E-3</v>
      </c>
      <c r="W54" s="78">
        <f>(+W33-W115)*'Assumptions (Inputs)'!$E$31/'Assumptions (Inputs)'!$E$30</f>
        <v>8.0388254237288067E-3</v>
      </c>
      <c r="X54" s="78">
        <f>(+X33-X115)*'Assumptions (Inputs)'!$E$31/'Assumptions (Inputs)'!$E$30</f>
        <v>8.0388254237288067E-3</v>
      </c>
      <c r="Y54" s="78">
        <f>(+Y33-Y115)*'Assumptions (Inputs)'!$E$31/'Assumptions (Inputs)'!$E$30</f>
        <v>8.0388254237288067E-3</v>
      </c>
      <c r="Z54" s="78">
        <f>(+Z33-Z115)*'Assumptions (Inputs)'!$E$31/'Assumptions (Inputs)'!$E$30</f>
        <v>8.0388254237288067E-3</v>
      </c>
      <c r="AA54" s="78">
        <f>(+AA33-AA115)*'Assumptions (Inputs)'!$E$31/'Assumptions (Inputs)'!$E$30</f>
        <v>8.0388254237288067E-3</v>
      </c>
      <c r="AB54" s="78">
        <f>(+AB33-AB115)*'Assumptions (Inputs)'!$E$31/'Assumptions (Inputs)'!$E$30</f>
        <v>8.0388254237288067E-3</v>
      </c>
      <c r="AC54" s="78">
        <f>(+AC33-AC115)*'Assumptions (Inputs)'!$E$31/'Assumptions (Inputs)'!$E$30</f>
        <v>8.0388254237288067E-3</v>
      </c>
      <c r="AD54" s="78">
        <f>(+AD33-AD115)*'Assumptions (Inputs)'!$E$31/'Assumptions (Inputs)'!$E$30</f>
        <v>8.0388254237288067E-3</v>
      </c>
      <c r="AE54" s="78">
        <f>(+AE33-AE115)*'Assumptions (Inputs)'!$E$31/'Assumptions (Inputs)'!$E$30</f>
        <v>8.0388254237288067E-3</v>
      </c>
      <c r="AF54" s="78">
        <f>(+AF33-AF115)*'Assumptions (Inputs)'!$E$31/'Assumptions (Inputs)'!$E$30</f>
        <v>8.0388254237288067E-3</v>
      </c>
      <c r="AG54" s="78">
        <f>(+AG33-AG115)*'Assumptions (Inputs)'!$E$31/'Assumptions (Inputs)'!$E$30</f>
        <v>8.0388254237288067E-3</v>
      </c>
      <c r="AH54" s="78">
        <f>(+AH33-AH115)*'Assumptions (Inputs)'!$E$31/'Assumptions (Inputs)'!$E$30</f>
        <v>8.0388254237288067E-3</v>
      </c>
      <c r="AI54" s="78">
        <f>(+AI33-AI115)*'Assumptions (Inputs)'!$E$31/'Assumptions (Inputs)'!$E$30</f>
        <v>8.0388254237288067E-3</v>
      </c>
      <c r="AJ54" s="78">
        <f>(+AJ33-AJ115)*'Assumptions (Inputs)'!$E$31/'Assumptions (Inputs)'!$E$30</f>
        <v>8.0388254237288067E-3</v>
      </c>
      <c r="AK54" s="78">
        <f>(+AK33-AK115)*'Assumptions (Inputs)'!$E$31/'Assumptions (Inputs)'!$E$30</f>
        <v>8.0388254237288067E-3</v>
      </c>
      <c r="AL54" s="78">
        <f>(+AL33-AL115)*'Assumptions (Inputs)'!$E$31/'Assumptions (Inputs)'!$E$30</f>
        <v>8.0388254237288067E-3</v>
      </c>
      <c r="AM54" s="78">
        <f>(+AM33-AM115)*'Assumptions (Inputs)'!$E$31/'Assumptions (Inputs)'!$E$30</f>
        <v>8.0388254237288067E-3</v>
      </c>
      <c r="AN54" s="78">
        <f>(+AN33-AN115)*'Assumptions (Inputs)'!$E$31/'Assumptions (Inputs)'!$E$30</f>
        <v>8.0388254237288067E-3</v>
      </c>
      <c r="AO54" s="78">
        <f>(+AO33-AO115)*'Assumptions (Inputs)'!$E$31/'Assumptions (Inputs)'!$E$30</f>
        <v>8.0388254237288067E-3</v>
      </c>
      <c r="AP54" s="78">
        <f>(+AP33-AP115)*'Assumptions (Inputs)'!$E$31/'Assumptions (Inputs)'!$E$30</f>
        <v>8.0388254237288067E-3</v>
      </c>
      <c r="AQ54" s="78">
        <f>(+AQ33-AQ115)*'Assumptions (Inputs)'!$E$31/'Assumptions (Inputs)'!$E$30</f>
        <v>8.0388254237288067E-3</v>
      </c>
      <c r="AR54" s="78">
        <f>(+AR33-AR115)*'Assumptions (Inputs)'!$E$31/'Assumptions (Inputs)'!$E$30</f>
        <v>8.0388254237288067E-3</v>
      </c>
      <c r="AS54" s="78">
        <f>(+AS33-AS115)*'Assumptions (Inputs)'!$E$31/'Assumptions (Inputs)'!$E$30</f>
        <v>8.0388254237288067E-3</v>
      </c>
      <c r="AT54" s="78">
        <f>(+AT33-AT115)*'Assumptions (Inputs)'!$E$31/'Assumptions (Inputs)'!$E$30</f>
        <v>8.0388254237288067E-3</v>
      </c>
      <c r="AU54" s="78">
        <f>(+AU33-AU115)*'Assumptions (Inputs)'!$E$31/'Assumptions (Inputs)'!$E$30</f>
        <v>8.0388254237288067E-3</v>
      </c>
      <c r="AV54" s="78">
        <f>(+AV33-AV115)*'Assumptions (Inputs)'!$E$31/'Assumptions (Inputs)'!$E$30</f>
        <v>8.0388254237288067E-3</v>
      </c>
      <c r="AW54" s="78">
        <f>(+AW33-AW115)*'Assumptions (Inputs)'!$E$31/'Assumptions (Inputs)'!$E$30</f>
        <v>8.0388254237288067E-3</v>
      </c>
      <c r="AX54" s="78">
        <f>(+AX33-AX115)*'Assumptions (Inputs)'!$E$31/'Assumptions (Inputs)'!$E$30</f>
        <v>8.0388254237288067E-3</v>
      </c>
      <c r="AY54" s="78">
        <f>(+AY33-AY115)*'Assumptions (Inputs)'!$E$31/'Assumptions (Inputs)'!$E$30</f>
        <v>8.0388254237288067E-3</v>
      </c>
      <c r="AZ54" s="78">
        <f>(+AZ33-AZ115)*'Assumptions (Inputs)'!$E$31/'Assumptions (Inputs)'!$E$30</f>
        <v>8.0388254237288067E-3</v>
      </c>
      <c r="BA54" s="78">
        <f>(+BA33-BA115)*'Assumptions (Inputs)'!$E$31/'Assumptions (Inputs)'!$E$30</f>
        <v>8.0388254237288067E-3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0.40194127118644013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2">B33</f>
        <v>0</v>
      </c>
      <c r="C55" s="72">
        <f t="shared" si="32"/>
        <v>0</v>
      </c>
      <c r="D55" s="72">
        <f t="shared" si="32"/>
        <v>6.2263499999999999E-2</v>
      </c>
      <c r="E55" s="72">
        <f t="shared" si="32"/>
        <v>6.2263499999999999E-2</v>
      </c>
      <c r="F55" s="72">
        <f t="shared" si="32"/>
        <v>6.2263499999999999E-2</v>
      </c>
      <c r="G55" s="72">
        <f t="shared" si="32"/>
        <v>6.2263499999999999E-2</v>
      </c>
      <c r="H55" s="72">
        <f t="shared" si="32"/>
        <v>6.2263499999999999E-2</v>
      </c>
      <c r="I55" s="72">
        <f t="shared" si="32"/>
        <v>6.2263499999999999E-2</v>
      </c>
      <c r="J55" s="72">
        <f t="shared" si="32"/>
        <v>6.2263499999999999E-2</v>
      </c>
      <c r="K55" s="72">
        <f t="shared" si="32"/>
        <v>6.2263499999999999E-2</v>
      </c>
      <c r="L55" s="72">
        <f t="shared" si="32"/>
        <v>6.2263499999999999E-2</v>
      </c>
      <c r="M55" s="72">
        <f t="shared" si="32"/>
        <v>6.2263499999999999E-2</v>
      </c>
      <c r="N55" s="72">
        <f t="shared" si="32"/>
        <v>6.2263499999999999E-2</v>
      </c>
      <c r="O55" s="72">
        <f t="shared" si="32"/>
        <v>6.2263499999999999E-2</v>
      </c>
      <c r="P55" s="72">
        <f t="shared" si="32"/>
        <v>6.2263499999999999E-2</v>
      </c>
      <c r="Q55" s="72">
        <f t="shared" si="32"/>
        <v>6.2263499999999999E-2</v>
      </c>
      <c r="R55" s="72">
        <f t="shared" si="32"/>
        <v>6.2263499999999999E-2</v>
      </c>
      <c r="S55" s="72">
        <f t="shared" si="32"/>
        <v>6.2263499999999999E-2</v>
      </c>
      <c r="T55" s="72">
        <f t="shared" si="32"/>
        <v>6.2263499999999999E-2</v>
      </c>
      <c r="U55" s="72">
        <f t="shared" si="32"/>
        <v>6.2263499999999999E-2</v>
      </c>
      <c r="V55" s="72">
        <f t="shared" si="32"/>
        <v>6.2263499999999999E-2</v>
      </c>
      <c r="W55" s="72">
        <f t="shared" si="32"/>
        <v>6.2263499999999999E-2</v>
      </c>
      <c r="X55" s="72">
        <f t="shared" si="32"/>
        <v>6.2263499999999999E-2</v>
      </c>
      <c r="Y55" s="72">
        <f t="shared" si="32"/>
        <v>6.2263499999999999E-2</v>
      </c>
      <c r="Z55" s="72">
        <f t="shared" si="32"/>
        <v>6.2263499999999999E-2</v>
      </c>
      <c r="AA55" s="72">
        <f t="shared" si="32"/>
        <v>6.2263499999999999E-2</v>
      </c>
      <c r="AB55" s="72">
        <f t="shared" si="32"/>
        <v>6.2263499999999999E-2</v>
      </c>
      <c r="AC55" s="72">
        <f t="shared" si="32"/>
        <v>6.2263499999999999E-2</v>
      </c>
      <c r="AD55" s="72">
        <f t="shared" si="32"/>
        <v>6.2263499999999999E-2</v>
      </c>
      <c r="AE55" s="72">
        <f t="shared" si="32"/>
        <v>6.2263499999999999E-2</v>
      </c>
      <c r="AF55" s="72">
        <f t="shared" si="32"/>
        <v>6.2263499999999999E-2</v>
      </c>
      <c r="AG55" s="72">
        <f t="shared" si="32"/>
        <v>6.2263499999999999E-2</v>
      </c>
      <c r="AH55" s="72">
        <f t="shared" si="32"/>
        <v>6.2263499999999999E-2</v>
      </c>
      <c r="AI55" s="72">
        <f t="shared" si="32"/>
        <v>6.2263499999999999E-2</v>
      </c>
      <c r="AJ55" s="72">
        <f t="shared" si="32"/>
        <v>6.2263499999999999E-2</v>
      </c>
      <c r="AK55" s="72">
        <f t="shared" si="32"/>
        <v>6.2263499999999999E-2</v>
      </c>
      <c r="AL55" s="72">
        <f t="shared" si="32"/>
        <v>6.2263499999999999E-2</v>
      </c>
      <c r="AM55" s="72">
        <f t="shared" si="32"/>
        <v>6.2263499999999999E-2</v>
      </c>
      <c r="AN55" s="72">
        <f t="shared" si="32"/>
        <v>6.2263499999999999E-2</v>
      </c>
      <c r="AO55" s="72">
        <f t="shared" si="32"/>
        <v>6.2263499999999999E-2</v>
      </c>
      <c r="AP55" s="72">
        <f t="shared" si="32"/>
        <v>6.2263499999999999E-2</v>
      </c>
      <c r="AQ55" s="72">
        <f t="shared" si="32"/>
        <v>6.2263499999999999E-2</v>
      </c>
      <c r="AR55" s="72">
        <f t="shared" si="32"/>
        <v>6.2263499999999999E-2</v>
      </c>
      <c r="AS55" s="72">
        <f t="shared" si="32"/>
        <v>6.2263499999999999E-2</v>
      </c>
      <c r="AT55" s="72">
        <f t="shared" si="32"/>
        <v>6.2263499999999999E-2</v>
      </c>
      <c r="AU55" s="72">
        <f t="shared" si="32"/>
        <v>6.2263499999999999E-2</v>
      </c>
      <c r="AV55" s="72">
        <f t="shared" si="32"/>
        <v>6.2263499999999999E-2</v>
      </c>
      <c r="AW55" s="72">
        <f t="shared" si="32"/>
        <v>6.2263499999999999E-2</v>
      </c>
      <c r="AX55" s="72">
        <f t="shared" si="32"/>
        <v>6.2263499999999999E-2</v>
      </c>
      <c r="AY55" s="72">
        <f t="shared" si="32"/>
        <v>6.2263499999999999E-2</v>
      </c>
      <c r="AZ55" s="72">
        <f t="shared" si="32"/>
        <v>6.2263499999999999E-2</v>
      </c>
      <c r="BA55" s="72">
        <f t="shared" si="32"/>
        <v>6.2263499999999999E-2</v>
      </c>
      <c r="BB55" s="72">
        <f t="shared" si="32"/>
        <v>0</v>
      </c>
      <c r="BC55" s="72">
        <f t="shared" si="32"/>
        <v>0</v>
      </c>
      <c r="BD55" s="72">
        <f t="shared" si="32"/>
        <v>0</v>
      </c>
      <c r="BE55" s="72">
        <f t="shared" si="32"/>
        <v>0</v>
      </c>
      <c r="BF55" s="72">
        <f t="shared" si="32"/>
        <v>0</v>
      </c>
      <c r="BG55" s="72">
        <f t="shared" si="32"/>
        <v>0</v>
      </c>
      <c r="BH55" s="72">
        <f t="shared" si="32"/>
        <v>0</v>
      </c>
      <c r="BI55" s="72">
        <f t="shared" si="32"/>
        <v>0</v>
      </c>
      <c r="BJ55" s="72">
        <f t="shared" si="32"/>
        <v>0</v>
      </c>
      <c r="BK55" s="72">
        <f t="shared" si="32"/>
        <v>0</v>
      </c>
      <c r="BL55" s="72">
        <f t="shared" si="32"/>
        <v>0</v>
      </c>
      <c r="BM55" s="35"/>
      <c r="BN55" s="72">
        <f>SUM(B55:BM55)</f>
        <v>3.1131749999999974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0.12452700000000001</v>
      </c>
      <c r="E56" s="65">
        <f>E21*'Assumptions (Inputs)'!$D$48</f>
        <v>0.12452700000000001</v>
      </c>
      <c r="F56" s="65">
        <f>F21*'Assumptions (Inputs)'!$D$48</f>
        <v>0.12452700000000001</v>
      </c>
      <c r="G56" s="65">
        <f>G21*'Assumptions (Inputs)'!$D$48</f>
        <v>0.12452700000000001</v>
      </c>
      <c r="H56" s="65">
        <f>H21*'Assumptions (Inputs)'!$D$48</f>
        <v>0.12452700000000001</v>
      </c>
      <c r="I56" s="65">
        <f>I21*'Assumptions (Inputs)'!$D$48</f>
        <v>0.12452700000000001</v>
      </c>
      <c r="J56" s="65">
        <f>J21*'Assumptions (Inputs)'!$D$48</f>
        <v>0.12452700000000001</v>
      </c>
      <c r="K56" s="65">
        <f>K21*'Assumptions (Inputs)'!$D$48</f>
        <v>0.12452700000000001</v>
      </c>
      <c r="L56" s="65">
        <f>L21*'Assumptions (Inputs)'!$D$48</f>
        <v>0.12452700000000001</v>
      </c>
      <c r="M56" s="65">
        <f>M21*'Assumptions (Inputs)'!$D$48</f>
        <v>0.12452700000000001</v>
      </c>
      <c r="N56" s="65">
        <f>N21*'Assumptions (Inputs)'!$D$48</f>
        <v>0.12452700000000001</v>
      </c>
      <c r="O56" s="65">
        <f>O21*'Assumptions (Inputs)'!$D$48</f>
        <v>0.12452700000000001</v>
      </c>
      <c r="P56" s="65">
        <f>P21*'Assumptions (Inputs)'!$D$48</f>
        <v>0.12452700000000001</v>
      </c>
      <c r="Q56" s="65">
        <f>Q21*'Assumptions (Inputs)'!$D$48</f>
        <v>0.12452700000000001</v>
      </c>
      <c r="R56" s="65">
        <f>R21*'Assumptions (Inputs)'!$D$48</f>
        <v>0.12452700000000001</v>
      </c>
      <c r="S56" s="65">
        <f>S21*'Assumptions (Inputs)'!$D$48</f>
        <v>0.12452700000000001</v>
      </c>
      <c r="T56" s="65">
        <f>T21*'Assumptions (Inputs)'!$D$48</f>
        <v>0.12452700000000001</v>
      </c>
      <c r="U56" s="65">
        <f>U21*'Assumptions (Inputs)'!$D$48</f>
        <v>0.12452700000000001</v>
      </c>
      <c r="V56" s="65">
        <f>V21*'Assumptions (Inputs)'!$D$48</f>
        <v>0.12452700000000001</v>
      </c>
      <c r="W56" s="65">
        <f>W21*'Assumptions (Inputs)'!$D$48</f>
        <v>0.12452700000000001</v>
      </c>
      <c r="X56" s="65">
        <f>X21*'Assumptions (Inputs)'!$D$48</f>
        <v>0.12452700000000001</v>
      </c>
      <c r="Y56" s="65">
        <f>Y21*'Assumptions (Inputs)'!$D$48</f>
        <v>0.12452700000000001</v>
      </c>
      <c r="Z56" s="65">
        <f>Z21*'Assumptions (Inputs)'!$D$48</f>
        <v>0.12452700000000001</v>
      </c>
      <c r="AA56" s="65">
        <f>AA21*'Assumptions (Inputs)'!$D$48</f>
        <v>0.12452700000000001</v>
      </c>
      <c r="AB56" s="65">
        <f>AB21*'Assumptions (Inputs)'!$D$48</f>
        <v>0.12452700000000001</v>
      </c>
      <c r="AC56" s="65">
        <f>AC21*'Assumptions (Inputs)'!$D$48</f>
        <v>0.12452700000000001</v>
      </c>
      <c r="AD56" s="65">
        <f>AD21*'Assumptions (Inputs)'!$D$48</f>
        <v>0.12452700000000001</v>
      </c>
      <c r="AE56" s="65">
        <f>AE21*'Assumptions (Inputs)'!$D$48</f>
        <v>0.12452700000000001</v>
      </c>
      <c r="AF56" s="65">
        <f>AF21*'Assumptions (Inputs)'!$D$48</f>
        <v>0.12452700000000001</v>
      </c>
      <c r="AG56" s="65">
        <f>AG21*'Assumptions (Inputs)'!$D$48</f>
        <v>0.12452700000000001</v>
      </c>
      <c r="AH56" s="65">
        <f>AH21*'Assumptions (Inputs)'!$D$48</f>
        <v>0.12452700000000001</v>
      </c>
      <c r="AI56" s="65">
        <f>AI21*'Assumptions (Inputs)'!$D$48</f>
        <v>0.12452700000000001</v>
      </c>
      <c r="AJ56" s="65">
        <f>AJ21*'Assumptions (Inputs)'!$D$48</f>
        <v>0.12452700000000001</v>
      </c>
      <c r="AK56" s="65">
        <f>AK21*'Assumptions (Inputs)'!$D$48</f>
        <v>0.12452700000000001</v>
      </c>
      <c r="AL56" s="65">
        <f>AL21*'Assumptions (Inputs)'!$D$48</f>
        <v>0.12452700000000001</v>
      </c>
      <c r="AM56" s="65">
        <f>AM21*'Assumptions (Inputs)'!$D$48</f>
        <v>0.12452700000000001</v>
      </c>
      <c r="AN56" s="65">
        <f>AN21*'Assumptions (Inputs)'!$D$48</f>
        <v>0.12452700000000001</v>
      </c>
      <c r="AO56" s="65">
        <f>AO21*'Assumptions (Inputs)'!$D$48</f>
        <v>0.12452700000000001</v>
      </c>
      <c r="AP56" s="65">
        <f>AP21*'Assumptions (Inputs)'!$D$48</f>
        <v>0.12452700000000001</v>
      </c>
      <c r="AQ56" s="65">
        <f>AQ21*'Assumptions (Inputs)'!$D$48</f>
        <v>0.12452700000000001</v>
      </c>
      <c r="AR56" s="65">
        <f>AR21*'Assumptions (Inputs)'!$D$48</f>
        <v>0.12452700000000001</v>
      </c>
      <c r="AS56" s="65">
        <f>AS21*'Assumptions (Inputs)'!$D$48</f>
        <v>0.12452700000000001</v>
      </c>
      <c r="AT56" s="65">
        <f>AT21*'Assumptions (Inputs)'!$D$48</f>
        <v>0.12452700000000001</v>
      </c>
      <c r="AU56" s="65">
        <f>AU21*'Assumptions (Inputs)'!$D$48</f>
        <v>0.12452700000000001</v>
      </c>
      <c r="AV56" s="65">
        <f>AV21*'Assumptions (Inputs)'!$D$48</f>
        <v>0.12452700000000001</v>
      </c>
      <c r="AW56" s="65">
        <f>AW21*'Assumptions (Inputs)'!$D$48</f>
        <v>0.12452700000000001</v>
      </c>
      <c r="AX56" s="65">
        <f>AX21*'Assumptions (Inputs)'!$D$48</f>
        <v>0.12452700000000001</v>
      </c>
      <c r="AY56" s="65">
        <f>AY21*'Assumptions (Inputs)'!$D$48</f>
        <v>0.12452700000000001</v>
      </c>
      <c r="AZ56" s="65">
        <f>AZ21*'Assumptions (Inputs)'!$D$48</f>
        <v>0.12452700000000001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6.1018229999999951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3">SUM(B54:B56)</f>
        <v>0</v>
      </c>
      <c r="C57" s="66">
        <f t="shared" si="33"/>
        <v>0</v>
      </c>
      <c r="D57" s="66">
        <f t="shared" si="33"/>
        <v>0.19482932542372883</v>
      </c>
      <c r="E57" s="66">
        <f t="shared" si="33"/>
        <v>0.19482932542372883</v>
      </c>
      <c r="F57" s="66">
        <f t="shared" si="33"/>
        <v>0.19482932542372883</v>
      </c>
      <c r="G57" s="66">
        <f t="shared" si="33"/>
        <v>0.19482932542372883</v>
      </c>
      <c r="H57" s="66">
        <f t="shared" si="33"/>
        <v>0.19482932542372883</v>
      </c>
      <c r="I57" s="66">
        <f t="shared" si="33"/>
        <v>0.19482932542372883</v>
      </c>
      <c r="J57" s="66">
        <f t="shared" si="33"/>
        <v>0.19482932542372883</v>
      </c>
      <c r="K57" s="66">
        <f t="shared" si="33"/>
        <v>0.19482932542372883</v>
      </c>
      <c r="L57" s="66">
        <f t="shared" si="33"/>
        <v>0.19482932542372883</v>
      </c>
      <c r="M57" s="66">
        <f t="shared" si="33"/>
        <v>0.19482932542372883</v>
      </c>
      <c r="N57" s="66">
        <f t="shared" si="33"/>
        <v>0.19482932542372883</v>
      </c>
      <c r="O57" s="66">
        <f t="shared" si="33"/>
        <v>0.19482932542372883</v>
      </c>
      <c r="P57" s="66">
        <f t="shared" si="33"/>
        <v>0.19482932542372883</v>
      </c>
      <c r="Q57" s="66">
        <f t="shared" si="33"/>
        <v>0.19482932542372883</v>
      </c>
      <c r="R57" s="66">
        <f t="shared" si="33"/>
        <v>0.19482932542372883</v>
      </c>
      <c r="S57" s="66">
        <f t="shared" si="33"/>
        <v>0.19482932542372883</v>
      </c>
      <c r="T57" s="66">
        <f t="shared" si="33"/>
        <v>0.19482932542372883</v>
      </c>
      <c r="U57" s="66">
        <f t="shared" si="33"/>
        <v>0.19482932542372883</v>
      </c>
      <c r="V57" s="66">
        <f t="shared" si="33"/>
        <v>0.19482932542372883</v>
      </c>
      <c r="W57" s="66">
        <f t="shared" si="33"/>
        <v>0.19482932542372883</v>
      </c>
      <c r="X57" s="66">
        <f t="shared" si="33"/>
        <v>0.19482932542372883</v>
      </c>
      <c r="Y57" s="66">
        <f t="shared" si="33"/>
        <v>0.19482932542372883</v>
      </c>
      <c r="Z57" s="66">
        <f t="shared" si="33"/>
        <v>0.19482932542372883</v>
      </c>
      <c r="AA57" s="66">
        <f t="shared" si="33"/>
        <v>0.19482932542372883</v>
      </c>
      <c r="AB57" s="66">
        <f t="shared" si="33"/>
        <v>0.19482932542372883</v>
      </c>
      <c r="AC57" s="66">
        <f t="shared" si="33"/>
        <v>0.19482932542372883</v>
      </c>
      <c r="AD57" s="66">
        <f t="shared" si="33"/>
        <v>0.19482932542372883</v>
      </c>
      <c r="AE57" s="66">
        <f t="shared" si="33"/>
        <v>0.19482932542372883</v>
      </c>
      <c r="AF57" s="66">
        <f t="shared" si="33"/>
        <v>0.19482932542372883</v>
      </c>
      <c r="AG57" s="66">
        <f t="shared" si="33"/>
        <v>0.19482932542372883</v>
      </c>
      <c r="AH57" s="66">
        <f t="shared" si="33"/>
        <v>0.19482932542372883</v>
      </c>
      <c r="AI57" s="66">
        <f t="shared" si="33"/>
        <v>0.19482932542372883</v>
      </c>
      <c r="AJ57" s="66">
        <f t="shared" si="33"/>
        <v>0.19482932542372883</v>
      </c>
      <c r="AK57" s="66">
        <f t="shared" si="33"/>
        <v>0.19482932542372883</v>
      </c>
      <c r="AL57" s="66">
        <f t="shared" si="33"/>
        <v>0.19482932542372883</v>
      </c>
      <c r="AM57" s="66">
        <f t="shared" si="33"/>
        <v>0.19482932542372883</v>
      </c>
      <c r="AN57" s="66">
        <f t="shared" si="33"/>
        <v>0.19482932542372883</v>
      </c>
      <c r="AO57" s="66">
        <f t="shared" si="33"/>
        <v>0.19482932542372883</v>
      </c>
      <c r="AP57" s="66">
        <f t="shared" si="33"/>
        <v>0.19482932542372883</v>
      </c>
      <c r="AQ57" s="66">
        <f t="shared" si="33"/>
        <v>0.19482932542372883</v>
      </c>
      <c r="AR57" s="66">
        <f t="shared" si="33"/>
        <v>0.19482932542372883</v>
      </c>
      <c r="AS57" s="66">
        <f t="shared" si="33"/>
        <v>0.19482932542372883</v>
      </c>
      <c r="AT57" s="66">
        <f t="shared" si="33"/>
        <v>0.19482932542372883</v>
      </c>
      <c r="AU57" s="66">
        <f t="shared" si="33"/>
        <v>0.19482932542372883</v>
      </c>
      <c r="AV57" s="66">
        <f t="shared" si="33"/>
        <v>0.19482932542372883</v>
      </c>
      <c r="AW57" s="66">
        <f t="shared" si="33"/>
        <v>0.19482932542372883</v>
      </c>
      <c r="AX57" s="66">
        <f t="shared" si="33"/>
        <v>0.19482932542372883</v>
      </c>
      <c r="AY57" s="66">
        <f t="shared" si="33"/>
        <v>0.19482932542372883</v>
      </c>
      <c r="AZ57" s="66">
        <f t="shared" si="33"/>
        <v>0.19482932542372883</v>
      </c>
      <c r="BA57" s="66">
        <f t="shared" si="33"/>
        <v>7.0302325423728801E-2</v>
      </c>
      <c r="BB57" s="66">
        <f t="shared" si="33"/>
        <v>0</v>
      </c>
      <c r="BC57" s="66">
        <f t="shared" si="33"/>
        <v>0</v>
      </c>
      <c r="BD57" s="66">
        <f t="shared" si="33"/>
        <v>0</v>
      </c>
      <c r="BE57" s="66">
        <f t="shared" si="33"/>
        <v>0</v>
      </c>
      <c r="BF57" s="66">
        <f t="shared" si="33"/>
        <v>0</v>
      </c>
      <c r="BG57" s="66">
        <f t="shared" si="33"/>
        <v>0</v>
      </c>
      <c r="BH57" s="66">
        <f t="shared" si="33"/>
        <v>0</v>
      </c>
      <c r="BI57" s="66">
        <f t="shared" si="33"/>
        <v>0</v>
      </c>
      <c r="BJ57" s="66">
        <f t="shared" si="33"/>
        <v>0</v>
      </c>
      <c r="BK57" s="66">
        <f t="shared" si="33"/>
        <v>0</v>
      </c>
      <c r="BL57" s="66">
        <f t="shared" si="33"/>
        <v>0</v>
      </c>
      <c r="BM57" s="35"/>
      <c r="BN57" s="72">
        <f>SUM(B57:BM57)</f>
        <v>9.6169392711864514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4">B51</f>
        <v>0</v>
      </c>
      <c r="C60" s="72">
        <f t="shared" si="34"/>
        <v>0</v>
      </c>
      <c r="D60" s="72">
        <f t="shared" si="34"/>
        <v>1.2050944766250002</v>
      </c>
      <c r="E60" s="72">
        <f t="shared" si="34"/>
        <v>2.3642356883925002</v>
      </c>
      <c r="F60" s="72">
        <f t="shared" si="34"/>
        <v>2.2711343221125002</v>
      </c>
      <c r="G60" s="72">
        <f t="shared" si="34"/>
        <v>2.1785503655175003</v>
      </c>
      <c r="H60" s="72">
        <f t="shared" si="34"/>
        <v>2.0892676196925</v>
      </c>
      <c r="I60" s="72">
        <f t="shared" si="34"/>
        <v>2.0030395211775001</v>
      </c>
      <c r="J60" s="72">
        <f t="shared" si="34"/>
        <v>1.9196366289750004</v>
      </c>
      <c r="K60" s="72">
        <f t="shared" si="34"/>
        <v>1.8388466245499999</v>
      </c>
      <c r="L60" s="72">
        <f t="shared" si="34"/>
        <v>1.7595154539300002</v>
      </c>
      <c r="M60" s="72">
        <f t="shared" si="34"/>
        <v>1.68038975286</v>
      </c>
      <c r="N60" s="72">
        <f t="shared" si="34"/>
        <v>1.6012640517900001</v>
      </c>
      <c r="O60" s="72">
        <f t="shared" si="34"/>
        <v>1.5221383507199999</v>
      </c>
      <c r="P60" s="72">
        <f t="shared" si="34"/>
        <v>1.44301264965</v>
      </c>
      <c r="Q60" s="72">
        <f t="shared" si="34"/>
        <v>1.3638869485799998</v>
      </c>
      <c r="R60" s="72">
        <f t="shared" si="34"/>
        <v>1.2847612475099999</v>
      </c>
      <c r="S60" s="72">
        <f t="shared" si="34"/>
        <v>1.2056355464399997</v>
      </c>
      <c r="T60" s="72">
        <f t="shared" si="34"/>
        <v>1.1265098453699998</v>
      </c>
      <c r="U60" s="72">
        <f t="shared" si="34"/>
        <v>1.0473841442999996</v>
      </c>
      <c r="V60" s="72">
        <f t="shared" si="34"/>
        <v>0.96825844322999999</v>
      </c>
      <c r="W60" s="72">
        <f t="shared" si="34"/>
        <v>0.88913274215999971</v>
      </c>
      <c r="X60" s="72">
        <f t="shared" si="34"/>
        <v>0.81764708385749985</v>
      </c>
      <c r="Y60" s="72">
        <f t="shared" si="34"/>
        <v>0.76144151108999958</v>
      </c>
      <c r="Z60" s="72">
        <f t="shared" si="34"/>
        <v>0.71287598108999983</v>
      </c>
      <c r="AA60" s="72">
        <f t="shared" si="34"/>
        <v>0.66431045108999953</v>
      </c>
      <c r="AB60" s="72">
        <f t="shared" si="34"/>
        <v>0.61574492108999979</v>
      </c>
      <c r="AC60" s="72">
        <f t="shared" si="34"/>
        <v>0.56717939108999949</v>
      </c>
      <c r="AD60" s="72">
        <f t="shared" si="34"/>
        <v>0.51861386108999974</v>
      </c>
      <c r="AE60" s="72">
        <f t="shared" si="34"/>
        <v>0.47004833108999938</v>
      </c>
      <c r="AF60" s="72">
        <f t="shared" si="34"/>
        <v>0.42148280108999958</v>
      </c>
      <c r="AG60" s="72">
        <f t="shared" si="34"/>
        <v>0.37291727108999939</v>
      </c>
      <c r="AH60" s="72">
        <f t="shared" si="34"/>
        <v>0.32435174108999953</v>
      </c>
      <c r="AI60" s="72">
        <f t="shared" si="34"/>
        <v>0.27578621108999929</v>
      </c>
      <c r="AJ60" s="72">
        <f t="shared" si="34"/>
        <v>0.22722068108999949</v>
      </c>
      <c r="AK60" s="72">
        <f t="shared" si="34"/>
        <v>0.17865515108999969</v>
      </c>
      <c r="AL60" s="72">
        <f t="shared" si="34"/>
        <v>0.13008962108999944</v>
      </c>
      <c r="AM60" s="72">
        <f t="shared" si="34"/>
        <v>8.1524091090000056E-2</v>
      </c>
      <c r="AN60" s="72">
        <f t="shared" si="34"/>
        <v>3.295856108999981E-2</v>
      </c>
      <c r="AO60" s="72">
        <f t="shared" si="34"/>
        <v>-1.5606968909999561E-2</v>
      </c>
      <c r="AP60" s="72">
        <f t="shared" si="34"/>
        <v>-6.4172498909999806E-2</v>
      </c>
      <c r="AQ60" s="72">
        <f t="shared" si="34"/>
        <v>-0.11273802890999918</v>
      </c>
      <c r="AR60" s="72">
        <f t="shared" si="34"/>
        <v>-0.16130355890999942</v>
      </c>
      <c r="AS60" s="72">
        <f t="shared" si="34"/>
        <v>-0.20986908890999878</v>
      </c>
      <c r="AT60" s="72">
        <f t="shared" si="34"/>
        <v>-0.25843461890999903</v>
      </c>
      <c r="AU60" s="72">
        <f t="shared" si="34"/>
        <v>-0.30700014890999838</v>
      </c>
      <c r="AV60" s="72">
        <f t="shared" si="34"/>
        <v>-0.35556567890999868</v>
      </c>
      <c r="AW60" s="72">
        <f t="shared" si="34"/>
        <v>-0.40413120890999804</v>
      </c>
      <c r="AX60" s="72">
        <f t="shared" si="34"/>
        <v>-0.45269673890999829</v>
      </c>
      <c r="AY60" s="72">
        <f t="shared" si="34"/>
        <v>-0.5012622689099977</v>
      </c>
      <c r="AZ60" s="72">
        <f t="shared" si="34"/>
        <v>-0.54982779890999789</v>
      </c>
      <c r="BA60" s="72">
        <f t="shared" si="34"/>
        <v>-0.28707582890999883</v>
      </c>
      <c r="BB60" s="72">
        <f t="shared" si="34"/>
        <v>-4.1093910000190512E-5</v>
      </c>
      <c r="BC60" s="72">
        <f t="shared" si="34"/>
        <v>-4.1093910000190512E-5</v>
      </c>
      <c r="BD60" s="72">
        <f t="shared" si="34"/>
        <v>-4.1093910000190512E-5</v>
      </c>
      <c r="BE60" s="72">
        <f t="shared" si="34"/>
        <v>-4.1093910000190512E-5</v>
      </c>
      <c r="BF60" s="72">
        <f t="shared" si="34"/>
        <v>-4.1093910000190512E-5</v>
      </c>
      <c r="BG60" s="72">
        <f t="shared" si="34"/>
        <v>-4.1093910000190512E-5</v>
      </c>
      <c r="BH60" s="72">
        <f t="shared" si="34"/>
        <v>-4.1093910000190512E-5</v>
      </c>
      <c r="BI60" s="72">
        <f t="shared" si="34"/>
        <v>-4.1093910000190512E-5</v>
      </c>
      <c r="BJ60" s="72">
        <f t="shared" si="34"/>
        <v>-4.1093910000190512E-5</v>
      </c>
      <c r="BK60" s="72">
        <f t="shared" si="34"/>
        <v>-4.1093910000190512E-5</v>
      </c>
      <c r="BL60" s="72">
        <f t="shared" si="34"/>
        <v>-4.1093910000190512E-5</v>
      </c>
      <c r="BM60" s="35"/>
      <c r="BN60" s="72">
        <f>SUM(B60:BM60)</f>
        <v>35.254405616040032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5">G61</f>
        <v>9.5200000000000007E-2</v>
      </c>
      <c r="I61" s="355">
        <f t="shared" si="35"/>
        <v>9.5200000000000007E-2</v>
      </c>
      <c r="J61" s="355">
        <f t="shared" si="35"/>
        <v>9.5200000000000007E-2</v>
      </c>
      <c r="K61" s="355">
        <f t="shared" si="35"/>
        <v>9.5200000000000007E-2</v>
      </c>
      <c r="L61" s="355">
        <f t="shared" si="35"/>
        <v>9.5200000000000007E-2</v>
      </c>
      <c r="M61" s="355">
        <f t="shared" si="35"/>
        <v>9.5200000000000007E-2</v>
      </c>
      <c r="N61" s="355">
        <f t="shared" si="35"/>
        <v>9.5200000000000007E-2</v>
      </c>
      <c r="O61" s="355">
        <f t="shared" si="35"/>
        <v>9.5200000000000007E-2</v>
      </c>
      <c r="P61" s="355">
        <f t="shared" si="35"/>
        <v>9.5200000000000007E-2</v>
      </c>
      <c r="Q61" s="355">
        <f t="shared" si="35"/>
        <v>9.5200000000000007E-2</v>
      </c>
      <c r="R61" s="355">
        <f t="shared" si="35"/>
        <v>9.5200000000000007E-2</v>
      </c>
      <c r="S61" s="355">
        <f t="shared" si="35"/>
        <v>9.5200000000000007E-2</v>
      </c>
      <c r="T61" s="355">
        <f t="shared" si="35"/>
        <v>9.5200000000000007E-2</v>
      </c>
      <c r="U61" s="355">
        <f t="shared" si="35"/>
        <v>9.5200000000000007E-2</v>
      </c>
      <c r="V61" s="355">
        <f t="shared" si="35"/>
        <v>9.5200000000000007E-2</v>
      </c>
      <c r="W61" s="355">
        <f t="shared" si="35"/>
        <v>9.5200000000000007E-2</v>
      </c>
      <c r="X61" s="355">
        <f t="shared" si="35"/>
        <v>9.5200000000000007E-2</v>
      </c>
      <c r="Y61" s="355">
        <f t="shared" si="35"/>
        <v>9.5200000000000007E-2</v>
      </c>
      <c r="Z61" s="355">
        <f t="shared" si="35"/>
        <v>9.5200000000000007E-2</v>
      </c>
      <c r="AA61" s="355">
        <f t="shared" si="35"/>
        <v>9.5200000000000007E-2</v>
      </c>
      <c r="AB61" s="355">
        <f t="shared" si="35"/>
        <v>9.5200000000000007E-2</v>
      </c>
      <c r="AC61" s="355">
        <f t="shared" si="35"/>
        <v>9.5200000000000007E-2</v>
      </c>
      <c r="AD61" s="355">
        <f t="shared" si="35"/>
        <v>9.5200000000000007E-2</v>
      </c>
      <c r="AE61" s="355">
        <f t="shared" si="35"/>
        <v>9.5200000000000007E-2</v>
      </c>
      <c r="AF61" s="355">
        <f t="shared" si="35"/>
        <v>9.5200000000000007E-2</v>
      </c>
      <c r="AG61" s="355">
        <f t="shared" si="35"/>
        <v>9.5200000000000007E-2</v>
      </c>
      <c r="AH61" s="355">
        <f t="shared" si="35"/>
        <v>9.5200000000000007E-2</v>
      </c>
      <c r="AI61" s="355">
        <f t="shared" si="35"/>
        <v>9.5200000000000007E-2</v>
      </c>
      <c r="AJ61" s="355">
        <f t="shared" si="35"/>
        <v>9.5200000000000007E-2</v>
      </c>
      <c r="AK61" s="355">
        <f t="shared" si="35"/>
        <v>9.5200000000000007E-2</v>
      </c>
      <c r="AL61" s="355">
        <f t="shared" si="35"/>
        <v>9.5200000000000007E-2</v>
      </c>
      <c r="AM61" s="355">
        <f t="shared" si="35"/>
        <v>9.5200000000000007E-2</v>
      </c>
      <c r="AN61" s="355">
        <f t="shared" si="35"/>
        <v>9.5200000000000007E-2</v>
      </c>
      <c r="AO61" s="355">
        <f t="shared" si="35"/>
        <v>9.5200000000000007E-2</v>
      </c>
      <c r="AP61" s="355">
        <f t="shared" si="35"/>
        <v>9.5200000000000007E-2</v>
      </c>
      <c r="AQ61" s="355">
        <f t="shared" si="35"/>
        <v>9.5200000000000007E-2</v>
      </c>
      <c r="AR61" s="355">
        <f t="shared" si="35"/>
        <v>9.5200000000000007E-2</v>
      </c>
      <c r="AS61" s="355">
        <f t="shared" si="35"/>
        <v>9.5200000000000007E-2</v>
      </c>
      <c r="AT61" s="355">
        <f t="shared" si="35"/>
        <v>9.5200000000000007E-2</v>
      </c>
      <c r="AU61" s="355">
        <f t="shared" si="35"/>
        <v>9.5200000000000007E-2</v>
      </c>
      <c r="AV61" s="355">
        <f t="shared" si="35"/>
        <v>9.5200000000000007E-2</v>
      </c>
      <c r="AW61" s="355">
        <f t="shared" si="35"/>
        <v>9.5200000000000007E-2</v>
      </c>
      <c r="AX61" s="355">
        <f t="shared" si="35"/>
        <v>9.5200000000000007E-2</v>
      </c>
      <c r="AY61" s="355">
        <f t="shared" si="35"/>
        <v>9.5200000000000007E-2</v>
      </c>
      <c r="AZ61" s="355">
        <f t="shared" si="35"/>
        <v>9.5200000000000007E-2</v>
      </c>
      <c r="BA61" s="355">
        <f t="shared" si="35"/>
        <v>9.5200000000000007E-2</v>
      </c>
      <c r="BB61" s="355">
        <f t="shared" si="35"/>
        <v>9.5200000000000007E-2</v>
      </c>
      <c r="BC61" s="355">
        <f t="shared" si="35"/>
        <v>9.5200000000000007E-2</v>
      </c>
      <c r="BD61" s="355">
        <f t="shared" si="35"/>
        <v>9.5200000000000007E-2</v>
      </c>
      <c r="BE61" s="355">
        <f t="shared" si="35"/>
        <v>9.5200000000000007E-2</v>
      </c>
      <c r="BF61" s="355">
        <f t="shared" si="35"/>
        <v>9.5200000000000007E-2</v>
      </c>
      <c r="BG61" s="355">
        <f t="shared" si="35"/>
        <v>9.5200000000000007E-2</v>
      </c>
      <c r="BH61" s="355">
        <f t="shared" si="35"/>
        <v>9.5200000000000007E-2</v>
      </c>
      <c r="BI61" s="355">
        <f t="shared" si="35"/>
        <v>9.5200000000000007E-2</v>
      </c>
      <c r="BJ61" s="355">
        <f t="shared" si="35"/>
        <v>9.5200000000000007E-2</v>
      </c>
      <c r="BK61" s="355">
        <f t="shared" si="35"/>
        <v>9.5200000000000007E-2</v>
      </c>
      <c r="BL61" s="355">
        <f t="shared" si="35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6">+B60*B61</f>
        <v>0</v>
      </c>
      <c r="C62" s="72">
        <f t="shared" si="36"/>
        <v>0</v>
      </c>
      <c r="D62" s="72">
        <f t="shared" si="36"/>
        <v>0.11689416423262503</v>
      </c>
      <c r="E62" s="72">
        <f t="shared" si="36"/>
        <v>0.22720304965451929</v>
      </c>
      <c r="F62" s="72">
        <f>+F60*F61</f>
        <v>0.21780178149058876</v>
      </c>
      <c r="G62" s="72">
        <f t="shared" ref="G62:BL62" si="37">+G60*G61</f>
        <v>0.20739799479726603</v>
      </c>
      <c r="H62" s="72">
        <f t="shared" si="37"/>
        <v>0.19889827739472601</v>
      </c>
      <c r="I62" s="72">
        <f t="shared" si="37"/>
        <v>0.19068936241609802</v>
      </c>
      <c r="J62" s="72">
        <f t="shared" si="37"/>
        <v>0.18274940707842005</v>
      </c>
      <c r="K62" s="72">
        <f t="shared" si="37"/>
        <v>0.17505819865715999</v>
      </c>
      <c r="L62" s="72">
        <f t="shared" si="37"/>
        <v>0.16750587121413604</v>
      </c>
      <c r="M62" s="72">
        <f t="shared" si="37"/>
        <v>0.159973104472272</v>
      </c>
      <c r="N62" s="72">
        <f t="shared" si="37"/>
        <v>0.15244033773040802</v>
      </c>
      <c r="O62" s="72">
        <f t="shared" si="37"/>
        <v>0.14490757098854401</v>
      </c>
      <c r="P62" s="72">
        <f t="shared" si="37"/>
        <v>0.13737480424668</v>
      </c>
      <c r="Q62" s="72">
        <f t="shared" si="37"/>
        <v>0.12984203750481599</v>
      </c>
      <c r="R62" s="72">
        <f t="shared" si="37"/>
        <v>0.12230927076295199</v>
      </c>
      <c r="S62" s="72">
        <f t="shared" si="37"/>
        <v>0.11477650402108798</v>
      </c>
      <c r="T62" s="72">
        <f t="shared" si="37"/>
        <v>0.10724373727922398</v>
      </c>
      <c r="U62" s="72">
        <f t="shared" si="37"/>
        <v>9.9710970537359972E-2</v>
      </c>
      <c r="V62" s="72">
        <f t="shared" si="37"/>
        <v>9.2178203795496003E-2</v>
      </c>
      <c r="W62" s="72">
        <f t="shared" si="37"/>
        <v>8.4645437053631978E-2</v>
      </c>
      <c r="X62" s="72">
        <f t="shared" si="37"/>
        <v>7.7840002383233992E-2</v>
      </c>
      <c r="Y62" s="72">
        <f t="shared" si="37"/>
        <v>7.2489231855767972E-2</v>
      </c>
      <c r="Z62" s="72">
        <f t="shared" si="37"/>
        <v>6.786579339976799E-2</v>
      </c>
      <c r="AA62" s="72">
        <f t="shared" si="37"/>
        <v>6.3242354943767953E-2</v>
      </c>
      <c r="AB62" s="72">
        <f t="shared" si="37"/>
        <v>5.8618916487767986E-2</v>
      </c>
      <c r="AC62" s="72">
        <f t="shared" si="37"/>
        <v>5.3995478031767956E-2</v>
      </c>
      <c r="AD62" s="72">
        <f t="shared" si="37"/>
        <v>4.9372039575767981E-2</v>
      </c>
      <c r="AE62" s="72">
        <f t="shared" si="37"/>
        <v>4.4748601119767945E-2</v>
      </c>
      <c r="AF62" s="72">
        <f t="shared" si="37"/>
        <v>4.0125162663767963E-2</v>
      </c>
      <c r="AG62" s="72">
        <f t="shared" si="37"/>
        <v>3.5501724207767947E-2</v>
      </c>
      <c r="AH62" s="72">
        <f t="shared" si="37"/>
        <v>3.0878285751767959E-2</v>
      </c>
      <c r="AI62" s="72">
        <f t="shared" si="37"/>
        <v>2.6254847295767936E-2</v>
      </c>
      <c r="AJ62" s="72">
        <f t="shared" si="37"/>
        <v>2.1631408839767954E-2</v>
      </c>
      <c r="AK62" s="72">
        <f t="shared" si="37"/>
        <v>1.7007970383767973E-2</v>
      </c>
      <c r="AL62" s="72">
        <f t="shared" si="37"/>
        <v>1.2384531927767948E-2</v>
      </c>
      <c r="AM62" s="72">
        <f t="shared" si="37"/>
        <v>7.7610934717680059E-3</v>
      </c>
      <c r="AN62" s="72">
        <f t="shared" si="37"/>
        <v>3.137655015767982E-3</v>
      </c>
      <c r="AO62" s="72">
        <f t="shared" si="37"/>
        <v>-1.4857834402319584E-3</v>
      </c>
      <c r="AP62" s="72">
        <f t="shared" si="37"/>
        <v>-6.1092218962319816E-3</v>
      </c>
      <c r="AQ62" s="72">
        <f t="shared" si="37"/>
        <v>-1.0732660352231922E-2</v>
      </c>
      <c r="AR62" s="72">
        <f t="shared" si="37"/>
        <v>-1.5356098808231947E-2</v>
      </c>
      <c r="AS62" s="72">
        <f t="shared" si="37"/>
        <v>-1.9979537264231885E-2</v>
      </c>
      <c r="AT62" s="72">
        <f t="shared" si="37"/>
        <v>-2.4602975720231908E-2</v>
      </c>
      <c r="AU62" s="72">
        <f t="shared" si="37"/>
        <v>-2.9226414176231848E-2</v>
      </c>
      <c r="AV62" s="72">
        <f t="shared" si="37"/>
        <v>-3.3849852632231878E-2</v>
      </c>
      <c r="AW62" s="72">
        <f t="shared" si="37"/>
        <v>-3.8473291088231817E-2</v>
      </c>
      <c r="AX62" s="72">
        <f t="shared" si="37"/>
        <v>-4.309672954423184E-2</v>
      </c>
      <c r="AY62" s="72">
        <f t="shared" si="37"/>
        <v>-4.7720168000231787E-2</v>
      </c>
      <c r="AZ62" s="72">
        <f t="shared" si="37"/>
        <v>-5.2343606456231803E-2</v>
      </c>
      <c r="BA62" s="72">
        <f t="shared" si="37"/>
        <v>-2.7329618912231891E-2</v>
      </c>
      <c r="BB62" s="72">
        <f t="shared" si="37"/>
        <v>-3.9121402320181371E-6</v>
      </c>
      <c r="BC62" s="72">
        <f t="shared" si="37"/>
        <v>-3.9121402320181371E-6</v>
      </c>
      <c r="BD62" s="72">
        <f t="shared" si="37"/>
        <v>-3.9121402320181371E-6</v>
      </c>
      <c r="BE62" s="72">
        <f t="shared" si="37"/>
        <v>-3.9121402320181371E-6</v>
      </c>
      <c r="BF62" s="72">
        <f t="shared" si="37"/>
        <v>-3.9121402320181371E-6</v>
      </c>
      <c r="BG62" s="72">
        <f t="shared" si="37"/>
        <v>-3.9121402320181371E-6</v>
      </c>
      <c r="BH62" s="72">
        <f t="shared" si="37"/>
        <v>-3.9121402320181371E-6</v>
      </c>
      <c r="BI62" s="72">
        <f t="shared" si="37"/>
        <v>-3.9121402320181371E-6</v>
      </c>
      <c r="BJ62" s="72">
        <f t="shared" si="37"/>
        <v>-3.9121402320181371E-6</v>
      </c>
      <c r="BK62" s="72">
        <f t="shared" si="37"/>
        <v>-3.9121402320181371E-6</v>
      </c>
      <c r="BL62" s="72">
        <f t="shared" si="37"/>
        <v>-3.9121402320181371E-6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8">B57</f>
        <v>0</v>
      </c>
      <c r="C63" s="65">
        <f t="shared" si="38"/>
        <v>0</v>
      </c>
      <c r="D63" s="65">
        <f t="shared" si="38"/>
        <v>0.19482932542372883</v>
      </c>
      <c r="E63" s="65">
        <f t="shared" si="38"/>
        <v>0.19482932542372883</v>
      </c>
      <c r="F63" s="65">
        <f t="shared" si="38"/>
        <v>0.19482932542372883</v>
      </c>
      <c r="G63" s="65">
        <f t="shared" si="38"/>
        <v>0.19482932542372883</v>
      </c>
      <c r="H63" s="65">
        <f t="shared" si="38"/>
        <v>0.19482932542372883</v>
      </c>
      <c r="I63" s="65">
        <f t="shared" si="38"/>
        <v>0.19482932542372883</v>
      </c>
      <c r="J63" s="65">
        <f t="shared" si="38"/>
        <v>0.19482932542372883</v>
      </c>
      <c r="K63" s="65">
        <f t="shared" si="38"/>
        <v>0.19482932542372883</v>
      </c>
      <c r="L63" s="65">
        <f t="shared" si="38"/>
        <v>0.19482932542372883</v>
      </c>
      <c r="M63" s="65">
        <f t="shared" si="38"/>
        <v>0.19482932542372883</v>
      </c>
      <c r="N63" s="65">
        <f t="shared" si="38"/>
        <v>0.19482932542372883</v>
      </c>
      <c r="O63" s="65">
        <f t="shared" si="38"/>
        <v>0.19482932542372883</v>
      </c>
      <c r="P63" s="65">
        <f t="shared" si="38"/>
        <v>0.19482932542372883</v>
      </c>
      <c r="Q63" s="65">
        <f t="shared" si="38"/>
        <v>0.19482932542372883</v>
      </c>
      <c r="R63" s="65">
        <f t="shared" si="38"/>
        <v>0.19482932542372883</v>
      </c>
      <c r="S63" s="65">
        <f t="shared" si="38"/>
        <v>0.19482932542372883</v>
      </c>
      <c r="T63" s="65">
        <f t="shared" si="38"/>
        <v>0.19482932542372883</v>
      </c>
      <c r="U63" s="65">
        <f t="shared" si="38"/>
        <v>0.19482932542372883</v>
      </c>
      <c r="V63" s="65">
        <f t="shared" si="38"/>
        <v>0.19482932542372883</v>
      </c>
      <c r="W63" s="65">
        <f t="shared" si="38"/>
        <v>0.19482932542372883</v>
      </c>
      <c r="X63" s="65">
        <f t="shared" si="38"/>
        <v>0.19482932542372883</v>
      </c>
      <c r="Y63" s="65">
        <f t="shared" si="38"/>
        <v>0.19482932542372883</v>
      </c>
      <c r="Z63" s="65">
        <f t="shared" si="38"/>
        <v>0.19482932542372883</v>
      </c>
      <c r="AA63" s="65">
        <f t="shared" si="38"/>
        <v>0.19482932542372883</v>
      </c>
      <c r="AB63" s="65">
        <f t="shared" si="38"/>
        <v>0.19482932542372883</v>
      </c>
      <c r="AC63" s="65">
        <f t="shared" si="38"/>
        <v>0.19482932542372883</v>
      </c>
      <c r="AD63" s="65">
        <f t="shared" si="38"/>
        <v>0.19482932542372883</v>
      </c>
      <c r="AE63" s="65">
        <f t="shared" si="38"/>
        <v>0.19482932542372883</v>
      </c>
      <c r="AF63" s="65">
        <f t="shared" si="38"/>
        <v>0.19482932542372883</v>
      </c>
      <c r="AG63" s="65">
        <f t="shared" si="38"/>
        <v>0.19482932542372883</v>
      </c>
      <c r="AH63" s="65">
        <f t="shared" si="38"/>
        <v>0.19482932542372883</v>
      </c>
      <c r="AI63" s="65">
        <f t="shared" si="38"/>
        <v>0.19482932542372883</v>
      </c>
      <c r="AJ63" s="65">
        <f t="shared" si="38"/>
        <v>0.19482932542372883</v>
      </c>
      <c r="AK63" s="65">
        <f t="shared" si="38"/>
        <v>0.19482932542372883</v>
      </c>
      <c r="AL63" s="65">
        <f t="shared" si="38"/>
        <v>0.19482932542372883</v>
      </c>
      <c r="AM63" s="65">
        <f t="shared" si="38"/>
        <v>0.19482932542372883</v>
      </c>
      <c r="AN63" s="65">
        <f t="shared" si="38"/>
        <v>0.19482932542372883</v>
      </c>
      <c r="AO63" s="65">
        <f t="shared" si="38"/>
        <v>0.19482932542372883</v>
      </c>
      <c r="AP63" s="65">
        <f t="shared" si="38"/>
        <v>0.19482932542372883</v>
      </c>
      <c r="AQ63" s="65">
        <f t="shared" si="38"/>
        <v>0.19482932542372883</v>
      </c>
      <c r="AR63" s="65">
        <f t="shared" si="38"/>
        <v>0.19482932542372883</v>
      </c>
      <c r="AS63" s="65">
        <f t="shared" si="38"/>
        <v>0.19482932542372883</v>
      </c>
      <c r="AT63" s="65">
        <f t="shared" si="38"/>
        <v>0.19482932542372883</v>
      </c>
      <c r="AU63" s="65">
        <f t="shared" si="38"/>
        <v>0.19482932542372883</v>
      </c>
      <c r="AV63" s="65">
        <f t="shared" si="38"/>
        <v>0.19482932542372883</v>
      </c>
      <c r="AW63" s="65">
        <f t="shared" si="38"/>
        <v>0.19482932542372883</v>
      </c>
      <c r="AX63" s="65">
        <f t="shared" si="38"/>
        <v>0.19482932542372883</v>
      </c>
      <c r="AY63" s="65">
        <f t="shared" si="38"/>
        <v>0.19482932542372883</v>
      </c>
      <c r="AZ63" s="65">
        <f t="shared" si="38"/>
        <v>0.19482932542372883</v>
      </c>
      <c r="BA63" s="65">
        <f t="shared" si="38"/>
        <v>7.0302325423728801E-2</v>
      </c>
      <c r="BB63" s="65">
        <f t="shared" si="38"/>
        <v>0</v>
      </c>
      <c r="BC63" s="65">
        <f t="shared" si="38"/>
        <v>0</v>
      </c>
      <c r="BD63" s="65">
        <f t="shared" si="38"/>
        <v>0</v>
      </c>
      <c r="BE63" s="65">
        <f t="shared" si="38"/>
        <v>0</v>
      </c>
      <c r="BF63" s="65">
        <f t="shared" si="38"/>
        <v>0</v>
      </c>
      <c r="BG63" s="65">
        <f t="shared" si="38"/>
        <v>0</v>
      </c>
      <c r="BH63" s="65">
        <f t="shared" si="38"/>
        <v>0</v>
      </c>
      <c r="BI63" s="65">
        <f t="shared" si="38"/>
        <v>0</v>
      </c>
      <c r="BJ63" s="65">
        <f t="shared" si="38"/>
        <v>0</v>
      </c>
      <c r="BK63" s="65">
        <f t="shared" si="38"/>
        <v>0</v>
      </c>
      <c r="BL63" s="65">
        <f t="shared" si="38"/>
        <v>0</v>
      </c>
      <c r="BM63" s="35"/>
      <c r="BN63" s="72">
        <f>SUM(B63:BM63)</f>
        <v>9.6169392711864514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9">SUM(C62:C63)</f>
        <v>0</v>
      </c>
      <c r="D64" s="72">
        <f t="shared" si="39"/>
        <v>0.31172348965635388</v>
      </c>
      <c r="E64" s="72">
        <f t="shared" si="39"/>
        <v>0.42203237507824809</v>
      </c>
      <c r="F64" s="72">
        <f t="shared" si="39"/>
        <v>0.41263110691431759</v>
      </c>
      <c r="G64" s="72">
        <f t="shared" si="39"/>
        <v>0.40222732022099483</v>
      </c>
      <c r="H64" s="72">
        <f t="shared" si="39"/>
        <v>0.39372760281845487</v>
      </c>
      <c r="I64" s="72">
        <f t="shared" si="39"/>
        <v>0.38551868783982685</v>
      </c>
      <c r="J64" s="72">
        <f t="shared" si="39"/>
        <v>0.37757873250214891</v>
      </c>
      <c r="K64" s="72">
        <f t="shared" si="39"/>
        <v>0.36988752408088882</v>
      </c>
      <c r="L64" s="72">
        <f t="shared" si="39"/>
        <v>0.36233519663786484</v>
      </c>
      <c r="M64" s="72">
        <f t="shared" si="39"/>
        <v>0.35480242989600086</v>
      </c>
      <c r="N64" s="72">
        <f t="shared" si="39"/>
        <v>0.34726966315413688</v>
      </c>
      <c r="O64" s="72">
        <f t="shared" si="39"/>
        <v>0.33973689641227284</v>
      </c>
      <c r="P64" s="72">
        <f t="shared" si="39"/>
        <v>0.3322041296704088</v>
      </c>
      <c r="Q64" s="72">
        <f t="shared" si="39"/>
        <v>0.32467136292854482</v>
      </c>
      <c r="R64" s="72">
        <f t="shared" si="39"/>
        <v>0.31713859618668083</v>
      </c>
      <c r="S64" s="72">
        <f t="shared" si="39"/>
        <v>0.30960582944481679</v>
      </c>
      <c r="T64" s="72">
        <f t="shared" si="39"/>
        <v>0.30207306270295281</v>
      </c>
      <c r="U64" s="72">
        <f t="shared" si="39"/>
        <v>0.29454029596108877</v>
      </c>
      <c r="V64" s="72">
        <f t="shared" si="39"/>
        <v>0.28700752921922484</v>
      </c>
      <c r="W64" s="72">
        <f t="shared" si="39"/>
        <v>0.27947476247736081</v>
      </c>
      <c r="X64" s="72">
        <f t="shared" si="39"/>
        <v>0.27266932780696285</v>
      </c>
      <c r="Y64" s="72">
        <f t="shared" si="39"/>
        <v>0.26731855727949683</v>
      </c>
      <c r="Z64" s="72">
        <f t="shared" si="39"/>
        <v>0.26269511882349683</v>
      </c>
      <c r="AA64" s="72">
        <f t="shared" si="39"/>
        <v>0.25807168036749678</v>
      </c>
      <c r="AB64" s="72">
        <f t="shared" si="39"/>
        <v>0.25344824191149684</v>
      </c>
      <c r="AC64" s="72">
        <f t="shared" si="39"/>
        <v>0.24882480345549679</v>
      </c>
      <c r="AD64" s="72">
        <f t="shared" si="39"/>
        <v>0.24420136499949679</v>
      </c>
      <c r="AE64" s="72">
        <f t="shared" si="39"/>
        <v>0.23957792654349677</v>
      </c>
      <c r="AF64" s="72">
        <f t="shared" si="39"/>
        <v>0.2349544880874968</v>
      </c>
      <c r="AG64" s="72">
        <f t="shared" si="39"/>
        <v>0.23033104963149678</v>
      </c>
      <c r="AH64" s="72">
        <f t="shared" si="39"/>
        <v>0.22570761117549679</v>
      </c>
      <c r="AI64" s="72">
        <f t="shared" si="39"/>
        <v>0.22108417271949676</v>
      </c>
      <c r="AJ64" s="72">
        <f t="shared" si="39"/>
        <v>0.21646073426349677</v>
      </c>
      <c r="AK64" s="72">
        <f t="shared" si="39"/>
        <v>0.2118372958074968</v>
      </c>
      <c r="AL64" s="72">
        <f t="shared" si="39"/>
        <v>0.20721385735149678</v>
      </c>
      <c r="AM64" s="72">
        <f t="shared" si="39"/>
        <v>0.20259041889549684</v>
      </c>
      <c r="AN64" s="72">
        <f t="shared" si="39"/>
        <v>0.19796698043949681</v>
      </c>
      <c r="AO64" s="72">
        <f t="shared" si="39"/>
        <v>0.19334354198349687</v>
      </c>
      <c r="AP64" s="72">
        <f t="shared" si="39"/>
        <v>0.18872010352749685</v>
      </c>
      <c r="AQ64" s="72">
        <f t="shared" si="39"/>
        <v>0.18409666507149691</v>
      </c>
      <c r="AR64" s="72">
        <f t="shared" si="39"/>
        <v>0.17947322661549689</v>
      </c>
      <c r="AS64" s="72">
        <f t="shared" si="39"/>
        <v>0.17484978815949695</v>
      </c>
      <c r="AT64" s="72">
        <f t="shared" si="39"/>
        <v>0.17022634970349693</v>
      </c>
      <c r="AU64" s="72">
        <f t="shared" si="39"/>
        <v>0.16560291124749699</v>
      </c>
      <c r="AV64" s="72">
        <f t="shared" si="39"/>
        <v>0.16097947279149694</v>
      </c>
      <c r="AW64" s="72">
        <f t="shared" si="39"/>
        <v>0.156356034335497</v>
      </c>
      <c r="AX64" s="72">
        <f t="shared" si="39"/>
        <v>0.151732595879497</v>
      </c>
      <c r="AY64" s="72">
        <f t="shared" si="39"/>
        <v>0.14710915742349703</v>
      </c>
      <c r="AZ64" s="72">
        <f t="shared" si="39"/>
        <v>0.14248571896749701</v>
      </c>
      <c r="BA64" s="72">
        <f t="shared" si="39"/>
        <v>4.2972706511496914E-2</v>
      </c>
      <c r="BB64" s="72">
        <f t="shared" si="39"/>
        <v>-3.9121402320181371E-6</v>
      </c>
      <c r="BC64" s="72">
        <f t="shared" si="39"/>
        <v>-3.9121402320181371E-6</v>
      </c>
      <c r="BD64" s="72">
        <f t="shared" si="39"/>
        <v>-3.9121402320181371E-6</v>
      </c>
      <c r="BE64" s="72">
        <f t="shared" si="39"/>
        <v>-3.9121402320181371E-6</v>
      </c>
      <c r="BF64" s="72">
        <f t="shared" si="39"/>
        <v>-3.9121402320181371E-6</v>
      </c>
      <c r="BG64" s="72">
        <f t="shared" si="39"/>
        <v>-3.9121402320181371E-6</v>
      </c>
      <c r="BH64" s="72">
        <f t="shared" si="39"/>
        <v>-3.9121402320181371E-6</v>
      </c>
      <c r="BI64" s="72">
        <f t="shared" si="39"/>
        <v>-3.9121402320181371E-6</v>
      </c>
      <c r="BJ64" s="72">
        <f t="shared" si="39"/>
        <v>-3.9121402320181371E-6</v>
      </c>
      <c r="BK64" s="72">
        <f t="shared" si="39"/>
        <v>-3.9121402320181371E-6</v>
      </c>
      <c r="BL64" s="72">
        <f t="shared" si="39"/>
        <v>-3.9121402320181371E-6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0">F65</f>
        <v>1.0297600659046442</v>
      </c>
      <c r="H65" s="211">
        <f t="shared" si="40"/>
        <v>1.0297600659046442</v>
      </c>
      <c r="I65" s="211">
        <f t="shared" si="40"/>
        <v>1.0297600659046442</v>
      </c>
      <c r="J65" s="211">
        <f t="shared" si="40"/>
        <v>1.0297600659046442</v>
      </c>
      <c r="K65" s="211">
        <f t="shared" si="40"/>
        <v>1.0297600659046442</v>
      </c>
      <c r="L65" s="211">
        <f t="shared" si="40"/>
        <v>1.0297600659046442</v>
      </c>
      <c r="M65" s="211">
        <f t="shared" si="40"/>
        <v>1.0297600659046442</v>
      </c>
      <c r="N65" s="211">
        <f t="shared" si="40"/>
        <v>1.0297600659046442</v>
      </c>
      <c r="O65" s="211">
        <f t="shared" si="40"/>
        <v>1.0297600659046442</v>
      </c>
      <c r="P65" s="211">
        <f t="shared" si="40"/>
        <v>1.0297600659046442</v>
      </c>
      <c r="Q65" s="211">
        <f t="shared" si="40"/>
        <v>1.0297600659046442</v>
      </c>
      <c r="R65" s="211">
        <f t="shared" si="40"/>
        <v>1.0297600659046442</v>
      </c>
      <c r="S65" s="211">
        <f t="shared" si="40"/>
        <v>1.0297600659046442</v>
      </c>
      <c r="T65" s="211">
        <f t="shared" si="40"/>
        <v>1.0297600659046442</v>
      </c>
      <c r="U65" s="211">
        <f t="shared" si="40"/>
        <v>1.0297600659046442</v>
      </c>
      <c r="V65" s="211">
        <f t="shared" si="40"/>
        <v>1.0297600659046442</v>
      </c>
      <c r="W65" s="211">
        <f t="shared" si="40"/>
        <v>1.0297600659046442</v>
      </c>
      <c r="X65" s="211">
        <f t="shared" si="40"/>
        <v>1.0297600659046442</v>
      </c>
      <c r="Y65" s="211">
        <f t="shared" si="40"/>
        <v>1.0297600659046442</v>
      </c>
      <c r="Z65" s="211">
        <f t="shared" si="40"/>
        <v>1.0297600659046442</v>
      </c>
      <c r="AA65" s="211">
        <f t="shared" si="40"/>
        <v>1.0297600659046442</v>
      </c>
      <c r="AB65" s="211">
        <f t="shared" si="40"/>
        <v>1.0297600659046442</v>
      </c>
      <c r="AC65" s="211">
        <f t="shared" si="40"/>
        <v>1.0297600659046442</v>
      </c>
      <c r="AD65" s="211">
        <f t="shared" si="40"/>
        <v>1.0297600659046442</v>
      </c>
      <c r="AE65" s="211">
        <f t="shared" si="40"/>
        <v>1.0297600659046442</v>
      </c>
      <c r="AF65" s="211">
        <f t="shared" si="40"/>
        <v>1.0297600659046442</v>
      </c>
      <c r="AG65" s="211">
        <f t="shared" si="40"/>
        <v>1.0297600659046442</v>
      </c>
      <c r="AH65" s="211">
        <f t="shared" si="40"/>
        <v>1.0297600659046442</v>
      </c>
      <c r="AI65" s="211">
        <f t="shared" si="40"/>
        <v>1.0297600659046442</v>
      </c>
      <c r="AJ65" s="211">
        <f t="shared" si="40"/>
        <v>1.0297600659046442</v>
      </c>
      <c r="AK65" s="211">
        <f t="shared" si="40"/>
        <v>1.0297600659046442</v>
      </c>
      <c r="AL65" s="211">
        <f t="shared" si="40"/>
        <v>1.0297600659046442</v>
      </c>
      <c r="AM65" s="211">
        <f t="shared" si="40"/>
        <v>1.0297600659046442</v>
      </c>
      <c r="AN65" s="211">
        <f t="shared" si="40"/>
        <v>1.0297600659046442</v>
      </c>
      <c r="AO65" s="211">
        <f t="shared" si="40"/>
        <v>1.0297600659046442</v>
      </c>
      <c r="AP65" s="211">
        <f t="shared" si="40"/>
        <v>1.0297600659046442</v>
      </c>
      <c r="AQ65" s="211">
        <f t="shared" si="40"/>
        <v>1.0297600659046442</v>
      </c>
      <c r="AR65" s="211">
        <f t="shared" si="40"/>
        <v>1.0297600659046442</v>
      </c>
      <c r="AS65" s="211">
        <f t="shared" si="40"/>
        <v>1.0297600659046442</v>
      </c>
      <c r="AT65" s="211">
        <f t="shared" si="40"/>
        <v>1.0297600659046442</v>
      </c>
      <c r="AU65" s="211">
        <f t="shared" si="40"/>
        <v>1.0297600659046442</v>
      </c>
      <c r="AV65" s="211">
        <f t="shared" si="40"/>
        <v>1.0297600659046442</v>
      </c>
      <c r="AW65" s="211">
        <f t="shared" si="40"/>
        <v>1.0297600659046442</v>
      </c>
      <c r="AX65" s="211">
        <f t="shared" si="40"/>
        <v>1.0297600659046442</v>
      </c>
      <c r="AY65" s="211">
        <f t="shared" si="40"/>
        <v>1.0297600659046442</v>
      </c>
      <c r="AZ65" s="211">
        <f t="shared" si="40"/>
        <v>1.0297600659046442</v>
      </c>
      <c r="BA65" s="211">
        <f t="shared" si="40"/>
        <v>1.0297600659046442</v>
      </c>
      <c r="BB65" s="211">
        <f t="shared" si="40"/>
        <v>1.0297600659046442</v>
      </c>
      <c r="BC65" s="211">
        <f t="shared" si="40"/>
        <v>1.0297600659046442</v>
      </c>
      <c r="BD65" s="211">
        <f t="shared" si="40"/>
        <v>1.0297600659046442</v>
      </c>
      <c r="BE65" s="211">
        <f t="shared" si="40"/>
        <v>1.0297600659046442</v>
      </c>
      <c r="BF65" s="211">
        <f t="shared" si="40"/>
        <v>1.0297600659046442</v>
      </c>
      <c r="BG65" s="211">
        <f t="shared" si="40"/>
        <v>1.0297600659046442</v>
      </c>
      <c r="BH65" s="211">
        <f t="shared" si="40"/>
        <v>1.0297600659046442</v>
      </c>
      <c r="BI65" s="211">
        <f t="shared" si="40"/>
        <v>1.0297600659046442</v>
      </c>
      <c r="BJ65" s="211">
        <f t="shared" si="40"/>
        <v>1.0297600659046442</v>
      </c>
      <c r="BK65" s="211">
        <f t="shared" si="40"/>
        <v>1.0297600659046442</v>
      </c>
      <c r="BL65" s="211">
        <f t="shared" si="40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1">C64*C65</f>
        <v>0</v>
      </c>
      <c r="D66" s="116">
        <f t="shared" si="41"/>
        <v>0.3227452395882941</v>
      </c>
      <c r="E66" s="116">
        <f t="shared" si="41"/>
        <v>0.43459208637447028</v>
      </c>
      <c r="F66" s="116">
        <f t="shared" si="41"/>
        <v>0.42491103585039397</v>
      </c>
      <c r="G66" s="116">
        <f t="shared" si="41"/>
        <v>0.41419763177942004</v>
      </c>
      <c r="H66" s="116">
        <f t="shared" si="41"/>
        <v>0.40544496222680965</v>
      </c>
      <c r="I66" s="116">
        <f t="shared" si="41"/>
        <v>0.39699174939741205</v>
      </c>
      <c r="J66" s="116">
        <f t="shared" si="41"/>
        <v>0.38881550046560487</v>
      </c>
      <c r="K66" s="116">
        <f t="shared" si="41"/>
        <v>0.38089540117484172</v>
      </c>
      <c r="L66" s="116">
        <f t="shared" si="41"/>
        <v>0.37311831596937989</v>
      </c>
      <c r="M66" s="116">
        <f t="shared" si="41"/>
        <v>0.36536137359283377</v>
      </c>
      <c r="N66" s="116">
        <f t="shared" si="41"/>
        <v>0.3576044312162876</v>
      </c>
      <c r="O66" s="116">
        <f t="shared" si="41"/>
        <v>0.34984748883974137</v>
      </c>
      <c r="P66" s="116">
        <f t="shared" si="41"/>
        <v>0.34209054646319514</v>
      </c>
      <c r="Q66" s="116">
        <f t="shared" si="41"/>
        <v>0.33433360408664897</v>
      </c>
      <c r="R66" s="116">
        <f t="shared" si="41"/>
        <v>0.3265766617101028</v>
      </c>
      <c r="S66" s="116">
        <f t="shared" si="41"/>
        <v>0.31881971933355657</v>
      </c>
      <c r="T66" s="116">
        <f t="shared" si="41"/>
        <v>0.3110627769570104</v>
      </c>
      <c r="U66" s="116">
        <f t="shared" si="41"/>
        <v>0.30330583458046417</v>
      </c>
      <c r="V66" s="116">
        <f t="shared" si="41"/>
        <v>0.29554889220391806</v>
      </c>
      <c r="W66" s="116">
        <f t="shared" si="41"/>
        <v>0.28779194982737183</v>
      </c>
      <c r="X66" s="116">
        <f t="shared" si="41"/>
        <v>0.2807839849726731</v>
      </c>
      <c r="Y66" s="116">
        <f t="shared" si="41"/>
        <v>0.27527397516166907</v>
      </c>
      <c r="Z66" s="116">
        <f t="shared" si="41"/>
        <v>0.27051294287251243</v>
      </c>
      <c r="AA66" s="116">
        <f t="shared" si="41"/>
        <v>0.26575191058335573</v>
      </c>
      <c r="AB66" s="116">
        <f t="shared" si="41"/>
        <v>0.2609908782941992</v>
      </c>
      <c r="AC66" s="116">
        <f t="shared" si="41"/>
        <v>0.25622984600504251</v>
      </c>
      <c r="AD66" s="116">
        <f t="shared" si="41"/>
        <v>0.25146881371588592</v>
      </c>
      <c r="AE66" s="116">
        <f t="shared" si="41"/>
        <v>0.24670778142672925</v>
      </c>
      <c r="AF66" s="116">
        <f t="shared" si="41"/>
        <v>0.24194674913757264</v>
      </c>
      <c r="AG66" s="116">
        <f t="shared" si="41"/>
        <v>0.237185716848416</v>
      </c>
      <c r="AH66" s="116">
        <f t="shared" si="41"/>
        <v>0.23242468455925938</v>
      </c>
      <c r="AI66" s="116">
        <f t="shared" si="41"/>
        <v>0.22766365227010274</v>
      </c>
      <c r="AJ66" s="116">
        <f t="shared" si="41"/>
        <v>0.2229026199809461</v>
      </c>
      <c r="AK66" s="116">
        <f t="shared" si="41"/>
        <v>0.21814158769178951</v>
      </c>
      <c r="AL66" s="116">
        <f t="shared" si="41"/>
        <v>0.21338055540263287</v>
      </c>
      <c r="AM66" s="116">
        <f t="shared" si="41"/>
        <v>0.20861952311347629</v>
      </c>
      <c r="AN66" s="116">
        <f t="shared" si="41"/>
        <v>0.20385849082431964</v>
      </c>
      <c r="AO66" s="116">
        <f t="shared" si="41"/>
        <v>0.19909745853516309</v>
      </c>
      <c r="AP66" s="116">
        <f t="shared" si="41"/>
        <v>0.19433642624600644</v>
      </c>
      <c r="AQ66" s="116">
        <f t="shared" si="41"/>
        <v>0.18957539395684986</v>
      </c>
      <c r="AR66" s="116">
        <f t="shared" si="41"/>
        <v>0.18481436166769322</v>
      </c>
      <c r="AS66" s="116">
        <f t="shared" si="41"/>
        <v>0.18005332937853666</v>
      </c>
      <c r="AT66" s="116">
        <f t="shared" si="41"/>
        <v>0.17529229708938002</v>
      </c>
      <c r="AU66" s="116">
        <f t="shared" si="41"/>
        <v>0.17053126480022343</v>
      </c>
      <c r="AV66" s="116">
        <f t="shared" si="41"/>
        <v>0.16577023251106676</v>
      </c>
      <c r="AW66" s="116">
        <f t="shared" si="41"/>
        <v>0.1610092002219102</v>
      </c>
      <c r="AX66" s="116">
        <f t="shared" si="41"/>
        <v>0.15624816793275356</v>
      </c>
      <c r="AY66" s="116">
        <f t="shared" si="41"/>
        <v>0.15148713564359698</v>
      </c>
      <c r="AZ66" s="116">
        <f t="shared" si="41"/>
        <v>0.14672610335444033</v>
      </c>
      <c r="BA66" s="116">
        <f t="shared" si="41"/>
        <v>4.4251577089379997E-2</v>
      </c>
      <c r="BB66" s="116">
        <f t="shared" si="41"/>
        <v>-4.0285657831512072E-6</v>
      </c>
      <c r="BC66" s="116">
        <f t="shared" si="41"/>
        <v>-4.0285657831512072E-6</v>
      </c>
      <c r="BD66" s="116">
        <f t="shared" si="41"/>
        <v>-4.0285657831512072E-6</v>
      </c>
      <c r="BE66" s="116">
        <f t="shared" si="41"/>
        <v>-4.0285657831512072E-6</v>
      </c>
      <c r="BF66" s="116">
        <f t="shared" si="41"/>
        <v>-4.0285657831512072E-6</v>
      </c>
      <c r="BG66" s="116">
        <f t="shared" si="41"/>
        <v>-4.0285657831512072E-6</v>
      </c>
      <c r="BH66" s="116">
        <f t="shared" si="41"/>
        <v>-4.0285657831512072E-6</v>
      </c>
      <c r="BI66" s="116">
        <f t="shared" si="41"/>
        <v>-4.0285657831512072E-6</v>
      </c>
      <c r="BJ66" s="116">
        <f t="shared" si="41"/>
        <v>-4.0285657831512072E-6</v>
      </c>
      <c r="BK66" s="116">
        <f t="shared" si="41"/>
        <v>-4.0285657831512072E-6</v>
      </c>
      <c r="BL66" s="116">
        <f t="shared" si="41"/>
        <v>-4.0285657831512072E-6</v>
      </c>
      <c r="BM66" s="110"/>
      <c r="BN66" s="304">
        <f>SUM(B66:BM66)</f>
        <v>13.367047548701725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2">B20</f>
        <v>0</v>
      </c>
      <c r="C72" s="84">
        <f t="shared" si="42"/>
        <v>0</v>
      </c>
      <c r="D72" s="84">
        <f t="shared" si="42"/>
        <v>2.4905400000000002</v>
      </c>
      <c r="E72" s="84">
        <f t="shared" si="42"/>
        <v>0</v>
      </c>
      <c r="F72" s="84">
        <f t="shared" si="42"/>
        <v>0</v>
      </c>
      <c r="G72" s="84">
        <f t="shared" si="42"/>
        <v>0</v>
      </c>
      <c r="H72" s="84">
        <f t="shared" si="42"/>
        <v>0</v>
      </c>
      <c r="I72" s="84">
        <f t="shared" si="42"/>
        <v>0</v>
      </c>
      <c r="J72" s="84">
        <f t="shared" si="42"/>
        <v>0</v>
      </c>
      <c r="K72" s="84">
        <f t="shared" si="42"/>
        <v>0</v>
      </c>
      <c r="L72" s="84">
        <f t="shared" si="42"/>
        <v>0</v>
      </c>
      <c r="M72" s="84">
        <f t="shared" si="42"/>
        <v>0</v>
      </c>
      <c r="N72" s="84">
        <f t="shared" si="42"/>
        <v>0</v>
      </c>
      <c r="O72" s="84">
        <f t="shared" si="42"/>
        <v>0</v>
      </c>
      <c r="P72" s="84">
        <f t="shared" si="42"/>
        <v>0</v>
      </c>
      <c r="Q72" s="84">
        <f t="shared" si="42"/>
        <v>0</v>
      </c>
      <c r="R72" s="84">
        <f t="shared" si="42"/>
        <v>0</v>
      </c>
      <c r="S72" s="84">
        <f t="shared" si="42"/>
        <v>0</v>
      </c>
      <c r="T72" s="84">
        <f t="shared" si="42"/>
        <v>0</v>
      </c>
      <c r="U72" s="84">
        <f t="shared" si="42"/>
        <v>0</v>
      </c>
      <c r="V72" s="84">
        <f t="shared" si="42"/>
        <v>0</v>
      </c>
      <c r="W72" s="84">
        <f t="shared" si="42"/>
        <v>0</v>
      </c>
      <c r="X72" s="84">
        <f t="shared" si="42"/>
        <v>0</v>
      </c>
      <c r="Y72" s="84">
        <f t="shared" si="42"/>
        <v>0</v>
      </c>
      <c r="Z72" s="84">
        <f t="shared" si="42"/>
        <v>0</v>
      </c>
      <c r="AA72" s="84">
        <f t="shared" si="42"/>
        <v>0</v>
      </c>
      <c r="AB72" s="84">
        <f t="shared" si="42"/>
        <v>0</v>
      </c>
      <c r="AC72" s="84">
        <f t="shared" si="42"/>
        <v>0</v>
      </c>
      <c r="AD72" s="84">
        <f t="shared" si="42"/>
        <v>0</v>
      </c>
      <c r="AE72" s="84">
        <f t="shared" si="42"/>
        <v>0</v>
      </c>
      <c r="AF72" s="84">
        <f t="shared" si="42"/>
        <v>0</v>
      </c>
      <c r="AG72" s="84">
        <f t="shared" si="42"/>
        <v>0</v>
      </c>
      <c r="AH72" s="84">
        <f t="shared" si="42"/>
        <v>0</v>
      </c>
      <c r="AI72" s="84">
        <f t="shared" si="42"/>
        <v>0</v>
      </c>
      <c r="AJ72" s="84">
        <f t="shared" si="42"/>
        <v>0</v>
      </c>
      <c r="AK72" s="84">
        <f t="shared" si="42"/>
        <v>0</v>
      </c>
      <c r="AL72" s="84">
        <f t="shared" si="42"/>
        <v>0</v>
      </c>
      <c r="AM72" s="84">
        <f t="shared" si="42"/>
        <v>0</v>
      </c>
      <c r="AN72" s="84">
        <f t="shared" si="42"/>
        <v>0</v>
      </c>
      <c r="AO72" s="84">
        <f t="shared" si="42"/>
        <v>0</v>
      </c>
      <c r="AP72" s="84">
        <f t="shared" si="42"/>
        <v>0</v>
      </c>
      <c r="AQ72" s="84">
        <f t="shared" si="42"/>
        <v>0</v>
      </c>
      <c r="AR72" s="84">
        <f t="shared" si="42"/>
        <v>0</v>
      </c>
      <c r="AS72" s="84">
        <f t="shared" si="42"/>
        <v>0</v>
      </c>
      <c r="AT72" s="84">
        <f t="shared" si="42"/>
        <v>0</v>
      </c>
      <c r="AU72" s="84">
        <f t="shared" si="42"/>
        <v>0</v>
      </c>
      <c r="AV72" s="84">
        <f t="shared" si="42"/>
        <v>0</v>
      </c>
      <c r="AW72" s="84">
        <f t="shared" si="42"/>
        <v>0</v>
      </c>
      <c r="AX72" s="84">
        <f t="shared" si="42"/>
        <v>0</v>
      </c>
      <c r="AY72" s="84">
        <f t="shared" si="42"/>
        <v>0</v>
      </c>
      <c r="AZ72" s="84">
        <f t="shared" si="42"/>
        <v>0</v>
      </c>
      <c r="BA72" s="84">
        <f t="shared" si="42"/>
        <v>-2.4905400000000002</v>
      </c>
      <c r="BB72" s="84">
        <f t="shared" si="42"/>
        <v>0</v>
      </c>
      <c r="BC72" s="84">
        <f t="shared" si="42"/>
        <v>0</v>
      </c>
      <c r="BD72" s="84">
        <f t="shared" si="42"/>
        <v>0</v>
      </c>
      <c r="BE72" s="84">
        <f t="shared" si="42"/>
        <v>0</v>
      </c>
      <c r="BF72" s="84">
        <f t="shared" si="42"/>
        <v>0</v>
      </c>
      <c r="BG72" s="84">
        <f t="shared" si="42"/>
        <v>0</v>
      </c>
      <c r="BH72" s="84">
        <f t="shared" si="42"/>
        <v>0</v>
      </c>
      <c r="BI72" s="84">
        <f t="shared" si="42"/>
        <v>0</v>
      </c>
      <c r="BJ72" s="84">
        <f t="shared" si="42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2.4905400000000002</v>
      </c>
      <c r="E74" s="84">
        <f>SUM($B$72:E72)-SUM($B$73:E73)</f>
        <v>2.4905400000000002</v>
      </c>
      <c r="F74" s="84">
        <f>SUM($B$72:F72)-SUM($B$73:F73)</f>
        <v>2.4905400000000002</v>
      </c>
      <c r="G74" s="84">
        <f>SUM($B$72:G72)-SUM($B$73:G73)</f>
        <v>2.4905400000000002</v>
      </c>
      <c r="H74" s="84">
        <f>SUM($B$72:H72)-SUM($B$73:H73)</f>
        <v>2.4905400000000002</v>
      </c>
      <c r="I74" s="84">
        <f>SUM($B$72:I72)-SUM($B$73:I73)</f>
        <v>2.4905400000000002</v>
      </c>
      <c r="J74" s="84">
        <f>SUM($B$72:J72)-SUM($B$73:J73)</f>
        <v>2.4905400000000002</v>
      </c>
      <c r="K74" s="84">
        <f>SUM($B$72:K72)-SUM($B$73:K73)</f>
        <v>2.4905400000000002</v>
      </c>
      <c r="L74" s="84">
        <f>SUM($B$72:L72)-SUM($B$73:L73)</f>
        <v>2.4905400000000002</v>
      </c>
      <c r="M74" s="84">
        <f>SUM($B$72:M72)-SUM($B$73:M73)</f>
        <v>2.4905400000000002</v>
      </c>
      <c r="N74" s="84">
        <f>SUM($B$72:N72)-SUM($B$73:N73)</f>
        <v>2.4905400000000002</v>
      </c>
      <c r="O74" s="84">
        <f>SUM($B$72:O72)-SUM($B$73:O73)</f>
        <v>2.4905400000000002</v>
      </c>
      <c r="P74" s="84">
        <f>SUM($B$72:P72)-SUM($B$73:P73)</f>
        <v>2.4905400000000002</v>
      </c>
      <c r="Q74" s="84">
        <f>SUM($B$72:Q72)-SUM($B$73:Q73)</f>
        <v>2.4905400000000002</v>
      </c>
      <c r="R74" s="84">
        <f>SUM($B$72:R72)-SUM($B$73:R73)</f>
        <v>2.4905400000000002</v>
      </c>
      <c r="S74" s="84">
        <f>SUM($B$72:S72)-SUM($B$73:S73)</f>
        <v>2.4905400000000002</v>
      </c>
      <c r="T74" s="84">
        <f>SUM($B$72:T72)-SUM($B$73:T73)</f>
        <v>2.4905400000000002</v>
      </c>
      <c r="U74" s="84">
        <f>SUM($B$72:U72)-SUM($B$73:U73)</f>
        <v>2.4905400000000002</v>
      </c>
      <c r="V74" s="84">
        <f>SUM($B$72:V72)-SUM($B$73:V73)</f>
        <v>2.4905400000000002</v>
      </c>
      <c r="W74" s="84">
        <f>SUM($B$72:W72)-SUM($B$73:W73)</f>
        <v>2.4905400000000002</v>
      </c>
      <c r="X74" s="84">
        <f>SUM($B$72:X72)-SUM($B$73:X73)</f>
        <v>2.4905400000000002</v>
      </c>
      <c r="Y74" s="84">
        <f>SUM($B$72:Y72)-SUM($B$73:Y73)</f>
        <v>2.4905400000000002</v>
      </c>
      <c r="Z74" s="84">
        <f>SUM($B$72:Z72)-SUM($B$73:Z73)</f>
        <v>2.4905400000000002</v>
      </c>
      <c r="AA74" s="84">
        <f>SUM($B$72:AA72)-SUM($B$73:AA73)</f>
        <v>2.4905400000000002</v>
      </c>
      <c r="AB74" s="84">
        <f>SUM($B$72:AB72)-SUM($B$73:AB73)</f>
        <v>2.4905400000000002</v>
      </c>
      <c r="AC74" s="84">
        <f>SUM($B$72:AC72)-SUM($B$73:AC73)</f>
        <v>2.4905400000000002</v>
      </c>
      <c r="AD74" s="84">
        <f>SUM($B$72:AD72)-SUM($B$73:AD73)</f>
        <v>2.4905400000000002</v>
      </c>
      <c r="AE74" s="84">
        <f>SUM($B$72:AE72)-SUM($B$73:AE73)</f>
        <v>2.4905400000000002</v>
      </c>
      <c r="AF74" s="84">
        <f>SUM($B$72:AF72)-SUM($B$73:AF73)</f>
        <v>2.4905400000000002</v>
      </c>
      <c r="AG74" s="84">
        <f>SUM($B$72:AG72)-SUM($B$73:AG73)</f>
        <v>2.4905400000000002</v>
      </c>
      <c r="AH74" s="84">
        <f>SUM($B$72:AH72)-SUM($B$73:AH73)</f>
        <v>2.4905400000000002</v>
      </c>
      <c r="AI74" s="84">
        <f>SUM($B$72:AI72)-SUM($B$73:AI73)</f>
        <v>2.4905400000000002</v>
      </c>
      <c r="AJ74" s="84">
        <f>SUM($B$72:AJ72)-SUM($B$73:AJ73)</f>
        <v>2.4905400000000002</v>
      </c>
      <c r="AK74" s="84">
        <f>SUM($B$72:AK72)-SUM($B$73:AK73)</f>
        <v>2.4905400000000002</v>
      </c>
      <c r="AL74" s="84">
        <f>SUM($B$72:AL72)-SUM($B$73:AL73)</f>
        <v>2.4905400000000002</v>
      </c>
      <c r="AM74" s="84">
        <f>SUM($B$72:AM72)-SUM($B$73:AM73)</f>
        <v>2.4905400000000002</v>
      </c>
      <c r="AN74" s="84">
        <f>SUM($B$72:AN72)-SUM($B$73:AN73)</f>
        <v>2.4905400000000002</v>
      </c>
      <c r="AO74" s="84">
        <f>SUM($B$72:AO72)-SUM($B$73:AO73)</f>
        <v>2.4905400000000002</v>
      </c>
      <c r="AP74" s="84">
        <f>SUM($B$72:AP72)-SUM($B$73:AP73)</f>
        <v>2.4905400000000002</v>
      </c>
      <c r="AQ74" s="84">
        <f>SUM($B$72:AQ72)-SUM($B$73:AQ73)</f>
        <v>2.4905400000000002</v>
      </c>
      <c r="AR74" s="84">
        <f>SUM($B$72:AR72)-SUM($B$73:AR73)</f>
        <v>2.4905400000000002</v>
      </c>
      <c r="AS74" s="84">
        <f>SUM($B$72:AS72)-SUM($B$73:AS73)</f>
        <v>2.4905400000000002</v>
      </c>
      <c r="AT74" s="84">
        <f>SUM($B$72:AT72)-SUM($B$73:AT73)</f>
        <v>2.4905400000000002</v>
      </c>
      <c r="AU74" s="84">
        <f>SUM($B$72:AU72)-SUM($B$73:AU73)</f>
        <v>2.4905400000000002</v>
      </c>
      <c r="AV74" s="84">
        <f>SUM($B$72:AV72)-SUM($B$73:AV73)</f>
        <v>2.4905400000000002</v>
      </c>
      <c r="AW74" s="84">
        <f>SUM($B$72:AW72)-SUM($B$73:AW73)</f>
        <v>2.4905400000000002</v>
      </c>
      <c r="AX74" s="84">
        <f>SUM($B$72:AX72)-SUM($B$73:AX73)</f>
        <v>2.4905400000000002</v>
      </c>
      <c r="AY74" s="84">
        <f>SUM($B$72:AY72)-SUM($B$73:AY73)</f>
        <v>2.4905400000000002</v>
      </c>
      <c r="AZ74" s="84">
        <f>SUM($B$72:AZ72)-SUM($B$73:AZ73)</f>
        <v>2.4905400000000002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9.3395249999999999E-2</v>
      </c>
      <c r="E75" s="317">
        <f>($D$72*TaxDepr!C$33)</f>
        <v>0.17979208260000001</v>
      </c>
      <c r="F75" s="317">
        <f>($D$72*TaxDepr!D$33)</f>
        <v>0.16629335580000001</v>
      </c>
      <c r="G75" s="317">
        <f>($D$72*TaxDepr!E$33)</f>
        <v>0.1538406558</v>
      </c>
      <c r="H75" s="317">
        <f>($D$72*TaxDepr!F$33)</f>
        <v>0.1422845502</v>
      </c>
      <c r="I75" s="317">
        <f>($D$72*TaxDepr!G$33)</f>
        <v>0.13162503900000003</v>
      </c>
      <c r="J75" s="317">
        <f>($D$72*TaxDepr!H$33)</f>
        <v>0.12173759520000001</v>
      </c>
      <c r="K75" s="317">
        <f>($D$72*TaxDepr!I$33)</f>
        <v>0.11262221880000002</v>
      </c>
      <c r="L75" s="317">
        <f>($D$72*TaxDepr!J$33)</f>
        <v>0.11112789480000002</v>
      </c>
      <c r="M75" s="317">
        <f>($D$72*TaxDepr!K$33)</f>
        <v>0.11112789480000002</v>
      </c>
      <c r="N75" s="317">
        <f>($D$72*TaxDepr!L$33)</f>
        <v>0.11112789480000002</v>
      </c>
      <c r="O75" s="317">
        <f>($D$72*TaxDepr!M$33)</f>
        <v>0.11112789480000002</v>
      </c>
      <c r="P75" s="317">
        <f>($D$72*TaxDepr!N$33)</f>
        <v>0.11112789480000002</v>
      </c>
      <c r="Q75" s="317">
        <f>($D$72*TaxDepr!O$33)</f>
        <v>0.11112789480000002</v>
      </c>
      <c r="R75" s="317">
        <f>($D$72*TaxDepr!P$33)</f>
        <v>0.11112789480000002</v>
      </c>
      <c r="S75" s="317">
        <f>($D$72*TaxDepr!Q$33)</f>
        <v>0.11112789480000002</v>
      </c>
      <c r="T75" s="317">
        <f>($D$72*TaxDepr!R$33)</f>
        <v>0.11112789480000002</v>
      </c>
      <c r="U75" s="317">
        <f>($D$72*TaxDepr!S$33)</f>
        <v>0.11112789480000002</v>
      </c>
      <c r="V75" s="317">
        <f>($D$72*TaxDepr!T$33)</f>
        <v>0.11112789480000002</v>
      </c>
      <c r="W75" s="317">
        <f>($D$72*TaxDepr!U$33)</f>
        <v>0.11112789480000002</v>
      </c>
      <c r="X75" s="317">
        <f>($D$72*TaxDepr!V$33)</f>
        <v>5.5563947400000008E-2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2.4906894324000008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3">C73+C75</f>
        <v>0</v>
      </c>
      <c r="D76" s="92">
        <f t="shared" si="43"/>
        <v>9.3395249999999999E-2</v>
      </c>
      <c r="E76" s="92">
        <f t="shared" si="43"/>
        <v>0.17979208260000001</v>
      </c>
      <c r="F76" s="92">
        <f t="shared" si="43"/>
        <v>0.16629335580000001</v>
      </c>
      <c r="G76" s="92">
        <f t="shared" si="43"/>
        <v>0.1538406558</v>
      </c>
      <c r="H76" s="92">
        <f t="shared" si="43"/>
        <v>0.1422845502</v>
      </c>
      <c r="I76" s="92">
        <f t="shared" si="43"/>
        <v>0.13162503900000003</v>
      </c>
      <c r="J76" s="92">
        <f t="shared" si="43"/>
        <v>0.12173759520000001</v>
      </c>
      <c r="K76" s="92">
        <f t="shared" si="43"/>
        <v>0.11262221880000002</v>
      </c>
      <c r="L76" s="92">
        <f t="shared" si="43"/>
        <v>0.11112789480000002</v>
      </c>
      <c r="M76" s="92">
        <f t="shared" si="43"/>
        <v>0.11112789480000002</v>
      </c>
      <c r="N76" s="92">
        <f t="shared" si="43"/>
        <v>0.11112789480000002</v>
      </c>
      <c r="O76" s="92">
        <f t="shared" si="43"/>
        <v>0.11112789480000002</v>
      </c>
      <c r="P76" s="92">
        <f t="shared" si="43"/>
        <v>0.11112789480000002</v>
      </c>
      <c r="Q76" s="92">
        <f t="shared" si="43"/>
        <v>0.11112789480000002</v>
      </c>
      <c r="R76" s="92">
        <f t="shared" si="43"/>
        <v>0.11112789480000002</v>
      </c>
      <c r="S76" s="92">
        <f t="shared" si="43"/>
        <v>0.11112789480000002</v>
      </c>
      <c r="T76" s="92">
        <f t="shared" si="43"/>
        <v>0.11112789480000002</v>
      </c>
      <c r="U76" s="92">
        <f t="shared" si="43"/>
        <v>0.11112789480000002</v>
      </c>
      <c r="V76" s="92">
        <f t="shared" si="43"/>
        <v>0.11112789480000002</v>
      </c>
      <c r="W76" s="92">
        <f t="shared" si="43"/>
        <v>0.11112789480000002</v>
      </c>
      <c r="X76" s="92">
        <f t="shared" si="43"/>
        <v>5.5563947400000008E-2</v>
      </c>
      <c r="Y76" s="92">
        <f t="shared" si="43"/>
        <v>0</v>
      </c>
      <c r="Z76" s="92">
        <f t="shared" si="43"/>
        <v>0</v>
      </c>
      <c r="AA76" s="92">
        <f t="shared" si="43"/>
        <v>0</v>
      </c>
      <c r="AB76" s="92">
        <f t="shared" si="43"/>
        <v>0</v>
      </c>
      <c r="AC76" s="92">
        <f t="shared" si="43"/>
        <v>0</v>
      </c>
      <c r="AD76" s="92">
        <f t="shared" si="43"/>
        <v>0</v>
      </c>
      <c r="AE76" s="92">
        <f t="shared" si="43"/>
        <v>0</v>
      </c>
      <c r="AF76" s="92">
        <f t="shared" si="43"/>
        <v>0</v>
      </c>
      <c r="AG76" s="92">
        <f t="shared" si="43"/>
        <v>0</v>
      </c>
      <c r="AH76" s="92">
        <f t="shared" si="43"/>
        <v>0</v>
      </c>
      <c r="AI76" s="92">
        <f t="shared" si="43"/>
        <v>0</v>
      </c>
      <c r="AJ76" s="92">
        <f t="shared" si="43"/>
        <v>0</v>
      </c>
      <c r="AK76" s="92">
        <f t="shared" si="43"/>
        <v>0</v>
      </c>
      <c r="AL76" s="92">
        <f t="shared" si="43"/>
        <v>0</v>
      </c>
      <c r="AM76" s="92">
        <f t="shared" si="43"/>
        <v>0</v>
      </c>
      <c r="AN76" s="92">
        <f t="shared" si="43"/>
        <v>0</v>
      </c>
      <c r="AO76" s="92">
        <f t="shared" si="43"/>
        <v>0</v>
      </c>
      <c r="AP76" s="92">
        <f t="shared" si="43"/>
        <v>0</v>
      </c>
      <c r="AQ76" s="92">
        <f t="shared" si="43"/>
        <v>0</v>
      </c>
      <c r="AR76" s="92">
        <f t="shared" si="43"/>
        <v>0</v>
      </c>
      <c r="AS76" s="92">
        <f t="shared" si="43"/>
        <v>0</v>
      </c>
      <c r="AT76" s="92">
        <f t="shared" si="43"/>
        <v>0</v>
      </c>
      <c r="AU76" s="92">
        <f t="shared" si="43"/>
        <v>0</v>
      </c>
      <c r="AV76" s="92">
        <f t="shared" si="43"/>
        <v>0</v>
      </c>
      <c r="AW76" s="92">
        <f t="shared" si="43"/>
        <v>0</v>
      </c>
      <c r="AX76" s="92">
        <f t="shared" si="43"/>
        <v>0</v>
      </c>
      <c r="AY76" s="92">
        <f t="shared" si="43"/>
        <v>0</v>
      </c>
      <c r="AZ76" s="92">
        <f t="shared" si="43"/>
        <v>0</v>
      </c>
      <c r="BA76" s="92">
        <f t="shared" si="43"/>
        <v>0</v>
      </c>
      <c r="BB76" s="92">
        <f t="shared" si="43"/>
        <v>0</v>
      </c>
      <c r="BC76" s="92">
        <f t="shared" si="43"/>
        <v>0</v>
      </c>
      <c r="BD76" s="92">
        <f t="shared" si="43"/>
        <v>0</v>
      </c>
      <c r="BE76" s="92">
        <f t="shared" si="43"/>
        <v>0</v>
      </c>
      <c r="BF76" s="92">
        <f t="shared" si="43"/>
        <v>0</v>
      </c>
      <c r="BG76" s="92">
        <f t="shared" si="43"/>
        <v>0</v>
      </c>
      <c r="BH76" s="92">
        <f t="shared" si="43"/>
        <v>0</v>
      </c>
      <c r="BI76" s="92">
        <f t="shared" si="43"/>
        <v>0</v>
      </c>
      <c r="BJ76" s="92">
        <f t="shared" si="43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4">B20</f>
        <v>0</v>
      </c>
      <c r="C79" s="84">
        <f t="shared" si="44"/>
        <v>0</v>
      </c>
      <c r="D79" s="84">
        <f t="shared" si="44"/>
        <v>2.4905400000000002</v>
      </c>
      <c r="E79" s="84">
        <f t="shared" si="44"/>
        <v>0</v>
      </c>
      <c r="F79" s="84">
        <f t="shared" si="44"/>
        <v>0</v>
      </c>
      <c r="G79" s="84">
        <f t="shared" si="44"/>
        <v>0</v>
      </c>
      <c r="H79" s="84">
        <f t="shared" si="44"/>
        <v>0</v>
      </c>
      <c r="I79" s="84">
        <f t="shared" si="44"/>
        <v>0</v>
      </c>
      <c r="J79" s="84">
        <f t="shared" si="44"/>
        <v>0</v>
      </c>
      <c r="K79" s="84">
        <f t="shared" si="44"/>
        <v>0</v>
      </c>
      <c r="L79" s="84">
        <f t="shared" si="44"/>
        <v>0</v>
      </c>
      <c r="M79" s="84">
        <f t="shared" si="44"/>
        <v>0</v>
      </c>
      <c r="N79" s="84">
        <f t="shared" si="44"/>
        <v>0</v>
      </c>
      <c r="O79" s="84">
        <f t="shared" si="44"/>
        <v>0</v>
      </c>
      <c r="P79" s="84">
        <f t="shared" si="44"/>
        <v>0</v>
      </c>
      <c r="Q79" s="84">
        <f t="shared" si="44"/>
        <v>0</v>
      </c>
      <c r="R79" s="84">
        <f t="shared" si="44"/>
        <v>0</v>
      </c>
      <c r="S79" s="84">
        <f t="shared" si="44"/>
        <v>0</v>
      </c>
      <c r="T79" s="84">
        <f t="shared" si="44"/>
        <v>0</v>
      </c>
      <c r="U79" s="84">
        <f t="shared" si="44"/>
        <v>0</v>
      </c>
      <c r="V79" s="84">
        <f t="shared" si="44"/>
        <v>0</v>
      </c>
      <c r="W79" s="84">
        <f t="shared" si="44"/>
        <v>0</v>
      </c>
      <c r="X79" s="84">
        <f t="shared" si="44"/>
        <v>0</v>
      </c>
      <c r="Y79" s="84">
        <f t="shared" si="44"/>
        <v>0</v>
      </c>
      <c r="Z79" s="84">
        <f t="shared" si="44"/>
        <v>0</v>
      </c>
      <c r="AA79" s="84">
        <f t="shared" si="44"/>
        <v>0</v>
      </c>
      <c r="AB79" s="84">
        <f t="shared" si="44"/>
        <v>0</v>
      </c>
      <c r="AC79" s="84">
        <f t="shared" si="44"/>
        <v>0</v>
      </c>
      <c r="AD79" s="84">
        <f t="shared" si="44"/>
        <v>0</v>
      </c>
      <c r="AE79" s="84">
        <f t="shared" si="44"/>
        <v>0</v>
      </c>
      <c r="AF79" s="84">
        <f t="shared" si="44"/>
        <v>0</v>
      </c>
      <c r="AG79" s="84">
        <f t="shared" si="44"/>
        <v>0</v>
      </c>
      <c r="AH79" s="84">
        <f t="shared" si="44"/>
        <v>0</v>
      </c>
      <c r="AI79" s="84">
        <f t="shared" si="44"/>
        <v>0</v>
      </c>
      <c r="AJ79" s="84">
        <f t="shared" si="44"/>
        <v>0</v>
      </c>
      <c r="AK79" s="84">
        <f t="shared" si="44"/>
        <v>0</v>
      </c>
      <c r="AL79" s="84">
        <f t="shared" si="44"/>
        <v>0</v>
      </c>
      <c r="AM79" s="84">
        <f t="shared" si="44"/>
        <v>0</v>
      </c>
      <c r="AN79" s="84">
        <f t="shared" si="44"/>
        <v>0</v>
      </c>
      <c r="AO79" s="84">
        <f t="shared" si="44"/>
        <v>0</v>
      </c>
      <c r="AP79" s="84">
        <f t="shared" si="44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  <c r="BA79" s="84">
        <f t="shared" si="44"/>
        <v>-2.4905400000000002</v>
      </c>
      <c r="BB79" s="84">
        <f t="shared" si="44"/>
        <v>0</v>
      </c>
      <c r="BC79" s="84">
        <f t="shared" si="44"/>
        <v>0</v>
      </c>
      <c r="BD79" s="84">
        <f t="shared" si="44"/>
        <v>0</v>
      </c>
      <c r="BE79" s="84">
        <f t="shared" si="44"/>
        <v>0</v>
      </c>
      <c r="BF79" s="84">
        <f t="shared" si="44"/>
        <v>0</v>
      </c>
      <c r="BG79" s="84">
        <f t="shared" si="44"/>
        <v>0</v>
      </c>
      <c r="BH79" s="84">
        <f t="shared" si="44"/>
        <v>0</v>
      </c>
      <c r="BI79" s="84">
        <f t="shared" si="44"/>
        <v>0</v>
      </c>
      <c r="BJ79" s="84">
        <f t="shared" si="44"/>
        <v>0</v>
      </c>
      <c r="BK79" s="84">
        <f t="shared" si="44"/>
        <v>0</v>
      </c>
      <c r="BL79" s="84">
        <f t="shared" si="44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2.4905400000000002</v>
      </c>
      <c r="E81" s="84">
        <f>SUM($B$79:E79)</f>
        <v>2.4905400000000002</v>
      </c>
      <c r="F81" s="84">
        <f>SUM($B$79:F79)</f>
        <v>2.4905400000000002</v>
      </c>
      <c r="G81" s="84">
        <f>SUM($B$79:G79)</f>
        <v>2.4905400000000002</v>
      </c>
      <c r="H81" s="84">
        <f>SUM($B$79:H79)</f>
        <v>2.4905400000000002</v>
      </c>
      <c r="I81" s="84">
        <f>SUM($B$79:I79)</f>
        <v>2.4905400000000002</v>
      </c>
      <c r="J81" s="84">
        <f>SUM($B$79:J79)</f>
        <v>2.4905400000000002</v>
      </c>
      <c r="K81" s="84">
        <f>SUM($B$79:K79)</f>
        <v>2.4905400000000002</v>
      </c>
      <c r="L81" s="84">
        <f>SUM($B$79:L79)</f>
        <v>2.4905400000000002</v>
      </c>
      <c r="M81" s="84">
        <f>SUM($B$79:M79)</f>
        <v>2.4905400000000002</v>
      </c>
      <c r="N81" s="84">
        <f>SUM($B$79:N79)</f>
        <v>2.4905400000000002</v>
      </c>
      <c r="O81" s="84">
        <f>SUM($B$79:O79)</f>
        <v>2.4905400000000002</v>
      </c>
      <c r="P81" s="84">
        <f>SUM($B$79:P79)</f>
        <v>2.4905400000000002</v>
      </c>
      <c r="Q81" s="84">
        <f>SUM($B$79:Q79)</f>
        <v>2.4905400000000002</v>
      </c>
      <c r="R81" s="84">
        <f>SUM($B$79:R79)</f>
        <v>2.4905400000000002</v>
      </c>
      <c r="S81" s="84">
        <f>SUM($B$79:S79)</f>
        <v>2.4905400000000002</v>
      </c>
      <c r="T81" s="84">
        <f>SUM($B$79:T79)</f>
        <v>2.4905400000000002</v>
      </c>
      <c r="U81" s="84">
        <f>SUM($B$79:U79)</f>
        <v>2.4905400000000002</v>
      </c>
      <c r="V81" s="84">
        <f>SUM($B$79:V79)</f>
        <v>2.4905400000000002</v>
      </c>
      <c r="W81" s="84">
        <f>SUM($B$79:W79)</f>
        <v>2.4905400000000002</v>
      </c>
      <c r="X81" s="84">
        <f>SUM($B$79:X79)</f>
        <v>2.4905400000000002</v>
      </c>
      <c r="Y81" s="84">
        <f>SUM($B$79:Y79)</f>
        <v>2.4905400000000002</v>
      </c>
      <c r="Z81" s="84">
        <f>SUM($B$79:Z79)</f>
        <v>2.4905400000000002</v>
      </c>
      <c r="AA81" s="84">
        <f>SUM($B$79:AA79)</f>
        <v>2.4905400000000002</v>
      </c>
      <c r="AB81" s="84">
        <f>SUM($B$79:AB79)</f>
        <v>2.4905400000000002</v>
      </c>
      <c r="AC81" s="84">
        <f>SUM($B$79:AC79)</f>
        <v>2.4905400000000002</v>
      </c>
      <c r="AD81" s="84">
        <f>SUM($B$79:AD79)</f>
        <v>2.4905400000000002</v>
      </c>
      <c r="AE81" s="84">
        <f>SUM($B$79:AE79)</f>
        <v>2.4905400000000002</v>
      </c>
      <c r="AF81" s="84">
        <f>SUM($B$79:AF79)</f>
        <v>2.4905400000000002</v>
      </c>
      <c r="AG81" s="84">
        <f>SUM($B$79:AG79)</f>
        <v>2.4905400000000002</v>
      </c>
      <c r="AH81" s="84">
        <f>SUM($B$79:AH79)</f>
        <v>2.4905400000000002</v>
      </c>
      <c r="AI81" s="84">
        <f>SUM($B$79:AI79)</f>
        <v>2.4905400000000002</v>
      </c>
      <c r="AJ81" s="84">
        <f>SUM($B$79:AJ79)</f>
        <v>2.4905400000000002</v>
      </c>
      <c r="AK81" s="84">
        <f>SUM($B$79:AK79)</f>
        <v>2.4905400000000002</v>
      </c>
      <c r="AL81" s="84">
        <f>SUM($B$79:AL79)</f>
        <v>2.4905400000000002</v>
      </c>
      <c r="AM81" s="84">
        <f>SUM($B$79:AM79)</f>
        <v>2.4905400000000002</v>
      </c>
      <c r="AN81" s="84">
        <f>SUM($B$79:AN79)</f>
        <v>2.4905400000000002</v>
      </c>
      <c r="AO81" s="84">
        <f>SUM($B$79:AO79)</f>
        <v>2.4905400000000002</v>
      </c>
      <c r="AP81" s="84">
        <f>SUM($B$79:AP79)</f>
        <v>2.4905400000000002</v>
      </c>
      <c r="AQ81" s="84">
        <f>SUM($B$79:AQ79)</f>
        <v>2.4905400000000002</v>
      </c>
      <c r="AR81" s="84">
        <f>SUM($B$79:AR79)</f>
        <v>2.4905400000000002</v>
      </c>
      <c r="AS81" s="84">
        <f>SUM($B$79:AS79)</f>
        <v>2.4905400000000002</v>
      </c>
      <c r="AT81" s="84">
        <f>SUM($B$79:AT79)</f>
        <v>2.4905400000000002</v>
      </c>
      <c r="AU81" s="84">
        <f>SUM($B$79:AU79)</f>
        <v>2.4905400000000002</v>
      </c>
      <c r="AV81" s="84">
        <f>SUM($B$79:AV79)</f>
        <v>2.4905400000000002</v>
      </c>
      <c r="AW81" s="84">
        <f>SUM($B$79:AW79)</f>
        <v>2.4905400000000002</v>
      </c>
      <c r="AX81" s="84">
        <f>SUM($B$79:AX79)</f>
        <v>2.4905400000000002</v>
      </c>
      <c r="AY81" s="84">
        <f>SUM($B$79:AY79)</f>
        <v>2.4905400000000002</v>
      </c>
      <c r="AZ81" s="84">
        <f>SUM($B$79:AZ79)</f>
        <v>2.4905400000000002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9.3395249999999999E-2</v>
      </c>
      <c r="E82" s="316">
        <f t="shared" ref="E82:BL82" si="45">E75</f>
        <v>0.17979208260000001</v>
      </c>
      <c r="F82" s="316">
        <f t="shared" si="45"/>
        <v>0.16629335580000001</v>
      </c>
      <c r="G82" s="316">
        <f t="shared" si="45"/>
        <v>0.1538406558</v>
      </c>
      <c r="H82" s="316">
        <f t="shared" si="45"/>
        <v>0.1422845502</v>
      </c>
      <c r="I82" s="316">
        <f t="shared" si="45"/>
        <v>0.13162503900000003</v>
      </c>
      <c r="J82" s="316">
        <f t="shared" si="45"/>
        <v>0.12173759520000001</v>
      </c>
      <c r="K82" s="316">
        <f t="shared" si="45"/>
        <v>0.11262221880000002</v>
      </c>
      <c r="L82" s="316">
        <f t="shared" si="45"/>
        <v>0.11112789480000002</v>
      </c>
      <c r="M82" s="316">
        <f t="shared" si="45"/>
        <v>0.11112789480000002</v>
      </c>
      <c r="N82" s="316">
        <f t="shared" si="45"/>
        <v>0.11112789480000002</v>
      </c>
      <c r="O82" s="316">
        <f t="shared" si="45"/>
        <v>0.11112789480000002</v>
      </c>
      <c r="P82" s="316">
        <f t="shared" si="45"/>
        <v>0.11112789480000002</v>
      </c>
      <c r="Q82" s="316">
        <f t="shared" si="45"/>
        <v>0.11112789480000002</v>
      </c>
      <c r="R82" s="316">
        <f t="shared" si="45"/>
        <v>0.11112789480000002</v>
      </c>
      <c r="S82" s="316">
        <f t="shared" si="45"/>
        <v>0.11112789480000002</v>
      </c>
      <c r="T82" s="316">
        <f t="shared" si="45"/>
        <v>0.11112789480000002</v>
      </c>
      <c r="U82" s="316">
        <f t="shared" si="45"/>
        <v>0.11112789480000002</v>
      </c>
      <c r="V82" s="316">
        <f t="shared" si="45"/>
        <v>0.11112789480000002</v>
      </c>
      <c r="W82" s="316">
        <f t="shared" si="45"/>
        <v>0.11112789480000002</v>
      </c>
      <c r="X82" s="316">
        <f t="shared" si="45"/>
        <v>5.5563947400000008E-2</v>
      </c>
      <c r="Y82" s="316">
        <f t="shared" si="45"/>
        <v>0</v>
      </c>
      <c r="Z82" s="316">
        <f t="shared" si="45"/>
        <v>0</v>
      </c>
      <c r="AA82" s="316">
        <f t="shared" si="45"/>
        <v>0</v>
      </c>
      <c r="AB82" s="316">
        <f t="shared" si="45"/>
        <v>0</v>
      </c>
      <c r="AC82" s="316">
        <f t="shared" si="45"/>
        <v>0</v>
      </c>
      <c r="AD82" s="316">
        <f t="shared" si="45"/>
        <v>0</v>
      </c>
      <c r="AE82" s="316">
        <f t="shared" si="45"/>
        <v>0</v>
      </c>
      <c r="AF82" s="316">
        <f t="shared" si="45"/>
        <v>0</v>
      </c>
      <c r="AG82" s="316">
        <f t="shared" si="45"/>
        <v>0</v>
      </c>
      <c r="AH82" s="316">
        <f t="shared" si="45"/>
        <v>0</v>
      </c>
      <c r="AI82" s="316">
        <f t="shared" si="45"/>
        <v>0</v>
      </c>
      <c r="AJ82" s="316">
        <f t="shared" si="45"/>
        <v>0</v>
      </c>
      <c r="AK82" s="316">
        <f t="shared" si="45"/>
        <v>0</v>
      </c>
      <c r="AL82" s="316">
        <f t="shared" si="45"/>
        <v>0</v>
      </c>
      <c r="AM82" s="316">
        <f t="shared" si="45"/>
        <v>0</v>
      </c>
      <c r="AN82" s="316">
        <f t="shared" si="45"/>
        <v>0</v>
      </c>
      <c r="AO82" s="316">
        <f t="shared" si="45"/>
        <v>0</v>
      </c>
      <c r="AP82" s="316">
        <f t="shared" si="45"/>
        <v>0</v>
      </c>
      <c r="AQ82" s="316">
        <f t="shared" si="45"/>
        <v>0</v>
      </c>
      <c r="AR82" s="316">
        <f t="shared" si="45"/>
        <v>0</v>
      </c>
      <c r="AS82" s="316">
        <f t="shared" si="45"/>
        <v>0</v>
      </c>
      <c r="AT82" s="316">
        <f t="shared" si="45"/>
        <v>0</v>
      </c>
      <c r="AU82" s="316">
        <f t="shared" si="45"/>
        <v>0</v>
      </c>
      <c r="AV82" s="316">
        <f t="shared" si="45"/>
        <v>0</v>
      </c>
      <c r="AW82" s="316">
        <f t="shared" si="45"/>
        <v>0</v>
      </c>
      <c r="AX82" s="316">
        <f t="shared" si="45"/>
        <v>0</v>
      </c>
      <c r="AY82" s="316">
        <f t="shared" si="45"/>
        <v>0</v>
      </c>
      <c r="AZ82" s="316">
        <f t="shared" si="45"/>
        <v>0</v>
      </c>
      <c r="BA82" s="316">
        <f t="shared" si="45"/>
        <v>0</v>
      </c>
      <c r="BB82" s="316">
        <f t="shared" si="45"/>
        <v>0</v>
      </c>
      <c r="BC82" s="316">
        <f t="shared" si="45"/>
        <v>0</v>
      </c>
      <c r="BD82" s="316">
        <f t="shared" si="45"/>
        <v>0</v>
      </c>
      <c r="BE82" s="316">
        <f t="shared" si="45"/>
        <v>0</v>
      </c>
      <c r="BF82" s="316">
        <f t="shared" si="45"/>
        <v>0</v>
      </c>
      <c r="BG82" s="316">
        <f t="shared" si="45"/>
        <v>0</v>
      </c>
      <c r="BH82" s="316">
        <f t="shared" si="45"/>
        <v>0</v>
      </c>
      <c r="BI82" s="316">
        <f t="shared" si="45"/>
        <v>0</v>
      </c>
      <c r="BJ82" s="316">
        <f t="shared" si="45"/>
        <v>0</v>
      </c>
      <c r="BK82" s="316">
        <f t="shared" si="45"/>
        <v>0</v>
      </c>
      <c r="BL82" s="316">
        <f t="shared" si="45"/>
        <v>0</v>
      </c>
      <c r="BM82" s="35"/>
      <c r="BN82" s="72">
        <f>SUM(B82:BM82)</f>
        <v>2.4906894324000008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6">C80+C82</f>
        <v>0</v>
      </c>
      <c r="D83" s="92">
        <f t="shared" si="46"/>
        <v>9.3395249999999999E-2</v>
      </c>
      <c r="E83" s="92">
        <f t="shared" si="46"/>
        <v>0.17979208260000001</v>
      </c>
      <c r="F83" s="92">
        <f t="shared" si="46"/>
        <v>0.16629335580000001</v>
      </c>
      <c r="G83" s="92">
        <f t="shared" si="46"/>
        <v>0.1538406558</v>
      </c>
      <c r="H83" s="92">
        <f t="shared" si="46"/>
        <v>0.1422845502</v>
      </c>
      <c r="I83" s="92">
        <f t="shared" si="46"/>
        <v>0.13162503900000003</v>
      </c>
      <c r="J83" s="92">
        <f t="shared" si="46"/>
        <v>0.12173759520000001</v>
      </c>
      <c r="K83" s="92">
        <f t="shared" si="46"/>
        <v>0.11262221880000002</v>
      </c>
      <c r="L83" s="92">
        <f t="shared" si="46"/>
        <v>0.11112789480000002</v>
      </c>
      <c r="M83" s="92">
        <f t="shared" si="46"/>
        <v>0.11112789480000002</v>
      </c>
      <c r="N83" s="92">
        <f t="shared" si="46"/>
        <v>0.11112789480000002</v>
      </c>
      <c r="O83" s="92">
        <f t="shared" si="46"/>
        <v>0.11112789480000002</v>
      </c>
      <c r="P83" s="92">
        <f t="shared" si="46"/>
        <v>0.11112789480000002</v>
      </c>
      <c r="Q83" s="92">
        <f t="shared" si="46"/>
        <v>0.11112789480000002</v>
      </c>
      <c r="R83" s="92">
        <f t="shared" si="46"/>
        <v>0.11112789480000002</v>
      </c>
      <c r="S83" s="92">
        <f t="shared" si="46"/>
        <v>0.11112789480000002</v>
      </c>
      <c r="T83" s="92">
        <f t="shared" si="46"/>
        <v>0.11112789480000002</v>
      </c>
      <c r="U83" s="92">
        <f t="shared" si="46"/>
        <v>0.11112789480000002</v>
      </c>
      <c r="V83" s="92">
        <f t="shared" si="46"/>
        <v>0.11112789480000002</v>
      </c>
      <c r="W83" s="92">
        <f t="shared" si="46"/>
        <v>0.11112789480000002</v>
      </c>
      <c r="X83" s="92">
        <f t="shared" si="46"/>
        <v>5.5563947400000008E-2</v>
      </c>
      <c r="Y83" s="92">
        <f t="shared" si="46"/>
        <v>0</v>
      </c>
      <c r="Z83" s="92">
        <f t="shared" si="46"/>
        <v>0</v>
      </c>
      <c r="AA83" s="92">
        <f t="shared" si="46"/>
        <v>0</v>
      </c>
      <c r="AB83" s="92">
        <f t="shared" si="46"/>
        <v>0</v>
      </c>
      <c r="AC83" s="92">
        <f t="shared" si="46"/>
        <v>0</v>
      </c>
      <c r="AD83" s="92">
        <f t="shared" si="46"/>
        <v>0</v>
      </c>
      <c r="AE83" s="92">
        <f t="shared" si="46"/>
        <v>0</v>
      </c>
      <c r="AF83" s="92">
        <f t="shared" si="46"/>
        <v>0</v>
      </c>
      <c r="AG83" s="92">
        <f t="shared" si="46"/>
        <v>0</v>
      </c>
      <c r="AH83" s="92">
        <f t="shared" si="46"/>
        <v>0</v>
      </c>
      <c r="AI83" s="92">
        <f t="shared" si="46"/>
        <v>0</v>
      </c>
      <c r="AJ83" s="92">
        <f t="shared" si="46"/>
        <v>0</v>
      </c>
      <c r="AK83" s="92">
        <f t="shared" si="46"/>
        <v>0</v>
      </c>
      <c r="AL83" s="92">
        <f t="shared" si="46"/>
        <v>0</v>
      </c>
      <c r="AM83" s="92">
        <f t="shared" si="46"/>
        <v>0</v>
      </c>
      <c r="AN83" s="92">
        <f t="shared" si="46"/>
        <v>0</v>
      </c>
      <c r="AO83" s="92">
        <f t="shared" si="46"/>
        <v>0</v>
      </c>
      <c r="AP83" s="92">
        <f t="shared" si="46"/>
        <v>0</v>
      </c>
      <c r="AQ83" s="92">
        <f t="shared" si="46"/>
        <v>0</v>
      </c>
      <c r="AR83" s="92">
        <f t="shared" si="46"/>
        <v>0</v>
      </c>
      <c r="AS83" s="92">
        <f t="shared" si="46"/>
        <v>0</v>
      </c>
      <c r="AT83" s="92">
        <f t="shared" si="46"/>
        <v>0</v>
      </c>
      <c r="AU83" s="92">
        <f t="shared" si="46"/>
        <v>0</v>
      </c>
      <c r="AV83" s="92">
        <f t="shared" si="46"/>
        <v>0</v>
      </c>
      <c r="AW83" s="92">
        <f t="shared" si="46"/>
        <v>0</v>
      </c>
      <c r="AX83" s="92">
        <f t="shared" si="46"/>
        <v>0</v>
      </c>
      <c r="AY83" s="92">
        <f t="shared" si="46"/>
        <v>0</v>
      </c>
      <c r="AZ83" s="92">
        <f t="shared" si="46"/>
        <v>0</v>
      </c>
      <c r="BA83" s="92">
        <f t="shared" si="46"/>
        <v>0</v>
      </c>
      <c r="BB83" s="92">
        <f t="shared" si="46"/>
        <v>0</v>
      </c>
      <c r="BC83" s="92">
        <f t="shared" si="46"/>
        <v>0</v>
      </c>
      <c r="BD83" s="92">
        <f t="shared" si="46"/>
        <v>0</v>
      </c>
      <c r="BE83" s="92">
        <f t="shared" si="46"/>
        <v>0</v>
      </c>
      <c r="BF83" s="92">
        <f t="shared" si="46"/>
        <v>0</v>
      </c>
      <c r="BG83" s="92">
        <f t="shared" si="46"/>
        <v>0</v>
      </c>
      <c r="BH83" s="92">
        <f t="shared" si="46"/>
        <v>0</v>
      </c>
      <c r="BI83" s="92">
        <f t="shared" si="46"/>
        <v>0</v>
      </c>
      <c r="BJ83" s="92">
        <f t="shared" si="46"/>
        <v>0</v>
      </c>
      <c r="BK83" s="92">
        <f t="shared" si="46"/>
        <v>0</v>
      </c>
      <c r="BL83" s="92">
        <f t="shared" si="46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7">$B$20*(1-$B$5)/$B$3</f>
        <v>0</v>
      </c>
      <c r="C86" s="72">
        <f t="shared" si="47"/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8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49">$C$20*(1-$B$5)/$B$3</f>
        <v>0</v>
      </c>
      <c r="D87" s="72">
        <f t="shared" si="49"/>
        <v>0</v>
      </c>
      <c r="E87" s="72">
        <f t="shared" si="49"/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8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6.2263499999999999E-2</v>
      </c>
      <c r="E88" s="72">
        <f t="shared" ref="E88:BA88" si="50">$D$20*(1-$B$5)/$B$3</f>
        <v>6.2263499999999999E-2</v>
      </c>
      <c r="F88" s="72">
        <f t="shared" si="50"/>
        <v>6.2263499999999999E-2</v>
      </c>
      <c r="G88" s="72">
        <f t="shared" si="50"/>
        <v>6.2263499999999999E-2</v>
      </c>
      <c r="H88" s="72">
        <f t="shared" si="50"/>
        <v>6.2263499999999999E-2</v>
      </c>
      <c r="I88" s="72">
        <f t="shared" si="50"/>
        <v>6.2263499999999999E-2</v>
      </c>
      <c r="J88" s="72">
        <f t="shared" si="50"/>
        <v>6.2263499999999999E-2</v>
      </c>
      <c r="K88" s="72">
        <f t="shared" si="50"/>
        <v>6.2263499999999999E-2</v>
      </c>
      <c r="L88" s="72">
        <f t="shared" si="50"/>
        <v>6.2263499999999999E-2</v>
      </c>
      <c r="M88" s="72">
        <f t="shared" si="50"/>
        <v>6.2263499999999999E-2</v>
      </c>
      <c r="N88" s="72">
        <f t="shared" si="50"/>
        <v>6.2263499999999999E-2</v>
      </c>
      <c r="O88" s="72">
        <f t="shared" si="50"/>
        <v>6.2263499999999999E-2</v>
      </c>
      <c r="P88" s="72">
        <f t="shared" si="50"/>
        <v>6.2263499999999999E-2</v>
      </c>
      <c r="Q88" s="72">
        <f t="shared" si="50"/>
        <v>6.2263499999999999E-2</v>
      </c>
      <c r="R88" s="72">
        <f t="shared" si="50"/>
        <v>6.2263499999999999E-2</v>
      </c>
      <c r="S88" s="72">
        <f t="shared" si="50"/>
        <v>6.2263499999999999E-2</v>
      </c>
      <c r="T88" s="72">
        <f t="shared" si="50"/>
        <v>6.2263499999999999E-2</v>
      </c>
      <c r="U88" s="72">
        <f t="shared" si="50"/>
        <v>6.2263499999999999E-2</v>
      </c>
      <c r="V88" s="72">
        <f t="shared" si="50"/>
        <v>6.2263499999999999E-2</v>
      </c>
      <c r="W88" s="72">
        <f t="shared" si="50"/>
        <v>6.2263499999999999E-2</v>
      </c>
      <c r="X88" s="72">
        <f t="shared" si="50"/>
        <v>6.2263499999999999E-2</v>
      </c>
      <c r="Y88" s="72">
        <f t="shared" si="50"/>
        <v>6.2263499999999999E-2</v>
      </c>
      <c r="Z88" s="72">
        <f t="shared" si="50"/>
        <v>6.2263499999999999E-2</v>
      </c>
      <c r="AA88" s="72">
        <f t="shared" si="50"/>
        <v>6.2263499999999999E-2</v>
      </c>
      <c r="AB88" s="72">
        <f t="shared" si="50"/>
        <v>6.2263499999999999E-2</v>
      </c>
      <c r="AC88" s="72">
        <f t="shared" si="50"/>
        <v>6.2263499999999999E-2</v>
      </c>
      <c r="AD88" s="72">
        <f t="shared" si="50"/>
        <v>6.2263499999999999E-2</v>
      </c>
      <c r="AE88" s="72">
        <f t="shared" si="50"/>
        <v>6.2263499999999999E-2</v>
      </c>
      <c r="AF88" s="72">
        <f t="shared" si="50"/>
        <v>6.2263499999999999E-2</v>
      </c>
      <c r="AG88" s="72">
        <f t="shared" si="50"/>
        <v>6.2263499999999999E-2</v>
      </c>
      <c r="AH88" s="72">
        <f t="shared" si="50"/>
        <v>6.2263499999999999E-2</v>
      </c>
      <c r="AI88" s="72">
        <f t="shared" si="50"/>
        <v>6.2263499999999999E-2</v>
      </c>
      <c r="AJ88" s="72">
        <f t="shared" si="50"/>
        <v>6.2263499999999999E-2</v>
      </c>
      <c r="AK88" s="72">
        <f t="shared" si="50"/>
        <v>6.2263499999999999E-2</v>
      </c>
      <c r="AL88" s="72">
        <f t="shared" si="50"/>
        <v>6.2263499999999999E-2</v>
      </c>
      <c r="AM88" s="72">
        <f t="shared" si="50"/>
        <v>6.2263499999999999E-2</v>
      </c>
      <c r="AN88" s="72">
        <f t="shared" si="50"/>
        <v>6.2263499999999999E-2</v>
      </c>
      <c r="AO88" s="72">
        <f t="shared" si="50"/>
        <v>6.2263499999999999E-2</v>
      </c>
      <c r="AP88" s="72">
        <f t="shared" si="50"/>
        <v>6.2263499999999999E-2</v>
      </c>
      <c r="AQ88" s="72">
        <f t="shared" si="50"/>
        <v>6.2263499999999999E-2</v>
      </c>
      <c r="AR88" s="72">
        <f t="shared" si="50"/>
        <v>6.2263499999999999E-2</v>
      </c>
      <c r="AS88" s="72">
        <f t="shared" si="50"/>
        <v>6.2263499999999999E-2</v>
      </c>
      <c r="AT88" s="72">
        <f t="shared" si="50"/>
        <v>6.2263499999999999E-2</v>
      </c>
      <c r="AU88" s="72">
        <f t="shared" si="50"/>
        <v>6.2263499999999999E-2</v>
      </c>
      <c r="AV88" s="72">
        <f t="shared" si="50"/>
        <v>6.2263499999999999E-2</v>
      </c>
      <c r="AW88" s="72">
        <f t="shared" si="50"/>
        <v>6.2263499999999999E-2</v>
      </c>
      <c r="AX88" s="72">
        <f t="shared" si="50"/>
        <v>6.2263499999999999E-2</v>
      </c>
      <c r="AY88" s="72">
        <f t="shared" si="50"/>
        <v>6.2263499999999999E-2</v>
      </c>
      <c r="AZ88" s="72">
        <f t="shared" si="50"/>
        <v>6.2263499999999999E-2</v>
      </c>
      <c r="BA88" s="72">
        <f t="shared" si="50"/>
        <v>6.2263499999999999E-2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8"/>
        <v>3.1131749999999974</v>
      </c>
      <c r="BO88" s="321">
        <f>BN104*(1+0.25)</f>
        <v>3.1131749999999982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1">$E$20*(1-$B$5)/$B$3</f>
        <v>0</v>
      </c>
      <c r="F89" s="72">
        <f t="shared" si="51"/>
        <v>0</v>
      </c>
      <c r="G89" s="72">
        <f t="shared" si="51"/>
        <v>0</v>
      </c>
      <c r="H89" s="72">
        <f t="shared" si="51"/>
        <v>0</v>
      </c>
      <c r="I89" s="72">
        <f t="shared" si="51"/>
        <v>0</v>
      </c>
      <c r="J89" s="72">
        <f t="shared" si="51"/>
        <v>0</v>
      </c>
      <c r="K89" s="72">
        <f t="shared" si="51"/>
        <v>0</v>
      </c>
      <c r="L89" s="72">
        <f t="shared" si="51"/>
        <v>0</v>
      </c>
      <c r="M89" s="72">
        <f t="shared" si="51"/>
        <v>0</v>
      </c>
      <c r="N89" s="72">
        <f t="shared" si="51"/>
        <v>0</v>
      </c>
      <c r="O89" s="72">
        <f t="shared" si="51"/>
        <v>0</v>
      </c>
      <c r="P89" s="72">
        <f t="shared" si="51"/>
        <v>0</v>
      </c>
      <c r="Q89" s="72">
        <f t="shared" si="51"/>
        <v>0</v>
      </c>
      <c r="R89" s="72">
        <f t="shared" si="51"/>
        <v>0</v>
      </c>
      <c r="S89" s="72">
        <f t="shared" si="51"/>
        <v>0</v>
      </c>
      <c r="T89" s="72">
        <f t="shared" si="51"/>
        <v>0</v>
      </c>
      <c r="U89" s="72">
        <f t="shared" si="51"/>
        <v>0</v>
      </c>
      <c r="V89" s="72">
        <f t="shared" si="51"/>
        <v>0</v>
      </c>
      <c r="W89" s="72">
        <f t="shared" si="51"/>
        <v>0</v>
      </c>
      <c r="X89" s="72">
        <f t="shared" si="51"/>
        <v>0</v>
      </c>
      <c r="Y89" s="72">
        <f t="shared" si="51"/>
        <v>0</v>
      </c>
      <c r="Z89" s="72">
        <f t="shared" si="51"/>
        <v>0</v>
      </c>
      <c r="AA89" s="72">
        <f t="shared" si="51"/>
        <v>0</v>
      </c>
      <c r="AB89" s="72">
        <f t="shared" si="51"/>
        <v>0</v>
      </c>
      <c r="AC89" s="72">
        <f t="shared" si="51"/>
        <v>0</v>
      </c>
      <c r="AD89" s="72">
        <f t="shared" si="51"/>
        <v>0</v>
      </c>
      <c r="AE89" s="72">
        <f t="shared" si="51"/>
        <v>0</v>
      </c>
      <c r="AF89" s="72">
        <f t="shared" si="51"/>
        <v>0</v>
      </c>
      <c r="AG89" s="72">
        <f t="shared" si="51"/>
        <v>0</v>
      </c>
      <c r="AH89" s="72">
        <f t="shared" si="51"/>
        <v>0</v>
      </c>
      <c r="AI89" s="72">
        <f t="shared" si="51"/>
        <v>0</v>
      </c>
      <c r="AJ89" s="72">
        <f t="shared" si="51"/>
        <v>0</v>
      </c>
      <c r="AK89" s="72">
        <f t="shared" si="51"/>
        <v>0</v>
      </c>
      <c r="AL89" s="72">
        <f t="shared" si="51"/>
        <v>0</v>
      </c>
      <c r="AM89" s="72">
        <f t="shared" si="51"/>
        <v>0</v>
      </c>
      <c r="AN89" s="72">
        <f t="shared" si="51"/>
        <v>0</v>
      </c>
      <c r="AO89" s="72">
        <f t="shared" si="51"/>
        <v>0</v>
      </c>
      <c r="AP89" s="72">
        <f t="shared" si="51"/>
        <v>0</v>
      </c>
      <c r="AQ89" s="72">
        <f t="shared" si="51"/>
        <v>0</v>
      </c>
      <c r="AR89" s="72">
        <f t="shared" si="51"/>
        <v>0</v>
      </c>
      <c r="AS89" s="72">
        <f t="shared" si="51"/>
        <v>0</v>
      </c>
      <c r="AT89" s="72">
        <f t="shared" si="51"/>
        <v>0</v>
      </c>
      <c r="AU89" s="72">
        <f t="shared" si="51"/>
        <v>0</v>
      </c>
      <c r="AV89" s="72">
        <f t="shared" si="51"/>
        <v>0</v>
      </c>
      <c r="AW89" s="72">
        <f t="shared" si="51"/>
        <v>0</v>
      </c>
      <c r="AX89" s="72">
        <f t="shared" si="51"/>
        <v>0</v>
      </c>
      <c r="AY89" s="72">
        <f t="shared" si="51"/>
        <v>0</v>
      </c>
      <c r="AZ89" s="72">
        <f t="shared" si="51"/>
        <v>0</v>
      </c>
      <c r="BA89" s="72">
        <f t="shared" si="51"/>
        <v>0</v>
      </c>
      <c r="BB89" s="72">
        <f t="shared" si="51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8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2">$F$20*(1-$B$5)/$B$3</f>
        <v>0</v>
      </c>
      <c r="G90" s="72">
        <f t="shared" si="52"/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8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3">$G$20*(1-$B$5)/$B$3</f>
        <v>0</v>
      </c>
      <c r="H91" s="72">
        <f t="shared" si="53"/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8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4">$H$20*(1-$B$5)/$B$3</f>
        <v>0</v>
      </c>
      <c r="I92" s="72">
        <f t="shared" si="54"/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8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5">$I$20*(1-$B$5)/$B$3</f>
        <v>0</v>
      </c>
      <c r="J93" s="72">
        <f t="shared" si="55"/>
        <v>0</v>
      </c>
      <c r="K93" s="72">
        <f t="shared" si="55"/>
        <v>0</v>
      </c>
      <c r="L93" s="72">
        <f t="shared" si="55"/>
        <v>0</v>
      </c>
      <c r="M93" s="72">
        <f t="shared" si="55"/>
        <v>0</v>
      </c>
      <c r="N93" s="72">
        <f t="shared" si="55"/>
        <v>0</v>
      </c>
      <c r="O93" s="72">
        <f t="shared" si="55"/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/>
      <c r="BH93" s="72"/>
      <c r="BI93" s="72"/>
      <c r="BJ93" s="72"/>
      <c r="BK93" s="72"/>
      <c r="BL93" s="72"/>
      <c r="BM93" s="35"/>
      <c r="BN93" s="72">
        <f t="shared" si="48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6">$J$20*(1-$B$5)/$B$3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/>
      <c r="BI94" s="72"/>
      <c r="BJ94" s="72"/>
      <c r="BK94" s="72"/>
      <c r="BL94" s="72"/>
      <c r="BM94" s="35"/>
      <c r="BN94" s="72">
        <f t="shared" si="48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7">$K$20*(1-$B$5)/$B$3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/>
      <c r="BJ95" s="72"/>
      <c r="BK95" s="72"/>
      <c r="BL95" s="72"/>
      <c r="BM95" s="35"/>
      <c r="BN95" s="72">
        <f t="shared" si="48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8">$L$20*(1-$B$5)/$B$3</f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/>
      <c r="BK96" s="72"/>
      <c r="BL96" s="72"/>
      <c r="BM96" s="35"/>
      <c r="BN96" s="72">
        <f t="shared" si="48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59">$M$20*(1-$B$5)/$B$3</f>
        <v>0</v>
      </c>
      <c r="O97" s="72">
        <f t="shared" si="59"/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/>
      <c r="BL97" s="72"/>
      <c r="BM97" s="35"/>
      <c r="BN97" s="72">
        <f t="shared" si="48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0">$N$20*(1-$B$5)/$B$3</f>
        <v>0</v>
      </c>
      <c r="P98" s="72">
        <f t="shared" si="60"/>
        <v>0</v>
      </c>
      <c r="Q98" s="72">
        <f t="shared" si="60"/>
        <v>0</v>
      </c>
      <c r="R98" s="72">
        <f t="shared" si="60"/>
        <v>0</v>
      </c>
      <c r="S98" s="72">
        <f t="shared" si="60"/>
        <v>0</v>
      </c>
      <c r="T98" s="72">
        <f t="shared" si="60"/>
        <v>0</v>
      </c>
      <c r="U98" s="72">
        <f t="shared" si="60"/>
        <v>0</v>
      </c>
      <c r="V98" s="72">
        <f t="shared" si="60"/>
        <v>0</v>
      </c>
      <c r="W98" s="72">
        <f t="shared" si="60"/>
        <v>0</v>
      </c>
      <c r="X98" s="72">
        <f t="shared" si="60"/>
        <v>0</v>
      </c>
      <c r="Y98" s="72">
        <f t="shared" si="60"/>
        <v>0</v>
      </c>
      <c r="Z98" s="72">
        <f t="shared" si="60"/>
        <v>0</v>
      </c>
      <c r="AA98" s="72">
        <f t="shared" si="60"/>
        <v>0</v>
      </c>
      <c r="AB98" s="72">
        <f t="shared" si="60"/>
        <v>0</v>
      </c>
      <c r="AC98" s="72">
        <f t="shared" si="60"/>
        <v>0</v>
      </c>
      <c r="AD98" s="72">
        <f t="shared" si="60"/>
        <v>0</v>
      </c>
      <c r="AE98" s="72">
        <f t="shared" si="60"/>
        <v>0</v>
      </c>
      <c r="AF98" s="72">
        <f t="shared" si="60"/>
        <v>0</v>
      </c>
      <c r="AG98" s="72">
        <f t="shared" si="60"/>
        <v>0</v>
      </c>
      <c r="AH98" s="72">
        <f t="shared" si="60"/>
        <v>0</v>
      </c>
      <c r="AI98" s="72">
        <f t="shared" si="60"/>
        <v>0</v>
      </c>
      <c r="AJ98" s="72">
        <f t="shared" si="60"/>
        <v>0</v>
      </c>
      <c r="AK98" s="72">
        <f t="shared" si="60"/>
        <v>0</v>
      </c>
      <c r="AL98" s="72">
        <f t="shared" si="60"/>
        <v>0</v>
      </c>
      <c r="AM98" s="72">
        <f t="shared" si="60"/>
        <v>0</v>
      </c>
      <c r="AN98" s="72">
        <f t="shared" si="60"/>
        <v>0</v>
      </c>
      <c r="AO98" s="72">
        <f t="shared" si="60"/>
        <v>0</v>
      </c>
      <c r="AP98" s="72">
        <f t="shared" si="60"/>
        <v>0</v>
      </c>
      <c r="AQ98" s="72">
        <f t="shared" si="60"/>
        <v>0</v>
      </c>
      <c r="AR98" s="72">
        <f t="shared" si="60"/>
        <v>0</v>
      </c>
      <c r="AS98" s="72">
        <f t="shared" si="60"/>
        <v>0</v>
      </c>
      <c r="AT98" s="72">
        <f t="shared" si="60"/>
        <v>0</v>
      </c>
      <c r="AU98" s="72">
        <f t="shared" si="60"/>
        <v>0</v>
      </c>
      <c r="AV98" s="72">
        <f t="shared" si="60"/>
        <v>0</v>
      </c>
      <c r="AW98" s="72">
        <f t="shared" si="60"/>
        <v>0</v>
      </c>
      <c r="AX98" s="72">
        <f t="shared" si="60"/>
        <v>0</v>
      </c>
      <c r="AY98" s="72">
        <f t="shared" si="60"/>
        <v>0</v>
      </c>
      <c r="AZ98" s="72">
        <f t="shared" si="60"/>
        <v>0</v>
      </c>
      <c r="BA98" s="72">
        <f t="shared" si="60"/>
        <v>0</v>
      </c>
      <c r="BB98" s="72">
        <f t="shared" si="60"/>
        <v>0</v>
      </c>
      <c r="BC98" s="72">
        <f t="shared" si="60"/>
        <v>0</v>
      </c>
      <c r="BD98" s="72">
        <f t="shared" si="60"/>
        <v>0</v>
      </c>
      <c r="BE98" s="72">
        <f t="shared" si="60"/>
        <v>0</v>
      </c>
      <c r="BF98" s="72">
        <f t="shared" si="60"/>
        <v>0</v>
      </c>
      <c r="BG98" s="72">
        <f t="shared" si="60"/>
        <v>0</v>
      </c>
      <c r="BH98" s="72">
        <f t="shared" si="60"/>
        <v>0</v>
      </c>
      <c r="BI98" s="72">
        <f t="shared" si="60"/>
        <v>0</v>
      </c>
      <c r="BJ98" s="72">
        <f t="shared" si="60"/>
        <v>0</v>
      </c>
      <c r="BK98" s="72">
        <f t="shared" si="60"/>
        <v>0</v>
      </c>
      <c r="BL98" s="72"/>
      <c r="BM98" s="35"/>
      <c r="BN98" s="72">
        <f t="shared" si="48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1">SUM(C86:C98)</f>
        <v>0</v>
      </c>
      <c r="D99" s="101">
        <f t="shared" si="61"/>
        <v>6.2263499999999999E-2</v>
      </c>
      <c r="E99" s="101">
        <f t="shared" si="61"/>
        <v>6.2263499999999999E-2</v>
      </c>
      <c r="F99" s="101">
        <f t="shared" si="61"/>
        <v>6.2263499999999999E-2</v>
      </c>
      <c r="G99" s="101">
        <f t="shared" si="61"/>
        <v>6.2263499999999999E-2</v>
      </c>
      <c r="H99" s="101">
        <f t="shared" si="61"/>
        <v>6.2263499999999999E-2</v>
      </c>
      <c r="I99" s="101">
        <f t="shared" si="61"/>
        <v>6.2263499999999999E-2</v>
      </c>
      <c r="J99" s="101">
        <f t="shared" si="61"/>
        <v>6.2263499999999999E-2</v>
      </c>
      <c r="K99" s="101">
        <f t="shared" si="61"/>
        <v>6.2263499999999999E-2</v>
      </c>
      <c r="L99" s="101">
        <f t="shared" si="61"/>
        <v>6.2263499999999999E-2</v>
      </c>
      <c r="M99" s="101">
        <f t="shared" si="61"/>
        <v>6.2263499999999999E-2</v>
      </c>
      <c r="N99" s="101">
        <f t="shared" si="61"/>
        <v>6.2263499999999999E-2</v>
      </c>
      <c r="O99" s="101">
        <f t="shared" si="61"/>
        <v>6.2263499999999999E-2</v>
      </c>
      <c r="P99" s="101">
        <f t="shared" si="61"/>
        <v>6.2263499999999999E-2</v>
      </c>
      <c r="Q99" s="101">
        <f t="shared" si="61"/>
        <v>6.2263499999999999E-2</v>
      </c>
      <c r="R99" s="101">
        <f t="shared" si="61"/>
        <v>6.2263499999999999E-2</v>
      </c>
      <c r="S99" s="101">
        <f t="shared" si="61"/>
        <v>6.2263499999999999E-2</v>
      </c>
      <c r="T99" s="101">
        <f t="shared" si="61"/>
        <v>6.2263499999999999E-2</v>
      </c>
      <c r="U99" s="101">
        <f t="shared" si="61"/>
        <v>6.2263499999999999E-2</v>
      </c>
      <c r="V99" s="101">
        <f t="shared" si="61"/>
        <v>6.2263499999999999E-2</v>
      </c>
      <c r="W99" s="101">
        <f t="shared" si="61"/>
        <v>6.2263499999999999E-2</v>
      </c>
      <c r="X99" s="101">
        <f t="shared" si="61"/>
        <v>6.2263499999999999E-2</v>
      </c>
      <c r="Y99" s="101">
        <f t="shared" si="61"/>
        <v>6.2263499999999999E-2</v>
      </c>
      <c r="Z99" s="101">
        <f t="shared" si="61"/>
        <v>6.2263499999999999E-2</v>
      </c>
      <c r="AA99" s="101">
        <f t="shared" si="61"/>
        <v>6.2263499999999999E-2</v>
      </c>
      <c r="AB99" s="101">
        <f t="shared" si="61"/>
        <v>6.2263499999999999E-2</v>
      </c>
      <c r="AC99" s="101">
        <f t="shared" si="61"/>
        <v>6.2263499999999999E-2</v>
      </c>
      <c r="AD99" s="101">
        <f t="shared" si="61"/>
        <v>6.2263499999999999E-2</v>
      </c>
      <c r="AE99" s="101">
        <f t="shared" si="61"/>
        <v>6.2263499999999999E-2</v>
      </c>
      <c r="AF99" s="101">
        <f t="shared" si="61"/>
        <v>6.2263499999999999E-2</v>
      </c>
      <c r="AG99" s="101">
        <f t="shared" si="61"/>
        <v>6.2263499999999999E-2</v>
      </c>
      <c r="AH99" s="101">
        <f t="shared" si="61"/>
        <v>6.2263499999999999E-2</v>
      </c>
      <c r="AI99" s="101">
        <f t="shared" si="61"/>
        <v>6.2263499999999999E-2</v>
      </c>
      <c r="AJ99" s="101">
        <f t="shared" si="61"/>
        <v>6.2263499999999999E-2</v>
      </c>
      <c r="AK99" s="101">
        <f t="shared" si="61"/>
        <v>6.2263499999999999E-2</v>
      </c>
      <c r="AL99" s="101">
        <f t="shared" si="61"/>
        <v>6.2263499999999999E-2</v>
      </c>
      <c r="AM99" s="101">
        <f t="shared" si="61"/>
        <v>6.2263499999999999E-2</v>
      </c>
      <c r="AN99" s="101">
        <f t="shared" si="61"/>
        <v>6.2263499999999999E-2</v>
      </c>
      <c r="AO99" s="101">
        <f t="shared" si="61"/>
        <v>6.2263499999999999E-2</v>
      </c>
      <c r="AP99" s="101">
        <f t="shared" si="61"/>
        <v>6.2263499999999999E-2</v>
      </c>
      <c r="AQ99" s="101">
        <f t="shared" si="61"/>
        <v>6.2263499999999999E-2</v>
      </c>
      <c r="AR99" s="101">
        <f t="shared" si="61"/>
        <v>6.2263499999999999E-2</v>
      </c>
      <c r="AS99" s="101">
        <f t="shared" si="61"/>
        <v>6.2263499999999999E-2</v>
      </c>
      <c r="AT99" s="101">
        <f t="shared" si="61"/>
        <v>6.2263499999999999E-2</v>
      </c>
      <c r="AU99" s="101">
        <f t="shared" si="61"/>
        <v>6.2263499999999999E-2</v>
      </c>
      <c r="AV99" s="101">
        <f t="shared" si="61"/>
        <v>6.2263499999999999E-2</v>
      </c>
      <c r="AW99" s="101">
        <f t="shared" si="61"/>
        <v>6.2263499999999999E-2</v>
      </c>
      <c r="AX99" s="101">
        <f t="shared" si="61"/>
        <v>6.2263499999999999E-2</v>
      </c>
      <c r="AY99" s="101">
        <f t="shared" si="61"/>
        <v>6.2263499999999999E-2</v>
      </c>
      <c r="AZ99" s="101">
        <f t="shared" si="61"/>
        <v>6.2263499999999999E-2</v>
      </c>
      <c r="BA99" s="101">
        <f t="shared" si="61"/>
        <v>6.2263499999999999E-2</v>
      </c>
      <c r="BB99" s="101">
        <f t="shared" si="61"/>
        <v>0</v>
      </c>
      <c r="BC99" s="101">
        <f t="shared" si="61"/>
        <v>0</v>
      </c>
      <c r="BD99" s="101">
        <f t="shared" si="61"/>
        <v>0</v>
      </c>
      <c r="BE99" s="101">
        <f t="shared" si="61"/>
        <v>0</v>
      </c>
      <c r="BF99" s="101">
        <f t="shared" si="61"/>
        <v>0</v>
      </c>
      <c r="BG99" s="101">
        <f t="shared" si="61"/>
        <v>0</v>
      </c>
      <c r="BH99" s="101">
        <f t="shared" si="61"/>
        <v>0</v>
      </c>
      <c r="BI99" s="101">
        <f t="shared" si="61"/>
        <v>0</v>
      </c>
      <c r="BJ99" s="101">
        <f t="shared" si="61"/>
        <v>0</v>
      </c>
      <c r="BK99" s="101">
        <f t="shared" si="61"/>
        <v>0</v>
      </c>
      <c r="BL99" s="101">
        <f t="shared" si="61"/>
        <v>0</v>
      </c>
      <c r="BM99" s="330"/>
      <c r="BN99" s="55">
        <f>SUM(BN86:BN98)</f>
        <v>3.1131749999999974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2">$B$20/$B$3</f>
        <v>0</v>
      </c>
      <c r="C102" s="72">
        <f t="shared" si="62"/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/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3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4">$C$20/$B$3</f>
        <v>0</v>
      </c>
      <c r="D103" s="72">
        <f t="shared" si="64"/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/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3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5">$D$20/$B$3</f>
        <v>4.9810800000000002E-2</v>
      </c>
      <c r="E104" s="72">
        <f t="shared" si="65"/>
        <v>4.9810800000000002E-2</v>
      </c>
      <c r="F104" s="72">
        <f t="shared" si="65"/>
        <v>4.9810800000000002E-2</v>
      </c>
      <c r="G104" s="72">
        <f t="shared" si="65"/>
        <v>4.9810800000000002E-2</v>
      </c>
      <c r="H104" s="72">
        <f t="shared" si="65"/>
        <v>4.9810800000000002E-2</v>
      </c>
      <c r="I104" s="72">
        <f t="shared" si="65"/>
        <v>4.9810800000000002E-2</v>
      </c>
      <c r="J104" s="72">
        <f t="shared" si="65"/>
        <v>4.9810800000000002E-2</v>
      </c>
      <c r="K104" s="72">
        <f t="shared" si="65"/>
        <v>4.9810800000000002E-2</v>
      </c>
      <c r="L104" s="72">
        <f t="shared" si="65"/>
        <v>4.9810800000000002E-2</v>
      </c>
      <c r="M104" s="72">
        <f t="shared" si="65"/>
        <v>4.9810800000000002E-2</v>
      </c>
      <c r="N104" s="72">
        <f t="shared" si="65"/>
        <v>4.9810800000000002E-2</v>
      </c>
      <c r="O104" s="72">
        <f t="shared" si="65"/>
        <v>4.9810800000000002E-2</v>
      </c>
      <c r="P104" s="72">
        <f t="shared" si="65"/>
        <v>4.9810800000000002E-2</v>
      </c>
      <c r="Q104" s="72">
        <f t="shared" si="65"/>
        <v>4.9810800000000002E-2</v>
      </c>
      <c r="R104" s="72">
        <f t="shared" si="65"/>
        <v>4.9810800000000002E-2</v>
      </c>
      <c r="S104" s="72">
        <f t="shared" si="65"/>
        <v>4.9810800000000002E-2</v>
      </c>
      <c r="T104" s="72">
        <f t="shared" si="65"/>
        <v>4.9810800000000002E-2</v>
      </c>
      <c r="U104" s="72">
        <f t="shared" si="65"/>
        <v>4.9810800000000002E-2</v>
      </c>
      <c r="V104" s="72">
        <f t="shared" si="65"/>
        <v>4.9810800000000002E-2</v>
      </c>
      <c r="W104" s="72">
        <f t="shared" si="65"/>
        <v>4.9810800000000002E-2</v>
      </c>
      <c r="X104" s="72">
        <f t="shared" si="65"/>
        <v>4.9810800000000002E-2</v>
      </c>
      <c r="Y104" s="72">
        <f t="shared" si="65"/>
        <v>4.9810800000000002E-2</v>
      </c>
      <c r="Z104" s="72">
        <f t="shared" si="65"/>
        <v>4.9810800000000002E-2</v>
      </c>
      <c r="AA104" s="72">
        <f t="shared" si="65"/>
        <v>4.9810800000000002E-2</v>
      </c>
      <c r="AB104" s="72">
        <f t="shared" si="65"/>
        <v>4.9810800000000002E-2</v>
      </c>
      <c r="AC104" s="72">
        <f t="shared" si="65"/>
        <v>4.9810800000000002E-2</v>
      </c>
      <c r="AD104" s="72">
        <f t="shared" si="65"/>
        <v>4.9810800000000002E-2</v>
      </c>
      <c r="AE104" s="72">
        <f t="shared" si="65"/>
        <v>4.9810800000000002E-2</v>
      </c>
      <c r="AF104" s="72">
        <f t="shared" si="65"/>
        <v>4.9810800000000002E-2</v>
      </c>
      <c r="AG104" s="72">
        <f t="shared" si="65"/>
        <v>4.9810800000000002E-2</v>
      </c>
      <c r="AH104" s="72">
        <f t="shared" si="65"/>
        <v>4.9810800000000002E-2</v>
      </c>
      <c r="AI104" s="72">
        <f t="shared" si="65"/>
        <v>4.9810800000000002E-2</v>
      </c>
      <c r="AJ104" s="72">
        <f t="shared" si="65"/>
        <v>4.9810800000000002E-2</v>
      </c>
      <c r="AK104" s="72">
        <f t="shared" si="65"/>
        <v>4.9810800000000002E-2</v>
      </c>
      <c r="AL104" s="72">
        <f t="shared" si="65"/>
        <v>4.9810800000000002E-2</v>
      </c>
      <c r="AM104" s="72">
        <f t="shared" si="65"/>
        <v>4.9810800000000002E-2</v>
      </c>
      <c r="AN104" s="72">
        <f t="shared" si="65"/>
        <v>4.9810800000000002E-2</v>
      </c>
      <c r="AO104" s="72">
        <f t="shared" si="65"/>
        <v>4.9810800000000002E-2</v>
      </c>
      <c r="AP104" s="72">
        <f t="shared" si="65"/>
        <v>4.9810800000000002E-2</v>
      </c>
      <c r="AQ104" s="72">
        <f t="shared" si="65"/>
        <v>4.9810800000000002E-2</v>
      </c>
      <c r="AR104" s="72">
        <f t="shared" si="65"/>
        <v>4.9810800000000002E-2</v>
      </c>
      <c r="AS104" s="72">
        <f t="shared" si="65"/>
        <v>4.9810800000000002E-2</v>
      </c>
      <c r="AT104" s="72">
        <f t="shared" si="65"/>
        <v>4.9810800000000002E-2</v>
      </c>
      <c r="AU104" s="72">
        <f t="shared" si="65"/>
        <v>4.9810800000000002E-2</v>
      </c>
      <c r="AV104" s="72">
        <f t="shared" si="65"/>
        <v>4.9810800000000002E-2</v>
      </c>
      <c r="AW104" s="72">
        <f t="shared" si="65"/>
        <v>4.9810800000000002E-2</v>
      </c>
      <c r="AX104" s="72">
        <f t="shared" si="65"/>
        <v>4.9810800000000002E-2</v>
      </c>
      <c r="AY104" s="72">
        <f t="shared" si="65"/>
        <v>4.9810800000000002E-2</v>
      </c>
      <c r="AZ104" s="72">
        <f t="shared" si="65"/>
        <v>4.9810800000000002E-2</v>
      </c>
      <c r="BA104" s="72">
        <f t="shared" si="65"/>
        <v>4.9810800000000002E-2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3"/>
        <v>2.4905399999999984</v>
      </c>
      <c r="BO104" s="321">
        <f>D20</f>
        <v>2.4905400000000002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6">$E$20/$B$3</f>
        <v>0</v>
      </c>
      <c r="F105" s="72">
        <f t="shared" si="66"/>
        <v>0</v>
      </c>
      <c r="G105" s="72">
        <f t="shared" si="66"/>
        <v>0</v>
      </c>
      <c r="H105" s="72">
        <f t="shared" si="66"/>
        <v>0</v>
      </c>
      <c r="I105" s="72">
        <f t="shared" si="66"/>
        <v>0</v>
      </c>
      <c r="J105" s="72">
        <f t="shared" si="66"/>
        <v>0</v>
      </c>
      <c r="K105" s="72">
        <f t="shared" si="66"/>
        <v>0</v>
      </c>
      <c r="L105" s="72">
        <f t="shared" si="66"/>
        <v>0</v>
      </c>
      <c r="M105" s="72">
        <f t="shared" si="66"/>
        <v>0</v>
      </c>
      <c r="N105" s="72">
        <f t="shared" si="66"/>
        <v>0</v>
      </c>
      <c r="O105" s="72">
        <f t="shared" si="66"/>
        <v>0</v>
      </c>
      <c r="P105" s="72">
        <f t="shared" si="66"/>
        <v>0</v>
      </c>
      <c r="Q105" s="72">
        <f t="shared" si="66"/>
        <v>0</v>
      </c>
      <c r="R105" s="72">
        <f t="shared" si="66"/>
        <v>0</v>
      </c>
      <c r="S105" s="72">
        <f t="shared" si="66"/>
        <v>0</v>
      </c>
      <c r="T105" s="72">
        <f t="shared" si="66"/>
        <v>0</v>
      </c>
      <c r="U105" s="72">
        <f t="shared" si="66"/>
        <v>0</v>
      </c>
      <c r="V105" s="72">
        <f t="shared" si="66"/>
        <v>0</v>
      </c>
      <c r="W105" s="72">
        <f t="shared" si="66"/>
        <v>0</v>
      </c>
      <c r="X105" s="72">
        <f t="shared" si="66"/>
        <v>0</v>
      </c>
      <c r="Y105" s="72">
        <f t="shared" si="66"/>
        <v>0</v>
      </c>
      <c r="Z105" s="72">
        <f t="shared" si="66"/>
        <v>0</v>
      </c>
      <c r="AA105" s="72">
        <f t="shared" si="66"/>
        <v>0</v>
      </c>
      <c r="AB105" s="72">
        <f t="shared" si="66"/>
        <v>0</v>
      </c>
      <c r="AC105" s="72">
        <f t="shared" si="66"/>
        <v>0</v>
      </c>
      <c r="AD105" s="72">
        <f t="shared" si="66"/>
        <v>0</v>
      </c>
      <c r="AE105" s="72">
        <f t="shared" si="66"/>
        <v>0</v>
      </c>
      <c r="AF105" s="72">
        <f t="shared" si="66"/>
        <v>0</v>
      </c>
      <c r="AG105" s="72">
        <f t="shared" si="66"/>
        <v>0</v>
      </c>
      <c r="AH105" s="72">
        <f t="shared" si="66"/>
        <v>0</v>
      </c>
      <c r="AI105" s="72">
        <f t="shared" si="66"/>
        <v>0</v>
      </c>
      <c r="AJ105" s="72">
        <f t="shared" si="66"/>
        <v>0</v>
      </c>
      <c r="AK105" s="72">
        <f t="shared" si="66"/>
        <v>0</v>
      </c>
      <c r="AL105" s="72">
        <f t="shared" si="66"/>
        <v>0</v>
      </c>
      <c r="AM105" s="72">
        <f t="shared" si="66"/>
        <v>0</v>
      </c>
      <c r="AN105" s="72">
        <f t="shared" si="66"/>
        <v>0</v>
      </c>
      <c r="AO105" s="72">
        <f t="shared" si="66"/>
        <v>0</v>
      </c>
      <c r="AP105" s="72">
        <f t="shared" si="66"/>
        <v>0</v>
      </c>
      <c r="AQ105" s="72">
        <f t="shared" si="66"/>
        <v>0</v>
      </c>
      <c r="AR105" s="72">
        <f t="shared" si="66"/>
        <v>0</v>
      </c>
      <c r="AS105" s="72">
        <f t="shared" si="66"/>
        <v>0</v>
      </c>
      <c r="AT105" s="72">
        <f t="shared" si="66"/>
        <v>0</v>
      </c>
      <c r="AU105" s="72">
        <f t="shared" si="66"/>
        <v>0</v>
      </c>
      <c r="AV105" s="72">
        <f t="shared" si="66"/>
        <v>0</v>
      </c>
      <c r="AW105" s="72">
        <f t="shared" si="66"/>
        <v>0</v>
      </c>
      <c r="AX105" s="72">
        <f t="shared" si="66"/>
        <v>0</v>
      </c>
      <c r="AY105" s="72">
        <f t="shared" si="66"/>
        <v>0</v>
      </c>
      <c r="AZ105" s="72">
        <f t="shared" si="66"/>
        <v>0</v>
      </c>
      <c r="BA105" s="72">
        <f t="shared" si="66"/>
        <v>0</v>
      </c>
      <c r="BB105" s="72">
        <f t="shared" si="66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3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7">$F$20/$B$3</f>
        <v>0</v>
      </c>
      <c r="G106" s="72">
        <f t="shared" si="67"/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3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8">$G$20/$B$3</f>
        <v>0</v>
      </c>
      <c r="H107" s="72">
        <f t="shared" si="68"/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3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69">$H$20/$B$3</f>
        <v>0</v>
      </c>
      <c r="I108" s="72">
        <f t="shared" si="69"/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3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0">$I$20/$B$3</f>
        <v>0</v>
      </c>
      <c r="J109" s="72">
        <f t="shared" si="70"/>
        <v>0</v>
      </c>
      <c r="K109" s="72">
        <f t="shared" si="70"/>
        <v>0</v>
      </c>
      <c r="L109" s="72">
        <f t="shared" si="70"/>
        <v>0</v>
      </c>
      <c r="M109" s="72">
        <f t="shared" si="70"/>
        <v>0</v>
      </c>
      <c r="N109" s="72">
        <f t="shared" si="70"/>
        <v>0</v>
      </c>
      <c r="O109" s="72">
        <f t="shared" si="70"/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3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1">$J$20/$B$3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/>
      <c r="BI110" s="72"/>
      <c r="BJ110" s="72"/>
      <c r="BK110" s="72"/>
      <c r="BL110" s="72"/>
      <c r="BM110" s="35"/>
      <c r="BN110" s="72">
        <f t="shared" si="63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2">$K$20/$B$3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/>
      <c r="BJ111" s="72"/>
      <c r="BK111" s="72"/>
      <c r="BL111" s="72"/>
      <c r="BM111" s="35"/>
      <c r="BN111" s="72">
        <f t="shared" si="63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3">$L$20/$B$3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/>
      <c r="BK112" s="72"/>
      <c r="BL112" s="72"/>
      <c r="BM112" s="35"/>
      <c r="BN112" s="72">
        <f t="shared" si="63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4">$M$20/$B$3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/>
      <c r="BL113" s="72"/>
      <c r="BM113" s="35"/>
      <c r="BN113" s="72">
        <f t="shared" si="63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5">$N$20/$B$3</f>
        <v>0</v>
      </c>
      <c r="P114" s="72">
        <f t="shared" si="75"/>
        <v>0</v>
      </c>
      <c r="Q114" s="72">
        <f t="shared" si="75"/>
        <v>0</v>
      </c>
      <c r="R114" s="72">
        <f t="shared" si="75"/>
        <v>0</v>
      </c>
      <c r="S114" s="72">
        <f t="shared" si="75"/>
        <v>0</v>
      </c>
      <c r="T114" s="72">
        <f t="shared" si="75"/>
        <v>0</v>
      </c>
      <c r="U114" s="72">
        <f t="shared" si="75"/>
        <v>0</v>
      </c>
      <c r="V114" s="72">
        <f t="shared" si="75"/>
        <v>0</v>
      </c>
      <c r="W114" s="72">
        <f t="shared" si="75"/>
        <v>0</v>
      </c>
      <c r="X114" s="72">
        <f t="shared" si="75"/>
        <v>0</v>
      </c>
      <c r="Y114" s="72">
        <f t="shared" si="75"/>
        <v>0</v>
      </c>
      <c r="Z114" s="72">
        <f t="shared" si="75"/>
        <v>0</v>
      </c>
      <c r="AA114" s="72">
        <f t="shared" si="75"/>
        <v>0</v>
      </c>
      <c r="AB114" s="72">
        <f t="shared" si="75"/>
        <v>0</v>
      </c>
      <c r="AC114" s="72">
        <f t="shared" si="75"/>
        <v>0</v>
      </c>
      <c r="AD114" s="72">
        <f t="shared" si="75"/>
        <v>0</v>
      </c>
      <c r="AE114" s="72">
        <f t="shared" si="75"/>
        <v>0</v>
      </c>
      <c r="AF114" s="72">
        <f t="shared" si="75"/>
        <v>0</v>
      </c>
      <c r="AG114" s="72">
        <f t="shared" si="75"/>
        <v>0</v>
      </c>
      <c r="AH114" s="72">
        <f t="shared" si="75"/>
        <v>0</v>
      </c>
      <c r="AI114" s="72">
        <f t="shared" si="75"/>
        <v>0</v>
      </c>
      <c r="AJ114" s="72">
        <f t="shared" si="75"/>
        <v>0</v>
      </c>
      <c r="AK114" s="72">
        <f t="shared" si="75"/>
        <v>0</v>
      </c>
      <c r="AL114" s="72">
        <f t="shared" si="75"/>
        <v>0</v>
      </c>
      <c r="AM114" s="72">
        <f t="shared" si="75"/>
        <v>0</v>
      </c>
      <c r="AN114" s="72">
        <f t="shared" si="75"/>
        <v>0</v>
      </c>
      <c r="AO114" s="72">
        <f t="shared" si="75"/>
        <v>0</v>
      </c>
      <c r="AP114" s="72">
        <f t="shared" si="75"/>
        <v>0</v>
      </c>
      <c r="AQ114" s="72">
        <f t="shared" si="75"/>
        <v>0</v>
      </c>
      <c r="AR114" s="72">
        <f t="shared" si="75"/>
        <v>0</v>
      </c>
      <c r="AS114" s="72">
        <f t="shared" si="75"/>
        <v>0</v>
      </c>
      <c r="AT114" s="72">
        <f t="shared" si="75"/>
        <v>0</v>
      </c>
      <c r="AU114" s="72">
        <f t="shared" si="75"/>
        <v>0</v>
      </c>
      <c r="AV114" s="72">
        <f t="shared" si="75"/>
        <v>0</v>
      </c>
      <c r="AW114" s="72">
        <f t="shared" si="75"/>
        <v>0</v>
      </c>
      <c r="AX114" s="72">
        <f t="shared" si="75"/>
        <v>0</v>
      </c>
      <c r="AY114" s="72">
        <f t="shared" si="75"/>
        <v>0</v>
      </c>
      <c r="AZ114" s="72">
        <f t="shared" si="75"/>
        <v>0</v>
      </c>
      <c r="BA114" s="72">
        <f t="shared" si="75"/>
        <v>0</v>
      </c>
      <c r="BB114" s="72">
        <f t="shared" si="75"/>
        <v>0</v>
      </c>
      <c r="BC114" s="72">
        <f t="shared" si="75"/>
        <v>0</v>
      </c>
      <c r="BD114" s="72">
        <f t="shared" si="75"/>
        <v>0</v>
      </c>
      <c r="BE114" s="72">
        <f t="shared" si="75"/>
        <v>0</v>
      </c>
      <c r="BF114" s="72">
        <f t="shared" si="75"/>
        <v>0</v>
      </c>
      <c r="BG114" s="72">
        <f t="shared" si="75"/>
        <v>0</v>
      </c>
      <c r="BH114" s="72">
        <f t="shared" si="75"/>
        <v>0</v>
      </c>
      <c r="BI114" s="72">
        <f t="shared" si="75"/>
        <v>0</v>
      </c>
      <c r="BJ114" s="72">
        <f t="shared" si="75"/>
        <v>0</v>
      </c>
      <c r="BK114" s="72">
        <f t="shared" si="75"/>
        <v>0</v>
      </c>
      <c r="BL114" s="72"/>
      <c r="BM114" s="35"/>
      <c r="BN114" s="72">
        <f t="shared" si="63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6">SUM(C102:C114)</f>
        <v>0</v>
      </c>
      <c r="D115" s="66">
        <f t="shared" si="76"/>
        <v>4.9810800000000002E-2</v>
      </c>
      <c r="E115" s="66">
        <f t="shared" si="76"/>
        <v>4.9810800000000002E-2</v>
      </c>
      <c r="F115" s="66">
        <f t="shared" si="76"/>
        <v>4.9810800000000002E-2</v>
      </c>
      <c r="G115" s="66">
        <f t="shared" si="76"/>
        <v>4.9810800000000002E-2</v>
      </c>
      <c r="H115" s="66">
        <f t="shared" si="76"/>
        <v>4.9810800000000002E-2</v>
      </c>
      <c r="I115" s="66">
        <f t="shared" si="76"/>
        <v>4.9810800000000002E-2</v>
      </c>
      <c r="J115" s="66">
        <f t="shared" si="76"/>
        <v>4.9810800000000002E-2</v>
      </c>
      <c r="K115" s="66">
        <f t="shared" si="76"/>
        <v>4.9810800000000002E-2</v>
      </c>
      <c r="L115" s="66">
        <f t="shared" si="76"/>
        <v>4.9810800000000002E-2</v>
      </c>
      <c r="M115" s="66">
        <f t="shared" si="76"/>
        <v>4.9810800000000002E-2</v>
      </c>
      <c r="N115" s="66">
        <f t="shared" si="76"/>
        <v>4.9810800000000002E-2</v>
      </c>
      <c r="O115" s="66">
        <f t="shared" si="76"/>
        <v>4.9810800000000002E-2</v>
      </c>
      <c r="P115" s="66">
        <f t="shared" si="76"/>
        <v>4.9810800000000002E-2</v>
      </c>
      <c r="Q115" s="66">
        <f t="shared" si="76"/>
        <v>4.9810800000000002E-2</v>
      </c>
      <c r="R115" s="66">
        <f t="shared" si="76"/>
        <v>4.9810800000000002E-2</v>
      </c>
      <c r="S115" s="66">
        <f t="shared" si="76"/>
        <v>4.9810800000000002E-2</v>
      </c>
      <c r="T115" s="66">
        <f t="shared" si="76"/>
        <v>4.9810800000000002E-2</v>
      </c>
      <c r="U115" s="66">
        <f t="shared" si="76"/>
        <v>4.9810800000000002E-2</v>
      </c>
      <c r="V115" s="66">
        <f t="shared" si="76"/>
        <v>4.9810800000000002E-2</v>
      </c>
      <c r="W115" s="66">
        <f t="shared" si="76"/>
        <v>4.9810800000000002E-2</v>
      </c>
      <c r="X115" s="66">
        <f t="shared" si="76"/>
        <v>4.9810800000000002E-2</v>
      </c>
      <c r="Y115" s="66">
        <f t="shared" si="76"/>
        <v>4.9810800000000002E-2</v>
      </c>
      <c r="Z115" s="66">
        <f t="shared" si="76"/>
        <v>4.9810800000000002E-2</v>
      </c>
      <c r="AA115" s="66">
        <f t="shared" si="76"/>
        <v>4.9810800000000002E-2</v>
      </c>
      <c r="AB115" s="66">
        <f t="shared" si="76"/>
        <v>4.9810800000000002E-2</v>
      </c>
      <c r="AC115" s="66">
        <f t="shared" si="76"/>
        <v>4.9810800000000002E-2</v>
      </c>
      <c r="AD115" s="66">
        <f t="shared" si="76"/>
        <v>4.9810800000000002E-2</v>
      </c>
      <c r="AE115" s="66">
        <f t="shared" si="76"/>
        <v>4.9810800000000002E-2</v>
      </c>
      <c r="AF115" s="66">
        <f t="shared" si="76"/>
        <v>4.9810800000000002E-2</v>
      </c>
      <c r="AG115" s="66">
        <f t="shared" si="76"/>
        <v>4.9810800000000002E-2</v>
      </c>
      <c r="AH115" s="66">
        <f t="shared" si="76"/>
        <v>4.9810800000000002E-2</v>
      </c>
      <c r="AI115" s="66">
        <f t="shared" si="76"/>
        <v>4.9810800000000002E-2</v>
      </c>
      <c r="AJ115" s="66">
        <f t="shared" si="76"/>
        <v>4.9810800000000002E-2</v>
      </c>
      <c r="AK115" s="66">
        <f t="shared" si="76"/>
        <v>4.9810800000000002E-2</v>
      </c>
      <c r="AL115" s="66">
        <f t="shared" si="76"/>
        <v>4.9810800000000002E-2</v>
      </c>
      <c r="AM115" s="66">
        <f t="shared" si="76"/>
        <v>4.9810800000000002E-2</v>
      </c>
      <c r="AN115" s="66">
        <f t="shared" si="76"/>
        <v>4.9810800000000002E-2</v>
      </c>
      <c r="AO115" s="66">
        <f t="shared" si="76"/>
        <v>4.9810800000000002E-2</v>
      </c>
      <c r="AP115" s="66">
        <f t="shared" si="76"/>
        <v>4.9810800000000002E-2</v>
      </c>
      <c r="AQ115" s="66">
        <f t="shared" si="76"/>
        <v>4.9810800000000002E-2</v>
      </c>
      <c r="AR115" s="66">
        <f t="shared" si="76"/>
        <v>4.9810800000000002E-2</v>
      </c>
      <c r="AS115" s="66">
        <f t="shared" si="76"/>
        <v>4.9810800000000002E-2</v>
      </c>
      <c r="AT115" s="66">
        <f t="shared" si="76"/>
        <v>4.9810800000000002E-2</v>
      </c>
      <c r="AU115" s="66">
        <f t="shared" si="76"/>
        <v>4.9810800000000002E-2</v>
      </c>
      <c r="AV115" s="66">
        <f t="shared" si="76"/>
        <v>4.9810800000000002E-2</v>
      </c>
      <c r="AW115" s="66">
        <f t="shared" si="76"/>
        <v>4.9810800000000002E-2</v>
      </c>
      <c r="AX115" s="66">
        <f t="shared" si="76"/>
        <v>4.9810800000000002E-2</v>
      </c>
      <c r="AY115" s="66">
        <f t="shared" si="76"/>
        <v>4.9810800000000002E-2</v>
      </c>
      <c r="AZ115" s="66">
        <f t="shared" si="76"/>
        <v>4.9810800000000002E-2</v>
      </c>
      <c r="BA115" s="66">
        <f t="shared" si="76"/>
        <v>4.9810800000000002E-2</v>
      </c>
      <c r="BB115" s="66">
        <f t="shared" si="76"/>
        <v>0</v>
      </c>
      <c r="BC115" s="66">
        <f t="shared" si="76"/>
        <v>0</v>
      </c>
      <c r="BD115" s="66">
        <f t="shared" si="76"/>
        <v>0</v>
      </c>
      <c r="BE115" s="66">
        <f t="shared" si="76"/>
        <v>0</v>
      </c>
      <c r="BF115" s="66">
        <f t="shared" si="76"/>
        <v>0</v>
      </c>
      <c r="BG115" s="66">
        <f t="shared" si="76"/>
        <v>0</v>
      </c>
      <c r="BH115" s="66">
        <f t="shared" si="76"/>
        <v>0</v>
      </c>
      <c r="BI115" s="66">
        <f t="shared" si="76"/>
        <v>0</v>
      </c>
      <c r="BJ115" s="66">
        <f t="shared" si="76"/>
        <v>0</v>
      </c>
      <c r="BK115" s="66">
        <f t="shared" si="76"/>
        <v>0</v>
      </c>
      <c r="BL115" s="66">
        <f t="shared" si="76"/>
        <v>0</v>
      </c>
      <c r="BM115" s="35"/>
      <c r="BN115" s="55">
        <f>SUM(BN102:BN114)</f>
        <v>2.4905399999999984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9" activePane="bottomRight" state="frozen"/>
      <selection activeCell="A62" sqref="A62"/>
      <selection pane="topRight" activeCell="A62" sqref="A62"/>
      <selection pane="bottomLeft" activeCell="A62" sqref="A62"/>
      <selection pane="bottomRight" activeCell="B38" sqref="B38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327</v>
      </c>
    </row>
    <row r="2" spans="1:67" ht="15" customHeight="1" x14ac:dyDescent="0.2">
      <c r="A2" s="57" t="s">
        <v>21</v>
      </c>
      <c r="B2" s="105" t="str">
        <f>VLOOKUP($B$1,'Assumptions (Inputs)'!$B$7:$G$24,2,FALSE)</f>
        <v>80 MWs from Brownsville to Glendale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Y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(Escalated)'!E27</f>
        <v>0</v>
      </c>
      <c r="C13" s="126">
        <f>'CapEx (Escalated)'!F27</f>
        <v>0</v>
      </c>
      <c r="D13" s="126">
        <f>'CapEx (Escalated)'!G27</f>
        <v>0</v>
      </c>
      <c r="E13" s="126">
        <f>'CapEx (Escalated)'!H27</f>
        <v>0</v>
      </c>
      <c r="F13" s="126">
        <f>'CapEx (Escalated)'!I27</f>
        <v>0</v>
      </c>
      <c r="G13" s="126">
        <f>'CapEx (Escalated)'!J27</f>
        <v>0</v>
      </c>
      <c r="H13" s="126">
        <f>'CapEx (Escalated)'!K27</f>
        <v>0</v>
      </c>
      <c r="I13" s="126">
        <f>'CapEx (Escalated)'!L27</f>
        <v>0</v>
      </c>
      <c r="J13" s="126">
        <f>'CapEx (Escalated)'!M27</f>
        <v>0</v>
      </c>
      <c r="K13" s="126">
        <f>'CapEx (Escalated)'!N27</f>
        <v>0</v>
      </c>
      <c r="L13" s="126">
        <f>'CapEx (Escalated)'!O27</f>
        <v>0</v>
      </c>
      <c r="M13" s="126">
        <f>'CapEx (Escalated)'!P27</f>
        <v>0</v>
      </c>
      <c r="N13" s="126">
        <f>'CapEx (Escalated)'!Q27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0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>
        <f>-SUM(L13:N13)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1">E60</f>
        <v>9.6100000000000005E-2</v>
      </c>
      <c r="G60" s="355">
        <f t="shared" si="31"/>
        <v>9.6100000000000005E-2</v>
      </c>
      <c r="H60" s="355">
        <f t="shared" si="31"/>
        <v>9.6100000000000005E-2</v>
      </c>
      <c r="I60" s="355">
        <f t="shared" si="31"/>
        <v>9.6100000000000005E-2</v>
      </c>
      <c r="J60" s="355">
        <f t="shared" si="31"/>
        <v>9.6100000000000005E-2</v>
      </c>
      <c r="K60" s="355">
        <f t="shared" si="31"/>
        <v>9.6100000000000005E-2</v>
      </c>
      <c r="L60" s="355">
        <f t="shared" si="31"/>
        <v>9.6100000000000005E-2</v>
      </c>
      <c r="M60" s="355">
        <f t="shared" si="31"/>
        <v>9.6100000000000005E-2</v>
      </c>
      <c r="N60" s="355">
        <f t="shared" si="31"/>
        <v>9.6100000000000005E-2</v>
      </c>
      <c r="O60" s="355">
        <f t="shared" si="31"/>
        <v>9.6100000000000005E-2</v>
      </c>
      <c r="P60" s="355">
        <f t="shared" si="31"/>
        <v>9.6100000000000005E-2</v>
      </c>
      <c r="Q60" s="355">
        <f t="shared" si="31"/>
        <v>9.6100000000000005E-2</v>
      </c>
      <c r="R60" s="355">
        <f t="shared" si="31"/>
        <v>9.6100000000000005E-2</v>
      </c>
      <c r="S60" s="355">
        <f t="shared" si="31"/>
        <v>9.6100000000000005E-2</v>
      </c>
      <c r="T60" s="355">
        <f t="shared" si="31"/>
        <v>9.6100000000000005E-2</v>
      </c>
      <c r="U60" s="355">
        <f t="shared" si="31"/>
        <v>9.6100000000000005E-2</v>
      </c>
      <c r="V60" s="355">
        <f t="shared" si="31"/>
        <v>9.6100000000000005E-2</v>
      </c>
      <c r="W60" s="355">
        <f t="shared" si="31"/>
        <v>9.6100000000000005E-2</v>
      </c>
      <c r="X60" s="355">
        <f t="shared" si="31"/>
        <v>9.6100000000000005E-2</v>
      </c>
      <c r="Y60" s="355">
        <f t="shared" si="31"/>
        <v>9.6100000000000005E-2</v>
      </c>
      <c r="Z60" s="355">
        <f t="shared" si="31"/>
        <v>9.6100000000000005E-2</v>
      </c>
      <c r="AA60" s="355">
        <f t="shared" si="31"/>
        <v>9.6100000000000005E-2</v>
      </c>
      <c r="AB60" s="355">
        <f t="shared" si="31"/>
        <v>9.6100000000000005E-2</v>
      </c>
      <c r="AC60" s="355">
        <f t="shared" si="31"/>
        <v>9.6100000000000005E-2</v>
      </c>
      <c r="AD60" s="355">
        <f t="shared" si="31"/>
        <v>9.6100000000000005E-2</v>
      </c>
      <c r="AE60" s="355">
        <f t="shared" si="31"/>
        <v>9.6100000000000005E-2</v>
      </c>
      <c r="AF60" s="355">
        <f t="shared" si="31"/>
        <v>9.6100000000000005E-2</v>
      </c>
      <c r="AG60" s="355">
        <f t="shared" si="31"/>
        <v>9.6100000000000005E-2</v>
      </c>
      <c r="AH60" s="355">
        <f t="shared" si="31"/>
        <v>9.6100000000000005E-2</v>
      </c>
      <c r="AI60" s="355">
        <f t="shared" si="31"/>
        <v>9.6100000000000005E-2</v>
      </c>
      <c r="AJ60" s="355">
        <f t="shared" si="31"/>
        <v>9.6100000000000005E-2</v>
      </c>
      <c r="AK60" s="355">
        <f t="shared" si="31"/>
        <v>9.6100000000000005E-2</v>
      </c>
      <c r="AL60" s="355">
        <f t="shared" si="31"/>
        <v>9.6100000000000005E-2</v>
      </c>
      <c r="AM60" s="355">
        <f t="shared" si="31"/>
        <v>9.6100000000000005E-2</v>
      </c>
      <c r="AN60" s="355">
        <f t="shared" si="31"/>
        <v>9.6100000000000005E-2</v>
      </c>
      <c r="AO60" s="355">
        <f t="shared" si="31"/>
        <v>9.6100000000000005E-2</v>
      </c>
      <c r="AP60" s="355">
        <f t="shared" si="31"/>
        <v>9.6100000000000005E-2</v>
      </c>
      <c r="AQ60" s="355">
        <f t="shared" si="31"/>
        <v>9.6100000000000005E-2</v>
      </c>
      <c r="AR60" s="355">
        <f t="shared" si="31"/>
        <v>9.6100000000000005E-2</v>
      </c>
      <c r="AS60" s="355">
        <f t="shared" si="31"/>
        <v>9.6100000000000005E-2</v>
      </c>
      <c r="AT60" s="355">
        <f t="shared" si="31"/>
        <v>9.6100000000000005E-2</v>
      </c>
      <c r="AU60" s="355">
        <f t="shared" si="31"/>
        <v>9.6100000000000005E-2</v>
      </c>
      <c r="AV60" s="355">
        <f t="shared" si="31"/>
        <v>9.6100000000000005E-2</v>
      </c>
      <c r="AW60" s="355">
        <f t="shared" si="31"/>
        <v>9.6100000000000005E-2</v>
      </c>
      <c r="AX60" s="355">
        <f t="shared" si="31"/>
        <v>9.6100000000000005E-2</v>
      </c>
      <c r="AY60" s="355">
        <f t="shared" si="31"/>
        <v>9.6100000000000005E-2</v>
      </c>
      <c r="AZ60" s="355">
        <f t="shared" si="31"/>
        <v>9.6100000000000005E-2</v>
      </c>
      <c r="BA60" s="355">
        <f t="shared" si="31"/>
        <v>9.6100000000000005E-2</v>
      </c>
      <c r="BB60" s="355">
        <f t="shared" si="31"/>
        <v>9.6100000000000005E-2</v>
      </c>
      <c r="BC60" s="355">
        <f t="shared" si="31"/>
        <v>9.6100000000000005E-2</v>
      </c>
      <c r="BD60" s="355">
        <f t="shared" si="31"/>
        <v>9.6100000000000005E-2</v>
      </c>
      <c r="BE60" s="355">
        <f t="shared" si="31"/>
        <v>9.6100000000000005E-2</v>
      </c>
      <c r="BF60" s="355">
        <f t="shared" si="31"/>
        <v>9.6100000000000005E-2</v>
      </c>
      <c r="BG60" s="355">
        <f t="shared" si="31"/>
        <v>9.6100000000000005E-2</v>
      </c>
      <c r="BH60" s="355">
        <f t="shared" si="31"/>
        <v>9.6100000000000005E-2</v>
      </c>
      <c r="BI60" s="355">
        <f t="shared" si="31"/>
        <v>9.6100000000000005E-2</v>
      </c>
      <c r="BJ60" s="355">
        <f t="shared" si="31"/>
        <v>9.6100000000000005E-2</v>
      </c>
      <c r="BK60" s="355">
        <f t="shared" si="31"/>
        <v>9.6100000000000005E-2</v>
      </c>
      <c r="BL60" s="355">
        <f t="shared" si="31"/>
        <v>9.6100000000000005E-2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6">F64</f>
        <v>1.0297600659046442</v>
      </c>
      <c r="H64" s="211">
        <f t="shared" si="36"/>
        <v>1.0297600659046442</v>
      </c>
      <c r="I64" s="211">
        <f t="shared" si="36"/>
        <v>1.0297600659046442</v>
      </c>
      <c r="J64" s="211">
        <f t="shared" si="36"/>
        <v>1.0297600659046442</v>
      </c>
      <c r="K64" s="211">
        <f t="shared" si="36"/>
        <v>1.0297600659046442</v>
      </c>
      <c r="L64" s="211">
        <f t="shared" si="36"/>
        <v>1.0297600659046442</v>
      </c>
      <c r="M64" s="211">
        <f t="shared" si="36"/>
        <v>1.0297600659046442</v>
      </c>
      <c r="N64" s="211">
        <f t="shared" si="36"/>
        <v>1.0297600659046442</v>
      </c>
      <c r="O64" s="211">
        <f t="shared" si="36"/>
        <v>1.0297600659046442</v>
      </c>
      <c r="P64" s="211">
        <f t="shared" si="36"/>
        <v>1.0297600659046442</v>
      </c>
      <c r="Q64" s="211">
        <f t="shared" si="36"/>
        <v>1.0297600659046442</v>
      </c>
      <c r="R64" s="211">
        <f t="shared" si="36"/>
        <v>1.0297600659046442</v>
      </c>
      <c r="S64" s="211">
        <f t="shared" si="36"/>
        <v>1.0297600659046442</v>
      </c>
      <c r="T64" s="211">
        <f t="shared" si="36"/>
        <v>1.0297600659046442</v>
      </c>
      <c r="U64" s="211">
        <f t="shared" si="36"/>
        <v>1.0297600659046442</v>
      </c>
      <c r="V64" s="211">
        <f t="shared" si="36"/>
        <v>1.0297600659046442</v>
      </c>
      <c r="W64" s="211">
        <f t="shared" si="36"/>
        <v>1.0297600659046442</v>
      </c>
      <c r="X64" s="211">
        <f t="shared" si="36"/>
        <v>1.0297600659046442</v>
      </c>
      <c r="Y64" s="211">
        <f t="shared" si="36"/>
        <v>1.0297600659046442</v>
      </c>
      <c r="Z64" s="211">
        <f t="shared" si="36"/>
        <v>1.0297600659046442</v>
      </c>
      <c r="AA64" s="211">
        <f t="shared" si="36"/>
        <v>1.0297600659046442</v>
      </c>
      <c r="AB64" s="211">
        <f t="shared" si="36"/>
        <v>1.0297600659046442</v>
      </c>
      <c r="AC64" s="211">
        <f t="shared" si="36"/>
        <v>1.0297600659046442</v>
      </c>
      <c r="AD64" s="211">
        <f t="shared" si="36"/>
        <v>1.0297600659046442</v>
      </c>
      <c r="AE64" s="211">
        <f t="shared" si="36"/>
        <v>1.0297600659046442</v>
      </c>
      <c r="AF64" s="211">
        <f t="shared" si="36"/>
        <v>1.0297600659046442</v>
      </c>
      <c r="AG64" s="211">
        <f t="shared" si="36"/>
        <v>1.0297600659046442</v>
      </c>
      <c r="AH64" s="211">
        <f t="shared" si="36"/>
        <v>1.0297600659046442</v>
      </c>
      <c r="AI64" s="211">
        <f t="shared" si="36"/>
        <v>1.0297600659046442</v>
      </c>
      <c r="AJ64" s="211">
        <f t="shared" si="36"/>
        <v>1.0297600659046442</v>
      </c>
      <c r="AK64" s="211">
        <f t="shared" si="36"/>
        <v>1.0297600659046442</v>
      </c>
      <c r="AL64" s="211">
        <f t="shared" si="36"/>
        <v>1.0297600659046442</v>
      </c>
      <c r="AM64" s="211">
        <f t="shared" si="36"/>
        <v>1.0297600659046442</v>
      </c>
      <c r="AN64" s="211">
        <f t="shared" si="36"/>
        <v>1.0297600659046442</v>
      </c>
      <c r="AO64" s="211">
        <f t="shared" si="36"/>
        <v>1.0297600659046442</v>
      </c>
      <c r="AP64" s="211">
        <f t="shared" si="36"/>
        <v>1.0297600659046442</v>
      </c>
      <c r="AQ64" s="211">
        <f t="shared" si="36"/>
        <v>1.0297600659046442</v>
      </c>
      <c r="AR64" s="211">
        <f t="shared" si="36"/>
        <v>1.0297600659046442</v>
      </c>
      <c r="AS64" s="211">
        <f t="shared" si="36"/>
        <v>1.0297600659046442</v>
      </c>
      <c r="AT64" s="211">
        <f t="shared" si="36"/>
        <v>1.0297600659046442</v>
      </c>
      <c r="AU64" s="211">
        <f t="shared" si="36"/>
        <v>1.0297600659046442</v>
      </c>
      <c r="AV64" s="211">
        <f t="shared" si="36"/>
        <v>1.0297600659046442</v>
      </c>
      <c r="AW64" s="211">
        <f t="shared" si="36"/>
        <v>1.0297600659046442</v>
      </c>
      <c r="AX64" s="211">
        <f t="shared" si="36"/>
        <v>1.0297600659046442</v>
      </c>
      <c r="AY64" s="211">
        <f t="shared" si="36"/>
        <v>1.0297600659046442</v>
      </c>
      <c r="AZ64" s="211">
        <f t="shared" si="36"/>
        <v>1.0297600659046442</v>
      </c>
      <c r="BA64" s="211">
        <f t="shared" si="36"/>
        <v>1.0297600659046442</v>
      </c>
      <c r="BB64" s="211">
        <f t="shared" si="36"/>
        <v>1.0297600659046442</v>
      </c>
      <c r="BC64" s="211">
        <f t="shared" si="36"/>
        <v>1.0297600659046442</v>
      </c>
      <c r="BD64" s="211">
        <f t="shared" si="36"/>
        <v>1.0297600659046442</v>
      </c>
      <c r="BE64" s="211">
        <f t="shared" si="36"/>
        <v>1.0297600659046442</v>
      </c>
      <c r="BF64" s="211">
        <f t="shared" si="36"/>
        <v>1.0297600659046442</v>
      </c>
      <c r="BG64" s="211">
        <f t="shared" si="36"/>
        <v>1.0297600659046442</v>
      </c>
      <c r="BH64" s="211">
        <f t="shared" si="36"/>
        <v>1.0297600659046442</v>
      </c>
      <c r="BI64" s="211">
        <f t="shared" si="36"/>
        <v>1.0297600659046442</v>
      </c>
      <c r="BJ64" s="211">
        <f t="shared" si="36"/>
        <v>1.0297600659046442</v>
      </c>
      <c r="BK64" s="211">
        <f t="shared" si="36"/>
        <v>1.0297600659046442</v>
      </c>
      <c r="BL64" s="211">
        <f t="shared" si="36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7">C63*C64</f>
        <v>0</v>
      </c>
      <c r="D65" s="116">
        <f t="shared" si="37"/>
        <v>0</v>
      </c>
      <c r="E65" s="116">
        <f t="shared" si="37"/>
        <v>0</v>
      </c>
      <c r="F65" s="116">
        <f t="shared" si="37"/>
        <v>0</v>
      </c>
      <c r="G65" s="116">
        <f t="shared" si="37"/>
        <v>0</v>
      </c>
      <c r="H65" s="116">
        <f t="shared" si="37"/>
        <v>0</v>
      </c>
      <c r="I65" s="116">
        <f t="shared" si="37"/>
        <v>0</v>
      </c>
      <c r="J65" s="116">
        <f t="shared" si="37"/>
        <v>0</v>
      </c>
      <c r="K65" s="116">
        <f t="shared" si="37"/>
        <v>0</v>
      </c>
      <c r="L65" s="116">
        <f t="shared" si="37"/>
        <v>0</v>
      </c>
      <c r="M65" s="116">
        <f t="shared" si="37"/>
        <v>0</v>
      </c>
      <c r="N65" s="116">
        <f t="shared" si="37"/>
        <v>0</v>
      </c>
      <c r="O65" s="116">
        <f t="shared" si="37"/>
        <v>0</v>
      </c>
      <c r="P65" s="116">
        <f t="shared" si="37"/>
        <v>0</v>
      </c>
      <c r="Q65" s="116">
        <f t="shared" si="37"/>
        <v>0</v>
      </c>
      <c r="R65" s="116">
        <f t="shared" si="37"/>
        <v>0</v>
      </c>
      <c r="S65" s="116">
        <f t="shared" si="37"/>
        <v>0</v>
      </c>
      <c r="T65" s="116">
        <f t="shared" si="37"/>
        <v>0</v>
      </c>
      <c r="U65" s="116">
        <f t="shared" si="37"/>
        <v>0</v>
      </c>
      <c r="V65" s="116">
        <f t="shared" si="37"/>
        <v>0</v>
      </c>
      <c r="W65" s="116">
        <f t="shared" si="37"/>
        <v>0</v>
      </c>
      <c r="X65" s="116">
        <f t="shared" si="37"/>
        <v>0</v>
      </c>
      <c r="Y65" s="116">
        <f t="shared" si="37"/>
        <v>0</v>
      </c>
      <c r="Z65" s="116">
        <f t="shared" si="37"/>
        <v>0</v>
      </c>
      <c r="AA65" s="116">
        <f t="shared" si="37"/>
        <v>0</v>
      </c>
      <c r="AB65" s="116">
        <f t="shared" si="37"/>
        <v>0</v>
      </c>
      <c r="AC65" s="116">
        <f t="shared" si="37"/>
        <v>0</v>
      </c>
      <c r="AD65" s="116">
        <f t="shared" si="37"/>
        <v>0</v>
      </c>
      <c r="AE65" s="116">
        <f t="shared" si="37"/>
        <v>0</v>
      </c>
      <c r="AF65" s="116">
        <f t="shared" si="37"/>
        <v>0</v>
      </c>
      <c r="AG65" s="116">
        <f t="shared" si="37"/>
        <v>0</v>
      </c>
      <c r="AH65" s="116">
        <f t="shared" si="37"/>
        <v>0</v>
      </c>
      <c r="AI65" s="116">
        <f t="shared" si="37"/>
        <v>0</v>
      </c>
      <c r="AJ65" s="116">
        <f t="shared" si="37"/>
        <v>0</v>
      </c>
      <c r="AK65" s="116">
        <f t="shared" si="37"/>
        <v>0</v>
      </c>
      <c r="AL65" s="116">
        <f t="shared" si="37"/>
        <v>0</v>
      </c>
      <c r="AM65" s="116">
        <f t="shared" si="37"/>
        <v>0</v>
      </c>
      <c r="AN65" s="116">
        <f t="shared" si="37"/>
        <v>0</v>
      </c>
      <c r="AO65" s="116">
        <f t="shared" si="37"/>
        <v>0</v>
      </c>
      <c r="AP65" s="116">
        <f t="shared" si="37"/>
        <v>0</v>
      </c>
      <c r="AQ65" s="116">
        <f t="shared" si="37"/>
        <v>0</v>
      </c>
      <c r="AR65" s="116">
        <f t="shared" si="37"/>
        <v>0</v>
      </c>
      <c r="AS65" s="116">
        <f t="shared" si="37"/>
        <v>0</v>
      </c>
      <c r="AT65" s="116">
        <f t="shared" si="37"/>
        <v>0</v>
      </c>
      <c r="AU65" s="116">
        <f t="shared" si="37"/>
        <v>0</v>
      </c>
      <c r="AV65" s="116">
        <f t="shared" si="37"/>
        <v>0</v>
      </c>
      <c r="AW65" s="116">
        <f t="shared" si="37"/>
        <v>0</v>
      </c>
      <c r="AX65" s="116">
        <f t="shared" si="37"/>
        <v>0</v>
      </c>
      <c r="AY65" s="116">
        <f t="shared" si="37"/>
        <v>0</v>
      </c>
      <c r="AZ65" s="116">
        <f t="shared" si="37"/>
        <v>0</v>
      </c>
      <c r="BA65" s="116">
        <f t="shared" si="37"/>
        <v>0</v>
      </c>
      <c r="BB65" s="116">
        <f t="shared" si="37"/>
        <v>0</v>
      </c>
      <c r="BC65" s="116">
        <f t="shared" si="37"/>
        <v>0</v>
      </c>
      <c r="BD65" s="116">
        <f t="shared" si="37"/>
        <v>0</v>
      </c>
      <c r="BE65" s="116">
        <f t="shared" si="37"/>
        <v>0</v>
      </c>
      <c r="BF65" s="116">
        <f t="shared" si="37"/>
        <v>0</v>
      </c>
      <c r="BG65" s="116">
        <f t="shared" si="37"/>
        <v>0</v>
      </c>
      <c r="BH65" s="116">
        <f t="shared" si="37"/>
        <v>0</v>
      </c>
      <c r="BI65" s="116">
        <f t="shared" si="37"/>
        <v>0</v>
      </c>
      <c r="BJ65" s="116">
        <f t="shared" si="37"/>
        <v>0</v>
      </c>
      <c r="BK65" s="116">
        <f t="shared" si="37"/>
        <v>0</v>
      </c>
      <c r="BL65" s="116">
        <f t="shared" si="37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8">B20</f>
        <v>0</v>
      </c>
      <c r="C71" s="84">
        <f t="shared" si="38"/>
        <v>0</v>
      </c>
      <c r="D71" s="84">
        <f t="shared" si="38"/>
        <v>0</v>
      </c>
      <c r="E71" s="84">
        <f t="shared" si="38"/>
        <v>0</v>
      </c>
      <c r="F71" s="84">
        <f t="shared" si="38"/>
        <v>0</v>
      </c>
      <c r="G71" s="84">
        <f t="shared" si="38"/>
        <v>0</v>
      </c>
      <c r="H71" s="84">
        <f t="shared" si="38"/>
        <v>0</v>
      </c>
      <c r="I71" s="84">
        <f t="shared" si="38"/>
        <v>0</v>
      </c>
      <c r="J71" s="84">
        <f t="shared" si="38"/>
        <v>0</v>
      </c>
      <c r="K71" s="84">
        <f t="shared" si="38"/>
        <v>0</v>
      </c>
      <c r="L71" s="84">
        <f t="shared" si="38"/>
        <v>0</v>
      </c>
      <c r="M71" s="84">
        <f t="shared" si="38"/>
        <v>0</v>
      </c>
      <c r="N71" s="84">
        <f t="shared" si="38"/>
        <v>0</v>
      </c>
      <c r="O71" s="84">
        <f t="shared" si="38"/>
        <v>0</v>
      </c>
      <c r="P71" s="84">
        <f t="shared" si="38"/>
        <v>0</v>
      </c>
      <c r="Q71" s="84">
        <f t="shared" si="38"/>
        <v>0</v>
      </c>
      <c r="R71" s="84">
        <f t="shared" si="38"/>
        <v>0</v>
      </c>
      <c r="S71" s="84">
        <f t="shared" si="38"/>
        <v>0</v>
      </c>
      <c r="T71" s="84">
        <f t="shared" si="38"/>
        <v>0</v>
      </c>
      <c r="U71" s="84">
        <f t="shared" si="38"/>
        <v>0</v>
      </c>
      <c r="V71" s="84">
        <f t="shared" si="38"/>
        <v>0</v>
      </c>
      <c r="W71" s="84">
        <f t="shared" si="38"/>
        <v>0</v>
      </c>
      <c r="X71" s="84">
        <f t="shared" si="38"/>
        <v>0</v>
      </c>
      <c r="Y71" s="84">
        <f t="shared" si="38"/>
        <v>0</v>
      </c>
      <c r="Z71" s="84">
        <f t="shared" si="38"/>
        <v>0</v>
      </c>
      <c r="AA71" s="84">
        <f t="shared" si="38"/>
        <v>0</v>
      </c>
      <c r="AB71" s="84">
        <f t="shared" si="38"/>
        <v>0</v>
      </c>
      <c r="AC71" s="84">
        <f t="shared" si="38"/>
        <v>0</v>
      </c>
      <c r="AD71" s="84">
        <f t="shared" si="38"/>
        <v>0</v>
      </c>
      <c r="AE71" s="84">
        <f t="shared" si="38"/>
        <v>0</v>
      </c>
      <c r="AF71" s="84">
        <f t="shared" si="38"/>
        <v>0</v>
      </c>
      <c r="AG71" s="84">
        <f t="shared" si="38"/>
        <v>0</v>
      </c>
      <c r="AH71" s="84">
        <f t="shared" si="38"/>
        <v>0</v>
      </c>
      <c r="AI71" s="84">
        <f t="shared" si="38"/>
        <v>0</v>
      </c>
      <c r="AJ71" s="84">
        <f t="shared" si="38"/>
        <v>0</v>
      </c>
      <c r="AK71" s="84">
        <f t="shared" si="38"/>
        <v>0</v>
      </c>
      <c r="AL71" s="84">
        <f t="shared" si="38"/>
        <v>0</v>
      </c>
      <c r="AM71" s="84">
        <f t="shared" si="38"/>
        <v>0</v>
      </c>
      <c r="AN71" s="84">
        <f t="shared" si="38"/>
        <v>0</v>
      </c>
      <c r="AO71" s="84">
        <f t="shared" si="38"/>
        <v>0</v>
      </c>
      <c r="AP71" s="84">
        <f t="shared" si="38"/>
        <v>0</v>
      </c>
      <c r="AQ71" s="84">
        <f t="shared" si="38"/>
        <v>0</v>
      </c>
      <c r="AR71" s="84">
        <f t="shared" si="38"/>
        <v>0</v>
      </c>
      <c r="AS71" s="84">
        <f t="shared" si="38"/>
        <v>0</v>
      </c>
      <c r="AT71" s="84">
        <f t="shared" si="38"/>
        <v>0</v>
      </c>
      <c r="AU71" s="84">
        <f t="shared" si="38"/>
        <v>0</v>
      </c>
      <c r="AV71" s="84">
        <f t="shared" si="38"/>
        <v>0</v>
      </c>
      <c r="AW71" s="84">
        <f t="shared" si="38"/>
        <v>0</v>
      </c>
      <c r="AX71" s="84">
        <f t="shared" si="38"/>
        <v>0</v>
      </c>
      <c r="AY71" s="84">
        <f t="shared" si="38"/>
        <v>0</v>
      </c>
      <c r="AZ71" s="84">
        <f t="shared" si="38"/>
        <v>0</v>
      </c>
      <c r="BA71" s="84">
        <f t="shared" si="38"/>
        <v>0</v>
      </c>
      <c r="BB71" s="84">
        <f t="shared" si="38"/>
        <v>0</v>
      </c>
      <c r="BC71" s="84">
        <f t="shared" si="38"/>
        <v>0</v>
      </c>
      <c r="BD71" s="84">
        <f t="shared" si="38"/>
        <v>0</v>
      </c>
      <c r="BE71" s="84">
        <f t="shared" si="38"/>
        <v>0</v>
      </c>
      <c r="BF71" s="84">
        <f t="shared" si="38"/>
        <v>0</v>
      </c>
      <c r="BG71" s="84">
        <f t="shared" si="38"/>
        <v>0</v>
      </c>
      <c r="BH71" s="84">
        <f t="shared" si="38"/>
        <v>0</v>
      </c>
      <c r="BI71" s="84">
        <f t="shared" si="38"/>
        <v>0</v>
      </c>
      <c r="BJ71" s="84">
        <f t="shared" si="38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>
        <f>($D$71*TaxDepr!B$33)</f>
        <v>0</v>
      </c>
      <c r="E74" s="317">
        <f>($D$71*TaxDepr!C$33)</f>
        <v>0</v>
      </c>
      <c r="F74" s="317">
        <f>($D$71*TaxDepr!D$33)</f>
        <v>0</v>
      </c>
      <c r="G74" s="317">
        <f>($D$71*TaxDepr!E$33)</f>
        <v>0</v>
      </c>
      <c r="H74" s="317">
        <f>($D$71*TaxDepr!F$33)</f>
        <v>0</v>
      </c>
      <c r="I74" s="317">
        <f>($D$71*TaxDepr!G$33)</f>
        <v>0</v>
      </c>
      <c r="J74" s="317">
        <f>($D$71*TaxDepr!H$33)</f>
        <v>0</v>
      </c>
      <c r="K74" s="317">
        <f>($D$71*TaxDepr!I$33)</f>
        <v>0</v>
      </c>
      <c r="L74" s="317">
        <f>($D$71*TaxDepr!J$33)</f>
        <v>0</v>
      </c>
      <c r="M74" s="317">
        <f>($D$71*TaxDepr!K$33)</f>
        <v>0</v>
      </c>
      <c r="N74" s="317">
        <f>($D$71*TaxDepr!L$33)</f>
        <v>0</v>
      </c>
      <c r="O74" s="317">
        <f>($D$71*TaxDepr!M$33)</f>
        <v>0</v>
      </c>
      <c r="P74" s="317">
        <f>($D$71*TaxDepr!N$33)</f>
        <v>0</v>
      </c>
      <c r="Q74" s="317">
        <f>($D$71*TaxDepr!O$33)</f>
        <v>0</v>
      </c>
      <c r="R74" s="317">
        <f>($D$71*TaxDepr!P$33)</f>
        <v>0</v>
      </c>
      <c r="S74" s="317">
        <f>($D$71*TaxDepr!Q$33)</f>
        <v>0</v>
      </c>
      <c r="T74" s="317">
        <f>($D$71*TaxDepr!R$33)</f>
        <v>0</v>
      </c>
      <c r="U74" s="317">
        <f>($D$71*TaxDepr!S$33)</f>
        <v>0</v>
      </c>
      <c r="V74" s="317">
        <f>($D$71*TaxDepr!T$33)</f>
        <v>0</v>
      </c>
      <c r="W74" s="317">
        <f>($D$71*TaxDepr!U$33)</f>
        <v>0</v>
      </c>
      <c r="X74" s="317">
        <f>($D$71*TaxDepr!V$33)</f>
        <v>0</v>
      </c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9">C72+C74</f>
        <v>0</v>
      </c>
      <c r="D75" s="92">
        <f t="shared" si="39"/>
        <v>0</v>
      </c>
      <c r="E75" s="92">
        <f t="shared" si="39"/>
        <v>0</v>
      </c>
      <c r="F75" s="92">
        <f t="shared" si="39"/>
        <v>0</v>
      </c>
      <c r="G75" s="92">
        <f t="shared" si="39"/>
        <v>0</v>
      </c>
      <c r="H75" s="92">
        <f t="shared" si="39"/>
        <v>0</v>
      </c>
      <c r="I75" s="92">
        <f t="shared" si="39"/>
        <v>0</v>
      </c>
      <c r="J75" s="92">
        <f t="shared" si="39"/>
        <v>0</v>
      </c>
      <c r="K75" s="92">
        <f t="shared" si="39"/>
        <v>0</v>
      </c>
      <c r="L75" s="92">
        <f t="shared" si="39"/>
        <v>0</v>
      </c>
      <c r="M75" s="92">
        <f t="shared" si="39"/>
        <v>0</v>
      </c>
      <c r="N75" s="92">
        <f t="shared" si="39"/>
        <v>0</v>
      </c>
      <c r="O75" s="92">
        <f t="shared" si="39"/>
        <v>0</v>
      </c>
      <c r="P75" s="92">
        <f t="shared" si="39"/>
        <v>0</v>
      </c>
      <c r="Q75" s="92">
        <f t="shared" si="39"/>
        <v>0</v>
      </c>
      <c r="R75" s="92">
        <f t="shared" si="39"/>
        <v>0</v>
      </c>
      <c r="S75" s="92">
        <f t="shared" si="39"/>
        <v>0</v>
      </c>
      <c r="T75" s="92">
        <f t="shared" si="39"/>
        <v>0</v>
      </c>
      <c r="U75" s="92">
        <f t="shared" si="39"/>
        <v>0</v>
      </c>
      <c r="V75" s="92">
        <f t="shared" si="39"/>
        <v>0</v>
      </c>
      <c r="W75" s="92">
        <f t="shared" si="39"/>
        <v>0</v>
      </c>
      <c r="X75" s="92">
        <f t="shared" si="39"/>
        <v>0</v>
      </c>
      <c r="Y75" s="92">
        <f t="shared" si="39"/>
        <v>0</v>
      </c>
      <c r="Z75" s="92">
        <f t="shared" si="39"/>
        <v>0</v>
      </c>
      <c r="AA75" s="92">
        <f t="shared" si="39"/>
        <v>0</v>
      </c>
      <c r="AB75" s="92">
        <f t="shared" si="39"/>
        <v>0</v>
      </c>
      <c r="AC75" s="92">
        <f t="shared" si="39"/>
        <v>0</v>
      </c>
      <c r="AD75" s="92">
        <f t="shared" si="39"/>
        <v>0</v>
      </c>
      <c r="AE75" s="92">
        <f t="shared" si="39"/>
        <v>0</v>
      </c>
      <c r="AF75" s="92">
        <f t="shared" si="39"/>
        <v>0</v>
      </c>
      <c r="AG75" s="92">
        <f t="shared" si="39"/>
        <v>0</v>
      </c>
      <c r="AH75" s="92">
        <f t="shared" si="39"/>
        <v>0</v>
      </c>
      <c r="AI75" s="92">
        <f t="shared" si="39"/>
        <v>0</v>
      </c>
      <c r="AJ75" s="92">
        <f t="shared" si="39"/>
        <v>0</v>
      </c>
      <c r="AK75" s="92">
        <f t="shared" si="39"/>
        <v>0</v>
      </c>
      <c r="AL75" s="92">
        <f t="shared" si="39"/>
        <v>0</v>
      </c>
      <c r="AM75" s="92">
        <f t="shared" si="39"/>
        <v>0</v>
      </c>
      <c r="AN75" s="92">
        <f t="shared" si="39"/>
        <v>0</v>
      </c>
      <c r="AO75" s="92">
        <f t="shared" si="39"/>
        <v>0</v>
      </c>
      <c r="AP75" s="92">
        <f t="shared" si="39"/>
        <v>0</v>
      </c>
      <c r="AQ75" s="92">
        <f t="shared" si="39"/>
        <v>0</v>
      </c>
      <c r="AR75" s="92">
        <f t="shared" si="39"/>
        <v>0</v>
      </c>
      <c r="AS75" s="92">
        <f t="shared" si="39"/>
        <v>0</v>
      </c>
      <c r="AT75" s="92">
        <f t="shared" si="39"/>
        <v>0</v>
      </c>
      <c r="AU75" s="92">
        <f t="shared" si="39"/>
        <v>0</v>
      </c>
      <c r="AV75" s="92">
        <f t="shared" si="39"/>
        <v>0</v>
      </c>
      <c r="AW75" s="92">
        <f t="shared" si="39"/>
        <v>0</v>
      </c>
      <c r="AX75" s="92">
        <f t="shared" si="39"/>
        <v>0</v>
      </c>
      <c r="AY75" s="92">
        <f t="shared" si="39"/>
        <v>0</v>
      </c>
      <c r="AZ75" s="92">
        <f t="shared" si="39"/>
        <v>0</v>
      </c>
      <c r="BA75" s="92">
        <f t="shared" si="39"/>
        <v>0</v>
      </c>
      <c r="BB75" s="92">
        <f t="shared" si="39"/>
        <v>0</v>
      </c>
      <c r="BC75" s="92">
        <f t="shared" si="39"/>
        <v>0</v>
      </c>
      <c r="BD75" s="92">
        <f t="shared" si="39"/>
        <v>0</v>
      </c>
      <c r="BE75" s="92">
        <f t="shared" si="39"/>
        <v>0</v>
      </c>
      <c r="BF75" s="92">
        <f t="shared" si="39"/>
        <v>0</v>
      </c>
      <c r="BG75" s="92">
        <f t="shared" si="39"/>
        <v>0</v>
      </c>
      <c r="BH75" s="92">
        <f t="shared" si="39"/>
        <v>0</v>
      </c>
      <c r="BI75" s="92">
        <f t="shared" si="39"/>
        <v>0</v>
      </c>
      <c r="BJ75" s="92">
        <f t="shared" si="39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0">B20</f>
        <v>0</v>
      </c>
      <c r="C78" s="84">
        <f t="shared" si="40"/>
        <v>0</v>
      </c>
      <c r="D78" s="84">
        <f t="shared" si="40"/>
        <v>0</v>
      </c>
      <c r="E78" s="84">
        <f t="shared" si="40"/>
        <v>0</v>
      </c>
      <c r="F78" s="84">
        <f t="shared" si="40"/>
        <v>0</v>
      </c>
      <c r="G78" s="84">
        <f t="shared" si="40"/>
        <v>0</v>
      </c>
      <c r="H78" s="84">
        <f t="shared" si="40"/>
        <v>0</v>
      </c>
      <c r="I78" s="84">
        <f t="shared" si="40"/>
        <v>0</v>
      </c>
      <c r="J78" s="84">
        <f t="shared" si="40"/>
        <v>0</v>
      </c>
      <c r="K78" s="84">
        <f t="shared" si="40"/>
        <v>0</v>
      </c>
      <c r="L78" s="84">
        <f t="shared" si="40"/>
        <v>0</v>
      </c>
      <c r="M78" s="84">
        <f t="shared" si="40"/>
        <v>0</v>
      </c>
      <c r="N78" s="84">
        <f t="shared" si="40"/>
        <v>0</v>
      </c>
      <c r="O78" s="84">
        <f t="shared" si="40"/>
        <v>0</v>
      </c>
      <c r="P78" s="84">
        <f t="shared" si="40"/>
        <v>0</v>
      </c>
      <c r="Q78" s="84">
        <f t="shared" si="40"/>
        <v>0</v>
      </c>
      <c r="R78" s="84">
        <f t="shared" si="40"/>
        <v>0</v>
      </c>
      <c r="S78" s="84">
        <f t="shared" si="40"/>
        <v>0</v>
      </c>
      <c r="T78" s="84">
        <f t="shared" si="40"/>
        <v>0</v>
      </c>
      <c r="U78" s="84">
        <f t="shared" si="40"/>
        <v>0</v>
      </c>
      <c r="V78" s="84">
        <f t="shared" si="40"/>
        <v>0</v>
      </c>
      <c r="W78" s="84">
        <f t="shared" si="40"/>
        <v>0</v>
      </c>
      <c r="X78" s="84">
        <f t="shared" si="40"/>
        <v>0</v>
      </c>
      <c r="Y78" s="84">
        <f t="shared" si="40"/>
        <v>0</v>
      </c>
      <c r="Z78" s="84">
        <f t="shared" si="40"/>
        <v>0</v>
      </c>
      <c r="AA78" s="84">
        <f t="shared" si="40"/>
        <v>0</v>
      </c>
      <c r="AB78" s="84">
        <f t="shared" si="40"/>
        <v>0</v>
      </c>
      <c r="AC78" s="84">
        <f t="shared" si="40"/>
        <v>0</v>
      </c>
      <c r="AD78" s="84">
        <f t="shared" si="40"/>
        <v>0</v>
      </c>
      <c r="AE78" s="84">
        <f t="shared" si="40"/>
        <v>0</v>
      </c>
      <c r="AF78" s="84">
        <f t="shared" si="40"/>
        <v>0</v>
      </c>
      <c r="AG78" s="84">
        <f t="shared" si="40"/>
        <v>0</v>
      </c>
      <c r="AH78" s="84">
        <f t="shared" si="40"/>
        <v>0</v>
      </c>
      <c r="AI78" s="84">
        <f t="shared" si="40"/>
        <v>0</v>
      </c>
      <c r="AJ78" s="84">
        <f t="shared" si="40"/>
        <v>0</v>
      </c>
      <c r="AK78" s="84">
        <f t="shared" si="40"/>
        <v>0</v>
      </c>
      <c r="AL78" s="84">
        <f t="shared" si="40"/>
        <v>0</v>
      </c>
      <c r="AM78" s="84">
        <f t="shared" si="40"/>
        <v>0</v>
      </c>
      <c r="AN78" s="84">
        <f t="shared" si="40"/>
        <v>0</v>
      </c>
      <c r="AO78" s="84">
        <f t="shared" si="40"/>
        <v>0</v>
      </c>
      <c r="AP78" s="84">
        <f t="shared" si="40"/>
        <v>0</v>
      </c>
      <c r="AQ78" s="84">
        <f t="shared" si="40"/>
        <v>0</v>
      </c>
      <c r="AR78" s="84">
        <f t="shared" si="40"/>
        <v>0</v>
      </c>
      <c r="AS78" s="84">
        <f t="shared" si="40"/>
        <v>0</v>
      </c>
      <c r="AT78" s="84">
        <f t="shared" si="40"/>
        <v>0</v>
      </c>
      <c r="AU78" s="84">
        <f t="shared" si="40"/>
        <v>0</v>
      </c>
      <c r="AV78" s="84">
        <f t="shared" si="40"/>
        <v>0</v>
      </c>
      <c r="AW78" s="84">
        <f t="shared" si="40"/>
        <v>0</v>
      </c>
      <c r="AX78" s="84">
        <f t="shared" si="40"/>
        <v>0</v>
      </c>
      <c r="AY78" s="84">
        <f t="shared" si="40"/>
        <v>0</v>
      </c>
      <c r="AZ78" s="84">
        <f t="shared" si="40"/>
        <v>0</v>
      </c>
      <c r="BA78" s="84">
        <f t="shared" si="40"/>
        <v>0</v>
      </c>
      <c r="BB78" s="84">
        <f t="shared" si="40"/>
        <v>0</v>
      </c>
      <c r="BC78" s="84">
        <f t="shared" si="40"/>
        <v>0</v>
      </c>
      <c r="BD78" s="84">
        <f t="shared" si="40"/>
        <v>0</v>
      </c>
      <c r="BE78" s="84">
        <f t="shared" si="40"/>
        <v>0</v>
      </c>
      <c r="BF78" s="84">
        <f t="shared" si="40"/>
        <v>0</v>
      </c>
      <c r="BG78" s="84">
        <f t="shared" si="40"/>
        <v>0</v>
      </c>
      <c r="BH78" s="84">
        <f t="shared" si="40"/>
        <v>0</v>
      </c>
      <c r="BI78" s="84">
        <f t="shared" si="40"/>
        <v>0</v>
      </c>
      <c r="BJ78" s="84">
        <f t="shared" si="40"/>
        <v>0</v>
      </c>
      <c r="BK78" s="84">
        <f t="shared" si="40"/>
        <v>0</v>
      </c>
      <c r="BL78" s="84">
        <f t="shared" si="40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1">E74</f>
        <v>0</v>
      </c>
      <c r="F81" s="316">
        <f t="shared" si="41"/>
        <v>0</v>
      </c>
      <c r="G81" s="316">
        <f t="shared" si="41"/>
        <v>0</v>
      </c>
      <c r="H81" s="316">
        <f t="shared" si="41"/>
        <v>0</v>
      </c>
      <c r="I81" s="316">
        <f t="shared" si="41"/>
        <v>0</v>
      </c>
      <c r="J81" s="316">
        <f t="shared" si="41"/>
        <v>0</v>
      </c>
      <c r="K81" s="316">
        <f t="shared" si="41"/>
        <v>0</v>
      </c>
      <c r="L81" s="316">
        <f t="shared" si="41"/>
        <v>0</v>
      </c>
      <c r="M81" s="316">
        <f t="shared" si="41"/>
        <v>0</v>
      </c>
      <c r="N81" s="316">
        <f t="shared" si="41"/>
        <v>0</v>
      </c>
      <c r="O81" s="316">
        <f t="shared" si="41"/>
        <v>0</v>
      </c>
      <c r="P81" s="316">
        <f t="shared" si="41"/>
        <v>0</v>
      </c>
      <c r="Q81" s="316">
        <f t="shared" si="41"/>
        <v>0</v>
      </c>
      <c r="R81" s="316">
        <f t="shared" si="41"/>
        <v>0</v>
      </c>
      <c r="S81" s="316">
        <f t="shared" si="41"/>
        <v>0</v>
      </c>
      <c r="T81" s="316">
        <f t="shared" si="41"/>
        <v>0</v>
      </c>
      <c r="U81" s="316">
        <f t="shared" si="41"/>
        <v>0</v>
      </c>
      <c r="V81" s="316">
        <f t="shared" si="41"/>
        <v>0</v>
      </c>
      <c r="W81" s="316">
        <f t="shared" si="41"/>
        <v>0</v>
      </c>
      <c r="X81" s="316">
        <f t="shared" si="41"/>
        <v>0</v>
      </c>
      <c r="Y81" s="316">
        <f t="shared" si="41"/>
        <v>0</v>
      </c>
      <c r="Z81" s="316">
        <f t="shared" si="41"/>
        <v>0</v>
      </c>
      <c r="AA81" s="316">
        <f t="shared" si="41"/>
        <v>0</v>
      </c>
      <c r="AB81" s="316">
        <f t="shared" si="41"/>
        <v>0</v>
      </c>
      <c r="AC81" s="316">
        <f t="shared" si="41"/>
        <v>0</v>
      </c>
      <c r="AD81" s="316">
        <f t="shared" si="41"/>
        <v>0</v>
      </c>
      <c r="AE81" s="316">
        <f t="shared" si="41"/>
        <v>0</v>
      </c>
      <c r="AF81" s="316">
        <f t="shared" si="41"/>
        <v>0</v>
      </c>
      <c r="AG81" s="316">
        <f t="shared" si="41"/>
        <v>0</v>
      </c>
      <c r="AH81" s="316">
        <f t="shared" si="41"/>
        <v>0</v>
      </c>
      <c r="AI81" s="316">
        <f t="shared" si="41"/>
        <v>0</v>
      </c>
      <c r="AJ81" s="316">
        <f t="shared" si="41"/>
        <v>0</v>
      </c>
      <c r="AK81" s="316">
        <f t="shared" si="41"/>
        <v>0</v>
      </c>
      <c r="AL81" s="316">
        <f t="shared" si="41"/>
        <v>0</v>
      </c>
      <c r="AM81" s="316">
        <f t="shared" si="41"/>
        <v>0</v>
      </c>
      <c r="AN81" s="316">
        <f t="shared" si="41"/>
        <v>0</v>
      </c>
      <c r="AO81" s="316">
        <f t="shared" si="41"/>
        <v>0</v>
      </c>
      <c r="AP81" s="316">
        <f t="shared" si="41"/>
        <v>0</v>
      </c>
      <c r="AQ81" s="316">
        <f t="shared" si="41"/>
        <v>0</v>
      </c>
      <c r="AR81" s="316">
        <f t="shared" si="41"/>
        <v>0</v>
      </c>
      <c r="AS81" s="316">
        <f t="shared" si="41"/>
        <v>0</v>
      </c>
      <c r="AT81" s="316">
        <f t="shared" si="41"/>
        <v>0</v>
      </c>
      <c r="AU81" s="316">
        <f t="shared" si="41"/>
        <v>0</v>
      </c>
      <c r="AV81" s="316">
        <f t="shared" si="41"/>
        <v>0</v>
      </c>
      <c r="AW81" s="316">
        <f t="shared" si="41"/>
        <v>0</v>
      </c>
      <c r="AX81" s="316">
        <f t="shared" si="41"/>
        <v>0</v>
      </c>
      <c r="AY81" s="316">
        <f t="shared" si="41"/>
        <v>0</v>
      </c>
      <c r="AZ81" s="316">
        <f t="shared" si="41"/>
        <v>0</v>
      </c>
      <c r="BA81" s="316">
        <f t="shared" si="41"/>
        <v>0</v>
      </c>
      <c r="BB81" s="316">
        <f t="shared" si="41"/>
        <v>0</v>
      </c>
      <c r="BC81" s="316">
        <f t="shared" si="41"/>
        <v>0</v>
      </c>
      <c r="BD81" s="316">
        <f t="shared" si="41"/>
        <v>0</v>
      </c>
      <c r="BE81" s="316">
        <f t="shared" si="41"/>
        <v>0</v>
      </c>
      <c r="BF81" s="316">
        <f t="shared" si="41"/>
        <v>0</v>
      </c>
      <c r="BG81" s="316">
        <f t="shared" si="41"/>
        <v>0</v>
      </c>
      <c r="BH81" s="316">
        <f t="shared" si="41"/>
        <v>0</v>
      </c>
      <c r="BI81" s="316">
        <f t="shared" si="41"/>
        <v>0</v>
      </c>
      <c r="BJ81" s="316">
        <f t="shared" si="41"/>
        <v>0</v>
      </c>
      <c r="BK81" s="316">
        <f t="shared" si="41"/>
        <v>0</v>
      </c>
      <c r="BL81" s="316">
        <f t="shared" si="41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2">C79+C81</f>
        <v>0</v>
      </c>
      <c r="D82" s="92">
        <f t="shared" si="42"/>
        <v>0</v>
      </c>
      <c r="E82" s="92">
        <f t="shared" si="42"/>
        <v>0</v>
      </c>
      <c r="F82" s="92">
        <f t="shared" si="42"/>
        <v>0</v>
      </c>
      <c r="G82" s="92">
        <f t="shared" si="42"/>
        <v>0</v>
      </c>
      <c r="H82" s="92">
        <f t="shared" si="42"/>
        <v>0</v>
      </c>
      <c r="I82" s="92">
        <f t="shared" si="42"/>
        <v>0</v>
      </c>
      <c r="J82" s="92">
        <f t="shared" si="42"/>
        <v>0</v>
      </c>
      <c r="K82" s="92">
        <f t="shared" si="42"/>
        <v>0</v>
      </c>
      <c r="L82" s="92">
        <f t="shared" si="42"/>
        <v>0</v>
      </c>
      <c r="M82" s="92">
        <f t="shared" si="42"/>
        <v>0</v>
      </c>
      <c r="N82" s="92">
        <f t="shared" si="42"/>
        <v>0</v>
      </c>
      <c r="O82" s="92">
        <f t="shared" si="42"/>
        <v>0</v>
      </c>
      <c r="P82" s="92">
        <f t="shared" si="42"/>
        <v>0</v>
      </c>
      <c r="Q82" s="92">
        <f t="shared" si="42"/>
        <v>0</v>
      </c>
      <c r="R82" s="92">
        <f t="shared" si="42"/>
        <v>0</v>
      </c>
      <c r="S82" s="92">
        <f t="shared" si="42"/>
        <v>0</v>
      </c>
      <c r="T82" s="92">
        <f t="shared" si="42"/>
        <v>0</v>
      </c>
      <c r="U82" s="92">
        <f t="shared" si="42"/>
        <v>0</v>
      </c>
      <c r="V82" s="92">
        <f t="shared" si="42"/>
        <v>0</v>
      </c>
      <c r="W82" s="92">
        <f t="shared" si="42"/>
        <v>0</v>
      </c>
      <c r="X82" s="92">
        <f t="shared" si="42"/>
        <v>0</v>
      </c>
      <c r="Y82" s="92">
        <f t="shared" si="42"/>
        <v>0</v>
      </c>
      <c r="Z82" s="92">
        <f t="shared" si="42"/>
        <v>0</v>
      </c>
      <c r="AA82" s="92">
        <f t="shared" si="42"/>
        <v>0</v>
      </c>
      <c r="AB82" s="92">
        <f t="shared" si="42"/>
        <v>0</v>
      </c>
      <c r="AC82" s="92">
        <f t="shared" si="42"/>
        <v>0</v>
      </c>
      <c r="AD82" s="92">
        <f t="shared" si="42"/>
        <v>0</v>
      </c>
      <c r="AE82" s="92">
        <f t="shared" si="42"/>
        <v>0</v>
      </c>
      <c r="AF82" s="92">
        <f t="shared" si="42"/>
        <v>0</v>
      </c>
      <c r="AG82" s="92">
        <f t="shared" si="42"/>
        <v>0</v>
      </c>
      <c r="AH82" s="92">
        <f t="shared" si="42"/>
        <v>0</v>
      </c>
      <c r="AI82" s="92">
        <f t="shared" si="42"/>
        <v>0</v>
      </c>
      <c r="AJ82" s="92">
        <f t="shared" si="42"/>
        <v>0</v>
      </c>
      <c r="AK82" s="92">
        <f t="shared" si="42"/>
        <v>0</v>
      </c>
      <c r="AL82" s="92">
        <f t="shared" si="42"/>
        <v>0</v>
      </c>
      <c r="AM82" s="92">
        <f t="shared" si="42"/>
        <v>0</v>
      </c>
      <c r="AN82" s="92">
        <f t="shared" si="42"/>
        <v>0</v>
      </c>
      <c r="AO82" s="92">
        <f t="shared" si="42"/>
        <v>0</v>
      </c>
      <c r="AP82" s="92">
        <f t="shared" si="42"/>
        <v>0</v>
      </c>
      <c r="AQ82" s="92">
        <f t="shared" si="42"/>
        <v>0</v>
      </c>
      <c r="AR82" s="92">
        <f t="shared" si="42"/>
        <v>0</v>
      </c>
      <c r="AS82" s="92">
        <f t="shared" si="42"/>
        <v>0</v>
      </c>
      <c r="AT82" s="92">
        <f t="shared" si="42"/>
        <v>0</v>
      </c>
      <c r="AU82" s="92">
        <f t="shared" si="42"/>
        <v>0</v>
      </c>
      <c r="AV82" s="92">
        <f t="shared" si="42"/>
        <v>0</v>
      </c>
      <c r="AW82" s="92">
        <f t="shared" si="42"/>
        <v>0</v>
      </c>
      <c r="AX82" s="92">
        <f t="shared" si="42"/>
        <v>0</v>
      </c>
      <c r="AY82" s="92">
        <f t="shared" si="42"/>
        <v>0</v>
      </c>
      <c r="AZ82" s="92">
        <f t="shared" si="42"/>
        <v>0</v>
      </c>
      <c r="BA82" s="92">
        <f t="shared" si="42"/>
        <v>0</v>
      </c>
      <c r="BB82" s="92">
        <f t="shared" si="42"/>
        <v>0</v>
      </c>
      <c r="BC82" s="92">
        <f t="shared" si="42"/>
        <v>0</v>
      </c>
      <c r="BD82" s="92">
        <f t="shared" si="42"/>
        <v>0</v>
      </c>
      <c r="BE82" s="92">
        <f t="shared" si="42"/>
        <v>0</v>
      </c>
      <c r="BF82" s="92">
        <f t="shared" si="42"/>
        <v>0</v>
      </c>
      <c r="BG82" s="92">
        <f t="shared" si="42"/>
        <v>0</v>
      </c>
      <c r="BH82" s="92">
        <f t="shared" si="42"/>
        <v>0</v>
      </c>
      <c r="BI82" s="92">
        <f t="shared" si="42"/>
        <v>0</v>
      </c>
      <c r="BJ82" s="92">
        <f t="shared" si="42"/>
        <v>0</v>
      </c>
      <c r="BK82" s="92">
        <f t="shared" si="42"/>
        <v>0</v>
      </c>
      <c r="BL82" s="92">
        <f t="shared" si="42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3">$B$20*(1-$B$5)/$B$3</f>
        <v>0</v>
      </c>
      <c r="C85" s="72">
        <f t="shared" si="43"/>
        <v>0</v>
      </c>
      <c r="D85" s="72">
        <f t="shared" si="43"/>
        <v>0</v>
      </c>
      <c r="E85" s="72">
        <f t="shared" si="43"/>
        <v>0</v>
      </c>
      <c r="F85" s="72">
        <f t="shared" si="43"/>
        <v>0</v>
      </c>
      <c r="G85" s="72">
        <f t="shared" si="43"/>
        <v>0</v>
      </c>
      <c r="H85" s="72">
        <f t="shared" si="43"/>
        <v>0</v>
      </c>
      <c r="I85" s="72">
        <f t="shared" si="43"/>
        <v>0</v>
      </c>
      <c r="J85" s="72">
        <f t="shared" si="43"/>
        <v>0</v>
      </c>
      <c r="K85" s="72">
        <f t="shared" si="43"/>
        <v>0</v>
      </c>
      <c r="L85" s="72">
        <f t="shared" si="43"/>
        <v>0</v>
      </c>
      <c r="M85" s="72">
        <f t="shared" si="43"/>
        <v>0</v>
      </c>
      <c r="N85" s="72">
        <f t="shared" si="43"/>
        <v>0</v>
      </c>
      <c r="O85" s="72">
        <f t="shared" si="43"/>
        <v>0</v>
      </c>
      <c r="P85" s="72">
        <f t="shared" si="43"/>
        <v>0</v>
      </c>
      <c r="Q85" s="72">
        <f t="shared" si="43"/>
        <v>0</v>
      </c>
      <c r="R85" s="72">
        <f t="shared" si="43"/>
        <v>0</v>
      </c>
      <c r="S85" s="72">
        <f t="shared" si="43"/>
        <v>0</v>
      </c>
      <c r="T85" s="72">
        <f t="shared" si="43"/>
        <v>0</v>
      </c>
      <c r="U85" s="72">
        <f t="shared" si="43"/>
        <v>0</v>
      </c>
      <c r="V85" s="72">
        <f t="shared" si="43"/>
        <v>0</v>
      </c>
      <c r="W85" s="72">
        <f t="shared" si="43"/>
        <v>0</v>
      </c>
      <c r="X85" s="72">
        <f t="shared" si="43"/>
        <v>0</v>
      </c>
      <c r="Y85" s="72">
        <f t="shared" si="43"/>
        <v>0</v>
      </c>
      <c r="Z85" s="72">
        <f t="shared" si="43"/>
        <v>0</v>
      </c>
      <c r="AA85" s="72">
        <f t="shared" si="43"/>
        <v>0</v>
      </c>
      <c r="AB85" s="72">
        <f t="shared" si="43"/>
        <v>0</v>
      </c>
      <c r="AC85" s="72">
        <f t="shared" si="43"/>
        <v>0</v>
      </c>
      <c r="AD85" s="72">
        <f t="shared" si="43"/>
        <v>0</v>
      </c>
      <c r="AE85" s="72">
        <f t="shared" si="43"/>
        <v>0</v>
      </c>
      <c r="AF85" s="72">
        <f t="shared" si="43"/>
        <v>0</v>
      </c>
      <c r="AG85" s="72">
        <f t="shared" si="43"/>
        <v>0</v>
      </c>
      <c r="AH85" s="72">
        <f t="shared" si="43"/>
        <v>0</v>
      </c>
      <c r="AI85" s="72">
        <f t="shared" si="43"/>
        <v>0</v>
      </c>
      <c r="AJ85" s="72">
        <f t="shared" si="43"/>
        <v>0</v>
      </c>
      <c r="AK85" s="72">
        <f t="shared" si="43"/>
        <v>0</v>
      </c>
      <c r="AL85" s="72">
        <f t="shared" si="43"/>
        <v>0</v>
      </c>
      <c r="AM85" s="72">
        <f t="shared" si="43"/>
        <v>0</v>
      </c>
      <c r="AN85" s="72">
        <f t="shared" si="43"/>
        <v>0</v>
      </c>
      <c r="AO85" s="72">
        <f t="shared" si="43"/>
        <v>0</v>
      </c>
      <c r="AP85" s="72">
        <f t="shared" si="43"/>
        <v>0</v>
      </c>
      <c r="AQ85" s="72">
        <f t="shared" si="43"/>
        <v>0</v>
      </c>
      <c r="AR85" s="72">
        <f t="shared" si="43"/>
        <v>0</v>
      </c>
      <c r="AS85" s="72">
        <f t="shared" si="43"/>
        <v>0</v>
      </c>
      <c r="AT85" s="72">
        <f t="shared" si="43"/>
        <v>0</v>
      </c>
      <c r="AU85" s="72">
        <f t="shared" si="43"/>
        <v>0</v>
      </c>
      <c r="AV85" s="72">
        <f t="shared" si="43"/>
        <v>0</v>
      </c>
      <c r="AW85" s="72">
        <f t="shared" si="43"/>
        <v>0</v>
      </c>
      <c r="AX85" s="72">
        <f t="shared" si="43"/>
        <v>0</v>
      </c>
      <c r="AY85" s="72">
        <f t="shared" si="43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4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5">$C$20*(1-$B$5)/$B$3</f>
        <v>0</v>
      </c>
      <c r="D86" s="72">
        <f t="shared" si="45"/>
        <v>0</v>
      </c>
      <c r="E86" s="72">
        <f t="shared" si="45"/>
        <v>0</v>
      </c>
      <c r="F86" s="72">
        <f t="shared" si="45"/>
        <v>0</v>
      </c>
      <c r="G86" s="72">
        <f t="shared" si="45"/>
        <v>0</v>
      </c>
      <c r="H86" s="72">
        <f t="shared" si="45"/>
        <v>0</v>
      </c>
      <c r="I86" s="72">
        <f t="shared" si="45"/>
        <v>0</v>
      </c>
      <c r="J86" s="72">
        <f t="shared" si="45"/>
        <v>0</v>
      </c>
      <c r="K86" s="72">
        <f t="shared" si="45"/>
        <v>0</v>
      </c>
      <c r="L86" s="72">
        <f t="shared" si="45"/>
        <v>0</v>
      </c>
      <c r="M86" s="72">
        <f t="shared" si="45"/>
        <v>0</v>
      </c>
      <c r="N86" s="72">
        <f t="shared" si="45"/>
        <v>0</v>
      </c>
      <c r="O86" s="72">
        <f t="shared" si="45"/>
        <v>0</v>
      </c>
      <c r="P86" s="72">
        <f t="shared" si="45"/>
        <v>0</v>
      </c>
      <c r="Q86" s="72">
        <f t="shared" si="45"/>
        <v>0</v>
      </c>
      <c r="R86" s="72">
        <f t="shared" si="45"/>
        <v>0</v>
      </c>
      <c r="S86" s="72">
        <f t="shared" si="45"/>
        <v>0</v>
      </c>
      <c r="T86" s="72">
        <f t="shared" si="45"/>
        <v>0</v>
      </c>
      <c r="U86" s="72">
        <f t="shared" si="45"/>
        <v>0</v>
      </c>
      <c r="V86" s="72">
        <f t="shared" si="45"/>
        <v>0</v>
      </c>
      <c r="W86" s="72">
        <f t="shared" si="45"/>
        <v>0</v>
      </c>
      <c r="X86" s="72">
        <f t="shared" si="45"/>
        <v>0</v>
      </c>
      <c r="Y86" s="72">
        <f t="shared" si="45"/>
        <v>0</v>
      </c>
      <c r="Z86" s="72">
        <f t="shared" si="45"/>
        <v>0</v>
      </c>
      <c r="AA86" s="72">
        <f t="shared" si="45"/>
        <v>0</v>
      </c>
      <c r="AB86" s="72">
        <f t="shared" si="45"/>
        <v>0</v>
      </c>
      <c r="AC86" s="72">
        <f t="shared" si="45"/>
        <v>0</v>
      </c>
      <c r="AD86" s="72">
        <f t="shared" si="45"/>
        <v>0</v>
      </c>
      <c r="AE86" s="72">
        <f t="shared" si="45"/>
        <v>0</v>
      </c>
      <c r="AF86" s="72">
        <f t="shared" si="45"/>
        <v>0</v>
      </c>
      <c r="AG86" s="72">
        <f t="shared" si="45"/>
        <v>0</v>
      </c>
      <c r="AH86" s="72">
        <f t="shared" si="45"/>
        <v>0</v>
      </c>
      <c r="AI86" s="72">
        <f t="shared" si="45"/>
        <v>0</v>
      </c>
      <c r="AJ86" s="72">
        <f t="shared" si="45"/>
        <v>0</v>
      </c>
      <c r="AK86" s="72">
        <f t="shared" si="45"/>
        <v>0</v>
      </c>
      <c r="AL86" s="72">
        <f t="shared" si="45"/>
        <v>0</v>
      </c>
      <c r="AM86" s="72">
        <f t="shared" si="45"/>
        <v>0</v>
      </c>
      <c r="AN86" s="72">
        <f t="shared" si="45"/>
        <v>0</v>
      </c>
      <c r="AO86" s="72">
        <f t="shared" si="45"/>
        <v>0</v>
      </c>
      <c r="AP86" s="72">
        <f t="shared" si="45"/>
        <v>0</v>
      </c>
      <c r="AQ86" s="72">
        <f t="shared" si="45"/>
        <v>0</v>
      </c>
      <c r="AR86" s="72">
        <f t="shared" si="45"/>
        <v>0</v>
      </c>
      <c r="AS86" s="72">
        <f t="shared" si="45"/>
        <v>0</v>
      </c>
      <c r="AT86" s="72">
        <f t="shared" si="45"/>
        <v>0</v>
      </c>
      <c r="AU86" s="72">
        <f t="shared" si="45"/>
        <v>0</v>
      </c>
      <c r="AV86" s="72">
        <f t="shared" si="45"/>
        <v>0</v>
      </c>
      <c r="AW86" s="72">
        <f t="shared" si="45"/>
        <v>0</v>
      </c>
      <c r="AX86" s="72">
        <f t="shared" si="45"/>
        <v>0</v>
      </c>
      <c r="AY86" s="72">
        <f t="shared" si="45"/>
        <v>0</v>
      </c>
      <c r="AZ86" s="72">
        <f t="shared" si="45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4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6">$D$20*(1-$B$5)/$B$3</f>
        <v>0</v>
      </c>
      <c r="F87" s="72">
        <f t="shared" si="46"/>
        <v>0</v>
      </c>
      <c r="G87" s="72">
        <f t="shared" si="46"/>
        <v>0</v>
      </c>
      <c r="H87" s="72">
        <f t="shared" si="46"/>
        <v>0</v>
      </c>
      <c r="I87" s="72">
        <f t="shared" si="46"/>
        <v>0</v>
      </c>
      <c r="J87" s="72">
        <f t="shared" si="46"/>
        <v>0</v>
      </c>
      <c r="K87" s="72">
        <f t="shared" si="46"/>
        <v>0</v>
      </c>
      <c r="L87" s="72">
        <f t="shared" si="46"/>
        <v>0</v>
      </c>
      <c r="M87" s="72">
        <f t="shared" si="46"/>
        <v>0</v>
      </c>
      <c r="N87" s="72">
        <f t="shared" si="46"/>
        <v>0</v>
      </c>
      <c r="O87" s="72">
        <f t="shared" si="46"/>
        <v>0</v>
      </c>
      <c r="P87" s="72">
        <f t="shared" si="46"/>
        <v>0</v>
      </c>
      <c r="Q87" s="72">
        <f t="shared" si="46"/>
        <v>0</v>
      </c>
      <c r="R87" s="72">
        <f t="shared" si="46"/>
        <v>0</v>
      </c>
      <c r="S87" s="72">
        <f t="shared" si="46"/>
        <v>0</v>
      </c>
      <c r="T87" s="72">
        <f t="shared" si="46"/>
        <v>0</v>
      </c>
      <c r="U87" s="72">
        <f t="shared" si="46"/>
        <v>0</v>
      </c>
      <c r="V87" s="72">
        <f t="shared" si="46"/>
        <v>0</v>
      </c>
      <c r="W87" s="72">
        <f t="shared" si="46"/>
        <v>0</v>
      </c>
      <c r="X87" s="72">
        <f t="shared" si="46"/>
        <v>0</v>
      </c>
      <c r="Y87" s="72">
        <f t="shared" si="46"/>
        <v>0</v>
      </c>
      <c r="Z87" s="72">
        <f t="shared" si="46"/>
        <v>0</v>
      </c>
      <c r="AA87" s="72">
        <f t="shared" si="46"/>
        <v>0</v>
      </c>
      <c r="AB87" s="72">
        <f t="shared" si="46"/>
        <v>0</v>
      </c>
      <c r="AC87" s="72">
        <f t="shared" si="46"/>
        <v>0</v>
      </c>
      <c r="AD87" s="72">
        <f t="shared" si="46"/>
        <v>0</v>
      </c>
      <c r="AE87" s="72">
        <f t="shared" si="46"/>
        <v>0</v>
      </c>
      <c r="AF87" s="72">
        <f t="shared" si="46"/>
        <v>0</v>
      </c>
      <c r="AG87" s="72">
        <f t="shared" si="46"/>
        <v>0</v>
      </c>
      <c r="AH87" s="72">
        <f t="shared" si="46"/>
        <v>0</v>
      </c>
      <c r="AI87" s="72">
        <f t="shared" si="46"/>
        <v>0</v>
      </c>
      <c r="AJ87" s="72">
        <f t="shared" si="46"/>
        <v>0</v>
      </c>
      <c r="AK87" s="72">
        <f t="shared" si="46"/>
        <v>0</v>
      </c>
      <c r="AL87" s="72">
        <f t="shared" si="46"/>
        <v>0</v>
      </c>
      <c r="AM87" s="72">
        <f t="shared" si="46"/>
        <v>0</v>
      </c>
      <c r="AN87" s="72">
        <f t="shared" si="46"/>
        <v>0</v>
      </c>
      <c r="AO87" s="72">
        <f t="shared" si="46"/>
        <v>0</v>
      </c>
      <c r="AP87" s="72">
        <f t="shared" si="46"/>
        <v>0</v>
      </c>
      <c r="AQ87" s="72">
        <f t="shared" si="46"/>
        <v>0</v>
      </c>
      <c r="AR87" s="72">
        <f t="shared" si="46"/>
        <v>0</v>
      </c>
      <c r="AS87" s="72">
        <f t="shared" si="46"/>
        <v>0</v>
      </c>
      <c r="AT87" s="72">
        <f t="shared" si="46"/>
        <v>0</v>
      </c>
      <c r="AU87" s="72">
        <f t="shared" si="46"/>
        <v>0</v>
      </c>
      <c r="AV87" s="72">
        <f t="shared" si="46"/>
        <v>0</v>
      </c>
      <c r="AW87" s="72">
        <f t="shared" si="46"/>
        <v>0</v>
      </c>
      <c r="AX87" s="72">
        <f t="shared" si="46"/>
        <v>0</v>
      </c>
      <c r="AY87" s="72">
        <f t="shared" si="46"/>
        <v>0</v>
      </c>
      <c r="AZ87" s="72">
        <f t="shared" si="46"/>
        <v>0</v>
      </c>
      <c r="BA87" s="72">
        <f t="shared" si="46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4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7">$E$20*(1-$B$5)/$B$3</f>
        <v>0</v>
      </c>
      <c r="F88" s="72">
        <f t="shared" si="47"/>
        <v>0</v>
      </c>
      <c r="G88" s="72">
        <f t="shared" si="47"/>
        <v>0</v>
      </c>
      <c r="H88" s="72">
        <f t="shared" si="47"/>
        <v>0</v>
      </c>
      <c r="I88" s="72">
        <f t="shared" si="47"/>
        <v>0</v>
      </c>
      <c r="J88" s="72">
        <f t="shared" si="47"/>
        <v>0</v>
      </c>
      <c r="K88" s="72">
        <f t="shared" si="47"/>
        <v>0</v>
      </c>
      <c r="L88" s="72">
        <f t="shared" si="47"/>
        <v>0</v>
      </c>
      <c r="M88" s="72">
        <f t="shared" si="47"/>
        <v>0</v>
      </c>
      <c r="N88" s="72">
        <f t="shared" si="47"/>
        <v>0</v>
      </c>
      <c r="O88" s="72">
        <f t="shared" si="47"/>
        <v>0</v>
      </c>
      <c r="P88" s="72">
        <f t="shared" si="47"/>
        <v>0</v>
      </c>
      <c r="Q88" s="72">
        <f t="shared" si="47"/>
        <v>0</v>
      </c>
      <c r="R88" s="72">
        <f t="shared" si="47"/>
        <v>0</v>
      </c>
      <c r="S88" s="72">
        <f t="shared" si="47"/>
        <v>0</v>
      </c>
      <c r="T88" s="72">
        <f t="shared" si="47"/>
        <v>0</v>
      </c>
      <c r="U88" s="72">
        <f t="shared" si="47"/>
        <v>0</v>
      </c>
      <c r="V88" s="72">
        <f t="shared" si="47"/>
        <v>0</v>
      </c>
      <c r="W88" s="72">
        <f t="shared" si="47"/>
        <v>0</v>
      </c>
      <c r="X88" s="72">
        <f t="shared" si="47"/>
        <v>0</v>
      </c>
      <c r="Y88" s="72">
        <f t="shared" si="47"/>
        <v>0</v>
      </c>
      <c r="Z88" s="72">
        <f t="shared" si="47"/>
        <v>0</v>
      </c>
      <c r="AA88" s="72">
        <f t="shared" si="47"/>
        <v>0</v>
      </c>
      <c r="AB88" s="72">
        <f t="shared" si="47"/>
        <v>0</v>
      </c>
      <c r="AC88" s="72">
        <f t="shared" si="47"/>
        <v>0</v>
      </c>
      <c r="AD88" s="72">
        <f t="shared" si="47"/>
        <v>0</v>
      </c>
      <c r="AE88" s="72">
        <f t="shared" si="47"/>
        <v>0</v>
      </c>
      <c r="AF88" s="72">
        <f t="shared" si="47"/>
        <v>0</v>
      </c>
      <c r="AG88" s="72">
        <f t="shared" si="47"/>
        <v>0</v>
      </c>
      <c r="AH88" s="72">
        <f t="shared" si="47"/>
        <v>0</v>
      </c>
      <c r="AI88" s="72">
        <f t="shared" si="47"/>
        <v>0</v>
      </c>
      <c r="AJ88" s="72">
        <f t="shared" si="47"/>
        <v>0</v>
      </c>
      <c r="AK88" s="72">
        <f t="shared" si="47"/>
        <v>0</v>
      </c>
      <c r="AL88" s="72">
        <f t="shared" si="47"/>
        <v>0</v>
      </c>
      <c r="AM88" s="72">
        <f t="shared" si="47"/>
        <v>0</v>
      </c>
      <c r="AN88" s="72">
        <f t="shared" si="47"/>
        <v>0</v>
      </c>
      <c r="AO88" s="72">
        <f t="shared" si="47"/>
        <v>0</v>
      </c>
      <c r="AP88" s="72">
        <f t="shared" si="47"/>
        <v>0</v>
      </c>
      <c r="AQ88" s="72">
        <f t="shared" si="47"/>
        <v>0</v>
      </c>
      <c r="AR88" s="72">
        <f t="shared" si="47"/>
        <v>0</v>
      </c>
      <c r="AS88" s="72">
        <f t="shared" si="47"/>
        <v>0</v>
      </c>
      <c r="AT88" s="72">
        <f t="shared" si="47"/>
        <v>0</v>
      </c>
      <c r="AU88" s="72">
        <f t="shared" si="47"/>
        <v>0</v>
      </c>
      <c r="AV88" s="72">
        <f t="shared" si="47"/>
        <v>0</v>
      </c>
      <c r="AW88" s="72">
        <f t="shared" si="47"/>
        <v>0</v>
      </c>
      <c r="AX88" s="72">
        <f t="shared" si="47"/>
        <v>0</v>
      </c>
      <c r="AY88" s="72">
        <f t="shared" si="47"/>
        <v>0</v>
      </c>
      <c r="AZ88" s="72">
        <f t="shared" si="47"/>
        <v>0</v>
      </c>
      <c r="BA88" s="72">
        <f t="shared" si="47"/>
        <v>0</v>
      </c>
      <c r="BB88" s="72">
        <f t="shared" si="47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4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8">$F$20*(1-$B$5)/$B$3</f>
        <v>0</v>
      </c>
      <c r="G89" s="72">
        <f t="shared" si="48"/>
        <v>0</v>
      </c>
      <c r="H89" s="72">
        <f t="shared" si="48"/>
        <v>0</v>
      </c>
      <c r="I89" s="72">
        <f t="shared" si="48"/>
        <v>0</v>
      </c>
      <c r="J89" s="72">
        <f t="shared" si="48"/>
        <v>0</v>
      </c>
      <c r="K89" s="72">
        <f t="shared" si="48"/>
        <v>0</v>
      </c>
      <c r="L89" s="72">
        <f t="shared" si="48"/>
        <v>0</v>
      </c>
      <c r="M89" s="72">
        <f t="shared" si="48"/>
        <v>0</v>
      </c>
      <c r="N89" s="72">
        <f t="shared" si="48"/>
        <v>0</v>
      </c>
      <c r="O89" s="72">
        <f t="shared" si="48"/>
        <v>0</v>
      </c>
      <c r="P89" s="72">
        <f t="shared" si="48"/>
        <v>0</v>
      </c>
      <c r="Q89" s="72">
        <f t="shared" si="48"/>
        <v>0</v>
      </c>
      <c r="R89" s="72">
        <f t="shared" si="48"/>
        <v>0</v>
      </c>
      <c r="S89" s="72">
        <f t="shared" si="48"/>
        <v>0</v>
      </c>
      <c r="T89" s="72">
        <f t="shared" si="48"/>
        <v>0</v>
      </c>
      <c r="U89" s="72">
        <f t="shared" si="48"/>
        <v>0</v>
      </c>
      <c r="V89" s="72">
        <f t="shared" si="48"/>
        <v>0</v>
      </c>
      <c r="W89" s="72">
        <f t="shared" si="48"/>
        <v>0</v>
      </c>
      <c r="X89" s="72">
        <f t="shared" si="48"/>
        <v>0</v>
      </c>
      <c r="Y89" s="72">
        <f t="shared" si="48"/>
        <v>0</v>
      </c>
      <c r="Z89" s="72">
        <f t="shared" si="48"/>
        <v>0</v>
      </c>
      <c r="AA89" s="72">
        <f t="shared" si="48"/>
        <v>0</v>
      </c>
      <c r="AB89" s="72">
        <f t="shared" si="48"/>
        <v>0</v>
      </c>
      <c r="AC89" s="72">
        <f t="shared" si="48"/>
        <v>0</v>
      </c>
      <c r="AD89" s="72">
        <f t="shared" si="48"/>
        <v>0</v>
      </c>
      <c r="AE89" s="72">
        <f t="shared" si="48"/>
        <v>0</v>
      </c>
      <c r="AF89" s="72">
        <f t="shared" si="48"/>
        <v>0</v>
      </c>
      <c r="AG89" s="72">
        <f t="shared" si="48"/>
        <v>0</v>
      </c>
      <c r="AH89" s="72">
        <f t="shared" si="48"/>
        <v>0</v>
      </c>
      <c r="AI89" s="72">
        <f t="shared" si="48"/>
        <v>0</v>
      </c>
      <c r="AJ89" s="72">
        <f t="shared" si="48"/>
        <v>0</v>
      </c>
      <c r="AK89" s="72">
        <f t="shared" si="48"/>
        <v>0</v>
      </c>
      <c r="AL89" s="72">
        <f t="shared" si="48"/>
        <v>0</v>
      </c>
      <c r="AM89" s="72">
        <f t="shared" si="48"/>
        <v>0</v>
      </c>
      <c r="AN89" s="72">
        <f t="shared" si="48"/>
        <v>0</v>
      </c>
      <c r="AO89" s="72">
        <f t="shared" si="48"/>
        <v>0</v>
      </c>
      <c r="AP89" s="72">
        <f t="shared" si="48"/>
        <v>0</v>
      </c>
      <c r="AQ89" s="72">
        <f t="shared" si="48"/>
        <v>0</v>
      </c>
      <c r="AR89" s="72">
        <f t="shared" si="48"/>
        <v>0</v>
      </c>
      <c r="AS89" s="72">
        <f t="shared" si="48"/>
        <v>0</v>
      </c>
      <c r="AT89" s="72">
        <f t="shared" si="48"/>
        <v>0</v>
      </c>
      <c r="AU89" s="72">
        <f t="shared" si="48"/>
        <v>0</v>
      </c>
      <c r="AV89" s="72">
        <f t="shared" si="48"/>
        <v>0</v>
      </c>
      <c r="AW89" s="72">
        <f t="shared" si="48"/>
        <v>0</v>
      </c>
      <c r="AX89" s="72">
        <f t="shared" si="48"/>
        <v>0</v>
      </c>
      <c r="AY89" s="72">
        <f t="shared" si="48"/>
        <v>0</v>
      </c>
      <c r="AZ89" s="72">
        <f t="shared" si="48"/>
        <v>0</v>
      </c>
      <c r="BA89" s="72">
        <f t="shared" si="48"/>
        <v>0</v>
      </c>
      <c r="BB89" s="72">
        <f t="shared" si="48"/>
        <v>0</v>
      </c>
      <c r="BC89" s="72">
        <f t="shared" si="48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4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9">$G$20*(1-$B$5)/$B$3</f>
        <v>0</v>
      </c>
      <c r="H90" s="72">
        <f t="shared" si="49"/>
        <v>0</v>
      </c>
      <c r="I90" s="72">
        <f t="shared" si="49"/>
        <v>0</v>
      </c>
      <c r="J90" s="72">
        <f t="shared" si="49"/>
        <v>0</v>
      </c>
      <c r="K90" s="72">
        <f t="shared" si="49"/>
        <v>0</v>
      </c>
      <c r="L90" s="72">
        <f t="shared" si="49"/>
        <v>0</v>
      </c>
      <c r="M90" s="72">
        <f t="shared" si="49"/>
        <v>0</v>
      </c>
      <c r="N90" s="72">
        <f t="shared" si="49"/>
        <v>0</v>
      </c>
      <c r="O90" s="72">
        <f t="shared" si="49"/>
        <v>0</v>
      </c>
      <c r="P90" s="72">
        <f t="shared" si="49"/>
        <v>0</v>
      </c>
      <c r="Q90" s="72">
        <f t="shared" si="49"/>
        <v>0</v>
      </c>
      <c r="R90" s="72">
        <f t="shared" si="49"/>
        <v>0</v>
      </c>
      <c r="S90" s="72">
        <f t="shared" si="49"/>
        <v>0</v>
      </c>
      <c r="T90" s="72">
        <f t="shared" si="49"/>
        <v>0</v>
      </c>
      <c r="U90" s="72">
        <f t="shared" si="49"/>
        <v>0</v>
      </c>
      <c r="V90" s="72">
        <f t="shared" si="49"/>
        <v>0</v>
      </c>
      <c r="W90" s="72">
        <f t="shared" si="49"/>
        <v>0</v>
      </c>
      <c r="X90" s="72">
        <f t="shared" si="49"/>
        <v>0</v>
      </c>
      <c r="Y90" s="72">
        <f t="shared" si="49"/>
        <v>0</v>
      </c>
      <c r="Z90" s="72">
        <f t="shared" si="49"/>
        <v>0</v>
      </c>
      <c r="AA90" s="72">
        <f t="shared" si="49"/>
        <v>0</v>
      </c>
      <c r="AB90" s="72">
        <f t="shared" si="49"/>
        <v>0</v>
      </c>
      <c r="AC90" s="72">
        <f t="shared" si="49"/>
        <v>0</v>
      </c>
      <c r="AD90" s="72">
        <f t="shared" si="49"/>
        <v>0</v>
      </c>
      <c r="AE90" s="72">
        <f t="shared" si="49"/>
        <v>0</v>
      </c>
      <c r="AF90" s="72">
        <f t="shared" si="49"/>
        <v>0</v>
      </c>
      <c r="AG90" s="72">
        <f t="shared" si="49"/>
        <v>0</v>
      </c>
      <c r="AH90" s="72">
        <f t="shared" si="49"/>
        <v>0</v>
      </c>
      <c r="AI90" s="72">
        <f t="shared" si="49"/>
        <v>0</v>
      </c>
      <c r="AJ90" s="72">
        <f t="shared" si="49"/>
        <v>0</v>
      </c>
      <c r="AK90" s="72">
        <f t="shared" si="49"/>
        <v>0</v>
      </c>
      <c r="AL90" s="72">
        <f t="shared" si="49"/>
        <v>0</v>
      </c>
      <c r="AM90" s="72">
        <f t="shared" si="49"/>
        <v>0</v>
      </c>
      <c r="AN90" s="72">
        <f t="shared" si="49"/>
        <v>0</v>
      </c>
      <c r="AO90" s="72">
        <f t="shared" si="49"/>
        <v>0</v>
      </c>
      <c r="AP90" s="72">
        <f t="shared" si="49"/>
        <v>0</v>
      </c>
      <c r="AQ90" s="72">
        <f t="shared" si="49"/>
        <v>0</v>
      </c>
      <c r="AR90" s="72">
        <f t="shared" si="49"/>
        <v>0</v>
      </c>
      <c r="AS90" s="72">
        <f t="shared" si="49"/>
        <v>0</v>
      </c>
      <c r="AT90" s="72">
        <f t="shared" si="49"/>
        <v>0</v>
      </c>
      <c r="AU90" s="72">
        <f t="shared" si="49"/>
        <v>0</v>
      </c>
      <c r="AV90" s="72">
        <f t="shared" si="49"/>
        <v>0</v>
      </c>
      <c r="AW90" s="72">
        <f t="shared" si="49"/>
        <v>0</v>
      </c>
      <c r="AX90" s="72">
        <f t="shared" si="49"/>
        <v>0</v>
      </c>
      <c r="AY90" s="72">
        <f t="shared" si="49"/>
        <v>0</v>
      </c>
      <c r="AZ90" s="72">
        <f t="shared" si="49"/>
        <v>0</v>
      </c>
      <c r="BA90" s="72">
        <f t="shared" si="49"/>
        <v>0</v>
      </c>
      <c r="BB90" s="72">
        <f t="shared" si="49"/>
        <v>0</v>
      </c>
      <c r="BC90" s="72">
        <f t="shared" si="49"/>
        <v>0</v>
      </c>
      <c r="BD90" s="72">
        <f t="shared" si="49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4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0">$H$20*(1-$B$5)/$B$3</f>
        <v>0</v>
      </c>
      <c r="I91" s="72">
        <f t="shared" si="50"/>
        <v>0</v>
      </c>
      <c r="J91" s="72">
        <f t="shared" si="50"/>
        <v>0</v>
      </c>
      <c r="K91" s="72">
        <f t="shared" si="50"/>
        <v>0</v>
      </c>
      <c r="L91" s="72">
        <f t="shared" si="50"/>
        <v>0</v>
      </c>
      <c r="M91" s="72">
        <f t="shared" si="50"/>
        <v>0</v>
      </c>
      <c r="N91" s="72">
        <f t="shared" si="50"/>
        <v>0</v>
      </c>
      <c r="O91" s="72">
        <f t="shared" si="50"/>
        <v>0</v>
      </c>
      <c r="P91" s="72">
        <f t="shared" si="50"/>
        <v>0</v>
      </c>
      <c r="Q91" s="72">
        <f t="shared" si="50"/>
        <v>0</v>
      </c>
      <c r="R91" s="72">
        <f t="shared" si="50"/>
        <v>0</v>
      </c>
      <c r="S91" s="72">
        <f t="shared" si="50"/>
        <v>0</v>
      </c>
      <c r="T91" s="72">
        <f t="shared" si="50"/>
        <v>0</v>
      </c>
      <c r="U91" s="72">
        <f t="shared" si="50"/>
        <v>0</v>
      </c>
      <c r="V91" s="72">
        <f t="shared" si="50"/>
        <v>0</v>
      </c>
      <c r="W91" s="72">
        <f t="shared" si="50"/>
        <v>0</v>
      </c>
      <c r="X91" s="72">
        <f t="shared" si="50"/>
        <v>0</v>
      </c>
      <c r="Y91" s="72">
        <f t="shared" si="50"/>
        <v>0</v>
      </c>
      <c r="Z91" s="72">
        <f t="shared" si="50"/>
        <v>0</v>
      </c>
      <c r="AA91" s="72">
        <f t="shared" si="50"/>
        <v>0</v>
      </c>
      <c r="AB91" s="72">
        <f t="shared" si="50"/>
        <v>0</v>
      </c>
      <c r="AC91" s="72">
        <f t="shared" si="50"/>
        <v>0</v>
      </c>
      <c r="AD91" s="72">
        <f t="shared" si="50"/>
        <v>0</v>
      </c>
      <c r="AE91" s="72">
        <f t="shared" si="50"/>
        <v>0</v>
      </c>
      <c r="AF91" s="72">
        <f t="shared" si="50"/>
        <v>0</v>
      </c>
      <c r="AG91" s="72">
        <f t="shared" si="50"/>
        <v>0</v>
      </c>
      <c r="AH91" s="72">
        <f t="shared" si="50"/>
        <v>0</v>
      </c>
      <c r="AI91" s="72">
        <f t="shared" si="50"/>
        <v>0</v>
      </c>
      <c r="AJ91" s="72">
        <f t="shared" si="50"/>
        <v>0</v>
      </c>
      <c r="AK91" s="72">
        <f t="shared" si="50"/>
        <v>0</v>
      </c>
      <c r="AL91" s="72">
        <f t="shared" si="50"/>
        <v>0</v>
      </c>
      <c r="AM91" s="72">
        <f t="shared" si="50"/>
        <v>0</v>
      </c>
      <c r="AN91" s="72">
        <f t="shared" si="50"/>
        <v>0</v>
      </c>
      <c r="AO91" s="72">
        <f t="shared" si="50"/>
        <v>0</v>
      </c>
      <c r="AP91" s="72">
        <f t="shared" si="50"/>
        <v>0</v>
      </c>
      <c r="AQ91" s="72">
        <f t="shared" si="50"/>
        <v>0</v>
      </c>
      <c r="AR91" s="72">
        <f t="shared" si="50"/>
        <v>0</v>
      </c>
      <c r="AS91" s="72">
        <f t="shared" si="50"/>
        <v>0</v>
      </c>
      <c r="AT91" s="72">
        <f t="shared" si="50"/>
        <v>0</v>
      </c>
      <c r="AU91" s="72">
        <f t="shared" si="50"/>
        <v>0</v>
      </c>
      <c r="AV91" s="72">
        <f t="shared" si="50"/>
        <v>0</v>
      </c>
      <c r="AW91" s="72">
        <f t="shared" si="50"/>
        <v>0</v>
      </c>
      <c r="AX91" s="72">
        <f t="shared" si="50"/>
        <v>0</v>
      </c>
      <c r="AY91" s="72">
        <f t="shared" si="50"/>
        <v>0</v>
      </c>
      <c r="AZ91" s="72">
        <f t="shared" si="50"/>
        <v>0</v>
      </c>
      <c r="BA91" s="72">
        <f t="shared" si="50"/>
        <v>0</v>
      </c>
      <c r="BB91" s="72">
        <f t="shared" si="50"/>
        <v>0</v>
      </c>
      <c r="BC91" s="72">
        <f t="shared" si="50"/>
        <v>0</v>
      </c>
      <c r="BD91" s="72">
        <f t="shared" si="50"/>
        <v>0</v>
      </c>
      <c r="BE91" s="72">
        <f t="shared" si="50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4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1">$I$20*(1-$B$5)/$B$3</f>
        <v>0</v>
      </c>
      <c r="J92" s="72">
        <f t="shared" si="51"/>
        <v>0</v>
      </c>
      <c r="K92" s="72">
        <f t="shared" si="51"/>
        <v>0</v>
      </c>
      <c r="L92" s="72">
        <f t="shared" si="51"/>
        <v>0</v>
      </c>
      <c r="M92" s="72">
        <f t="shared" si="51"/>
        <v>0</v>
      </c>
      <c r="N92" s="72">
        <f t="shared" si="51"/>
        <v>0</v>
      </c>
      <c r="O92" s="72">
        <f t="shared" si="51"/>
        <v>0</v>
      </c>
      <c r="P92" s="72">
        <f t="shared" si="51"/>
        <v>0</v>
      </c>
      <c r="Q92" s="72">
        <f t="shared" si="51"/>
        <v>0</v>
      </c>
      <c r="R92" s="72">
        <f t="shared" si="51"/>
        <v>0</v>
      </c>
      <c r="S92" s="72">
        <f t="shared" si="51"/>
        <v>0</v>
      </c>
      <c r="T92" s="72">
        <f t="shared" si="51"/>
        <v>0</v>
      </c>
      <c r="U92" s="72">
        <f t="shared" si="51"/>
        <v>0</v>
      </c>
      <c r="V92" s="72">
        <f t="shared" si="51"/>
        <v>0</v>
      </c>
      <c r="W92" s="72">
        <f t="shared" si="51"/>
        <v>0</v>
      </c>
      <c r="X92" s="72">
        <f t="shared" si="51"/>
        <v>0</v>
      </c>
      <c r="Y92" s="72">
        <f t="shared" si="51"/>
        <v>0</v>
      </c>
      <c r="Z92" s="72">
        <f t="shared" si="51"/>
        <v>0</v>
      </c>
      <c r="AA92" s="72">
        <f t="shared" si="51"/>
        <v>0</v>
      </c>
      <c r="AB92" s="72">
        <f t="shared" si="51"/>
        <v>0</v>
      </c>
      <c r="AC92" s="72">
        <f t="shared" si="51"/>
        <v>0</v>
      </c>
      <c r="AD92" s="72">
        <f t="shared" si="51"/>
        <v>0</v>
      </c>
      <c r="AE92" s="72">
        <f t="shared" si="51"/>
        <v>0</v>
      </c>
      <c r="AF92" s="72">
        <f t="shared" si="51"/>
        <v>0</v>
      </c>
      <c r="AG92" s="72">
        <f t="shared" si="51"/>
        <v>0</v>
      </c>
      <c r="AH92" s="72">
        <f t="shared" si="51"/>
        <v>0</v>
      </c>
      <c r="AI92" s="72">
        <f t="shared" si="51"/>
        <v>0</v>
      </c>
      <c r="AJ92" s="72">
        <f t="shared" si="51"/>
        <v>0</v>
      </c>
      <c r="AK92" s="72">
        <f t="shared" si="51"/>
        <v>0</v>
      </c>
      <c r="AL92" s="72">
        <f t="shared" si="51"/>
        <v>0</v>
      </c>
      <c r="AM92" s="72">
        <f t="shared" si="51"/>
        <v>0</v>
      </c>
      <c r="AN92" s="72">
        <f t="shared" si="51"/>
        <v>0</v>
      </c>
      <c r="AO92" s="72">
        <f t="shared" si="51"/>
        <v>0</v>
      </c>
      <c r="AP92" s="72">
        <f t="shared" si="51"/>
        <v>0</v>
      </c>
      <c r="AQ92" s="72">
        <f t="shared" si="51"/>
        <v>0</v>
      </c>
      <c r="AR92" s="72">
        <f t="shared" si="51"/>
        <v>0</v>
      </c>
      <c r="AS92" s="72">
        <f t="shared" si="51"/>
        <v>0</v>
      </c>
      <c r="AT92" s="72">
        <f t="shared" si="51"/>
        <v>0</v>
      </c>
      <c r="AU92" s="72">
        <f t="shared" si="51"/>
        <v>0</v>
      </c>
      <c r="AV92" s="72">
        <f t="shared" si="51"/>
        <v>0</v>
      </c>
      <c r="AW92" s="72">
        <f t="shared" si="51"/>
        <v>0</v>
      </c>
      <c r="AX92" s="72">
        <f t="shared" si="51"/>
        <v>0</v>
      </c>
      <c r="AY92" s="72">
        <f t="shared" si="51"/>
        <v>0</v>
      </c>
      <c r="AZ92" s="72">
        <f t="shared" si="51"/>
        <v>0</v>
      </c>
      <c r="BA92" s="72">
        <f t="shared" si="51"/>
        <v>0</v>
      </c>
      <c r="BB92" s="72">
        <f t="shared" si="51"/>
        <v>0</v>
      </c>
      <c r="BC92" s="72">
        <f t="shared" si="51"/>
        <v>0</v>
      </c>
      <c r="BD92" s="72">
        <f t="shared" si="51"/>
        <v>0</v>
      </c>
      <c r="BE92" s="72">
        <f t="shared" si="51"/>
        <v>0</v>
      </c>
      <c r="BF92" s="72">
        <f t="shared" si="51"/>
        <v>0</v>
      </c>
      <c r="BG92" s="72"/>
      <c r="BH92" s="72"/>
      <c r="BI92" s="72"/>
      <c r="BJ92" s="72"/>
      <c r="BK92" s="72"/>
      <c r="BL92" s="72"/>
      <c r="BM92" s="35"/>
      <c r="BN92" s="72">
        <f t="shared" si="44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2">$J$20*(1-$B$5)/$B$3</f>
        <v>0</v>
      </c>
      <c r="P93" s="72">
        <f t="shared" si="52"/>
        <v>0</v>
      </c>
      <c r="Q93" s="72">
        <f t="shared" si="52"/>
        <v>0</v>
      </c>
      <c r="R93" s="72">
        <f t="shared" si="52"/>
        <v>0</v>
      </c>
      <c r="S93" s="72">
        <f t="shared" si="52"/>
        <v>0</v>
      </c>
      <c r="T93" s="72">
        <f t="shared" si="52"/>
        <v>0</v>
      </c>
      <c r="U93" s="72">
        <f t="shared" si="52"/>
        <v>0</v>
      </c>
      <c r="V93" s="72">
        <f t="shared" si="52"/>
        <v>0</v>
      </c>
      <c r="W93" s="72">
        <f t="shared" si="52"/>
        <v>0</v>
      </c>
      <c r="X93" s="72">
        <f t="shared" si="52"/>
        <v>0</v>
      </c>
      <c r="Y93" s="72">
        <f t="shared" si="52"/>
        <v>0</v>
      </c>
      <c r="Z93" s="72">
        <f t="shared" si="52"/>
        <v>0</v>
      </c>
      <c r="AA93" s="72">
        <f t="shared" si="52"/>
        <v>0</v>
      </c>
      <c r="AB93" s="72">
        <f t="shared" si="52"/>
        <v>0</v>
      </c>
      <c r="AC93" s="72">
        <f t="shared" si="52"/>
        <v>0</v>
      </c>
      <c r="AD93" s="72">
        <f t="shared" si="52"/>
        <v>0</v>
      </c>
      <c r="AE93" s="72">
        <f t="shared" si="52"/>
        <v>0</v>
      </c>
      <c r="AF93" s="72">
        <f t="shared" si="52"/>
        <v>0</v>
      </c>
      <c r="AG93" s="72">
        <f t="shared" si="52"/>
        <v>0</v>
      </c>
      <c r="AH93" s="72">
        <f t="shared" si="52"/>
        <v>0</v>
      </c>
      <c r="AI93" s="72">
        <f t="shared" si="52"/>
        <v>0</v>
      </c>
      <c r="AJ93" s="72">
        <f t="shared" si="52"/>
        <v>0</v>
      </c>
      <c r="AK93" s="72">
        <f t="shared" si="52"/>
        <v>0</v>
      </c>
      <c r="AL93" s="72">
        <f t="shared" si="52"/>
        <v>0</v>
      </c>
      <c r="AM93" s="72">
        <f t="shared" si="52"/>
        <v>0</v>
      </c>
      <c r="AN93" s="72">
        <f t="shared" si="52"/>
        <v>0</v>
      </c>
      <c r="AO93" s="72">
        <f t="shared" si="52"/>
        <v>0</v>
      </c>
      <c r="AP93" s="72">
        <f t="shared" si="52"/>
        <v>0</v>
      </c>
      <c r="AQ93" s="72">
        <f t="shared" si="52"/>
        <v>0</v>
      </c>
      <c r="AR93" s="72">
        <f t="shared" si="52"/>
        <v>0</v>
      </c>
      <c r="AS93" s="72">
        <f t="shared" si="52"/>
        <v>0</v>
      </c>
      <c r="AT93" s="72">
        <f t="shared" si="52"/>
        <v>0</v>
      </c>
      <c r="AU93" s="72">
        <f t="shared" si="52"/>
        <v>0</v>
      </c>
      <c r="AV93" s="72">
        <f t="shared" si="52"/>
        <v>0</v>
      </c>
      <c r="AW93" s="72">
        <f t="shared" si="52"/>
        <v>0</v>
      </c>
      <c r="AX93" s="72">
        <f t="shared" si="52"/>
        <v>0</v>
      </c>
      <c r="AY93" s="72">
        <f t="shared" si="52"/>
        <v>0</v>
      </c>
      <c r="AZ93" s="72">
        <f t="shared" si="52"/>
        <v>0</v>
      </c>
      <c r="BA93" s="72">
        <f t="shared" si="52"/>
        <v>0</v>
      </c>
      <c r="BB93" s="72">
        <f t="shared" si="52"/>
        <v>0</v>
      </c>
      <c r="BC93" s="72">
        <f t="shared" si="52"/>
        <v>0</v>
      </c>
      <c r="BD93" s="72">
        <f t="shared" si="52"/>
        <v>0</v>
      </c>
      <c r="BE93" s="72">
        <f t="shared" si="52"/>
        <v>0</v>
      </c>
      <c r="BF93" s="72">
        <f t="shared" si="52"/>
        <v>0</v>
      </c>
      <c r="BG93" s="72">
        <f t="shared" si="52"/>
        <v>0</v>
      </c>
      <c r="BH93" s="72"/>
      <c r="BI93" s="72"/>
      <c r="BJ93" s="72"/>
      <c r="BK93" s="72"/>
      <c r="BL93" s="72"/>
      <c r="BM93" s="35"/>
      <c r="BN93" s="72">
        <f t="shared" si="44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3">$K$20*(1-$B$5)/$B$3</f>
        <v>0</v>
      </c>
      <c r="P94" s="72">
        <f t="shared" si="53"/>
        <v>0</v>
      </c>
      <c r="Q94" s="72">
        <f t="shared" si="53"/>
        <v>0</v>
      </c>
      <c r="R94" s="72">
        <f t="shared" si="53"/>
        <v>0</v>
      </c>
      <c r="S94" s="72">
        <f t="shared" si="53"/>
        <v>0</v>
      </c>
      <c r="T94" s="72">
        <f t="shared" si="53"/>
        <v>0</v>
      </c>
      <c r="U94" s="72">
        <f t="shared" si="53"/>
        <v>0</v>
      </c>
      <c r="V94" s="72">
        <f t="shared" si="53"/>
        <v>0</v>
      </c>
      <c r="W94" s="72">
        <f t="shared" si="53"/>
        <v>0</v>
      </c>
      <c r="X94" s="72">
        <f t="shared" si="53"/>
        <v>0</v>
      </c>
      <c r="Y94" s="72">
        <f t="shared" si="53"/>
        <v>0</v>
      </c>
      <c r="Z94" s="72">
        <f t="shared" si="53"/>
        <v>0</v>
      </c>
      <c r="AA94" s="72">
        <f t="shared" si="53"/>
        <v>0</v>
      </c>
      <c r="AB94" s="72">
        <f t="shared" si="53"/>
        <v>0</v>
      </c>
      <c r="AC94" s="72">
        <f t="shared" si="53"/>
        <v>0</v>
      </c>
      <c r="AD94" s="72">
        <f t="shared" si="53"/>
        <v>0</v>
      </c>
      <c r="AE94" s="72">
        <f t="shared" si="53"/>
        <v>0</v>
      </c>
      <c r="AF94" s="72">
        <f t="shared" si="53"/>
        <v>0</v>
      </c>
      <c r="AG94" s="72">
        <f t="shared" si="53"/>
        <v>0</v>
      </c>
      <c r="AH94" s="72">
        <f t="shared" si="53"/>
        <v>0</v>
      </c>
      <c r="AI94" s="72">
        <f t="shared" si="53"/>
        <v>0</v>
      </c>
      <c r="AJ94" s="72">
        <f t="shared" si="53"/>
        <v>0</v>
      </c>
      <c r="AK94" s="72">
        <f t="shared" si="53"/>
        <v>0</v>
      </c>
      <c r="AL94" s="72">
        <f t="shared" si="53"/>
        <v>0</v>
      </c>
      <c r="AM94" s="72">
        <f t="shared" si="53"/>
        <v>0</v>
      </c>
      <c r="AN94" s="72">
        <f t="shared" si="53"/>
        <v>0</v>
      </c>
      <c r="AO94" s="72">
        <f t="shared" si="53"/>
        <v>0</v>
      </c>
      <c r="AP94" s="72">
        <f t="shared" si="53"/>
        <v>0</v>
      </c>
      <c r="AQ94" s="72">
        <f t="shared" si="53"/>
        <v>0</v>
      </c>
      <c r="AR94" s="72">
        <f t="shared" si="53"/>
        <v>0</v>
      </c>
      <c r="AS94" s="72">
        <f t="shared" si="53"/>
        <v>0</v>
      </c>
      <c r="AT94" s="72">
        <f t="shared" si="53"/>
        <v>0</v>
      </c>
      <c r="AU94" s="72">
        <f t="shared" si="53"/>
        <v>0</v>
      </c>
      <c r="AV94" s="72">
        <f t="shared" si="53"/>
        <v>0</v>
      </c>
      <c r="AW94" s="72">
        <f t="shared" si="53"/>
        <v>0</v>
      </c>
      <c r="AX94" s="72">
        <f t="shared" si="53"/>
        <v>0</v>
      </c>
      <c r="AY94" s="72">
        <f t="shared" si="53"/>
        <v>0</v>
      </c>
      <c r="AZ94" s="72">
        <f t="shared" si="53"/>
        <v>0</v>
      </c>
      <c r="BA94" s="72">
        <f t="shared" si="53"/>
        <v>0</v>
      </c>
      <c r="BB94" s="72">
        <f t="shared" si="53"/>
        <v>0</v>
      </c>
      <c r="BC94" s="72">
        <f t="shared" si="53"/>
        <v>0</v>
      </c>
      <c r="BD94" s="72">
        <f t="shared" si="53"/>
        <v>0</v>
      </c>
      <c r="BE94" s="72">
        <f t="shared" si="53"/>
        <v>0</v>
      </c>
      <c r="BF94" s="72">
        <f t="shared" si="53"/>
        <v>0</v>
      </c>
      <c r="BG94" s="72">
        <f t="shared" si="53"/>
        <v>0</v>
      </c>
      <c r="BH94" s="72">
        <f t="shared" si="53"/>
        <v>0</v>
      </c>
      <c r="BI94" s="72"/>
      <c r="BJ94" s="72"/>
      <c r="BK94" s="72"/>
      <c r="BL94" s="72"/>
      <c r="BM94" s="35"/>
      <c r="BN94" s="72">
        <f t="shared" si="44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4">$L$20*(1-$B$5)/$B$3</f>
        <v>0</v>
      </c>
      <c r="P95" s="72">
        <f t="shared" si="54"/>
        <v>0</v>
      </c>
      <c r="Q95" s="72">
        <f t="shared" si="54"/>
        <v>0</v>
      </c>
      <c r="R95" s="72">
        <f t="shared" si="54"/>
        <v>0</v>
      </c>
      <c r="S95" s="72">
        <f t="shared" si="54"/>
        <v>0</v>
      </c>
      <c r="T95" s="72">
        <f t="shared" si="54"/>
        <v>0</v>
      </c>
      <c r="U95" s="72">
        <f t="shared" si="54"/>
        <v>0</v>
      </c>
      <c r="V95" s="72">
        <f t="shared" si="54"/>
        <v>0</v>
      </c>
      <c r="W95" s="72">
        <f t="shared" si="54"/>
        <v>0</v>
      </c>
      <c r="X95" s="72">
        <f t="shared" si="54"/>
        <v>0</v>
      </c>
      <c r="Y95" s="72">
        <f t="shared" si="54"/>
        <v>0</v>
      </c>
      <c r="Z95" s="72">
        <f t="shared" si="54"/>
        <v>0</v>
      </c>
      <c r="AA95" s="72">
        <f t="shared" si="54"/>
        <v>0</v>
      </c>
      <c r="AB95" s="72">
        <f t="shared" si="54"/>
        <v>0</v>
      </c>
      <c r="AC95" s="72">
        <f t="shared" si="54"/>
        <v>0</v>
      </c>
      <c r="AD95" s="72">
        <f t="shared" si="54"/>
        <v>0</v>
      </c>
      <c r="AE95" s="72">
        <f t="shared" si="54"/>
        <v>0</v>
      </c>
      <c r="AF95" s="72">
        <f t="shared" si="54"/>
        <v>0</v>
      </c>
      <c r="AG95" s="72">
        <f t="shared" si="54"/>
        <v>0</v>
      </c>
      <c r="AH95" s="72">
        <f t="shared" si="54"/>
        <v>0</v>
      </c>
      <c r="AI95" s="72">
        <f t="shared" si="54"/>
        <v>0</v>
      </c>
      <c r="AJ95" s="72">
        <f t="shared" si="54"/>
        <v>0</v>
      </c>
      <c r="AK95" s="72">
        <f t="shared" si="54"/>
        <v>0</v>
      </c>
      <c r="AL95" s="72">
        <f t="shared" si="54"/>
        <v>0</v>
      </c>
      <c r="AM95" s="72">
        <f t="shared" si="54"/>
        <v>0</v>
      </c>
      <c r="AN95" s="72">
        <f t="shared" si="54"/>
        <v>0</v>
      </c>
      <c r="AO95" s="72">
        <f t="shared" si="54"/>
        <v>0</v>
      </c>
      <c r="AP95" s="72">
        <f t="shared" si="54"/>
        <v>0</v>
      </c>
      <c r="AQ95" s="72">
        <f t="shared" si="54"/>
        <v>0</v>
      </c>
      <c r="AR95" s="72">
        <f t="shared" si="54"/>
        <v>0</v>
      </c>
      <c r="AS95" s="72">
        <f t="shared" si="54"/>
        <v>0</v>
      </c>
      <c r="AT95" s="72">
        <f t="shared" si="54"/>
        <v>0</v>
      </c>
      <c r="AU95" s="72">
        <f t="shared" si="54"/>
        <v>0</v>
      </c>
      <c r="AV95" s="72">
        <f t="shared" si="54"/>
        <v>0</v>
      </c>
      <c r="AW95" s="72">
        <f t="shared" si="54"/>
        <v>0</v>
      </c>
      <c r="AX95" s="72">
        <f t="shared" si="54"/>
        <v>0</v>
      </c>
      <c r="AY95" s="72">
        <f t="shared" si="54"/>
        <v>0</v>
      </c>
      <c r="AZ95" s="72">
        <f t="shared" si="54"/>
        <v>0</v>
      </c>
      <c r="BA95" s="72">
        <f t="shared" si="54"/>
        <v>0</v>
      </c>
      <c r="BB95" s="72">
        <f t="shared" si="54"/>
        <v>0</v>
      </c>
      <c r="BC95" s="72">
        <f t="shared" si="54"/>
        <v>0</v>
      </c>
      <c r="BD95" s="72">
        <f t="shared" si="54"/>
        <v>0</v>
      </c>
      <c r="BE95" s="72">
        <f t="shared" si="54"/>
        <v>0</v>
      </c>
      <c r="BF95" s="72">
        <f t="shared" si="54"/>
        <v>0</v>
      </c>
      <c r="BG95" s="72">
        <f t="shared" si="54"/>
        <v>0</v>
      </c>
      <c r="BH95" s="72">
        <f t="shared" si="54"/>
        <v>0</v>
      </c>
      <c r="BI95" s="72">
        <f t="shared" si="54"/>
        <v>0</v>
      </c>
      <c r="BJ95" s="72"/>
      <c r="BK95" s="72"/>
      <c r="BL95" s="72"/>
      <c r="BM95" s="35"/>
      <c r="BN95" s="72">
        <f t="shared" si="44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5">$M$20*(1-$B$5)/$B$3</f>
        <v>0</v>
      </c>
      <c r="O96" s="72">
        <f t="shared" si="55"/>
        <v>0</v>
      </c>
      <c r="P96" s="72">
        <f t="shared" si="55"/>
        <v>0</v>
      </c>
      <c r="Q96" s="72">
        <f t="shared" si="55"/>
        <v>0</v>
      </c>
      <c r="R96" s="72">
        <f t="shared" si="55"/>
        <v>0</v>
      </c>
      <c r="S96" s="72">
        <f t="shared" si="55"/>
        <v>0</v>
      </c>
      <c r="T96" s="72">
        <f t="shared" si="55"/>
        <v>0</v>
      </c>
      <c r="U96" s="72">
        <f t="shared" si="55"/>
        <v>0</v>
      </c>
      <c r="V96" s="72">
        <f t="shared" si="55"/>
        <v>0</v>
      </c>
      <c r="W96" s="72">
        <f t="shared" si="55"/>
        <v>0</v>
      </c>
      <c r="X96" s="72">
        <f t="shared" si="55"/>
        <v>0</v>
      </c>
      <c r="Y96" s="72">
        <f t="shared" si="55"/>
        <v>0</v>
      </c>
      <c r="Z96" s="72">
        <f t="shared" si="55"/>
        <v>0</v>
      </c>
      <c r="AA96" s="72">
        <f t="shared" si="55"/>
        <v>0</v>
      </c>
      <c r="AB96" s="72">
        <f t="shared" si="55"/>
        <v>0</v>
      </c>
      <c r="AC96" s="72">
        <f t="shared" si="55"/>
        <v>0</v>
      </c>
      <c r="AD96" s="72">
        <f t="shared" si="55"/>
        <v>0</v>
      </c>
      <c r="AE96" s="72">
        <f t="shared" si="55"/>
        <v>0</v>
      </c>
      <c r="AF96" s="72">
        <f t="shared" si="55"/>
        <v>0</v>
      </c>
      <c r="AG96" s="72">
        <f t="shared" si="55"/>
        <v>0</v>
      </c>
      <c r="AH96" s="72">
        <f t="shared" si="55"/>
        <v>0</v>
      </c>
      <c r="AI96" s="72">
        <f t="shared" si="55"/>
        <v>0</v>
      </c>
      <c r="AJ96" s="72">
        <f t="shared" si="55"/>
        <v>0</v>
      </c>
      <c r="AK96" s="72">
        <f t="shared" si="55"/>
        <v>0</v>
      </c>
      <c r="AL96" s="72">
        <f t="shared" si="55"/>
        <v>0</v>
      </c>
      <c r="AM96" s="72">
        <f t="shared" si="55"/>
        <v>0</v>
      </c>
      <c r="AN96" s="72">
        <f t="shared" si="55"/>
        <v>0</v>
      </c>
      <c r="AO96" s="72">
        <f t="shared" si="55"/>
        <v>0</v>
      </c>
      <c r="AP96" s="72">
        <f t="shared" si="55"/>
        <v>0</v>
      </c>
      <c r="AQ96" s="72">
        <f t="shared" si="55"/>
        <v>0</v>
      </c>
      <c r="AR96" s="72">
        <f t="shared" si="55"/>
        <v>0</v>
      </c>
      <c r="AS96" s="72">
        <f t="shared" si="55"/>
        <v>0</v>
      </c>
      <c r="AT96" s="72">
        <f t="shared" si="55"/>
        <v>0</v>
      </c>
      <c r="AU96" s="72">
        <f t="shared" si="55"/>
        <v>0</v>
      </c>
      <c r="AV96" s="72">
        <f t="shared" si="55"/>
        <v>0</v>
      </c>
      <c r="AW96" s="72">
        <f t="shared" si="55"/>
        <v>0</v>
      </c>
      <c r="AX96" s="72">
        <f t="shared" si="55"/>
        <v>0</v>
      </c>
      <c r="AY96" s="72">
        <f t="shared" si="55"/>
        <v>0</v>
      </c>
      <c r="AZ96" s="72">
        <f t="shared" si="55"/>
        <v>0</v>
      </c>
      <c r="BA96" s="72">
        <f t="shared" si="55"/>
        <v>0</v>
      </c>
      <c r="BB96" s="72">
        <f t="shared" si="55"/>
        <v>0</v>
      </c>
      <c r="BC96" s="72">
        <f t="shared" si="55"/>
        <v>0</v>
      </c>
      <c r="BD96" s="72">
        <f t="shared" si="55"/>
        <v>0</v>
      </c>
      <c r="BE96" s="72">
        <f t="shared" si="55"/>
        <v>0</v>
      </c>
      <c r="BF96" s="72">
        <f t="shared" si="55"/>
        <v>0</v>
      </c>
      <c r="BG96" s="72">
        <f t="shared" si="55"/>
        <v>0</v>
      </c>
      <c r="BH96" s="72">
        <f t="shared" si="55"/>
        <v>0</v>
      </c>
      <c r="BI96" s="72">
        <f t="shared" si="55"/>
        <v>0</v>
      </c>
      <c r="BJ96" s="72">
        <f t="shared" si="55"/>
        <v>0</v>
      </c>
      <c r="BK96" s="72"/>
      <c r="BL96" s="72"/>
      <c r="BM96" s="35"/>
      <c r="BN96" s="72">
        <f t="shared" si="44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6">$N$20*(1-$B$5)/$B$3</f>
        <v>0</v>
      </c>
      <c r="P97" s="72">
        <f t="shared" si="56"/>
        <v>0</v>
      </c>
      <c r="Q97" s="72">
        <f t="shared" si="56"/>
        <v>0</v>
      </c>
      <c r="R97" s="72">
        <f t="shared" si="56"/>
        <v>0</v>
      </c>
      <c r="S97" s="72">
        <f t="shared" si="56"/>
        <v>0</v>
      </c>
      <c r="T97" s="72">
        <f t="shared" si="56"/>
        <v>0</v>
      </c>
      <c r="U97" s="72">
        <f t="shared" si="56"/>
        <v>0</v>
      </c>
      <c r="V97" s="72">
        <f t="shared" si="56"/>
        <v>0</v>
      </c>
      <c r="W97" s="72">
        <f t="shared" si="56"/>
        <v>0</v>
      </c>
      <c r="X97" s="72">
        <f t="shared" si="56"/>
        <v>0</v>
      </c>
      <c r="Y97" s="72">
        <f t="shared" si="56"/>
        <v>0</v>
      </c>
      <c r="Z97" s="72">
        <f t="shared" si="56"/>
        <v>0</v>
      </c>
      <c r="AA97" s="72">
        <f t="shared" si="56"/>
        <v>0</v>
      </c>
      <c r="AB97" s="72">
        <f t="shared" si="56"/>
        <v>0</v>
      </c>
      <c r="AC97" s="72">
        <f t="shared" si="56"/>
        <v>0</v>
      </c>
      <c r="AD97" s="72">
        <f t="shared" si="56"/>
        <v>0</v>
      </c>
      <c r="AE97" s="72">
        <f t="shared" si="56"/>
        <v>0</v>
      </c>
      <c r="AF97" s="72">
        <f t="shared" si="56"/>
        <v>0</v>
      </c>
      <c r="AG97" s="72">
        <f t="shared" si="56"/>
        <v>0</v>
      </c>
      <c r="AH97" s="72">
        <f t="shared" si="56"/>
        <v>0</v>
      </c>
      <c r="AI97" s="72">
        <f t="shared" si="56"/>
        <v>0</v>
      </c>
      <c r="AJ97" s="72">
        <f t="shared" si="56"/>
        <v>0</v>
      </c>
      <c r="AK97" s="72">
        <f t="shared" si="56"/>
        <v>0</v>
      </c>
      <c r="AL97" s="72">
        <f t="shared" si="56"/>
        <v>0</v>
      </c>
      <c r="AM97" s="72">
        <f t="shared" si="56"/>
        <v>0</v>
      </c>
      <c r="AN97" s="72">
        <f t="shared" si="56"/>
        <v>0</v>
      </c>
      <c r="AO97" s="72">
        <f t="shared" si="56"/>
        <v>0</v>
      </c>
      <c r="AP97" s="72">
        <f t="shared" si="56"/>
        <v>0</v>
      </c>
      <c r="AQ97" s="72">
        <f t="shared" si="56"/>
        <v>0</v>
      </c>
      <c r="AR97" s="72">
        <f t="shared" si="56"/>
        <v>0</v>
      </c>
      <c r="AS97" s="72">
        <f t="shared" si="56"/>
        <v>0</v>
      </c>
      <c r="AT97" s="72">
        <f t="shared" si="56"/>
        <v>0</v>
      </c>
      <c r="AU97" s="72">
        <f t="shared" si="56"/>
        <v>0</v>
      </c>
      <c r="AV97" s="72">
        <f t="shared" si="56"/>
        <v>0</v>
      </c>
      <c r="AW97" s="72">
        <f t="shared" si="56"/>
        <v>0</v>
      </c>
      <c r="AX97" s="72">
        <f t="shared" si="56"/>
        <v>0</v>
      </c>
      <c r="AY97" s="72">
        <f t="shared" si="56"/>
        <v>0</v>
      </c>
      <c r="AZ97" s="72">
        <f t="shared" si="56"/>
        <v>0</v>
      </c>
      <c r="BA97" s="72">
        <f t="shared" si="56"/>
        <v>0</v>
      </c>
      <c r="BB97" s="72">
        <f t="shared" si="56"/>
        <v>0</v>
      </c>
      <c r="BC97" s="72">
        <f t="shared" si="56"/>
        <v>0</v>
      </c>
      <c r="BD97" s="72">
        <f t="shared" si="56"/>
        <v>0</v>
      </c>
      <c r="BE97" s="72">
        <f t="shared" si="56"/>
        <v>0</v>
      </c>
      <c r="BF97" s="72">
        <f t="shared" si="56"/>
        <v>0</v>
      </c>
      <c r="BG97" s="72">
        <f t="shared" si="56"/>
        <v>0</v>
      </c>
      <c r="BH97" s="72">
        <f t="shared" si="56"/>
        <v>0</v>
      </c>
      <c r="BI97" s="72">
        <f t="shared" si="56"/>
        <v>0</v>
      </c>
      <c r="BJ97" s="72">
        <f t="shared" si="56"/>
        <v>0</v>
      </c>
      <c r="BK97" s="72">
        <f t="shared" si="56"/>
        <v>0</v>
      </c>
      <c r="BL97" s="72"/>
      <c r="BM97" s="35"/>
      <c r="BN97" s="72">
        <f t="shared" si="44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7">SUM(C85:C97)</f>
        <v>0</v>
      </c>
      <c r="D98" s="101">
        <f t="shared" si="57"/>
        <v>0</v>
      </c>
      <c r="E98" s="101">
        <f t="shared" si="57"/>
        <v>0</v>
      </c>
      <c r="F98" s="101">
        <f t="shared" si="57"/>
        <v>0</v>
      </c>
      <c r="G98" s="101">
        <f t="shared" si="57"/>
        <v>0</v>
      </c>
      <c r="H98" s="101">
        <f t="shared" si="57"/>
        <v>0</v>
      </c>
      <c r="I98" s="101">
        <f t="shared" si="57"/>
        <v>0</v>
      </c>
      <c r="J98" s="101">
        <f t="shared" si="57"/>
        <v>0</v>
      </c>
      <c r="K98" s="101">
        <f t="shared" si="57"/>
        <v>0</v>
      </c>
      <c r="L98" s="101">
        <f t="shared" si="57"/>
        <v>0</v>
      </c>
      <c r="M98" s="101">
        <f t="shared" si="57"/>
        <v>0</v>
      </c>
      <c r="N98" s="101">
        <f t="shared" si="57"/>
        <v>0</v>
      </c>
      <c r="O98" s="101">
        <f t="shared" si="57"/>
        <v>0</v>
      </c>
      <c r="P98" s="101">
        <f t="shared" si="57"/>
        <v>0</v>
      </c>
      <c r="Q98" s="101">
        <f t="shared" si="57"/>
        <v>0</v>
      </c>
      <c r="R98" s="101">
        <f t="shared" si="57"/>
        <v>0</v>
      </c>
      <c r="S98" s="101">
        <f t="shared" si="57"/>
        <v>0</v>
      </c>
      <c r="T98" s="101">
        <f t="shared" si="57"/>
        <v>0</v>
      </c>
      <c r="U98" s="101">
        <f t="shared" si="57"/>
        <v>0</v>
      </c>
      <c r="V98" s="101">
        <f t="shared" si="57"/>
        <v>0</v>
      </c>
      <c r="W98" s="101">
        <f t="shared" si="57"/>
        <v>0</v>
      </c>
      <c r="X98" s="101">
        <f t="shared" si="57"/>
        <v>0</v>
      </c>
      <c r="Y98" s="101">
        <f t="shared" si="57"/>
        <v>0</v>
      </c>
      <c r="Z98" s="101">
        <f t="shared" si="57"/>
        <v>0</v>
      </c>
      <c r="AA98" s="101">
        <f t="shared" si="57"/>
        <v>0</v>
      </c>
      <c r="AB98" s="101">
        <f t="shared" si="57"/>
        <v>0</v>
      </c>
      <c r="AC98" s="101">
        <f t="shared" si="57"/>
        <v>0</v>
      </c>
      <c r="AD98" s="101">
        <f t="shared" si="57"/>
        <v>0</v>
      </c>
      <c r="AE98" s="101">
        <f t="shared" si="57"/>
        <v>0</v>
      </c>
      <c r="AF98" s="101">
        <f t="shared" si="57"/>
        <v>0</v>
      </c>
      <c r="AG98" s="101">
        <f t="shared" si="57"/>
        <v>0</v>
      </c>
      <c r="AH98" s="101">
        <f t="shared" si="57"/>
        <v>0</v>
      </c>
      <c r="AI98" s="101">
        <f t="shared" si="57"/>
        <v>0</v>
      </c>
      <c r="AJ98" s="101">
        <f t="shared" si="57"/>
        <v>0</v>
      </c>
      <c r="AK98" s="101">
        <f t="shared" si="57"/>
        <v>0</v>
      </c>
      <c r="AL98" s="101">
        <f t="shared" si="57"/>
        <v>0</v>
      </c>
      <c r="AM98" s="101">
        <f t="shared" si="57"/>
        <v>0</v>
      </c>
      <c r="AN98" s="101">
        <f t="shared" si="57"/>
        <v>0</v>
      </c>
      <c r="AO98" s="101">
        <f t="shared" si="57"/>
        <v>0</v>
      </c>
      <c r="AP98" s="101">
        <f t="shared" si="57"/>
        <v>0</v>
      </c>
      <c r="AQ98" s="101">
        <f t="shared" si="57"/>
        <v>0</v>
      </c>
      <c r="AR98" s="101">
        <f t="shared" si="57"/>
        <v>0</v>
      </c>
      <c r="AS98" s="101">
        <f t="shared" si="57"/>
        <v>0</v>
      </c>
      <c r="AT98" s="101">
        <f t="shared" si="57"/>
        <v>0</v>
      </c>
      <c r="AU98" s="101">
        <f t="shared" si="57"/>
        <v>0</v>
      </c>
      <c r="AV98" s="101">
        <f t="shared" si="57"/>
        <v>0</v>
      </c>
      <c r="AW98" s="101">
        <f t="shared" si="57"/>
        <v>0</v>
      </c>
      <c r="AX98" s="101">
        <f t="shared" si="57"/>
        <v>0</v>
      </c>
      <c r="AY98" s="101">
        <f t="shared" si="57"/>
        <v>0</v>
      </c>
      <c r="AZ98" s="101">
        <f t="shared" si="57"/>
        <v>0</v>
      </c>
      <c r="BA98" s="101">
        <f t="shared" si="57"/>
        <v>0</v>
      </c>
      <c r="BB98" s="101">
        <f t="shared" si="57"/>
        <v>0</v>
      </c>
      <c r="BC98" s="101">
        <f t="shared" si="57"/>
        <v>0</v>
      </c>
      <c r="BD98" s="101">
        <f t="shared" si="57"/>
        <v>0</v>
      </c>
      <c r="BE98" s="101">
        <f t="shared" si="57"/>
        <v>0</v>
      </c>
      <c r="BF98" s="101">
        <f t="shared" si="57"/>
        <v>0</v>
      </c>
      <c r="BG98" s="101">
        <f t="shared" si="57"/>
        <v>0</v>
      </c>
      <c r="BH98" s="101">
        <f t="shared" si="57"/>
        <v>0</v>
      </c>
      <c r="BI98" s="101">
        <f t="shared" si="57"/>
        <v>0</v>
      </c>
      <c r="BJ98" s="101">
        <f t="shared" si="57"/>
        <v>0</v>
      </c>
      <c r="BK98" s="101">
        <f t="shared" si="57"/>
        <v>0</v>
      </c>
      <c r="BL98" s="101">
        <f t="shared" si="57"/>
        <v>0</v>
      </c>
      <c r="BM98" s="330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8">$B$20/$B$3</f>
        <v>0</v>
      </c>
      <c r="C101" s="72">
        <f t="shared" si="58"/>
        <v>0</v>
      </c>
      <c r="D101" s="72">
        <f t="shared" si="58"/>
        <v>0</v>
      </c>
      <c r="E101" s="72">
        <f t="shared" si="58"/>
        <v>0</v>
      </c>
      <c r="F101" s="72">
        <f t="shared" si="58"/>
        <v>0</v>
      </c>
      <c r="G101" s="72">
        <f t="shared" si="58"/>
        <v>0</v>
      </c>
      <c r="H101" s="72">
        <f t="shared" si="58"/>
        <v>0</v>
      </c>
      <c r="I101" s="72">
        <f t="shared" si="58"/>
        <v>0</v>
      </c>
      <c r="J101" s="72">
        <f t="shared" si="58"/>
        <v>0</v>
      </c>
      <c r="K101" s="72">
        <f t="shared" si="58"/>
        <v>0</v>
      </c>
      <c r="L101" s="72">
        <f t="shared" si="58"/>
        <v>0</v>
      </c>
      <c r="M101" s="72">
        <f t="shared" si="58"/>
        <v>0</v>
      </c>
      <c r="N101" s="72">
        <f t="shared" si="58"/>
        <v>0</v>
      </c>
      <c r="O101" s="72">
        <f t="shared" si="58"/>
        <v>0</v>
      </c>
      <c r="P101" s="72">
        <f t="shared" si="58"/>
        <v>0</v>
      </c>
      <c r="Q101" s="72">
        <f t="shared" si="58"/>
        <v>0</v>
      </c>
      <c r="R101" s="72">
        <f t="shared" si="58"/>
        <v>0</v>
      </c>
      <c r="S101" s="72">
        <f t="shared" si="58"/>
        <v>0</v>
      </c>
      <c r="T101" s="72">
        <f t="shared" si="58"/>
        <v>0</v>
      </c>
      <c r="U101" s="72">
        <f t="shared" si="58"/>
        <v>0</v>
      </c>
      <c r="V101" s="72">
        <f t="shared" si="58"/>
        <v>0</v>
      </c>
      <c r="W101" s="72">
        <f t="shared" si="58"/>
        <v>0</v>
      </c>
      <c r="X101" s="72">
        <f t="shared" si="58"/>
        <v>0</v>
      </c>
      <c r="Y101" s="72">
        <f t="shared" si="58"/>
        <v>0</v>
      </c>
      <c r="Z101" s="72">
        <f t="shared" si="58"/>
        <v>0</v>
      </c>
      <c r="AA101" s="72"/>
      <c r="AB101" s="72"/>
      <c r="AC101" s="72">
        <f t="shared" si="58"/>
        <v>0</v>
      </c>
      <c r="AD101" s="72">
        <f t="shared" si="58"/>
        <v>0</v>
      </c>
      <c r="AE101" s="72">
        <f t="shared" si="58"/>
        <v>0</v>
      </c>
      <c r="AF101" s="72">
        <f t="shared" si="58"/>
        <v>0</v>
      </c>
      <c r="AG101" s="72">
        <f t="shared" si="58"/>
        <v>0</v>
      </c>
      <c r="AH101" s="72">
        <f t="shared" si="58"/>
        <v>0</v>
      </c>
      <c r="AI101" s="72">
        <f t="shared" si="58"/>
        <v>0</v>
      </c>
      <c r="AJ101" s="72">
        <f t="shared" si="58"/>
        <v>0</v>
      </c>
      <c r="AK101" s="72">
        <f t="shared" si="58"/>
        <v>0</v>
      </c>
      <c r="AL101" s="72">
        <f t="shared" si="58"/>
        <v>0</v>
      </c>
      <c r="AM101" s="72">
        <f t="shared" si="58"/>
        <v>0</v>
      </c>
      <c r="AN101" s="72">
        <f t="shared" si="58"/>
        <v>0</v>
      </c>
      <c r="AO101" s="72">
        <f t="shared" si="58"/>
        <v>0</v>
      </c>
      <c r="AP101" s="72">
        <f t="shared" si="58"/>
        <v>0</v>
      </c>
      <c r="AQ101" s="72">
        <f t="shared" si="58"/>
        <v>0</v>
      </c>
      <c r="AR101" s="72">
        <f t="shared" si="58"/>
        <v>0</v>
      </c>
      <c r="AS101" s="72">
        <f t="shared" si="58"/>
        <v>0</v>
      </c>
      <c r="AT101" s="72">
        <f t="shared" si="58"/>
        <v>0</v>
      </c>
      <c r="AU101" s="72">
        <f t="shared" si="58"/>
        <v>0</v>
      </c>
      <c r="AV101" s="72">
        <f t="shared" si="58"/>
        <v>0</v>
      </c>
      <c r="AW101" s="72">
        <f t="shared" si="58"/>
        <v>0</v>
      </c>
      <c r="AX101" s="72">
        <f t="shared" si="58"/>
        <v>0</v>
      </c>
      <c r="AY101" s="72">
        <f t="shared" si="58"/>
        <v>0</v>
      </c>
      <c r="AZ101" s="72">
        <f t="shared" si="58"/>
        <v>0</v>
      </c>
      <c r="BA101" s="72">
        <f t="shared" si="58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9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0">$C$20/$B$3</f>
        <v>0</v>
      </c>
      <c r="D102" s="72">
        <f t="shared" si="60"/>
        <v>0</v>
      </c>
      <c r="E102" s="72">
        <f t="shared" si="60"/>
        <v>0</v>
      </c>
      <c r="F102" s="72">
        <f t="shared" si="60"/>
        <v>0</v>
      </c>
      <c r="G102" s="72">
        <f t="shared" si="60"/>
        <v>0</v>
      </c>
      <c r="H102" s="72">
        <f t="shared" si="60"/>
        <v>0</v>
      </c>
      <c r="I102" s="72">
        <f t="shared" si="60"/>
        <v>0</v>
      </c>
      <c r="J102" s="72">
        <f t="shared" si="60"/>
        <v>0</v>
      </c>
      <c r="K102" s="72">
        <f t="shared" si="60"/>
        <v>0</v>
      </c>
      <c r="L102" s="72">
        <f t="shared" si="60"/>
        <v>0</v>
      </c>
      <c r="M102" s="72">
        <f t="shared" si="60"/>
        <v>0</v>
      </c>
      <c r="N102" s="72">
        <f t="shared" si="60"/>
        <v>0</v>
      </c>
      <c r="O102" s="72">
        <f t="shared" si="60"/>
        <v>0</v>
      </c>
      <c r="P102" s="72">
        <f t="shared" si="60"/>
        <v>0</v>
      </c>
      <c r="Q102" s="72">
        <f t="shared" si="60"/>
        <v>0</v>
      </c>
      <c r="R102" s="72">
        <f t="shared" si="60"/>
        <v>0</v>
      </c>
      <c r="S102" s="72">
        <f t="shared" si="60"/>
        <v>0</v>
      </c>
      <c r="T102" s="72">
        <f t="shared" si="60"/>
        <v>0</v>
      </c>
      <c r="U102" s="72">
        <f t="shared" si="60"/>
        <v>0</v>
      </c>
      <c r="V102" s="72">
        <f t="shared" si="60"/>
        <v>0</v>
      </c>
      <c r="W102" s="72">
        <f t="shared" si="60"/>
        <v>0</v>
      </c>
      <c r="X102" s="72">
        <f t="shared" si="60"/>
        <v>0</v>
      </c>
      <c r="Y102" s="72">
        <f t="shared" si="60"/>
        <v>0</v>
      </c>
      <c r="Z102" s="72">
        <f t="shared" si="60"/>
        <v>0</v>
      </c>
      <c r="AA102" s="72">
        <f t="shared" si="60"/>
        <v>0</v>
      </c>
      <c r="AB102" s="72"/>
      <c r="AC102" s="72">
        <f t="shared" si="60"/>
        <v>0</v>
      </c>
      <c r="AD102" s="72">
        <f t="shared" si="60"/>
        <v>0</v>
      </c>
      <c r="AE102" s="72">
        <f t="shared" si="60"/>
        <v>0</v>
      </c>
      <c r="AF102" s="72">
        <f t="shared" si="60"/>
        <v>0</v>
      </c>
      <c r="AG102" s="72">
        <f t="shared" si="60"/>
        <v>0</v>
      </c>
      <c r="AH102" s="72">
        <f t="shared" si="60"/>
        <v>0</v>
      </c>
      <c r="AI102" s="72">
        <f t="shared" si="60"/>
        <v>0</v>
      </c>
      <c r="AJ102" s="72">
        <f t="shared" si="60"/>
        <v>0</v>
      </c>
      <c r="AK102" s="72">
        <f t="shared" si="60"/>
        <v>0</v>
      </c>
      <c r="AL102" s="72">
        <f t="shared" si="60"/>
        <v>0</v>
      </c>
      <c r="AM102" s="72">
        <f t="shared" si="60"/>
        <v>0</v>
      </c>
      <c r="AN102" s="72">
        <f t="shared" si="60"/>
        <v>0</v>
      </c>
      <c r="AO102" s="72">
        <f t="shared" si="60"/>
        <v>0</v>
      </c>
      <c r="AP102" s="72">
        <f t="shared" si="60"/>
        <v>0</v>
      </c>
      <c r="AQ102" s="72">
        <f t="shared" si="60"/>
        <v>0</v>
      </c>
      <c r="AR102" s="72">
        <f t="shared" si="60"/>
        <v>0</v>
      </c>
      <c r="AS102" s="72">
        <f t="shared" si="60"/>
        <v>0</v>
      </c>
      <c r="AT102" s="72">
        <f t="shared" si="60"/>
        <v>0</v>
      </c>
      <c r="AU102" s="72">
        <f t="shared" si="60"/>
        <v>0</v>
      </c>
      <c r="AV102" s="72">
        <f t="shared" si="60"/>
        <v>0</v>
      </c>
      <c r="AW102" s="72">
        <f t="shared" si="60"/>
        <v>0</v>
      </c>
      <c r="AX102" s="72">
        <f t="shared" si="60"/>
        <v>0</v>
      </c>
      <c r="AY102" s="72">
        <f t="shared" si="60"/>
        <v>0</v>
      </c>
      <c r="AZ102" s="72">
        <f t="shared" si="60"/>
        <v>0</v>
      </c>
      <c r="BA102" s="72">
        <f t="shared" si="60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9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1">$D$20/$B$3</f>
        <v>0</v>
      </c>
      <c r="E103" s="72">
        <f t="shared" si="61"/>
        <v>0</v>
      </c>
      <c r="F103" s="72">
        <f t="shared" si="61"/>
        <v>0</v>
      </c>
      <c r="G103" s="72">
        <f t="shared" si="61"/>
        <v>0</v>
      </c>
      <c r="H103" s="72">
        <f t="shared" si="61"/>
        <v>0</v>
      </c>
      <c r="I103" s="72">
        <f t="shared" si="61"/>
        <v>0</v>
      </c>
      <c r="J103" s="72">
        <f t="shared" si="61"/>
        <v>0</v>
      </c>
      <c r="K103" s="72">
        <f t="shared" si="61"/>
        <v>0</v>
      </c>
      <c r="L103" s="72">
        <f t="shared" si="61"/>
        <v>0</v>
      </c>
      <c r="M103" s="72">
        <f t="shared" si="61"/>
        <v>0</v>
      </c>
      <c r="N103" s="72">
        <f t="shared" si="61"/>
        <v>0</v>
      </c>
      <c r="O103" s="72">
        <f t="shared" si="61"/>
        <v>0</v>
      </c>
      <c r="P103" s="72">
        <f t="shared" si="61"/>
        <v>0</v>
      </c>
      <c r="Q103" s="72">
        <f t="shared" si="61"/>
        <v>0</v>
      </c>
      <c r="R103" s="72">
        <f t="shared" si="61"/>
        <v>0</v>
      </c>
      <c r="S103" s="72">
        <f t="shared" si="61"/>
        <v>0</v>
      </c>
      <c r="T103" s="72">
        <f t="shared" si="61"/>
        <v>0</v>
      </c>
      <c r="U103" s="72">
        <f t="shared" si="61"/>
        <v>0</v>
      </c>
      <c r="V103" s="72">
        <f t="shared" si="61"/>
        <v>0</v>
      </c>
      <c r="W103" s="72">
        <f t="shared" si="61"/>
        <v>0</v>
      </c>
      <c r="X103" s="72">
        <f t="shared" si="61"/>
        <v>0</v>
      </c>
      <c r="Y103" s="72">
        <f t="shared" si="61"/>
        <v>0</v>
      </c>
      <c r="Z103" s="72">
        <f t="shared" si="61"/>
        <v>0</v>
      </c>
      <c r="AA103" s="72">
        <f t="shared" si="61"/>
        <v>0</v>
      </c>
      <c r="AB103" s="72">
        <f t="shared" si="61"/>
        <v>0</v>
      </c>
      <c r="AC103" s="72">
        <f t="shared" si="61"/>
        <v>0</v>
      </c>
      <c r="AD103" s="72">
        <f t="shared" si="61"/>
        <v>0</v>
      </c>
      <c r="AE103" s="72">
        <f t="shared" si="61"/>
        <v>0</v>
      </c>
      <c r="AF103" s="72">
        <f t="shared" si="61"/>
        <v>0</v>
      </c>
      <c r="AG103" s="72">
        <f t="shared" si="61"/>
        <v>0</v>
      </c>
      <c r="AH103" s="72">
        <f t="shared" si="61"/>
        <v>0</v>
      </c>
      <c r="AI103" s="72">
        <f t="shared" si="61"/>
        <v>0</v>
      </c>
      <c r="AJ103" s="72">
        <f t="shared" si="61"/>
        <v>0</v>
      </c>
      <c r="AK103" s="72">
        <f t="shared" si="61"/>
        <v>0</v>
      </c>
      <c r="AL103" s="72">
        <f t="shared" si="61"/>
        <v>0</v>
      </c>
      <c r="AM103" s="72">
        <f t="shared" si="61"/>
        <v>0</v>
      </c>
      <c r="AN103" s="72">
        <f t="shared" si="61"/>
        <v>0</v>
      </c>
      <c r="AO103" s="72">
        <f t="shared" si="61"/>
        <v>0</v>
      </c>
      <c r="AP103" s="72">
        <f t="shared" si="61"/>
        <v>0</v>
      </c>
      <c r="AQ103" s="72">
        <f t="shared" si="61"/>
        <v>0</v>
      </c>
      <c r="AR103" s="72">
        <f t="shared" si="61"/>
        <v>0</v>
      </c>
      <c r="AS103" s="72">
        <f t="shared" si="61"/>
        <v>0</v>
      </c>
      <c r="AT103" s="72">
        <f t="shared" si="61"/>
        <v>0</v>
      </c>
      <c r="AU103" s="72">
        <f t="shared" si="61"/>
        <v>0</v>
      </c>
      <c r="AV103" s="72">
        <f t="shared" si="61"/>
        <v>0</v>
      </c>
      <c r="AW103" s="72">
        <f t="shared" si="61"/>
        <v>0</v>
      </c>
      <c r="AX103" s="72">
        <f t="shared" si="61"/>
        <v>0</v>
      </c>
      <c r="AY103" s="72">
        <f t="shared" si="61"/>
        <v>0</v>
      </c>
      <c r="AZ103" s="72">
        <f t="shared" si="61"/>
        <v>0</v>
      </c>
      <c r="BA103" s="72">
        <f t="shared" si="61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9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2">$E$20/$B$3</f>
        <v>0</v>
      </c>
      <c r="F104" s="72">
        <f t="shared" si="62"/>
        <v>0</v>
      </c>
      <c r="G104" s="72">
        <f t="shared" si="62"/>
        <v>0</v>
      </c>
      <c r="H104" s="72">
        <f t="shared" si="62"/>
        <v>0</v>
      </c>
      <c r="I104" s="72">
        <f t="shared" si="62"/>
        <v>0</v>
      </c>
      <c r="J104" s="72">
        <f t="shared" si="62"/>
        <v>0</v>
      </c>
      <c r="K104" s="72">
        <f t="shared" si="62"/>
        <v>0</v>
      </c>
      <c r="L104" s="72">
        <f t="shared" si="62"/>
        <v>0</v>
      </c>
      <c r="M104" s="72">
        <f t="shared" si="62"/>
        <v>0</v>
      </c>
      <c r="N104" s="72">
        <f t="shared" si="62"/>
        <v>0</v>
      </c>
      <c r="O104" s="72">
        <f t="shared" si="62"/>
        <v>0</v>
      </c>
      <c r="P104" s="72">
        <f t="shared" si="62"/>
        <v>0</v>
      </c>
      <c r="Q104" s="72">
        <f t="shared" si="62"/>
        <v>0</v>
      </c>
      <c r="R104" s="72">
        <f t="shared" si="62"/>
        <v>0</v>
      </c>
      <c r="S104" s="72">
        <f t="shared" si="62"/>
        <v>0</v>
      </c>
      <c r="T104" s="72">
        <f t="shared" si="62"/>
        <v>0</v>
      </c>
      <c r="U104" s="72">
        <f t="shared" si="62"/>
        <v>0</v>
      </c>
      <c r="V104" s="72">
        <f t="shared" si="62"/>
        <v>0</v>
      </c>
      <c r="W104" s="72">
        <f t="shared" si="62"/>
        <v>0</v>
      </c>
      <c r="X104" s="72">
        <f t="shared" si="62"/>
        <v>0</v>
      </c>
      <c r="Y104" s="72">
        <f t="shared" si="62"/>
        <v>0</v>
      </c>
      <c r="Z104" s="72">
        <f t="shared" si="62"/>
        <v>0</v>
      </c>
      <c r="AA104" s="72">
        <f t="shared" si="62"/>
        <v>0</v>
      </c>
      <c r="AB104" s="72">
        <f t="shared" si="62"/>
        <v>0</v>
      </c>
      <c r="AC104" s="72">
        <f t="shared" si="62"/>
        <v>0</v>
      </c>
      <c r="AD104" s="72">
        <f t="shared" si="62"/>
        <v>0</v>
      </c>
      <c r="AE104" s="72">
        <f t="shared" si="62"/>
        <v>0</v>
      </c>
      <c r="AF104" s="72">
        <f t="shared" si="62"/>
        <v>0</v>
      </c>
      <c r="AG104" s="72">
        <f t="shared" si="62"/>
        <v>0</v>
      </c>
      <c r="AH104" s="72">
        <f t="shared" si="62"/>
        <v>0</v>
      </c>
      <c r="AI104" s="72">
        <f t="shared" si="62"/>
        <v>0</v>
      </c>
      <c r="AJ104" s="72">
        <f t="shared" si="62"/>
        <v>0</v>
      </c>
      <c r="AK104" s="72">
        <f t="shared" si="62"/>
        <v>0</v>
      </c>
      <c r="AL104" s="72">
        <f t="shared" si="62"/>
        <v>0</v>
      </c>
      <c r="AM104" s="72">
        <f t="shared" si="62"/>
        <v>0</v>
      </c>
      <c r="AN104" s="72">
        <f t="shared" si="62"/>
        <v>0</v>
      </c>
      <c r="AO104" s="72">
        <f t="shared" si="62"/>
        <v>0</v>
      </c>
      <c r="AP104" s="72">
        <f t="shared" si="62"/>
        <v>0</v>
      </c>
      <c r="AQ104" s="72">
        <f t="shared" si="62"/>
        <v>0</v>
      </c>
      <c r="AR104" s="72">
        <f t="shared" si="62"/>
        <v>0</v>
      </c>
      <c r="AS104" s="72">
        <f t="shared" si="62"/>
        <v>0</v>
      </c>
      <c r="AT104" s="72">
        <f t="shared" si="62"/>
        <v>0</v>
      </c>
      <c r="AU104" s="72">
        <f t="shared" si="62"/>
        <v>0</v>
      </c>
      <c r="AV104" s="72">
        <f t="shared" si="62"/>
        <v>0</v>
      </c>
      <c r="AW104" s="72">
        <f t="shared" si="62"/>
        <v>0</v>
      </c>
      <c r="AX104" s="72">
        <f t="shared" si="62"/>
        <v>0</v>
      </c>
      <c r="AY104" s="72">
        <f t="shared" si="62"/>
        <v>0</v>
      </c>
      <c r="AZ104" s="72">
        <f t="shared" si="62"/>
        <v>0</v>
      </c>
      <c r="BA104" s="72">
        <f t="shared" si="62"/>
        <v>0</v>
      </c>
      <c r="BB104" s="72">
        <f t="shared" si="62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9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3">$F$20/$B$3</f>
        <v>0</v>
      </c>
      <c r="G105" s="72">
        <f t="shared" si="63"/>
        <v>0</v>
      </c>
      <c r="H105" s="72">
        <f t="shared" si="63"/>
        <v>0</v>
      </c>
      <c r="I105" s="72">
        <f t="shared" si="63"/>
        <v>0</v>
      </c>
      <c r="J105" s="72">
        <f t="shared" si="63"/>
        <v>0</v>
      </c>
      <c r="K105" s="72">
        <f t="shared" si="63"/>
        <v>0</v>
      </c>
      <c r="L105" s="72">
        <f t="shared" si="63"/>
        <v>0</v>
      </c>
      <c r="M105" s="72">
        <f t="shared" si="63"/>
        <v>0</v>
      </c>
      <c r="N105" s="72">
        <f t="shared" si="63"/>
        <v>0</v>
      </c>
      <c r="O105" s="72">
        <f t="shared" si="63"/>
        <v>0</v>
      </c>
      <c r="P105" s="72">
        <f t="shared" si="63"/>
        <v>0</v>
      </c>
      <c r="Q105" s="72">
        <f t="shared" si="63"/>
        <v>0</v>
      </c>
      <c r="R105" s="72">
        <f t="shared" si="63"/>
        <v>0</v>
      </c>
      <c r="S105" s="72">
        <f t="shared" si="63"/>
        <v>0</v>
      </c>
      <c r="T105" s="72">
        <f t="shared" si="63"/>
        <v>0</v>
      </c>
      <c r="U105" s="72">
        <f t="shared" si="63"/>
        <v>0</v>
      </c>
      <c r="V105" s="72">
        <f t="shared" si="63"/>
        <v>0</v>
      </c>
      <c r="W105" s="72">
        <f t="shared" si="63"/>
        <v>0</v>
      </c>
      <c r="X105" s="72">
        <f t="shared" si="63"/>
        <v>0</v>
      </c>
      <c r="Y105" s="72">
        <f t="shared" si="63"/>
        <v>0</v>
      </c>
      <c r="Z105" s="72">
        <f t="shared" si="63"/>
        <v>0</v>
      </c>
      <c r="AA105" s="72">
        <f t="shared" si="63"/>
        <v>0</v>
      </c>
      <c r="AB105" s="72">
        <f t="shared" si="63"/>
        <v>0</v>
      </c>
      <c r="AC105" s="72">
        <f t="shared" si="63"/>
        <v>0</v>
      </c>
      <c r="AD105" s="72">
        <f t="shared" si="63"/>
        <v>0</v>
      </c>
      <c r="AE105" s="72">
        <f t="shared" si="63"/>
        <v>0</v>
      </c>
      <c r="AF105" s="72">
        <f t="shared" si="63"/>
        <v>0</v>
      </c>
      <c r="AG105" s="72">
        <f t="shared" si="63"/>
        <v>0</v>
      </c>
      <c r="AH105" s="72">
        <f t="shared" si="63"/>
        <v>0</v>
      </c>
      <c r="AI105" s="72">
        <f t="shared" si="63"/>
        <v>0</v>
      </c>
      <c r="AJ105" s="72">
        <f t="shared" si="63"/>
        <v>0</v>
      </c>
      <c r="AK105" s="72">
        <f t="shared" si="63"/>
        <v>0</v>
      </c>
      <c r="AL105" s="72">
        <f t="shared" si="63"/>
        <v>0</v>
      </c>
      <c r="AM105" s="72">
        <f t="shared" si="63"/>
        <v>0</v>
      </c>
      <c r="AN105" s="72">
        <f t="shared" si="63"/>
        <v>0</v>
      </c>
      <c r="AO105" s="72">
        <f t="shared" si="63"/>
        <v>0</v>
      </c>
      <c r="AP105" s="72">
        <f t="shared" si="63"/>
        <v>0</v>
      </c>
      <c r="AQ105" s="72">
        <f t="shared" si="63"/>
        <v>0</v>
      </c>
      <c r="AR105" s="72">
        <f t="shared" si="63"/>
        <v>0</v>
      </c>
      <c r="AS105" s="72">
        <f t="shared" si="63"/>
        <v>0</v>
      </c>
      <c r="AT105" s="72">
        <f t="shared" si="63"/>
        <v>0</v>
      </c>
      <c r="AU105" s="72">
        <f t="shared" si="63"/>
        <v>0</v>
      </c>
      <c r="AV105" s="72">
        <f t="shared" si="63"/>
        <v>0</v>
      </c>
      <c r="AW105" s="72">
        <f t="shared" si="63"/>
        <v>0</v>
      </c>
      <c r="AX105" s="72">
        <f t="shared" si="63"/>
        <v>0</v>
      </c>
      <c r="AY105" s="72">
        <f t="shared" si="63"/>
        <v>0</v>
      </c>
      <c r="AZ105" s="72">
        <f t="shared" si="63"/>
        <v>0</v>
      </c>
      <c r="BA105" s="72">
        <f t="shared" si="63"/>
        <v>0</v>
      </c>
      <c r="BB105" s="72">
        <f t="shared" si="63"/>
        <v>0</v>
      </c>
      <c r="BC105" s="72">
        <f t="shared" si="63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9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4">$G$20/$B$3</f>
        <v>0</v>
      </c>
      <c r="H106" s="72">
        <f t="shared" si="64"/>
        <v>0</v>
      </c>
      <c r="I106" s="72">
        <f t="shared" si="64"/>
        <v>0</v>
      </c>
      <c r="J106" s="72">
        <f t="shared" si="64"/>
        <v>0</v>
      </c>
      <c r="K106" s="72">
        <f t="shared" si="64"/>
        <v>0</v>
      </c>
      <c r="L106" s="72">
        <f t="shared" si="64"/>
        <v>0</v>
      </c>
      <c r="M106" s="72">
        <f t="shared" si="64"/>
        <v>0</v>
      </c>
      <c r="N106" s="72">
        <f t="shared" si="64"/>
        <v>0</v>
      </c>
      <c r="O106" s="72">
        <f t="shared" si="64"/>
        <v>0</v>
      </c>
      <c r="P106" s="72">
        <f t="shared" si="64"/>
        <v>0</v>
      </c>
      <c r="Q106" s="72">
        <f t="shared" si="64"/>
        <v>0</v>
      </c>
      <c r="R106" s="72">
        <f t="shared" si="64"/>
        <v>0</v>
      </c>
      <c r="S106" s="72">
        <f t="shared" si="64"/>
        <v>0</v>
      </c>
      <c r="T106" s="72">
        <f t="shared" si="64"/>
        <v>0</v>
      </c>
      <c r="U106" s="72">
        <f t="shared" si="64"/>
        <v>0</v>
      </c>
      <c r="V106" s="72">
        <f t="shared" si="64"/>
        <v>0</v>
      </c>
      <c r="W106" s="72">
        <f t="shared" si="64"/>
        <v>0</v>
      </c>
      <c r="X106" s="72">
        <f t="shared" si="64"/>
        <v>0</v>
      </c>
      <c r="Y106" s="72">
        <f t="shared" si="64"/>
        <v>0</v>
      </c>
      <c r="Z106" s="72">
        <f t="shared" si="64"/>
        <v>0</v>
      </c>
      <c r="AA106" s="72">
        <f t="shared" si="64"/>
        <v>0</v>
      </c>
      <c r="AB106" s="72">
        <f t="shared" si="64"/>
        <v>0</v>
      </c>
      <c r="AC106" s="72">
        <f t="shared" si="64"/>
        <v>0</v>
      </c>
      <c r="AD106" s="72">
        <f t="shared" si="64"/>
        <v>0</v>
      </c>
      <c r="AE106" s="72">
        <f t="shared" si="64"/>
        <v>0</v>
      </c>
      <c r="AF106" s="72">
        <f t="shared" si="64"/>
        <v>0</v>
      </c>
      <c r="AG106" s="72">
        <f t="shared" si="64"/>
        <v>0</v>
      </c>
      <c r="AH106" s="72">
        <f t="shared" si="64"/>
        <v>0</v>
      </c>
      <c r="AI106" s="72">
        <f t="shared" si="64"/>
        <v>0</v>
      </c>
      <c r="AJ106" s="72">
        <f t="shared" si="64"/>
        <v>0</v>
      </c>
      <c r="AK106" s="72">
        <f t="shared" si="64"/>
        <v>0</v>
      </c>
      <c r="AL106" s="72">
        <f t="shared" si="64"/>
        <v>0</v>
      </c>
      <c r="AM106" s="72">
        <f t="shared" si="64"/>
        <v>0</v>
      </c>
      <c r="AN106" s="72">
        <f t="shared" si="64"/>
        <v>0</v>
      </c>
      <c r="AO106" s="72">
        <f t="shared" si="64"/>
        <v>0</v>
      </c>
      <c r="AP106" s="72">
        <f t="shared" si="64"/>
        <v>0</v>
      </c>
      <c r="AQ106" s="72">
        <f t="shared" si="64"/>
        <v>0</v>
      </c>
      <c r="AR106" s="72">
        <f t="shared" si="64"/>
        <v>0</v>
      </c>
      <c r="AS106" s="72">
        <f t="shared" si="64"/>
        <v>0</v>
      </c>
      <c r="AT106" s="72">
        <f t="shared" si="64"/>
        <v>0</v>
      </c>
      <c r="AU106" s="72">
        <f t="shared" si="64"/>
        <v>0</v>
      </c>
      <c r="AV106" s="72">
        <f t="shared" si="64"/>
        <v>0</v>
      </c>
      <c r="AW106" s="72">
        <f t="shared" si="64"/>
        <v>0</v>
      </c>
      <c r="AX106" s="72">
        <f t="shared" si="64"/>
        <v>0</v>
      </c>
      <c r="AY106" s="72">
        <f t="shared" si="64"/>
        <v>0</v>
      </c>
      <c r="AZ106" s="72">
        <f t="shared" si="64"/>
        <v>0</v>
      </c>
      <c r="BA106" s="72">
        <f t="shared" si="64"/>
        <v>0</v>
      </c>
      <c r="BB106" s="72">
        <f t="shared" si="64"/>
        <v>0</v>
      </c>
      <c r="BC106" s="72">
        <f t="shared" si="64"/>
        <v>0</v>
      </c>
      <c r="BD106" s="72">
        <f t="shared" si="64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9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5">$H$20/$B$3</f>
        <v>0</v>
      </c>
      <c r="I107" s="72">
        <f t="shared" si="65"/>
        <v>0</v>
      </c>
      <c r="J107" s="72">
        <f t="shared" si="65"/>
        <v>0</v>
      </c>
      <c r="K107" s="72">
        <f t="shared" si="65"/>
        <v>0</v>
      </c>
      <c r="L107" s="72">
        <f t="shared" si="65"/>
        <v>0</v>
      </c>
      <c r="M107" s="72">
        <f t="shared" si="65"/>
        <v>0</v>
      </c>
      <c r="N107" s="72">
        <f t="shared" si="65"/>
        <v>0</v>
      </c>
      <c r="O107" s="72">
        <f t="shared" si="65"/>
        <v>0</v>
      </c>
      <c r="P107" s="72">
        <f t="shared" si="65"/>
        <v>0</v>
      </c>
      <c r="Q107" s="72">
        <f t="shared" si="65"/>
        <v>0</v>
      </c>
      <c r="R107" s="72">
        <f t="shared" si="65"/>
        <v>0</v>
      </c>
      <c r="S107" s="72">
        <f t="shared" si="65"/>
        <v>0</v>
      </c>
      <c r="T107" s="72">
        <f t="shared" si="65"/>
        <v>0</v>
      </c>
      <c r="U107" s="72">
        <f t="shared" si="65"/>
        <v>0</v>
      </c>
      <c r="V107" s="72">
        <f t="shared" si="65"/>
        <v>0</v>
      </c>
      <c r="W107" s="72">
        <f t="shared" si="65"/>
        <v>0</v>
      </c>
      <c r="X107" s="72">
        <f t="shared" si="65"/>
        <v>0</v>
      </c>
      <c r="Y107" s="72">
        <f t="shared" si="65"/>
        <v>0</v>
      </c>
      <c r="Z107" s="72">
        <f t="shared" si="65"/>
        <v>0</v>
      </c>
      <c r="AA107" s="72">
        <f t="shared" si="65"/>
        <v>0</v>
      </c>
      <c r="AB107" s="72">
        <f t="shared" si="65"/>
        <v>0</v>
      </c>
      <c r="AC107" s="72">
        <f t="shared" si="65"/>
        <v>0</v>
      </c>
      <c r="AD107" s="72">
        <f t="shared" si="65"/>
        <v>0</v>
      </c>
      <c r="AE107" s="72">
        <f t="shared" si="65"/>
        <v>0</v>
      </c>
      <c r="AF107" s="72">
        <f t="shared" si="65"/>
        <v>0</v>
      </c>
      <c r="AG107" s="72">
        <f t="shared" si="65"/>
        <v>0</v>
      </c>
      <c r="AH107" s="72">
        <f t="shared" si="65"/>
        <v>0</v>
      </c>
      <c r="AI107" s="72">
        <f t="shared" si="65"/>
        <v>0</v>
      </c>
      <c r="AJ107" s="72">
        <f t="shared" si="65"/>
        <v>0</v>
      </c>
      <c r="AK107" s="72">
        <f t="shared" si="65"/>
        <v>0</v>
      </c>
      <c r="AL107" s="72">
        <f t="shared" si="65"/>
        <v>0</v>
      </c>
      <c r="AM107" s="72">
        <f t="shared" si="65"/>
        <v>0</v>
      </c>
      <c r="AN107" s="72">
        <f t="shared" si="65"/>
        <v>0</v>
      </c>
      <c r="AO107" s="72">
        <f t="shared" si="65"/>
        <v>0</v>
      </c>
      <c r="AP107" s="72">
        <f t="shared" si="65"/>
        <v>0</v>
      </c>
      <c r="AQ107" s="72">
        <f t="shared" si="65"/>
        <v>0</v>
      </c>
      <c r="AR107" s="72">
        <f t="shared" si="65"/>
        <v>0</v>
      </c>
      <c r="AS107" s="72">
        <f t="shared" si="65"/>
        <v>0</v>
      </c>
      <c r="AT107" s="72">
        <f t="shared" si="65"/>
        <v>0</v>
      </c>
      <c r="AU107" s="72">
        <f t="shared" si="65"/>
        <v>0</v>
      </c>
      <c r="AV107" s="72">
        <f t="shared" si="65"/>
        <v>0</v>
      </c>
      <c r="AW107" s="72">
        <f t="shared" si="65"/>
        <v>0</v>
      </c>
      <c r="AX107" s="72">
        <f t="shared" si="65"/>
        <v>0</v>
      </c>
      <c r="AY107" s="72">
        <f t="shared" si="65"/>
        <v>0</v>
      </c>
      <c r="AZ107" s="72">
        <f t="shared" si="65"/>
        <v>0</v>
      </c>
      <c r="BA107" s="72">
        <f t="shared" si="65"/>
        <v>0</v>
      </c>
      <c r="BB107" s="72">
        <f t="shared" si="65"/>
        <v>0</v>
      </c>
      <c r="BC107" s="72">
        <f t="shared" si="65"/>
        <v>0</v>
      </c>
      <c r="BD107" s="72">
        <f t="shared" si="65"/>
        <v>0</v>
      </c>
      <c r="BE107" s="72">
        <f t="shared" si="65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9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6">$I$20/$B$3</f>
        <v>0</v>
      </c>
      <c r="J108" s="72">
        <f t="shared" si="66"/>
        <v>0</v>
      </c>
      <c r="K108" s="72">
        <f t="shared" si="66"/>
        <v>0</v>
      </c>
      <c r="L108" s="72">
        <f t="shared" si="66"/>
        <v>0</v>
      </c>
      <c r="M108" s="72">
        <f t="shared" si="66"/>
        <v>0</v>
      </c>
      <c r="N108" s="72">
        <f t="shared" si="66"/>
        <v>0</v>
      </c>
      <c r="O108" s="72">
        <f t="shared" si="66"/>
        <v>0</v>
      </c>
      <c r="P108" s="72">
        <f t="shared" si="66"/>
        <v>0</v>
      </c>
      <c r="Q108" s="72">
        <f t="shared" si="66"/>
        <v>0</v>
      </c>
      <c r="R108" s="72">
        <f t="shared" si="66"/>
        <v>0</v>
      </c>
      <c r="S108" s="72">
        <f t="shared" si="66"/>
        <v>0</v>
      </c>
      <c r="T108" s="72">
        <f t="shared" si="66"/>
        <v>0</v>
      </c>
      <c r="U108" s="72">
        <f t="shared" si="66"/>
        <v>0</v>
      </c>
      <c r="V108" s="72">
        <f t="shared" si="66"/>
        <v>0</v>
      </c>
      <c r="W108" s="72">
        <f t="shared" si="66"/>
        <v>0</v>
      </c>
      <c r="X108" s="72">
        <f t="shared" si="66"/>
        <v>0</v>
      </c>
      <c r="Y108" s="72">
        <f t="shared" si="66"/>
        <v>0</v>
      </c>
      <c r="Z108" s="72">
        <f t="shared" si="66"/>
        <v>0</v>
      </c>
      <c r="AA108" s="72">
        <f t="shared" si="66"/>
        <v>0</v>
      </c>
      <c r="AB108" s="72">
        <f t="shared" si="66"/>
        <v>0</v>
      </c>
      <c r="AC108" s="72">
        <f t="shared" si="66"/>
        <v>0</v>
      </c>
      <c r="AD108" s="72">
        <f t="shared" si="66"/>
        <v>0</v>
      </c>
      <c r="AE108" s="72">
        <f t="shared" si="66"/>
        <v>0</v>
      </c>
      <c r="AF108" s="72">
        <f t="shared" si="66"/>
        <v>0</v>
      </c>
      <c r="AG108" s="72">
        <f t="shared" si="66"/>
        <v>0</v>
      </c>
      <c r="AH108" s="72">
        <f t="shared" si="66"/>
        <v>0</v>
      </c>
      <c r="AI108" s="72">
        <f t="shared" si="66"/>
        <v>0</v>
      </c>
      <c r="AJ108" s="72">
        <f t="shared" si="66"/>
        <v>0</v>
      </c>
      <c r="AK108" s="72">
        <f t="shared" si="66"/>
        <v>0</v>
      </c>
      <c r="AL108" s="72">
        <f t="shared" si="66"/>
        <v>0</v>
      </c>
      <c r="AM108" s="72">
        <f t="shared" si="66"/>
        <v>0</v>
      </c>
      <c r="AN108" s="72">
        <f t="shared" si="66"/>
        <v>0</v>
      </c>
      <c r="AO108" s="72">
        <f t="shared" si="66"/>
        <v>0</v>
      </c>
      <c r="AP108" s="72">
        <f t="shared" si="66"/>
        <v>0</v>
      </c>
      <c r="AQ108" s="72">
        <f t="shared" si="66"/>
        <v>0</v>
      </c>
      <c r="AR108" s="72">
        <f t="shared" si="66"/>
        <v>0</v>
      </c>
      <c r="AS108" s="72">
        <f t="shared" si="66"/>
        <v>0</v>
      </c>
      <c r="AT108" s="72">
        <f t="shared" si="66"/>
        <v>0</v>
      </c>
      <c r="AU108" s="72">
        <f t="shared" si="66"/>
        <v>0</v>
      </c>
      <c r="AV108" s="72">
        <f t="shared" si="66"/>
        <v>0</v>
      </c>
      <c r="AW108" s="72">
        <f t="shared" si="66"/>
        <v>0</v>
      </c>
      <c r="AX108" s="72">
        <f t="shared" si="66"/>
        <v>0</v>
      </c>
      <c r="AY108" s="72">
        <f t="shared" si="66"/>
        <v>0</v>
      </c>
      <c r="AZ108" s="72">
        <f t="shared" si="66"/>
        <v>0</v>
      </c>
      <c r="BA108" s="72">
        <f t="shared" si="66"/>
        <v>0</v>
      </c>
      <c r="BB108" s="72">
        <f t="shared" si="66"/>
        <v>0</v>
      </c>
      <c r="BC108" s="72">
        <f t="shared" si="66"/>
        <v>0</v>
      </c>
      <c r="BD108" s="72">
        <f t="shared" si="66"/>
        <v>0</v>
      </c>
      <c r="BE108" s="72">
        <f t="shared" si="66"/>
        <v>0</v>
      </c>
      <c r="BF108" s="72">
        <f t="shared" si="66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9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7">$J$20/$B$3</f>
        <v>0</v>
      </c>
      <c r="P109" s="72">
        <f t="shared" si="67"/>
        <v>0</v>
      </c>
      <c r="Q109" s="72">
        <f t="shared" si="67"/>
        <v>0</v>
      </c>
      <c r="R109" s="72">
        <f t="shared" si="67"/>
        <v>0</v>
      </c>
      <c r="S109" s="72">
        <f t="shared" si="67"/>
        <v>0</v>
      </c>
      <c r="T109" s="72">
        <f t="shared" si="67"/>
        <v>0</v>
      </c>
      <c r="U109" s="72">
        <f t="shared" si="67"/>
        <v>0</v>
      </c>
      <c r="V109" s="72">
        <f t="shared" si="67"/>
        <v>0</v>
      </c>
      <c r="W109" s="72">
        <f t="shared" si="67"/>
        <v>0</v>
      </c>
      <c r="X109" s="72">
        <f t="shared" si="67"/>
        <v>0</v>
      </c>
      <c r="Y109" s="72">
        <f t="shared" si="67"/>
        <v>0</v>
      </c>
      <c r="Z109" s="72">
        <f t="shared" si="67"/>
        <v>0</v>
      </c>
      <c r="AA109" s="72">
        <f t="shared" si="67"/>
        <v>0</v>
      </c>
      <c r="AB109" s="72">
        <f t="shared" si="67"/>
        <v>0</v>
      </c>
      <c r="AC109" s="72">
        <f t="shared" si="67"/>
        <v>0</v>
      </c>
      <c r="AD109" s="72">
        <f t="shared" si="67"/>
        <v>0</v>
      </c>
      <c r="AE109" s="72">
        <f t="shared" si="67"/>
        <v>0</v>
      </c>
      <c r="AF109" s="72">
        <f t="shared" si="67"/>
        <v>0</v>
      </c>
      <c r="AG109" s="72">
        <f t="shared" si="67"/>
        <v>0</v>
      </c>
      <c r="AH109" s="72">
        <f t="shared" si="67"/>
        <v>0</v>
      </c>
      <c r="AI109" s="72">
        <f t="shared" si="67"/>
        <v>0</v>
      </c>
      <c r="AJ109" s="72">
        <f t="shared" si="67"/>
        <v>0</v>
      </c>
      <c r="AK109" s="72">
        <f t="shared" si="67"/>
        <v>0</v>
      </c>
      <c r="AL109" s="72">
        <f t="shared" si="67"/>
        <v>0</v>
      </c>
      <c r="AM109" s="72">
        <f t="shared" si="67"/>
        <v>0</v>
      </c>
      <c r="AN109" s="72">
        <f t="shared" si="67"/>
        <v>0</v>
      </c>
      <c r="AO109" s="72">
        <f t="shared" si="67"/>
        <v>0</v>
      </c>
      <c r="AP109" s="72">
        <f t="shared" si="67"/>
        <v>0</v>
      </c>
      <c r="AQ109" s="72">
        <f t="shared" si="67"/>
        <v>0</v>
      </c>
      <c r="AR109" s="72">
        <f t="shared" si="67"/>
        <v>0</v>
      </c>
      <c r="AS109" s="72">
        <f t="shared" si="67"/>
        <v>0</v>
      </c>
      <c r="AT109" s="72">
        <f t="shared" si="67"/>
        <v>0</v>
      </c>
      <c r="AU109" s="72">
        <f t="shared" si="67"/>
        <v>0</v>
      </c>
      <c r="AV109" s="72">
        <f t="shared" si="67"/>
        <v>0</v>
      </c>
      <c r="AW109" s="72">
        <f t="shared" si="67"/>
        <v>0</v>
      </c>
      <c r="AX109" s="72">
        <f t="shared" si="67"/>
        <v>0</v>
      </c>
      <c r="AY109" s="72">
        <f t="shared" si="67"/>
        <v>0</v>
      </c>
      <c r="AZ109" s="72">
        <f t="shared" si="67"/>
        <v>0</v>
      </c>
      <c r="BA109" s="72">
        <f t="shared" si="67"/>
        <v>0</v>
      </c>
      <c r="BB109" s="72">
        <f t="shared" si="67"/>
        <v>0</v>
      </c>
      <c r="BC109" s="72">
        <f t="shared" si="67"/>
        <v>0</v>
      </c>
      <c r="BD109" s="72">
        <f t="shared" si="67"/>
        <v>0</v>
      </c>
      <c r="BE109" s="72">
        <f t="shared" si="67"/>
        <v>0</v>
      </c>
      <c r="BF109" s="72">
        <f t="shared" si="67"/>
        <v>0</v>
      </c>
      <c r="BG109" s="72">
        <f t="shared" si="67"/>
        <v>0</v>
      </c>
      <c r="BH109" s="72"/>
      <c r="BI109" s="72"/>
      <c r="BJ109" s="72"/>
      <c r="BK109" s="72"/>
      <c r="BL109" s="72"/>
      <c r="BM109" s="35"/>
      <c r="BN109" s="72">
        <f t="shared" si="59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8">$K$20/$B$3</f>
        <v>0</v>
      </c>
      <c r="P110" s="72">
        <f t="shared" si="68"/>
        <v>0</v>
      </c>
      <c r="Q110" s="72">
        <f t="shared" si="68"/>
        <v>0</v>
      </c>
      <c r="R110" s="72">
        <f t="shared" si="68"/>
        <v>0</v>
      </c>
      <c r="S110" s="72">
        <f t="shared" si="68"/>
        <v>0</v>
      </c>
      <c r="T110" s="72">
        <f t="shared" si="68"/>
        <v>0</v>
      </c>
      <c r="U110" s="72">
        <f t="shared" si="68"/>
        <v>0</v>
      </c>
      <c r="V110" s="72">
        <f t="shared" si="68"/>
        <v>0</v>
      </c>
      <c r="W110" s="72">
        <f t="shared" si="68"/>
        <v>0</v>
      </c>
      <c r="X110" s="72">
        <f t="shared" si="68"/>
        <v>0</v>
      </c>
      <c r="Y110" s="72">
        <f t="shared" si="68"/>
        <v>0</v>
      </c>
      <c r="Z110" s="72">
        <f t="shared" si="68"/>
        <v>0</v>
      </c>
      <c r="AA110" s="72">
        <f t="shared" si="68"/>
        <v>0</v>
      </c>
      <c r="AB110" s="72">
        <f t="shared" si="68"/>
        <v>0</v>
      </c>
      <c r="AC110" s="72">
        <f t="shared" si="68"/>
        <v>0</v>
      </c>
      <c r="AD110" s="72">
        <f t="shared" si="68"/>
        <v>0</v>
      </c>
      <c r="AE110" s="72">
        <f t="shared" si="68"/>
        <v>0</v>
      </c>
      <c r="AF110" s="72">
        <f t="shared" si="68"/>
        <v>0</v>
      </c>
      <c r="AG110" s="72">
        <f t="shared" si="68"/>
        <v>0</v>
      </c>
      <c r="AH110" s="72">
        <f t="shared" si="68"/>
        <v>0</v>
      </c>
      <c r="AI110" s="72">
        <f t="shared" si="68"/>
        <v>0</v>
      </c>
      <c r="AJ110" s="72">
        <f t="shared" si="68"/>
        <v>0</v>
      </c>
      <c r="AK110" s="72">
        <f t="shared" si="68"/>
        <v>0</v>
      </c>
      <c r="AL110" s="72">
        <f t="shared" si="68"/>
        <v>0</v>
      </c>
      <c r="AM110" s="72">
        <f t="shared" si="68"/>
        <v>0</v>
      </c>
      <c r="AN110" s="72">
        <f t="shared" si="68"/>
        <v>0</v>
      </c>
      <c r="AO110" s="72">
        <f t="shared" si="68"/>
        <v>0</v>
      </c>
      <c r="AP110" s="72">
        <f t="shared" si="68"/>
        <v>0</v>
      </c>
      <c r="AQ110" s="72">
        <f t="shared" si="68"/>
        <v>0</v>
      </c>
      <c r="AR110" s="72">
        <f t="shared" si="68"/>
        <v>0</v>
      </c>
      <c r="AS110" s="72">
        <f t="shared" si="68"/>
        <v>0</v>
      </c>
      <c r="AT110" s="72">
        <f t="shared" si="68"/>
        <v>0</v>
      </c>
      <c r="AU110" s="72">
        <f t="shared" si="68"/>
        <v>0</v>
      </c>
      <c r="AV110" s="72">
        <f t="shared" si="68"/>
        <v>0</v>
      </c>
      <c r="AW110" s="72">
        <f t="shared" si="68"/>
        <v>0</v>
      </c>
      <c r="AX110" s="72">
        <f t="shared" si="68"/>
        <v>0</v>
      </c>
      <c r="AY110" s="72">
        <f t="shared" si="68"/>
        <v>0</v>
      </c>
      <c r="AZ110" s="72">
        <f t="shared" si="68"/>
        <v>0</v>
      </c>
      <c r="BA110" s="72">
        <f t="shared" si="68"/>
        <v>0</v>
      </c>
      <c r="BB110" s="72">
        <f t="shared" si="68"/>
        <v>0</v>
      </c>
      <c r="BC110" s="72">
        <f t="shared" si="68"/>
        <v>0</v>
      </c>
      <c r="BD110" s="72">
        <f t="shared" si="68"/>
        <v>0</v>
      </c>
      <c r="BE110" s="72">
        <f t="shared" si="68"/>
        <v>0</v>
      </c>
      <c r="BF110" s="72">
        <f t="shared" si="68"/>
        <v>0</v>
      </c>
      <c r="BG110" s="72">
        <f t="shared" si="68"/>
        <v>0</v>
      </c>
      <c r="BH110" s="72">
        <f t="shared" si="68"/>
        <v>0</v>
      </c>
      <c r="BI110" s="72"/>
      <c r="BJ110" s="72"/>
      <c r="BK110" s="72"/>
      <c r="BL110" s="72"/>
      <c r="BM110" s="35"/>
      <c r="BN110" s="72">
        <f t="shared" si="59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9">$L$20/$B$3</f>
        <v>0</v>
      </c>
      <c r="P111" s="72">
        <f t="shared" si="69"/>
        <v>0</v>
      </c>
      <c r="Q111" s="72">
        <f t="shared" si="69"/>
        <v>0</v>
      </c>
      <c r="R111" s="72">
        <f t="shared" si="69"/>
        <v>0</v>
      </c>
      <c r="S111" s="72">
        <f t="shared" si="69"/>
        <v>0</v>
      </c>
      <c r="T111" s="72">
        <f t="shared" si="69"/>
        <v>0</v>
      </c>
      <c r="U111" s="72">
        <f t="shared" si="69"/>
        <v>0</v>
      </c>
      <c r="V111" s="72">
        <f t="shared" si="69"/>
        <v>0</v>
      </c>
      <c r="W111" s="72">
        <f t="shared" si="69"/>
        <v>0</v>
      </c>
      <c r="X111" s="72">
        <f t="shared" si="69"/>
        <v>0</v>
      </c>
      <c r="Y111" s="72">
        <f t="shared" si="69"/>
        <v>0</v>
      </c>
      <c r="Z111" s="72">
        <f t="shared" si="69"/>
        <v>0</v>
      </c>
      <c r="AA111" s="72">
        <f t="shared" si="69"/>
        <v>0</v>
      </c>
      <c r="AB111" s="72">
        <f t="shared" si="69"/>
        <v>0</v>
      </c>
      <c r="AC111" s="72">
        <f t="shared" si="69"/>
        <v>0</v>
      </c>
      <c r="AD111" s="72">
        <f t="shared" si="69"/>
        <v>0</v>
      </c>
      <c r="AE111" s="72">
        <f t="shared" si="69"/>
        <v>0</v>
      </c>
      <c r="AF111" s="72">
        <f t="shared" si="69"/>
        <v>0</v>
      </c>
      <c r="AG111" s="72">
        <f t="shared" si="69"/>
        <v>0</v>
      </c>
      <c r="AH111" s="72">
        <f t="shared" si="69"/>
        <v>0</v>
      </c>
      <c r="AI111" s="72">
        <f t="shared" si="69"/>
        <v>0</v>
      </c>
      <c r="AJ111" s="72">
        <f t="shared" si="69"/>
        <v>0</v>
      </c>
      <c r="AK111" s="72">
        <f t="shared" si="69"/>
        <v>0</v>
      </c>
      <c r="AL111" s="72">
        <f t="shared" si="69"/>
        <v>0</v>
      </c>
      <c r="AM111" s="72">
        <f t="shared" si="69"/>
        <v>0</v>
      </c>
      <c r="AN111" s="72">
        <f t="shared" si="69"/>
        <v>0</v>
      </c>
      <c r="AO111" s="72">
        <f t="shared" si="69"/>
        <v>0</v>
      </c>
      <c r="AP111" s="72">
        <f t="shared" si="69"/>
        <v>0</v>
      </c>
      <c r="AQ111" s="72">
        <f t="shared" si="69"/>
        <v>0</v>
      </c>
      <c r="AR111" s="72">
        <f t="shared" si="69"/>
        <v>0</v>
      </c>
      <c r="AS111" s="72">
        <f t="shared" si="69"/>
        <v>0</v>
      </c>
      <c r="AT111" s="72">
        <f t="shared" si="69"/>
        <v>0</v>
      </c>
      <c r="AU111" s="72">
        <f t="shared" si="69"/>
        <v>0</v>
      </c>
      <c r="AV111" s="72">
        <f t="shared" si="69"/>
        <v>0</v>
      </c>
      <c r="AW111" s="72">
        <f t="shared" si="69"/>
        <v>0</v>
      </c>
      <c r="AX111" s="72">
        <f t="shared" si="69"/>
        <v>0</v>
      </c>
      <c r="AY111" s="72">
        <f t="shared" si="69"/>
        <v>0</v>
      </c>
      <c r="AZ111" s="72">
        <f t="shared" si="69"/>
        <v>0</v>
      </c>
      <c r="BA111" s="72">
        <f t="shared" si="69"/>
        <v>0</v>
      </c>
      <c r="BB111" s="72">
        <f t="shared" si="69"/>
        <v>0</v>
      </c>
      <c r="BC111" s="72">
        <f t="shared" si="69"/>
        <v>0</v>
      </c>
      <c r="BD111" s="72">
        <f t="shared" si="69"/>
        <v>0</v>
      </c>
      <c r="BE111" s="72">
        <f t="shared" si="69"/>
        <v>0</v>
      </c>
      <c r="BF111" s="72">
        <f t="shared" si="69"/>
        <v>0</v>
      </c>
      <c r="BG111" s="72">
        <f t="shared" si="69"/>
        <v>0</v>
      </c>
      <c r="BH111" s="72">
        <f t="shared" si="69"/>
        <v>0</v>
      </c>
      <c r="BI111" s="72">
        <f t="shared" si="69"/>
        <v>0</v>
      </c>
      <c r="BJ111" s="72"/>
      <c r="BK111" s="72"/>
      <c r="BL111" s="72"/>
      <c r="BM111" s="35"/>
      <c r="BN111" s="72">
        <f t="shared" si="59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0">$M$20/$B$3</f>
        <v>0</v>
      </c>
      <c r="P112" s="72">
        <f t="shared" si="70"/>
        <v>0</v>
      </c>
      <c r="Q112" s="72">
        <f t="shared" si="70"/>
        <v>0</v>
      </c>
      <c r="R112" s="72">
        <f t="shared" si="70"/>
        <v>0</v>
      </c>
      <c r="S112" s="72">
        <f t="shared" si="70"/>
        <v>0</v>
      </c>
      <c r="T112" s="72">
        <f t="shared" si="70"/>
        <v>0</v>
      </c>
      <c r="U112" s="72">
        <f t="shared" si="70"/>
        <v>0</v>
      </c>
      <c r="V112" s="72">
        <f t="shared" si="70"/>
        <v>0</v>
      </c>
      <c r="W112" s="72">
        <f t="shared" si="70"/>
        <v>0</v>
      </c>
      <c r="X112" s="72">
        <f t="shared" si="70"/>
        <v>0</v>
      </c>
      <c r="Y112" s="72">
        <f t="shared" si="70"/>
        <v>0</v>
      </c>
      <c r="Z112" s="72">
        <f t="shared" si="70"/>
        <v>0</v>
      </c>
      <c r="AA112" s="72">
        <f t="shared" si="70"/>
        <v>0</v>
      </c>
      <c r="AB112" s="72">
        <f t="shared" si="70"/>
        <v>0</v>
      </c>
      <c r="AC112" s="72">
        <f t="shared" si="70"/>
        <v>0</v>
      </c>
      <c r="AD112" s="72">
        <f t="shared" si="70"/>
        <v>0</v>
      </c>
      <c r="AE112" s="72">
        <f t="shared" si="70"/>
        <v>0</v>
      </c>
      <c r="AF112" s="72">
        <f t="shared" si="70"/>
        <v>0</v>
      </c>
      <c r="AG112" s="72">
        <f t="shared" si="70"/>
        <v>0</v>
      </c>
      <c r="AH112" s="72">
        <f t="shared" si="70"/>
        <v>0</v>
      </c>
      <c r="AI112" s="72">
        <f t="shared" si="70"/>
        <v>0</v>
      </c>
      <c r="AJ112" s="72">
        <f t="shared" si="70"/>
        <v>0</v>
      </c>
      <c r="AK112" s="72">
        <f t="shared" si="70"/>
        <v>0</v>
      </c>
      <c r="AL112" s="72">
        <f t="shared" si="70"/>
        <v>0</v>
      </c>
      <c r="AM112" s="72">
        <f t="shared" si="70"/>
        <v>0</v>
      </c>
      <c r="AN112" s="72">
        <f t="shared" si="70"/>
        <v>0</v>
      </c>
      <c r="AO112" s="72">
        <f t="shared" si="70"/>
        <v>0</v>
      </c>
      <c r="AP112" s="72">
        <f t="shared" si="70"/>
        <v>0</v>
      </c>
      <c r="AQ112" s="72">
        <f t="shared" si="70"/>
        <v>0</v>
      </c>
      <c r="AR112" s="72">
        <f t="shared" si="70"/>
        <v>0</v>
      </c>
      <c r="AS112" s="72">
        <f t="shared" si="70"/>
        <v>0</v>
      </c>
      <c r="AT112" s="72">
        <f t="shared" si="70"/>
        <v>0</v>
      </c>
      <c r="AU112" s="72">
        <f t="shared" si="70"/>
        <v>0</v>
      </c>
      <c r="AV112" s="72">
        <f t="shared" si="70"/>
        <v>0</v>
      </c>
      <c r="AW112" s="72">
        <f t="shared" si="70"/>
        <v>0</v>
      </c>
      <c r="AX112" s="72">
        <f t="shared" si="70"/>
        <v>0</v>
      </c>
      <c r="AY112" s="72">
        <f t="shared" si="70"/>
        <v>0</v>
      </c>
      <c r="AZ112" s="72">
        <f t="shared" si="70"/>
        <v>0</v>
      </c>
      <c r="BA112" s="72">
        <f t="shared" si="70"/>
        <v>0</v>
      </c>
      <c r="BB112" s="72">
        <f t="shared" si="70"/>
        <v>0</v>
      </c>
      <c r="BC112" s="72">
        <f t="shared" si="70"/>
        <v>0</v>
      </c>
      <c r="BD112" s="72">
        <f t="shared" si="70"/>
        <v>0</v>
      </c>
      <c r="BE112" s="72">
        <f t="shared" si="70"/>
        <v>0</v>
      </c>
      <c r="BF112" s="72">
        <f t="shared" si="70"/>
        <v>0</v>
      </c>
      <c r="BG112" s="72">
        <f t="shared" si="70"/>
        <v>0</v>
      </c>
      <c r="BH112" s="72">
        <f t="shared" si="70"/>
        <v>0</v>
      </c>
      <c r="BI112" s="72">
        <f t="shared" si="70"/>
        <v>0</v>
      </c>
      <c r="BJ112" s="72">
        <f t="shared" si="70"/>
        <v>0</v>
      </c>
      <c r="BK112" s="72"/>
      <c r="BL112" s="72"/>
      <c r="BM112" s="35"/>
      <c r="BN112" s="72">
        <f t="shared" si="59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1">$N$20/$B$3</f>
        <v>0</v>
      </c>
      <c r="P113" s="72">
        <f t="shared" si="71"/>
        <v>0</v>
      </c>
      <c r="Q113" s="72">
        <f t="shared" si="71"/>
        <v>0</v>
      </c>
      <c r="R113" s="72">
        <f t="shared" si="71"/>
        <v>0</v>
      </c>
      <c r="S113" s="72">
        <f t="shared" si="71"/>
        <v>0</v>
      </c>
      <c r="T113" s="72">
        <f t="shared" si="71"/>
        <v>0</v>
      </c>
      <c r="U113" s="72">
        <f t="shared" si="71"/>
        <v>0</v>
      </c>
      <c r="V113" s="72">
        <f t="shared" si="71"/>
        <v>0</v>
      </c>
      <c r="W113" s="72">
        <f t="shared" si="71"/>
        <v>0</v>
      </c>
      <c r="X113" s="72">
        <f t="shared" si="71"/>
        <v>0</v>
      </c>
      <c r="Y113" s="72">
        <f t="shared" si="71"/>
        <v>0</v>
      </c>
      <c r="Z113" s="72">
        <f t="shared" si="71"/>
        <v>0</v>
      </c>
      <c r="AA113" s="72">
        <f t="shared" si="71"/>
        <v>0</v>
      </c>
      <c r="AB113" s="72">
        <f t="shared" si="71"/>
        <v>0</v>
      </c>
      <c r="AC113" s="72">
        <f t="shared" si="71"/>
        <v>0</v>
      </c>
      <c r="AD113" s="72">
        <f t="shared" si="71"/>
        <v>0</v>
      </c>
      <c r="AE113" s="72">
        <f t="shared" si="71"/>
        <v>0</v>
      </c>
      <c r="AF113" s="72">
        <f t="shared" si="71"/>
        <v>0</v>
      </c>
      <c r="AG113" s="72">
        <f t="shared" si="71"/>
        <v>0</v>
      </c>
      <c r="AH113" s="72">
        <f t="shared" si="71"/>
        <v>0</v>
      </c>
      <c r="AI113" s="72">
        <f t="shared" si="71"/>
        <v>0</v>
      </c>
      <c r="AJ113" s="72">
        <f t="shared" si="71"/>
        <v>0</v>
      </c>
      <c r="AK113" s="72">
        <f t="shared" si="71"/>
        <v>0</v>
      </c>
      <c r="AL113" s="72">
        <f t="shared" si="71"/>
        <v>0</v>
      </c>
      <c r="AM113" s="72">
        <f t="shared" si="71"/>
        <v>0</v>
      </c>
      <c r="AN113" s="72">
        <f t="shared" si="71"/>
        <v>0</v>
      </c>
      <c r="AO113" s="72">
        <f t="shared" si="71"/>
        <v>0</v>
      </c>
      <c r="AP113" s="72">
        <f t="shared" si="71"/>
        <v>0</v>
      </c>
      <c r="AQ113" s="72">
        <f t="shared" si="71"/>
        <v>0</v>
      </c>
      <c r="AR113" s="72">
        <f t="shared" si="71"/>
        <v>0</v>
      </c>
      <c r="AS113" s="72">
        <f t="shared" si="71"/>
        <v>0</v>
      </c>
      <c r="AT113" s="72">
        <f t="shared" si="71"/>
        <v>0</v>
      </c>
      <c r="AU113" s="72">
        <f t="shared" si="71"/>
        <v>0</v>
      </c>
      <c r="AV113" s="72">
        <f t="shared" si="71"/>
        <v>0</v>
      </c>
      <c r="AW113" s="72">
        <f t="shared" si="71"/>
        <v>0</v>
      </c>
      <c r="AX113" s="72">
        <f t="shared" si="71"/>
        <v>0</v>
      </c>
      <c r="AY113" s="72">
        <f t="shared" si="71"/>
        <v>0</v>
      </c>
      <c r="AZ113" s="72">
        <f t="shared" si="71"/>
        <v>0</v>
      </c>
      <c r="BA113" s="72">
        <f t="shared" si="71"/>
        <v>0</v>
      </c>
      <c r="BB113" s="72">
        <f t="shared" si="71"/>
        <v>0</v>
      </c>
      <c r="BC113" s="72">
        <f t="shared" si="71"/>
        <v>0</v>
      </c>
      <c r="BD113" s="72">
        <f t="shared" si="71"/>
        <v>0</v>
      </c>
      <c r="BE113" s="72">
        <f t="shared" si="71"/>
        <v>0</v>
      </c>
      <c r="BF113" s="72">
        <f t="shared" si="71"/>
        <v>0</v>
      </c>
      <c r="BG113" s="72">
        <f t="shared" si="71"/>
        <v>0</v>
      </c>
      <c r="BH113" s="72">
        <f t="shared" si="71"/>
        <v>0</v>
      </c>
      <c r="BI113" s="72">
        <f t="shared" si="71"/>
        <v>0</v>
      </c>
      <c r="BJ113" s="72">
        <f t="shared" si="71"/>
        <v>0</v>
      </c>
      <c r="BK113" s="72">
        <f t="shared" si="71"/>
        <v>0</v>
      </c>
      <c r="BL113" s="72"/>
      <c r="BM113" s="35"/>
      <c r="BN113" s="72">
        <f t="shared" si="59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2">SUM(C101:C113)</f>
        <v>0</v>
      </c>
      <c r="D114" s="66">
        <f t="shared" si="72"/>
        <v>0</v>
      </c>
      <c r="E114" s="66">
        <f t="shared" si="72"/>
        <v>0</v>
      </c>
      <c r="F114" s="66">
        <f t="shared" si="72"/>
        <v>0</v>
      </c>
      <c r="G114" s="66">
        <f t="shared" si="72"/>
        <v>0</v>
      </c>
      <c r="H114" s="66">
        <f t="shared" si="72"/>
        <v>0</v>
      </c>
      <c r="I114" s="66">
        <f t="shared" si="72"/>
        <v>0</v>
      </c>
      <c r="J114" s="66">
        <f t="shared" si="72"/>
        <v>0</v>
      </c>
      <c r="K114" s="66">
        <f t="shared" si="72"/>
        <v>0</v>
      </c>
      <c r="L114" s="66">
        <f t="shared" si="72"/>
        <v>0</v>
      </c>
      <c r="M114" s="66">
        <f t="shared" si="72"/>
        <v>0</v>
      </c>
      <c r="N114" s="66">
        <f t="shared" si="72"/>
        <v>0</v>
      </c>
      <c r="O114" s="66">
        <f t="shared" si="72"/>
        <v>0</v>
      </c>
      <c r="P114" s="66">
        <f t="shared" si="72"/>
        <v>0</v>
      </c>
      <c r="Q114" s="66">
        <f t="shared" si="72"/>
        <v>0</v>
      </c>
      <c r="R114" s="66">
        <f t="shared" si="72"/>
        <v>0</v>
      </c>
      <c r="S114" s="66">
        <f t="shared" si="72"/>
        <v>0</v>
      </c>
      <c r="T114" s="66">
        <f t="shared" si="72"/>
        <v>0</v>
      </c>
      <c r="U114" s="66">
        <f t="shared" si="72"/>
        <v>0</v>
      </c>
      <c r="V114" s="66">
        <f t="shared" si="72"/>
        <v>0</v>
      </c>
      <c r="W114" s="66">
        <f t="shared" si="72"/>
        <v>0</v>
      </c>
      <c r="X114" s="66">
        <f t="shared" si="72"/>
        <v>0</v>
      </c>
      <c r="Y114" s="66">
        <f t="shared" si="72"/>
        <v>0</v>
      </c>
      <c r="Z114" s="66">
        <f t="shared" si="72"/>
        <v>0</v>
      </c>
      <c r="AA114" s="66">
        <f t="shared" si="72"/>
        <v>0</v>
      </c>
      <c r="AB114" s="66">
        <f t="shared" si="72"/>
        <v>0</v>
      </c>
      <c r="AC114" s="66">
        <f t="shared" si="72"/>
        <v>0</v>
      </c>
      <c r="AD114" s="66">
        <f t="shared" si="72"/>
        <v>0</v>
      </c>
      <c r="AE114" s="66">
        <f t="shared" si="72"/>
        <v>0</v>
      </c>
      <c r="AF114" s="66">
        <f t="shared" si="72"/>
        <v>0</v>
      </c>
      <c r="AG114" s="66">
        <f t="shared" si="72"/>
        <v>0</v>
      </c>
      <c r="AH114" s="66">
        <f t="shared" si="72"/>
        <v>0</v>
      </c>
      <c r="AI114" s="66">
        <f t="shared" si="72"/>
        <v>0</v>
      </c>
      <c r="AJ114" s="66">
        <f t="shared" si="72"/>
        <v>0</v>
      </c>
      <c r="AK114" s="66">
        <f t="shared" si="72"/>
        <v>0</v>
      </c>
      <c r="AL114" s="66">
        <f t="shared" si="72"/>
        <v>0</v>
      </c>
      <c r="AM114" s="66">
        <f t="shared" si="72"/>
        <v>0</v>
      </c>
      <c r="AN114" s="66">
        <f t="shared" si="72"/>
        <v>0</v>
      </c>
      <c r="AO114" s="66">
        <f t="shared" si="72"/>
        <v>0</v>
      </c>
      <c r="AP114" s="66">
        <f t="shared" si="72"/>
        <v>0</v>
      </c>
      <c r="AQ114" s="66">
        <f t="shared" si="72"/>
        <v>0</v>
      </c>
      <c r="AR114" s="66">
        <f t="shared" si="72"/>
        <v>0</v>
      </c>
      <c r="AS114" s="66">
        <f t="shared" si="72"/>
        <v>0</v>
      </c>
      <c r="AT114" s="66">
        <f t="shared" si="72"/>
        <v>0</v>
      </c>
      <c r="AU114" s="66">
        <f t="shared" si="72"/>
        <v>0</v>
      </c>
      <c r="AV114" s="66">
        <f t="shared" si="72"/>
        <v>0</v>
      </c>
      <c r="AW114" s="66">
        <f t="shared" si="72"/>
        <v>0</v>
      </c>
      <c r="AX114" s="66">
        <f t="shared" si="72"/>
        <v>0</v>
      </c>
      <c r="AY114" s="66">
        <f t="shared" si="72"/>
        <v>0</v>
      </c>
      <c r="AZ114" s="66">
        <f t="shared" si="72"/>
        <v>0</v>
      </c>
      <c r="BA114" s="66">
        <f t="shared" si="72"/>
        <v>0</v>
      </c>
      <c r="BB114" s="66">
        <f t="shared" si="72"/>
        <v>0</v>
      </c>
      <c r="BC114" s="66">
        <f t="shared" si="72"/>
        <v>0</v>
      </c>
      <c r="BD114" s="66">
        <f t="shared" si="72"/>
        <v>0</v>
      </c>
      <c r="BE114" s="66">
        <f t="shared" si="72"/>
        <v>0</v>
      </c>
      <c r="BF114" s="66">
        <f t="shared" si="72"/>
        <v>0</v>
      </c>
      <c r="BG114" s="66">
        <f t="shared" si="72"/>
        <v>0</v>
      </c>
      <c r="BH114" s="66">
        <f t="shared" si="72"/>
        <v>0</v>
      </c>
      <c r="BI114" s="66">
        <f t="shared" si="72"/>
        <v>0</v>
      </c>
      <c r="BJ114" s="66">
        <f t="shared" si="72"/>
        <v>0</v>
      </c>
      <c r="BK114" s="66">
        <f t="shared" si="72"/>
        <v>0</v>
      </c>
      <c r="BL114" s="66">
        <f t="shared" si="72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48" activePane="bottomRight" state="frozen"/>
      <selection activeCell="A62" sqref="A62"/>
      <selection pane="topRight" activeCell="A62" sqref="A62"/>
      <selection pane="bottomLeft" activeCell="A62" sqref="A62"/>
      <selection pane="bottomRight" sqref="A1:J104857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327</v>
      </c>
    </row>
    <row r="2" spans="1:67" ht="15" customHeight="1" x14ac:dyDescent="0.2">
      <c r="A2" s="57" t="s">
        <v>21</v>
      </c>
      <c r="B2" s="105" t="str">
        <f>VLOOKUP($B$1,'Assumptions (Inputs)'!$B$7:$G$24,2,FALSE)</f>
        <v>80 MWs from Brownsville to Glendale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">
        <v>291</v>
      </c>
      <c r="H8" s="61" t="s">
        <v>291</v>
      </c>
      <c r="I8" s="61" t="s">
        <v>91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>H15</f>
        <v>0</v>
      </c>
      <c r="J11" s="54">
        <f>I15</f>
        <v>0</v>
      </c>
      <c r="K11" s="54">
        <f>J15</f>
        <v>35.453527514999998</v>
      </c>
      <c r="L11" s="54">
        <f>K15</f>
        <v>96.315416415749979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(Escalated)'!E28</f>
        <v>0</v>
      </c>
      <c r="C13" s="126">
        <f>'CapEx (Escalated)'!F28</f>
        <v>0</v>
      </c>
      <c r="D13" s="126">
        <f>'CapEx (Escalated)'!G28</f>
        <v>0</v>
      </c>
      <c r="E13" s="126">
        <f>'CapEx (Escalated)'!H28</f>
        <v>0</v>
      </c>
      <c r="F13" s="126">
        <f>'CapEx (Escalated)'!I28</f>
        <v>0</v>
      </c>
      <c r="G13" s="126">
        <f>'CapEx (Escalated)'!J28</f>
        <v>0</v>
      </c>
      <c r="H13" s="126">
        <f>'CapEx (Escalated)'!K28</f>
        <v>0</v>
      </c>
      <c r="I13" s="126">
        <f>'CapEx (Escalated)'!L28</f>
        <v>0</v>
      </c>
      <c r="J13" s="126">
        <f>'CapEx (Escalated)'!M28</f>
        <v>35.453527514999998</v>
      </c>
      <c r="K13" s="126">
        <f>'CapEx (Escalated)'!N28</f>
        <v>60.861888900749989</v>
      </c>
      <c r="L13" s="126">
        <f>'CapEx (Escalated)'!O28</f>
        <v>25.075098227108999</v>
      </c>
      <c r="M13" s="126">
        <f>'CapEx (Escalated)'!P28</f>
        <v>0</v>
      </c>
      <c r="N13" s="126">
        <f>'CapEx (Escalated)'!Q28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121.39051464285897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>
        <v>0</v>
      </c>
      <c r="F14" s="126"/>
      <c r="G14" s="126">
        <f>-SUM(E13:G13)</f>
        <v>0</v>
      </c>
      <c r="H14" s="126">
        <v>0</v>
      </c>
      <c r="I14" s="126">
        <v>0</v>
      </c>
      <c r="J14" s="126"/>
      <c r="K14" s="126"/>
      <c r="L14" s="126">
        <f>-SUM(J13:L13)</f>
        <v>-121.39051464285897</v>
      </c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-121.39051464285897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35.453527514999998</v>
      </c>
      <c r="K15" s="65">
        <f>SUM(K11:K14)</f>
        <v>96.315416415749979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>AVERAGE(I11,I15)</f>
        <v>0</v>
      </c>
      <c r="J16" s="66">
        <f t="shared" si="4"/>
        <v>17.726763757499999</v>
      </c>
      <c r="K16" s="66">
        <f t="shared" si="4"/>
        <v>65.884471965374985</v>
      </c>
      <c r="L16" s="66">
        <f t="shared" si="4"/>
        <v>48.15770820787499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121.39051464285897</v>
      </c>
      <c r="N19" s="72">
        <f t="shared" si="5"/>
        <v>121.39051464285897</v>
      </c>
      <c r="O19" s="72">
        <f t="shared" si="5"/>
        <v>121.39051464285897</v>
      </c>
      <c r="P19" s="72">
        <f t="shared" si="5"/>
        <v>121.39051464285897</v>
      </c>
      <c r="Q19" s="72">
        <f t="shared" si="5"/>
        <v>121.39051464285897</v>
      </c>
      <c r="R19" s="72">
        <f t="shared" si="5"/>
        <v>121.39051464285897</v>
      </c>
      <c r="S19" s="72">
        <f t="shared" si="5"/>
        <v>121.39051464285897</v>
      </c>
      <c r="T19" s="72">
        <f t="shared" si="5"/>
        <v>121.39051464285897</v>
      </c>
      <c r="U19" s="72">
        <f t="shared" si="5"/>
        <v>121.39051464285897</v>
      </c>
      <c r="V19" s="72">
        <f t="shared" si="5"/>
        <v>121.39051464285897</v>
      </c>
      <c r="W19" s="72">
        <f t="shared" si="5"/>
        <v>121.39051464285897</v>
      </c>
      <c r="X19" s="72">
        <f t="shared" si="5"/>
        <v>121.39051464285897</v>
      </c>
      <c r="Y19" s="72">
        <f t="shared" si="5"/>
        <v>121.39051464285897</v>
      </c>
      <c r="Z19" s="72">
        <f t="shared" si="5"/>
        <v>121.39051464285897</v>
      </c>
      <c r="AA19" s="72">
        <f t="shared" si="5"/>
        <v>121.39051464285897</v>
      </c>
      <c r="AB19" s="72">
        <f t="shared" si="5"/>
        <v>121.39051464285897</v>
      </c>
      <c r="AC19" s="72">
        <f t="shared" si="5"/>
        <v>121.39051464285897</v>
      </c>
      <c r="AD19" s="72">
        <f t="shared" si="5"/>
        <v>121.39051464285897</v>
      </c>
      <c r="AE19" s="72">
        <f t="shared" si="5"/>
        <v>121.39051464285897</v>
      </c>
      <c r="AF19" s="72">
        <f t="shared" si="5"/>
        <v>121.39051464285897</v>
      </c>
      <c r="AG19" s="72">
        <f t="shared" si="5"/>
        <v>121.39051464285897</v>
      </c>
      <c r="AH19" s="72">
        <f t="shared" si="5"/>
        <v>121.39051464285897</v>
      </c>
      <c r="AI19" s="72">
        <f t="shared" si="5"/>
        <v>121.39051464285897</v>
      </c>
      <c r="AJ19" s="72">
        <f t="shared" si="5"/>
        <v>121.39051464285897</v>
      </c>
      <c r="AK19" s="72">
        <f t="shared" si="5"/>
        <v>121.39051464285897</v>
      </c>
      <c r="AL19" s="72">
        <f t="shared" si="5"/>
        <v>121.39051464285897</v>
      </c>
      <c r="AM19" s="72">
        <f t="shared" si="5"/>
        <v>121.39051464285897</v>
      </c>
      <c r="AN19" s="72">
        <f t="shared" si="5"/>
        <v>121.39051464285897</v>
      </c>
      <c r="AO19" s="72">
        <f t="shared" si="5"/>
        <v>121.39051464285897</v>
      </c>
      <c r="AP19" s="72">
        <f t="shared" si="5"/>
        <v>121.39051464285897</v>
      </c>
      <c r="AQ19" s="72">
        <f t="shared" si="5"/>
        <v>121.39051464285897</v>
      </c>
      <c r="AR19" s="72">
        <f t="shared" si="5"/>
        <v>121.39051464285897</v>
      </c>
      <c r="AS19" s="72">
        <f t="shared" si="5"/>
        <v>121.39051464285897</v>
      </c>
      <c r="AT19" s="72">
        <f t="shared" si="5"/>
        <v>121.39051464285897</v>
      </c>
      <c r="AU19" s="72">
        <f t="shared" si="5"/>
        <v>121.39051464285897</v>
      </c>
      <c r="AV19" s="72">
        <f t="shared" si="5"/>
        <v>121.39051464285897</v>
      </c>
      <c r="AW19" s="72">
        <f t="shared" si="5"/>
        <v>121.39051464285897</v>
      </c>
      <c r="AX19" s="72">
        <f t="shared" si="5"/>
        <v>121.39051464285897</v>
      </c>
      <c r="AY19" s="72">
        <f t="shared" si="5"/>
        <v>121.39051464285897</v>
      </c>
      <c r="AZ19" s="72">
        <f t="shared" si="5"/>
        <v>121.39051464285897</v>
      </c>
      <c r="BA19" s="72">
        <f t="shared" si="5"/>
        <v>121.39051464285897</v>
      </c>
      <c r="BB19" s="72">
        <f t="shared" si="5"/>
        <v>121.39051464285897</v>
      </c>
      <c r="BC19" s="72">
        <f t="shared" si="5"/>
        <v>121.39051464285897</v>
      </c>
      <c r="BD19" s="72">
        <f t="shared" si="5"/>
        <v>121.39051464285897</v>
      </c>
      <c r="BE19" s="72">
        <f t="shared" si="5"/>
        <v>121.39051464285897</v>
      </c>
      <c r="BF19" s="72">
        <f t="shared" si="5"/>
        <v>121.39051464285897</v>
      </c>
      <c r="BG19" s="72">
        <f t="shared" si="5"/>
        <v>121.39051464285897</v>
      </c>
      <c r="BH19" s="72">
        <f t="shared" si="5"/>
        <v>121.39051464285897</v>
      </c>
      <c r="BI19" s="72">
        <f t="shared" si="5"/>
        <v>121.39051464285897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121.39051464285897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-121.39051464285897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121.39051464285897</v>
      </c>
      <c r="M21" s="72">
        <f t="shared" si="9"/>
        <v>121.39051464285897</v>
      </c>
      <c r="N21" s="72">
        <f t="shared" si="9"/>
        <v>121.39051464285897</v>
      </c>
      <c r="O21" s="72">
        <f t="shared" si="9"/>
        <v>121.39051464285897</v>
      </c>
      <c r="P21" s="72">
        <f t="shared" si="9"/>
        <v>121.39051464285897</v>
      </c>
      <c r="Q21" s="72">
        <f t="shared" si="9"/>
        <v>121.39051464285897</v>
      </c>
      <c r="R21" s="72">
        <f t="shared" si="9"/>
        <v>121.39051464285897</v>
      </c>
      <c r="S21" s="72">
        <f t="shared" si="9"/>
        <v>121.39051464285897</v>
      </c>
      <c r="T21" s="72">
        <f t="shared" si="9"/>
        <v>121.39051464285897</v>
      </c>
      <c r="U21" s="72">
        <f t="shared" si="9"/>
        <v>121.39051464285897</v>
      </c>
      <c r="V21" s="72">
        <f t="shared" si="9"/>
        <v>121.39051464285897</v>
      </c>
      <c r="W21" s="72">
        <f t="shared" si="9"/>
        <v>121.39051464285897</v>
      </c>
      <c r="X21" s="72">
        <f t="shared" si="9"/>
        <v>121.39051464285897</v>
      </c>
      <c r="Y21" s="72">
        <f t="shared" si="9"/>
        <v>121.39051464285897</v>
      </c>
      <c r="Z21" s="72">
        <f t="shared" si="9"/>
        <v>121.39051464285897</v>
      </c>
      <c r="AA21" s="72">
        <f t="shared" si="9"/>
        <v>121.39051464285897</v>
      </c>
      <c r="AB21" s="72">
        <f t="shared" si="9"/>
        <v>121.39051464285897</v>
      </c>
      <c r="AC21" s="72">
        <f t="shared" si="9"/>
        <v>121.39051464285897</v>
      </c>
      <c r="AD21" s="72">
        <f t="shared" si="9"/>
        <v>121.39051464285897</v>
      </c>
      <c r="AE21" s="72">
        <f t="shared" si="9"/>
        <v>121.39051464285897</v>
      </c>
      <c r="AF21" s="72">
        <f t="shared" si="9"/>
        <v>121.39051464285897</v>
      </c>
      <c r="AG21" s="72">
        <f t="shared" si="9"/>
        <v>121.39051464285897</v>
      </c>
      <c r="AH21" s="72">
        <f t="shared" si="9"/>
        <v>121.39051464285897</v>
      </c>
      <c r="AI21" s="72">
        <f t="shared" si="9"/>
        <v>121.39051464285897</v>
      </c>
      <c r="AJ21" s="72">
        <f t="shared" si="9"/>
        <v>121.39051464285897</v>
      </c>
      <c r="AK21" s="72">
        <f t="shared" si="9"/>
        <v>121.39051464285897</v>
      </c>
      <c r="AL21" s="72">
        <f t="shared" si="9"/>
        <v>121.39051464285897</v>
      </c>
      <c r="AM21" s="72">
        <f t="shared" si="9"/>
        <v>121.39051464285897</v>
      </c>
      <c r="AN21" s="72">
        <f t="shared" si="9"/>
        <v>121.39051464285897</v>
      </c>
      <c r="AO21" s="72">
        <f t="shared" si="9"/>
        <v>121.39051464285897</v>
      </c>
      <c r="AP21" s="72">
        <f t="shared" si="9"/>
        <v>121.39051464285897</v>
      </c>
      <c r="AQ21" s="72">
        <f t="shared" si="9"/>
        <v>121.39051464285897</v>
      </c>
      <c r="AR21" s="72">
        <f t="shared" si="9"/>
        <v>121.39051464285897</v>
      </c>
      <c r="AS21" s="72">
        <f t="shared" si="9"/>
        <v>121.39051464285897</v>
      </c>
      <c r="AT21" s="72">
        <f t="shared" si="9"/>
        <v>121.39051464285897</v>
      </c>
      <c r="AU21" s="72">
        <f t="shared" si="9"/>
        <v>121.39051464285897</v>
      </c>
      <c r="AV21" s="72">
        <f t="shared" si="9"/>
        <v>121.39051464285897</v>
      </c>
      <c r="AW21" s="72">
        <f t="shared" si="9"/>
        <v>121.39051464285897</v>
      </c>
      <c r="AX21" s="72">
        <f t="shared" si="9"/>
        <v>121.39051464285897</v>
      </c>
      <c r="AY21" s="72">
        <f t="shared" si="9"/>
        <v>121.39051464285897</v>
      </c>
      <c r="AZ21" s="72">
        <f t="shared" si="9"/>
        <v>121.39051464285897</v>
      </c>
      <c r="BA21" s="72">
        <f t="shared" si="9"/>
        <v>121.39051464285897</v>
      </c>
      <c r="BB21" s="72">
        <f t="shared" si="9"/>
        <v>121.39051464285897</v>
      </c>
      <c r="BC21" s="72">
        <f t="shared" si="9"/>
        <v>121.39051464285897</v>
      </c>
      <c r="BD21" s="72">
        <f t="shared" si="9"/>
        <v>121.39051464285897</v>
      </c>
      <c r="BE21" s="72">
        <f t="shared" si="9"/>
        <v>121.39051464285897</v>
      </c>
      <c r="BF21" s="72">
        <f t="shared" si="9"/>
        <v>121.39051464285897</v>
      </c>
      <c r="BG21" s="72">
        <f t="shared" si="9"/>
        <v>121.39051464285897</v>
      </c>
      <c r="BH21" s="72">
        <f t="shared" si="9"/>
        <v>121.39051464285897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60.695257321429487</v>
      </c>
      <c r="M22" s="66">
        <f t="shared" si="10"/>
        <v>121.39051464285897</v>
      </c>
      <c r="N22" s="66">
        <f t="shared" si="10"/>
        <v>121.39051464285897</v>
      </c>
      <c r="O22" s="66">
        <f t="shared" si="10"/>
        <v>121.39051464285897</v>
      </c>
      <c r="P22" s="66">
        <f t="shared" si="10"/>
        <v>121.39051464285897</v>
      </c>
      <c r="Q22" s="66">
        <f t="shared" si="10"/>
        <v>121.39051464285897</v>
      </c>
      <c r="R22" s="66">
        <f t="shared" si="10"/>
        <v>121.39051464285897</v>
      </c>
      <c r="S22" s="66">
        <f t="shared" si="10"/>
        <v>121.39051464285897</v>
      </c>
      <c r="T22" s="66">
        <f t="shared" si="10"/>
        <v>121.39051464285897</v>
      </c>
      <c r="U22" s="66">
        <f t="shared" si="10"/>
        <v>121.39051464285897</v>
      </c>
      <c r="V22" s="66">
        <f t="shared" si="10"/>
        <v>121.39051464285897</v>
      </c>
      <c r="W22" s="66">
        <f t="shared" si="10"/>
        <v>121.39051464285897</v>
      </c>
      <c r="X22" s="66">
        <f t="shared" si="10"/>
        <v>121.39051464285897</v>
      </c>
      <c r="Y22" s="66">
        <f t="shared" si="10"/>
        <v>121.39051464285897</v>
      </c>
      <c r="Z22" s="66">
        <f t="shared" si="10"/>
        <v>121.39051464285897</v>
      </c>
      <c r="AA22" s="66">
        <f t="shared" si="10"/>
        <v>121.39051464285897</v>
      </c>
      <c r="AB22" s="66">
        <f t="shared" si="10"/>
        <v>121.39051464285897</v>
      </c>
      <c r="AC22" s="66">
        <f t="shared" si="10"/>
        <v>121.39051464285897</v>
      </c>
      <c r="AD22" s="66">
        <f t="shared" si="10"/>
        <v>121.39051464285897</v>
      </c>
      <c r="AE22" s="66">
        <f t="shared" si="10"/>
        <v>121.39051464285897</v>
      </c>
      <c r="AF22" s="66">
        <f t="shared" si="10"/>
        <v>121.39051464285897</v>
      </c>
      <c r="AG22" s="66">
        <f t="shared" si="10"/>
        <v>121.39051464285897</v>
      </c>
      <c r="AH22" s="66">
        <f t="shared" si="10"/>
        <v>121.39051464285897</v>
      </c>
      <c r="AI22" s="66">
        <f t="shared" si="10"/>
        <v>121.39051464285897</v>
      </c>
      <c r="AJ22" s="66">
        <f t="shared" si="10"/>
        <v>121.39051464285897</v>
      </c>
      <c r="AK22" s="66">
        <f t="shared" si="10"/>
        <v>121.39051464285897</v>
      </c>
      <c r="AL22" s="66">
        <f t="shared" si="10"/>
        <v>121.39051464285897</v>
      </c>
      <c r="AM22" s="66">
        <f t="shared" si="10"/>
        <v>121.39051464285897</v>
      </c>
      <c r="AN22" s="66">
        <f t="shared" si="10"/>
        <v>121.39051464285897</v>
      </c>
      <c r="AO22" s="66">
        <f t="shared" si="10"/>
        <v>121.39051464285897</v>
      </c>
      <c r="AP22" s="66">
        <f t="shared" si="10"/>
        <v>121.39051464285897</v>
      </c>
      <c r="AQ22" s="66">
        <f t="shared" si="10"/>
        <v>121.39051464285897</v>
      </c>
      <c r="AR22" s="66">
        <f t="shared" si="10"/>
        <v>121.39051464285897</v>
      </c>
      <c r="AS22" s="66">
        <f t="shared" si="10"/>
        <v>121.39051464285897</v>
      </c>
      <c r="AT22" s="66">
        <f t="shared" si="10"/>
        <v>121.39051464285897</v>
      </c>
      <c r="AU22" s="66">
        <f t="shared" si="10"/>
        <v>121.39051464285897</v>
      </c>
      <c r="AV22" s="66">
        <f t="shared" si="10"/>
        <v>121.39051464285897</v>
      </c>
      <c r="AW22" s="66">
        <f t="shared" si="10"/>
        <v>121.39051464285897</v>
      </c>
      <c r="AX22" s="66">
        <f t="shared" si="10"/>
        <v>121.39051464285897</v>
      </c>
      <c r="AY22" s="66">
        <f t="shared" si="10"/>
        <v>121.39051464285897</v>
      </c>
      <c r="AZ22" s="66">
        <f t="shared" si="10"/>
        <v>121.39051464285897</v>
      </c>
      <c r="BA22" s="66">
        <f t="shared" si="10"/>
        <v>121.39051464285897</v>
      </c>
      <c r="BB22" s="66">
        <f t="shared" si="10"/>
        <v>121.39051464285897</v>
      </c>
      <c r="BC22" s="66">
        <f t="shared" si="10"/>
        <v>121.39051464285897</v>
      </c>
      <c r="BD22" s="66">
        <f t="shared" si="10"/>
        <v>121.39051464285897</v>
      </c>
      <c r="BE22" s="66">
        <f t="shared" si="10"/>
        <v>121.39051464285897</v>
      </c>
      <c r="BF22" s="66">
        <f t="shared" si="10"/>
        <v>121.39051464285897</v>
      </c>
      <c r="BG22" s="66">
        <f t="shared" si="10"/>
        <v>121.39051464285897</v>
      </c>
      <c r="BH22" s="66">
        <f t="shared" si="10"/>
        <v>121.39051464285897</v>
      </c>
      <c r="BI22" s="66">
        <f t="shared" si="10"/>
        <v>60.695257321429487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9.1042885982144224</v>
      </c>
      <c r="N25" s="72">
        <f t="shared" si="11"/>
        <v>26.630651102350399</v>
      </c>
      <c r="O25" s="72">
        <f t="shared" si="11"/>
        <v>42.841140427757793</v>
      </c>
      <c r="P25" s="72">
        <f t="shared" si="11"/>
        <v>57.837724606736586</v>
      </c>
      <c r="Q25" s="72">
        <f t="shared" si="11"/>
        <v>71.707804809829653</v>
      </c>
      <c r="R25" s="72">
        <f t="shared" si="11"/>
        <v>84.538782207579843</v>
      </c>
      <c r="S25" s="72">
        <f t="shared" si="11"/>
        <v>96.405918919065741</v>
      </c>
      <c r="T25" s="72">
        <f t="shared" si="11"/>
        <v>107.38447706336591</v>
      </c>
      <c r="U25" s="72">
        <f t="shared" si="11"/>
        <v>118.21736659009464</v>
      </c>
      <c r="V25" s="72">
        <f t="shared" si="11"/>
        <v>129.05025611682339</v>
      </c>
      <c r="W25" s="72">
        <f t="shared" si="11"/>
        <v>139.88314564355215</v>
      </c>
      <c r="X25" s="72">
        <f t="shared" si="11"/>
        <v>150.71603517028092</v>
      </c>
      <c r="Y25" s="72">
        <f t="shared" si="11"/>
        <v>161.54892469700968</v>
      </c>
      <c r="Z25" s="72">
        <f t="shared" si="11"/>
        <v>172.38181422373844</v>
      </c>
      <c r="AA25" s="72">
        <f t="shared" si="11"/>
        <v>183.21470375046721</v>
      </c>
      <c r="AB25" s="72">
        <f t="shared" si="11"/>
        <v>194.04759327719597</v>
      </c>
      <c r="AC25" s="72">
        <f t="shared" si="11"/>
        <v>204.88048280392474</v>
      </c>
      <c r="AD25" s="72">
        <f t="shared" si="11"/>
        <v>215.7133723306535</v>
      </c>
      <c r="AE25" s="72">
        <f t="shared" si="11"/>
        <v>226.54626185738226</v>
      </c>
      <c r="AF25" s="72">
        <f t="shared" si="11"/>
        <v>237.37915138411103</v>
      </c>
      <c r="AG25" s="72">
        <f t="shared" si="11"/>
        <v>242.79559614747541</v>
      </c>
      <c r="AH25" s="72">
        <f t="shared" si="11"/>
        <v>242.79559614747541</v>
      </c>
      <c r="AI25" s="72">
        <f t="shared" si="11"/>
        <v>242.79559614747541</v>
      </c>
      <c r="AJ25" s="72">
        <f t="shared" si="11"/>
        <v>242.79559614747541</v>
      </c>
      <c r="AK25" s="72">
        <f t="shared" si="11"/>
        <v>242.79559614747541</v>
      </c>
      <c r="AL25" s="72">
        <f t="shared" si="11"/>
        <v>242.79559614747541</v>
      </c>
      <c r="AM25" s="72">
        <f t="shared" si="11"/>
        <v>242.79559614747541</v>
      </c>
      <c r="AN25" s="72">
        <f t="shared" si="11"/>
        <v>242.79559614747541</v>
      </c>
      <c r="AO25" s="72">
        <f t="shared" si="11"/>
        <v>242.79559614747541</v>
      </c>
      <c r="AP25" s="72">
        <f t="shared" si="11"/>
        <v>242.79559614747541</v>
      </c>
      <c r="AQ25" s="72">
        <f t="shared" si="11"/>
        <v>242.79559614747541</v>
      </c>
      <c r="AR25" s="72">
        <f t="shared" si="11"/>
        <v>242.79559614747541</v>
      </c>
      <c r="AS25" s="72">
        <f t="shared" si="11"/>
        <v>242.79559614747541</v>
      </c>
      <c r="AT25" s="72">
        <f t="shared" si="11"/>
        <v>242.79559614747541</v>
      </c>
      <c r="AU25" s="72">
        <f t="shared" si="11"/>
        <v>242.79559614747541</v>
      </c>
      <c r="AV25" s="72">
        <f t="shared" si="11"/>
        <v>242.79559614747541</v>
      </c>
      <c r="AW25" s="72">
        <f t="shared" si="11"/>
        <v>242.79559614747541</v>
      </c>
      <c r="AX25" s="72">
        <f t="shared" si="11"/>
        <v>242.79559614747541</v>
      </c>
      <c r="AY25" s="72">
        <f t="shared" si="11"/>
        <v>242.79559614747541</v>
      </c>
      <c r="AZ25" s="72">
        <f t="shared" si="11"/>
        <v>242.79559614747541</v>
      </c>
      <c r="BA25" s="72">
        <f t="shared" si="11"/>
        <v>242.79559614747541</v>
      </c>
      <c r="BB25" s="72">
        <f t="shared" si="11"/>
        <v>242.79559614747541</v>
      </c>
      <c r="BC25" s="72">
        <f t="shared" si="11"/>
        <v>242.79559614747541</v>
      </c>
      <c r="BD25" s="72">
        <f t="shared" si="11"/>
        <v>242.79559614747541</v>
      </c>
      <c r="BE25" s="72">
        <f t="shared" si="11"/>
        <v>242.79559614747541</v>
      </c>
      <c r="BF25" s="72">
        <f t="shared" si="11"/>
        <v>242.79559614747541</v>
      </c>
      <c r="BG25" s="72">
        <f t="shared" si="11"/>
        <v>242.79559614747541</v>
      </c>
      <c r="BH25" s="72">
        <f t="shared" si="11"/>
        <v>242.79559614747541</v>
      </c>
      <c r="BI25" s="72">
        <f t="shared" si="11"/>
        <v>242.79559614747541</v>
      </c>
      <c r="BJ25" s="72">
        <f t="shared" si="11"/>
        <v>242.79559614747541</v>
      </c>
      <c r="BK25" s="72">
        <f t="shared" si="11"/>
        <v>242.79559614747541</v>
      </c>
      <c r="BL25" s="72">
        <f t="shared" si="11"/>
        <v>242.79559614747541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4.5521442991072112</v>
      </c>
      <c r="M26" s="72">
        <f t="shared" si="12"/>
        <v>8.763181252067989</v>
      </c>
      <c r="N26" s="72">
        <f t="shared" si="12"/>
        <v>8.1052446627036936</v>
      </c>
      <c r="O26" s="72">
        <f t="shared" si="12"/>
        <v>7.4982920894893983</v>
      </c>
      <c r="P26" s="72">
        <f t="shared" si="12"/>
        <v>6.9350401015465328</v>
      </c>
      <c r="Q26" s="72">
        <f t="shared" si="12"/>
        <v>6.4154886988750972</v>
      </c>
      <c r="R26" s="72">
        <f t="shared" si="12"/>
        <v>5.9335683557429464</v>
      </c>
      <c r="S26" s="72">
        <f t="shared" si="12"/>
        <v>5.489279072150083</v>
      </c>
      <c r="T26" s="72">
        <f t="shared" si="12"/>
        <v>5.4164447633643675</v>
      </c>
      <c r="U26" s="72">
        <f t="shared" si="12"/>
        <v>5.4164447633643675</v>
      </c>
      <c r="V26" s="72">
        <f t="shared" si="12"/>
        <v>5.4164447633643675</v>
      </c>
      <c r="W26" s="72">
        <f t="shared" si="12"/>
        <v>5.4164447633643675</v>
      </c>
      <c r="X26" s="72">
        <f t="shared" si="12"/>
        <v>5.4164447633643675</v>
      </c>
      <c r="Y26" s="72">
        <f t="shared" si="12"/>
        <v>5.4164447633643675</v>
      </c>
      <c r="Z26" s="72">
        <f t="shared" si="12"/>
        <v>5.4164447633643675</v>
      </c>
      <c r="AA26" s="72">
        <f t="shared" si="12"/>
        <v>5.4164447633643675</v>
      </c>
      <c r="AB26" s="72">
        <f t="shared" si="12"/>
        <v>5.4164447633643675</v>
      </c>
      <c r="AC26" s="72">
        <f t="shared" si="12"/>
        <v>5.4164447633643675</v>
      </c>
      <c r="AD26" s="72">
        <f t="shared" si="12"/>
        <v>5.4164447633643675</v>
      </c>
      <c r="AE26" s="72">
        <f t="shared" si="12"/>
        <v>5.4164447633643675</v>
      </c>
      <c r="AF26" s="72">
        <f t="shared" si="12"/>
        <v>2.7082223816821838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121.39779807373756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4.5521442991072112</v>
      </c>
      <c r="M27" s="72">
        <f t="shared" si="13"/>
        <v>8.763181252067989</v>
      </c>
      <c r="N27" s="72">
        <f t="shared" si="13"/>
        <v>8.1052446627036936</v>
      </c>
      <c r="O27" s="72">
        <f t="shared" si="13"/>
        <v>7.4982920894893983</v>
      </c>
      <c r="P27" s="72">
        <f t="shared" si="13"/>
        <v>6.9350401015465328</v>
      </c>
      <c r="Q27" s="72">
        <f t="shared" si="13"/>
        <v>6.4154886988750972</v>
      </c>
      <c r="R27" s="72">
        <f t="shared" si="13"/>
        <v>5.9335683557429464</v>
      </c>
      <c r="S27" s="72">
        <f t="shared" si="13"/>
        <v>5.489279072150083</v>
      </c>
      <c r="T27" s="72">
        <f t="shared" si="13"/>
        <v>5.4164447633643675</v>
      </c>
      <c r="U27" s="72">
        <f t="shared" si="13"/>
        <v>5.4164447633643675</v>
      </c>
      <c r="V27" s="72">
        <f t="shared" si="13"/>
        <v>5.4164447633643675</v>
      </c>
      <c r="W27" s="72">
        <f t="shared" si="13"/>
        <v>5.4164447633643675</v>
      </c>
      <c r="X27" s="72">
        <f t="shared" si="13"/>
        <v>5.4164447633643675</v>
      </c>
      <c r="Y27" s="72">
        <f t="shared" si="13"/>
        <v>5.4164447633643675</v>
      </c>
      <c r="Z27" s="72">
        <f t="shared" si="13"/>
        <v>5.4164447633643675</v>
      </c>
      <c r="AA27" s="72">
        <f t="shared" si="13"/>
        <v>5.4164447633643675</v>
      </c>
      <c r="AB27" s="72">
        <f t="shared" si="13"/>
        <v>5.4164447633643675</v>
      </c>
      <c r="AC27" s="72">
        <f t="shared" si="13"/>
        <v>5.4164447633643675</v>
      </c>
      <c r="AD27" s="72">
        <f t="shared" si="13"/>
        <v>5.4164447633643675</v>
      </c>
      <c r="AE27" s="72">
        <f t="shared" si="13"/>
        <v>5.4164447633643675</v>
      </c>
      <c r="AF27" s="72">
        <f t="shared" si="13"/>
        <v>2.7082223816821838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121.39779807373756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9.1042885982144224</v>
      </c>
      <c r="M28" s="72">
        <f t="shared" si="14"/>
        <v>26.630651102350399</v>
      </c>
      <c r="N28" s="72">
        <f t="shared" si="14"/>
        <v>42.841140427757793</v>
      </c>
      <c r="O28" s="72">
        <f t="shared" si="14"/>
        <v>57.837724606736586</v>
      </c>
      <c r="P28" s="72">
        <f t="shared" si="14"/>
        <v>71.707804809829653</v>
      </c>
      <c r="Q28" s="72">
        <f t="shared" si="14"/>
        <v>84.538782207579843</v>
      </c>
      <c r="R28" s="72">
        <f t="shared" si="14"/>
        <v>96.405918919065741</v>
      </c>
      <c r="S28" s="72">
        <f t="shared" si="14"/>
        <v>107.38447706336591</v>
      </c>
      <c r="T28" s="72">
        <f t="shared" si="14"/>
        <v>118.21736659009464</v>
      </c>
      <c r="U28" s="72">
        <f t="shared" si="14"/>
        <v>129.05025611682339</v>
      </c>
      <c r="V28" s="72">
        <f t="shared" si="14"/>
        <v>139.88314564355215</v>
      </c>
      <c r="W28" s="72">
        <f t="shared" si="14"/>
        <v>150.71603517028092</v>
      </c>
      <c r="X28" s="72">
        <f t="shared" si="14"/>
        <v>161.54892469700968</v>
      </c>
      <c r="Y28" s="72">
        <f t="shared" si="14"/>
        <v>172.38181422373844</v>
      </c>
      <c r="Z28" s="72">
        <f t="shared" si="14"/>
        <v>183.21470375046721</v>
      </c>
      <c r="AA28" s="72">
        <f t="shared" si="14"/>
        <v>194.04759327719597</v>
      </c>
      <c r="AB28" s="72">
        <f t="shared" si="14"/>
        <v>204.88048280392474</v>
      </c>
      <c r="AC28" s="72">
        <f t="shared" si="14"/>
        <v>215.7133723306535</v>
      </c>
      <c r="AD28" s="72">
        <f t="shared" si="14"/>
        <v>226.54626185738226</v>
      </c>
      <c r="AE28" s="72">
        <f t="shared" si="14"/>
        <v>237.37915138411103</v>
      </c>
      <c r="AF28" s="72">
        <f t="shared" si="14"/>
        <v>242.79559614747541</v>
      </c>
      <c r="AG28" s="72">
        <f t="shared" si="14"/>
        <v>242.79559614747541</v>
      </c>
      <c r="AH28" s="72">
        <f t="shared" si="14"/>
        <v>242.79559614747541</v>
      </c>
      <c r="AI28" s="72">
        <f t="shared" si="14"/>
        <v>242.79559614747541</v>
      </c>
      <c r="AJ28" s="72">
        <f t="shared" si="14"/>
        <v>242.79559614747541</v>
      </c>
      <c r="AK28" s="72">
        <f t="shared" si="14"/>
        <v>242.79559614747541</v>
      </c>
      <c r="AL28" s="72">
        <f t="shared" si="14"/>
        <v>242.79559614747541</v>
      </c>
      <c r="AM28" s="72">
        <f t="shared" si="14"/>
        <v>242.79559614747541</v>
      </c>
      <c r="AN28" s="72">
        <f t="shared" si="14"/>
        <v>242.79559614747541</v>
      </c>
      <c r="AO28" s="72">
        <f t="shared" si="14"/>
        <v>242.79559614747541</v>
      </c>
      <c r="AP28" s="72">
        <f t="shared" si="14"/>
        <v>242.79559614747541</v>
      </c>
      <c r="AQ28" s="72">
        <f t="shared" si="14"/>
        <v>242.79559614747541</v>
      </c>
      <c r="AR28" s="72">
        <f t="shared" si="14"/>
        <v>242.79559614747541</v>
      </c>
      <c r="AS28" s="72">
        <f t="shared" si="14"/>
        <v>242.79559614747541</v>
      </c>
      <c r="AT28" s="72">
        <f t="shared" si="14"/>
        <v>242.79559614747541</v>
      </c>
      <c r="AU28" s="72">
        <f t="shared" si="14"/>
        <v>242.79559614747541</v>
      </c>
      <c r="AV28" s="72">
        <f t="shared" si="14"/>
        <v>242.79559614747541</v>
      </c>
      <c r="AW28" s="72">
        <f t="shared" si="14"/>
        <v>242.79559614747541</v>
      </c>
      <c r="AX28" s="72">
        <f t="shared" si="14"/>
        <v>242.79559614747541</v>
      </c>
      <c r="AY28" s="72">
        <f t="shared" si="14"/>
        <v>242.79559614747541</v>
      </c>
      <c r="AZ28" s="72">
        <f t="shared" si="14"/>
        <v>242.79559614747541</v>
      </c>
      <c r="BA28" s="72">
        <f t="shared" si="14"/>
        <v>242.79559614747541</v>
      </c>
      <c r="BB28" s="72">
        <f t="shared" si="14"/>
        <v>242.79559614747541</v>
      </c>
      <c r="BC28" s="72">
        <f t="shared" si="14"/>
        <v>242.79559614747541</v>
      </c>
      <c r="BD28" s="72">
        <f t="shared" si="14"/>
        <v>242.79559614747541</v>
      </c>
      <c r="BE28" s="72">
        <f t="shared" si="14"/>
        <v>242.79559614747541</v>
      </c>
      <c r="BF28" s="72">
        <f t="shared" si="14"/>
        <v>242.79559614747541</v>
      </c>
      <c r="BG28" s="72">
        <f t="shared" si="14"/>
        <v>242.79559614747541</v>
      </c>
      <c r="BH28" s="72">
        <f t="shared" si="14"/>
        <v>242.79559614747541</v>
      </c>
      <c r="BI28" s="72">
        <f t="shared" si="14"/>
        <v>242.79559614747541</v>
      </c>
      <c r="BJ28" s="72">
        <f t="shared" si="14"/>
        <v>242.79559614747541</v>
      </c>
      <c r="BK28" s="72">
        <f t="shared" si="14"/>
        <v>242.79559614747541</v>
      </c>
      <c r="BL28" s="72">
        <f t="shared" si="14"/>
        <v>242.79559614747541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4.5521442991072112</v>
      </c>
      <c r="M29" s="66">
        <f t="shared" si="15"/>
        <v>17.867469850282411</v>
      </c>
      <c r="N29" s="66">
        <f t="shared" si="15"/>
        <v>34.735895765054096</v>
      </c>
      <c r="O29" s="66">
        <f t="shared" si="15"/>
        <v>50.339432517247189</v>
      </c>
      <c r="P29" s="66">
        <f t="shared" si="15"/>
        <v>64.77276470828312</v>
      </c>
      <c r="Q29" s="66">
        <f t="shared" si="15"/>
        <v>78.123293508704748</v>
      </c>
      <c r="R29" s="66">
        <f t="shared" si="15"/>
        <v>90.472350563322792</v>
      </c>
      <c r="S29" s="66">
        <f t="shared" si="15"/>
        <v>101.89519799121582</v>
      </c>
      <c r="T29" s="66">
        <f t="shared" si="15"/>
        <v>112.80092182673027</v>
      </c>
      <c r="U29" s="66">
        <f t="shared" si="15"/>
        <v>123.63381135345901</v>
      </c>
      <c r="V29" s="66">
        <f t="shared" si="15"/>
        <v>134.46670088018777</v>
      </c>
      <c r="W29" s="66">
        <f t="shared" si="15"/>
        <v>145.29959040691654</v>
      </c>
      <c r="X29" s="66">
        <f t="shared" si="15"/>
        <v>156.1324799336453</v>
      </c>
      <c r="Y29" s="66">
        <f t="shared" si="15"/>
        <v>166.96536946037406</v>
      </c>
      <c r="Z29" s="66">
        <f t="shared" si="15"/>
        <v>177.79825898710283</v>
      </c>
      <c r="AA29" s="66">
        <f t="shared" si="15"/>
        <v>188.63114851383159</v>
      </c>
      <c r="AB29" s="66">
        <f t="shared" si="15"/>
        <v>199.46403804056035</v>
      </c>
      <c r="AC29" s="66">
        <f t="shared" si="15"/>
        <v>210.29692756728912</v>
      </c>
      <c r="AD29" s="66">
        <f t="shared" si="15"/>
        <v>221.12981709401788</v>
      </c>
      <c r="AE29" s="66">
        <f t="shared" si="15"/>
        <v>231.96270662074664</v>
      </c>
      <c r="AF29" s="66">
        <f t="shared" si="15"/>
        <v>240.08737376579322</v>
      </c>
      <c r="AG29" s="66">
        <f t="shared" si="15"/>
        <v>242.79559614747541</v>
      </c>
      <c r="AH29" s="66">
        <f t="shared" si="15"/>
        <v>242.79559614747541</v>
      </c>
      <c r="AI29" s="66">
        <f t="shared" si="15"/>
        <v>242.79559614747541</v>
      </c>
      <c r="AJ29" s="66">
        <f t="shared" si="15"/>
        <v>242.79559614747541</v>
      </c>
      <c r="AK29" s="66">
        <f t="shared" si="15"/>
        <v>242.79559614747541</v>
      </c>
      <c r="AL29" s="66">
        <f t="shared" si="15"/>
        <v>242.79559614747541</v>
      </c>
      <c r="AM29" s="66">
        <f t="shared" si="15"/>
        <v>242.79559614747541</v>
      </c>
      <c r="AN29" s="66">
        <f t="shared" si="15"/>
        <v>242.79559614747541</v>
      </c>
      <c r="AO29" s="66">
        <f t="shared" si="15"/>
        <v>242.79559614747541</v>
      </c>
      <c r="AP29" s="66">
        <f t="shared" si="15"/>
        <v>242.79559614747541</v>
      </c>
      <c r="AQ29" s="66">
        <f t="shared" si="15"/>
        <v>242.79559614747541</v>
      </c>
      <c r="AR29" s="66">
        <f t="shared" si="15"/>
        <v>242.79559614747541</v>
      </c>
      <c r="AS29" s="66">
        <f t="shared" si="15"/>
        <v>242.79559614747541</v>
      </c>
      <c r="AT29" s="66">
        <f t="shared" si="15"/>
        <v>242.79559614747541</v>
      </c>
      <c r="AU29" s="66">
        <f t="shared" si="15"/>
        <v>242.79559614747541</v>
      </c>
      <c r="AV29" s="66">
        <f t="shared" si="15"/>
        <v>242.79559614747541</v>
      </c>
      <c r="AW29" s="66">
        <f t="shared" si="15"/>
        <v>242.79559614747541</v>
      </c>
      <c r="AX29" s="66">
        <f t="shared" si="15"/>
        <v>242.79559614747541</v>
      </c>
      <c r="AY29" s="66">
        <f t="shared" si="15"/>
        <v>242.79559614747541</v>
      </c>
      <c r="AZ29" s="66">
        <f t="shared" si="15"/>
        <v>242.79559614747541</v>
      </c>
      <c r="BA29" s="66">
        <f t="shared" si="15"/>
        <v>242.79559614747541</v>
      </c>
      <c r="BB29" s="66">
        <f t="shared" si="15"/>
        <v>242.79559614747541</v>
      </c>
      <c r="BC29" s="66">
        <f t="shared" si="15"/>
        <v>242.79559614747541</v>
      </c>
      <c r="BD29" s="66">
        <f t="shared" si="15"/>
        <v>242.79559614747541</v>
      </c>
      <c r="BE29" s="66">
        <f t="shared" si="15"/>
        <v>242.79559614747541</v>
      </c>
      <c r="BF29" s="66">
        <f t="shared" si="15"/>
        <v>242.79559614747541</v>
      </c>
      <c r="BG29" s="66">
        <f t="shared" si="15"/>
        <v>242.79559614747541</v>
      </c>
      <c r="BH29" s="66">
        <f t="shared" si="15"/>
        <v>242.79559614747541</v>
      </c>
      <c r="BI29" s="66">
        <f t="shared" si="15"/>
        <v>242.79559614747541</v>
      </c>
      <c r="BJ29" s="66">
        <f t="shared" si="15"/>
        <v>242.79559614747541</v>
      </c>
      <c r="BK29" s="66">
        <f t="shared" si="15"/>
        <v>242.79559614747541</v>
      </c>
      <c r="BL29" s="66">
        <f t="shared" si="15"/>
        <v>242.79559614747541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3.0347628660714743</v>
      </c>
      <c r="N32" s="72">
        <f t="shared" si="16"/>
        <v>6.0695257321429485</v>
      </c>
      <c r="O32" s="72">
        <f t="shared" si="16"/>
        <v>9.1042885982144224</v>
      </c>
      <c r="P32" s="72">
        <f t="shared" si="16"/>
        <v>12.139051464285897</v>
      </c>
      <c r="Q32" s="72">
        <f t="shared" si="16"/>
        <v>15.173814330357372</v>
      </c>
      <c r="R32" s="72">
        <f t="shared" si="16"/>
        <v>18.208577196428845</v>
      </c>
      <c r="S32" s="72">
        <f t="shared" si="16"/>
        <v>21.243340062500319</v>
      </c>
      <c r="T32" s="72">
        <f t="shared" si="16"/>
        <v>24.278102928571794</v>
      </c>
      <c r="U32" s="72">
        <f t="shared" si="16"/>
        <v>27.312865794643269</v>
      </c>
      <c r="V32" s="72">
        <f t="shared" si="16"/>
        <v>30.347628660714744</v>
      </c>
      <c r="W32" s="72">
        <f t="shared" si="16"/>
        <v>33.382391526786215</v>
      </c>
      <c r="X32" s="72">
        <f t="shared" si="16"/>
        <v>36.41715439285769</v>
      </c>
      <c r="Y32" s="72">
        <f t="shared" si="16"/>
        <v>39.451917258929164</v>
      </c>
      <c r="Z32" s="72">
        <f t="shared" si="16"/>
        <v>42.486680125000639</v>
      </c>
      <c r="AA32" s="72">
        <f t="shared" si="16"/>
        <v>45.521442991072114</v>
      </c>
      <c r="AB32" s="72">
        <f t="shared" si="16"/>
        <v>48.556205857143588</v>
      </c>
      <c r="AC32" s="72">
        <f t="shared" si="16"/>
        <v>51.590968723215063</v>
      </c>
      <c r="AD32" s="72">
        <f t="shared" si="16"/>
        <v>54.625731589286538</v>
      </c>
      <c r="AE32" s="72">
        <f t="shared" si="16"/>
        <v>57.660494455358013</v>
      </c>
      <c r="AF32" s="72">
        <f t="shared" si="16"/>
        <v>60.695257321429487</v>
      </c>
      <c r="AG32" s="72">
        <f t="shared" si="16"/>
        <v>63.730020187500962</v>
      </c>
      <c r="AH32" s="72">
        <f t="shared" si="16"/>
        <v>66.76478305357243</v>
      </c>
      <c r="AI32" s="72">
        <f t="shared" si="16"/>
        <v>69.799545919643904</v>
      </c>
      <c r="AJ32" s="72">
        <f t="shared" si="16"/>
        <v>72.834308785715379</v>
      </c>
      <c r="AK32" s="72">
        <f t="shared" si="16"/>
        <v>75.869071651786854</v>
      </c>
      <c r="AL32" s="72">
        <f t="shared" si="16"/>
        <v>78.903834517858328</v>
      </c>
      <c r="AM32" s="72">
        <f t="shared" si="16"/>
        <v>81.938597383929803</v>
      </c>
      <c r="AN32" s="72">
        <f t="shared" si="16"/>
        <v>84.973360250001278</v>
      </c>
      <c r="AO32" s="72">
        <f t="shared" si="16"/>
        <v>88.008123116072753</v>
      </c>
      <c r="AP32" s="72">
        <f t="shared" si="16"/>
        <v>91.042885982144227</v>
      </c>
      <c r="AQ32" s="72">
        <f t="shared" si="16"/>
        <v>94.077648848215702</v>
      </c>
      <c r="AR32" s="72">
        <f t="shared" si="16"/>
        <v>97.112411714287177</v>
      </c>
      <c r="AS32" s="72">
        <f t="shared" si="16"/>
        <v>100.14717458035865</v>
      </c>
      <c r="AT32" s="72">
        <f t="shared" si="16"/>
        <v>103.18193744643013</v>
      </c>
      <c r="AU32" s="72">
        <f t="shared" si="16"/>
        <v>106.2167003125016</v>
      </c>
      <c r="AV32" s="72">
        <f t="shared" si="16"/>
        <v>109.25146317857308</v>
      </c>
      <c r="AW32" s="72">
        <f t="shared" si="16"/>
        <v>112.28622604464455</v>
      </c>
      <c r="AX32" s="72">
        <f t="shared" si="16"/>
        <v>115.32098891071603</v>
      </c>
      <c r="AY32" s="72">
        <f t="shared" si="16"/>
        <v>118.3557517767875</v>
      </c>
      <c r="AZ32" s="72">
        <f t="shared" si="16"/>
        <v>121.39051464285897</v>
      </c>
      <c r="BA32" s="72">
        <f t="shared" si="16"/>
        <v>124.42527750893045</v>
      </c>
      <c r="BB32" s="72">
        <f t="shared" si="16"/>
        <v>127.46004037500192</v>
      </c>
      <c r="BC32" s="72">
        <f t="shared" si="16"/>
        <v>130.49480324107338</v>
      </c>
      <c r="BD32" s="72">
        <f t="shared" si="16"/>
        <v>133.52956610714486</v>
      </c>
      <c r="BE32" s="72">
        <f t="shared" si="16"/>
        <v>136.56432897321633</v>
      </c>
      <c r="BF32" s="72">
        <f t="shared" si="16"/>
        <v>139.59909183928781</v>
      </c>
      <c r="BG32" s="72">
        <f t="shared" si="16"/>
        <v>142.63385470535928</v>
      </c>
      <c r="BH32" s="72">
        <f t="shared" si="16"/>
        <v>145.66861757143076</v>
      </c>
      <c r="BI32" s="72">
        <f t="shared" si="16"/>
        <v>148.70338043750223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3.0347628660714743</v>
      </c>
      <c r="M33" s="72">
        <f t="shared" si="17"/>
        <v>3.0347628660714743</v>
      </c>
      <c r="N33" s="72">
        <f t="shared" si="17"/>
        <v>3.0347628660714743</v>
      </c>
      <c r="O33" s="72">
        <f t="shared" si="17"/>
        <v>3.0347628660714743</v>
      </c>
      <c r="P33" s="72">
        <f t="shared" si="17"/>
        <v>3.0347628660714743</v>
      </c>
      <c r="Q33" s="72">
        <f t="shared" si="17"/>
        <v>3.0347628660714743</v>
      </c>
      <c r="R33" s="72">
        <f t="shared" si="17"/>
        <v>3.0347628660714743</v>
      </c>
      <c r="S33" s="72">
        <f t="shared" si="17"/>
        <v>3.0347628660714743</v>
      </c>
      <c r="T33" s="72">
        <f t="shared" si="17"/>
        <v>3.0347628660714743</v>
      </c>
      <c r="U33" s="72">
        <f t="shared" si="17"/>
        <v>3.0347628660714743</v>
      </c>
      <c r="V33" s="72">
        <f t="shared" si="17"/>
        <v>3.0347628660714743</v>
      </c>
      <c r="W33" s="72">
        <f t="shared" si="17"/>
        <v>3.0347628660714743</v>
      </c>
      <c r="X33" s="72">
        <f t="shared" si="17"/>
        <v>3.0347628660714743</v>
      </c>
      <c r="Y33" s="72">
        <f t="shared" si="17"/>
        <v>3.0347628660714743</v>
      </c>
      <c r="Z33" s="72">
        <f t="shared" si="17"/>
        <v>3.0347628660714743</v>
      </c>
      <c r="AA33" s="72">
        <f t="shared" si="17"/>
        <v>3.0347628660714743</v>
      </c>
      <c r="AB33" s="72">
        <f t="shared" si="17"/>
        <v>3.0347628660714743</v>
      </c>
      <c r="AC33" s="72">
        <f t="shared" si="17"/>
        <v>3.0347628660714743</v>
      </c>
      <c r="AD33" s="72">
        <f t="shared" si="17"/>
        <v>3.0347628660714743</v>
      </c>
      <c r="AE33" s="72">
        <f t="shared" si="17"/>
        <v>3.0347628660714743</v>
      </c>
      <c r="AF33" s="72">
        <f t="shared" si="17"/>
        <v>3.0347628660714743</v>
      </c>
      <c r="AG33" s="72">
        <f t="shared" si="17"/>
        <v>3.0347628660714743</v>
      </c>
      <c r="AH33" s="72">
        <f t="shared" si="17"/>
        <v>3.0347628660714743</v>
      </c>
      <c r="AI33" s="72">
        <f t="shared" si="17"/>
        <v>3.0347628660714743</v>
      </c>
      <c r="AJ33" s="72">
        <f t="shared" si="17"/>
        <v>3.0347628660714743</v>
      </c>
      <c r="AK33" s="72">
        <f t="shared" si="17"/>
        <v>3.0347628660714743</v>
      </c>
      <c r="AL33" s="72">
        <f t="shared" si="17"/>
        <v>3.0347628660714743</v>
      </c>
      <c r="AM33" s="72">
        <f t="shared" si="17"/>
        <v>3.0347628660714743</v>
      </c>
      <c r="AN33" s="72">
        <f t="shared" si="17"/>
        <v>3.0347628660714743</v>
      </c>
      <c r="AO33" s="72">
        <f t="shared" si="17"/>
        <v>3.0347628660714743</v>
      </c>
      <c r="AP33" s="72">
        <f t="shared" si="17"/>
        <v>3.0347628660714743</v>
      </c>
      <c r="AQ33" s="72">
        <f t="shared" si="17"/>
        <v>3.0347628660714743</v>
      </c>
      <c r="AR33" s="72">
        <f t="shared" si="17"/>
        <v>3.0347628660714743</v>
      </c>
      <c r="AS33" s="72">
        <f t="shared" si="17"/>
        <v>3.0347628660714743</v>
      </c>
      <c r="AT33" s="72">
        <f t="shared" si="17"/>
        <v>3.0347628660714743</v>
      </c>
      <c r="AU33" s="72">
        <f t="shared" si="17"/>
        <v>3.0347628660714743</v>
      </c>
      <c r="AV33" s="72">
        <f t="shared" si="17"/>
        <v>3.0347628660714743</v>
      </c>
      <c r="AW33" s="72">
        <f t="shared" si="17"/>
        <v>3.0347628660714743</v>
      </c>
      <c r="AX33" s="72">
        <f t="shared" si="17"/>
        <v>3.0347628660714743</v>
      </c>
      <c r="AY33" s="72">
        <f t="shared" si="17"/>
        <v>3.0347628660714743</v>
      </c>
      <c r="AZ33" s="72">
        <f t="shared" si="17"/>
        <v>3.0347628660714743</v>
      </c>
      <c r="BA33" s="72">
        <f t="shared" si="17"/>
        <v>3.0347628660714743</v>
      </c>
      <c r="BB33" s="72">
        <f t="shared" si="17"/>
        <v>3.0347628660714743</v>
      </c>
      <c r="BC33" s="72">
        <f t="shared" si="17"/>
        <v>3.0347628660714743</v>
      </c>
      <c r="BD33" s="72">
        <f t="shared" si="17"/>
        <v>3.0347628660714743</v>
      </c>
      <c r="BE33" s="72">
        <f t="shared" si="17"/>
        <v>3.0347628660714743</v>
      </c>
      <c r="BF33" s="72">
        <f t="shared" si="17"/>
        <v>3.0347628660714743</v>
      </c>
      <c r="BG33" s="72">
        <f t="shared" si="17"/>
        <v>3.0347628660714743</v>
      </c>
      <c r="BH33" s="72">
        <f t="shared" si="17"/>
        <v>3.0347628660714743</v>
      </c>
      <c r="BI33" s="72">
        <f t="shared" si="17"/>
        <v>3.0347628660714743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151.73814330357371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-151.73814330357371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-151.73814330357371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3.0347628660714743</v>
      </c>
      <c r="M35" s="72">
        <f t="shared" si="18"/>
        <v>6.0695257321429485</v>
      </c>
      <c r="N35" s="72">
        <f t="shared" si="18"/>
        <v>9.1042885982144224</v>
      </c>
      <c r="O35" s="72">
        <f t="shared" si="18"/>
        <v>12.139051464285897</v>
      </c>
      <c r="P35" s="72">
        <f t="shared" si="18"/>
        <v>15.173814330357372</v>
      </c>
      <c r="Q35" s="72">
        <f t="shared" si="18"/>
        <v>18.208577196428845</v>
      </c>
      <c r="R35" s="72">
        <f t="shared" si="18"/>
        <v>21.243340062500319</v>
      </c>
      <c r="S35" s="72">
        <f t="shared" si="18"/>
        <v>24.278102928571794</v>
      </c>
      <c r="T35" s="72">
        <f t="shared" si="18"/>
        <v>27.312865794643269</v>
      </c>
      <c r="U35" s="72">
        <f t="shared" si="18"/>
        <v>30.347628660714744</v>
      </c>
      <c r="V35" s="72">
        <f t="shared" si="18"/>
        <v>33.382391526786215</v>
      </c>
      <c r="W35" s="72">
        <f t="shared" si="18"/>
        <v>36.41715439285769</v>
      </c>
      <c r="X35" s="72">
        <f t="shared" si="18"/>
        <v>39.451917258929164</v>
      </c>
      <c r="Y35" s="72">
        <f t="shared" si="18"/>
        <v>42.486680125000639</v>
      </c>
      <c r="Z35" s="72">
        <f t="shared" si="18"/>
        <v>45.521442991072114</v>
      </c>
      <c r="AA35" s="72">
        <f t="shared" si="18"/>
        <v>48.556205857143588</v>
      </c>
      <c r="AB35" s="72">
        <f t="shared" si="18"/>
        <v>51.590968723215063</v>
      </c>
      <c r="AC35" s="72">
        <f t="shared" si="18"/>
        <v>54.625731589286538</v>
      </c>
      <c r="AD35" s="72">
        <f t="shared" si="18"/>
        <v>57.660494455358013</v>
      </c>
      <c r="AE35" s="72">
        <f t="shared" si="18"/>
        <v>60.695257321429487</v>
      </c>
      <c r="AF35" s="72">
        <f t="shared" si="18"/>
        <v>63.730020187500962</v>
      </c>
      <c r="AG35" s="72">
        <f t="shared" si="18"/>
        <v>66.76478305357243</v>
      </c>
      <c r="AH35" s="72">
        <f t="shared" si="18"/>
        <v>69.799545919643904</v>
      </c>
      <c r="AI35" s="72">
        <f t="shared" si="18"/>
        <v>72.834308785715379</v>
      </c>
      <c r="AJ35" s="72">
        <f t="shared" si="18"/>
        <v>75.869071651786854</v>
      </c>
      <c r="AK35" s="72">
        <f t="shared" si="18"/>
        <v>78.903834517858328</v>
      </c>
      <c r="AL35" s="72">
        <f t="shared" si="18"/>
        <v>81.938597383929803</v>
      </c>
      <c r="AM35" s="72">
        <f t="shared" si="18"/>
        <v>84.973360250001278</v>
      </c>
      <c r="AN35" s="72">
        <f t="shared" si="18"/>
        <v>88.008123116072753</v>
      </c>
      <c r="AO35" s="72">
        <f t="shared" si="18"/>
        <v>91.042885982144227</v>
      </c>
      <c r="AP35" s="72">
        <f t="shared" si="18"/>
        <v>94.077648848215702</v>
      </c>
      <c r="AQ35" s="72">
        <f t="shared" si="18"/>
        <v>97.112411714287177</v>
      </c>
      <c r="AR35" s="72">
        <f t="shared" si="18"/>
        <v>100.14717458035865</v>
      </c>
      <c r="AS35" s="72">
        <f t="shared" si="18"/>
        <v>103.18193744643013</v>
      </c>
      <c r="AT35" s="72">
        <f t="shared" si="18"/>
        <v>106.2167003125016</v>
      </c>
      <c r="AU35" s="72">
        <f t="shared" si="18"/>
        <v>109.25146317857308</v>
      </c>
      <c r="AV35" s="72">
        <f t="shared" si="18"/>
        <v>112.28622604464455</v>
      </c>
      <c r="AW35" s="72">
        <f t="shared" si="18"/>
        <v>115.32098891071603</v>
      </c>
      <c r="AX35" s="72">
        <f t="shared" si="18"/>
        <v>118.3557517767875</v>
      </c>
      <c r="AY35" s="72">
        <f t="shared" si="18"/>
        <v>121.39051464285897</v>
      </c>
      <c r="AZ35" s="72">
        <f t="shared" si="18"/>
        <v>124.42527750893045</v>
      </c>
      <c r="BA35" s="72">
        <f t="shared" si="18"/>
        <v>127.46004037500192</v>
      </c>
      <c r="BB35" s="72">
        <f t="shared" si="18"/>
        <v>130.49480324107338</v>
      </c>
      <c r="BC35" s="72">
        <f t="shared" si="18"/>
        <v>133.52956610714486</v>
      </c>
      <c r="BD35" s="72">
        <f t="shared" si="18"/>
        <v>136.56432897321633</v>
      </c>
      <c r="BE35" s="72">
        <f t="shared" si="18"/>
        <v>139.59909183928781</v>
      </c>
      <c r="BF35" s="72">
        <f t="shared" si="18"/>
        <v>142.63385470535928</v>
      </c>
      <c r="BG35" s="72">
        <f t="shared" si="18"/>
        <v>145.66861757143076</v>
      </c>
      <c r="BH35" s="72">
        <f t="shared" si="18"/>
        <v>148.70338043750223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1.5173814330357371</v>
      </c>
      <c r="M36" s="66">
        <f t="shared" si="19"/>
        <v>4.5521442991072112</v>
      </c>
      <c r="N36" s="66">
        <f t="shared" si="19"/>
        <v>7.586907165178685</v>
      </c>
      <c r="O36" s="66">
        <f t="shared" si="19"/>
        <v>10.62167003125016</v>
      </c>
      <c r="P36" s="66">
        <f t="shared" si="19"/>
        <v>13.656432897321634</v>
      </c>
      <c r="Q36" s="66">
        <f t="shared" si="19"/>
        <v>16.691195763393107</v>
      </c>
      <c r="R36" s="66">
        <f t="shared" si="19"/>
        <v>19.725958629464582</v>
      </c>
      <c r="S36" s="66">
        <f t="shared" si="19"/>
        <v>22.760721495536057</v>
      </c>
      <c r="T36" s="66">
        <f t="shared" si="19"/>
        <v>25.795484361607532</v>
      </c>
      <c r="U36" s="66">
        <f t="shared" si="19"/>
        <v>28.830247227679006</v>
      </c>
      <c r="V36" s="66">
        <f t="shared" si="19"/>
        <v>31.865010093750477</v>
      </c>
      <c r="W36" s="66">
        <f t="shared" si="19"/>
        <v>34.899772959821952</v>
      </c>
      <c r="X36" s="66">
        <f t="shared" si="19"/>
        <v>37.934535825893427</v>
      </c>
      <c r="Y36" s="66">
        <f t="shared" si="19"/>
        <v>40.969298691964902</v>
      </c>
      <c r="Z36" s="66">
        <f t="shared" si="19"/>
        <v>44.004061558036376</v>
      </c>
      <c r="AA36" s="66">
        <f t="shared" si="19"/>
        <v>47.038824424107851</v>
      </c>
      <c r="AB36" s="66">
        <f t="shared" si="19"/>
        <v>50.073587290179326</v>
      </c>
      <c r="AC36" s="66">
        <f t="shared" si="19"/>
        <v>53.1083501562508</v>
      </c>
      <c r="AD36" s="66">
        <f t="shared" si="19"/>
        <v>56.143113022322275</v>
      </c>
      <c r="AE36" s="66">
        <f t="shared" si="19"/>
        <v>59.17787588839375</v>
      </c>
      <c r="AF36" s="66">
        <f t="shared" si="19"/>
        <v>62.212638754465225</v>
      </c>
      <c r="AG36" s="66">
        <f t="shared" si="19"/>
        <v>65.247401620536692</v>
      </c>
      <c r="AH36" s="66">
        <f t="shared" si="19"/>
        <v>68.282164486608167</v>
      </c>
      <c r="AI36" s="66">
        <f t="shared" si="19"/>
        <v>71.316927352679642</v>
      </c>
      <c r="AJ36" s="66">
        <f t="shared" si="19"/>
        <v>74.351690218751116</v>
      </c>
      <c r="AK36" s="66">
        <f t="shared" si="19"/>
        <v>77.386453084822591</v>
      </c>
      <c r="AL36" s="66">
        <f t="shared" si="19"/>
        <v>80.421215950894066</v>
      </c>
      <c r="AM36" s="66">
        <f t="shared" si="19"/>
        <v>83.455978816965541</v>
      </c>
      <c r="AN36" s="66">
        <f t="shared" si="19"/>
        <v>86.490741683037015</v>
      </c>
      <c r="AO36" s="66">
        <f t="shared" si="19"/>
        <v>89.52550454910849</v>
      </c>
      <c r="AP36" s="66">
        <f t="shared" si="19"/>
        <v>92.560267415179965</v>
      </c>
      <c r="AQ36" s="66">
        <f t="shared" si="19"/>
        <v>95.595030281251439</v>
      </c>
      <c r="AR36" s="66">
        <f t="shared" si="19"/>
        <v>98.629793147322914</v>
      </c>
      <c r="AS36" s="66">
        <f t="shared" si="19"/>
        <v>101.66455601339439</v>
      </c>
      <c r="AT36" s="66">
        <f t="shared" si="19"/>
        <v>104.69931887946586</v>
      </c>
      <c r="AU36" s="66">
        <f t="shared" si="19"/>
        <v>107.73408174553734</v>
      </c>
      <c r="AV36" s="66">
        <f t="shared" si="19"/>
        <v>110.76884461160881</v>
      </c>
      <c r="AW36" s="66">
        <f t="shared" si="19"/>
        <v>113.80360747768029</v>
      </c>
      <c r="AX36" s="66">
        <f t="shared" si="19"/>
        <v>116.83837034375176</v>
      </c>
      <c r="AY36" s="66">
        <f t="shared" si="19"/>
        <v>119.87313320982324</v>
      </c>
      <c r="AZ36" s="66">
        <f t="shared" si="19"/>
        <v>122.90789607589471</v>
      </c>
      <c r="BA36" s="66">
        <f t="shared" si="19"/>
        <v>125.94265894196619</v>
      </c>
      <c r="BB36" s="66">
        <f t="shared" si="19"/>
        <v>128.97742180803766</v>
      </c>
      <c r="BC36" s="66">
        <f t="shared" si="19"/>
        <v>132.01218467410911</v>
      </c>
      <c r="BD36" s="66">
        <f t="shared" si="19"/>
        <v>135.04694754018061</v>
      </c>
      <c r="BE36" s="66">
        <f t="shared" si="19"/>
        <v>138.08171040625206</v>
      </c>
      <c r="BF36" s="66">
        <f t="shared" si="19"/>
        <v>141.11647327232356</v>
      </c>
      <c r="BG36" s="66">
        <f t="shared" si="19"/>
        <v>144.15123613839501</v>
      </c>
      <c r="BH36" s="66">
        <f t="shared" si="19"/>
        <v>147.18599900446651</v>
      </c>
      <c r="BI36" s="66">
        <f t="shared" si="19"/>
        <v>74.351690218751116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0.44611014131250665</v>
      </c>
      <c r="N39" s="72">
        <f t="shared" si="20"/>
        <v>1.7765380427467765</v>
      </c>
      <c r="O39" s="72">
        <f t="shared" si="20"/>
        <v>2.9687992604145443</v>
      </c>
      <c r="P39" s="72">
        <f t="shared" si="20"/>
        <v>4.0336004377073102</v>
      </c>
      <c r="Q39" s="72">
        <f t="shared" si="20"/>
        <v>4.9801186975320748</v>
      </c>
      <c r="R39" s="72">
        <f t="shared" si="20"/>
        <v>5.8175311627958379</v>
      </c>
      <c r="S39" s="72">
        <f t="shared" si="20"/>
        <v>6.5537403560018488</v>
      </c>
      <c r="T39" s="72">
        <f t="shared" si="20"/>
        <v>7.1966487996533584</v>
      </c>
      <c r="U39" s="72">
        <f t="shared" si="20"/>
        <v>7.8242620384598673</v>
      </c>
      <c r="V39" s="72">
        <f t="shared" si="20"/>
        <v>8.4518752772663763</v>
      </c>
      <c r="W39" s="72">
        <f t="shared" si="20"/>
        <v>9.0794885160728853</v>
      </c>
      <c r="X39" s="72">
        <f t="shared" si="20"/>
        <v>9.7071017548793943</v>
      </c>
      <c r="Y39" s="72">
        <f t="shared" si="20"/>
        <v>10.334714993685903</v>
      </c>
      <c r="Z39" s="72">
        <f t="shared" si="20"/>
        <v>10.962328232492412</v>
      </c>
      <c r="AA39" s="72">
        <f t="shared" si="20"/>
        <v>11.589941471298921</v>
      </c>
      <c r="AB39" s="72">
        <f t="shared" si="20"/>
        <v>12.21755471010543</v>
      </c>
      <c r="AC39" s="72">
        <f t="shared" si="20"/>
        <v>12.845167948911939</v>
      </c>
      <c r="AD39" s="72">
        <f t="shared" si="20"/>
        <v>13.472781187718448</v>
      </c>
      <c r="AE39" s="72">
        <f t="shared" si="20"/>
        <v>14.100394426524957</v>
      </c>
      <c r="AF39" s="72">
        <f t="shared" si="20"/>
        <v>14.728007665331466</v>
      </c>
      <c r="AG39" s="72">
        <f t="shared" si="20"/>
        <v>14.786894203984717</v>
      </c>
      <c r="AH39" s="72">
        <f t="shared" si="20"/>
        <v>14.277054042484711</v>
      </c>
      <c r="AI39" s="72">
        <f t="shared" si="20"/>
        <v>13.767213880984702</v>
      </c>
      <c r="AJ39" s="72">
        <f t="shared" si="20"/>
        <v>13.257373719484693</v>
      </c>
      <c r="AK39" s="72">
        <f t="shared" si="20"/>
        <v>12.747533557984685</v>
      </c>
      <c r="AL39" s="72">
        <f t="shared" si="20"/>
        <v>12.237693396484676</v>
      </c>
      <c r="AM39" s="72">
        <f t="shared" si="20"/>
        <v>11.727853234984668</v>
      </c>
      <c r="AN39" s="72">
        <f t="shared" si="20"/>
        <v>11.218013073484659</v>
      </c>
      <c r="AO39" s="72">
        <f t="shared" si="20"/>
        <v>10.708172911984651</v>
      </c>
      <c r="AP39" s="72">
        <f t="shared" si="20"/>
        <v>10.198332750484642</v>
      </c>
      <c r="AQ39" s="72">
        <f t="shared" si="20"/>
        <v>9.6884925889846336</v>
      </c>
      <c r="AR39" s="72">
        <f t="shared" si="20"/>
        <v>9.1786524274846251</v>
      </c>
      <c r="AS39" s="72">
        <f t="shared" si="20"/>
        <v>8.6688122659846165</v>
      </c>
      <c r="AT39" s="72">
        <f t="shared" si="20"/>
        <v>8.158972104484608</v>
      </c>
      <c r="AU39" s="72">
        <f t="shared" si="20"/>
        <v>7.6491319429846003</v>
      </c>
      <c r="AV39" s="72">
        <f t="shared" si="20"/>
        <v>7.1392917814845926</v>
      </c>
      <c r="AW39" s="72">
        <f t="shared" si="20"/>
        <v>6.629451619984585</v>
      </c>
      <c r="AX39" s="72">
        <f t="shared" si="20"/>
        <v>6.1196114584845773</v>
      </c>
      <c r="AY39" s="72">
        <f t="shared" si="20"/>
        <v>5.6097712969845697</v>
      </c>
      <c r="AZ39" s="72">
        <f t="shared" si="20"/>
        <v>5.099931135484562</v>
      </c>
      <c r="BA39" s="72">
        <f t="shared" si="20"/>
        <v>4.5900909739845543</v>
      </c>
      <c r="BB39" s="72">
        <f t="shared" si="20"/>
        <v>4.0802508124845467</v>
      </c>
      <c r="BC39" s="72">
        <f t="shared" si="20"/>
        <v>3.570410650984539</v>
      </c>
      <c r="BD39" s="72">
        <f t="shared" si="20"/>
        <v>3.0605704894845314</v>
      </c>
      <c r="BE39" s="72">
        <f t="shared" si="20"/>
        <v>2.5507303279845237</v>
      </c>
      <c r="BF39" s="72">
        <f t="shared" si="20"/>
        <v>2.040890166484516</v>
      </c>
      <c r="BG39" s="72">
        <f t="shared" si="20"/>
        <v>1.5310500049845084</v>
      </c>
      <c r="BH39" s="72">
        <f t="shared" si="20"/>
        <v>1.0212098434845007</v>
      </c>
      <c r="BI39" s="72">
        <f t="shared" si="20"/>
        <v>0.51136968198449306</v>
      </c>
      <c r="BJ39" s="72">
        <f t="shared" si="20"/>
        <v>1.5295204844854027E-3</v>
      </c>
      <c r="BK39" s="72">
        <f t="shared" si="20"/>
        <v>1.5295204844854027E-3</v>
      </c>
      <c r="BL39" s="72">
        <f t="shared" si="20"/>
        <v>1.5295204844854027E-3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 t="shared" ref="L40:AQ40" si="21">(L26-L114)*FIT_21</f>
        <v>0.44611014131250665</v>
      </c>
      <c r="M40" s="74">
        <f t="shared" si="21"/>
        <v>1.3304279014342699</v>
      </c>
      <c r="N40" s="74">
        <f t="shared" si="21"/>
        <v>1.1922612176677678</v>
      </c>
      <c r="O40" s="74">
        <f t="shared" si="21"/>
        <v>1.0648011772927659</v>
      </c>
      <c r="P40" s="74">
        <f t="shared" si="21"/>
        <v>0.94651825982476423</v>
      </c>
      <c r="Q40" s="74">
        <f t="shared" si="21"/>
        <v>0.83741246526376267</v>
      </c>
      <c r="R40" s="74">
        <f t="shared" si="21"/>
        <v>0.73620919320601108</v>
      </c>
      <c r="S40" s="74">
        <f t="shared" si="21"/>
        <v>0.64290844365150979</v>
      </c>
      <c r="T40" s="74">
        <f t="shared" si="21"/>
        <v>0.62761323880650943</v>
      </c>
      <c r="U40" s="74">
        <f t="shared" si="21"/>
        <v>0.62761323880650943</v>
      </c>
      <c r="V40" s="74">
        <f t="shared" si="21"/>
        <v>0.62761323880650943</v>
      </c>
      <c r="W40" s="74">
        <f t="shared" si="21"/>
        <v>0.62761323880650943</v>
      </c>
      <c r="X40" s="74">
        <f t="shared" si="21"/>
        <v>0.62761323880650943</v>
      </c>
      <c r="Y40" s="74">
        <f t="shared" si="21"/>
        <v>0.62761323880650943</v>
      </c>
      <c r="Z40" s="74">
        <f t="shared" si="21"/>
        <v>0.62761323880650943</v>
      </c>
      <c r="AA40" s="74">
        <f t="shared" si="21"/>
        <v>0.62761323880650943</v>
      </c>
      <c r="AB40" s="74">
        <f t="shared" si="21"/>
        <v>0.62761323880650943</v>
      </c>
      <c r="AC40" s="74">
        <f t="shared" si="21"/>
        <v>0.62761323880650943</v>
      </c>
      <c r="AD40" s="74">
        <f t="shared" si="21"/>
        <v>0.62761323880650943</v>
      </c>
      <c r="AE40" s="74">
        <f t="shared" si="21"/>
        <v>0.62761323880650943</v>
      </c>
      <c r="AF40" s="74">
        <f t="shared" si="21"/>
        <v>5.8886538653250914E-2</v>
      </c>
      <c r="AG40" s="74">
        <f t="shared" si="21"/>
        <v>-0.50984016150000766</v>
      </c>
      <c r="AH40" s="74">
        <f t="shared" si="21"/>
        <v>-0.50984016150000766</v>
      </c>
      <c r="AI40" s="74">
        <f t="shared" si="21"/>
        <v>-0.50984016150000766</v>
      </c>
      <c r="AJ40" s="74">
        <f t="shared" si="21"/>
        <v>-0.50984016150000766</v>
      </c>
      <c r="AK40" s="74">
        <f t="shared" si="21"/>
        <v>-0.50984016150000766</v>
      </c>
      <c r="AL40" s="74">
        <f t="shared" si="21"/>
        <v>-0.50984016150000766</v>
      </c>
      <c r="AM40" s="74">
        <f t="shared" si="21"/>
        <v>-0.50984016150000766</v>
      </c>
      <c r="AN40" s="74">
        <f t="shared" si="21"/>
        <v>-0.50984016150000766</v>
      </c>
      <c r="AO40" s="74">
        <f t="shared" si="21"/>
        <v>-0.50984016150000766</v>
      </c>
      <c r="AP40" s="74">
        <f t="shared" si="21"/>
        <v>-0.50984016150000766</v>
      </c>
      <c r="AQ40" s="74">
        <f t="shared" si="21"/>
        <v>-0.50984016150000766</v>
      </c>
      <c r="AR40" s="74">
        <f t="shared" ref="AR40:BK40" si="22">(AR26-AR114)*FIT_21</f>
        <v>-0.50984016150000766</v>
      </c>
      <c r="AS40" s="74">
        <f t="shared" si="22"/>
        <v>-0.50984016150000766</v>
      </c>
      <c r="AT40" s="74">
        <f t="shared" si="22"/>
        <v>-0.50984016150000766</v>
      </c>
      <c r="AU40" s="74">
        <f t="shared" si="22"/>
        <v>-0.50984016150000766</v>
      </c>
      <c r="AV40" s="74">
        <f t="shared" si="22"/>
        <v>-0.50984016150000766</v>
      </c>
      <c r="AW40" s="74">
        <f t="shared" si="22"/>
        <v>-0.50984016150000766</v>
      </c>
      <c r="AX40" s="74">
        <f t="shared" si="22"/>
        <v>-0.50984016150000766</v>
      </c>
      <c r="AY40" s="74">
        <f t="shared" si="22"/>
        <v>-0.50984016150000766</v>
      </c>
      <c r="AZ40" s="74">
        <f t="shared" si="22"/>
        <v>-0.50984016150000766</v>
      </c>
      <c r="BA40" s="74">
        <f t="shared" si="22"/>
        <v>-0.50984016150000766</v>
      </c>
      <c r="BB40" s="74">
        <f t="shared" si="22"/>
        <v>-0.50984016150000766</v>
      </c>
      <c r="BC40" s="74">
        <f t="shared" si="22"/>
        <v>-0.50984016150000766</v>
      </c>
      <c r="BD40" s="74">
        <f t="shared" si="22"/>
        <v>-0.50984016150000766</v>
      </c>
      <c r="BE40" s="74">
        <f t="shared" si="22"/>
        <v>-0.50984016150000766</v>
      </c>
      <c r="BF40" s="74">
        <f t="shared" si="22"/>
        <v>-0.50984016150000766</v>
      </c>
      <c r="BG40" s="74">
        <f t="shared" si="22"/>
        <v>-0.50984016150000766</v>
      </c>
      <c r="BH40" s="74">
        <f t="shared" si="22"/>
        <v>-0.50984016150000766</v>
      </c>
      <c r="BI40" s="74">
        <f t="shared" si="22"/>
        <v>-0.50984016150000766</v>
      </c>
      <c r="BJ40" s="74">
        <f t="shared" si="22"/>
        <v>0</v>
      </c>
      <c r="BK40" s="74">
        <f t="shared" si="22"/>
        <v>0</v>
      </c>
      <c r="BL40" s="74">
        <f>(BL26-BL114)*'Assumptions (Inputs)'!$D$29</f>
        <v>0</v>
      </c>
      <c r="BM40" s="35"/>
      <c r="BN40" s="72">
        <f>SUM(B40:BM40)</f>
        <v>1.5295204844854027E-3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3">SUM(C39:C40)</f>
        <v>0</v>
      </c>
      <c r="D41" s="72">
        <f t="shared" si="23"/>
        <v>0</v>
      </c>
      <c r="E41" s="72">
        <f t="shared" si="23"/>
        <v>0</v>
      </c>
      <c r="F41" s="72">
        <f t="shared" si="23"/>
        <v>0</v>
      </c>
      <c r="G41" s="72">
        <f t="shared" si="23"/>
        <v>0</v>
      </c>
      <c r="H41" s="72">
        <f t="shared" si="23"/>
        <v>0</v>
      </c>
      <c r="I41" s="72">
        <f t="shared" si="23"/>
        <v>0</v>
      </c>
      <c r="J41" s="72">
        <f t="shared" si="23"/>
        <v>0</v>
      </c>
      <c r="K41" s="72">
        <f t="shared" si="23"/>
        <v>0</v>
      </c>
      <c r="L41" s="72">
        <f t="shared" si="23"/>
        <v>0.44611014131250665</v>
      </c>
      <c r="M41" s="72">
        <f t="shared" si="23"/>
        <v>1.7765380427467765</v>
      </c>
      <c r="N41" s="72">
        <f t="shared" si="23"/>
        <v>2.9687992604145443</v>
      </c>
      <c r="O41" s="72">
        <f t="shared" si="23"/>
        <v>4.0336004377073102</v>
      </c>
      <c r="P41" s="72">
        <f t="shared" si="23"/>
        <v>4.9801186975320748</v>
      </c>
      <c r="Q41" s="72">
        <f t="shared" si="23"/>
        <v>5.8175311627958379</v>
      </c>
      <c r="R41" s="72">
        <f t="shared" si="23"/>
        <v>6.5537403560018488</v>
      </c>
      <c r="S41" s="72">
        <f t="shared" si="23"/>
        <v>7.1966487996533584</v>
      </c>
      <c r="T41" s="72">
        <f t="shared" si="23"/>
        <v>7.8242620384598673</v>
      </c>
      <c r="U41" s="72">
        <f t="shared" si="23"/>
        <v>8.4518752772663763</v>
      </c>
      <c r="V41" s="72">
        <f t="shared" si="23"/>
        <v>9.0794885160728853</v>
      </c>
      <c r="W41" s="72">
        <f t="shared" si="23"/>
        <v>9.7071017548793943</v>
      </c>
      <c r="X41" s="72">
        <f t="shared" si="23"/>
        <v>10.334714993685903</v>
      </c>
      <c r="Y41" s="72">
        <f t="shared" si="23"/>
        <v>10.962328232492412</v>
      </c>
      <c r="Z41" s="72">
        <f t="shared" si="23"/>
        <v>11.589941471298921</v>
      </c>
      <c r="AA41" s="72">
        <f t="shared" si="23"/>
        <v>12.21755471010543</v>
      </c>
      <c r="AB41" s="72">
        <f t="shared" si="23"/>
        <v>12.845167948911939</v>
      </c>
      <c r="AC41" s="72">
        <f t="shared" si="23"/>
        <v>13.472781187718448</v>
      </c>
      <c r="AD41" s="72">
        <f t="shared" si="23"/>
        <v>14.100394426524957</v>
      </c>
      <c r="AE41" s="72">
        <f t="shared" si="23"/>
        <v>14.728007665331466</v>
      </c>
      <c r="AF41" s="72">
        <f t="shared" si="23"/>
        <v>14.786894203984717</v>
      </c>
      <c r="AG41" s="72">
        <f t="shared" si="23"/>
        <v>14.277054042484711</v>
      </c>
      <c r="AH41" s="72">
        <f t="shared" si="23"/>
        <v>13.767213880984702</v>
      </c>
      <c r="AI41" s="72">
        <f t="shared" si="23"/>
        <v>13.257373719484693</v>
      </c>
      <c r="AJ41" s="72">
        <f t="shared" si="23"/>
        <v>12.747533557984685</v>
      </c>
      <c r="AK41" s="72">
        <f t="shared" si="23"/>
        <v>12.237693396484676</v>
      </c>
      <c r="AL41" s="72">
        <f t="shared" si="23"/>
        <v>11.727853234984668</v>
      </c>
      <c r="AM41" s="72">
        <f t="shared" si="23"/>
        <v>11.218013073484659</v>
      </c>
      <c r="AN41" s="72">
        <f t="shared" si="23"/>
        <v>10.708172911984651</v>
      </c>
      <c r="AO41" s="72">
        <f t="shared" si="23"/>
        <v>10.198332750484642</v>
      </c>
      <c r="AP41" s="72">
        <f t="shared" si="23"/>
        <v>9.6884925889846336</v>
      </c>
      <c r="AQ41" s="72">
        <f t="shared" si="23"/>
        <v>9.1786524274846251</v>
      </c>
      <c r="AR41" s="72">
        <f t="shared" si="23"/>
        <v>8.6688122659846165</v>
      </c>
      <c r="AS41" s="72">
        <f t="shared" si="23"/>
        <v>8.158972104484608</v>
      </c>
      <c r="AT41" s="72">
        <f t="shared" si="23"/>
        <v>7.6491319429846003</v>
      </c>
      <c r="AU41" s="72">
        <f t="shared" si="23"/>
        <v>7.1392917814845926</v>
      </c>
      <c r="AV41" s="72">
        <f t="shared" si="23"/>
        <v>6.629451619984585</v>
      </c>
      <c r="AW41" s="72">
        <f t="shared" si="23"/>
        <v>6.1196114584845773</v>
      </c>
      <c r="AX41" s="72">
        <f t="shared" si="23"/>
        <v>5.6097712969845697</v>
      </c>
      <c r="AY41" s="72">
        <f t="shared" si="23"/>
        <v>5.099931135484562</v>
      </c>
      <c r="AZ41" s="72">
        <f t="shared" si="23"/>
        <v>4.5900909739845543</v>
      </c>
      <c r="BA41" s="72">
        <f t="shared" si="23"/>
        <v>4.0802508124845467</v>
      </c>
      <c r="BB41" s="72">
        <f t="shared" si="23"/>
        <v>3.570410650984539</v>
      </c>
      <c r="BC41" s="72">
        <f t="shared" si="23"/>
        <v>3.0605704894845314</v>
      </c>
      <c r="BD41" s="72">
        <f t="shared" si="23"/>
        <v>2.5507303279845237</v>
      </c>
      <c r="BE41" s="72">
        <f t="shared" si="23"/>
        <v>2.040890166484516</v>
      </c>
      <c r="BF41" s="72">
        <f t="shared" si="23"/>
        <v>1.5310500049845084</v>
      </c>
      <c r="BG41" s="72">
        <f t="shared" si="23"/>
        <v>1.0212098434845007</v>
      </c>
      <c r="BH41" s="72">
        <f t="shared" si="23"/>
        <v>0.51136968198449306</v>
      </c>
      <c r="BI41" s="72">
        <f t="shared" si="23"/>
        <v>1.5295204844854027E-3</v>
      </c>
      <c r="BJ41" s="72">
        <f t="shared" si="23"/>
        <v>1.5295204844854027E-3</v>
      </c>
      <c r="BK41" s="72">
        <f t="shared" si="23"/>
        <v>1.5295204844854027E-3</v>
      </c>
      <c r="BL41" s="72">
        <f t="shared" si="23"/>
        <v>1.5295204844854027E-3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4">AVERAGE(C39,C41)</f>
        <v>0</v>
      </c>
      <c r="D42" s="66">
        <f t="shared" si="24"/>
        <v>0</v>
      </c>
      <c r="E42" s="66">
        <f t="shared" si="24"/>
        <v>0</v>
      </c>
      <c r="F42" s="66">
        <f>AVERAGE(F39,F41)</f>
        <v>0</v>
      </c>
      <c r="G42" s="66">
        <f t="shared" si="24"/>
        <v>0</v>
      </c>
      <c r="H42" s="66">
        <f t="shared" si="24"/>
        <v>0</v>
      </c>
      <c r="I42" s="66">
        <f t="shared" si="24"/>
        <v>0</v>
      </c>
      <c r="J42" s="66">
        <f t="shared" si="24"/>
        <v>0</v>
      </c>
      <c r="K42" s="66">
        <f t="shared" si="24"/>
        <v>0</v>
      </c>
      <c r="L42" s="66">
        <f t="shared" si="24"/>
        <v>0.22305507065625332</v>
      </c>
      <c r="M42" s="66">
        <f t="shared" si="24"/>
        <v>1.1113240920296417</v>
      </c>
      <c r="N42" s="66">
        <f t="shared" si="24"/>
        <v>2.3726686515806605</v>
      </c>
      <c r="O42" s="66">
        <f t="shared" si="24"/>
        <v>3.5011998490609271</v>
      </c>
      <c r="P42" s="66">
        <f t="shared" si="24"/>
        <v>4.5068595676196921</v>
      </c>
      <c r="Q42" s="66">
        <f t="shared" si="24"/>
        <v>5.3988249301639559</v>
      </c>
      <c r="R42" s="66">
        <f t="shared" si="24"/>
        <v>6.1856357593988438</v>
      </c>
      <c r="S42" s="66">
        <f t="shared" si="24"/>
        <v>6.8751945778276031</v>
      </c>
      <c r="T42" s="66">
        <f t="shared" si="24"/>
        <v>7.5104554190566128</v>
      </c>
      <c r="U42" s="66">
        <f t="shared" si="24"/>
        <v>8.1380686578631227</v>
      </c>
      <c r="V42" s="66">
        <f t="shared" si="24"/>
        <v>8.7656818966696299</v>
      </c>
      <c r="W42" s="66">
        <f t="shared" si="24"/>
        <v>9.3932951354761407</v>
      </c>
      <c r="X42" s="66">
        <f t="shared" si="24"/>
        <v>10.020908374282648</v>
      </c>
      <c r="Y42" s="66">
        <f t="shared" si="24"/>
        <v>10.648521613089159</v>
      </c>
      <c r="Z42" s="66">
        <f t="shared" si="24"/>
        <v>11.276134851895666</v>
      </c>
      <c r="AA42" s="66">
        <f t="shared" si="24"/>
        <v>11.903748090702177</v>
      </c>
      <c r="AB42" s="66">
        <f t="shared" si="24"/>
        <v>12.531361329508684</v>
      </c>
      <c r="AC42" s="66">
        <f t="shared" si="24"/>
        <v>13.158974568315195</v>
      </c>
      <c r="AD42" s="66">
        <f t="shared" si="24"/>
        <v>13.786587807121702</v>
      </c>
      <c r="AE42" s="66">
        <f t="shared" si="24"/>
        <v>14.414201045928213</v>
      </c>
      <c r="AF42" s="66">
        <f t="shared" si="24"/>
        <v>14.757450934658092</v>
      </c>
      <c r="AG42" s="66">
        <f t="shared" si="24"/>
        <v>14.531974123234715</v>
      </c>
      <c r="AH42" s="66">
        <f t="shared" si="24"/>
        <v>14.022133961734706</v>
      </c>
      <c r="AI42" s="66">
        <f t="shared" si="24"/>
        <v>13.512293800234698</v>
      </c>
      <c r="AJ42" s="66">
        <f t="shared" si="24"/>
        <v>13.002453638734689</v>
      </c>
      <c r="AK42" s="66">
        <f t="shared" si="24"/>
        <v>12.492613477234681</v>
      </c>
      <c r="AL42" s="66">
        <f t="shared" si="24"/>
        <v>11.982773315734672</v>
      </c>
      <c r="AM42" s="66">
        <f t="shared" si="24"/>
        <v>11.472933154234664</v>
      </c>
      <c r="AN42" s="66">
        <f t="shared" si="24"/>
        <v>10.963092992734655</v>
      </c>
      <c r="AO42" s="66">
        <f t="shared" si="24"/>
        <v>10.453252831234646</v>
      </c>
      <c r="AP42" s="66">
        <f t="shared" si="24"/>
        <v>9.9434126697346379</v>
      </c>
      <c r="AQ42" s="66">
        <f t="shared" si="24"/>
        <v>9.4335725082346293</v>
      </c>
      <c r="AR42" s="66">
        <f t="shared" si="24"/>
        <v>8.9237323467346208</v>
      </c>
      <c r="AS42" s="66">
        <f t="shared" si="24"/>
        <v>8.4138921852346122</v>
      </c>
      <c r="AT42" s="66">
        <f t="shared" si="24"/>
        <v>7.9040520237346037</v>
      </c>
      <c r="AU42" s="66">
        <f t="shared" si="24"/>
        <v>7.3942118622345969</v>
      </c>
      <c r="AV42" s="66">
        <f t="shared" si="24"/>
        <v>6.8843717007345884</v>
      </c>
      <c r="AW42" s="66">
        <f t="shared" si="24"/>
        <v>6.3745315392345816</v>
      </c>
      <c r="AX42" s="66">
        <f t="shared" si="24"/>
        <v>5.8646913777345731</v>
      </c>
      <c r="AY42" s="66">
        <f t="shared" si="24"/>
        <v>5.3548512162345663</v>
      </c>
      <c r="AZ42" s="66">
        <f t="shared" si="24"/>
        <v>4.8450110547345577</v>
      </c>
      <c r="BA42" s="66">
        <f t="shared" si="24"/>
        <v>4.335170893234551</v>
      </c>
      <c r="BB42" s="66">
        <f t="shared" si="24"/>
        <v>3.8253307317345429</v>
      </c>
      <c r="BC42" s="66">
        <f t="shared" si="24"/>
        <v>3.3154905702345352</v>
      </c>
      <c r="BD42" s="66">
        <f t="shared" si="24"/>
        <v>2.8056504087345275</v>
      </c>
      <c r="BE42" s="66">
        <f t="shared" si="24"/>
        <v>2.2958102472345199</v>
      </c>
      <c r="BF42" s="66">
        <f t="shared" si="24"/>
        <v>1.7859700857345122</v>
      </c>
      <c r="BG42" s="66">
        <f t="shared" si="24"/>
        <v>1.2761299242345046</v>
      </c>
      <c r="BH42" s="66">
        <f t="shared" si="24"/>
        <v>0.76628976273449689</v>
      </c>
      <c r="BI42" s="66">
        <f t="shared" si="24"/>
        <v>0.25644960123448923</v>
      </c>
      <c r="BJ42" s="66">
        <f t="shared" si="24"/>
        <v>1.5295204844854027E-3</v>
      </c>
      <c r="BK42" s="66">
        <f t="shared" si="24"/>
        <v>1.5295204844854027E-3</v>
      </c>
      <c r="BL42" s="66">
        <f t="shared" si="24"/>
        <v>1.5295204844854027E-3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5">B47</f>
        <v>0</v>
      </c>
      <c r="D45" s="53">
        <f t="shared" si="25"/>
        <v>0</v>
      </c>
      <c r="E45" s="53">
        <f t="shared" si="25"/>
        <v>0</v>
      </c>
      <c r="F45" s="53">
        <f t="shared" si="25"/>
        <v>0</v>
      </c>
      <c r="G45" s="53">
        <f t="shared" si="25"/>
        <v>0</v>
      </c>
      <c r="H45" s="53">
        <f t="shared" si="25"/>
        <v>0</v>
      </c>
      <c r="I45" s="53">
        <f t="shared" si="25"/>
        <v>0</v>
      </c>
      <c r="J45" s="53">
        <f t="shared" si="25"/>
        <v>0</v>
      </c>
      <c r="K45" s="53">
        <f t="shared" si="25"/>
        <v>0</v>
      </c>
      <c r="L45" s="53">
        <f t="shared" si="25"/>
        <v>0</v>
      </c>
      <c r="M45" s="53">
        <f t="shared" si="25"/>
        <v>0.13808171040625206</v>
      </c>
      <c r="N45" s="53">
        <f t="shared" si="25"/>
        <v>0.54988082275495476</v>
      </c>
      <c r="O45" s="53">
        <f t="shared" si="25"/>
        <v>0.91891405679497817</v>
      </c>
      <c r="P45" s="53">
        <f t="shared" si="25"/>
        <v>1.2484953735760724</v>
      </c>
      <c r="Q45" s="53">
        <f t="shared" si="25"/>
        <v>1.5414653111408805</v>
      </c>
      <c r="R45" s="53">
        <f t="shared" si="25"/>
        <v>1.8006644075320453</v>
      </c>
      <c r="S45" s="53">
        <f t="shared" si="25"/>
        <v>2.02853868161962</v>
      </c>
      <c r="T45" s="53">
        <f t="shared" si="25"/>
        <v>2.2275341522736589</v>
      </c>
      <c r="U45" s="53">
        <f t="shared" si="25"/>
        <v>2.4217953928566263</v>
      </c>
      <c r="V45" s="53">
        <f t="shared" si="25"/>
        <v>2.6160566334395936</v>
      </c>
      <c r="W45" s="53">
        <f t="shared" si="25"/>
        <v>2.8103178740225609</v>
      </c>
      <c r="X45" s="53">
        <f t="shared" si="25"/>
        <v>3.0045791146055283</v>
      </c>
      <c r="Y45" s="53">
        <f t="shared" si="25"/>
        <v>3.1988403551884956</v>
      </c>
      <c r="Z45" s="53">
        <f t="shared" si="25"/>
        <v>3.393101595771463</v>
      </c>
      <c r="AA45" s="53">
        <f t="shared" si="25"/>
        <v>3.5873628363544303</v>
      </c>
      <c r="AB45" s="53">
        <f t="shared" si="25"/>
        <v>3.7816240769373977</v>
      </c>
      <c r="AC45" s="53">
        <f t="shared" si="25"/>
        <v>3.975885317520365</v>
      </c>
      <c r="AD45" s="53">
        <f t="shared" si="25"/>
        <v>4.1701465581033323</v>
      </c>
      <c r="AE45" s="53">
        <f t="shared" si="25"/>
        <v>4.3644077986862992</v>
      </c>
      <c r="AF45" s="53">
        <f t="shared" si="25"/>
        <v>4.5586690392692661</v>
      </c>
      <c r="AG45" s="53">
        <f t="shared" si="25"/>
        <v>4.5768958250428913</v>
      </c>
      <c r="AH45" s="53">
        <f t="shared" si="25"/>
        <v>4.4190881560071746</v>
      </c>
      <c r="AI45" s="53">
        <f t="shared" si="25"/>
        <v>4.261280486971458</v>
      </c>
      <c r="AJ45" s="53">
        <f t="shared" si="25"/>
        <v>4.1034728179357414</v>
      </c>
      <c r="AK45" s="53">
        <f t="shared" si="25"/>
        <v>3.9456651489000247</v>
      </c>
      <c r="AL45" s="53">
        <f t="shared" si="25"/>
        <v>3.7878574798643081</v>
      </c>
      <c r="AM45" s="53">
        <f t="shared" si="25"/>
        <v>3.6300498108285915</v>
      </c>
      <c r="AN45" s="53">
        <f t="shared" si="25"/>
        <v>3.4722421417928748</v>
      </c>
      <c r="AO45" s="53">
        <f t="shared" si="25"/>
        <v>3.3144344727571582</v>
      </c>
      <c r="AP45" s="53">
        <f t="shared" si="25"/>
        <v>3.1566268037214416</v>
      </c>
      <c r="AQ45" s="53">
        <f t="shared" si="25"/>
        <v>2.9988191346857249</v>
      </c>
      <c r="AR45" s="53">
        <f t="shared" si="25"/>
        <v>2.8410114656500083</v>
      </c>
      <c r="AS45" s="53">
        <f t="shared" si="25"/>
        <v>2.6832037966142916</v>
      </c>
      <c r="AT45" s="53">
        <f t="shared" si="25"/>
        <v>2.525396127578575</v>
      </c>
      <c r="AU45" s="53">
        <f t="shared" si="25"/>
        <v>2.3675884585428584</v>
      </c>
      <c r="AV45" s="53">
        <f t="shared" si="25"/>
        <v>2.2097807895071417</v>
      </c>
      <c r="AW45" s="53">
        <f t="shared" si="25"/>
        <v>2.0519731204714251</v>
      </c>
      <c r="AX45" s="53">
        <f t="shared" si="25"/>
        <v>1.8941654514357085</v>
      </c>
      <c r="AY45" s="53">
        <f t="shared" si="25"/>
        <v>1.7363577823999918</v>
      </c>
      <c r="AZ45" s="53">
        <f t="shared" si="25"/>
        <v>1.5785501133642752</v>
      </c>
      <c r="BA45" s="53">
        <f t="shared" si="25"/>
        <v>1.4207424443285586</v>
      </c>
      <c r="BB45" s="53">
        <f t="shared" si="25"/>
        <v>1.2629347752928419</v>
      </c>
      <c r="BC45" s="53">
        <f t="shared" si="25"/>
        <v>1.1051271062571253</v>
      </c>
      <c r="BD45" s="53">
        <f t="shared" si="25"/>
        <v>0.94731943722140866</v>
      </c>
      <c r="BE45" s="53">
        <f t="shared" si="25"/>
        <v>0.78951176818569202</v>
      </c>
      <c r="BF45" s="53">
        <f t="shared" si="25"/>
        <v>0.63170409914997538</v>
      </c>
      <c r="BG45" s="53">
        <f t="shared" si="25"/>
        <v>0.47389643011425875</v>
      </c>
      <c r="BH45" s="53">
        <f t="shared" si="25"/>
        <v>0.31608876107854211</v>
      </c>
      <c r="BI45" s="53">
        <f t="shared" si="25"/>
        <v>0.15828109204282545</v>
      </c>
      <c r="BJ45" s="53">
        <f t="shared" si="25"/>
        <v>4.7342300710878638E-4</v>
      </c>
      <c r="BK45" s="53">
        <f t="shared" si="25"/>
        <v>4.7342300710878638E-4</v>
      </c>
      <c r="BL45" s="53">
        <f t="shared" si="25"/>
        <v>4.7342300710878638E-4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0.13808171040625206</v>
      </c>
      <c r="M46" s="53">
        <f>(M27-M114)*'Assumptions (Inputs)'!$D$26</f>
        <v>0.41179911234870265</v>
      </c>
      <c r="N46" s="53">
        <f>(N27-N114)*'Assumptions (Inputs)'!$D$26</f>
        <v>0.36903323404002342</v>
      </c>
      <c r="O46" s="53">
        <f>(O27-O114)*'Assumptions (Inputs)'!$D$26</f>
        <v>0.32958131678109426</v>
      </c>
      <c r="P46" s="53">
        <f>(P27-P114)*'Assumptions (Inputs)'!$D$26</f>
        <v>0.29296993756480799</v>
      </c>
      <c r="Q46" s="53">
        <f>(Q27-Q114)*'Assumptions (Inputs)'!$D$26</f>
        <v>0.25919909639116467</v>
      </c>
      <c r="R46" s="53">
        <f>(R27-R114)*'Assumptions (Inputs)'!$D$26</f>
        <v>0.22787427408757485</v>
      </c>
      <c r="S46" s="53">
        <f>(S27-S114)*'Assumptions (Inputs)'!$D$26</f>
        <v>0.19899547065403875</v>
      </c>
      <c r="T46" s="53">
        <f>(T27-T114)*'Assumptions (Inputs)'!$D$26</f>
        <v>0.19426124058296723</v>
      </c>
      <c r="U46" s="53">
        <f>(U27-U114)*'Assumptions (Inputs)'!$D$26</f>
        <v>0.19426124058296723</v>
      </c>
      <c r="V46" s="53">
        <f>(V27-V114)*'Assumptions (Inputs)'!$D$26</f>
        <v>0.19426124058296723</v>
      </c>
      <c r="W46" s="53">
        <f>(W27-W114)*'Assumptions (Inputs)'!$D$26</f>
        <v>0.19426124058296723</v>
      </c>
      <c r="X46" s="53">
        <f>(X27-X114)*'Assumptions (Inputs)'!$D$26</f>
        <v>0.19426124058296723</v>
      </c>
      <c r="Y46" s="53">
        <f>(Y27-Y114)*'Assumptions (Inputs)'!$D$26</f>
        <v>0.19426124058296723</v>
      </c>
      <c r="Z46" s="53">
        <f>(Z27-Z114)*'Assumptions (Inputs)'!$D$26</f>
        <v>0.19426124058296723</v>
      </c>
      <c r="AA46" s="53">
        <f>(AA27-AA114)*'Assumptions (Inputs)'!$D$26</f>
        <v>0.19426124058296723</v>
      </c>
      <c r="AB46" s="53">
        <f>(AB27-AB114)*'Assumptions (Inputs)'!$D$26</f>
        <v>0.19426124058296723</v>
      </c>
      <c r="AC46" s="53">
        <f>(AC27-AC114)*'Assumptions (Inputs)'!$D$26</f>
        <v>0.19426124058296723</v>
      </c>
      <c r="AD46" s="53">
        <f>(AD27-AD114)*'Assumptions (Inputs)'!$D$26</f>
        <v>0.19426124058296723</v>
      </c>
      <c r="AE46" s="53">
        <f>(AE27-AE114)*'Assumptions (Inputs)'!$D$26</f>
        <v>0.19426124058296723</v>
      </c>
      <c r="AF46" s="53">
        <f>(AF27-AF114)*'Assumptions (Inputs)'!$D$26</f>
        <v>1.8226785773625284E-2</v>
      </c>
      <c r="AG46" s="53">
        <f>(AG27-AG114)*'Assumptions (Inputs)'!$D$26</f>
        <v>-0.15780766903571666</v>
      </c>
      <c r="AH46" s="53">
        <f>(AH27-AH114)*'Assumptions (Inputs)'!$D$26</f>
        <v>-0.15780766903571666</v>
      </c>
      <c r="AI46" s="53">
        <f>(AI27-AI114)*'Assumptions (Inputs)'!$D$26</f>
        <v>-0.15780766903571666</v>
      </c>
      <c r="AJ46" s="53">
        <f>(AJ27-AJ114)*'Assumptions (Inputs)'!$D$26</f>
        <v>-0.15780766903571666</v>
      </c>
      <c r="AK46" s="53">
        <f>(AK27-AK114)*'Assumptions (Inputs)'!$D$26</f>
        <v>-0.15780766903571666</v>
      </c>
      <c r="AL46" s="53">
        <f>(AL27-AL114)*'Assumptions (Inputs)'!$D$26</f>
        <v>-0.15780766903571666</v>
      </c>
      <c r="AM46" s="53">
        <f>(AM27-AM114)*'Assumptions (Inputs)'!$D$26</f>
        <v>-0.15780766903571666</v>
      </c>
      <c r="AN46" s="53">
        <f>(AN27-AN114)*'Assumptions (Inputs)'!$D$26</f>
        <v>-0.15780766903571666</v>
      </c>
      <c r="AO46" s="53">
        <f>(AO27-AO114)*'Assumptions (Inputs)'!$D$26</f>
        <v>-0.15780766903571666</v>
      </c>
      <c r="AP46" s="53">
        <f>(AP27-AP114)*'Assumptions (Inputs)'!$D$26</f>
        <v>-0.15780766903571666</v>
      </c>
      <c r="AQ46" s="53">
        <f>(AQ27-AQ114)*'Assumptions (Inputs)'!$D$26</f>
        <v>-0.15780766903571666</v>
      </c>
      <c r="AR46" s="53">
        <f>(AR27-AR114)*'Assumptions (Inputs)'!$D$26</f>
        <v>-0.15780766903571666</v>
      </c>
      <c r="AS46" s="53">
        <f>(AS27-AS114)*'Assumptions (Inputs)'!$D$26</f>
        <v>-0.15780766903571666</v>
      </c>
      <c r="AT46" s="53">
        <f>(AT27-AT114)*'Assumptions (Inputs)'!$D$26</f>
        <v>-0.15780766903571666</v>
      </c>
      <c r="AU46" s="53">
        <f>(AU27-AU114)*'Assumptions (Inputs)'!$D$26</f>
        <v>-0.15780766903571666</v>
      </c>
      <c r="AV46" s="53">
        <f>(AV27-AV114)*'Assumptions (Inputs)'!$D$26</f>
        <v>-0.15780766903571666</v>
      </c>
      <c r="AW46" s="53">
        <f>(AW27-AW114)*'Assumptions (Inputs)'!$D$26</f>
        <v>-0.15780766903571666</v>
      </c>
      <c r="AX46" s="53">
        <f>(AX27-AX114)*'Assumptions (Inputs)'!$D$26</f>
        <v>-0.15780766903571666</v>
      </c>
      <c r="AY46" s="53">
        <f>(AY27-AY114)*'Assumptions (Inputs)'!$D$26</f>
        <v>-0.15780766903571666</v>
      </c>
      <c r="AZ46" s="53">
        <f>(AZ27-AZ114)*'Assumptions (Inputs)'!$D$26</f>
        <v>-0.15780766903571666</v>
      </c>
      <c r="BA46" s="53">
        <f>(BA27-BA114)*'Assumptions (Inputs)'!$D$26</f>
        <v>-0.15780766903571666</v>
      </c>
      <c r="BB46" s="53">
        <f>(BB27-BB114)*'Assumptions (Inputs)'!$D$26</f>
        <v>-0.15780766903571666</v>
      </c>
      <c r="BC46" s="53">
        <f>(BC27-BC114)*'Assumptions (Inputs)'!$D$26</f>
        <v>-0.15780766903571666</v>
      </c>
      <c r="BD46" s="53">
        <f>(BD27-BD114)*'Assumptions (Inputs)'!$D$26</f>
        <v>-0.15780766903571666</v>
      </c>
      <c r="BE46" s="53">
        <f>(BE27-BE114)*'Assumptions (Inputs)'!$D$26</f>
        <v>-0.15780766903571666</v>
      </c>
      <c r="BF46" s="53">
        <f>(BF27-BF114)*'Assumptions (Inputs)'!$D$26</f>
        <v>-0.15780766903571666</v>
      </c>
      <c r="BG46" s="53">
        <f>(BG27-BG114)*'Assumptions (Inputs)'!$D$26</f>
        <v>-0.15780766903571666</v>
      </c>
      <c r="BH46" s="53">
        <f>(BH27-BH114)*'Assumptions (Inputs)'!$D$26</f>
        <v>-0.15780766903571666</v>
      </c>
      <c r="BI46" s="53">
        <f>(BI27-BI114)*'Assumptions (Inputs)'!$D$26</f>
        <v>-0.15780766903571666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4.7342300710878638E-4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6">SUM(B45:B46)</f>
        <v>0</v>
      </c>
      <c r="C47" s="75">
        <f t="shared" si="26"/>
        <v>0</v>
      </c>
      <c r="D47" s="75">
        <f>SUM(D45:D46)</f>
        <v>0</v>
      </c>
      <c r="E47" s="75">
        <f>SUM(E45:E46)</f>
        <v>0</v>
      </c>
      <c r="F47" s="75">
        <f t="shared" si="26"/>
        <v>0</v>
      </c>
      <c r="G47" s="75">
        <f t="shared" si="26"/>
        <v>0</v>
      </c>
      <c r="H47" s="75">
        <f t="shared" si="26"/>
        <v>0</v>
      </c>
      <c r="I47" s="75">
        <f t="shared" si="26"/>
        <v>0</v>
      </c>
      <c r="J47" s="75">
        <f t="shared" si="26"/>
        <v>0</v>
      </c>
      <c r="K47" s="75">
        <f t="shared" si="26"/>
        <v>0</v>
      </c>
      <c r="L47" s="75">
        <f t="shared" si="26"/>
        <v>0.13808171040625206</v>
      </c>
      <c r="M47" s="75">
        <f t="shared" si="26"/>
        <v>0.54988082275495476</v>
      </c>
      <c r="N47" s="75">
        <f t="shared" si="26"/>
        <v>0.91891405679497817</v>
      </c>
      <c r="O47" s="75">
        <f t="shared" si="26"/>
        <v>1.2484953735760724</v>
      </c>
      <c r="P47" s="75">
        <f t="shared" si="26"/>
        <v>1.5414653111408805</v>
      </c>
      <c r="Q47" s="75">
        <f t="shared" si="26"/>
        <v>1.8006644075320453</v>
      </c>
      <c r="R47" s="75">
        <f t="shared" si="26"/>
        <v>2.02853868161962</v>
      </c>
      <c r="S47" s="75">
        <f t="shared" si="26"/>
        <v>2.2275341522736589</v>
      </c>
      <c r="T47" s="75">
        <f t="shared" si="26"/>
        <v>2.4217953928566263</v>
      </c>
      <c r="U47" s="75">
        <f t="shared" si="26"/>
        <v>2.6160566334395936</v>
      </c>
      <c r="V47" s="75">
        <f t="shared" si="26"/>
        <v>2.8103178740225609</v>
      </c>
      <c r="W47" s="75">
        <f t="shared" si="26"/>
        <v>3.0045791146055283</v>
      </c>
      <c r="X47" s="75">
        <f t="shared" si="26"/>
        <v>3.1988403551884956</v>
      </c>
      <c r="Y47" s="75">
        <f t="shared" si="26"/>
        <v>3.393101595771463</v>
      </c>
      <c r="Z47" s="75">
        <f t="shared" si="26"/>
        <v>3.5873628363544303</v>
      </c>
      <c r="AA47" s="75">
        <f t="shared" si="26"/>
        <v>3.7816240769373977</v>
      </c>
      <c r="AB47" s="75">
        <f t="shared" si="26"/>
        <v>3.975885317520365</v>
      </c>
      <c r="AC47" s="75">
        <f t="shared" si="26"/>
        <v>4.1701465581033323</v>
      </c>
      <c r="AD47" s="75">
        <f t="shared" si="26"/>
        <v>4.3644077986862992</v>
      </c>
      <c r="AE47" s="75">
        <f t="shared" si="26"/>
        <v>4.5586690392692661</v>
      </c>
      <c r="AF47" s="75">
        <f t="shared" si="26"/>
        <v>4.5768958250428913</v>
      </c>
      <c r="AG47" s="75">
        <f t="shared" si="26"/>
        <v>4.4190881560071746</v>
      </c>
      <c r="AH47" s="75">
        <f t="shared" si="26"/>
        <v>4.261280486971458</v>
      </c>
      <c r="AI47" s="75">
        <f t="shared" si="26"/>
        <v>4.1034728179357414</v>
      </c>
      <c r="AJ47" s="75">
        <f t="shared" si="26"/>
        <v>3.9456651489000247</v>
      </c>
      <c r="AK47" s="75">
        <f t="shared" si="26"/>
        <v>3.7878574798643081</v>
      </c>
      <c r="AL47" s="75">
        <f t="shared" si="26"/>
        <v>3.6300498108285915</v>
      </c>
      <c r="AM47" s="75">
        <f t="shared" si="26"/>
        <v>3.4722421417928748</v>
      </c>
      <c r="AN47" s="75">
        <f t="shared" si="26"/>
        <v>3.3144344727571582</v>
      </c>
      <c r="AO47" s="75">
        <f t="shared" si="26"/>
        <v>3.1566268037214416</v>
      </c>
      <c r="AP47" s="75">
        <f t="shared" si="26"/>
        <v>2.9988191346857249</v>
      </c>
      <c r="AQ47" s="75">
        <f t="shared" si="26"/>
        <v>2.8410114656500083</v>
      </c>
      <c r="AR47" s="75">
        <f t="shared" si="26"/>
        <v>2.6832037966142916</v>
      </c>
      <c r="AS47" s="75">
        <f t="shared" si="26"/>
        <v>2.525396127578575</v>
      </c>
      <c r="AT47" s="75">
        <f t="shared" si="26"/>
        <v>2.3675884585428584</v>
      </c>
      <c r="AU47" s="75">
        <f t="shared" si="26"/>
        <v>2.2097807895071417</v>
      </c>
      <c r="AV47" s="75">
        <f t="shared" si="26"/>
        <v>2.0519731204714251</v>
      </c>
      <c r="AW47" s="75">
        <f t="shared" si="26"/>
        <v>1.8941654514357085</v>
      </c>
      <c r="AX47" s="75">
        <f t="shared" si="26"/>
        <v>1.7363577823999918</v>
      </c>
      <c r="AY47" s="75">
        <f t="shared" si="26"/>
        <v>1.5785501133642752</v>
      </c>
      <c r="AZ47" s="75">
        <f t="shared" si="26"/>
        <v>1.4207424443285586</v>
      </c>
      <c r="BA47" s="75">
        <f t="shared" si="26"/>
        <v>1.2629347752928419</v>
      </c>
      <c r="BB47" s="75">
        <f t="shared" si="26"/>
        <v>1.1051271062571253</v>
      </c>
      <c r="BC47" s="75">
        <f t="shared" si="26"/>
        <v>0.94731943722140866</v>
      </c>
      <c r="BD47" s="75">
        <f t="shared" si="26"/>
        <v>0.78951176818569202</v>
      </c>
      <c r="BE47" s="75">
        <f t="shared" si="26"/>
        <v>0.63170409914997538</v>
      </c>
      <c r="BF47" s="75">
        <f t="shared" si="26"/>
        <v>0.47389643011425875</v>
      </c>
      <c r="BG47" s="75">
        <f t="shared" si="26"/>
        <v>0.31608876107854211</v>
      </c>
      <c r="BH47" s="75">
        <f t="shared" si="26"/>
        <v>0.15828109204282545</v>
      </c>
      <c r="BI47" s="75">
        <f t="shared" si="26"/>
        <v>4.7342300710878638E-4</v>
      </c>
      <c r="BJ47" s="75">
        <f t="shared" si="26"/>
        <v>4.7342300710878638E-4</v>
      </c>
      <c r="BK47" s="75">
        <f t="shared" si="26"/>
        <v>4.7342300710878638E-4</v>
      </c>
      <c r="BL47" s="75">
        <f t="shared" si="26"/>
        <v>4.7342300710878638E-4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7">AVERAGE(B45,B47)</f>
        <v>0</v>
      </c>
      <c r="C48" s="66">
        <f t="shared" si="27"/>
        <v>0</v>
      </c>
      <c r="D48" s="66">
        <f t="shared" si="27"/>
        <v>0</v>
      </c>
      <c r="E48" s="66">
        <f>AVERAGE(E45,E47)</f>
        <v>0</v>
      </c>
      <c r="F48" s="66">
        <f t="shared" si="27"/>
        <v>0</v>
      </c>
      <c r="G48" s="66">
        <f>AVERAGE(G45,G47)</f>
        <v>0</v>
      </c>
      <c r="H48" s="66">
        <f t="shared" si="27"/>
        <v>0</v>
      </c>
      <c r="I48" s="66">
        <f t="shared" si="27"/>
        <v>0</v>
      </c>
      <c r="J48" s="66">
        <f t="shared" si="27"/>
        <v>0</v>
      </c>
      <c r="K48" s="66">
        <f t="shared" si="27"/>
        <v>0</v>
      </c>
      <c r="L48" s="66">
        <f>AVERAGE(L45,L47)</f>
        <v>6.9040855203126028E-2</v>
      </c>
      <c r="M48" s="66">
        <f>AVERAGE(M45,M47)</f>
        <v>0.34398126658060341</v>
      </c>
      <c r="N48" s="66">
        <f>AVERAGE(N45,N47)</f>
        <v>0.73439743977496641</v>
      </c>
      <c r="O48" s="66">
        <f t="shared" ref="O48:BL48" si="28">AVERAGE(O45,O47)</f>
        <v>1.0837047151855252</v>
      </c>
      <c r="P48" s="66">
        <f t="shared" si="28"/>
        <v>1.3949803423584766</v>
      </c>
      <c r="Q48" s="66">
        <f t="shared" si="28"/>
        <v>1.6710648593364628</v>
      </c>
      <c r="R48" s="66">
        <f t="shared" si="28"/>
        <v>1.9146015445758326</v>
      </c>
      <c r="S48" s="66">
        <f t="shared" si="28"/>
        <v>2.1280364169466397</v>
      </c>
      <c r="T48" s="66">
        <f t="shared" si="28"/>
        <v>2.3246647725651428</v>
      </c>
      <c r="U48" s="66">
        <f t="shared" si="28"/>
        <v>2.5189260131481097</v>
      </c>
      <c r="V48" s="66">
        <f t="shared" si="28"/>
        <v>2.7131872537310775</v>
      </c>
      <c r="W48" s="66">
        <f t="shared" si="28"/>
        <v>2.9074484943140444</v>
      </c>
      <c r="X48" s="66">
        <f t="shared" si="28"/>
        <v>3.1017097348970122</v>
      </c>
      <c r="Y48" s="66">
        <f t="shared" si="28"/>
        <v>3.2959709754799791</v>
      </c>
      <c r="Z48" s="66">
        <f t="shared" si="28"/>
        <v>3.4902322160629469</v>
      </c>
      <c r="AA48" s="66">
        <f t="shared" si="28"/>
        <v>3.6844934566459138</v>
      </c>
      <c r="AB48" s="66">
        <f t="shared" si="28"/>
        <v>3.8787546972288816</v>
      </c>
      <c r="AC48" s="66">
        <f t="shared" si="28"/>
        <v>4.0730159378118485</v>
      </c>
      <c r="AD48" s="66">
        <f t="shared" si="28"/>
        <v>4.2672771783948154</v>
      </c>
      <c r="AE48" s="66">
        <f t="shared" si="28"/>
        <v>4.4615384189777831</v>
      </c>
      <c r="AF48" s="66">
        <f t="shared" si="28"/>
        <v>4.5677824321560792</v>
      </c>
      <c r="AG48" s="66">
        <f t="shared" si="28"/>
        <v>4.4979919905250334</v>
      </c>
      <c r="AH48" s="66">
        <f t="shared" si="28"/>
        <v>4.3401843214893159</v>
      </c>
      <c r="AI48" s="66">
        <f t="shared" si="28"/>
        <v>4.1823766524536001</v>
      </c>
      <c r="AJ48" s="66">
        <f t="shared" si="28"/>
        <v>4.0245689834178826</v>
      </c>
      <c r="AK48" s="66">
        <f t="shared" si="28"/>
        <v>3.8667613143821664</v>
      </c>
      <c r="AL48" s="66">
        <f t="shared" si="28"/>
        <v>3.7089536453464498</v>
      </c>
      <c r="AM48" s="66">
        <f t="shared" si="28"/>
        <v>3.5511459763107331</v>
      </c>
      <c r="AN48" s="66">
        <f t="shared" si="28"/>
        <v>3.3933383072750165</v>
      </c>
      <c r="AO48" s="66">
        <f t="shared" si="28"/>
        <v>3.2355306382392999</v>
      </c>
      <c r="AP48" s="66">
        <f t="shared" si="28"/>
        <v>3.0777229692035832</v>
      </c>
      <c r="AQ48" s="66">
        <f t="shared" si="28"/>
        <v>2.9199153001678666</v>
      </c>
      <c r="AR48" s="66">
        <f t="shared" si="28"/>
        <v>2.76210763113215</v>
      </c>
      <c r="AS48" s="66">
        <f t="shared" si="28"/>
        <v>2.6042999620964333</v>
      </c>
      <c r="AT48" s="66">
        <f t="shared" si="28"/>
        <v>2.4464922930607167</v>
      </c>
      <c r="AU48" s="66">
        <f t="shared" si="28"/>
        <v>2.2886846240250001</v>
      </c>
      <c r="AV48" s="66">
        <f t="shared" si="28"/>
        <v>2.1308769549892834</v>
      </c>
      <c r="AW48" s="66">
        <f t="shared" si="28"/>
        <v>1.9730692859535668</v>
      </c>
      <c r="AX48" s="66">
        <f t="shared" si="28"/>
        <v>1.8152616169178502</v>
      </c>
      <c r="AY48" s="66">
        <f t="shared" si="28"/>
        <v>1.6574539478821335</v>
      </c>
      <c r="AZ48" s="66">
        <f t="shared" si="28"/>
        <v>1.4996462788464169</v>
      </c>
      <c r="BA48" s="66">
        <f t="shared" si="28"/>
        <v>1.3418386098107002</v>
      </c>
      <c r="BB48" s="66">
        <f t="shared" si="28"/>
        <v>1.1840309407749836</v>
      </c>
      <c r="BC48" s="66">
        <f t="shared" si="28"/>
        <v>1.026223271739267</v>
      </c>
      <c r="BD48" s="66">
        <f t="shared" si="28"/>
        <v>0.86841560270355034</v>
      </c>
      <c r="BE48" s="66">
        <f t="shared" si="28"/>
        <v>0.7106079336678337</v>
      </c>
      <c r="BF48" s="66">
        <f t="shared" si="28"/>
        <v>0.55280026463211707</v>
      </c>
      <c r="BG48" s="66">
        <f t="shared" si="28"/>
        <v>0.39499259559640043</v>
      </c>
      <c r="BH48" s="66">
        <f t="shared" si="28"/>
        <v>0.2371849265606838</v>
      </c>
      <c r="BI48" s="66">
        <f t="shared" si="28"/>
        <v>7.9377257524967118E-2</v>
      </c>
      <c r="BJ48" s="66">
        <f t="shared" si="28"/>
        <v>4.7342300710878638E-4</v>
      </c>
      <c r="BK48" s="66">
        <f t="shared" si="28"/>
        <v>4.7342300710878638E-4</v>
      </c>
      <c r="BL48" s="66">
        <f t="shared" si="28"/>
        <v>4.7342300710878638E-4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9">C22-C36-C42-C48</f>
        <v>0</v>
      </c>
      <c r="D50" s="69">
        <f t="shared" si="29"/>
        <v>0</v>
      </c>
      <c r="E50" s="69">
        <f t="shared" si="29"/>
        <v>0</v>
      </c>
      <c r="F50" s="69">
        <f t="shared" si="29"/>
        <v>0</v>
      </c>
      <c r="G50" s="69">
        <f t="shared" si="29"/>
        <v>0</v>
      </c>
      <c r="H50" s="69">
        <f t="shared" si="29"/>
        <v>0</v>
      </c>
      <c r="I50" s="69">
        <f t="shared" si="29"/>
        <v>0</v>
      </c>
      <c r="J50" s="69">
        <f t="shared" si="29"/>
        <v>0</v>
      </c>
      <c r="K50" s="69">
        <f t="shared" si="29"/>
        <v>0</v>
      </c>
      <c r="L50" s="69">
        <f t="shared" si="29"/>
        <v>58.885779962534372</v>
      </c>
      <c r="M50" s="69">
        <f t="shared" si="29"/>
        <v>115.38306498514152</v>
      </c>
      <c r="N50" s="69">
        <f t="shared" si="29"/>
        <v>110.69654138632467</v>
      </c>
      <c r="O50" s="69">
        <f t="shared" si="29"/>
        <v>106.18394004736237</v>
      </c>
      <c r="P50" s="69">
        <f t="shared" si="29"/>
        <v>101.83224183555916</v>
      </c>
      <c r="Q50" s="69">
        <f t="shared" si="29"/>
        <v>97.629429089965441</v>
      </c>
      <c r="R50" s="69">
        <f t="shared" si="29"/>
        <v>93.564318709419709</v>
      </c>
      <c r="S50" s="69">
        <f t="shared" si="29"/>
        <v>89.626562152548672</v>
      </c>
      <c r="T50" s="69">
        <f t="shared" si="29"/>
        <v>85.759910089629685</v>
      </c>
      <c r="U50" s="69">
        <f t="shared" si="29"/>
        <v>81.903272744168731</v>
      </c>
      <c r="V50" s="69">
        <f t="shared" si="29"/>
        <v>78.046635398707778</v>
      </c>
      <c r="W50" s="69">
        <f t="shared" si="29"/>
        <v>74.189998053246839</v>
      </c>
      <c r="X50" s="69">
        <f t="shared" si="29"/>
        <v>70.333360707785886</v>
      </c>
      <c r="Y50" s="69">
        <f t="shared" si="29"/>
        <v>66.476723362324933</v>
      </c>
      <c r="Z50" s="69">
        <f t="shared" si="29"/>
        <v>62.620086016863979</v>
      </c>
      <c r="AA50" s="69">
        <f t="shared" si="29"/>
        <v>58.763448671403026</v>
      </c>
      <c r="AB50" s="69">
        <f t="shared" si="29"/>
        <v>54.906811325942073</v>
      </c>
      <c r="AC50" s="69">
        <f t="shared" si="29"/>
        <v>51.050173980481127</v>
      </c>
      <c r="AD50" s="69">
        <f t="shared" si="29"/>
        <v>47.193536635020173</v>
      </c>
      <c r="AE50" s="69">
        <f t="shared" si="29"/>
        <v>43.336899289559227</v>
      </c>
      <c r="AF50" s="69">
        <f t="shared" si="29"/>
        <v>39.852642521579583</v>
      </c>
      <c r="AG50" s="69">
        <f t="shared" si="29"/>
        <v>37.113146908562527</v>
      </c>
      <c r="AH50" s="69">
        <f t="shared" si="29"/>
        <v>34.74603187302678</v>
      </c>
      <c r="AI50" s="69">
        <f t="shared" si="29"/>
        <v>32.378916837491033</v>
      </c>
      <c r="AJ50" s="69">
        <f t="shared" si="29"/>
        <v>30.011801801955283</v>
      </c>
      <c r="AK50" s="69">
        <f t="shared" si="29"/>
        <v>27.644686766419536</v>
      </c>
      <c r="AL50" s="69">
        <f t="shared" si="29"/>
        <v>25.277571730883786</v>
      </c>
      <c r="AM50" s="69">
        <f t="shared" si="29"/>
        <v>22.910456695348039</v>
      </c>
      <c r="AN50" s="69">
        <f t="shared" si="29"/>
        <v>20.543341659812288</v>
      </c>
      <c r="AO50" s="69">
        <f t="shared" si="29"/>
        <v>18.176226624276538</v>
      </c>
      <c r="AP50" s="69">
        <f t="shared" si="29"/>
        <v>15.809111588740789</v>
      </c>
      <c r="AQ50" s="69">
        <f t="shared" si="29"/>
        <v>13.441996553205039</v>
      </c>
      <c r="AR50" s="69">
        <f t="shared" si="29"/>
        <v>11.07488151766929</v>
      </c>
      <c r="AS50" s="69">
        <f t="shared" si="29"/>
        <v>8.7077664821335397</v>
      </c>
      <c r="AT50" s="69">
        <f t="shared" si="29"/>
        <v>6.340651446597791</v>
      </c>
      <c r="AU50" s="69">
        <f t="shared" si="29"/>
        <v>3.9735364110620393</v>
      </c>
      <c r="AV50" s="69">
        <f t="shared" si="29"/>
        <v>1.6064213755262897</v>
      </c>
      <c r="AW50" s="69">
        <f t="shared" si="29"/>
        <v>-0.76069366000946159</v>
      </c>
      <c r="AX50" s="69">
        <f t="shared" si="29"/>
        <v>-3.1278086955452111</v>
      </c>
      <c r="AY50" s="69">
        <f t="shared" si="29"/>
        <v>-5.4949237310809629</v>
      </c>
      <c r="AZ50" s="69">
        <f t="shared" si="29"/>
        <v>-7.8620387666167115</v>
      </c>
      <c r="BA50" s="69">
        <f t="shared" si="29"/>
        <v>-10.229153802152464</v>
      </c>
      <c r="BB50" s="69">
        <f t="shared" si="29"/>
        <v>-12.596268837688212</v>
      </c>
      <c r="BC50" s="69">
        <f>BC22-BC36-BC42-BC48</f>
        <v>-14.963383873223936</v>
      </c>
      <c r="BD50" s="69">
        <f>BD22-BD36-BD42-BD48</f>
        <v>-17.330498908759715</v>
      </c>
      <c r="BE50" s="69">
        <f t="shared" si="29"/>
        <v>-19.697613944295437</v>
      </c>
      <c r="BF50" s="69">
        <f t="shared" si="29"/>
        <v>-22.064728979831216</v>
      </c>
      <c r="BG50" s="69">
        <f t="shared" si="29"/>
        <v>-24.431844015366934</v>
      </c>
      <c r="BH50" s="69">
        <f t="shared" si="29"/>
        <v>-26.798959050902717</v>
      </c>
      <c r="BI50" s="69">
        <f>BI22-BI36-BI42-BI48</f>
        <v>-13.992259756081086</v>
      </c>
      <c r="BJ50" s="69">
        <f>BJ22-BJ36-BJ42-BJ48</f>
        <v>-2.0029434915941891E-3</v>
      </c>
      <c r="BK50" s="69">
        <f>BK22-BK36-BK42-BK48</f>
        <v>-2.0029434915941891E-3</v>
      </c>
      <c r="BL50" s="69">
        <f>BL22-BL36-BL42-BL48</f>
        <v>-2.0029434915941891E-3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0.39181749954248435</v>
      </c>
      <c r="M53" s="78">
        <f>(+M33-M114)*'Assumptions (Inputs)'!$E$31/'Assumptions (Inputs)'!$E$30</f>
        <v>0.39181749954248435</v>
      </c>
      <c r="N53" s="78">
        <f>(+N33-N114)*'Assumptions (Inputs)'!$E$31/'Assumptions (Inputs)'!$E$30</f>
        <v>0.39181749954248435</v>
      </c>
      <c r="O53" s="78">
        <f>(+O33-O114)*'Assumptions (Inputs)'!$E$31/'Assumptions (Inputs)'!$E$30</f>
        <v>0.39181749954248435</v>
      </c>
      <c r="P53" s="78">
        <f>(+P33-P114)*'Assumptions (Inputs)'!$E$31/'Assumptions (Inputs)'!$E$30</f>
        <v>0.39181749954248435</v>
      </c>
      <c r="Q53" s="78">
        <f>(+Q33-Q114)*'Assumptions (Inputs)'!$E$31/'Assumptions (Inputs)'!$E$30</f>
        <v>0.39181749954248435</v>
      </c>
      <c r="R53" s="78">
        <f>(+R33-R114)*'Assumptions (Inputs)'!$E$31/'Assumptions (Inputs)'!$E$30</f>
        <v>0.39181749954248435</v>
      </c>
      <c r="S53" s="78">
        <f>(+S33-S114)*'Assumptions (Inputs)'!$E$31/'Assumptions (Inputs)'!$E$30</f>
        <v>0.39181749954248435</v>
      </c>
      <c r="T53" s="78">
        <f>(+T33-T114)*'Assumptions (Inputs)'!$E$31/'Assumptions (Inputs)'!$E$30</f>
        <v>0.39181749954248435</v>
      </c>
      <c r="U53" s="78">
        <f>(+U33-U114)*'Assumptions (Inputs)'!$E$31/'Assumptions (Inputs)'!$E$30</f>
        <v>0.39181749954248435</v>
      </c>
      <c r="V53" s="78">
        <f>(+V33-V114)*'Assumptions (Inputs)'!$E$31/'Assumptions (Inputs)'!$E$30</f>
        <v>0.39181749954248435</v>
      </c>
      <c r="W53" s="78">
        <f>(+W33-W114)*'Assumptions (Inputs)'!$E$31/'Assumptions (Inputs)'!$E$30</f>
        <v>0.39181749954248435</v>
      </c>
      <c r="X53" s="78">
        <f>(+X33-X114)*'Assumptions (Inputs)'!$E$31/'Assumptions (Inputs)'!$E$30</f>
        <v>0.39181749954248435</v>
      </c>
      <c r="Y53" s="78">
        <f>(+Y33-Y114)*'Assumptions (Inputs)'!$E$31/'Assumptions (Inputs)'!$E$30</f>
        <v>0.39181749954248435</v>
      </c>
      <c r="Z53" s="78">
        <f>(+Z33-Z114)*'Assumptions (Inputs)'!$E$31/'Assumptions (Inputs)'!$E$30</f>
        <v>0.39181749954248435</v>
      </c>
      <c r="AA53" s="78">
        <f>(+AA33-AA114)*'Assumptions (Inputs)'!$E$31/'Assumptions (Inputs)'!$E$30</f>
        <v>0.39181749954248435</v>
      </c>
      <c r="AB53" s="78">
        <f>(+AB33-AB114)*'Assumptions (Inputs)'!$E$31/'Assumptions (Inputs)'!$E$30</f>
        <v>0.39181749954248435</v>
      </c>
      <c r="AC53" s="78">
        <f>(+AC33-AC114)*'Assumptions (Inputs)'!$E$31/'Assumptions (Inputs)'!$E$30</f>
        <v>0.39181749954248435</v>
      </c>
      <c r="AD53" s="78">
        <f>(+AD33-AD114)*'Assumptions (Inputs)'!$E$31/'Assumptions (Inputs)'!$E$30</f>
        <v>0.39181749954248435</v>
      </c>
      <c r="AE53" s="78">
        <f>(+AE33-AE114)*'Assumptions (Inputs)'!$E$31/'Assumptions (Inputs)'!$E$30</f>
        <v>0.39181749954248435</v>
      </c>
      <c r="AF53" s="78">
        <f>(+AF33-AF114)*'Assumptions (Inputs)'!$E$31/'Assumptions (Inputs)'!$E$30</f>
        <v>0.39181749954248435</v>
      </c>
      <c r="AG53" s="78">
        <f>(+AG33-AG114)*'Assumptions (Inputs)'!$E$31/'Assumptions (Inputs)'!$E$30</f>
        <v>0.39181749954248435</v>
      </c>
      <c r="AH53" s="78">
        <f>(+AH33-AH114)*'Assumptions (Inputs)'!$E$31/'Assumptions (Inputs)'!$E$30</f>
        <v>0.39181749954248435</v>
      </c>
      <c r="AI53" s="78">
        <f>(+AI33-AI114)*'Assumptions (Inputs)'!$E$31/'Assumptions (Inputs)'!$E$30</f>
        <v>0.39181749954248435</v>
      </c>
      <c r="AJ53" s="78">
        <f>(+AJ33-AJ114)*'Assumptions (Inputs)'!$E$31/'Assumptions (Inputs)'!$E$30</f>
        <v>0.39181749954248435</v>
      </c>
      <c r="AK53" s="78">
        <f>(+AK33-AK114)*'Assumptions (Inputs)'!$E$31/'Assumptions (Inputs)'!$E$30</f>
        <v>0.39181749954248435</v>
      </c>
      <c r="AL53" s="78">
        <f>(+AL33-AL114)*'Assumptions (Inputs)'!$E$31/'Assumptions (Inputs)'!$E$30</f>
        <v>0.39181749954248435</v>
      </c>
      <c r="AM53" s="78">
        <f>(+AM33-AM114)*'Assumptions (Inputs)'!$E$31/'Assumptions (Inputs)'!$E$30</f>
        <v>0.39181749954248435</v>
      </c>
      <c r="AN53" s="78">
        <f>(+AN33-AN114)*'Assumptions (Inputs)'!$E$31/'Assumptions (Inputs)'!$E$30</f>
        <v>0.39181749954248435</v>
      </c>
      <c r="AO53" s="78">
        <f>(+AO33-AO114)*'Assumptions (Inputs)'!$E$31/'Assumptions (Inputs)'!$E$30</f>
        <v>0.39181749954248435</v>
      </c>
      <c r="AP53" s="78">
        <f>(+AP33-AP114)*'Assumptions (Inputs)'!$E$31/'Assumptions (Inputs)'!$E$30</f>
        <v>0.39181749954248435</v>
      </c>
      <c r="AQ53" s="78">
        <f>(+AQ33-AQ114)*'Assumptions (Inputs)'!$E$31/'Assumptions (Inputs)'!$E$30</f>
        <v>0.39181749954248435</v>
      </c>
      <c r="AR53" s="78">
        <f>(+AR33-AR114)*'Assumptions (Inputs)'!$E$31/'Assumptions (Inputs)'!$E$30</f>
        <v>0.39181749954248435</v>
      </c>
      <c r="AS53" s="78">
        <f>(+AS33-AS114)*'Assumptions (Inputs)'!$E$31/'Assumptions (Inputs)'!$E$30</f>
        <v>0.39181749954248435</v>
      </c>
      <c r="AT53" s="78">
        <f>(+AT33-AT114)*'Assumptions (Inputs)'!$E$31/'Assumptions (Inputs)'!$E$30</f>
        <v>0.39181749954248435</v>
      </c>
      <c r="AU53" s="78">
        <f>(+AU33-AU114)*'Assumptions (Inputs)'!$E$31/'Assumptions (Inputs)'!$E$30</f>
        <v>0.39181749954248435</v>
      </c>
      <c r="AV53" s="78">
        <f>(+AV33-AV114)*'Assumptions (Inputs)'!$E$31/'Assumptions (Inputs)'!$E$30</f>
        <v>0.39181749954248435</v>
      </c>
      <c r="AW53" s="78">
        <f>(+AW33-AW114)*'Assumptions (Inputs)'!$E$31/'Assumptions (Inputs)'!$E$30</f>
        <v>0.39181749954248435</v>
      </c>
      <c r="AX53" s="78">
        <f>(+AX33-AX114)*'Assumptions (Inputs)'!$E$31/'Assumptions (Inputs)'!$E$30</f>
        <v>0.39181749954248435</v>
      </c>
      <c r="AY53" s="78">
        <f>(+AY33-AY114)*'Assumptions (Inputs)'!$E$31/'Assumptions (Inputs)'!$E$30</f>
        <v>0.39181749954248435</v>
      </c>
      <c r="AZ53" s="78">
        <f>(+AZ33-AZ114)*'Assumptions (Inputs)'!$E$31/'Assumptions (Inputs)'!$E$30</f>
        <v>0.39181749954248435</v>
      </c>
      <c r="BA53" s="78">
        <f>(+BA33-BA114)*'Assumptions (Inputs)'!$E$31/'Assumptions (Inputs)'!$E$30</f>
        <v>0.39181749954248435</v>
      </c>
      <c r="BB53" s="78">
        <f>(+BB33-BB114)*'Assumptions (Inputs)'!$E$31/'Assumptions (Inputs)'!$E$30</f>
        <v>0.39181749954248435</v>
      </c>
      <c r="BC53" s="78">
        <f>(+BC33-BC114)*'Assumptions (Inputs)'!$E$31/'Assumptions (Inputs)'!$E$30</f>
        <v>0.39181749954248435</v>
      </c>
      <c r="BD53" s="78">
        <f>(+BD33-BD114)*'Assumptions (Inputs)'!$E$31/'Assumptions (Inputs)'!$E$30</f>
        <v>0.39181749954248435</v>
      </c>
      <c r="BE53" s="78">
        <f>(+BE33-BE114)*'Assumptions (Inputs)'!$E$31/'Assumptions (Inputs)'!$E$30</f>
        <v>0.39181749954248435</v>
      </c>
      <c r="BF53" s="78">
        <f>(+BF33-BF114)*'Assumptions (Inputs)'!$E$31/'Assumptions (Inputs)'!$E$30</f>
        <v>0.39181749954248435</v>
      </c>
      <c r="BG53" s="78">
        <f>(+BG33-BG114)*'Assumptions (Inputs)'!$E$31/'Assumptions (Inputs)'!$E$30</f>
        <v>0.39181749954248435</v>
      </c>
      <c r="BH53" s="78">
        <f>(+BH33-BH114)*'Assumptions (Inputs)'!$E$31/'Assumptions (Inputs)'!$E$30</f>
        <v>0.39181749954248435</v>
      </c>
      <c r="BI53" s="78">
        <f>(+BI33-BI114)*'Assumptions (Inputs)'!$E$31/'Assumptions (Inputs)'!$E$30</f>
        <v>0.39181749954248435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19.590874977124191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30">B33</f>
        <v>0</v>
      </c>
      <c r="C54" s="72">
        <f t="shared" si="30"/>
        <v>0</v>
      </c>
      <c r="D54" s="72">
        <f t="shared" si="30"/>
        <v>0</v>
      </c>
      <c r="E54" s="72">
        <f t="shared" si="30"/>
        <v>0</v>
      </c>
      <c r="F54" s="72">
        <f t="shared" si="30"/>
        <v>0</v>
      </c>
      <c r="G54" s="72">
        <f t="shared" si="30"/>
        <v>0</v>
      </c>
      <c r="H54" s="72">
        <f t="shared" si="30"/>
        <v>0</v>
      </c>
      <c r="I54" s="72">
        <f t="shared" si="30"/>
        <v>0</v>
      </c>
      <c r="J54" s="72">
        <f t="shared" si="30"/>
        <v>0</v>
      </c>
      <c r="K54" s="72">
        <f t="shared" si="30"/>
        <v>0</v>
      </c>
      <c r="L54" s="72">
        <f t="shared" si="30"/>
        <v>3.0347628660714743</v>
      </c>
      <c r="M54" s="72">
        <f t="shared" si="30"/>
        <v>3.0347628660714743</v>
      </c>
      <c r="N54" s="72">
        <f t="shared" si="30"/>
        <v>3.0347628660714743</v>
      </c>
      <c r="O54" s="72">
        <f t="shared" si="30"/>
        <v>3.0347628660714743</v>
      </c>
      <c r="P54" s="72">
        <f t="shared" si="30"/>
        <v>3.0347628660714743</v>
      </c>
      <c r="Q54" s="72">
        <f t="shared" si="30"/>
        <v>3.0347628660714743</v>
      </c>
      <c r="R54" s="72">
        <f t="shared" si="30"/>
        <v>3.0347628660714743</v>
      </c>
      <c r="S54" s="72">
        <f t="shared" si="30"/>
        <v>3.0347628660714743</v>
      </c>
      <c r="T54" s="72">
        <f t="shared" si="30"/>
        <v>3.0347628660714743</v>
      </c>
      <c r="U54" s="72">
        <f t="shared" si="30"/>
        <v>3.0347628660714743</v>
      </c>
      <c r="V54" s="72">
        <f t="shared" si="30"/>
        <v>3.0347628660714743</v>
      </c>
      <c r="W54" s="72">
        <f t="shared" si="30"/>
        <v>3.0347628660714743</v>
      </c>
      <c r="X54" s="72">
        <f t="shared" si="30"/>
        <v>3.0347628660714743</v>
      </c>
      <c r="Y54" s="72">
        <f t="shared" si="30"/>
        <v>3.0347628660714743</v>
      </c>
      <c r="Z54" s="72">
        <f t="shared" si="30"/>
        <v>3.0347628660714743</v>
      </c>
      <c r="AA54" s="72">
        <f t="shared" si="30"/>
        <v>3.0347628660714743</v>
      </c>
      <c r="AB54" s="72">
        <f t="shared" si="30"/>
        <v>3.0347628660714743</v>
      </c>
      <c r="AC54" s="72">
        <f t="shared" si="30"/>
        <v>3.0347628660714743</v>
      </c>
      <c r="AD54" s="72">
        <f t="shared" si="30"/>
        <v>3.0347628660714743</v>
      </c>
      <c r="AE54" s="72">
        <f t="shared" si="30"/>
        <v>3.0347628660714743</v>
      </c>
      <c r="AF54" s="72">
        <f t="shared" si="30"/>
        <v>3.0347628660714743</v>
      </c>
      <c r="AG54" s="72">
        <f t="shared" si="30"/>
        <v>3.0347628660714743</v>
      </c>
      <c r="AH54" s="72">
        <f t="shared" si="30"/>
        <v>3.0347628660714743</v>
      </c>
      <c r="AI54" s="72">
        <f t="shared" si="30"/>
        <v>3.0347628660714743</v>
      </c>
      <c r="AJ54" s="72">
        <f t="shared" si="30"/>
        <v>3.0347628660714743</v>
      </c>
      <c r="AK54" s="72">
        <f t="shared" si="30"/>
        <v>3.0347628660714743</v>
      </c>
      <c r="AL54" s="72">
        <f t="shared" si="30"/>
        <v>3.0347628660714743</v>
      </c>
      <c r="AM54" s="72">
        <f t="shared" si="30"/>
        <v>3.0347628660714743</v>
      </c>
      <c r="AN54" s="72">
        <f t="shared" si="30"/>
        <v>3.0347628660714743</v>
      </c>
      <c r="AO54" s="72">
        <f t="shared" si="30"/>
        <v>3.0347628660714743</v>
      </c>
      <c r="AP54" s="72">
        <f t="shared" si="30"/>
        <v>3.0347628660714743</v>
      </c>
      <c r="AQ54" s="72">
        <f t="shared" si="30"/>
        <v>3.0347628660714743</v>
      </c>
      <c r="AR54" s="72">
        <f t="shared" si="30"/>
        <v>3.0347628660714743</v>
      </c>
      <c r="AS54" s="72">
        <f t="shared" si="30"/>
        <v>3.0347628660714743</v>
      </c>
      <c r="AT54" s="72">
        <f t="shared" si="30"/>
        <v>3.0347628660714743</v>
      </c>
      <c r="AU54" s="72">
        <f t="shared" si="30"/>
        <v>3.0347628660714743</v>
      </c>
      <c r="AV54" s="72">
        <f t="shared" si="30"/>
        <v>3.0347628660714743</v>
      </c>
      <c r="AW54" s="72">
        <f t="shared" si="30"/>
        <v>3.0347628660714743</v>
      </c>
      <c r="AX54" s="72">
        <f t="shared" si="30"/>
        <v>3.0347628660714743</v>
      </c>
      <c r="AY54" s="72">
        <f t="shared" si="30"/>
        <v>3.0347628660714743</v>
      </c>
      <c r="AZ54" s="72">
        <f t="shared" si="30"/>
        <v>3.0347628660714743</v>
      </c>
      <c r="BA54" s="72">
        <f t="shared" si="30"/>
        <v>3.0347628660714743</v>
      </c>
      <c r="BB54" s="72">
        <f t="shared" si="30"/>
        <v>3.0347628660714743</v>
      </c>
      <c r="BC54" s="72">
        <f t="shared" si="30"/>
        <v>3.0347628660714743</v>
      </c>
      <c r="BD54" s="72">
        <f t="shared" si="30"/>
        <v>3.0347628660714743</v>
      </c>
      <c r="BE54" s="72">
        <f t="shared" si="30"/>
        <v>3.0347628660714743</v>
      </c>
      <c r="BF54" s="72">
        <f t="shared" si="30"/>
        <v>3.0347628660714743</v>
      </c>
      <c r="BG54" s="72">
        <f t="shared" si="30"/>
        <v>3.0347628660714743</v>
      </c>
      <c r="BH54" s="72">
        <f t="shared" si="30"/>
        <v>3.0347628660714743</v>
      </c>
      <c r="BI54" s="72">
        <f t="shared" si="30"/>
        <v>3.0347628660714743</v>
      </c>
      <c r="BJ54" s="72">
        <f t="shared" si="30"/>
        <v>0</v>
      </c>
      <c r="BK54" s="72">
        <f t="shared" si="30"/>
        <v>0</v>
      </c>
      <c r="BL54" s="72">
        <f t="shared" si="30"/>
        <v>0</v>
      </c>
      <c r="BM54" s="35"/>
      <c r="BN54" s="72">
        <f>SUM(B54:BM54)</f>
        <v>151.73814330357371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6.0695257321429494</v>
      </c>
      <c r="M55" s="65">
        <f>M21*'Assumptions (Inputs)'!$D$48</f>
        <v>6.0695257321429494</v>
      </c>
      <c r="N55" s="65">
        <f>N21*'Assumptions (Inputs)'!$D$48</f>
        <v>6.0695257321429494</v>
      </c>
      <c r="O55" s="65">
        <f>O21*'Assumptions (Inputs)'!$D$48</f>
        <v>6.0695257321429494</v>
      </c>
      <c r="P55" s="65">
        <f>P21*'Assumptions (Inputs)'!$D$48</f>
        <v>6.0695257321429494</v>
      </c>
      <c r="Q55" s="65">
        <f>Q21*'Assumptions (Inputs)'!$D$48</f>
        <v>6.0695257321429494</v>
      </c>
      <c r="R55" s="65">
        <f>R21*'Assumptions (Inputs)'!$D$48</f>
        <v>6.0695257321429494</v>
      </c>
      <c r="S55" s="65">
        <f>S21*'Assumptions (Inputs)'!$D$48</f>
        <v>6.0695257321429494</v>
      </c>
      <c r="T55" s="65">
        <f>T21*'Assumptions (Inputs)'!$D$48</f>
        <v>6.0695257321429494</v>
      </c>
      <c r="U55" s="65">
        <f>U21*'Assumptions (Inputs)'!$D$48</f>
        <v>6.0695257321429494</v>
      </c>
      <c r="V55" s="65">
        <f>V21*'Assumptions (Inputs)'!$D$48</f>
        <v>6.0695257321429494</v>
      </c>
      <c r="W55" s="65">
        <f>W21*'Assumptions (Inputs)'!$D$48</f>
        <v>6.0695257321429494</v>
      </c>
      <c r="X55" s="65">
        <f>X21*'Assumptions (Inputs)'!$D$48</f>
        <v>6.0695257321429494</v>
      </c>
      <c r="Y55" s="65">
        <f>Y21*'Assumptions (Inputs)'!$D$48</f>
        <v>6.0695257321429494</v>
      </c>
      <c r="Z55" s="65">
        <f>Z21*'Assumptions (Inputs)'!$D$48</f>
        <v>6.0695257321429494</v>
      </c>
      <c r="AA55" s="65">
        <f>AA21*'Assumptions (Inputs)'!$D$48</f>
        <v>6.0695257321429494</v>
      </c>
      <c r="AB55" s="65">
        <f>AB21*'Assumptions (Inputs)'!$D$48</f>
        <v>6.0695257321429494</v>
      </c>
      <c r="AC55" s="65">
        <f>AC21*'Assumptions (Inputs)'!$D$48</f>
        <v>6.0695257321429494</v>
      </c>
      <c r="AD55" s="65">
        <f>AD21*'Assumptions (Inputs)'!$D$48</f>
        <v>6.0695257321429494</v>
      </c>
      <c r="AE55" s="65">
        <f>AE21*'Assumptions (Inputs)'!$D$48</f>
        <v>6.0695257321429494</v>
      </c>
      <c r="AF55" s="65">
        <f>AF21*'Assumptions (Inputs)'!$D$48</f>
        <v>6.0695257321429494</v>
      </c>
      <c r="AG55" s="65">
        <f>AG21*'Assumptions (Inputs)'!$D$48</f>
        <v>6.0695257321429494</v>
      </c>
      <c r="AH55" s="65">
        <f>AH21*'Assumptions (Inputs)'!$D$48</f>
        <v>6.0695257321429494</v>
      </c>
      <c r="AI55" s="65">
        <f>AI21*'Assumptions (Inputs)'!$D$48</f>
        <v>6.0695257321429494</v>
      </c>
      <c r="AJ55" s="65">
        <f>AJ21*'Assumptions (Inputs)'!$D$48</f>
        <v>6.0695257321429494</v>
      </c>
      <c r="AK55" s="65">
        <f>AK21*'Assumptions (Inputs)'!$D$48</f>
        <v>6.0695257321429494</v>
      </c>
      <c r="AL55" s="65">
        <f>AL21*'Assumptions (Inputs)'!$D$48</f>
        <v>6.0695257321429494</v>
      </c>
      <c r="AM55" s="65">
        <f>AM21*'Assumptions (Inputs)'!$D$48</f>
        <v>6.0695257321429494</v>
      </c>
      <c r="AN55" s="65">
        <f>AN21*'Assumptions (Inputs)'!$D$48</f>
        <v>6.0695257321429494</v>
      </c>
      <c r="AO55" s="65">
        <f>AO21*'Assumptions (Inputs)'!$D$48</f>
        <v>6.0695257321429494</v>
      </c>
      <c r="AP55" s="65">
        <f>AP21*'Assumptions (Inputs)'!$D$48</f>
        <v>6.0695257321429494</v>
      </c>
      <c r="AQ55" s="65">
        <f>AQ21*'Assumptions (Inputs)'!$D$48</f>
        <v>6.0695257321429494</v>
      </c>
      <c r="AR55" s="65">
        <f>AR21*'Assumptions (Inputs)'!$D$48</f>
        <v>6.0695257321429494</v>
      </c>
      <c r="AS55" s="65">
        <f>AS21*'Assumptions (Inputs)'!$D$48</f>
        <v>6.0695257321429494</v>
      </c>
      <c r="AT55" s="65">
        <f>AT21*'Assumptions (Inputs)'!$D$48</f>
        <v>6.0695257321429494</v>
      </c>
      <c r="AU55" s="65">
        <f>AU21*'Assumptions (Inputs)'!$D$48</f>
        <v>6.0695257321429494</v>
      </c>
      <c r="AV55" s="65">
        <f>AV21*'Assumptions (Inputs)'!$D$48</f>
        <v>6.0695257321429494</v>
      </c>
      <c r="AW55" s="65">
        <f>AW21*'Assumptions (Inputs)'!$D$48</f>
        <v>6.0695257321429494</v>
      </c>
      <c r="AX55" s="65">
        <f>AX21*'Assumptions (Inputs)'!$D$48</f>
        <v>6.0695257321429494</v>
      </c>
      <c r="AY55" s="65">
        <f>AY21*'Assumptions (Inputs)'!$D$48</f>
        <v>6.0695257321429494</v>
      </c>
      <c r="AZ55" s="65">
        <f>AZ21*'Assumptions (Inputs)'!$D$48</f>
        <v>6.0695257321429494</v>
      </c>
      <c r="BA55" s="65">
        <f>BA21*'Assumptions (Inputs)'!$D$48</f>
        <v>6.0695257321429494</v>
      </c>
      <c r="BB55" s="65">
        <f>BB21*'Assumptions (Inputs)'!$D$48</f>
        <v>6.0695257321429494</v>
      </c>
      <c r="BC55" s="65">
        <f>BC21*'Assumptions (Inputs)'!$D$48</f>
        <v>6.0695257321429494</v>
      </c>
      <c r="BD55" s="65">
        <f>BD21*'Assumptions (Inputs)'!$D$48</f>
        <v>6.0695257321429494</v>
      </c>
      <c r="BE55" s="65">
        <f>BE21*'Assumptions (Inputs)'!$D$48</f>
        <v>6.0695257321429494</v>
      </c>
      <c r="BF55" s="65">
        <f>BF21*'Assumptions (Inputs)'!$D$48</f>
        <v>6.0695257321429494</v>
      </c>
      <c r="BG55" s="65">
        <f>BG21*'Assumptions (Inputs)'!$D$48</f>
        <v>6.0695257321429494</v>
      </c>
      <c r="BH55" s="65">
        <f>BH21*'Assumptions (Inputs)'!$D$48</f>
        <v>6.0695257321429494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297.40676087500452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1">SUM(B53:B55)</f>
        <v>0</v>
      </c>
      <c r="C56" s="66">
        <f t="shared" si="31"/>
        <v>0</v>
      </c>
      <c r="D56" s="66">
        <f t="shared" si="31"/>
        <v>0</v>
      </c>
      <c r="E56" s="66">
        <f t="shared" si="31"/>
        <v>0</v>
      </c>
      <c r="F56" s="66">
        <f t="shared" si="31"/>
        <v>0</v>
      </c>
      <c r="G56" s="66">
        <f t="shared" si="31"/>
        <v>0</v>
      </c>
      <c r="H56" s="66">
        <f t="shared" si="31"/>
        <v>0</v>
      </c>
      <c r="I56" s="66">
        <f t="shared" si="31"/>
        <v>0</v>
      </c>
      <c r="J56" s="66">
        <f t="shared" si="31"/>
        <v>0</v>
      </c>
      <c r="K56" s="66">
        <f t="shared" si="31"/>
        <v>0</v>
      </c>
      <c r="L56" s="66">
        <f t="shared" si="31"/>
        <v>9.4961060977569076</v>
      </c>
      <c r="M56" s="66">
        <f t="shared" si="31"/>
        <v>9.4961060977569076</v>
      </c>
      <c r="N56" s="66">
        <f t="shared" si="31"/>
        <v>9.4961060977569076</v>
      </c>
      <c r="O56" s="66">
        <f t="shared" si="31"/>
        <v>9.4961060977569076</v>
      </c>
      <c r="P56" s="66">
        <f t="shared" si="31"/>
        <v>9.4961060977569076</v>
      </c>
      <c r="Q56" s="66">
        <f t="shared" si="31"/>
        <v>9.4961060977569076</v>
      </c>
      <c r="R56" s="66">
        <f t="shared" si="31"/>
        <v>9.4961060977569076</v>
      </c>
      <c r="S56" s="66">
        <f t="shared" si="31"/>
        <v>9.4961060977569076</v>
      </c>
      <c r="T56" s="66">
        <f t="shared" si="31"/>
        <v>9.4961060977569076</v>
      </c>
      <c r="U56" s="66">
        <f t="shared" si="31"/>
        <v>9.4961060977569076</v>
      </c>
      <c r="V56" s="66">
        <f t="shared" si="31"/>
        <v>9.4961060977569076</v>
      </c>
      <c r="W56" s="66">
        <f t="shared" si="31"/>
        <v>9.4961060977569076</v>
      </c>
      <c r="X56" s="66">
        <f t="shared" si="31"/>
        <v>9.4961060977569076</v>
      </c>
      <c r="Y56" s="66">
        <f t="shared" si="31"/>
        <v>9.4961060977569076</v>
      </c>
      <c r="Z56" s="66">
        <f t="shared" si="31"/>
        <v>9.4961060977569076</v>
      </c>
      <c r="AA56" s="66">
        <f t="shared" si="31"/>
        <v>9.4961060977569076</v>
      </c>
      <c r="AB56" s="66">
        <f t="shared" si="31"/>
        <v>9.4961060977569076</v>
      </c>
      <c r="AC56" s="66">
        <f t="shared" si="31"/>
        <v>9.4961060977569076</v>
      </c>
      <c r="AD56" s="66">
        <f t="shared" si="31"/>
        <v>9.4961060977569076</v>
      </c>
      <c r="AE56" s="66">
        <f t="shared" si="31"/>
        <v>9.4961060977569076</v>
      </c>
      <c r="AF56" s="66">
        <f t="shared" si="31"/>
        <v>9.4961060977569076</v>
      </c>
      <c r="AG56" s="66">
        <f t="shared" si="31"/>
        <v>9.4961060977569076</v>
      </c>
      <c r="AH56" s="66">
        <f t="shared" si="31"/>
        <v>9.4961060977569076</v>
      </c>
      <c r="AI56" s="66">
        <f t="shared" si="31"/>
        <v>9.4961060977569076</v>
      </c>
      <c r="AJ56" s="66">
        <f t="shared" si="31"/>
        <v>9.4961060977569076</v>
      </c>
      <c r="AK56" s="66">
        <f t="shared" si="31"/>
        <v>9.4961060977569076</v>
      </c>
      <c r="AL56" s="66">
        <f t="shared" si="31"/>
        <v>9.4961060977569076</v>
      </c>
      <c r="AM56" s="66">
        <f t="shared" si="31"/>
        <v>9.4961060977569076</v>
      </c>
      <c r="AN56" s="66">
        <f t="shared" si="31"/>
        <v>9.4961060977569076</v>
      </c>
      <c r="AO56" s="66">
        <f t="shared" si="31"/>
        <v>9.4961060977569076</v>
      </c>
      <c r="AP56" s="66">
        <f t="shared" si="31"/>
        <v>9.4961060977569076</v>
      </c>
      <c r="AQ56" s="66">
        <f t="shared" si="31"/>
        <v>9.4961060977569076</v>
      </c>
      <c r="AR56" s="66">
        <f t="shared" si="31"/>
        <v>9.4961060977569076</v>
      </c>
      <c r="AS56" s="66">
        <f t="shared" si="31"/>
        <v>9.4961060977569076</v>
      </c>
      <c r="AT56" s="66">
        <f t="shared" si="31"/>
        <v>9.4961060977569076</v>
      </c>
      <c r="AU56" s="66">
        <f t="shared" si="31"/>
        <v>9.4961060977569076</v>
      </c>
      <c r="AV56" s="66">
        <f t="shared" si="31"/>
        <v>9.4961060977569076</v>
      </c>
      <c r="AW56" s="66">
        <f t="shared" si="31"/>
        <v>9.4961060977569076</v>
      </c>
      <c r="AX56" s="66">
        <f t="shared" si="31"/>
        <v>9.4961060977569076</v>
      </c>
      <c r="AY56" s="66">
        <f t="shared" si="31"/>
        <v>9.4961060977569076</v>
      </c>
      <c r="AZ56" s="66">
        <f t="shared" si="31"/>
        <v>9.4961060977569076</v>
      </c>
      <c r="BA56" s="66">
        <f t="shared" si="31"/>
        <v>9.4961060977569076</v>
      </c>
      <c r="BB56" s="66">
        <f t="shared" si="31"/>
        <v>9.4961060977569076</v>
      </c>
      <c r="BC56" s="66">
        <f t="shared" si="31"/>
        <v>9.4961060977569076</v>
      </c>
      <c r="BD56" s="66">
        <f t="shared" si="31"/>
        <v>9.4961060977569076</v>
      </c>
      <c r="BE56" s="66">
        <f t="shared" si="31"/>
        <v>9.4961060977569076</v>
      </c>
      <c r="BF56" s="66">
        <f t="shared" si="31"/>
        <v>9.4961060977569076</v>
      </c>
      <c r="BG56" s="66">
        <f t="shared" si="31"/>
        <v>9.4961060977569076</v>
      </c>
      <c r="BH56" s="66">
        <f t="shared" si="31"/>
        <v>9.4961060977569076</v>
      </c>
      <c r="BI56" s="66">
        <f t="shared" si="31"/>
        <v>3.4265803656139586</v>
      </c>
      <c r="BJ56" s="66">
        <f t="shared" si="31"/>
        <v>0</v>
      </c>
      <c r="BK56" s="66">
        <f t="shared" si="31"/>
        <v>0</v>
      </c>
      <c r="BL56" s="66">
        <f t="shared" si="31"/>
        <v>0</v>
      </c>
      <c r="BM56" s="35"/>
      <c r="BN56" s="72">
        <f>SUM(B56:BM56)</f>
        <v>468.73577915570291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2">B50</f>
        <v>0</v>
      </c>
      <c r="C59" s="72">
        <f t="shared" si="32"/>
        <v>0</v>
      </c>
      <c r="D59" s="72">
        <f t="shared" si="32"/>
        <v>0</v>
      </c>
      <c r="E59" s="72">
        <f t="shared" si="32"/>
        <v>0</v>
      </c>
      <c r="F59" s="72">
        <f t="shared" si="32"/>
        <v>0</v>
      </c>
      <c r="G59" s="72">
        <f t="shared" si="32"/>
        <v>0</v>
      </c>
      <c r="H59" s="72">
        <f t="shared" si="32"/>
        <v>0</v>
      </c>
      <c r="I59" s="72">
        <f t="shared" si="32"/>
        <v>0</v>
      </c>
      <c r="J59" s="72">
        <f t="shared" si="32"/>
        <v>0</v>
      </c>
      <c r="K59" s="72">
        <f t="shared" si="32"/>
        <v>0</v>
      </c>
      <c r="L59" s="72">
        <f t="shared" si="32"/>
        <v>58.885779962534372</v>
      </c>
      <c r="M59" s="72">
        <f t="shared" si="32"/>
        <v>115.38306498514152</v>
      </c>
      <c r="N59" s="72">
        <f t="shared" si="32"/>
        <v>110.69654138632467</v>
      </c>
      <c r="O59" s="72">
        <f t="shared" si="32"/>
        <v>106.18394004736237</v>
      </c>
      <c r="P59" s="72">
        <f t="shared" si="32"/>
        <v>101.83224183555916</v>
      </c>
      <c r="Q59" s="72">
        <f t="shared" si="32"/>
        <v>97.629429089965441</v>
      </c>
      <c r="R59" s="72">
        <f t="shared" si="32"/>
        <v>93.564318709419709</v>
      </c>
      <c r="S59" s="72">
        <f t="shared" si="32"/>
        <v>89.626562152548672</v>
      </c>
      <c r="T59" s="72">
        <f t="shared" si="32"/>
        <v>85.759910089629685</v>
      </c>
      <c r="U59" s="72">
        <f t="shared" si="32"/>
        <v>81.903272744168731</v>
      </c>
      <c r="V59" s="72">
        <f t="shared" si="32"/>
        <v>78.046635398707778</v>
      </c>
      <c r="W59" s="72">
        <f t="shared" si="32"/>
        <v>74.189998053246839</v>
      </c>
      <c r="X59" s="72">
        <f t="shared" si="32"/>
        <v>70.333360707785886</v>
      </c>
      <c r="Y59" s="72">
        <f t="shared" si="32"/>
        <v>66.476723362324933</v>
      </c>
      <c r="Z59" s="72">
        <f t="shared" si="32"/>
        <v>62.620086016863979</v>
      </c>
      <c r="AA59" s="72">
        <f t="shared" si="32"/>
        <v>58.763448671403026</v>
      </c>
      <c r="AB59" s="72">
        <f t="shared" si="32"/>
        <v>54.906811325942073</v>
      </c>
      <c r="AC59" s="72">
        <f t="shared" si="32"/>
        <v>51.050173980481127</v>
      </c>
      <c r="AD59" s="72">
        <f t="shared" si="32"/>
        <v>47.193536635020173</v>
      </c>
      <c r="AE59" s="72">
        <f t="shared" si="32"/>
        <v>43.336899289559227</v>
      </c>
      <c r="AF59" s="72">
        <f t="shared" si="32"/>
        <v>39.852642521579583</v>
      </c>
      <c r="AG59" s="72">
        <f t="shared" si="32"/>
        <v>37.113146908562527</v>
      </c>
      <c r="AH59" s="72">
        <f t="shared" si="32"/>
        <v>34.74603187302678</v>
      </c>
      <c r="AI59" s="72">
        <f t="shared" si="32"/>
        <v>32.378916837491033</v>
      </c>
      <c r="AJ59" s="72">
        <f t="shared" si="32"/>
        <v>30.011801801955283</v>
      </c>
      <c r="AK59" s="72">
        <f t="shared" si="32"/>
        <v>27.644686766419536</v>
      </c>
      <c r="AL59" s="72">
        <f t="shared" si="32"/>
        <v>25.277571730883786</v>
      </c>
      <c r="AM59" s="72">
        <f t="shared" si="32"/>
        <v>22.910456695348039</v>
      </c>
      <c r="AN59" s="72">
        <f t="shared" si="32"/>
        <v>20.543341659812288</v>
      </c>
      <c r="AO59" s="72">
        <f t="shared" si="32"/>
        <v>18.176226624276538</v>
      </c>
      <c r="AP59" s="72">
        <f t="shared" si="32"/>
        <v>15.809111588740789</v>
      </c>
      <c r="AQ59" s="72">
        <f t="shared" si="32"/>
        <v>13.441996553205039</v>
      </c>
      <c r="AR59" s="72">
        <f t="shared" si="32"/>
        <v>11.07488151766929</v>
      </c>
      <c r="AS59" s="72">
        <f t="shared" si="32"/>
        <v>8.7077664821335397</v>
      </c>
      <c r="AT59" s="72">
        <f t="shared" si="32"/>
        <v>6.340651446597791</v>
      </c>
      <c r="AU59" s="72">
        <f t="shared" si="32"/>
        <v>3.9735364110620393</v>
      </c>
      <c r="AV59" s="72">
        <f t="shared" si="32"/>
        <v>1.6064213755262897</v>
      </c>
      <c r="AW59" s="72">
        <f t="shared" si="32"/>
        <v>-0.76069366000946159</v>
      </c>
      <c r="AX59" s="72">
        <f t="shared" si="32"/>
        <v>-3.1278086955452111</v>
      </c>
      <c r="AY59" s="72">
        <f t="shared" si="32"/>
        <v>-5.4949237310809629</v>
      </c>
      <c r="AZ59" s="72">
        <f t="shared" si="32"/>
        <v>-7.8620387666167115</v>
      </c>
      <c r="BA59" s="72">
        <f t="shared" si="32"/>
        <v>-10.229153802152464</v>
      </c>
      <c r="BB59" s="72">
        <f t="shared" si="32"/>
        <v>-12.596268837688212</v>
      </c>
      <c r="BC59" s="72">
        <f t="shared" si="32"/>
        <v>-14.963383873223936</v>
      </c>
      <c r="BD59" s="72">
        <f t="shared" si="32"/>
        <v>-17.330498908759715</v>
      </c>
      <c r="BE59" s="72">
        <f t="shared" si="32"/>
        <v>-19.697613944295437</v>
      </c>
      <c r="BF59" s="72">
        <f t="shared" si="32"/>
        <v>-22.064728979831216</v>
      </c>
      <c r="BG59" s="72">
        <f t="shared" si="32"/>
        <v>-24.431844015366934</v>
      </c>
      <c r="BH59" s="72">
        <f t="shared" si="32"/>
        <v>-26.798959050902717</v>
      </c>
      <c r="BI59" s="72">
        <f t="shared" si="32"/>
        <v>-13.992259756081086</v>
      </c>
      <c r="BJ59" s="72">
        <f t="shared" si="32"/>
        <v>-2.0029434915941891E-3</v>
      </c>
      <c r="BK59" s="72">
        <f t="shared" si="32"/>
        <v>-2.0029434915941891E-3</v>
      </c>
      <c r="BL59" s="72">
        <f t="shared" si="32"/>
        <v>-2.0029434915941891E-3</v>
      </c>
      <c r="BM59" s="35"/>
      <c r="BN59" s="72">
        <f>SUM(B59:BM59)</f>
        <v>1718.6357383862505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3">E60</f>
        <v>9.6100000000000005E-2</v>
      </c>
      <c r="G60" s="355">
        <f>'Capital Structure'!AC16</f>
        <v>9.5200000000000007E-2</v>
      </c>
      <c r="H60" s="355">
        <f t="shared" si="33"/>
        <v>9.5200000000000007E-2</v>
      </c>
      <c r="I60" s="355">
        <f t="shared" si="33"/>
        <v>9.5200000000000007E-2</v>
      </c>
      <c r="J60" s="355">
        <f t="shared" si="33"/>
        <v>9.5200000000000007E-2</v>
      </c>
      <c r="K60" s="355">
        <f t="shared" si="33"/>
        <v>9.5200000000000007E-2</v>
      </c>
      <c r="L60" s="355">
        <f t="shared" si="33"/>
        <v>9.5200000000000007E-2</v>
      </c>
      <c r="M60" s="355">
        <f t="shared" si="33"/>
        <v>9.5200000000000007E-2</v>
      </c>
      <c r="N60" s="355">
        <f t="shared" si="33"/>
        <v>9.5200000000000007E-2</v>
      </c>
      <c r="O60" s="355">
        <f t="shared" si="33"/>
        <v>9.5200000000000007E-2</v>
      </c>
      <c r="P60" s="355">
        <f t="shared" si="33"/>
        <v>9.5200000000000007E-2</v>
      </c>
      <c r="Q60" s="355">
        <f t="shared" si="33"/>
        <v>9.5200000000000007E-2</v>
      </c>
      <c r="R60" s="355">
        <f t="shared" si="33"/>
        <v>9.5200000000000007E-2</v>
      </c>
      <c r="S60" s="355">
        <f t="shared" si="33"/>
        <v>9.5200000000000007E-2</v>
      </c>
      <c r="T60" s="355">
        <f t="shared" si="33"/>
        <v>9.5200000000000007E-2</v>
      </c>
      <c r="U60" s="355">
        <f t="shared" si="33"/>
        <v>9.5200000000000007E-2</v>
      </c>
      <c r="V60" s="355">
        <f t="shared" si="33"/>
        <v>9.5200000000000007E-2</v>
      </c>
      <c r="W60" s="355">
        <f t="shared" si="33"/>
        <v>9.5200000000000007E-2</v>
      </c>
      <c r="X60" s="355">
        <f t="shared" si="33"/>
        <v>9.5200000000000007E-2</v>
      </c>
      <c r="Y60" s="355">
        <f t="shared" si="33"/>
        <v>9.5200000000000007E-2</v>
      </c>
      <c r="Z60" s="355">
        <f t="shared" si="33"/>
        <v>9.5200000000000007E-2</v>
      </c>
      <c r="AA60" s="355">
        <f t="shared" si="33"/>
        <v>9.5200000000000007E-2</v>
      </c>
      <c r="AB60" s="355">
        <f t="shared" si="33"/>
        <v>9.5200000000000007E-2</v>
      </c>
      <c r="AC60" s="355">
        <f t="shared" si="33"/>
        <v>9.5200000000000007E-2</v>
      </c>
      <c r="AD60" s="355">
        <f t="shared" si="33"/>
        <v>9.5200000000000007E-2</v>
      </c>
      <c r="AE60" s="355">
        <f t="shared" si="33"/>
        <v>9.5200000000000007E-2</v>
      </c>
      <c r="AF60" s="355">
        <f t="shared" si="33"/>
        <v>9.5200000000000007E-2</v>
      </c>
      <c r="AG60" s="355">
        <f t="shared" si="33"/>
        <v>9.5200000000000007E-2</v>
      </c>
      <c r="AH60" s="355">
        <f t="shared" si="33"/>
        <v>9.5200000000000007E-2</v>
      </c>
      <c r="AI60" s="355">
        <f t="shared" si="33"/>
        <v>9.5200000000000007E-2</v>
      </c>
      <c r="AJ60" s="355">
        <f t="shared" si="33"/>
        <v>9.5200000000000007E-2</v>
      </c>
      <c r="AK60" s="355">
        <f t="shared" si="33"/>
        <v>9.5200000000000007E-2</v>
      </c>
      <c r="AL60" s="355">
        <f t="shared" si="33"/>
        <v>9.5200000000000007E-2</v>
      </c>
      <c r="AM60" s="355">
        <f t="shared" si="33"/>
        <v>9.5200000000000007E-2</v>
      </c>
      <c r="AN60" s="355">
        <f t="shared" si="33"/>
        <v>9.5200000000000007E-2</v>
      </c>
      <c r="AO60" s="355">
        <f t="shared" si="33"/>
        <v>9.5200000000000007E-2</v>
      </c>
      <c r="AP60" s="355">
        <f t="shared" si="33"/>
        <v>9.5200000000000007E-2</v>
      </c>
      <c r="AQ60" s="355">
        <f t="shared" si="33"/>
        <v>9.5200000000000007E-2</v>
      </c>
      <c r="AR60" s="355">
        <f t="shared" si="33"/>
        <v>9.5200000000000007E-2</v>
      </c>
      <c r="AS60" s="355">
        <f t="shared" si="33"/>
        <v>9.5200000000000007E-2</v>
      </c>
      <c r="AT60" s="355">
        <f t="shared" si="33"/>
        <v>9.5200000000000007E-2</v>
      </c>
      <c r="AU60" s="355">
        <f t="shared" si="33"/>
        <v>9.5200000000000007E-2</v>
      </c>
      <c r="AV60" s="355">
        <f t="shared" si="33"/>
        <v>9.5200000000000007E-2</v>
      </c>
      <c r="AW60" s="355">
        <f t="shared" si="33"/>
        <v>9.5200000000000007E-2</v>
      </c>
      <c r="AX60" s="355">
        <f t="shared" si="33"/>
        <v>9.5200000000000007E-2</v>
      </c>
      <c r="AY60" s="355">
        <f t="shared" si="33"/>
        <v>9.5200000000000007E-2</v>
      </c>
      <c r="AZ60" s="355">
        <f t="shared" si="33"/>
        <v>9.5200000000000007E-2</v>
      </c>
      <c r="BA60" s="355">
        <f t="shared" si="33"/>
        <v>9.5200000000000007E-2</v>
      </c>
      <c r="BB60" s="355">
        <f t="shared" si="33"/>
        <v>9.5200000000000007E-2</v>
      </c>
      <c r="BC60" s="355">
        <f t="shared" si="33"/>
        <v>9.5200000000000007E-2</v>
      </c>
      <c r="BD60" s="355">
        <f t="shared" si="33"/>
        <v>9.5200000000000007E-2</v>
      </c>
      <c r="BE60" s="355">
        <f t="shared" si="33"/>
        <v>9.5200000000000007E-2</v>
      </c>
      <c r="BF60" s="355">
        <f t="shared" si="33"/>
        <v>9.5200000000000007E-2</v>
      </c>
      <c r="BG60" s="355">
        <f t="shared" si="33"/>
        <v>9.5200000000000007E-2</v>
      </c>
      <c r="BH60" s="355">
        <f t="shared" si="33"/>
        <v>9.5200000000000007E-2</v>
      </c>
      <c r="BI60" s="355">
        <f t="shared" si="33"/>
        <v>9.5200000000000007E-2</v>
      </c>
      <c r="BJ60" s="355">
        <f t="shared" si="33"/>
        <v>9.5200000000000007E-2</v>
      </c>
      <c r="BK60" s="355">
        <f t="shared" si="33"/>
        <v>9.5200000000000007E-2</v>
      </c>
      <c r="BL60" s="355">
        <f t="shared" si="33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4">+B59*B60</f>
        <v>0</v>
      </c>
      <c r="C61" s="72">
        <f t="shared" si="34"/>
        <v>0</v>
      </c>
      <c r="D61" s="72">
        <f t="shared" si="34"/>
        <v>0</v>
      </c>
      <c r="E61" s="72">
        <f t="shared" si="34"/>
        <v>0</v>
      </c>
      <c r="F61" s="72">
        <f>+F59*F60</f>
        <v>0</v>
      </c>
      <c r="G61" s="72">
        <f t="shared" ref="G61:BL61" si="35">+G59*G60</f>
        <v>0</v>
      </c>
      <c r="H61" s="72">
        <f t="shared" si="35"/>
        <v>0</v>
      </c>
      <c r="I61" s="72">
        <f t="shared" si="35"/>
        <v>0</v>
      </c>
      <c r="J61" s="72">
        <f t="shared" si="35"/>
        <v>0</v>
      </c>
      <c r="K61" s="72">
        <f t="shared" si="35"/>
        <v>0</v>
      </c>
      <c r="L61" s="72">
        <f t="shared" si="35"/>
        <v>5.6059262524332727</v>
      </c>
      <c r="M61" s="72">
        <f t="shared" si="35"/>
        <v>10.984467786585473</v>
      </c>
      <c r="N61" s="72">
        <f t="shared" si="35"/>
        <v>10.53831073997811</v>
      </c>
      <c r="O61" s="72">
        <f t="shared" si="35"/>
        <v>10.108711092508898</v>
      </c>
      <c r="P61" s="72">
        <f t="shared" si="35"/>
        <v>9.6944294227452321</v>
      </c>
      <c r="Q61" s="72">
        <f t="shared" si="35"/>
        <v>9.2943216493647114</v>
      </c>
      <c r="R61" s="72">
        <f t="shared" si="35"/>
        <v>8.9073231411367573</v>
      </c>
      <c r="S61" s="72">
        <f t="shared" si="35"/>
        <v>8.5324487169226337</v>
      </c>
      <c r="T61" s="72">
        <f t="shared" si="35"/>
        <v>8.1643434405327469</v>
      </c>
      <c r="U61" s="72">
        <f t="shared" si="35"/>
        <v>7.797191565244864</v>
      </c>
      <c r="V61" s="72">
        <f t="shared" si="35"/>
        <v>7.4300396899569812</v>
      </c>
      <c r="W61" s="72">
        <f t="shared" si="35"/>
        <v>7.0628878146690992</v>
      </c>
      <c r="X61" s="72">
        <f t="shared" si="35"/>
        <v>6.6957359393812172</v>
      </c>
      <c r="Y61" s="72">
        <f t="shared" si="35"/>
        <v>6.3285840640933344</v>
      </c>
      <c r="Z61" s="72">
        <f t="shared" si="35"/>
        <v>5.9614321888054516</v>
      </c>
      <c r="AA61" s="72">
        <f t="shared" si="35"/>
        <v>5.5942803135175687</v>
      </c>
      <c r="AB61" s="72">
        <f t="shared" si="35"/>
        <v>5.2271284382296859</v>
      </c>
      <c r="AC61" s="72">
        <f t="shared" si="35"/>
        <v>4.8599765629418039</v>
      </c>
      <c r="AD61" s="72">
        <f t="shared" si="35"/>
        <v>4.4928246876539211</v>
      </c>
      <c r="AE61" s="72">
        <f t="shared" si="35"/>
        <v>4.1256728123660391</v>
      </c>
      <c r="AF61" s="72">
        <f t="shared" si="35"/>
        <v>3.7939715680543764</v>
      </c>
      <c r="AG61" s="72">
        <f t="shared" si="35"/>
        <v>3.5331715856951527</v>
      </c>
      <c r="AH61" s="72">
        <f t="shared" si="35"/>
        <v>3.3078222343121495</v>
      </c>
      <c r="AI61" s="72">
        <f t="shared" si="35"/>
        <v>3.0824728829291468</v>
      </c>
      <c r="AJ61" s="72">
        <f t="shared" si="35"/>
        <v>2.8571235315461432</v>
      </c>
      <c r="AK61" s="72">
        <f t="shared" si="35"/>
        <v>2.63177418016314</v>
      </c>
      <c r="AL61" s="72">
        <f t="shared" si="35"/>
        <v>2.4064248287801364</v>
      </c>
      <c r="AM61" s="72">
        <f t="shared" si="35"/>
        <v>2.1810754773971333</v>
      </c>
      <c r="AN61" s="72">
        <f t="shared" si="35"/>
        <v>1.9557261260141299</v>
      </c>
      <c r="AO61" s="72">
        <f t="shared" si="35"/>
        <v>1.7303767746311265</v>
      </c>
      <c r="AP61" s="72">
        <f t="shared" si="35"/>
        <v>1.5050274232481233</v>
      </c>
      <c r="AQ61" s="72">
        <f t="shared" si="35"/>
        <v>1.2796780718651197</v>
      </c>
      <c r="AR61" s="72">
        <f t="shared" si="35"/>
        <v>1.0543287204821166</v>
      </c>
      <c r="AS61" s="72">
        <f t="shared" si="35"/>
        <v>0.82897936909911307</v>
      </c>
      <c r="AT61" s="72">
        <f t="shared" si="35"/>
        <v>0.6036300177161098</v>
      </c>
      <c r="AU61" s="72">
        <f t="shared" si="35"/>
        <v>0.37828066633310614</v>
      </c>
      <c r="AV61" s="72">
        <f t="shared" si="35"/>
        <v>0.15293131495010279</v>
      </c>
      <c r="AW61" s="72">
        <f t="shared" si="35"/>
        <v>-7.2418036432900748E-2</v>
      </c>
      <c r="AX61" s="72">
        <f t="shared" si="35"/>
        <v>-0.29776738781590412</v>
      </c>
      <c r="AY61" s="72">
        <f t="shared" si="35"/>
        <v>-0.52311673919890767</v>
      </c>
      <c r="AZ61" s="72">
        <f t="shared" si="35"/>
        <v>-0.74846609058191094</v>
      </c>
      <c r="BA61" s="72">
        <f t="shared" si="35"/>
        <v>-0.97381544196491465</v>
      </c>
      <c r="BB61" s="72">
        <f t="shared" si="35"/>
        <v>-1.1991647933479179</v>
      </c>
      <c r="BC61" s="72">
        <f t="shared" si="35"/>
        <v>-1.4245141447309189</v>
      </c>
      <c r="BD61" s="72">
        <f t="shared" si="35"/>
        <v>-1.6498634961139249</v>
      </c>
      <c r="BE61" s="72">
        <f t="shared" si="35"/>
        <v>-1.8752128474969256</v>
      </c>
      <c r="BF61" s="72">
        <f t="shared" si="35"/>
        <v>-2.1005621988799321</v>
      </c>
      <c r="BG61" s="72">
        <f t="shared" si="35"/>
        <v>-2.3259115502629322</v>
      </c>
      <c r="BH61" s="72">
        <f t="shared" si="35"/>
        <v>-2.5512609016459389</v>
      </c>
      <c r="BI61" s="72">
        <f t="shared" si="35"/>
        <v>-1.3320631287789195</v>
      </c>
      <c r="BJ61" s="72">
        <f t="shared" si="35"/>
        <v>-1.9068022039976681E-4</v>
      </c>
      <c r="BK61" s="72">
        <f t="shared" si="35"/>
        <v>-1.9068022039976681E-4</v>
      </c>
      <c r="BL61" s="72">
        <f t="shared" si="35"/>
        <v>-1.9068022039976681E-4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6">B56</f>
        <v>0</v>
      </c>
      <c r="C62" s="65">
        <f t="shared" si="36"/>
        <v>0</v>
      </c>
      <c r="D62" s="65">
        <f t="shared" si="36"/>
        <v>0</v>
      </c>
      <c r="E62" s="65">
        <f t="shared" si="36"/>
        <v>0</v>
      </c>
      <c r="F62" s="65">
        <f t="shared" si="36"/>
        <v>0</v>
      </c>
      <c r="G62" s="65">
        <f t="shared" si="36"/>
        <v>0</v>
      </c>
      <c r="H62" s="65">
        <f t="shared" si="36"/>
        <v>0</v>
      </c>
      <c r="I62" s="65">
        <f t="shared" si="36"/>
        <v>0</v>
      </c>
      <c r="J62" s="65">
        <f t="shared" si="36"/>
        <v>0</v>
      </c>
      <c r="K62" s="65">
        <f t="shared" si="36"/>
        <v>0</v>
      </c>
      <c r="L62" s="65">
        <f t="shared" si="36"/>
        <v>9.4961060977569076</v>
      </c>
      <c r="M62" s="65">
        <f t="shared" si="36"/>
        <v>9.4961060977569076</v>
      </c>
      <c r="N62" s="65">
        <f t="shared" si="36"/>
        <v>9.4961060977569076</v>
      </c>
      <c r="O62" s="65">
        <f t="shared" si="36"/>
        <v>9.4961060977569076</v>
      </c>
      <c r="P62" s="65">
        <f t="shared" si="36"/>
        <v>9.4961060977569076</v>
      </c>
      <c r="Q62" s="65">
        <f t="shared" si="36"/>
        <v>9.4961060977569076</v>
      </c>
      <c r="R62" s="65">
        <f t="shared" si="36"/>
        <v>9.4961060977569076</v>
      </c>
      <c r="S62" s="65">
        <f t="shared" si="36"/>
        <v>9.4961060977569076</v>
      </c>
      <c r="T62" s="65">
        <f t="shared" si="36"/>
        <v>9.4961060977569076</v>
      </c>
      <c r="U62" s="65">
        <f t="shared" si="36"/>
        <v>9.4961060977569076</v>
      </c>
      <c r="V62" s="65">
        <f t="shared" si="36"/>
        <v>9.4961060977569076</v>
      </c>
      <c r="W62" s="65">
        <f t="shared" si="36"/>
        <v>9.4961060977569076</v>
      </c>
      <c r="X62" s="65">
        <f t="shared" si="36"/>
        <v>9.4961060977569076</v>
      </c>
      <c r="Y62" s="65">
        <f t="shared" si="36"/>
        <v>9.4961060977569076</v>
      </c>
      <c r="Z62" s="65">
        <f t="shared" si="36"/>
        <v>9.4961060977569076</v>
      </c>
      <c r="AA62" s="65">
        <f t="shared" si="36"/>
        <v>9.4961060977569076</v>
      </c>
      <c r="AB62" s="65">
        <f t="shared" si="36"/>
        <v>9.4961060977569076</v>
      </c>
      <c r="AC62" s="65">
        <f t="shared" si="36"/>
        <v>9.4961060977569076</v>
      </c>
      <c r="AD62" s="65">
        <f t="shared" si="36"/>
        <v>9.4961060977569076</v>
      </c>
      <c r="AE62" s="65">
        <f t="shared" si="36"/>
        <v>9.4961060977569076</v>
      </c>
      <c r="AF62" s="65">
        <f t="shared" si="36"/>
        <v>9.4961060977569076</v>
      </c>
      <c r="AG62" s="65">
        <f t="shared" si="36"/>
        <v>9.4961060977569076</v>
      </c>
      <c r="AH62" s="65">
        <f t="shared" si="36"/>
        <v>9.4961060977569076</v>
      </c>
      <c r="AI62" s="65">
        <f t="shared" si="36"/>
        <v>9.4961060977569076</v>
      </c>
      <c r="AJ62" s="65">
        <f t="shared" si="36"/>
        <v>9.4961060977569076</v>
      </c>
      <c r="AK62" s="65">
        <f t="shared" si="36"/>
        <v>9.4961060977569076</v>
      </c>
      <c r="AL62" s="65">
        <f t="shared" si="36"/>
        <v>9.4961060977569076</v>
      </c>
      <c r="AM62" s="65">
        <f t="shared" si="36"/>
        <v>9.4961060977569076</v>
      </c>
      <c r="AN62" s="65">
        <f t="shared" si="36"/>
        <v>9.4961060977569076</v>
      </c>
      <c r="AO62" s="65">
        <f t="shared" si="36"/>
        <v>9.4961060977569076</v>
      </c>
      <c r="AP62" s="65">
        <f t="shared" si="36"/>
        <v>9.4961060977569076</v>
      </c>
      <c r="AQ62" s="65">
        <f t="shared" si="36"/>
        <v>9.4961060977569076</v>
      </c>
      <c r="AR62" s="65">
        <f t="shared" si="36"/>
        <v>9.4961060977569076</v>
      </c>
      <c r="AS62" s="65">
        <f t="shared" si="36"/>
        <v>9.4961060977569076</v>
      </c>
      <c r="AT62" s="65">
        <f t="shared" si="36"/>
        <v>9.4961060977569076</v>
      </c>
      <c r="AU62" s="65">
        <f t="shared" si="36"/>
        <v>9.4961060977569076</v>
      </c>
      <c r="AV62" s="65">
        <f t="shared" si="36"/>
        <v>9.4961060977569076</v>
      </c>
      <c r="AW62" s="65">
        <f t="shared" si="36"/>
        <v>9.4961060977569076</v>
      </c>
      <c r="AX62" s="65">
        <f t="shared" si="36"/>
        <v>9.4961060977569076</v>
      </c>
      <c r="AY62" s="65">
        <f t="shared" si="36"/>
        <v>9.4961060977569076</v>
      </c>
      <c r="AZ62" s="65">
        <f t="shared" si="36"/>
        <v>9.4961060977569076</v>
      </c>
      <c r="BA62" s="65">
        <f t="shared" si="36"/>
        <v>9.4961060977569076</v>
      </c>
      <c r="BB62" s="65">
        <f t="shared" si="36"/>
        <v>9.4961060977569076</v>
      </c>
      <c r="BC62" s="65">
        <f t="shared" si="36"/>
        <v>9.4961060977569076</v>
      </c>
      <c r="BD62" s="65">
        <f t="shared" si="36"/>
        <v>9.4961060977569076</v>
      </c>
      <c r="BE62" s="65">
        <f t="shared" si="36"/>
        <v>9.4961060977569076</v>
      </c>
      <c r="BF62" s="65">
        <f t="shared" si="36"/>
        <v>9.4961060977569076</v>
      </c>
      <c r="BG62" s="65">
        <f t="shared" si="36"/>
        <v>9.4961060977569076</v>
      </c>
      <c r="BH62" s="65">
        <f t="shared" si="36"/>
        <v>9.4961060977569076</v>
      </c>
      <c r="BI62" s="65">
        <f t="shared" si="36"/>
        <v>3.4265803656139586</v>
      </c>
      <c r="BJ62" s="65">
        <f t="shared" si="36"/>
        <v>0</v>
      </c>
      <c r="BK62" s="65">
        <f t="shared" si="36"/>
        <v>0</v>
      </c>
      <c r="BL62" s="65">
        <f t="shared" si="36"/>
        <v>0</v>
      </c>
      <c r="BM62" s="35"/>
      <c r="BN62" s="72">
        <f>SUM(B62:BM62)</f>
        <v>468.73577915570291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7">SUM(C61:C62)</f>
        <v>0</v>
      </c>
      <c r="D63" s="72">
        <f t="shared" si="37"/>
        <v>0</v>
      </c>
      <c r="E63" s="72">
        <f t="shared" si="37"/>
        <v>0</v>
      </c>
      <c r="F63" s="72">
        <f t="shared" si="37"/>
        <v>0</v>
      </c>
      <c r="G63" s="72">
        <f t="shared" si="37"/>
        <v>0</v>
      </c>
      <c r="H63" s="72">
        <f t="shared" si="37"/>
        <v>0</v>
      </c>
      <c r="I63" s="72">
        <f t="shared" si="37"/>
        <v>0</v>
      </c>
      <c r="J63" s="72">
        <f t="shared" si="37"/>
        <v>0</v>
      </c>
      <c r="K63" s="72">
        <f t="shared" si="37"/>
        <v>0</v>
      </c>
      <c r="L63" s="72">
        <f t="shared" si="37"/>
        <v>15.10203235019018</v>
      </c>
      <c r="M63" s="72">
        <f t="shared" si="37"/>
        <v>20.48057388434238</v>
      </c>
      <c r="N63" s="72">
        <f t="shared" si="37"/>
        <v>20.034416837735016</v>
      </c>
      <c r="O63" s="72">
        <f t="shared" si="37"/>
        <v>19.604817190265805</v>
      </c>
      <c r="P63" s="72">
        <f t="shared" si="37"/>
        <v>19.190535520502138</v>
      </c>
      <c r="Q63" s="72">
        <f t="shared" si="37"/>
        <v>18.790427747121619</v>
      </c>
      <c r="R63" s="72">
        <f t="shared" si="37"/>
        <v>18.403429238893665</v>
      </c>
      <c r="S63" s="72">
        <f t="shared" si="37"/>
        <v>18.028554814679541</v>
      </c>
      <c r="T63" s="72">
        <f t="shared" si="37"/>
        <v>17.660449538289654</v>
      </c>
      <c r="U63" s="72">
        <f t="shared" si="37"/>
        <v>17.293297663001773</v>
      </c>
      <c r="V63" s="72">
        <f t="shared" si="37"/>
        <v>16.926145787713889</v>
      </c>
      <c r="W63" s="72">
        <f t="shared" si="37"/>
        <v>16.558993912426008</v>
      </c>
      <c r="X63" s="72">
        <f t="shared" si="37"/>
        <v>16.191842037138123</v>
      </c>
      <c r="Y63" s="72">
        <f t="shared" si="37"/>
        <v>15.824690161850242</v>
      </c>
      <c r="Z63" s="72">
        <f t="shared" si="37"/>
        <v>15.457538286562359</v>
      </c>
      <c r="AA63" s="72">
        <f t="shared" si="37"/>
        <v>15.090386411274476</v>
      </c>
      <c r="AB63" s="72">
        <f t="shared" si="37"/>
        <v>14.723234535986593</v>
      </c>
      <c r="AC63" s="72">
        <f t="shared" si="37"/>
        <v>14.356082660698711</v>
      </c>
      <c r="AD63" s="72">
        <f t="shared" si="37"/>
        <v>13.98893078541083</v>
      </c>
      <c r="AE63" s="72">
        <f t="shared" si="37"/>
        <v>13.621778910122947</v>
      </c>
      <c r="AF63" s="72">
        <f t="shared" si="37"/>
        <v>13.290077665811284</v>
      </c>
      <c r="AG63" s="72">
        <f t="shared" si="37"/>
        <v>13.02927768345206</v>
      </c>
      <c r="AH63" s="72">
        <f t="shared" si="37"/>
        <v>12.803928332069058</v>
      </c>
      <c r="AI63" s="72">
        <f t="shared" si="37"/>
        <v>12.578578980686054</v>
      </c>
      <c r="AJ63" s="72">
        <f t="shared" si="37"/>
        <v>12.353229629303051</v>
      </c>
      <c r="AK63" s="72">
        <f t="shared" si="37"/>
        <v>12.127880277920047</v>
      </c>
      <c r="AL63" s="72">
        <f t="shared" si="37"/>
        <v>11.902530926537043</v>
      </c>
      <c r="AM63" s="72">
        <f t="shared" si="37"/>
        <v>11.677181575154041</v>
      </c>
      <c r="AN63" s="72">
        <f t="shared" si="37"/>
        <v>11.451832223771037</v>
      </c>
      <c r="AO63" s="72">
        <f t="shared" si="37"/>
        <v>11.226482872388035</v>
      </c>
      <c r="AP63" s="72">
        <f t="shared" si="37"/>
        <v>11.001133521005031</v>
      </c>
      <c r="AQ63" s="72">
        <f t="shared" si="37"/>
        <v>10.775784169622028</v>
      </c>
      <c r="AR63" s="72">
        <f t="shared" si="37"/>
        <v>10.550434818239024</v>
      </c>
      <c r="AS63" s="72">
        <f t="shared" si="37"/>
        <v>10.32508546685602</v>
      </c>
      <c r="AT63" s="72">
        <f t="shared" si="37"/>
        <v>10.099736115473018</v>
      </c>
      <c r="AU63" s="72">
        <f t="shared" si="37"/>
        <v>9.8743867640900138</v>
      </c>
      <c r="AV63" s="72">
        <f t="shared" si="37"/>
        <v>9.6490374127070098</v>
      </c>
      <c r="AW63" s="72">
        <f t="shared" si="37"/>
        <v>9.4236880613240075</v>
      </c>
      <c r="AX63" s="72">
        <f t="shared" si="37"/>
        <v>9.1983387099410034</v>
      </c>
      <c r="AY63" s="72">
        <f t="shared" si="37"/>
        <v>8.9729893585579994</v>
      </c>
      <c r="AZ63" s="72">
        <f t="shared" si="37"/>
        <v>8.7476400071749971</v>
      </c>
      <c r="BA63" s="72">
        <f t="shared" si="37"/>
        <v>8.5222906557919931</v>
      </c>
      <c r="BB63" s="72">
        <f t="shared" si="37"/>
        <v>8.296941304408989</v>
      </c>
      <c r="BC63" s="72">
        <f t="shared" si="37"/>
        <v>8.0715919530259885</v>
      </c>
      <c r="BD63" s="72">
        <f t="shared" si="37"/>
        <v>7.8462426016429827</v>
      </c>
      <c r="BE63" s="72">
        <f t="shared" si="37"/>
        <v>7.6208932502599822</v>
      </c>
      <c r="BF63" s="72">
        <f t="shared" si="37"/>
        <v>7.3955438988769755</v>
      </c>
      <c r="BG63" s="72">
        <f t="shared" si="37"/>
        <v>7.1701945474939759</v>
      </c>
      <c r="BH63" s="72">
        <f t="shared" si="37"/>
        <v>6.9448451961109683</v>
      </c>
      <c r="BI63" s="72">
        <f t="shared" si="37"/>
        <v>2.0945172368350393</v>
      </c>
      <c r="BJ63" s="72">
        <f t="shared" si="37"/>
        <v>-1.9068022039976681E-4</v>
      </c>
      <c r="BK63" s="72">
        <f t="shared" si="37"/>
        <v>-1.9068022039976681E-4</v>
      </c>
      <c r="BL63" s="72">
        <f t="shared" si="37"/>
        <v>-1.9068022039976681E-4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211">
        <f>'Assumptions (Inputs)'!$E$38</f>
        <v>1.0353574571620852</v>
      </c>
      <c r="N64" s="211">
        <f>'Assumptions (Inputs)'!$E$38</f>
        <v>1.0353574571620852</v>
      </c>
      <c r="O64" s="211">
        <f>'Assumptions (Inputs)'!$E$38</f>
        <v>1.0353574571620852</v>
      </c>
      <c r="P64" s="211">
        <f>'Assumptions (Inputs)'!$E$38</f>
        <v>1.0353574571620852</v>
      </c>
      <c r="Q64" s="211">
        <f>'Assumptions (Inputs)'!$E$38</f>
        <v>1.0353574571620852</v>
      </c>
      <c r="R64" s="211">
        <f>'Assumptions (Inputs)'!$E$38</f>
        <v>1.0353574571620852</v>
      </c>
      <c r="S64" s="211">
        <f>'Assumptions (Inputs)'!$E$38</f>
        <v>1.0353574571620852</v>
      </c>
      <c r="T64" s="211">
        <f>'Assumptions (Inputs)'!$E$38</f>
        <v>1.0353574571620852</v>
      </c>
      <c r="U64" s="211">
        <f>'Assumptions (Inputs)'!$E$38</f>
        <v>1.0353574571620852</v>
      </c>
      <c r="V64" s="211">
        <f>'Assumptions (Inputs)'!$E$38</f>
        <v>1.0353574571620852</v>
      </c>
      <c r="W64" s="211">
        <f>'Assumptions (Inputs)'!$E$38</f>
        <v>1.0353574571620852</v>
      </c>
      <c r="X64" s="211">
        <f>'Assumptions (Inputs)'!$E$38</f>
        <v>1.0353574571620852</v>
      </c>
      <c r="Y64" s="211">
        <f>'Assumptions (Inputs)'!$E$38</f>
        <v>1.0353574571620852</v>
      </c>
      <c r="Z64" s="211">
        <f>'Assumptions (Inputs)'!$E$38</f>
        <v>1.0353574571620852</v>
      </c>
      <c r="AA64" s="211">
        <f>'Assumptions (Inputs)'!$E$38</f>
        <v>1.0353574571620852</v>
      </c>
      <c r="AB64" s="211">
        <f>'Assumptions (Inputs)'!$E$38</f>
        <v>1.0353574571620852</v>
      </c>
      <c r="AC64" s="211">
        <f>'Assumptions (Inputs)'!$E$38</f>
        <v>1.0353574571620852</v>
      </c>
      <c r="AD64" s="211">
        <f>'Assumptions (Inputs)'!$E$38</f>
        <v>1.0353574571620852</v>
      </c>
      <c r="AE64" s="211">
        <f>'Assumptions (Inputs)'!$E$38</f>
        <v>1.0353574571620852</v>
      </c>
      <c r="AF64" s="211">
        <f>'Assumptions (Inputs)'!$E$38</f>
        <v>1.0353574571620852</v>
      </c>
      <c r="AG64" s="211">
        <f>'Assumptions (Inputs)'!$E$38</f>
        <v>1.0353574571620852</v>
      </c>
      <c r="AH64" s="211">
        <f>'Assumptions (Inputs)'!$E$38</f>
        <v>1.0353574571620852</v>
      </c>
      <c r="AI64" s="211">
        <f>'Assumptions (Inputs)'!$E$38</f>
        <v>1.0353574571620852</v>
      </c>
      <c r="AJ64" s="211">
        <f>'Assumptions (Inputs)'!$E$38</f>
        <v>1.0353574571620852</v>
      </c>
      <c r="AK64" s="211">
        <f>'Assumptions (Inputs)'!$E$38</f>
        <v>1.0353574571620852</v>
      </c>
      <c r="AL64" s="211">
        <f>'Assumptions (Inputs)'!$E$38</f>
        <v>1.0353574571620852</v>
      </c>
      <c r="AM64" s="211">
        <f>'Assumptions (Inputs)'!$E$38</f>
        <v>1.0353574571620852</v>
      </c>
      <c r="AN64" s="211">
        <f>'Assumptions (Inputs)'!$E$38</f>
        <v>1.0353574571620852</v>
      </c>
      <c r="AO64" s="211">
        <f>'Assumptions (Inputs)'!$E$38</f>
        <v>1.0353574571620852</v>
      </c>
      <c r="AP64" s="211">
        <f>'Assumptions (Inputs)'!$E$38</f>
        <v>1.0353574571620852</v>
      </c>
      <c r="AQ64" s="211">
        <f>'Assumptions (Inputs)'!$E$38</f>
        <v>1.0353574571620852</v>
      </c>
      <c r="AR64" s="211">
        <f>'Assumptions (Inputs)'!$E$38</f>
        <v>1.0353574571620852</v>
      </c>
      <c r="AS64" s="211">
        <f>'Assumptions (Inputs)'!$E$38</f>
        <v>1.0353574571620852</v>
      </c>
      <c r="AT64" s="211">
        <f>'Assumptions (Inputs)'!$E$38</f>
        <v>1.0353574571620852</v>
      </c>
      <c r="AU64" s="211">
        <f>'Assumptions (Inputs)'!$E$38</f>
        <v>1.0353574571620852</v>
      </c>
      <c r="AV64" s="211">
        <f>'Assumptions (Inputs)'!$E$38</f>
        <v>1.0353574571620852</v>
      </c>
      <c r="AW64" s="211">
        <f>'Assumptions (Inputs)'!$E$38</f>
        <v>1.0353574571620852</v>
      </c>
      <c r="AX64" s="211">
        <f>'Assumptions (Inputs)'!$E$38</f>
        <v>1.0353574571620852</v>
      </c>
      <c r="AY64" s="211">
        <f>'Assumptions (Inputs)'!$E$38</f>
        <v>1.0353574571620852</v>
      </c>
      <c r="AZ64" s="211">
        <f>'Assumptions (Inputs)'!$E$38</f>
        <v>1.0353574571620852</v>
      </c>
      <c r="BA64" s="211">
        <f>'Assumptions (Inputs)'!$E$38</f>
        <v>1.0353574571620852</v>
      </c>
      <c r="BB64" s="211">
        <f>'Assumptions (Inputs)'!$E$38</f>
        <v>1.0353574571620852</v>
      </c>
      <c r="BC64" s="211">
        <f>'Assumptions (Inputs)'!$E$38</f>
        <v>1.0353574571620852</v>
      </c>
      <c r="BD64" s="211">
        <f>'Assumptions (Inputs)'!$E$38</f>
        <v>1.0353574571620852</v>
      </c>
      <c r="BE64" s="211">
        <f>'Assumptions (Inputs)'!$E$38</f>
        <v>1.0353574571620852</v>
      </c>
      <c r="BF64" s="211">
        <f>'Assumptions (Inputs)'!$E$38</f>
        <v>1.0353574571620852</v>
      </c>
      <c r="BG64" s="211">
        <f>'Assumptions (Inputs)'!$E$38</f>
        <v>1.0353574571620852</v>
      </c>
      <c r="BH64" s="211">
        <f>'Assumptions (Inputs)'!$E$38</f>
        <v>1.0353574571620852</v>
      </c>
      <c r="BI64" s="211">
        <f>'Assumptions (Inputs)'!$E$38</f>
        <v>1.0353574571620852</v>
      </c>
      <c r="BJ64" s="211">
        <f>'Assumptions (Inputs)'!$E$38</f>
        <v>1.0353574571620852</v>
      </c>
      <c r="BK64" s="211">
        <f>'Assumptions (Inputs)'!$E$38</f>
        <v>1.0353574571620852</v>
      </c>
      <c r="BL64" s="211">
        <f>'Assumptions (Inputs)'!$E$38</f>
        <v>1.0353574571620852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8">C63*C64</f>
        <v>0</v>
      </c>
      <c r="D65" s="116">
        <f t="shared" si="38"/>
        <v>0</v>
      </c>
      <c r="E65" s="116">
        <f t="shared" si="38"/>
        <v>0</v>
      </c>
      <c r="F65" s="116">
        <f t="shared" si="38"/>
        <v>0</v>
      </c>
      <c r="G65" s="116">
        <f t="shared" si="38"/>
        <v>0</v>
      </c>
      <c r="H65" s="116">
        <f t="shared" si="38"/>
        <v>0</v>
      </c>
      <c r="I65" s="116">
        <f t="shared" si="38"/>
        <v>0</v>
      </c>
      <c r="J65" s="116">
        <f t="shared" si="38"/>
        <v>0</v>
      </c>
      <c r="K65" s="116">
        <f t="shared" si="38"/>
        <v>0</v>
      </c>
      <c r="L65" s="116">
        <f t="shared" si="38"/>
        <v>15.636001812072454</v>
      </c>
      <c r="M65" s="116">
        <f t="shared" si="38"/>
        <v>21.204714898112936</v>
      </c>
      <c r="N65" s="116">
        <f t="shared" si="38"/>
        <v>20.742782872842589</v>
      </c>
      <c r="O65" s="116">
        <f t="shared" si="38"/>
        <v>20.297993674241141</v>
      </c>
      <c r="P65" s="116">
        <f t="shared" si="38"/>
        <v>19.869064058085765</v>
      </c>
      <c r="Q65" s="116">
        <f t="shared" si="38"/>
        <v>19.45480949124773</v>
      </c>
      <c r="R65" s="116">
        <f t="shared" si="38"/>
        <v>19.054127699843313</v>
      </c>
      <c r="S65" s="116">
        <f t="shared" si="38"/>
        <v>18.665998669233879</v>
      </c>
      <c r="T65" s="116">
        <f t="shared" si="38"/>
        <v>18.284878126302896</v>
      </c>
      <c r="U65" s="116">
        <f t="shared" si="38"/>
        <v>17.904744694312544</v>
      </c>
      <c r="V65" s="116">
        <f t="shared" si="38"/>
        <v>17.524611262322189</v>
      </c>
      <c r="W65" s="116">
        <f t="shared" si="38"/>
        <v>17.144477830331841</v>
      </c>
      <c r="X65" s="116">
        <f t="shared" si="38"/>
        <v>16.764344398341485</v>
      </c>
      <c r="Y65" s="116">
        <f t="shared" si="38"/>
        <v>16.384210966351134</v>
      </c>
      <c r="Z65" s="116">
        <f t="shared" si="38"/>
        <v>16.004077534360778</v>
      </c>
      <c r="AA65" s="116">
        <f t="shared" si="38"/>
        <v>15.623944102370425</v>
      </c>
      <c r="AB65" s="116">
        <f t="shared" si="38"/>
        <v>15.243810670380073</v>
      </c>
      <c r="AC65" s="116">
        <f t="shared" si="38"/>
        <v>14.86367723838972</v>
      </c>
      <c r="AD65" s="116">
        <f t="shared" si="38"/>
        <v>14.483543806399368</v>
      </c>
      <c r="AE65" s="116">
        <f t="shared" si="38"/>
        <v>14.103410374409014</v>
      </c>
      <c r="AF65" s="116">
        <f t="shared" si="38"/>
        <v>13.759981017560991</v>
      </c>
      <c r="AG65" s="116">
        <f t="shared" si="38"/>
        <v>13.489959810997629</v>
      </c>
      <c r="AH65" s="116">
        <f t="shared" si="38"/>
        <v>13.256642679576597</v>
      </c>
      <c r="AI65" s="116">
        <f t="shared" si="38"/>
        <v>13.023325548155565</v>
      </c>
      <c r="AJ65" s="116">
        <f t="shared" si="38"/>
        <v>12.790008416734535</v>
      </c>
      <c r="AK65" s="116">
        <f t="shared" si="38"/>
        <v>12.556691285313503</v>
      </c>
      <c r="AL65" s="116">
        <f t="shared" si="38"/>
        <v>12.32337415389247</v>
      </c>
      <c r="AM65" s="116">
        <f t="shared" si="38"/>
        <v>12.09005702247144</v>
      </c>
      <c r="AN65" s="116">
        <f t="shared" si="38"/>
        <v>11.856739891050408</v>
      </c>
      <c r="AO65" s="116">
        <f t="shared" si="38"/>
        <v>11.623422759629378</v>
      </c>
      <c r="AP65" s="116">
        <f t="shared" si="38"/>
        <v>11.390105628208344</v>
      </c>
      <c r="AQ65" s="116">
        <f t="shared" si="38"/>
        <v>11.156788496787314</v>
      </c>
      <c r="AR65" s="116">
        <f t="shared" si="38"/>
        <v>10.923471365366282</v>
      </c>
      <c r="AS65" s="116">
        <f t="shared" si="38"/>
        <v>10.69015423394525</v>
      </c>
      <c r="AT65" s="116">
        <f t="shared" si="38"/>
        <v>10.456837102524219</v>
      </c>
      <c r="AU65" s="116">
        <f t="shared" si="38"/>
        <v>10.223519971103187</v>
      </c>
      <c r="AV65" s="116">
        <f t="shared" si="38"/>
        <v>9.9902028396821549</v>
      </c>
      <c r="AW65" s="116">
        <f t="shared" si="38"/>
        <v>9.7568857082611249</v>
      </c>
      <c r="AX65" s="116">
        <f t="shared" si="38"/>
        <v>9.5235685768400913</v>
      </c>
      <c r="AY65" s="116">
        <f t="shared" si="38"/>
        <v>9.2902514454190595</v>
      </c>
      <c r="AZ65" s="116">
        <f t="shared" si="38"/>
        <v>9.0569343139980294</v>
      </c>
      <c r="BA65" s="116">
        <f t="shared" si="38"/>
        <v>8.8236171825769976</v>
      </c>
      <c r="BB65" s="116">
        <f t="shared" si="38"/>
        <v>8.590300051155964</v>
      </c>
      <c r="BC65" s="116">
        <f t="shared" si="38"/>
        <v>8.3569829197349357</v>
      </c>
      <c r="BD65" s="116">
        <f t="shared" si="38"/>
        <v>8.1236657883139021</v>
      </c>
      <c r="BE65" s="116">
        <f t="shared" si="38"/>
        <v>7.8903486568928738</v>
      </c>
      <c r="BF65" s="116">
        <f t="shared" si="38"/>
        <v>7.6570315254718384</v>
      </c>
      <c r="BG65" s="116">
        <f t="shared" si="38"/>
        <v>7.423714394050811</v>
      </c>
      <c r="BH65" s="116">
        <f t="shared" si="38"/>
        <v>7.1903972626297747</v>
      </c>
      <c r="BI65" s="116">
        <f t="shared" si="38"/>
        <v>2.1685740403116833</v>
      </c>
      <c r="BJ65" s="116">
        <f t="shared" si="38"/>
        <v>-1.9742218812420851E-4</v>
      </c>
      <c r="BK65" s="116">
        <f t="shared" si="38"/>
        <v>-1.9742218812420851E-4</v>
      </c>
      <c r="BL65" s="116">
        <f t="shared" si="38"/>
        <v>-1.9742218812420851E-4</v>
      </c>
      <c r="BM65" s="110"/>
      <c r="BN65" s="304">
        <f>SUM(B65:BM65)</f>
        <v>654.70818600204348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9">B20</f>
        <v>0</v>
      </c>
      <c r="C71" s="84">
        <f t="shared" si="39"/>
        <v>0</v>
      </c>
      <c r="D71" s="84">
        <f t="shared" si="39"/>
        <v>0</v>
      </c>
      <c r="E71" s="84">
        <f t="shared" si="39"/>
        <v>0</v>
      </c>
      <c r="F71" s="84">
        <f t="shared" si="39"/>
        <v>0</v>
      </c>
      <c r="G71" s="84">
        <f t="shared" si="39"/>
        <v>0</v>
      </c>
      <c r="H71" s="84">
        <f t="shared" si="39"/>
        <v>0</v>
      </c>
      <c r="I71" s="84">
        <f t="shared" si="39"/>
        <v>0</v>
      </c>
      <c r="J71" s="84">
        <f t="shared" si="39"/>
        <v>0</v>
      </c>
      <c r="K71" s="84">
        <f t="shared" si="39"/>
        <v>0</v>
      </c>
      <c r="L71" s="84">
        <f t="shared" si="39"/>
        <v>121.39051464285897</v>
      </c>
      <c r="M71" s="84">
        <f t="shared" si="39"/>
        <v>0</v>
      </c>
      <c r="N71" s="84">
        <f t="shared" si="39"/>
        <v>0</v>
      </c>
      <c r="O71" s="84">
        <f t="shared" si="39"/>
        <v>0</v>
      </c>
      <c r="P71" s="84">
        <f t="shared" si="39"/>
        <v>0</v>
      </c>
      <c r="Q71" s="84">
        <f t="shared" si="39"/>
        <v>0</v>
      </c>
      <c r="R71" s="84">
        <f t="shared" si="39"/>
        <v>0</v>
      </c>
      <c r="S71" s="84">
        <f t="shared" si="39"/>
        <v>0</v>
      </c>
      <c r="T71" s="84">
        <f t="shared" si="39"/>
        <v>0</v>
      </c>
      <c r="U71" s="84">
        <f t="shared" si="39"/>
        <v>0</v>
      </c>
      <c r="V71" s="84">
        <f t="shared" si="39"/>
        <v>0</v>
      </c>
      <c r="W71" s="84">
        <f t="shared" si="39"/>
        <v>0</v>
      </c>
      <c r="X71" s="84">
        <f t="shared" si="39"/>
        <v>0</v>
      </c>
      <c r="Y71" s="84">
        <f t="shared" si="39"/>
        <v>0</v>
      </c>
      <c r="Z71" s="84">
        <f t="shared" si="39"/>
        <v>0</v>
      </c>
      <c r="AA71" s="84">
        <f t="shared" si="39"/>
        <v>0</v>
      </c>
      <c r="AB71" s="84">
        <f t="shared" si="39"/>
        <v>0</v>
      </c>
      <c r="AC71" s="84">
        <f t="shared" si="39"/>
        <v>0</v>
      </c>
      <c r="AD71" s="84">
        <f t="shared" si="39"/>
        <v>0</v>
      </c>
      <c r="AE71" s="84">
        <f t="shared" si="39"/>
        <v>0</v>
      </c>
      <c r="AF71" s="84">
        <f t="shared" si="39"/>
        <v>0</v>
      </c>
      <c r="AG71" s="84">
        <f t="shared" si="39"/>
        <v>0</v>
      </c>
      <c r="AH71" s="84">
        <f t="shared" si="39"/>
        <v>0</v>
      </c>
      <c r="AI71" s="84">
        <f t="shared" si="39"/>
        <v>0</v>
      </c>
      <c r="AJ71" s="84">
        <f t="shared" si="39"/>
        <v>0</v>
      </c>
      <c r="AK71" s="84">
        <f t="shared" si="39"/>
        <v>0</v>
      </c>
      <c r="AL71" s="84">
        <f t="shared" si="39"/>
        <v>0</v>
      </c>
      <c r="AM71" s="84">
        <f t="shared" si="39"/>
        <v>0</v>
      </c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9"/>
        <v>0</v>
      </c>
      <c r="AR71" s="84">
        <f t="shared" si="39"/>
        <v>0</v>
      </c>
      <c r="AS71" s="84">
        <f t="shared" si="39"/>
        <v>0</v>
      </c>
      <c r="AT71" s="84">
        <f t="shared" si="39"/>
        <v>0</v>
      </c>
      <c r="AU71" s="84">
        <f t="shared" si="39"/>
        <v>0</v>
      </c>
      <c r="AV71" s="84">
        <f t="shared" si="39"/>
        <v>0</v>
      </c>
      <c r="AW71" s="84">
        <f t="shared" si="39"/>
        <v>0</v>
      </c>
      <c r="AX71" s="84">
        <f t="shared" si="39"/>
        <v>0</v>
      </c>
      <c r="AY71" s="84">
        <f t="shared" si="39"/>
        <v>0</v>
      </c>
      <c r="AZ71" s="84">
        <f t="shared" si="39"/>
        <v>0</v>
      </c>
      <c r="BA71" s="84">
        <f t="shared" si="39"/>
        <v>0</v>
      </c>
      <c r="BB71" s="84">
        <f t="shared" si="39"/>
        <v>0</v>
      </c>
      <c r="BC71" s="84">
        <f t="shared" si="39"/>
        <v>0</v>
      </c>
      <c r="BD71" s="84">
        <f t="shared" si="39"/>
        <v>0</v>
      </c>
      <c r="BE71" s="84">
        <f t="shared" si="39"/>
        <v>0</v>
      </c>
      <c r="BF71" s="84">
        <f t="shared" si="39"/>
        <v>0</v>
      </c>
      <c r="BG71" s="84">
        <f t="shared" si="39"/>
        <v>0</v>
      </c>
      <c r="BH71" s="84">
        <f t="shared" si="39"/>
        <v>0</v>
      </c>
      <c r="BI71" s="84">
        <f t="shared" si="39"/>
        <v>-121.39051464285897</v>
      </c>
      <c r="BJ71" s="84">
        <f t="shared" si="39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121.39051464285897</v>
      </c>
      <c r="M73" s="84">
        <f>SUM($B$71:M71)-SUM($B$72:M72)</f>
        <v>121.39051464285897</v>
      </c>
      <c r="N73" s="84">
        <f>SUM($B$71:N71)-SUM($B$72:N72)</f>
        <v>121.39051464285897</v>
      </c>
      <c r="O73" s="84">
        <f>SUM($B$71:O71)-SUM($B$72:O72)</f>
        <v>121.39051464285897</v>
      </c>
      <c r="P73" s="84">
        <f>SUM($B$71:P71)-SUM($B$72:P72)</f>
        <v>121.39051464285897</v>
      </c>
      <c r="Q73" s="84">
        <f>SUM($B$71:Q71)-SUM($B$72:Q72)</f>
        <v>121.39051464285897</v>
      </c>
      <c r="R73" s="84">
        <f>SUM($B$71:R71)-SUM($B$72:R72)</f>
        <v>121.39051464285897</v>
      </c>
      <c r="S73" s="84">
        <f>SUM($B$71:S71)-SUM($B$72:S72)</f>
        <v>121.39051464285897</v>
      </c>
      <c r="T73" s="84">
        <f>SUM($B$71:T71)-SUM($B$72:T72)</f>
        <v>121.39051464285897</v>
      </c>
      <c r="U73" s="84">
        <f>SUM($B$71:U71)-SUM($B$72:U72)</f>
        <v>121.39051464285897</v>
      </c>
      <c r="V73" s="84">
        <f>SUM($B$71:V71)-SUM($B$72:V72)</f>
        <v>121.39051464285897</v>
      </c>
      <c r="W73" s="84">
        <f>SUM($B$71:W71)-SUM($B$72:W72)</f>
        <v>121.39051464285897</v>
      </c>
      <c r="X73" s="84">
        <f>SUM($B$71:X71)-SUM($B$72:X72)</f>
        <v>121.39051464285897</v>
      </c>
      <c r="Y73" s="84">
        <f>SUM($B$71:Y71)-SUM($B$72:Y72)</f>
        <v>121.39051464285897</v>
      </c>
      <c r="Z73" s="84">
        <f>SUM($B$71:Z71)-SUM($B$72:Z72)</f>
        <v>121.39051464285897</v>
      </c>
      <c r="AA73" s="84">
        <f>SUM($B$71:AA71)-SUM($B$72:AA72)</f>
        <v>121.39051464285897</v>
      </c>
      <c r="AB73" s="84">
        <f>SUM($B$71:AB71)-SUM($B$72:AB72)</f>
        <v>121.39051464285897</v>
      </c>
      <c r="AC73" s="84">
        <f>SUM($B$71:AC71)-SUM($B$72:AC72)</f>
        <v>121.39051464285897</v>
      </c>
      <c r="AD73" s="84">
        <f>SUM($B$71:AD71)-SUM($B$72:AD72)</f>
        <v>121.39051464285897</v>
      </c>
      <c r="AE73" s="84">
        <f>SUM($B$71:AE71)-SUM($B$72:AE72)</f>
        <v>121.39051464285897</v>
      </c>
      <c r="AF73" s="84">
        <f>SUM($B$71:AF71)-SUM($B$72:AF72)</f>
        <v>121.39051464285897</v>
      </c>
      <c r="AG73" s="84">
        <f>SUM($B$71:AG71)-SUM($B$72:AG72)</f>
        <v>121.39051464285897</v>
      </c>
      <c r="AH73" s="84">
        <f>SUM($B$71:AH71)-SUM($B$72:AH72)</f>
        <v>121.39051464285897</v>
      </c>
      <c r="AI73" s="84">
        <f>SUM($B$71:AI71)-SUM($B$72:AI72)</f>
        <v>121.39051464285897</v>
      </c>
      <c r="AJ73" s="84">
        <f>SUM($B$71:AJ71)-SUM($B$72:AJ72)</f>
        <v>121.39051464285897</v>
      </c>
      <c r="AK73" s="84">
        <f>SUM($B$71:AK71)-SUM($B$72:AK72)</f>
        <v>121.39051464285897</v>
      </c>
      <c r="AL73" s="84">
        <f>SUM($B$71:AL71)-SUM($B$72:AL72)</f>
        <v>121.39051464285897</v>
      </c>
      <c r="AM73" s="84">
        <f>SUM($B$71:AM71)-SUM($B$72:AM72)</f>
        <v>121.39051464285897</v>
      </c>
      <c r="AN73" s="84">
        <f>SUM($B$71:AN71)-SUM($B$72:AN72)</f>
        <v>121.39051464285897</v>
      </c>
      <c r="AO73" s="84">
        <f>SUM($B$71:AO71)-SUM($B$72:AO72)</f>
        <v>121.39051464285897</v>
      </c>
      <c r="AP73" s="84">
        <f>SUM($B$71:AP71)-SUM($B$72:AP72)</f>
        <v>121.39051464285897</v>
      </c>
      <c r="AQ73" s="84">
        <f>SUM($B$71:AQ71)-SUM($B$72:AQ72)</f>
        <v>121.39051464285897</v>
      </c>
      <c r="AR73" s="84">
        <f>SUM($B$71:AR71)-SUM($B$72:AR72)</f>
        <v>121.39051464285897</v>
      </c>
      <c r="AS73" s="84">
        <f>SUM($B$71:AS71)-SUM($B$72:AS72)</f>
        <v>121.39051464285897</v>
      </c>
      <c r="AT73" s="84">
        <f>SUM($B$71:AT71)-SUM($B$72:AT72)</f>
        <v>121.39051464285897</v>
      </c>
      <c r="AU73" s="84">
        <f>SUM($B$71:AU71)-SUM($B$72:AU72)</f>
        <v>121.39051464285897</v>
      </c>
      <c r="AV73" s="84">
        <f>SUM($B$71:AV71)-SUM($B$72:AV72)</f>
        <v>121.39051464285897</v>
      </c>
      <c r="AW73" s="84">
        <f>SUM($B$71:AW71)-SUM($B$72:AW72)</f>
        <v>121.39051464285897</v>
      </c>
      <c r="AX73" s="84">
        <f>SUM($B$71:AX71)-SUM($B$72:AX72)</f>
        <v>121.39051464285897</v>
      </c>
      <c r="AY73" s="84">
        <f>SUM($B$71:AY71)-SUM($B$72:AY72)</f>
        <v>121.39051464285897</v>
      </c>
      <c r="AZ73" s="84">
        <f>SUM($B$71:AZ71)-SUM($B$72:AZ72)</f>
        <v>121.39051464285897</v>
      </c>
      <c r="BA73" s="84">
        <f>SUM($B$71:BA71)-SUM($B$72:BA72)</f>
        <v>121.39051464285897</v>
      </c>
      <c r="BB73" s="84">
        <f>SUM($B$71:BB71)-SUM($B$72:BB72)</f>
        <v>121.39051464285897</v>
      </c>
      <c r="BC73" s="84">
        <f>SUM($B$71:BC71)-SUM($B$72:BC72)</f>
        <v>121.39051464285897</v>
      </c>
      <c r="BD73" s="84">
        <f>SUM($B$71:BD71)-SUM($B$72:BD72)</f>
        <v>121.39051464285897</v>
      </c>
      <c r="BE73" s="84">
        <f>SUM($B$71:BE71)-SUM($B$72:BE72)</f>
        <v>121.39051464285897</v>
      </c>
      <c r="BF73" s="84">
        <f>SUM($B$71:BF71)-SUM($B$72:BF72)</f>
        <v>121.39051464285897</v>
      </c>
      <c r="BG73" s="84">
        <f>SUM($B$71:BG71)-SUM($B$72:BG72)</f>
        <v>121.39051464285897</v>
      </c>
      <c r="BH73" s="84">
        <f>SUM($B$71:BH71)-SUM($B$72:BH72)</f>
        <v>121.39051464285897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/>
      <c r="G74" s="317">
        <f>($G$71*TaxDepr!B$33)</f>
        <v>0</v>
      </c>
      <c r="H74" s="317">
        <f>($G$71*TaxDepr!C$33)</f>
        <v>0</v>
      </c>
      <c r="I74" s="317">
        <f>($G$71*TaxDepr!D$33)</f>
        <v>0</v>
      </c>
      <c r="J74" s="317">
        <f>($G$71*TaxDepr!E$33)</f>
        <v>0</v>
      </c>
      <c r="K74" s="317">
        <f>($G$71*TaxDepr!F$33)</f>
        <v>0</v>
      </c>
      <c r="L74" s="317">
        <f>($L$71*TaxDepr!B$33)</f>
        <v>4.5521442991072112</v>
      </c>
      <c r="M74" s="317">
        <f>($L$71*TaxDepr!C$33)</f>
        <v>8.763181252067989</v>
      </c>
      <c r="N74" s="317">
        <f>($L$71*TaxDepr!D$33)</f>
        <v>8.1052446627036936</v>
      </c>
      <c r="O74" s="317">
        <f>($L$71*TaxDepr!E$33)</f>
        <v>7.4982920894893983</v>
      </c>
      <c r="P74" s="317">
        <f>($L$71*TaxDepr!F$33)</f>
        <v>6.9350401015465328</v>
      </c>
      <c r="Q74" s="317">
        <f>($L$71*TaxDepr!G$33)</f>
        <v>6.4154886988750972</v>
      </c>
      <c r="R74" s="317">
        <f>($L$71*TaxDepr!H$33)</f>
        <v>5.9335683557429464</v>
      </c>
      <c r="S74" s="317">
        <f>($L$71*TaxDepr!I$33)</f>
        <v>5.489279072150083</v>
      </c>
      <c r="T74" s="317">
        <f>($L$71*TaxDepr!J$33)</f>
        <v>5.4164447633643675</v>
      </c>
      <c r="U74" s="317">
        <f>($L$71*TaxDepr!K$33)</f>
        <v>5.4164447633643675</v>
      </c>
      <c r="V74" s="317">
        <f>($L$71*TaxDepr!L$33)</f>
        <v>5.4164447633643675</v>
      </c>
      <c r="W74" s="317">
        <f>($L$71*TaxDepr!M$33)</f>
        <v>5.4164447633643675</v>
      </c>
      <c r="X74" s="317">
        <f>($L$71*TaxDepr!N$33)</f>
        <v>5.4164447633643675</v>
      </c>
      <c r="Y74" s="317">
        <f>($L$71*TaxDepr!O$33)</f>
        <v>5.4164447633643675</v>
      </c>
      <c r="Z74" s="317">
        <f>($L$71*TaxDepr!P$33)</f>
        <v>5.4164447633643675</v>
      </c>
      <c r="AA74" s="317">
        <f>($L$71*TaxDepr!Q$33)</f>
        <v>5.4164447633643675</v>
      </c>
      <c r="AB74" s="317">
        <f>($L$71*TaxDepr!R$33)</f>
        <v>5.4164447633643675</v>
      </c>
      <c r="AC74" s="317">
        <f>($L$71*TaxDepr!S$33)</f>
        <v>5.4164447633643675</v>
      </c>
      <c r="AD74" s="317">
        <f>($L$71*TaxDepr!T$33)</f>
        <v>5.4164447633643675</v>
      </c>
      <c r="AE74" s="317">
        <f>($L$71*TaxDepr!U$33)</f>
        <v>5.4164447633643675</v>
      </c>
      <c r="AF74" s="317">
        <f>($L$71*TaxDepr!V$33)</f>
        <v>2.7082223816821838</v>
      </c>
      <c r="AG74" s="317">
        <v>0</v>
      </c>
      <c r="AH74" s="317">
        <f>($L$71*TaxDepr!X$33)</f>
        <v>0</v>
      </c>
      <c r="AI74" s="317">
        <f>($L$71*TaxDepr!Y$33)</f>
        <v>0</v>
      </c>
      <c r="AJ74" s="317">
        <f>($L$71*TaxDepr!Z$33)</f>
        <v>0</v>
      </c>
      <c r="AK74" s="317">
        <f>($L$71*TaxDepr!AA$33)</f>
        <v>0</v>
      </c>
      <c r="AL74" s="317">
        <f>($N$71*TaxDepr!Z$33)</f>
        <v>0</v>
      </c>
      <c r="AM74" s="317">
        <f>($N$71*TaxDepr!AA$33)</f>
        <v>0</v>
      </c>
      <c r="AN74" s="317">
        <f>($N$71*TaxDepr!AB$33)</f>
        <v>0</v>
      </c>
      <c r="AO74" s="317">
        <f>($N$71*TaxDepr!AC$33)</f>
        <v>0</v>
      </c>
      <c r="AP74" s="317">
        <f>($N$71*TaxDepr!AD$33)</f>
        <v>0</v>
      </c>
      <c r="AQ74" s="317">
        <f>($N$71*TaxDepr!AE$33)</f>
        <v>0</v>
      </c>
      <c r="AR74" s="317">
        <f>($N$71*TaxDepr!AF$33)</f>
        <v>0</v>
      </c>
      <c r="AS74" s="317">
        <f>($N$71*TaxDepr!AG$33)</f>
        <v>0</v>
      </c>
      <c r="AT74" s="317">
        <f>($N$71*TaxDepr!AH$33)</f>
        <v>0</v>
      </c>
      <c r="AU74" s="317">
        <f>($N$71*TaxDepr!AI$33)</f>
        <v>0</v>
      </c>
      <c r="AV74" s="317">
        <f>($N$71*TaxDepr!AJ$33)</f>
        <v>0</v>
      </c>
      <c r="AW74" s="317">
        <f>($N$71*TaxDepr!AK$33)</f>
        <v>0</v>
      </c>
      <c r="AX74" s="317">
        <f>($N$71*TaxDepr!AL$33)</f>
        <v>0</v>
      </c>
      <c r="AY74" s="317">
        <f>($N$71*TaxDepr!AM$33)</f>
        <v>0</v>
      </c>
      <c r="AZ74" s="317">
        <f>($N$71*TaxDepr!AU$33)</f>
        <v>0</v>
      </c>
      <c r="BA74" s="317">
        <f>($N$71*TaxDepr!AV$33)</f>
        <v>0</v>
      </c>
      <c r="BB74" s="317">
        <f>($N$71*TaxDepr!AW$33)</f>
        <v>0</v>
      </c>
      <c r="BC74" s="317">
        <f>($N$71*TaxDepr!AX$33)</f>
        <v>0</v>
      </c>
      <c r="BD74" s="317">
        <f>($N$71*TaxDepr!AY$33)</f>
        <v>0</v>
      </c>
      <c r="BE74" s="317">
        <f>($N$71*TaxDepr!AZ$33)</f>
        <v>0</v>
      </c>
      <c r="BF74" s="317">
        <f>($N$71*TaxDepr!BA$33)</f>
        <v>0</v>
      </c>
      <c r="BG74" s="317">
        <f>($N$71*TaxDepr!BB$33)</f>
        <v>0</v>
      </c>
      <c r="BH74" s="317">
        <f>($N$71*TaxDepr!BC$33)</f>
        <v>0</v>
      </c>
      <c r="BI74" s="317">
        <f>($N$71*TaxDepr!BD$33)</f>
        <v>0</v>
      </c>
      <c r="BJ74" s="317">
        <f>($N$71*TaxDepr!BE$33)</f>
        <v>0</v>
      </c>
      <c r="BK74" s="317">
        <f>($N$71*TaxDepr!BF$33)</f>
        <v>0</v>
      </c>
      <c r="BL74" s="317"/>
      <c r="BM74" s="35"/>
      <c r="BN74" s="72">
        <f>SUM(B74:BM74)</f>
        <v>121.39779807373756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0">C72+C74</f>
        <v>0</v>
      </c>
      <c r="D75" s="92">
        <f t="shared" si="40"/>
        <v>0</v>
      </c>
      <c r="E75" s="92">
        <f t="shared" si="40"/>
        <v>0</v>
      </c>
      <c r="F75" s="92">
        <f t="shared" si="40"/>
        <v>0</v>
      </c>
      <c r="G75" s="92">
        <f t="shared" si="40"/>
        <v>0</v>
      </c>
      <c r="H75" s="92">
        <f t="shared" si="40"/>
        <v>0</v>
      </c>
      <c r="I75" s="92">
        <f t="shared" si="40"/>
        <v>0</v>
      </c>
      <c r="J75" s="92">
        <f t="shared" si="40"/>
        <v>0</v>
      </c>
      <c r="K75" s="92">
        <f t="shared" si="40"/>
        <v>0</v>
      </c>
      <c r="L75" s="92">
        <f t="shared" si="40"/>
        <v>4.5521442991072112</v>
      </c>
      <c r="M75" s="92">
        <f t="shared" si="40"/>
        <v>8.763181252067989</v>
      </c>
      <c r="N75" s="92">
        <f t="shared" si="40"/>
        <v>8.1052446627036936</v>
      </c>
      <c r="O75" s="92">
        <f t="shared" si="40"/>
        <v>7.4982920894893983</v>
      </c>
      <c r="P75" s="92">
        <f t="shared" si="40"/>
        <v>6.9350401015465328</v>
      </c>
      <c r="Q75" s="92">
        <f t="shared" si="40"/>
        <v>6.4154886988750972</v>
      </c>
      <c r="R75" s="92">
        <f t="shared" si="40"/>
        <v>5.9335683557429464</v>
      </c>
      <c r="S75" s="92">
        <f t="shared" si="40"/>
        <v>5.489279072150083</v>
      </c>
      <c r="T75" s="92">
        <f t="shared" si="40"/>
        <v>5.4164447633643675</v>
      </c>
      <c r="U75" s="92">
        <f t="shared" si="40"/>
        <v>5.4164447633643675</v>
      </c>
      <c r="V75" s="92">
        <f t="shared" si="40"/>
        <v>5.4164447633643675</v>
      </c>
      <c r="W75" s="92">
        <f t="shared" si="40"/>
        <v>5.4164447633643675</v>
      </c>
      <c r="X75" s="92">
        <f t="shared" si="40"/>
        <v>5.4164447633643675</v>
      </c>
      <c r="Y75" s="92">
        <f t="shared" si="40"/>
        <v>5.4164447633643675</v>
      </c>
      <c r="Z75" s="92">
        <f t="shared" si="40"/>
        <v>5.4164447633643675</v>
      </c>
      <c r="AA75" s="92">
        <f t="shared" si="40"/>
        <v>5.4164447633643675</v>
      </c>
      <c r="AB75" s="92">
        <f t="shared" si="40"/>
        <v>5.4164447633643675</v>
      </c>
      <c r="AC75" s="92">
        <f t="shared" si="40"/>
        <v>5.4164447633643675</v>
      </c>
      <c r="AD75" s="92">
        <f t="shared" si="40"/>
        <v>5.4164447633643675</v>
      </c>
      <c r="AE75" s="92">
        <f t="shared" si="40"/>
        <v>5.4164447633643675</v>
      </c>
      <c r="AF75" s="92">
        <f t="shared" si="40"/>
        <v>2.7082223816821838</v>
      </c>
      <c r="AG75" s="92">
        <f t="shared" si="40"/>
        <v>0</v>
      </c>
      <c r="AH75" s="92">
        <f t="shared" si="40"/>
        <v>0</v>
      </c>
      <c r="AI75" s="92">
        <f t="shared" si="40"/>
        <v>0</v>
      </c>
      <c r="AJ75" s="92">
        <f t="shared" si="40"/>
        <v>0</v>
      </c>
      <c r="AK75" s="92">
        <f t="shared" si="40"/>
        <v>0</v>
      </c>
      <c r="AL75" s="92">
        <f t="shared" si="40"/>
        <v>0</v>
      </c>
      <c r="AM75" s="92">
        <f t="shared" si="40"/>
        <v>0</v>
      </c>
      <c r="AN75" s="92">
        <f t="shared" si="40"/>
        <v>0</v>
      </c>
      <c r="AO75" s="92">
        <f t="shared" si="40"/>
        <v>0</v>
      </c>
      <c r="AP75" s="92">
        <f t="shared" si="40"/>
        <v>0</v>
      </c>
      <c r="AQ75" s="92">
        <f t="shared" si="40"/>
        <v>0</v>
      </c>
      <c r="AR75" s="92">
        <f t="shared" si="40"/>
        <v>0</v>
      </c>
      <c r="AS75" s="92">
        <f t="shared" si="40"/>
        <v>0</v>
      </c>
      <c r="AT75" s="92">
        <f t="shared" si="40"/>
        <v>0</v>
      </c>
      <c r="AU75" s="92">
        <f t="shared" si="40"/>
        <v>0</v>
      </c>
      <c r="AV75" s="92">
        <f t="shared" si="40"/>
        <v>0</v>
      </c>
      <c r="AW75" s="92">
        <f t="shared" si="40"/>
        <v>0</v>
      </c>
      <c r="AX75" s="92">
        <f t="shared" si="40"/>
        <v>0</v>
      </c>
      <c r="AY75" s="92">
        <f t="shared" si="40"/>
        <v>0</v>
      </c>
      <c r="AZ75" s="92">
        <f t="shared" si="40"/>
        <v>0</v>
      </c>
      <c r="BA75" s="92">
        <f t="shared" si="40"/>
        <v>0</v>
      </c>
      <c r="BB75" s="92">
        <f t="shared" si="40"/>
        <v>0</v>
      </c>
      <c r="BC75" s="92">
        <f t="shared" si="40"/>
        <v>0</v>
      </c>
      <c r="BD75" s="92">
        <f t="shared" si="40"/>
        <v>0</v>
      </c>
      <c r="BE75" s="92">
        <f t="shared" si="40"/>
        <v>0</v>
      </c>
      <c r="BF75" s="92">
        <f t="shared" si="40"/>
        <v>0</v>
      </c>
      <c r="BG75" s="92">
        <f t="shared" si="40"/>
        <v>0</v>
      </c>
      <c r="BH75" s="92">
        <f t="shared" si="40"/>
        <v>0</v>
      </c>
      <c r="BI75" s="92">
        <f t="shared" si="40"/>
        <v>0</v>
      </c>
      <c r="BJ75" s="92">
        <f t="shared" si="40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1">B20</f>
        <v>0</v>
      </c>
      <c r="C78" s="84">
        <f t="shared" si="41"/>
        <v>0</v>
      </c>
      <c r="D78" s="84">
        <f t="shared" si="41"/>
        <v>0</v>
      </c>
      <c r="E78" s="84">
        <f t="shared" si="41"/>
        <v>0</v>
      </c>
      <c r="F78" s="84">
        <f t="shared" si="41"/>
        <v>0</v>
      </c>
      <c r="G78" s="84">
        <f t="shared" si="41"/>
        <v>0</v>
      </c>
      <c r="H78" s="84">
        <f t="shared" si="41"/>
        <v>0</v>
      </c>
      <c r="I78" s="84">
        <f t="shared" si="41"/>
        <v>0</v>
      </c>
      <c r="J78" s="84">
        <f t="shared" si="41"/>
        <v>0</v>
      </c>
      <c r="K78" s="84">
        <f t="shared" si="41"/>
        <v>0</v>
      </c>
      <c r="L78" s="84">
        <f t="shared" si="41"/>
        <v>121.39051464285897</v>
      </c>
      <c r="M78" s="84">
        <f t="shared" si="41"/>
        <v>0</v>
      </c>
      <c r="N78" s="84">
        <f t="shared" si="41"/>
        <v>0</v>
      </c>
      <c r="O78" s="84">
        <f t="shared" si="41"/>
        <v>0</v>
      </c>
      <c r="P78" s="84">
        <f t="shared" si="41"/>
        <v>0</v>
      </c>
      <c r="Q78" s="84">
        <f t="shared" si="41"/>
        <v>0</v>
      </c>
      <c r="R78" s="84">
        <f t="shared" si="41"/>
        <v>0</v>
      </c>
      <c r="S78" s="84">
        <f t="shared" si="41"/>
        <v>0</v>
      </c>
      <c r="T78" s="84">
        <f t="shared" si="41"/>
        <v>0</v>
      </c>
      <c r="U78" s="84">
        <f t="shared" si="41"/>
        <v>0</v>
      </c>
      <c r="V78" s="84">
        <f t="shared" si="41"/>
        <v>0</v>
      </c>
      <c r="W78" s="84">
        <f t="shared" si="41"/>
        <v>0</v>
      </c>
      <c r="X78" s="84">
        <f t="shared" si="41"/>
        <v>0</v>
      </c>
      <c r="Y78" s="84">
        <f t="shared" si="41"/>
        <v>0</v>
      </c>
      <c r="Z78" s="84">
        <f t="shared" si="41"/>
        <v>0</v>
      </c>
      <c r="AA78" s="84">
        <f t="shared" si="41"/>
        <v>0</v>
      </c>
      <c r="AB78" s="84">
        <f t="shared" si="41"/>
        <v>0</v>
      </c>
      <c r="AC78" s="84">
        <f t="shared" si="41"/>
        <v>0</v>
      </c>
      <c r="AD78" s="84">
        <f t="shared" si="41"/>
        <v>0</v>
      </c>
      <c r="AE78" s="84">
        <f t="shared" si="41"/>
        <v>0</v>
      </c>
      <c r="AF78" s="84">
        <f t="shared" si="41"/>
        <v>0</v>
      </c>
      <c r="AG78" s="84">
        <f t="shared" si="41"/>
        <v>0</v>
      </c>
      <c r="AH78" s="84">
        <f t="shared" si="41"/>
        <v>0</v>
      </c>
      <c r="AI78" s="84">
        <f t="shared" si="41"/>
        <v>0</v>
      </c>
      <c r="AJ78" s="84">
        <f t="shared" si="41"/>
        <v>0</v>
      </c>
      <c r="AK78" s="84">
        <f t="shared" si="41"/>
        <v>0</v>
      </c>
      <c r="AL78" s="84">
        <f t="shared" si="41"/>
        <v>0</v>
      </c>
      <c r="AM78" s="84">
        <f t="shared" si="41"/>
        <v>0</v>
      </c>
      <c r="AN78" s="84">
        <f t="shared" si="41"/>
        <v>0</v>
      </c>
      <c r="AO78" s="84">
        <f t="shared" si="41"/>
        <v>0</v>
      </c>
      <c r="AP78" s="84">
        <f t="shared" si="41"/>
        <v>0</v>
      </c>
      <c r="AQ78" s="84">
        <f t="shared" si="41"/>
        <v>0</v>
      </c>
      <c r="AR78" s="84">
        <f t="shared" si="41"/>
        <v>0</v>
      </c>
      <c r="AS78" s="84">
        <f t="shared" si="41"/>
        <v>0</v>
      </c>
      <c r="AT78" s="84">
        <f t="shared" si="41"/>
        <v>0</v>
      </c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1"/>
        <v>0</v>
      </c>
      <c r="AZ78" s="84">
        <f t="shared" si="41"/>
        <v>0</v>
      </c>
      <c r="BA78" s="84">
        <f t="shared" si="41"/>
        <v>0</v>
      </c>
      <c r="BB78" s="84">
        <f t="shared" si="41"/>
        <v>0</v>
      </c>
      <c r="BC78" s="84">
        <f t="shared" si="41"/>
        <v>0</v>
      </c>
      <c r="BD78" s="84">
        <f t="shared" si="41"/>
        <v>0</v>
      </c>
      <c r="BE78" s="84">
        <f t="shared" si="41"/>
        <v>0</v>
      </c>
      <c r="BF78" s="84">
        <f t="shared" si="41"/>
        <v>0</v>
      </c>
      <c r="BG78" s="84">
        <f t="shared" si="41"/>
        <v>0</v>
      </c>
      <c r="BH78" s="84">
        <f t="shared" si="41"/>
        <v>0</v>
      </c>
      <c r="BI78" s="84">
        <f t="shared" si="41"/>
        <v>-121.39051464285897</v>
      </c>
      <c r="BJ78" s="84">
        <f t="shared" si="41"/>
        <v>0</v>
      </c>
      <c r="BK78" s="84">
        <f t="shared" si="41"/>
        <v>0</v>
      </c>
      <c r="BL78" s="84">
        <f t="shared" si="41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121.39051464285897</v>
      </c>
      <c r="M80" s="84">
        <f>SUM($B$78:M78)</f>
        <v>121.39051464285897</v>
      </c>
      <c r="N80" s="84">
        <f>SUM($B$78:N78)</f>
        <v>121.39051464285897</v>
      </c>
      <c r="O80" s="84">
        <f>SUM($B$78:O78)</f>
        <v>121.39051464285897</v>
      </c>
      <c r="P80" s="84">
        <f>SUM($B$78:P78)</f>
        <v>121.39051464285897</v>
      </c>
      <c r="Q80" s="84">
        <f>SUM($B$78:Q78)</f>
        <v>121.39051464285897</v>
      </c>
      <c r="R80" s="84">
        <f>SUM($B$78:R78)</f>
        <v>121.39051464285897</v>
      </c>
      <c r="S80" s="84">
        <f>SUM($B$78:S78)</f>
        <v>121.39051464285897</v>
      </c>
      <c r="T80" s="84">
        <f>SUM($B$78:T78)</f>
        <v>121.39051464285897</v>
      </c>
      <c r="U80" s="84">
        <f>SUM($B$78:U78)</f>
        <v>121.39051464285897</v>
      </c>
      <c r="V80" s="84">
        <f>SUM($B$78:V78)</f>
        <v>121.39051464285897</v>
      </c>
      <c r="W80" s="84">
        <f>SUM($B$78:W78)</f>
        <v>121.39051464285897</v>
      </c>
      <c r="X80" s="84">
        <f>SUM($B$78:X78)</f>
        <v>121.39051464285897</v>
      </c>
      <c r="Y80" s="84">
        <f>SUM($B$78:Y78)</f>
        <v>121.39051464285897</v>
      </c>
      <c r="Z80" s="84">
        <f>SUM($B$78:Z78)</f>
        <v>121.39051464285897</v>
      </c>
      <c r="AA80" s="84">
        <f>SUM($B$78:AA78)</f>
        <v>121.39051464285897</v>
      </c>
      <c r="AB80" s="84">
        <f>SUM($B$78:AB78)</f>
        <v>121.39051464285897</v>
      </c>
      <c r="AC80" s="84">
        <f>SUM($B$78:AC78)</f>
        <v>121.39051464285897</v>
      </c>
      <c r="AD80" s="84">
        <f>SUM($B$78:AD78)</f>
        <v>121.39051464285897</v>
      </c>
      <c r="AE80" s="84">
        <f>SUM($B$78:AE78)</f>
        <v>121.39051464285897</v>
      </c>
      <c r="AF80" s="84">
        <f>SUM($B$78:AF78)</f>
        <v>121.39051464285897</v>
      </c>
      <c r="AG80" s="84">
        <f>SUM($B$78:AG78)</f>
        <v>121.39051464285897</v>
      </c>
      <c r="AH80" s="84">
        <f>SUM($B$78:AH78)</f>
        <v>121.39051464285897</v>
      </c>
      <c r="AI80" s="84">
        <f>SUM($B$78:AI78)</f>
        <v>121.39051464285897</v>
      </c>
      <c r="AJ80" s="84">
        <f>SUM($B$78:AJ78)</f>
        <v>121.39051464285897</v>
      </c>
      <c r="AK80" s="84">
        <f>SUM($B$78:AK78)</f>
        <v>121.39051464285897</v>
      </c>
      <c r="AL80" s="84">
        <f>SUM($B$78:AL78)</f>
        <v>121.39051464285897</v>
      </c>
      <c r="AM80" s="84">
        <f>SUM($B$78:AM78)</f>
        <v>121.39051464285897</v>
      </c>
      <c r="AN80" s="84">
        <f>SUM($B$78:AN78)</f>
        <v>121.39051464285897</v>
      </c>
      <c r="AO80" s="84">
        <f>SUM($B$78:AO78)</f>
        <v>121.39051464285897</v>
      </c>
      <c r="AP80" s="84">
        <f>SUM($B$78:AP78)</f>
        <v>121.39051464285897</v>
      </c>
      <c r="AQ80" s="84">
        <f>SUM($B$78:AQ78)</f>
        <v>121.39051464285897</v>
      </c>
      <c r="AR80" s="84">
        <f>SUM($B$78:AR78)</f>
        <v>121.39051464285897</v>
      </c>
      <c r="AS80" s="84">
        <f>SUM($B$78:AS78)</f>
        <v>121.39051464285897</v>
      </c>
      <c r="AT80" s="84">
        <f>SUM($B$78:AT78)</f>
        <v>121.39051464285897</v>
      </c>
      <c r="AU80" s="84">
        <f>SUM($B$78:AU78)</f>
        <v>121.39051464285897</v>
      </c>
      <c r="AV80" s="84">
        <f>SUM($B$78:AV78)</f>
        <v>121.39051464285897</v>
      </c>
      <c r="AW80" s="84">
        <f>SUM($B$78:AW78)</f>
        <v>121.39051464285897</v>
      </c>
      <c r="AX80" s="84">
        <f>SUM($B$78:AX78)</f>
        <v>121.39051464285897</v>
      </c>
      <c r="AY80" s="84">
        <f>SUM($B$78:AY78)</f>
        <v>121.39051464285897</v>
      </c>
      <c r="AZ80" s="84">
        <f>SUM($B$78:AZ78)</f>
        <v>121.39051464285897</v>
      </c>
      <c r="BA80" s="84">
        <f>SUM($B$78:BA78)</f>
        <v>121.39051464285897</v>
      </c>
      <c r="BB80" s="84">
        <f>SUM($B$78:BB78)</f>
        <v>121.39051464285897</v>
      </c>
      <c r="BC80" s="84">
        <f>SUM($B$78:BC78)</f>
        <v>121.39051464285897</v>
      </c>
      <c r="BD80" s="84">
        <f>SUM($B$78:BD78)</f>
        <v>121.39051464285897</v>
      </c>
      <c r="BE80" s="84">
        <f>SUM($B$78:BE78)</f>
        <v>121.39051464285897</v>
      </c>
      <c r="BF80" s="84">
        <f>SUM($B$78:BF78)</f>
        <v>121.39051464285897</v>
      </c>
      <c r="BG80" s="84">
        <f>SUM($B$78:BG78)</f>
        <v>121.39051464285897</v>
      </c>
      <c r="BH80" s="84">
        <f>SUM($B$78:BH78)</f>
        <v>121.39051464285897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2">E74</f>
        <v>0</v>
      </c>
      <c r="F81" s="316">
        <f t="shared" si="42"/>
        <v>0</v>
      </c>
      <c r="G81" s="316">
        <f t="shared" si="42"/>
        <v>0</v>
      </c>
      <c r="H81" s="316">
        <f t="shared" si="42"/>
        <v>0</v>
      </c>
      <c r="I81" s="316">
        <f t="shared" si="42"/>
        <v>0</v>
      </c>
      <c r="J81" s="316">
        <f t="shared" si="42"/>
        <v>0</v>
      </c>
      <c r="K81" s="316">
        <f t="shared" si="42"/>
        <v>0</v>
      </c>
      <c r="L81" s="316">
        <f t="shared" si="42"/>
        <v>4.5521442991072112</v>
      </c>
      <c r="M81" s="316">
        <f t="shared" si="42"/>
        <v>8.763181252067989</v>
      </c>
      <c r="N81" s="316">
        <f t="shared" si="42"/>
        <v>8.1052446627036936</v>
      </c>
      <c r="O81" s="316">
        <f t="shared" si="42"/>
        <v>7.4982920894893983</v>
      </c>
      <c r="P81" s="316">
        <f t="shared" si="42"/>
        <v>6.9350401015465328</v>
      </c>
      <c r="Q81" s="316">
        <f t="shared" si="42"/>
        <v>6.4154886988750972</v>
      </c>
      <c r="R81" s="316">
        <f t="shared" si="42"/>
        <v>5.9335683557429464</v>
      </c>
      <c r="S81" s="316">
        <f t="shared" si="42"/>
        <v>5.489279072150083</v>
      </c>
      <c r="T81" s="316">
        <f t="shared" si="42"/>
        <v>5.4164447633643675</v>
      </c>
      <c r="U81" s="316">
        <f t="shared" si="42"/>
        <v>5.4164447633643675</v>
      </c>
      <c r="V81" s="316">
        <f t="shared" si="42"/>
        <v>5.4164447633643675</v>
      </c>
      <c r="W81" s="316">
        <f t="shared" si="42"/>
        <v>5.4164447633643675</v>
      </c>
      <c r="X81" s="316">
        <f t="shared" si="42"/>
        <v>5.4164447633643675</v>
      </c>
      <c r="Y81" s="316">
        <f t="shared" si="42"/>
        <v>5.4164447633643675</v>
      </c>
      <c r="Z81" s="316">
        <f t="shared" si="42"/>
        <v>5.4164447633643675</v>
      </c>
      <c r="AA81" s="316">
        <f t="shared" si="42"/>
        <v>5.4164447633643675</v>
      </c>
      <c r="AB81" s="316">
        <f t="shared" si="42"/>
        <v>5.4164447633643675</v>
      </c>
      <c r="AC81" s="316">
        <f t="shared" si="42"/>
        <v>5.4164447633643675</v>
      </c>
      <c r="AD81" s="316">
        <f t="shared" si="42"/>
        <v>5.4164447633643675</v>
      </c>
      <c r="AE81" s="316">
        <f t="shared" si="42"/>
        <v>5.4164447633643675</v>
      </c>
      <c r="AF81" s="316">
        <f t="shared" si="42"/>
        <v>2.7082223816821838</v>
      </c>
      <c r="AG81" s="316">
        <f t="shared" si="42"/>
        <v>0</v>
      </c>
      <c r="AH81" s="316">
        <f t="shared" si="42"/>
        <v>0</v>
      </c>
      <c r="AI81" s="316">
        <f t="shared" si="42"/>
        <v>0</v>
      </c>
      <c r="AJ81" s="316">
        <f t="shared" si="42"/>
        <v>0</v>
      </c>
      <c r="AK81" s="316">
        <f t="shared" si="42"/>
        <v>0</v>
      </c>
      <c r="AL81" s="316">
        <f t="shared" si="42"/>
        <v>0</v>
      </c>
      <c r="AM81" s="316">
        <f t="shared" si="42"/>
        <v>0</v>
      </c>
      <c r="AN81" s="316">
        <f t="shared" si="42"/>
        <v>0</v>
      </c>
      <c r="AO81" s="316">
        <f t="shared" si="42"/>
        <v>0</v>
      </c>
      <c r="AP81" s="316">
        <f t="shared" si="42"/>
        <v>0</v>
      </c>
      <c r="AQ81" s="316">
        <f t="shared" si="42"/>
        <v>0</v>
      </c>
      <c r="AR81" s="316">
        <f t="shared" si="42"/>
        <v>0</v>
      </c>
      <c r="AS81" s="316">
        <f t="shared" si="42"/>
        <v>0</v>
      </c>
      <c r="AT81" s="316">
        <f t="shared" si="42"/>
        <v>0</v>
      </c>
      <c r="AU81" s="316">
        <f t="shared" si="42"/>
        <v>0</v>
      </c>
      <c r="AV81" s="316">
        <f t="shared" si="42"/>
        <v>0</v>
      </c>
      <c r="AW81" s="316">
        <f t="shared" si="42"/>
        <v>0</v>
      </c>
      <c r="AX81" s="316">
        <f t="shared" si="42"/>
        <v>0</v>
      </c>
      <c r="AY81" s="316">
        <f t="shared" si="42"/>
        <v>0</v>
      </c>
      <c r="AZ81" s="316">
        <f t="shared" si="42"/>
        <v>0</v>
      </c>
      <c r="BA81" s="316">
        <f t="shared" si="42"/>
        <v>0</v>
      </c>
      <c r="BB81" s="316">
        <f t="shared" si="42"/>
        <v>0</v>
      </c>
      <c r="BC81" s="316">
        <f t="shared" si="42"/>
        <v>0</v>
      </c>
      <c r="BD81" s="316">
        <f t="shared" si="42"/>
        <v>0</v>
      </c>
      <c r="BE81" s="316">
        <f t="shared" si="42"/>
        <v>0</v>
      </c>
      <c r="BF81" s="316">
        <f t="shared" si="42"/>
        <v>0</v>
      </c>
      <c r="BG81" s="316">
        <f t="shared" si="42"/>
        <v>0</v>
      </c>
      <c r="BH81" s="316">
        <f t="shared" si="42"/>
        <v>0</v>
      </c>
      <c r="BI81" s="316">
        <f t="shared" si="42"/>
        <v>0</v>
      </c>
      <c r="BJ81" s="316">
        <f t="shared" si="42"/>
        <v>0</v>
      </c>
      <c r="BK81" s="316">
        <f t="shared" si="42"/>
        <v>0</v>
      </c>
      <c r="BL81" s="316">
        <f t="shared" si="42"/>
        <v>0</v>
      </c>
      <c r="BM81" s="35"/>
      <c r="BN81" s="72">
        <f>SUM(B81:BM81)</f>
        <v>121.39779807373756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3">C79+C81</f>
        <v>0</v>
      </c>
      <c r="D82" s="92">
        <f t="shared" si="43"/>
        <v>0</v>
      </c>
      <c r="E82" s="92">
        <f t="shared" si="43"/>
        <v>0</v>
      </c>
      <c r="F82" s="92">
        <f t="shared" si="43"/>
        <v>0</v>
      </c>
      <c r="G82" s="92">
        <f t="shared" si="43"/>
        <v>0</v>
      </c>
      <c r="H82" s="92">
        <f t="shared" si="43"/>
        <v>0</v>
      </c>
      <c r="I82" s="92">
        <f t="shared" si="43"/>
        <v>0</v>
      </c>
      <c r="J82" s="92">
        <f t="shared" si="43"/>
        <v>0</v>
      </c>
      <c r="K82" s="92">
        <f t="shared" si="43"/>
        <v>0</v>
      </c>
      <c r="L82" s="92">
        <f t="shared" si="43"/>
        <v>4.5521442991072112</v>
      </c>
      <c r="M82" s="92">
        <f t="shared" si="43"/>
        <v>8.763181252067989</v>
      </c>
      <c r="N82" s="92">
        <f t="shared" si="43"/>
        <v>8.1052446627036936</v>
      </c>
      <c r="O82" s="92">
        <f t="shared" si="43"/>
        <v>7.4982920894893983</v>
      </c>
      <c r="P82" s="92">
        <f t="shared" si="43"/>
        <v>6.9350401015465328</v>
      </c>
      <c r="Q82" s="92">
        <f t="shared" si="43"/>
        <v>6.4154886988750972</v>
      </c>
      <c r="R82" s="92">
        <f t="shared" si="43"/>
        <v>5.9335683557429464</v>
      </c>
      <c r="S82" s="92">
        <f t="shared" si="43"/>
        <v>5.489279072150083</v>
      </c>
      <c r="T82" s="92">
        <f t="shared" si="43"/>
        <v>5.4164447633643675</v>
      </c>
      <c r="U82" s="92">
        <f t="shared" si="43"/>
        <v>5.4164447633643675</v>
      </c>
      <c r="V82" s="92">
        <f t="shared" si="43"/>
        <v>5.4164447633643675</v>
      </c>
      <c r="W82" s="92">
        <f t="shared" si="43"/>
        <v>5.4164447633643675</v>
      </c>
      <c r="X82" s="92">
        <f t="shared" si="43"/>
        <v>5.4164447633643675</v>
      </c>
      <c r="Y82" s="92">
        <f t="shared" si="43"/>
        <v>5.4164447633643675</v>
      </c>
      <c r="Z82" s="92">
        <f t="shared" si="43"/>
        <v>5.4164447633643675</v>
      </c>
      <c r="AA82" s="92">
        <f t="shared" si="43"/>
        <v>5.4164447633643675</v>
      </c>
      <c r="AB82" s="92">
        <f t="shared" si="43"/>
        <v>5.4164447633643675</v>
      </c>
      <c r="AC82" s="92">
        <f t="shared" si="43"/>
        <v>5.4164447633643675</v>
      </c>
      <c r="AD82" s="92">
        <f t="shared" si="43"/>
        <v>5.4164447633643675</v>
      </c>
      <c r="AE82" s="92">
        <f t="shared" si="43"/>
        <v>5.4164447633643675</v>
      </c>
      <c r="AF82" s="92">
        <f t="shared" si="43"/>
        <v>2.7082223816821838</v>
      </c>
      <c r="AG82" s="92">
        <f t="shared" si="43"/>
        <v>0</v>
      </c>
      <c r="AH82" s="92">
        <f t="shared" si="43"/>
        <v>0</v>
      </c>
      <c r="AI82" s="92">
        <f t="shared" si="43"/>
        <v>0</v>
      </c>
      <c r="AJ82" s="92">
        <f t="shared" si="43"/>
        <v>0</v>
      </c>
      <c r="AK82" s="92">
        <f t="shared" si="43"/>
        <v>0</v>
      </c>
      <c r="AL82" s="92">
        <f t="shared" si="43"/>
        <v>0</v>
      </c>
      <c r="AM82" s="92">
        <f t="shared" si="43"/>
        <v>0</v>
      </c>
      <c r="AN82" s="92">
        <f t="shared" si="43"/>
        <v>0</v>
      </c>
      <c r="AO82" s="92">
        <f t="shared" si="43"/>
        <v>0</v>
      </c>
      <c r="AP82" s="92">
        <f t="shared" si="43"/>
        <v>0</v>
      </c>
      <c r="AQ82" s="92">
        <f t="shared" si="43"/>
        <v>0</v>
      </c>
      <c r="AR82" s="92">
        <f t="shared" si="43"/>
        <v>0</v>
      </c>
      <c r="AS82" s="92">
        <f t="shared" si="43"/>
        <v>0</v>
      </c>
      <c r="AT82" s="92">
        <f t="shared" si="43"/>
        <v>0</v>
      </c>
      <c r="AU82" s="92">
        <f t="shared" si="43"/>
        <v>0</v>
      </c>
      <c r="AV82" s="92">
        <f t="shared" si="43"/>
        <v>0</v>
      </c>
      <c r="AW82" s="92">
        <f t="shared" si="43"/>
        <v>0</v>
      </c>
      <c r="AX82" s="92">
        <f t="shared" si="43"/>
        <v>0</v>
      </c>
      <c r="AY82" s="92">
        <f t="shared" si="43"/>
        <v>0</v>
      </c>
      <c r="AZ82" s="92">
        <f t="shared" si="43"/>
        <v>0</v>
      </c>
      <c r="BA82" s="92">
        <f t="shared" si="43"/>
        <v>0</v>
      </c>
      <c r="BB82" s="92">
        <f t="shared" si="43"/>
        <v>0</v>
      </c>
      <c r="BC82" s="92">
        <f t="shared" si="43"/>
        <v>0</v>
      </c>
      <c r="BD82" s="92">
        <f t="shared" si="43"/>
        <v>0</v>
      </c>
      <c r="BE82" s="92">
        <f t="shared" si="43"/>
        <v>0</v>
      </c>
      <c r="BF82" s="92">
        <f t="shared" si="43"/>
        <v>0</v>
      </c>
      <c r="BG82" s="92">
        <f t="shared" si="43"/>
        <v>0</v>
      </c>
      <c r="BH82" s="92">
        <f t="shared" si="43"/>
        <v>0</v>
      </c>
      <c r="BI82" s="92">
        <f t="shared" si="43"/>
        <v>0</v>
      </c>
      <c r="BJ82" s="92">
        <f t="shared" si="43"/>
        <v>0</v>
      </c>
      <c r="BK82" s="92">
        <f t="shared" si="43"/>
        <v>0</v>
      </c>
      <c r="BL82" s="92">
        <f t="shared" si="43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4">$B$20*(1-$B$5)/$B$3</f>
        <v>0</v>
      </c>
      <c r="C85" s="72">
        <f t="shared" si="44"/>
        <v>0</v>
      </c>
      <c r="D85" s="72">
        <f t="shared" si="44"/>
        <v>0</v>
      </c>
      <c r="E85" s="72">
        <f t="shared" si="44"/>
        <v>0</v>
      </c>
      <c r="F85" s="72">
        <f t="shared" si="44"/>
        <v>0</v>
      </c>
      <c r="G85" s="72">
        <f t="shared" si="44"/>
        <v>0</v>
      </c>
      <c r="H85" s="72">
        <f t="shared" si="44"/>
        <v>0</v>
      </c>
      <c r="I85" s="72">
        <f t="shared" si="44"/>
        <v>0</v>
      </c>
      <c r="J85" s="72">
        <f t="shared" si="44"/>
        <v>0</v>
      </c>
      <c r="K85" s="72">
        <f t="shared" si="44"/>
        <v>0</v>
      </c>
      <c r="L85" s="72">
        <f t="shared" si="44"/>
        <v>0</v>
      </c>
      <c r="M85" s="72">
        <f t="shared" si="44"/>
        <v>0</v>
      </c>
      <c r="N85" s="72">
        <f t="shared" si="44"/>
        <v>0</v>
      </c>
      <c r="O85" s="72">
        <f t="shared" si="44"/>
        <v>0</v>
      </c>
      <c r="P85" s="72">
        <f t="shared" si="44"/>
        <v>0</v>
      </c>
      <c r="Q85" s="72">
        <f t="shared" si="44"/>
        <v>0</v>
      </c>
      <c r="R85" s="72">
        <f t="shared" si="44"/>
        <v>0</v>
      </c>
      <c r="S85" s="72">
        <f t="shared" si="44"/>
        <v>0</v>
      </c>
      <c r="T85" s="72">
        <f t="shared" si="44"/>
        <v>0</v>
      </c>
      <c r="U85" s="72">
        <f t="shared" si="44"/>
        <v>0</v>
      </c>
      <c r="V85" s="72">
        <f t="shared" si="44"/>
        <v>0</v>
      </c>
      <c r="W85" s="72">
        <f t="shared" si="44"/>
        <v>0</v>
      </c>
      <c r="X85" s="72">
        <f t="shared" si="44"/>
        <v>0</v>
      </c>
      <c r="Y85" s="72">
        <f t="shared" si="44"/>
        <v>0</v>
      </c>
      <c r="Z85" s="72">
        <f t="shared" si="44"/>
        <v>0</v>
      </c>
      <c r="AA85" s="72">
        <f t="shared" si="44"/>
        <v>0</v>
      </c>
      <c r="AB85" s="72">
        <f t="shared" si="44"/>
        <v>0</v>
      </c>
      <c r="AC85" s="72">
        <f t="shared" si="44"/>
        <v>0</v>
      </c>
      <c r="AD85" s="72">
        <f t="shared" si="44"/>
        <v>0</v>
      </c>
      <c r="AE85" s="72">
        <f t="shared" si="44"/>
        <v>0</v>
      </c>
      <c r="AF85" s="72">
        <f t="shared" si="44"/>
        <v>0</v>
      </c>
      <c r="AG85" s="72">
        <f t="shared" si="44"/>
        <v>0</v>
      </c>
      <c r="AH85" s="72">
        <f t="shared" si="44"/>
        <v>0</v>
      </c>
      <c r="AI85" s="72">
        <f t="shared" si="44"/>
        <v>0</v>
      </c>
      <c r="AJ85" s="72">
        <f t="shared" si="44"/>
        <v>0</v>
      </c>
      <c r="AK85" s="72">
        <f t="shared" si="44"/>
        <v>0</v>
      </c>
      <c r="AL85" s="72">
        <f t="shared" si="44"/>
        <v>0</v>
      </c>
      <c r="AM85" s="72">
        <f t="shared" si="44"/>
        <v>0</v>
      </c>
      <c r="AN85" s="72">
        <f t="shared" si="44"/>
        <v>0</v>
      </c>
      <c r="AO85" s="72">
        <f t="shared" si="44"/>
        <v>0</v>
      </c>
      <c r="AP85" s="72">
        <f t="shared" si="44"/>
        <v>0</v>
      </c>
      <c r="AQ85" s="72">
        <f t="shared" si="44"/>
        <v>0</v>
      </c>
      <c r="AR85" s="72">
        <f t="shared" si="44"/>
        <v>0</v>
      </c>
      <c r="AS85" s="72">
        <f t="shared" si="44"/>
        <v>0</v>
      </c>
      <c r="AT85" s="72">
        <f t="shared" si="44"/>
        <v>0</v>
      </c>
      <c r="AU85" s="72">
        <f t="shared" si="44"/>
        <v>0</v>
      </c>
      <c r="AV85" s="72">
        <f t="shared" si="44"/>
        <v>0</v>
      </c>
      <c r="AW85" s="72">
        <f t="shared" si="44"/>
        <v>0</v>
      </c>
      <c r="AX85" s="72">
        <f t="shared" si="44"/>
        <v>0</v>
      </c>
      <c r="AY85" s="72">
        <f t="shared" si="44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5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6">$C$20*(1-$B$5)/$B$3</f>
        <v>0</v>
      </c>
      <c r="D86" s="72">
        <f t="shared" si="46"/>
        <v>0</v>
      </c>
      <c r="E86" s="72">
        <f t="shared" si="46"/>
        <v>0</v>
      </c>
      <c r="F86" s="72">
        <f t="shared" si="46"/>
        <v>0</v>
      </c>
      <c r="G86" s="72">
        <f t="shared" si="46"/>
        <v>0</v>
      </c>
      <c r="H86" s="72">
        <f t="shared" si="46"/>
        <v>0</v>
      </c>
      <c r="I86" s="72">
        <f t="shared" si="46"/>
        <v>0</v>
      </c>
      <c r="J86" s="72">
        <f t="shared" si="46"/>
        <v>0</v>
      </c>
      <c r="K86" s="72">
        <f t="shared" si="46"/>
        <v>0</v>
      </c>
      <c r="L86" s="72">
        <f t="shared" si="46"/>
        <v>0</v>
      </c>
      <c r="M86" s="72">
        <f t="shared" si="46"/>
        <v>0</v>
      </c>
      <c r="N86" s="72">
        <f t="shared" si="46"/>
        <v>0</v>
      </c>
      <c r="O86" s="72">
        <f t="shared" si="46"/>
        <v>0</v>
      </c>
      <c r="P86" s="72">
        <f t="shared" si="46"/>
        <v>0</v>
      </c>
      <c r="Q86" s="72">
        <f t="shared" si="46"/>
        <v>0</v>
      </c>
      <c r="R86" s="72">
        <f t="shared" si="46"/>
        <v>0</v>
      </c>
      <c r="S86" s="72">
        <f t="shared" si="46"/>
        <v>0</v>
      </c>
      <c r="T86" s="72">
        <f t="shared" si="46"/>
        <v>0</v>
      </c>
      <c r="U86" s="72">
        <f t="shared" si="46"/>
        <v>0</v>
      </c>
      <c r="V86" s="72">
        <f t="shared" si="46"/>
        <v>0</v>
      </c>
      <c r="W86" s="72">
        <f t="shared" si="46"/>
        <v>0</v>
      </c>
      <c r="X86" s="72">
        <f t="shared" si="46"/>
        <v>0</v>
      </c>
      <c r="Y86" s="72">
        <f t="shared" si="46"/>
        <v>0</v>
      </c>
      <c r="Z86" s="72">
        <f t="shared" si="46"/>
        <v>0</v>
      </c>
      <c r="AA86" s="72">
        <f t="shared" si="46"/>
        <v>0</v>
      </c>
      <c r="AB86" s="72">
        <f t="shared" si="46"/>
        <v>0</v>
      </c>
      <c r="AC86" s="72">
        <f t="shared" si="46"/>
        <v>0</v>
      </c>
      <c r="AD86" s="72">
        <f t="shared" si="46"/>
        <v>0</v>
      </c>
      <c r="AE86" s="72">
        <f t="shared" si="46"/>
        <v>0</v>
      </c>
      <c r="AF86" s="72">
        <f t="shared" si="46"/>
        <v>0</v>
      </c>
      <c r="AG86" s="72">
        <f t="shared" si="46"/>
        <v>0</v>
      </c>
      <c r="AH86" s="72">
        <f t="shared" si="46"/>
        <v>0</v>
      </c>
      <c r="AI86" s="72">
        <f t="shared" si="46"/>
        <v>0</v>
      </c>
      <c r="AJ86" s="72">
        <f t="shared" si="46"/>
        <v>0</v>
      </c>
      <c r="AK86" s="72">
        <f t="shared" si="46"/>
        <v>0</v>
      </c>
      <c r="AL86" s="72">
        <f t="shared" si="46"/>
        <v>0</v>
      </c>
      <c r="AM86" s="72">
        <f t="shared" si="46"/>
        <v>0</v>
      </c>
      <c r="AN86" s="72">
        <f t="shared" si="46"/>
        <v>0</v>
      </c>
      <c r="AO86" s="72">
        <f t="shared" si="46"/>
        <v>0</v>
      </c>
      <c r="AP86" s="72">
        <f t="shared" si="46"/>
        <v>0</v>
      </c>
      <c r="AQ86" s="72">
        <f t="shared" si="46"/>
        <v>0</v>
      </c>
      <c r="AR86" s="72">
        <f t="shared" si="46"/>
        <v>0</v>
      </c>
      <c r="AS86" s="72">
        <f t="shared" si="46"/>
        <v>0</v>
      </c>
      <c r="AT86" s="72">
        <f t="shared" si="46"/>
        <v>0</v>
      </c>
      <c r="AU86" s="72">
        <f t="shared" si="46"/>
        <v>0</v>
      </c>
      <c r="AV86" s="72">
        <f t="shared" si="46"/>
        <v>0</v>
      </c>
      <c r="AW86" s="72">
        <f t="shared" si="46"/>
        <v>0</v>
      </c>
      <c r="AX86" s="72">
        <f t="shared" si="46"/>
        <v>0</v>
      </c>
      <c r="AY86" s="72">
        <f t="shared" si="46"/>
        <v>0</v>
      </c>
      <c r="AZ86" s="72">
        <f t="shared" si="46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5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7">$D$20*(1-$B$5)/$B$3</f>
        <v>0</v>
      </c>
      <c r="F87" s="72">
        <f t="shared" si="47"/>
        <v>0</v>
      </c>
      <c r="G87" s="72">
        <f t="shared" si="47"/>
        <v>0</v>
      </c>
      <c r="H87" s="72">
        <f t="shared" si="47"/>
        <v>0</v>
      </c>
      <c r="I87" s="72">
        <f t="shared" si="47"/>
        <v>0</v>
      </c>
      <c r="J87" s="72">
        <f t="shared" si="47"/>
        <v>0</v>
      </c>
      <c r="K87" s="72">
        <f t="shared" si="47"/>
        <v>0</v>
      </c>
      <c r="L87" s="72">
        <f t="shared" si="47"/>
        <v>0</v>
      </c>
      <c r="M87" s="72">
        <f t="shared" si="47"/>
        <v>0</v>
      </c>
      <c r="N87" s="72">
        <f t="shared" si="47"/>
        <v>0</v>
      </c>
      <c r="O87" s="72">
        <f t="shared" si="47"/>
        <v>0</v>
      </c>
      <c r="P87" s="72">
        <f t="shared" si="47"/>
        <v>0</v>
      </c>
      <c r="Q87" s="72">
        <f t="shared" si="47"/>
        <v>0</v>
      </c>
      <c r="R87" s="72">
        <f t="shared" si="47"/>
        <v>0</v>
      </c>
      <c r="S87" s="72">
        <f t="shared" si="47"/>
        <v>0</v>
      </c>
      <c r="T87" s="72">
        <f t="shared" si="47"/>
        <v>0</v>
      </c>
      <c r="U87" s="72">
        <f t="shared" si="47"/>
        <v>0</v>
      </c>
      <c r="V87" s="72">
        <f t="shared" si="47"/>
        <v>0</v>
      </c>
      <c r="W87" s="72">
        <f t="shared" si="47"/>
        <v>0</v>
      </c>
      <c r="X87" s="72">
        <f t="shared" si="47"/>
        <v>0</v>
      </c>
      <c r="Y87" s="72">
        <f t="shared" si="47"/>
        <v>0</v>
      </c>
      <c r="Z87" s="72">
        <f t="shared" si="47"/>
        <v>0</v>
      </c>
      <c r="AA87" s="72">
        <f t="shared" si="47"/>
        <v>0</v>
      </c>
      <c r="AB87" s="72">
        <f t="shared" si="47"/>
        <v>0</v>
      </c>
      <c r="AC87" s="72">
        <f t="shared" si="47"/>
        <v>0</v>
      </c>
      <c r="AD87" s="72">
        <f t="shared" si="47"/>
        <v>0</v>
      </c>
      <c r="AE87" s="72">
        <f t="shared" si="47"/>
        <v>0</v>
      </c>
      <c r="AF87" s="72">
        <f t="shared" si="47"/>
        <v>0</v>
      </c>
      <c r="AG87" s="72">
        <f t="shared" si="47"/>
        <v>0</v>
      </c>
      <c r="AH87" s="72">
        <f t="shared" si="47"/>
        <v>0</v>
      </c>
      <c r="AI87" s="72">
        <f t="shared" si="47"/>
        <v>0</v>
      </c>
      <c r="AJ87" s="72">
        <f t="shared" si="47"/>
        <v>0</v>
      </c>
      <c r="AK87" s="72">
        <f t="shared" si="47"/>
        <v>0</v>
      </c>
      <c r="AL87" s="72">
        <f t="shared" si="47"/>
        <v>0</v>
      </c>
      <c r="AM87" s="72">
        <f t="shared" si="47"/>
        <v>0</v>
      </c>
      <c r="AN87" s="72">
        <f t="shared" si="47"/>
        <v>0</v>
      </c>
      <c r="AO87" s="72">
        <f t="shared" si="47"/>
        <v>0</v>
      </c>
      <c r="AP87" s="72">
        <f t="shared" si="47"/>
        <v>0</v>
      </c>
      <c r="AQ87" s="72">
        <f t="shared" si="47"/>
        <v>0</v>
      </c>
      <c r="AR87" s="72">
        <f t="shared" si="47"/>
        <v>0</v>
      </c>
      <c r="AS87" s="72">
        <f t="shared" si="47"/>
        <v>0</v>
      </c>
      <c r="AT87" s="72">
        <f t="shared" si="47"/>
        <v>0</v>
      </c>
      <c r="AU87" s="72">
        <f t="shared" si="47"/>
        <v>0</v>
      </c>
      <c r="AV87" s="72">
        <f t="shared" si="47"/>
        <v>0</v>
      </c>
      <c r="AW87" s="72">
        <f t="shared" si="47"/>
        <v>0</v>
      </c>
      <c r="AX87" s="72">
        <f t="shared" si="47"/>
        <v>0</v>
      </c>
      <c r="AY87" s="72">
        <f t="shared" si="47"/>
        <v>0</v>
      </c>
      <c r="AZ87" s="72">
        <f t="shared" si="47"/>
        <v>0</v>
      </c>
      <c r="BA87" s="72">
        <f t="shared" si="47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5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8">$E$20*(1-$B$5)/$B$3</f>
        <v>0</v>
      </c>
      <c r="F88" s="72">
        <f t="shared" si="48"/>
        <v>0</v>
      </c>
      <c r="G88" s="72">
        <f t="shared" si="48"/>
        <v>0</v>
      </c>
      <c r="H88" s="72">
        <f t="shared" si="48"/>
        <v>0</v>
      </c>
      <c r="I88" s="72">
        <f t="shared" si="48"/>
        <v>0</v>
      </c>
      <c r="J88" s="72">
        <f t="shared" si="48"/>
        <v>0</v>
      </c>
      <c r="K88" s="72">
        <f t="shared" si="48"/>
        <v>0</v>
      </c>
      <c r="L88" s="72">
        <f t="shared" si="48"/>
        <v>0</v>
      </c>
      <c r="M88" s="72">
        <f t="shared" si="48"/>
        <v>0</v>
      </c>
      <c r="N88" s="72">
        <f t="shared" si="48"/>
        <v>0</v>
      </c>
      <c r="O88" s="72">
        <f t="shared" si="48"/>
        <v>0</v>
      </c>
      <c r="P88" s="72">
        <f t="shared" si="48"/>
        <v>0</v>
      </c>
      <c r="Q88" s="72">
        <f t="shared" si="48"/>
        <v>0</v>
      </c>
      <c r="R88" s="72">
        <f t="shared" si="48"/>
        <v>0</v>
      </c>
      <c r="S88" s="72">
        <f t="shared" si="48"/>
        <v>0</v>
      </c>
      <c r="T88" s="72">
        <f t="shared" si="48"/>
        <v>0</v>
      </c>
      <c r="U88" s="72">
        <f t="shared" si="48"/>
        <v>0</v>
      </c>
      <c r="V88" s="72">
        <f t="shared" si="48"/>
        <v>0</v>
      </c>
      <c r="W88" s="72">
        <f t="shared" si="48"/>
        <v>0</v>
      </c>
      <c r="X88" s="72">
        <f t="shared" si="48"/>
        <v>0</v>
      </c>
      <c r="Y88" s="72">
        <f t="shared" si="48"/>
        <v>0</v>
      </c>
      <c r="Z88" s="72">
        <f t="shared" si="48"/>
        <v>0</v>
      </c>
      <c r="AA88" s="72">
        <f t="shared" si="48"/>
        <v>0</v>
      </c>
      <c r="AB88" s="72">
        <f t="shared" si="48"/>
        <v>0</v>
      </c>
      <c r="AC88" s="72">
        <f t="shared" si="48"/>
        <v>0</v>
      </c>
      <c r="AD88" s="72">
        <f t="shared" si="48"/>
        <v>0</v>
      </c>
      <c r="AE88" s="72">
        <f t="shared" si="48"/>
        <v>0</v>
      </c>
      <c r="AF88" s="72">
        <f t="shared" si="48"/>
        <v>0</v>
      </c>
      <c r="AG88" s="72">
        <f t="shared" si="48"/>
        <v>0</v>
      </c>
      <c r="AH88" s="72">
        <f t="shared" si="48"/>
        <v>0</v>
      </c>
      <c r="AI88" s="72">
        <f t="shared" si="48"/>
        <v>0</v>
      </c>
      <c r="AJ88" s="72">
        <f t="shared" si="48"/>
        <v>0</v>
      </c>
      <c r="AK88" s="72">
        <f t="shared" si="48"/>
        <v>0</v>
      </c>
      <c r="AL88" s="72">
        <f t="shared" si="48"/>
        <v>0</v>
      </c>
      <c r="AM88" s="72">
        <f t="shared" si="48"/>
        <v>0</v>
      </c>
      <c r="AN88" s="72">
        <f t="shared" si="48"/>
        <v>0</v>
      </c>
      <c r="AO88" s="72">
        <f t="shared" si="48"/>
        <v>0</v>
      </c>
      <c r="AP88" s="72">
        <f t="shared" si="48"/>
        <v>0</v>
      </c>
      <c r="AQ88" s="72">
        <f t="shared" si="48"/>
        <v>0</v>
      </c>
      <c r="AR88" s="72">
        <f t="shared" si="48"/>
        <v>0</v>
      </c>
      <c r="AS88" s="72">
        <f t="shared" si="48"/>
        <v>0</v>
      </c>
      <c r="AT88" s="72">
        <f t="shared" si="48"/>
        <v>0</v>
      </c>
      <c r="AU88" s="72">
        <f t="shared" si="48"/>
        <v>0</v>
      </c>
      <c r="AV88" s="72">
        <f t="shared" si="48"/>
        <v>0</v>
      </c>
      <c r="AW88" s="72">
        <f t="shared" si="48"/>
        <v>0</v>
      </c>
      <c r="AX88" s="72">
        <f t="shared" si="48"/>
        <v>0</v>
      </c>
      <c r="AY88" s="72">
        <f t="shared" si="48"/>
        <v>0</v>
      </c>
      <c r="AZ88" s="72">
        <f t="shared" si="48"/>
        <v>0</v>
      </c>
      <c r="BA88" s="72">
        <f t="shared" si="48"/>
        <v>0</v>
      </c>
      <c r="BB88" s="72">
        <f t="shared" si="48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5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9">$F$20*(1-$B$5)/$B$3</f>
        <v>0</v>
      </c>
      <c r="G89" s="72">
        <f t="shared" si="49"/>
        <v>0</v>
      </c>
      <c r="H89" s="72">
        <f t="shared" si="49"/>
        <v>0</v>
      </c>
      <c r="I89" s="72">
        <f t="shared" si="49"/>
        <v>0</v>
      </c>
      <c r="J89" s="72">
        <f t="shared" si="49"/>
        <v>0</v>
      </c>
      <c r="K89" s="72">
        <f t="shared" si="49"/>
        <v>0</v>
      </c>
      <c r="L89" s="72">
        <f t="shared" si="49"/>
        <v>0</v>
      </c>
      <c r="M89" s="72">
        <f t="shared" si="49"/>
        <v>0</v>
      </c>
      <c r="N89" s="72">
        <f t="shared" si="49"/>
        <v>0</v>
      </c>
      <c r="O89" s="72">
        <f t="shared" si="49"/>
        <v>0</v>
      </c>
      <c r="P89" s="72">
        <f t="shared" si="49"/>
        <v>0</v>
      </c>
      <c r="Q89" s="72">
        <f t="shared" si="49"/>
        <v>0</v>
      </c>
      <c r="R89" s="72">
        <f t="shared" si="49"/>
        <v>0</v>
      </c>
      <c r="S89" s="72">
        <f t="shared" si="49"/>
        <v>0</v>
      </c>
      <c r="T89" s="72">
        <f t="shared" si="49"/>
        <v>0</v>
      </c>
      <c r="U89" s="72">
        <f t="shared" si="49"/>
        <v>0</v>
      </c>
      <c r="V89" s="72">
        <f t="shared" si="49"/>
        <v>0</v>
      </c>
      <c r="W89" s="72">
        <f t="shared" si="49"/>
        <v>0</v>
      </c>
      <c r="X89" s="72">
        <f t="shared" si="49"/>
        <v>0</v>
      </c>
      <c r="Y89" s="72">
        <f t="shared" si="49"/>
        <v>0</v>
      </c>
      <c r="Z89" s="72">
        <f t="shared" si="49"/>
        <v>0</v>
      </c>
      <c r="AA89" s="72">
        <f t="shared" si="49"/>
        <v>0</v>
      </c>
      <c r="AB89" s="72">
        <f t="shared" si="49"/>
        <v>0</v>
      </c>
      <c r="AC89" s="72">
        <f t="shared" si="49"/>
        <v>0</v>
      </c>
      <c r="AD89" s="72">
        <f t="shared" si="49"/>
        <v>0</v>
      </c>
      <c r="AE89" s="72">
        <f t="shared" si="49"/>
        <v>0</v>
      </c>
      <c r="AF89" s="72">
        <f t="shared" si="49"/>
        <v>0</v>
      </c>
      <c r="AG89" s="72">
        <f t="shared" si="49"/>
        <v>0</v>
      </c>
      <c r="AH89" s="72">
        <f t="shared" si="49"/>
        <v>0</v>
      </c>
      <c r="AI89" s="72">
        <f t="shared" si="49"/>
        <v>0</v>
      </c>
      <c r="AJ89" s="72">
        <f t="shared" si="49"/>
        <v>0</v>
      </c>
      <c r="AK89" s="72">
        <f t="shared" si="49"/>
        <v>0</v>
      </c>
      <c r="AL89" s="72">
        <f t="shared" si="49"/>
        <v>0</v>
      </c>
      <c r="AM89" s="72">
        <f t="shared" si="49"/>
        <v>0</v>
      </c>
      <c r="AN89" s="72">
        <f t="shared" si="49"/>
        <v>0</v>
      </c>
      <c r="AO89" s="72">
        <f t="shared" si="49"/>
        <v>0</v>
      </c>
      <c r="AP89" s="72">
        <f t="shared" si="49"/>
        <v>0</v>
      </c>
      <c r="AQ89" s="72">
        <f t="shared" si="49"/>
        <v>0</v>
      </c>
      <c r="AR89" s="72">
        <f t="shared" si="49"/>
        <v>0</v>
      </c>
      <c r="AS89" s="72">
        <f t="shared" si="49"/>
        <v>0</v>
      </c>
      <c r="AT89" s="72">
        <f t="shared" si="49"/>
        <v>0</v>
      </c>
      <c r="AU89" s="72">
        <f t="shared" si="49"/>
        <v>0</v>
      </c>
      <c r="AV89" s="72">
        <f t="shared" si="49"/>
        <v>0</v>
      </c>
      <c r="AW89" s="72">
        <f t="shared" si="49"/>
        <v>0</v>
      </c>
      <c r="AX89" s="72">
        <f t="shared" si="49"/>
        <v>0</v>
      </c>
      <c r="AY89" s="72">
        <f t="shared" si="49"/>
        <v>0</v>
      </c>
      <c r="AZ89" s="72">
        <f t="shared" si="49"/>
        <v>0</v>
      </c>
      <c r="BA89" s="72">
        <f t="shared" si="49"/>
        <v>0</v>
      </c>
      <c r="BB89" s="72">
        <f t="shared" si="49"/>
        <v>0</v>
      </c>
      <c r="BC89" s="72">
        <f t="shared" si="49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5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0">$G$20*(1-$B$5)/$B$3</f>
        <v>0</v>
      </c>
      <c r="H90" s="72">
        <f t="shared" si="50"/>
        <v>0</v>
      </c>
      <c r="I90" s="72">
        <f t="shared" si="50"/>
        <v>0</v>
      </c>
      <c r="J90" s="72">
        <f t="shared" si="50"/>
        <v>0</v>
      </c>
      <c r="K90" s="72">
        <f t="shared" si="50"/>
        <v>0</v>
      </c>
      <c r="L90" s="72">
        <f t="shared" si="50"/>
        <v>0</v>
      </c>
      <c r="M90" s="72">
        <f t="shared" si="50"/>
        <v>0</v>
      </c>
      <c r="N90" s="72">
        <f t="shared" si="50"/>
        <v>0</v>
      </c>
      <c r="O90" s="72">
        <f t="shared" si="50"/>
        <v>0</v>
      </c>
      <c r="P90" s="72">
        <f t="shared" si="50"/>
        <v>0</v>
      </c>
      <c r="Q90" s="72">
        <f t="shared" si="50"/>
        <v>0</v>
      </c>
      <c r="R90" s="72">
        <f t="shared" si="50"/>
        <v>0</v>
      </c>
      <c r="S90" s="72">
        <f t="shared" si="50"/>
        <v>0</v>
      </c>
      <c r="T90" s="72">
        <f t="shared" si="50"/>
        <v>0</v>
      </c>
      <c r="U90" s="72">
        <f t="shared" si="50"/>
        <v>0</v>
      </c>
      <c r="V90" s="72">
        <f t="shared" si="50"/>
        <v>0</v>
      </c>
      <c r="W90" s="72">
        <f t="shared" si="50"/>
        <v>0</v>
      </c>
      <c r="X90" s="72">
        <f t="shared" si="50"/>
        <v>0</v>
      </c>
      <c r="Y90" s="72">
        <f t="shared" si="50"/>
        <v>0</v>
      </c>
      <c r="Z90" s="72">
        <f t="shared" si="50"/>
        <v>0</v>
      </c>
      <c r="AA90" s="72">
        <f t="shared" si="50"/>
        <v>0</v>
      </c>
      <c r="AB90" s="72">
        <f t="shared" si="50"/>
        <v>0</v>
      </c>
      <c r="AC90" s="72">
        <f t="shared" si="50"/>
        <v>0</v>
      </c>
      <c r="AD90" s="72">
        <f t="shared" si="50"/>
        <v>0</v>
      </c>
      <c r="AE90" s="72">
        <f t="shared" si="50"/>
        <v>0</v>
      </c>
      <c r="AF90" s="72">
        <f t="shared" si="50"/>
        <v>0</v>
      </c>
      <c r="AG90" s="72">
        <f t="shared" si="50"/>
        <v>0</v>
      </c>
      <c r="AH90" s="72">
        <f t="shared" si="50"/>
        <v>0</v>
      </c>
      <c r="AI90" s="72">
        <f t="shared" si="50"/>
        <v>0</v>
      </c>
      <c r="AJ90" s="72">
        <f t="shared" si="50"/>
        <v>0</v>
      </c>
      <c r="AK90" s="72">
        <f t="shared" si="50"/>
        <v>0</v>
      </c>
      <c r="AL90" s="72">
        <f t="shared" si="50"/>
        <v>0</v>
      </c>
      <c r="AM90" s="72">
        <f t="shared" si="50"/>
        <v>0</v>
      </c>
      <c r="AN90" s="72">
        <f t="shared" si="50"/>
        <v>0</v>
      </c>
      <c r="AO90" s="72">
        <f t="shared" si="50"/>
        <v>0</v>
      </c>
      <c r="AP90" s="72">
        <f t="shared" si="50"/>
        <v>0</v>
      </c>
      <c r="AQ90" s="72">
        <f t="shared" si="50"/>
        <v>0</v>
      </c>
      <c r="AR90" s="72">
        <f t="shared" si="50"/>
        <v>0</v>
      </c>
      <c r="AS90" s="72">
        <f>$G$20*(1-$B$5)/$B$3</f>
        <v>0</v>
      </c>
      <c r="AT90" s="72">
        <f t="shared" si="50"/>
        <v>0</v>
      </c>
      <c r="AU90" s="72">
        <f t="shared" si="50"/>
        <v>0</v>
      </c>
      <c r="AV90" s="72">
        <f t="shared" si="50"/>
        <v>0</v>
      </c>
      <c r="AW90" s="72">
        <f t="shared" si="50"/>
        <v>0</v>
      </c>
      <c r="AX90" s="72">
        <f t="shared" si="50"/>
        <v>0</v>
      </c>
      <c r="AY90" s="72">
        <f t="shared" si="50"/>
        <v>0</v>
      </c>
      <c r="AZ90" s="72">
        <f t="shared" si="50"/>
        <v>0</v>
      </c>
      <c r="BA90" s="72">
        <f t="shared" si="50"/>
        <v>0</v>
      </c>
      <c r="BB90" s="72">
        <f t="shared" si="50"/>
        <v>0</v>
      </c>
      <c r="BC90" s="72">
        <f t="shared" si="50"/>
        <v>0</v>
      </c>
      <c r="BD90" s="72">
        <f t="shared" si="50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5"/>
        <v>0</v>
      </c>
      <c r="BO90" s="321">
        <f>BN106*(1+0.25)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1">$H$20*(1-$B$5)/$B$3</f>
        <v>0</v>
      </c>
      <c r="I91" s="72">
        <f t="shared" si="51"/>
        <v>0</v>
      </c>
      <c r="J91" s="72">
        <f t="shared" si="51"/>
        <v>0</v>
      </c>
      <c r="K91" s="72">
        <f t="shared" si="51"/>
        <v>0</v>
      </c>
      <c r="L91" s="72">
        <f t="shared" si="51"/>
        <v>0</v>
      </c>
      <c r="M91" s="72">
        <f t="shared" si="51"/>
        <v>0</v>
      </c>
      <c r="N91" s="72">
        <f t="shared" si="51"/>
        <v>0</v>
      </c>
      <c r="O91" s="72">
        <f t="shared" si="51"/>
        <v>0</v>
      </c>
      <c r="P91" s="72">
        <f t="shared" si="51"/>
        <v>0</v>
      </c>
      <c r="Q91" s="72">
        <f t="shared" si="51"/>
        <v>0</v>
      </c>
      <c r="R91" s="72">
        <f t="shared" si="51"/>
        <v>0</v>
      </c>
      <c r="S91" s="72">
        <f t="shared" si="51"/>
        <v>0</v>
      </c>
      <c r="T91" s="72">
        <f t="shared" si="51"/>
        <v>0</v>
      </c>
      <c r="U91" s="72">
        <f t="shared" si="51"/>
        <v>0</v>
      </c>
      <c r="V91" s="72">
        <f t="shared" si="51"/>
        <v>0</v>
      </c>
      <c r="W91" s="72">
        <f t="shared" si="51"/>
        <v>0</v>
      </c>
      <c r="X91" s="72">
        <f t="shared" si="51"/>
        <v>0</v>
      </c>
      <c r="Y91" s="72">
        <f t="shared" si="51"/>
        <v>0</v>
      </c>
      <c r="Z91" s="72">
        <f t="shared" si="51"/>
        <v>0</v>
      </c>
      <c r="AA91" s="72">
        <f t="shared" si="51"/>
        <v>0</v>
      </c>
      <c r="AB91" s="72">
        <f t="shared" si="51"/>
        <v>0</v>
      </c>
      <c r="AC91" s="72">
        <f t="shared" si="51"/>
        <v>0</v>
      </c>
      <c r="AD91" s="72">
        <f t="shared" si="51"/>
        <v>0</v>
      </c>
      <c r="AE91" s="72">
        <f t="shared" si="51"/>
        <v>0</v>
      </c>
      <c r="AF91" s="72">
        <f t="shared" si="51"/>
        <v>0</v>
      </c>
      <c r="AG91" s="72">
        <f t="shared" si="51"/>
        <v>0</v>
      </c>
      <c r="AH91" s="72">
        <f t="shared" si="51"/>
        <v>0</v>
      </c>
      <c r="AI91" s="72">
        <f t="shared" si="51"/>
        <v>0</v>
      </c>
      <c r="AJ91" s="72">
        <f t="shared" si="51"/>
        <v>0</v>
      </c>
      <c r="AK91" s="72">
        <f t="shared" si="51"/>
        <v>0</v>
      </c>
      <c r="AL91" s="72">
        <f t="shared" si="51"/>
        <v>0</v>
      </c>
      <c r="AM91" s="72">
        <f t="shared" si="51"/>
        <v>0</v>
      </c>
      <c r="AN91" s="72">
        <f t="shared" si="51"/>
        <v>0</v>
      </c>
      <c r="AO91" s="72">
        <f t="shared" si="51"/>
        <v>0</v>
      </c>
      <c r="AP91" s="72">
        <f t="shared" si="51"/>
        <v>0</v>
      </c>
      <c r="AQ91" s="72">
        <f t="shared" si="51"/>
        <v>0</v>
      </c>
      <c r="AR91" s="72">
        <f t="shared" si="51"/>
        <v>0</v>
      </c>
      <c r="AS91" s="72">
        <f t="shared" si="51"/>
        <v>0</v>
      </c>
      <c r="AT91" s="72">
        <f t="shared" si="51"/>
        <v>0</v>
      </c>
      <c r="AU91" s="72">
        <f t="shared" si="51"/>
        <v>0</v>
      </c>
      <c r="AV91" s="72">
        <f t="shared" si="51"/>
        <v>0</v>
      </c>
      <c r="AW91" s="72">
        <f t="shared" si="51"/>
        <v>0</v>
      </c>
      <c r="AX91" s="72">
        <f t="shared" si="51"/>
        <v>0</v>
      </c>
      <c r="AY91" s="72">
        <f t="shared" si="51"/>
        <v>0</v>
      </c>
      <c r="AZ91" s="72">
        <f t="shared" si="51"/>
        <v>0</v>
      </c>
      <c r="BA91" s="72">
        <f t="shared" si="51"/>
        <v>0</v>
      </c>
      <c r="BB91" s="72">
        <f t="shared" si="51"/>
        <v>0</v>
      </c>
      <c r="BC91" s="72">
        <f t="shared" si="51"/>
        <v>0</v>
      </c>
      <c r="BD91" s="72">
        <f t="shared" si="51"/>
        <v>0</v>
      </c>
      <c r="BE91" s="72">
        <f t="shared" si="51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5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2">$I$20*(1-$B$5)/$B$3</f>
        <v>0</v>
      </c>
      <c r="J92" s="72">
        <f t="shared" si="52"/>
        <v>0</v>
      </c>
      <c r="K92" s="72">
        <f t="shared" si="52"/>
        <v>0</v>
      </c>
      <c r="L92" s="72">
        <f t="shared" si="52"/>
        <v>0</v>
      </c>
      <c r="M92" s="72">
        <f t="shared" si="52"/>
        <v>0</v>
      </c>
      <c r="N92" s="72">
        <f t="shared" si="52"/>
        <v>0</v>
      </c>
      <c r="O92" s="72">
        <f t="shared" si="52"/>
        <v>0</v>
      </c>
      <c r="P92" s="72">
        <f t="shared" si="52"/>
        <v>0</v>
      </c>
      <c r="Q92" s="72">
        <f t="shared" si="52"/>
        <v>0</v>
      </c>
      <c r="R92" s="72">
        <f t="shared" si="52"/>
        <v>0</v>
      </c>
      <c r="S92" s="72">
        <f t="shared" si="52"/>
        <v>0</v>
      </c>
      <c r="T92" s="72">
        <f t="shared" si="52"/>
        <v>0</v>
      </c>
      <c r="U92" s="72">
        <f t="shared" si="52"/>
        <v>0</v>
      </c>
      <c r="V92" s="72">
        <f t="shared" si="52"/>
        <v>0</v>
      </c>
      <c r="W92" s="72">
        <f t="shared" si="52"/>
        <v>0</v>
      </c>
      <c r="X92" s="72">
        <f t="shared" si="52"/>
        <v>0</v>
      </c>
      <c r="Y92" s="72">
        <f t="shared" si="52"/>
        <v>0</v>
      </c>
      <c r="Z92" s="72">
        <f t="shared" si="52"/>
        <v>0</v>
      </c>
      <c r="AA92" s="72">
        <f t="shared" si="52"/>
        <v>0</v>
      </c>
      <c r="AB92" s="72">
        <f t="shared" si="52"/>
        <v>0</v>
      </c>
      <c r="AC92" s="72">
        <f t="shared" si="52"/>
        <v>0</v>
      </c>
      <c r="AD92" s="72">
        <f t="shared" si="52"/>
        <v>0</v>
      </c>
      <c r="AE92" s="72">
        <f t="shared" si="52"/>
        <v>0</v>
      </c>
      <c r="AF92" s="72">
        <f t="shared" si="52"/>
        <v>0</v>
      </c>
      <c r="AG92" s="72">
        <f t="shared" si="52"/>
        <v>0</v>
      </c>
      <c r="AH92" s="72">
        <f t="shared" si="52"/>
        <v>0</v>
      </c>
      <c r="AI92" s="72">
        <f t="shared" si="52"/>
        <v>0</v>
      </c>
      <c r="AJ92" s="72">
        <f t="shared" si="52"/>
        <v>0</v>
      </c>
      <c r="AK92" s="72">
        <f t="shared" si="52"/>
        <v>0</v>
      </c>
      <c r="AL92" s="72">
        <f t="shared" si="52"/>
        <v>0</v>
      </c>
      <c r="AM92" s="72">
        <f t="shared" si="52"/>
        <v>0</v>
      </c>
      <c r="AN92" s="72">
        <f t="shared" si="52"/>
        <v>0</v>
      </c>
      <c r="AO92" s="72">
        <f t="shared" si="52"/>
        <v>0</v>
      </c>
      <c r="AP92" s="72">
        <f t="shared" si="52"/>
        <v>0</v>
      </c>
      <c r="AQ92" s="72">
        <f t="shared" si="52"/>
        <v>0</v>
      </c>
      <c r="AR92" s="72">
        <f t="shared" si="52"/>
        <v>0</v>
      </c>
      <c r="AS92" s="72">
        <f t="shared" si="52"/>
        <v>0</v>
      </c>
      <c r="AT92" s="72">
        <f t="shared" si="52"/>
        <v>0</v>
      </c>
      <c r="AU92" s="72">
        <f t="shared" si="52"/>
        <v>0</v>
      </c>
      <c r="AV92" s="72">
        <f t="shared" si="52"/>
        <v>0</v>
      </c>
      <c r="AW92" s="72">
        <f t="shared" si="52"/>
        <v>0</v>
      </c>
      <c r="AX92" s="72">
        <f t="shared" si="52"/>
        <v>0</v>
      </c>
      <c r="AY92" s="72">
        <f t="shared" si="52"/>
        <v>0</v>
      </c>
      <c r="AZ92" s="72">
        <f t="shared" si="52"/>
        <v>0</v>
      </c>
      <c r="BA92" s="72">
        <f t="shared" si="52"/>
        <v>0</v>
      </c>
      <c r="BB92" s="72">
        <f t="shared" si="52"/>
        <v>0</v>
      </c>
      <c r="BC92" s="72">
        <f t="shared" si="52"/>
        <v>0</v>
      </c>
      <c r="BD92" s="72">
        <f t="shared" si="52"/>
        <v>0</v>
      </c>
      <c r="BE92" s="72">
        <f t="shared" si="52"/>
        <v>0</v>
      </c>
      <c r="BF92" s="72">
        <f t="shared" si="52"/>
        <v>0</v>
      </c>
      <c r="BG92" s="72"/>
      <c r="BH92" s="72"/>
      <c r="BI92" s="72"/>
      <c r="BJ92" s="72"/>
      <c r="BK92" s="72"/>
      <c r="BL92" s="72"/>
      <c r="BM92" s="35"/>
      <c r="BN92" s="72">
        <f t="shared" si="45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3">$J$20*(1-$B$5)/$B$3</f>
        <v>0</v>
      </c>
      <c r="P93" s="72">
        <f t="shared" si="53"/>
        <v>0</v>
      </c>
      <c r="Q93" s="72">
        <f t="shared" si="53"/>
        <v>0</v>
      </c>
      <c r="R93" s="72">
        <f t="shared" si="53"/>
        <v>0</v>
      </c>
      <c r="S93" s="72">
        <f t="shared" si="53"/>
        <v>0</v>
      </c>
      <c r="T93" s="72">
        <f t="shared" si="53"/>
        <v>0</v>
      </c>
      <c r="U93" s="72">
        <f t="shared" si="53"/>
        <v>0</v>
      </c>
      <c r="V93" s="72">
        <f t="shared" si="53"/>
        <v>0</v>
      </c>
      <c r="W93" s="72">
        <f t="shared" si="53"/>
        <v>0</v>
      </c>
      <c r="X93" s="72">
        <f t="shared" si="53"/>
        <v>0</v>
      </c>
      <c r="Y93" s="72">
        <f t="shared" si="53"/>
        <v>0</v>
      </c>
      <c r="Z93" s="72">
        <f t="shared" si="53"/>
        <v>0</v>
      </c>
      <c r="AA93" s="72">
        <f t="shared" si="53"/>
        <v>0</v>
      </c>
      <c r="AB93" s="72">
        <f t="shared" si="53"/>
        <v>0</v>
      </c>
      <c r="AC93" s="72">
        <f t="shared" si="53"/>
        <v>0</v>
      </c>
      <c r="AD93" s="72">
        <f t="shared" si="53"/>
        <v>0</v>
      </c>
      <c r="AE93" s="72">
        <f t="shared" si="53"/>
        <v>0</v>
      </c>
      <c r="AF93" s="72">
        <f t="shared" si="53"/>
        <v>0</v>
      </c>
      <c r="AG93" s="72">
        <f t="shared" si="53"/>
        <v>0</v>
      </c>
      <c r="AH93" s="72">
        <f t="shared" si="53"/>
        <v>0</v>
      </c>
      <c r="AI93" s="72">
        <f t="shared" si="53"/>
        <v>0</v>
      </c>
      <c r="AJ93" s="72">
        <f t="shared" si="53"/>
        <v>0</v>
      </c>
      <c r="AK93" s="72">
        <f t="shared" si="53"/>
        <v>0</v>
      </c>
      <c r="AL93" s="72">
        <f t="shared" si="53"/>
        <v>0</v>
      </c>
      <c r="AM93" s="72">
        <f t="shared" si="53"/>
        <v>0</v>
      </c>
      <c r="AN93" s="72">
        <f t="shared" si="53"/>
        <v>0</v>
      </c>
      <c r="AO93" s="72">
        <f t="shared" si="53"/>
        <v>0</v>
      </c>
      <c r="AP93" s="72">
        <f t="shared" si="53"/>
        <v>0</v>
      </c>
      <c r="AQ93" s="72">
        <f t="shared" si="53"/>
        <v>0</v>
      </c>
      <c r="AR93" s="72">
        <f t="shared" si="53"/>
        <v>0</v>
      </c>
      <c r="AS93" s="72">
        <f t="shared" si="53"/>
        <v>0</v>
      </c>
      <c r="AT93" s="72">
        <f t="shared" si="53"/>
        <v>0</v>
      </c>
      <c r="AU93" s="72">
        <f t="shared" si="53"/>
        <v>0</v>
      </c>
      <c r="AV93" s="72">
        <f t="shared" si="53"/>
        <v>0</v>
      </c>
      <c r="AW93" s="72">
        <f t="shared" si="53"/>
        <v>0</v>
      </c>
      <c r="AX93" s="72">
        <f t="shared" si="53"/>
        <v>0</v>
      </c>
      <c r="AY93" s="72">
        <f t="shared" si="53"/>
        <v>0</v>
      </c>
      <c r="AZ93" s="72">
        <f t="shared" si="53"/>
        <v>0</v>
      </c>
      <c r="BA93" s="72">
        <f t="shared" si="53"/>
        <v>0</v>
      </c>
      <c r="BB93" s="72">
        <f t="shared" si="53"/>
        <v>0</v>
      </c>
      <c r="BC93" s="72">
        <f t="shared" si="53"/>
        <v>0</v>
      </c>
      <c r="BD93" s="72">
        <f t="shared" si="53"/>
        <v>0</v>
      </c>
      <c r="BE93" s="72">
        <f t="shared" si="53"/>
        <v>0</v>
      </c>
      <c r="BF93" s="72">
        <f t="shared" si="53"/>
        <v>0</v>
      </c>
      <c r="BG93" s="72">
        <f t="shared" si="53"/>
        <v>0</v>
      </c>
      <c r="BH93" s="72"/>
      <c r="BI93" s="72"/>
      <c r="BJ93" s="72"/>
      <c r="BK93" s="72"/>
      <c r="BL93" s="72"/>
      <c r="BM93" s="35"/>
      <c r="BN93" s="72">
        <f t="shared" si="45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4">$K$20*(1-$B$5)/$B$3</f>
        <v>0</v>
      </c>
      <c r="P94" s="72">
        <f t="shared" si="54"/>
        <v>0</v>
      </c>
      <c r="Q94" s="72">
        <f t="shared" si="54"/>
        <v>0</v>
      </c>
      <c r="R94" s="72">
        <f t="shared" si="54"/>
        <v>0</v>
      </c>
      <c r="S94" s="72">
        <f t="shared" si="54"/>
        <v>0</v>
      </c>
      <c r="T94" s="72">
        <f t="shared" si="54"/>
        <v>0</v>
      </c>
      <c r="U94" s="72">
        <f t="shared" si="54"/>
        <v>0</v>
      </c>
      <c r="V94" s="72">
        <f t="shared" si="54"/>
        <v>0</v>
      </c>
      <c r="W94" s="72">
        <f t="shared" si="54"/>
        <v>0</v>
      </c>
      <c r="X94" s="72">
        <f t="shared" si="54"/>
        <v>0</v>
      </c>
      <c r="Y94" s="72">
        <f t="shared" si="54"/>
        <v>0</v>
      </c>
      <c r="Z94" s="72">
        <f t="shared" si="54"/>
        <v>0</v>
      </c>
      <c r="AA94" s="72">
        <f t="shared" si="54"/>
        <v>0</v>
      </c>
      <c r="AB94" s="72">
        <f t="shared" si="54"/>
        <v>0</v>
      </c>
      <c r="AC94" s="72">
        <f t="shared" si="54"/>
        <v>0</v>
      </c>
      <c r="AD94" s="72">
        <f t="shared" si="54"/>
        <v>0</v>
      </c>
      <c r="AE94" s="72">
        <f t="shared" si="54"/>
        <v>0</v>
      </c>
      <c r="AF94" s="72">
        <f t="shared" si="54"/>
        <v>0</v>
      </c>
      <c r="AG94" s="72">
        <f t="shared" si="54"/>
        <v>0</v>
      </c>
      <c r="AH94" s="72">
        <f t="shared" si="54"/>
        <v>0</v>
      </c>
      <c r="AI94" s="72">
        <f t="shared" si="54"/>
        <v>0</v>
      </c>
      <c r="AJ94" s="72">
        <f t="shared" si="54"/>
        <v>0</v>
      </c>
      <c r="AK94" s="72">
        <f t="shared" si="54"/>
        <v>0</v>
      </c>
      <c r="AL94" s="72">
        <f t="shared" si="54"/>
        <v>0</v>
      </c>
      <c r="AM94" s="72">
        <f t="shared" si="54"/>
        <v>0</v>
      </c>
      <c r="AN94" s="72">
        <f t="shared" si="54"/>
        <v>0</v>
      </c>
      <c r="AO94" s="72">
        <f t="shared" si="54"/>
        <v>0</v>
      </c>
      <c r="AP94" s="72">
        <f t="shared" si="54"/>
        <v>0</v>
      </c>
      <c r="AQ94" s="72">
        <f t="shared" si="54"/>
        <v>0</v>
      </c>
      <c r="AR94" s="72">
        <f t="shared" si="54"/>
        <v>0</v>
      </c>
      <c r="AS94" s="72">
        <f t="shared" si="54"/>
        <v>0</v>
      </c>
      <c r="AT94" s="72">
        <f t="shared" si="54"/>
        <v>0</v>
      </c>
      <c r="AU94" s="72">
        <f t="shared" si="54"/>
        <v>0</v>
      </c>
      <c r="AV94" s="72">
        <f t="shared" si="54"/>
        <v>0</v>
      </c>
      <c r="AW94" s="72">
        <f t="shared" si="54"/>
        <v>0</v>
      </c>
      <c r="AX94" s="72">
        <f t="shared" si="54"/>
        <v>0</v>
      </c>
      <c r="AY94" s="72">
        <f t="shared" si="54"/>
        <v>0</v>
      </c>
      <c r="AZ94" s="72">
        <f t="shared" si="54"/>
        <v>0</v>
      </c>
      <c r="BA94" s="72">
        <f t="shared" si="54"/>
        <v>0</v>
      </c>
      <c r="BB94" s="72">
        <f t="shared" si="54"/>
        <v>0</v>
      </c>
      <c r="BC94" s="72">
        <f t="shared" si="54"/>
        <v>0</v>
      </c>
      <c r="BD94" s="72">
        <f t="shared" si="54"/>
        <v>0</v>
      </c>
      <c r="BE94" s="72">
        <f t="shared" si="54"/>
        <v>0</v>
      </c>
      <c r="BF94" s="72">
        <f t="shared" si="54"/>
        <v>0</v>
      </c>
      <c r="BG94" s="72">
        <f t="shared" si="54"/>
        <v>0</v>
      </c>
      <c r="BH94" s="72">
        <f t="shared" si="54"/>
        <v>0</v>
      </c>
      <c r="BI94" s="72"/>
      <c r="BJ94" s="72"/>
      <c r="BK94" s="72"/>
      <c r="BL94" s="72"/>
      <c r="BM94" s="35"/>
      <c r="BN94" s="72">
        <f t="shared" si="45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3.0347628660714743</v>
      </c>
      <c r="M95" s="72">
        <f>$L$20*(1-$B$5)/$B$3</f>
        <v>3.0347628660714743</v>
      </c>
      <c r="N95" s="72">
        <f>$L$20*(1-$B$5)/$B$3</f>
        <v>3.0347628660714743</v>
      </c>
      <c r="O95" s="72">
        <f t="shared" ref="O95:BI95" si="55">$L$20*(1-$B$5)/$B$3</f>
        <v>3.0347628660714743</v>
      </c>
      <c r="P95" s="72">
        <f t="shared" si="55"/>
        <v>3.0347628660714743</v>
      </c>
      <c r="Q95" s="72">
        <f t="shared" si="55"/>
        <v>3.0347628660714743</v>
      </c>
      <c r="R95" s="72">
        <f t="shared" si="55"/>
        <v>3.0347628660714743</v>
      </c>
      <c r="S95" s="72">
        <f t="shared" si="55"/>
        <v>3.0347628660714743</v>
      </c>
      <c r="T95" s="72">
        <f t="shared" si="55"/>
        <v>3.0347628660714743</v>
      </c>
      <c r="U95" s="72">
        <f t="shared" si="55"/>
        <v>3.0347628660714743</v>
      </c>
      <c r="V95" s="72">
        <f t="shared" si="55"/>
        <v>3.0347628660714743</v>
      </c>
      <c r="W95" s="72">
        <f t="shared" si="55"/>
        <v>3.0347628660714743</v>
      </c>
      <c r="X95" s="72">
        <f t="shared" si="55"/>
        <v>3.0347628660714743</v>
      </c>
      <c r="Y95" s="72">
        <f t="shared" si="55"/>
        <v>3.0347628660714743</v>
      </c>
      <c r="Z95" s="72">
        <f t="shared" si="55"/>
        <v>3.0347628660714743</v>
      </c>
      <c r="AA95" s="72">
        <f t="shared" si="55"/>
        <v>3.0347628660714743</v>
      </c>
      <c r="AB95" s="72">
        <f t="shared" si="55"/>
        <v>3.0347628660714743</v>
      </c>
      <c r="AC95" s="72">
        <f t="shared" si="55"/>
        <v>3.0347628660714743</v>
      </c>
      <c r="AD95" s="72">
        <f t="shared" si="55"/>
        <v>3.0347628660714743</v>
      </c>
      <c r="AE95" s="72">
        <f t="shared" si="55"/>
        <v>3.0347628660714743</v>
      </c>
      <c r="AF95" s="72">
        <f t="shared" si="55"/>
        <v>3.0347628660714743</v>
      </c>
      <c r="AG95" s="72">
        <f t="shared" si="55"/>
        <v>3.0347628660714743</v>
      </c>
      <c r="AH95" s="72">
        <f t="shared" si="55"/>
        <v>3.0347628660714743</v>
      </c>
      <c r="AI95" s="72">
        <f t="shared" si="55"/>
        <v>3.0347628660714743</v>
      </c>
      <c r="AJ95" s="72">
        <f t="shared" si="55"/>
        <v>3.0347628660714743</v>
      </c>
      <c r="AK95" s="72">
        <f t="shared" si="55"/>
        <v>3.0347628660714743</v>
      </c>
      <c r="AL95" s="72">
        <f t="shared" si="55"/>
        <v>3.0347628660714743</v>
      </c>
      <c r="AM95" s="72">
        <f t="shared" si="55"/>
        <v>3.0347628660714743</v>
      </c>
      <c r="AN95" s="72">
        <f t="shared" si="55"/>
        <v>3.0347628660714743</v>
      </c>
      <c r="AO95" s="72">
        <f t="shared" si="55"/>
        <v>3.0347628660714743</v>
      </c>
      <c r="AP95" s="72">
        <f t="shared" si="55"/>
        <v>3.0347628660714743</v>
      </c>
      <c r="AQ95" s="72">
        <f t="shared" si="55"/>
        <v>3.0347628660714743</v>
      </c>
      <c r="AR95" s="72">
        <f t="shared" si="55"/>
        <v>3.0347628660714743</v>
      </c>
      <c r="AS95" s="72">
        <f t="shared" si="55"/>
        <v>3.0347628660714743</v>
      </c>
      <c r="AT95" s="72">
        <f t="shared" si="55"/>
        <v>3.0347628660714743</v>
      </c>
      <c r="AU95" s="72">
        <f t="shared" si="55"/>
        <v>3.0347628660714743</v>
      </c>
      <c r="AV95" s="72">
        <f t="shared" si="55"/>
        <v>3.0347628660714743</v>
      </c>
      <c r="AW95" s="72">
        <f t="shared" si="55"/>
        <v>3.0347628660714743</v>
      </c>
      <c r="AX95" s="72">
        <f t="shared" si="55"/>
        <v>3.0347628660714743</v>
      </c>
      <c r="AY95" s="72">
        <f t="shared" si="55"/>
        <v>3.0347628660714743</v>
      </c>
      <c r="AZ95" s="72">
        <f t="shared" si="55"/>
        <v>3.0347628660714743</v>
      </c>
      <c r="BA95" s="72">
        <f t="shared" si="55"/>
        <v>3.0347628660714743</v>
      </c>
      <c r="BB95" s="72">
        <f t="shared" si="55"/>
        <v>3.0347628660714743</v>
      </c>
      <c r="BC95" s="72">
        <f t="shared" si="55"/>
        <v>3.0347628660714743</v>
      </c>
      <c r="BD95" s="72">
        <f t="shared" si="55"/>
        <v>3.0347628660714743</v>
      </c>
      <c r="BE95" s="72">
        <f t="shared" si="55"/>
        <v>3.0347628660714743</v>
      </c>
      <c r="BF95" s="72">
        <f t="shared" si="55"/>
        <v>3.0347628660714743</v>
      </c>
      <c r="BG95" s="72">
        <f t="shared" si="55"/>
        <v>3.0347628660714743</v>
      </c>
      <c r="BH95" s="72">
        <f t="shared" si="55"/>
        <v>3.0347628660714743</v>
      </c>
      <c r="BI95" s="72">
        <f t="shared" si="55"/>
        <v>3.0347628660714743</v>
      </c>
      <c r="BJ95" s="72"/>
      <c r="BK95" s="72"/>
      <c r="BL95" s="72"/>
      <c r="BM95" s="35"/>
      <c r="BN95" s="72">
        <f t="shared" si="45"/>
        <v>151.73814330357371</v>
      </c>
      <c r="BO95" s="321">
        <f>BN111*(1-0.025)</f>
        <v>118.3557517767874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6">$M$20*(1-$B$5)/$B$3</f>
        <v>0</v>
      </c>
      <c r="O96" s="72">
        <f t="shared" si="56"/>
        <v>0</v>
      </c>
      <c r="P96" s="72">
        <f t="shared" si="56"/>
        <v>0</v>
      </c>
      <c r="Q96" s="72">
        <f t="shared" si="56"/>
        <v>0</v>
      </c>
      <c r="R96" s="72">
        <f t="shared" si="56"/>
        <v>0</v>
      </c>
      <c r="S96" s="72">
        <f t="shared" si="56"/>
        <v>0</v>
      </c>
      <c r="T96" s="72">
        <f t="shared" si="56"/>
        <v>0</v>
      </c>
      <c r="U96" s="72">
        <f t="shared" si="56"/>
        <v>0</v>
      </c>
      <c r="V96" s="72">
        <f t="shared" si="56"/>
        <v>0</v>
      </c>
      <c r="W96" s="72">
        <f t="shared" si="56"/>
        <v>0</v>
      </c>
      <c r="X96" s="72">
        <f t="shared" si="56"/>
        <v>0</v>
      </c>
      <c r="Y96" s="72">
        <f t="shared" si="56"/>
        <v>0</v>
      </c>
      <c r="Z96" s="72">
        <f t="shared" si="56"/>
        <v>0</v>
      </c>
      <c r="AA96" s="72">
        <f t="shared" si="56"/>
        <v>0</v>
      </c>
      <c r="AB96" s="72">
        <f t="shared" si="56"/>
        <v>0</v>
      </c>
      <c r="AC96" s="72">
        <f t="shared" si="56"/>
        <v>0</v>
      </c>
      <c r="AD96" s="72">
        <f t="shared" si="56"/>
        <v>0</v>
      </c>
      <c r="AE96" s="72">
        <f t="shared" si="56"/>
        <v>0</v>
      </c>
      <c r="AF96" s="72">
        <f t="shared" si="56"/>
        <v>0</v>
      </c>
      <c r="AG96" s="72">
        <f t="shared" si="56"/>
        <v>0</v>
      </c>
      <c r="AH96" s="72">
        <f t="shared" si="56"/>
        <v>0</v>
      </c>
      <c r="AI96" s="72">
        <f t="shared" si="56"/>
        <v>0</v>
      </c>
      <c r="AJ96" s="72">
        <f t="shared" si="56"/>
        <v>0</v>
      </c>
      <c r="AK96" s="72">
        <f t="shared" si="56"/>
        <v>0</v>
      </c>
      <c r="AL96" s="72">
        <f t="shared" si="56"/>
        <v>0</v>
      </c>
      <c r="AM96" s="72">
        <f t="shared" si="56"/>
        <v>0</v>
      </c>
      <c r="AN96" s="72">
        <f t="shared" si="56"/>
        <v>0</v>
      </c>
      <c r="AO96" s="72">
        <f t="shared" si="56"/>
        <v>0</v>
      </c>
      <c r="AP96" s="72">
        <f t="shared" si="56"/>
        <v>0</v>
      </c>
      <c r="AQ96" s="72">
        <f t="shared" si="56"/>
        <v>0</v>
      </c>
      <c r="AR96" s="72">
        <f t="shared" si="56"/>
        <v>0</v>
      </c>
      <c r="AS96" s="72">
        <f t="shared" si="56"/>
        <v>0</v>
      </c>
      <c r="AT96" s="72">
        <f t="shared" si="56"/>
        <v>0</v>
      </c>
      <c r="AU96" s="72">
        <f t="shared" si="56"/>
        <v>0</v>
      </c>
      <c r="AV96" s="72">
        <f t="shared" si="56"/>
        <v>0</v>
      </c>
      <c r="AW96" s="72">
        <f t="shared" si="56"/>
        <v>0</v>
      </c>
      <c r="AX96" s="72">
        <f t="shared" si="56"/>
        <v>0</v>
      </c>
      <c r="AY96" s="72">
        <f t="shared" si="56"/>
        <v>0</v>
      </c>
      <c r="AZ96" s="72">
        <f t="shared" si="56"/>
        <v>0</v>
      </c>
      <c r="BA96" s="72">
        <f t="shared" si="56"/>
        <v>0</v>
      </c>
      <c r="BB96" s="72">
        <f t="shared" si="56"/>
        <v>0</v>
      </c>
      <c r="BC96" s="72">
        <f t="shared" si="56"/>
        <v>0</v>
      </c>
      <c r="BD96" s="72">
        <f t="shared" si="56"/>
        <v>0</v>
      </c>
      <c r="BE96" s="72">
        <f t="shared" si="56"/>
        <v>0</v>
      </c>
      <c r="BF96" s="72">
        <f t="shared" si="56"/>
        <v>0</v>
      </c>
      <c r="BG96" s="72">
        <f t="shared" si="56"/>
        <v>0</v>
      </c>
      <c r="BH96" s="72">
        <f t="shared" si="56"/>
        <v>0</v>
      </c>
      <c r="BI96" s="72">
        <f t="shared" si="56"/>
        <v>0</v>
      </c>
      <c r="BJ96" s="72">
        <f t="shared" si="56"/>
        <v>0</v>
      </c>
      <c r="BK96" s="72"/>
      <c r="BL96" s="72"/>
      <c r="BM96" s="35"/>
      <c r="BN96" s="72">
        <f t="shared" si="45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7">$N$20*(1-$B$5)/$B$3</f>
        <v>0</v>
      </c>
      <c r="P97" s="72">
        <f t="shared" si="57"/>
        <v>0</v>
      </c>
      <c r="Q97" s="72">
        <f t="shared" si="57"/>
        <v>0</v>
      </c>
      <c r="R97" s="72">
        <f t="shared" si="57"/>
        <v>0</v>
      </c>
      <c r="S97" s="72">
        <f t="shared" si="57"/>
        <v>0</v>
      </c>
      <c r="T97" s="72">
        <f t="shared" si="57"/>
        <v>0</v>
      </c>
      <c r="U97" s="72">
        <f t="shared" si="57"/>
        <v>0</v>
      </c>
      <c r="V97" s="72">
        <f t="shared" si="57"/>
        <v>0</v>
      </c>
      <c r="W97" s="72">
        <f t="shared" si="57"/>
        <v>0</v>
      </c>
      <c r="X97" s="72">
        <f t="shared" si="57"/>
        <v>0</v>
      </c>
      <c r="Y97" s="72">
        <f t="shared" si="57"/>
        <v>0</v>
      </c>
      <c r="Z97" s="72">
        <f t="shared" si="57"/>
        <v>0</v>
      </c>
      <c r="AA97" s="72">
        <f t="shared" si="57"/>
        <v>0</v>
      </c>
      <c r="AB97" s="72">
        <f t="shared" si="57"/>
        <v>0</v>
      </c>
      <c r="AC97" s="72">
        <f t="shared" si="57"/>
        <v>0</v>
      </c>
      <c r="AD97" s="72">
        <f t="shared" si="57"/>
        <v>0</v>
      </c>
      <c r="AE97" s="72">
        <f t="shared" si="57"/>
        <v>0</v>
      </c>
      <c r="AF97" s="72">
        <f t="shared" si="57"/>
        <v>0</v>
      </c>
      <c r="AG97" s="72">
        <f t="shared" si="57"/>
        <v>0</v>
      </c>
      <c r="AH97" s="72">
        <f t="shared" si="57"/>
        <v>0</v>
      </c>
      <c r="AI97" s="72">
        <f t="shared" si="57"/>
        <v>0</v>
      </c>
      <c r="AJ97" s="72">
        <f t="shared" si="57"/>
        <v>0</v>
      </c>
      <c r="AK97" s="72">
        <f t="shared" si="57"/>
        <v>0</v>
      </c>
      <c r="AL97" s="72">
        <f t="shared" si="57"/>
        <v>0</v>
      </c>
      <c r="AM97" s="72">
        <f t="shared" si="57"/>
        <v>0</v>
      </c>
      <c r="AN97" s="72">
        <f t="shared" si="57"/>
        <v>0</v>
      </c>
      <c r="AO97" s="72">
        <f t="shared" si="57"/>
        <v>0</v>
      </c>
      <c r="AP97" s="72">
        <f t="shared" si="57"/>
        <v>0</v>
      </c>
      <c r="AQ97" s="72">
        <f t="shared" si="57"/>
        <v>0</v>
      </c>
      <c r="AR97" s="72">
        <f t="shared" si="57"/>
        <v>0</v>
      </c>
      <c r="AS97" s="72">
        <f t="shared" si="57"/>
        <v>0</v>
      </c>
      <c r="AT97" s="72">
        <f t="shared" si="57"/>
        <v>0</v>
      </c>
      <c r="AU97" s="72">
        <f t="shared" si="57"/>
        <v>0</v>
      </c>
      <c r="AV97" s="72">
        <f t="shared" si="57"/>
        <v>0</v>
      </c>
      <c r="AW97" s="72">
        <f t="shared" si="57"/>
        <v>0</v>
      </c>
      <c r="AX97" s="72">
        <f t="shared" si="57"/>
        <v>0</v>
      </c>
      <c r="AY97" s="72">
        <f t="shared" si="57"/>
        <v>0</v>
      </c>
      <c r="AZ97" s="72">
        <f t="shared" si="57"/>
        <v>0</v>
      </c>
      <c r="BA97" s="72">
        <f t="shared" si="57"/>
        <v>0</v>
      </c>
      <c r="BB97" s="72">
        <f t="shared" si="57"/>
        <v>0</v>
      </c>
      <c r="BC97" s="72">
        <f t="shared" si="57"/>
        <v>0</v>
      </c>
      <c r="BD97" s="72">
        <f t="shared" si="57"/>
        <v>0</v>
      </c>
      <c r="BE97" s="72">
        <f t="shared" si="57"/>
        <v>0</v>
      </c>
      <c r="BF97" s="72">
        <f t="shared" si="57"/>
        <v>0</v>
      </c>
      <c r="BG97" s="72">
        <f t="shared" si="57"/>
        <v>0</v>
      </c>
      <c r="BH97" s="72">
        <f t="shared" si="57"/>
        <v>0</v>
      </c>
      <c r="BI97" s="72">
        <f t="shared" si="57"/>
        <v>0</v>
      </c>
      <c r="BJ97" s="72">
        <f t="shared" si="57"/>
        <v>0</v>
      </c>
      <c r="BK97" s="72">
        <f t="shared" si="57"/>
        <v>0</v>
      </c>
      <c r="BL97" s="72"/>
      <c r="BM97" s="35"/>
      <c r="BN97" s="72">
        <f t="shared" si="45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8">SUM(C85:C97)</f>
        <v>0</v>
      </c>
      <c r="D98" s="101">
        <f t="shared" si="58"/>
        <v>0</v>
      </c>
      <c r="E98" s="101">
        <f t="shared" si="58"/>
        <v>0</v>
      </c>
      <c r="F98" s="101">
        <f t="shared" si="58"/>
        <v>0</v>
      </c>
      <c r="G98" s="101">
        <f t="shared" si="58"/>
        <v>0</v>
      </c>
      <c r="H98" s="101">
        <f t="shared" si="58"/>
        <v>0</v>
      </c>
      <c r="I98" s="101">
        <f t="shared" si="58"/>
        <v>0</v>
      </c>
      <c r="J98" s="101">
        <f t="shared" si="58"/>
        <v>0</v>
      </c>
      <c r="K98" s="101">
        <f t="shared" si="58"/>
        <v>0</v>
      </c>
      <c r="L98" s="101">
        <f t="shared" si="58"/>
        <v>3.0347628660714743</v>
      </c>
      <c r="M98" s="101">
        <f t="shared" si="58"/>
        <v>3.0347628660714743</v>
      </c>
      <c r="N98" s="101">
        <f t="shared" si="58"/>
        <v>3.0347628660714743</v>
      </c>
      <c r="O98" s="101">
        <f t="shared" si="58"/>
        <v>3.0347628660714743</v>
      </c>
      <c r="P98" s="101">
        <f t="shared" si="58"/>
        <v>3.0347628660714743</v>
      </c>
      <c r="Q98" s="101">
        <f t="shared" si="58"/>
        <v>3.0347628660714743</v>
      </c>
      <c r="R98" s="101">
        <f t="shared" si="58"/>
        <v>3.0347628660714743</v>
      </c>
      <c r="S98" s="101">
        <f t="shared" si="58"/>
        <v>3.0347628660714743</v>
      </c>
      <c r="T98" s="101">
        <f t="shared" si="58"/>
        <v>3.0347628660714743</v>
      </c>
      <c r="U98" s="101">
        <f t="shared" si="58"/>
        <v>3.0347628660714743</v>
      </c>
      <c r="V98" s="101">
        <f t="shared" si="58"/>
        <v>3.0347628660714743</v>
      </c>
      <c r="W98" s="101">
        <f t="shared" si="58"/>
        <v>3.0347628660714743</v>
      </c>
      <c r="X98" s="101">
        <f t="shared" si="58"/>
        <v>3.0347628660714743</v>
      </c>
      <c r="Y98" s="101">
        <f t="shared" si="58"/>
        <v>3.0347628660714743</v>
      </c>
      <c r="Z98" s="101">
        <f t="shared" si="58"/>
        <v>3.0347628660714743</v>
      </c>
      <c r="AA98" s="101">
        <f t="shared" si="58"/>
        <v>3.0347628660714743</v>
      </c>
      <c r="AB98" s="101">
        <f t="shared" si="58"/>
        <v>3.0347628660714743</v>
      </c>
      <c r="AC98" s="101">
        <f t="shared" si="58"/>
        <v>3.0347628660714743</v>
      </c>
      <c r="AD98" s="101">
        <f t="shared" si="58"/>
        <v>3.0347628660714743</v>
      </c>
      <c r="AE98" s="101">
        <f t="shared" si="58"/>
        <v>3.0347628660714743</v>
      </c>
      <c r="AF98" s="101">
        <f t="shared" si="58"/>
        <v>3.0347628660714743</v>
      </c>
      <c r="AG98" s="101">
        <f t="shared" si="58"/>
        <v>3.0347628660714743</v>
      </c>
      <c r="AH98" s="101">
        <f t="shared" si="58"/>
        <v>3.0347628660714743</v>
      </c>
      <c r="AI98" s="101">
        <f t="shared" si="58"/>
        <v>3.0347628660714743</v>
      </c>
      <c r="AJ98" s="101">
        <f t="shared" si="58"/>
        <v>3.0347628660714743</v>
      </c>
      <c r="AK98" s="101">
        <f t="shared" si="58"/>
        <v>3.0347628660714743</v>
      </c>
      <c r="AL98" s="101">
        <f t="shared" si="58"/>
        <v>3.0347628660714743</v>
      </c>
      <c r="AM98" s="101">
        <f t="shared" si="58"/>
        <v>3.0347628660714743</v>
      </c>
      <c r="AN98" s="101">
        <f t="shared" si="58"/>
        <v>3.0347628660714743</v>
      </c>
      <c r="AO98" s="101">
        <f t="shared" si="58"/>
        <v>3.0347628660714743</v>
      </c>
      <c r="AP98" s="101">
        <f t="shared" si="58"/>
        <v>3.0347628660714743</v>
      </c>
      <c r="AQ98" s="101">
        <f t="shared" si="58"/>
        <v>3.0347628660714743</v>
      </c>
      <c r="AR98" s="101">
        <f t="shared" si="58"/>
        <v>3.0347628660714743</v>
      </c>
      <c r="AS98" s="101">
        <f t="shared" si="58"/>
        <v>3.0347628660714743</v>
      </c>
      <c r="AT98" s="101">
        <f t="shared" si="58"/>
        <v>3.0347628660714743</v>
      </c>
      <c r="AU98" s="101">
        <f t="shared" si="58"/>
        <v>3.0347628660714743</v>
      </c>
      <c r="AV98" s="101">
        <f t="shared" si="58"/>
        <v>3.0347628660714743</v>
      </c>
      <c r="AW98" s="101">
        <f t="shared" si="58"/>
        <v>3.0347628660714743</v>
      </c>
      <c r="AX98" s="101">
        <f t="shared" si="58"/>
        <v>3.0347628660714743</v>
      </c>
      <c r="AY98" s="101">
        <f t="shared" si="58"/>
        <v>3.0347628660714743</v>
      </c>
      <c r="AZ98" s="101">
        <f t="shared" si="58"/>
        <v>3.0347628660714743</v>
      </c>
      <c r="BA98" s="101">
        <f t="shared" si="58"/>
        <v>3.0347628660714743</v>
      </c>
      <c r="BB98" s="101">
        <f t="shared" si="58"/>
        <v>3.0347628660714743</v>
      </c>
      <c r="BC98" s="101">
        <f t="shared" si="58"/>
        <v>3.0347628660714743</v>
      </c>
      <c r="BD98" s="101">
        <f t="shared" si="58"/>
        <v>3.0347628660714743</v>
      </c>
      <c r="BE98" s="101">
        <f t="shared" si="58"/>
        <v>3.0347628660714743</v>
      </c>
      <c r="BF98" s="101">
        <f t="shared" si="58"/>
        <v>3.0347628660714743</v>
      </c>
      <c r="BG98" s="101">
        <f t="shared" si="58"/>
        <v>3.0347628660714743</v>
      </c>
      <c r="BH98" s="101">
        <f t="shared" si="58"/>
        <v>3.0347628660714743</v>
      </c>
      <c r="BI98" s="101">
        <f t="shared" si="58"/>
        <v>3.0347628660714743</v>
      </c>
      <c r="BJ98" s="101">
        <f t="shared" si="58"/>
        <v>0</v>
      </c>
      <c r="BK98" s="101">
        <f t="shared" si="58"/>
        <v>0</v>
      </c>
      <c r="BL98" s="101">
        <f t="shared" si="58"/>
        <v>0</v>
      </c>
      <c r="BM98" s="330"/>
      <c r="BN98" s="55">
        <f>SUM(BN85:BN97)</f>
        <v>151.73814330357371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9">$B$20/$B$3</f>
        <v>0</v>
      </c>
      <c r="C101" s="72">
        <f t="shared" si="59"/>
        <v>0</v>
      </c>
      <c r="D101" s="72">
        <f t="shared" si="59"/>
        <v>0</v>
      </c>
      <c r="E101" s="72">
        <f t="shared" si="59"/>
        <v>0</v>
      </c>
      <c r="F101" s="72">
        <f t="shared" si="59"/>
        <v>0</v>
      </c>
      <c r="G101" s="72">
        <f t="shared" si="59"/>
        <v>0</v>
      </c>
      <c r="H101" s="72">
        <f t="shared" si="59"/>
        <v>0</v>
      </c>
      <c r="I101" s="72">
        <f t="shared" si="59"/>
        <v>0</v>
      </c>
      <c r="J101" s="72">
        <f t="shared" si="59"/>
        <v>0</v>
      </c>
      <c r="K101" s="72">
        <f t="shared" si="59"/>
        <v>0</v>
      </c>
      <c r="L101" s="72">
        <f t="shared" si="59"/>
        <v>0</v>
      </c>
      <c r="M101" s="72">
        <f t="shared" si="59"/>
        <v>0</v>
      </c>
      <c r="N101" s="72">
        <f t="shared" si="59"/>
        <v>0</v>
      </c>
      <c r="O101" s="72">
        <f t="shared" si="59"/>
        <v>0</v>
      </c>
      <c r="P101" s="72">
        <f t="shared" si="59"/>
        <v>0</v>
      </c>
      <c r="Q101" s="72">
        <f t="shared" si="59"/>
        <v>0</v>
      </c>
      <c r="R101" s="72">
        <f t="shared" si="59"/>
        <v>0</v>
      </c>
      <c r="S101" s="72">
        <f t="shared" si="59"/>
        <v>0</v>
      </c>
      <c r="T101" s="72">
        <f t="shared" si="59"/>
        <v>0</v>
      </c>
      <c r="U101" s="72">
        <f t="shared" si="59"/>
        <v>0</v>
      </c>
      <c r="V101" s="72">
        <f t="shared" si="59"/>
        <v>0</v>
      </c>
      <c r="W101" s="72">
        <f t="shared" si="59"/>
        <v>0</v>
      </c>
      <c r="X101" s="72">
        <f t="shared" si="59"/>
        <v>0</v>
      </c>
      <c r="Y101" s="72">
        <f t="shared" si="59"/>
        <v>0</v>
      </c>
      <c r="Z101" s="72">
        <f t="shared" si="59"/>
        <v>0</v>
      </c>
      <c r="AA101" s="72"/>
      <c r="AB101" s="72"/>
      <c r="AC101" s="72">
        <f t="shared" si="59"/>
        <v>0</v>
      </c>
      <c r="AD101" s="72">
        <f t="shared" si="59"/>
        <v>0</v>
      </c>
      <c r="AE101" s="72">
        <f t="shared" si="59"/>
        <v>0</v>
      </c>
      <c r="AF101" s="72">
        <f t="shared" si="59"/>
        <v>0</v>
      </c>
      <c r="AG101" s="72">
        <f t="shared" si="59"/>
        <v>0</v>
      </c>
      <c r="AH101" s="72">
        <f t="shared" si="59"/>
        <v>0</v>
      </c>
      <c r="AI101" s="72">
        <f t="shared" si="59"/>
        <v>0</v>
      </c>
      <c r="AJ101" s="72">
        <f t="shared" si="59"/>
        <v>0</v>
      </c>
      <c r="AK101" s="72">
        <f t="shared" si="59"/>
        <v>0</v>
      </c>
      <c r="AL101" s="72">
        <f t="shared" si="59"/>
        <v>0</v>
      </c>
      <c r="AM101" s="72">
        <f t="shared" si="59"/>
        <v>0</v>
      </c>
      <c r="AN101" s="72">
        <f t="shared" si="59"/>
        <v>0</v>
      </c>
      <c r="AO101" s="72">
        <f t="shared" si="59"/>
        <v>0</v>
      </c>
      <c r="AP101" s="72">
        <f t="shared" si="59"/>
        <v>0</v>
      </c>
      <c r="AQ101" s="72">
        <f t="shared" si="59"/>
        <v>0</v>
      </c>
      <c r="AR101" s="72">
        <f t="shared" si="59"/>
        <v>0</v>
      </c>
      <c r="AS101" s="72">
        <f t="shared" si="59"/>
        <v>0</v>
      </c>
      <c r="AT101" s="72">
        <f t="shared" si="59"/>
        <v>0</v>
      </c>
      <c r="AU101" s="72">
        <f t="shared" si="59"/>
        <v>0</v>
      </c>
      <c r="AV101" s="72">
        <f t="shared" si="59"/>
        <v>0</v>
      </c>
      <c r="AW101" s="72">
        <f t="shared" si="59"/>
        <v>0</v>
      </c>
      <c r="AX101" s="72">
        <f t="shared" si="59"/>
        <v>0</v>
      </c>
      <c r="AY101" s="72">
        <f t="shared" si="59"/>
        <v>0</v>
      </c>
      <c r="AZ101" s="72">
        <f t="shared" si="59"/>
        <v>0</v>
      </c>
      <c r="BA101" s="72">
        <f t="shared" si="59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0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1">$C$20/$B$3</f>
        <v>0</v>
      </c>
      <c r="D102" s="72">
        <f t="shared" si="61"/>
        <v>0</v>
      </c>
      <c r="E102" s="72">
        <f t="shared" si="61"/>
        <v>0</v>
      </c>
      <c r="F102" s="72">
        <f t="shared" si="61"/>
        <v>0</v>
      </c>
      <c r="G102" s="72">
        <f t="shared" si="61"/>
        <v>0</v>
      </c>
      <c r="H102" s="72">
        <f t="shared" si="61"/>
        <v>0</v>
      </c>
      <c r="I102" s="72">
        <f t="shared" si="61"/>
        <v>0</v>
      </c>
      <c r="J102" s="72">
        <f t="shared" si="61"/>
        <v>0</v>
      </c>
      <c r="K102" s="72">
        <f t="shared" si="61"/>
        <v>0</v>
      </c>
      <c r="L102" s="72">
        <f t="shared" si="61"/>
        <v>0</v>
      </c>
      <c r="M102" s="72">
        <f t="shared" si="61"/>
        <v>0</v>
      </c>
      <c r="N102" s="72">
        <f t="shared" si="61"/>
        <v>0</v>
      </c>
      <c r="O102" s="72">
        <f t="shared" si="61"/>
        <v>0</v>
      </c>
      <c r="P102" s="72">
        <f t="shared" si="61"/>
        <v>0</v>
      </c>
      <c r="Q102" s="72">
        <f t="shared" si="61"/>
        <v>0</v>
      </c>
      <c r="R102" s="72">
        <f t="shared" si="61"/>
        <v>0</v>
      </c>
      <c r="S102" s="72">
        <f t="shared" si="61"/>
        <v>0</v>
      </c>
      <c r="T102" s="72">
        <f t="shared" si="61"/>
        <v>0</v>
      </c>
      <c r="U102" s="72">
        <f t="shared" si="61"/>
        <v>0</v>
      </c>
      <c r="V102" s="72">
        <f t="shared" si="61"/>
        <v>0</v>
      </c>
      <c r="W102" s="72">
        <f t="shared" si="61"/>
        <v>0</v>
      </c>
      <c r="X102" s="72">
        <f t="shared" si="61"/>
        <v>0</v>
      </c>
      <c r="Y102" s="72">
        <f t="shared" si="61"/>
        <v>0</v>
      </c>
      <c r="Z102" s="72">
        <f t="shared" si="61"/>
        <v>0</v>
      </c>
      <c r="AA102" s="72">
        <f t="shared" si="61"/>
        <v>0</v>
      </c>
      <c r="AB102" s="72"/>
      <c r="AC102" s="72">
        <f t="shared" si="61"/>
        <v>0</v>
      </c>
      <c r="AD102" s="72">
        <f t="shared" si="61"/>
        <v>0</v>
      </c>
      <c r="AE102" s="72">
        <f t="shared" si="61"/>
        <v>0</v>
      </c>
      <c r="AF102" s="72">
        <f t="shared" si="61"/>
        <v>0</v>
      </c>
      <c r="AG102" s="72">
        <f t="shared" si="61"/>
        <v>0</v>
      </c>
      <c r="AH102" s="72">
        <f t="shared" si="61"/>
        <v>0</v>
      </c>
      <c r="AI102" s="72">
        <f t="shared" si="61"/>
        <v>0</v>
      </c>
      <c r="AJ102" s="72">
        <f t="shared" si="61"/>
        <v>0</v>
      </c>
      <c r="AK102" s="72">
        <f t="shared" si="61"/>
        <v>0</v>
      </c>
      <c r="AL102" s="72">
        <f t="shared" si="61"/>
        <v>0</v>
      </c>
      <c r="AM102" s="72">
        <f t="shared" si="61"/>
        <v>0</v>
      </c>
      <c r="AN102" s="72">
        <f t="shared" si="61"/>
        <v>0</v>
      </c>
      <c r="AO102" s="72">
        <f t="shared" si="61"/>
        <v>0</v>
      </c>
      <c r="AP102" s="72">
        <f t="shared" si="61"/>
        <v>0</v>
      </c>
      <c r="AQ102" s="72">
        <f t="shared" si="61"/>
        <v>0</v>
      </c>
      <c r="AR102" s="72">
        <f t="shared" si="61"/>
        <v>0</v>
      </c>
      <c r="AS102" s="72">
        <f t="shared" si="61"/>
        <v>0</v>
      </c>
      <c r="AT102" s="72">
        <f t="shared" si="61"/>
        <v>0</v>
      </c>
      <c r="AU102" s="72">
        <f t="shared" si="61"/>
        <v>0</v>
      </c>
      <c r="AV102" s="72">
        <f t="shared" si="61"/>
        <v>0</v>
      </c>
      <c r="AW102" s="72">
        <f t="shared" si="61"/>
        <v>0</v>
      </c>
      <c r="AX102" s="72">
        <f t="shared" si="61"/>
        <v>0</v>
      </c>
      <c r="AY102" s="72">
        <f t="shared" si="61"/>
        <v>0</v>
      </c>
      <c r="AZ102" s="72">
        <f t="shared" si="61"/>
        <v>0</v>
      </c>
      <c r="BA102" s="72">
        <f t="shared" si="61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0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2">$D$20/$B$3</f>
        <v>0</v>
      </c>
      <c r="E103" s="72">
        <f t="shared" si="62"/>
        <v>0</v>
      </c>
      <c r="F103" s="72">
        <f t="shared" si="62"/>
        <v>0</v>
      </c>
      <c r="G103" s="72">
        <f t="shared" si="62"/>
        <v>0</v>
      </c>
      <c r="H103" s="72">
        <f t="shared" si="62"/>
        <v>0</v>
      </c>
      <c r="I103" s="72">
        <f t="shared" si="62"/>
        <v>0</v>
      </c>
      <c r="J103" s="72">
        <f t="shared" si="62"/>
        <v>0</v>
      </c>
      <c r="K103" s="72">
        <f t="shared" si="62"/>
        <v>0</v>
      </c>
      <c r="L103" s="72">
        <f t="shared" si="62"/>
        <v>0</v>
      </c>
      <c r="M103" s="72">
        <f t="shared" si="62"/>
        <v>0</v>
      </c>
      <c r="N103" s="72">
        <f t="shared" si="62"/>
        <v>0</v>
      </c>
      <c r="O103" s="72">
        <f t="shared" si="62"/>
        <v>0</v>
      </c>
      <c r="P103" s="72">
        <f t="shared" si="62"/>
        <v>0</v>
      </c>
      <c r="Q103" s="72">
        <f t="shared" si="62"/>
        <v>0</v>
      </c>
      <c r="R103" s="72">
        <f t="shared" si="62"/>
        <v>0</v>
      </c>
      <c r="S103" s="72">
        <f t="shared" si="62"/>
        <v>0</v>
      </c>
      <c r="T103" s="72">
        <f t="shared" si="62"/>
        <v>0</v>
      </c>
      <c r="U103" s="72">
        <f t="shared" si="62"/>
        <v>0</v>
      </c>
      <c r="V103" s="72">
        <f t="shared" si="62"/>
        <v>0</v>
      </c>
      <c r="W103" s="72">
        <f t="shared" si="62"/>
        <v>0</v>
      </c>
      <c r="X103" s="72">
        <f t="shared" si="62"/>
        <v>0</v>
      </c>
      <c r="Y103" s="72">
        <f t="shared" si="62"/>
        <v>0</v>
      </c>
      <c r="Z103" s="72">
        <f t="shared" si="62"/>
        <v>0</v>
      </c>
      <c r="AA103" s="72">
        <f t="shared" si="62"/>
        <v>0</v>
      </c>
      <c r="AB103" s="72">
        <f t="shared" si="62"/>
        <v>0</v>
      </c>
      <c r="AC103" s="72">
        <f t="shared" si="62"/>
        <v>0</v>
      </c>
      <c r="AD103" s="72">
        <f t="shared" si="62"/>
        <v>0</v>
      </c>
      <c r="AE103" s="72">
        <f t="shared" si="62"/>
        <v>0</v>
      </c>
      <c r="AF103" s="72">
        <f t="shared" si="62"/>
        <v>0</v>
      </c>
      <c r="AG103" s="72">
        <f t="shared" si="62"/>
        <v>0</v>
      </c>
      <c r="AH103" s="72">
        <f t="shared" si="62"/>
        <v>0</v>
      </c>
      <c r="AI103" s="72">
        <f t="shared" si="62"/>
        <v>0</v>
      </c>
      <c r="AJ103" s="72">
        <f t="shared" si="62"/>
        <v>0</v>
      </c>
      <c r="AK103" s="72">
        <f t="shared" si="62"/>
        <v>0</v>
      </c>
      <c r="AL103" s="72">
        <f t="shared" si="62"/>
        <v>0</v>
      </c>
      <c r="AM103" s="72">
        <f t="shared" si="62"/>
        <v>0</v>
      </c>
      <c r="AN103" s="72">
        <f t="shared" si="62"/>
        <v>0</v>
      </c>
      <c r="AO103" s="72">
        <f t="shared" si="62"/>
        <v>0</v>
      </c>
      <c r="AP103" s="72">
        <f t="shared" si="62"/>
        <v>0</v>
      </c>
      <c r="AQ103" s="72">
        <f t="shared" si="62"/>
        <v>0</v>
      </c>
      <c r="AR103" s="72">
        <f t="shared" si="62"/>
        <v>0</v>
      </c>
      <c r="AS103" s="72">
        <f t="shared" si="62"/>
        <v>0</v>
      </c>
      <c r="AT103" s="72">
        <f t="shared" si="62"/>
        <v>0</v>
      </c>
      <c r="AU103" s="72">
        <f t="shared" si="62"/>
        <v>0</v>
      </c>
      <c r="AV103" s="72">
        <f t="shared" si="62"/>
        <v>0</v>
      </c>
      <c r="AW103" s="72">
        <f t="shared" si="62"/>
        <v>0</v>
      </c>
      <c r="AX103" s="72">
        <f t="shared" si="62"/>
        <v>0</v>
      </c>
      <c r="AY103" s="72">
        <f t="shared" si="62"/>
        <v>0</v>
      </c>
      <c r="AZ103" s="72">
        <f t="shared" si="62"/>
        <v>0</v>
      </c>
      <c r="BA103" s="72">
        <f t="shared" si="62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0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3">$E$20/$B$3</f>
        <v>0</v>
      </c>
      <c r="F104" s="72">
        <f t="shared" si="63"/>
        <v>0</v>
      </c>
      <c r="G104" s="72">
        <f t="shared" si="63"/>
        <v>0</v>
      </c>
      <c r="H104" s="72">
        <f t="shared" si="63"/>
        <v>0</v>
      </c>
      <c r="I104" s="72">
        <f t="shared" si="63"/>
        <v>0</v>
      </c>
      <c r="J104" s="72">
        <f t="shared" si="63"/>
        <v>0</v>
      </c>
      <c r="K104" s="72">
        <f t="shared" si="63"/>
        <v>0</v>
      </c>
      <c r="L104" s="72">
        <f t="shared" si="63"/>
        <v>0</v>
      </c>
      <c r="M104" s="72">
        <f t="shared" si="63"/>
        <v>0</v>
      </c>
      <c r="N104" s="72">
        <f t="shared" si="63"/>
        <v>0</v>
      </c>
      <c r="O104" s="72">
        <f t="shared" si="63"/>
        <v>0</v>
      </c>
      <c r="P104" s="72">
        <f t="shared" si="63"/>
        <v>0</v>
      </c>
      <c r="Q104" s="72">
        <f t="shared" si="63"/>
        <v>0</v>
      </c>
      <c r="R104" s="72">
        <f t="shared" si="63"/>
        <v>0</v>
      </c>
      <c r="S104" s="72">
        <f t="shared" si="63"/>
        <v>0</v>
      </c>
      <c r="T104" s="72">
        <f t="shared" si="63"/>
        <v>0</v>
      </c>
      <c r="U104" s="72">
        <f t="shared" si="63"/>
        <v>0</v>
      </c>
      <c r="V104" s="72">
        <f t="shared" si="63"/>
        <v>0</v>
      </c>
      <c r="W104" s="72">
        <f t="shared" si="63"/>
        <v>0</v>
      </c>
      <c r="X104" s="72">
        <f t="shared" si="63"/>
        <v>0</v>
      </c>
      <c r="Y104" s="72">
        <f t="shared" si="63"/>
        <v>0</v>
      </c>
      <c r="Z104" s="72">
        <f t="shared" si="63"/>
        <v>0</v>
      </c>
      <c r="AA104" s="72">
        <f t="shared" si="63"/>
        <v>0</v>
      </c>
      <c r="AB104" s="72">
        <f t="shared" si="63"/>
        <v>0</v>
      </c>
      <c r="AC104" s="72">
        <f t="shared" si="63"/>
        <v>0</v>
      </c>
      <c r="AD104" s="72">
        <f t="shared" si="63"/>
        <v>0</v>
      </c>
      <c r="AE104" s="72">
        <f t="shared" si="63"/>
        <v>0</v>
      </c>
      <c r="AF104" s="72">
        <f t="shared" si="63"/>
        <v>0</v>
      </c>
      <c r="AG104" s="72">
        <f t="shared" si="63"/>
        <v>0</v>
      </c>
      <c r="AH104" s="72">
        <f t="shared" si="63"/>
        <v>0</v>
      </c>
      <c r="AI104" s="72">
        <f t="shared" si="63"/>
        <v>0</v>
      </c>
      <c r="AJ104" s="72">
        <f t="shared" si="63"/>
        <v>0</v>
      </c>
      <c r="AK104" s="72">
        <f t="shared" si="63"/>
        <v>0</v>
      </c>
      <c r="AL104" s="72">
        <f t="shared" si="63"/>
        <v>0</v>
      </c>
      <c r="AM104" s="72">
        <f t="shared" si="63"/>
        <v>0</v>
      </c>
      <c r="AN104" s="72">
        <f t="shared" si="63"/>
        <v>0</v>
      </c>
      <c r="AO104" s="72">
        <f t="shared" si="63"/>
        <v>0</v>
      </c>
      <c r="AP104" s="72">
        <f t="shared" si="63"/>
        <v>0</v>
      </c>
      <c r="AQ104" s="72">
        <f t="shared" si="63"/>
        <v>0</v>
      </c>
      <c r="AR104" s="72">
        <f t="shared" si="63"/>
        <v>0</v>
      </c>
      <c r="AS104" s="72">
        <f t="shared" si="63"/>
        <v>0</v>
      </c>
      <c r="AT104" s="72">
        <f t="shared" si="63"/>
        <v>0</v>
      </c>
      <c r="AU104" s="72">
        <f t="shared" si="63"/>
        <v>0</v>
      </c>
      <c r="AV104" s="72">
        <f t="shared" si="63"/>
        <v>0</v>
      </c>
      <c r="AW104" s="72">
        <f t="shared" si="63"/>
        <v>0</v>
      </c>
      <c r="AX104" s="72">
        <f t="shared" si="63"/>
        <v>0</v>
      </c>
      <c r="AY104" s="72">
        <f t="shared" si="63"/>
        <v>0</v>
      </c>
      <c r="AZ104" s="72">
        <f t="shared" si="63"/>
        <v>0</v>
      </c>
      <c r="BA104" s="72">
        <f t="shared" si="63"/>
        <v>0</v>
      </c>
      <c r="BB104" s="72">
        <f t="shared" si="63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0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4">$F$20/$B$3</f>
        <v>0</v>
      </c>
      <c r="G105" s="72">
        <f t="shared" si="64"/>
        <v>0</v>
      </c>
      <c r="H105" s="72">
        <f t="shared" si="64"/>
        <v>0</v>
      </c>
      <c r="I105" s="72">
        <f t="shared" si="64"/>
        <v>0</v>
      </c>
      <c r="J105" s="72">
        <f t="shared" si="64"/>
        <v>0</v>
      </c>
      <c r="K105" s="72">
        <f t="shared" si="64"/>
        <v>0</v>
      </c>
      <c r="L105" s="72">
        <f t="shared" si="64"/>
        <v>0</v>
      </c>
      <c r="M105" s="72">
        <f t="shared" si="64"/>
        <v>0</v>
      </c>
      <c r="N105" s="72">
        <f t="shared" si="64"/>
        <v>0</v>
      </c>
      <c r="O105" s="72">
        <f t="shared" si="64"/>
        <v>0</v>
      </c>
      <c r="P105" s="72">
        <f t="shared" si="64"/>
        <v>0</v>
      </c>
      <c r="Q105" s="72">
        <f t="shared" si="64"/>
        <v>0</v>
      </c>
      <c r="R105" s="72">
        <f t="shared" si="64"/>
        <v>0</v>
      </c>
      <c r="S105" s="72">
        <f t="shared" si="64"/>
        <v>0</v>
      </c>
      <c r="T105" s="72">
        <f t="shared" si="64"/>
        <v>0</v>
      </c>
      <c r="U105" s="72">
        <f t="shared" si="64"/>
        <v>0</v>
      </c>
      <c r="V105" s="72">
        <f t="shared" si="64"/>
        <v>0</v>
      </c>
      <c r="W105" s="72">
        <f t="shared" si="64"/>
        <v>0</v>
      </c>
      <c r="X105" s="72">
        <f t="shared" si="64"/>
        <v>0</v>
      </c>
      <c r="Y105" s="72">
        <f t="shared" si="64"/>
        <v>0</v>
      </c>
      <c r="Z105" s="72">
        <f t="shared" si="64"/>
        <v>0</v>
      </c>
      <c r="AA105" s="72">
        <f t="shared" si="64"/>
        <v>0</v>
      </c>
      <c r="AB105" s="72">
        <f t="shared" si="64"/>
        <v>0</v>
      </c>
      <c r="AC105" s="72">
        <f t="shared" si="64"/>
        <v>0</v>
      </c>
      <c r="AD105" s="72">
        <f t="shared" si="64"/>
        <v>0</v>
      </c>
      <c r="AE105" s="72">
        <f t="shared" si="64"/>
        <v>0</v>
      </c>
      <c r="AF105" s="72">
        <f t="shared" si="64"/>
        <v>0</v>
      </c>
      <c r="AG105" s="72">
        <f t="shared" si="64"/>
        <v>0</v>
      </c>
      <c r="AH105" s="72">
        <f t="shared" si="64"/>
        <v>0</v>
      </c>
      <c r="AI105" s="72">
        <f t="shared" si="64"/>
        <v>0</v>
      </c>
      <c r="AJ105" s="72">
        <f t="shared" si="64"/>
        <v>0</v>
      </c>
      <c r="AK105" s="72">
        <f t="shared" si="64"/>
        <v>0</v>
      </c>
      <c r="AL105" s="72">
        <f t="shared" si="64"/>
        <v>0</v>
      </c>
      <c r="AM105" s="72">
        <f t="shared" si="64"/>
        <v>0</v>
      </c>
      <c r="AN105" s="72">
        <f t="shared" si="64"/>
        <v>0</v>
      </c>
      <c r="AO105" s="72">
        <f t="shared" si="64"/>
        <v>0</v>
      </c>
      <c r="AP105" s="72">
        <f t="shared" si="64"/>
        <v>0</v>
      </c>
      <c r="AQ105" s="72">
        <f t="shared" si="64"/>
        <v>0</v>
      </c>
      <c r="AR105" s="72">
        <f t="shared" si="64"/>
        <v>0</v>
      </c>
      <c r="AS105" s="72">
        <f t="shared" si="64"/>
        <v>0</v>
      </c>
      <c r="AT105" s="72">
        <f t="shared" si="64"/>
        <v>0</v>
      </c>
      <c r="AU105" s="72">
        <f t="shared" si="64"/>
        <v>0</v>
      </c>
      <c r="AV105" s="72">
        <f t="shared" si="64"/>
        <v>0</v>
      </c>
      <c r="AW105" s="72">
        <f t="shared" si="64"/>
        <v>0</v>
      </c>
      <c r="AX105" s="72">
        <f t="shared" si="64"/>
        <v>0</v>
      </c>
      <c r="AY105" s="72">
        <f t="shared" si="64"/>
        <v>0</v>
      </c>
      <c r="AZ105" s="72">
        <f t="shared" si="64"/>
        <v>0</v>
      </c>
      <c r="BA105" s="72">
        <f t="shared" si="64"/>
        <v>0</v>
      </c>
      <c r="BB105" s="72">
        <f t="shared" si="64"/>
        <v>0</v>
      </c>
      <c r="BC105" s="72">
        <f t="shared" si="64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0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5">$G$20/$B$3</f>
        <v>0</v>
      </c>
      <c r="H106" s="72">
        <f t="shared" si="65"/>
        <v>0</v>
      </c>
      <c r="I106" s="72">
        <f t="shared" si="65"/>
        <v>0</v>
      </c>
      <c r="J106" s="72">
        <f t="shared" si="65"/>
        <v>0</v>
      </c>
      <c r="K106" s="72">
        <f t="shared" si="65"/>
        <v>0</v>
      </c>
      <c r="L106" s="72">
        <f t="shared" si="65"/>
        <v>0</v>
      </c>
      <c r="M106" s="72">
        <f t="shared" si="65"/>
        <v>0</v>
      </c>
      <c r="N106" s="72">
        <f t="shared" si="65"/>
        <v>0</v>
      </c>
      <c r="O106" s="72">
        <f t="shared" si="65"/>
        <v>0</v>
      </c>
      <c r="P106" s="72">
        <f t="shared" si="65"/>
        <v>0</v>
      </c>
      <c r="Q106" s="72">
        <f t="shared" si="65"/>
        <v>0</v>
      </c>
      <c r="R106" s="72">
        <f t="shared" si="65"/>
        <v>0</v>
      </c>
      <c r="S106" s="72">
        <f t="shared" si="65"/>
        <v>0</v>
      </c>
      <c r="T106" s="72">
        <f t="shared" si="65"/>
        <v>0</v>
      </c>
      <c r="U106" s="72">
        <f t="shared" si="65"/>
        <v>0</v>
      </c>
      <c r="V106" s="72">
        <f t="shared" si="65"/>
        <v>0</v>
      </c>
      <c r="W106" s="72">
        <f t="shared" si="65"/>
        <v>0</v>
      </c>
      <c r="X106" s="72">
        <f t="shared" si="65"/>
        <v>0</v>
      </c>
      <c r="Y106" s="72">
        <f t="shared" si="65"/>
        <v>0</v>
      </c>
      <c r="Z106" s="72">
        <f t="shared" si="65"/>
        <v>0</v>
      </c>
      <c r="AA106" s="72">
        <f t="shared" si="65"/>
        <v>0</v>
      </c>
      <c r="AB106" s="72">
        <f t="shared" si="65"/>
        <v>0</v>
      </c>
      <c r="AC106" s="72">
        <f t="shared" si="65"/>
        <v>0</v>
      </c>
      <c r="AD106" s="72">
        <f t="shared" si="65"/>
        <v>0</v>
      </c>
      <c r="AE106" s="72">
        <f t="shared" si="65"/>
        <v>0</v>
      </c>
      <c r="AF106" s="72">
        <f t="shared" si="65"/>
        <v>0</v>
      </c>
      <c r="AG106" s="72">
        <f t="shared" si="65"/>
        <v>0</v>
      </c>
      <c r="AH106" s="72">
        <f t="shared" si="65"/>
        <v>0</v>
      </c>
      <c r="AI106" s="72">
        <f t="shared" si="65"/>
        <v>0</v>
      </c>
      <c r="AJ106" s="72">
        <f t="shared" si="65"/>
        <v>0</v>
      </c>
      <c r="AK106" s="72">
        <f t="shared" si="65"/>
        <v>0</v>
      </c>
      <c r="AL106" s="72">
        <f t="shared" si="65"/>
        <v>0</v>
      </c>
      <c r="AM106" s="72">
        <f t="shared" si="65"/>
        <v>0</v>
      </c>
      <c r="AN106" s="72">
        <f t="shared" si="65"/>
        <v>0</v>
      </c>
      <c r="AO106" s="72">
        <f t="shared" si="65"/>
        <v>0</v>
      </c>
      <c r="AP106" s="72">
        <f t="shared" si="65"/>
        <v>0</v>
      </c>
      <c r="AQ106" s="72">
        <f t="shared" si="65"/>
        <v>0</v>
      </c>
      <c r="AR106" s="72">
        <f t="shared" si="65"/>
        <v>0</v>
      </c>
      <c r="AS106" s="72">
        <f t="shared" si="65"/>
        <v>0</v>
      </c>
      <c r="AT106" s="72">
        <f t="shared" si="65"/>
        <v>0</v>
      </c>
      <c r="AU106" s="72">
        <f t="shared" si="65"/>
        <v>0</v>
      </c>
      <c r="AV106" s="72">
        <f t="shared" si="65"/>
        <v>0</v>
      </c>
      <c r="AW106" s="72">
        <f t="shared" si="65"/>
        <v>0</v>
      </c>
      <c r="AX106" s="72">
        <f t="shared" si="65"/>
        <v>0</v>
      </c>
      <c r="AY106" s="72">
        <f t="shared" si="65"/>
        <v>0</v>
      </c>
      <c r="AZ106" s="72">
        <f t="shared" si="65"/>
        <v>0</v>
      </c>
      <c r="BA106" s="72">
        <f t="shared" si="65"/>
        <v>0</v>
      </c>
      <c r="BB106" s="72">
        <f t="shared" si="65"/>
        <v>0</v>
      </c>
      <c r="BC106" s="72">
        <f t="shared" si="65"/>
        <v>0</v>
      </c>
      <c r="BD106" s="72">
        <f t="shared" si="65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0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6">$H$20/$B$3</f>
        <v>0</v>
      </c>
      <c r="I107" s="72">
        <f t="shared" si="66"/>
        <v>0</v>
      </c>
      <c r="J107" s="72">
        <f t="shared" si="66"/>
        <v>0</v>
      </c>
      <c r="K107" s="72">
        <f t="shared" si="66"/>
        <v>0</v>
      </c>
      <c r="L107" s="72">
        <f t="shared" si="66"/>
        <v>0</v>
      </c>
      <c r="M107" s="72">
        <f t="shared" si="66"/>
        <v>0</v>
      </c>
      <c r="N107" s="72">
        <f t="shared" si="66"/>
        <v>0</v>
      </c>
      <c r="O107" s="72">
        <f t="shared" si="66"/>
        <v>0</v>
      </c>
      <c r="P107" s="72">
        <f t="shared" si="66"/>
        <v>0</v>
      </c>
      <c r="Q107" s="72">
        <f t="shared" si="66"/>
        <v>0</v>
      </c>
      <c r="R107" s="72">
        <f t="shared" si="66"/>
        <v>0</v>
      </c>
      <c r="S107" s="72">
        <f t="shared" si="66"/>
        <v>0</v>
      </c>
      <c r="T107" s="72">
        <f t="shared" si="66"/>
        <v>0</v>
      </c>
      <c r="U107" s="72">
        <f t="shared" si="66"/>
        <v>0</v>
      </c>
      <c r="V107" s="72">
        <f t="shared" si="66"/>
        <v>0</v>
      </c>
      <c r="W107" s="72">
        <f t="shared" si="66"/>
        <v>0</v>
      </c>
      <c r="X107" s="72">
        <f t="shared" si="66"/>
        <v>0</v>
      </c>
      <c r="Y107" s="72">
        <f t="shared" si="66"/>
        <v>0</v>
      </c>
      <c r="Z107" s="72">
        <f t="shared" si="66"/>
        <v>0</v>
      </c>
      <c r="AA107" s="72">
        <f t="shared" si="66"/>
        <v>0</v>
      </c>
      <c r="AB107" s="72">
        <f t="shared" si="66"/>
        <v>0</v>
      </c>
      <c r="AC107" s="72">
        <f t="shared" si="66"/>
        <v>0</v>
      </c>
      <c r="AD107" s="72">
        <f t="shared" si="66"/>
        <v>0</v>
      </c>
      <c r="AE107" s="72">
        <f t="shared" si="66"/>
        <v>0</v>
      </c>
      <c r="AF107" s="72">
        <f t="shared" si="66"/>
        <v>0</v>
      </c>
      <c r="AG107" s="72">
        <f t="shared" si="66"/>
        <v>0</v>
      </c>
      <c r="AH107" s="72">
        <f t="shared" si="66"/>
        <v>0</v>
      </c>
      <c r="AI107" s="72">
        <f t="shared" si="66"/>
        <v>0</v>
      </c>
      <c r="AJ107" s="72">
        <f t="shared" si="66"/>
        <v>0</v>
      </c>
      <c r="AK107" s="72">
        <f t="shared" si="66"/>
        <v>0</v>
      </c>
      <c r="AL107" s="72">
        <f t="shared" si="66"/>
        <v>0</v>
      </c>
      <c r="AM107" s="72">
        <f t="shared" si="66"/>
        <v>0</v>
      </c>
      <c r="AN107" s="72">
        <f t="shared" si="66"/>
        <v>0</v>
      </c>
      <c r="AO107" s="72">
        <f t="shared" si="66"/>
        <v>0</v>
      </c>
      <c r="AP107" s="72">
        <f t="shared" si="66"/>
        <v>0</v>
      </c>
      <c r="AQ107" s="72">
        <f t="shared" si="66"/>
        <v>0</v>
      </c>
      <c r="AR107" s="72">
        <f t="shared" si="66"/>
        <v>0</v>
      </c>
      <c r="AS107" s="72">
        <f t="shared" si="66"/>
        <v>0</v>
      </c>
      <c r="AT107" s="72">
        <f t="shared" si="66"/>
        <v>0</v>
      </c>
      <c r="AU107" s="72">
        <f t="shared" si="66"/>
        <v>0</v>
      </c>
      <c r="AV107" s="72">
        <f t="shared" si="66"/>
        <v>0</v>
      </c>
      <c r="AW107" s="72">
        <f t="shared" si="66"/>
        <v>0</v>
      </c>
      <c r="AX107" s="72">
        <f t="shared" si="66"/>
        <v>0</v>
      </c>
      <c r="AY107" s="72">
        <f t="shared" si="66"/>
        <v>0</v>
      </c>
      <c r="AZ107" s="72">
        <f t="shared" si="66"/>
        <v>0</v>
      </c>
      <c r="BA107" s="72">
        <f t="shared" si="66"/>
        <v>0</v>
      </c>
      <c r="BB107" s="72">
        <f t="shared" si="66"/>
        <v>0</v>
      </c>
      <c r="BC107" s="72">
        <f t="shared" si="66"/>
        <v>0</v>
      </c>
      <c r="BD107" s="72">
        <f t="shared" si="66"/>
        <v>0</v>
      </c>
      <c r="BE107" s="72">
        <f t="shared" si="66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0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7">$I$20/$B$3</f>
        <v>0</v>
      </c>
      <c r="J108" s="72">
        <f t="shared" si="67"/>
        <v>0</v>
      </c>
      <c r="K108" s="72">
        <f t="shared" si="67"/>
        <v>0</v>
      </c>
      <c r="L108" s="72">
        <f t="shared" si="67"/>
        <v>0</v>
      </c>
      <c r="M108" s="72">
        <f t="shared" si="67"/>
        <v>0</v>
      </c>
      <c r="N108" s="72">
        <f t="shared" si="67"/>
        <v>0</v>
      </c>
      <c r="O108" s="72">
        <f t="shared" si="67"/>
        <v>0</v>
      </c>
      <c r="P108" s="72">
        <f t="shared" si="67"/>
        <v>0</v>
      </c>
      <c r="Q108" s="72">
        <f t="shared" si="67"/>
        <v>0</v>
      </c>
      <c r="R108" s="72">
        <f t="shared" si="67"/>
        <v>0</v>
      </c>
      <c r="S108" s="72">
        <f t="shared" si="67"/>
        <v>0</v>
      </c>
      <c r="T108" s="72">
        <f t="shared" si="67"/>
        <v>0</v>
      </c>
      <c r="U108" s="72">
        <f t="shared" si="67"/>
        <v>0</v>
      </c>
      <c r="V108" s="72">
        <f t="shared" si="67"/>
        <v>0</v>
      </c>
      <c r="W108" s="72">
        <f t="shared" si="67"/>
        <v>0</v>
      </c>
      <c r="X108" s="72">
        <f t="shared" si="67"/>
        <v>0</v>
      </c>
      <c r="Y108" s="72">
        <f t="shared" si="67"/>
        <v>0</v>
      </c>
      <c r="Z108" s="72">
        <f t="shared" si="67"/>
        <v>0</v>
      </c>
      <c r="AA108" s="72">
        <f t="shared" si="67"/>
        <v>0</v>
      </c>
      <c r="AB108" s="72">
        <f t="shared" si="67"/>
        <v>0</v>
      </c>
      <c r="AC108" s="72">
        <f t="shared" si="67"/>
        <v>0</v>
      </c>
      <c r="AD108" s="72">
        <f t="shared" si="67"/>
        <v>0</v>
      </c>
      <c r="AE108" s="72">
        <f t="shared" si="67"/>
        <v>0</v>
      </c>
      <c r="AF108" s="72">
        <f t="shared" si="67"/>
        <v>0</v>
      </c>
      <c r="AG108" s="72">
        <f t="shared" si="67"/>
        <v>0</v>
      </c>
      <c r="AH108" s="72">
        <f t="shared" si="67"/>
        <v>0</v>
      </c>
      <c r="AI108" s="72">
        <f t="shared" si="67"/>
        <v>0</v>
      </c>
      <c r="AJ108" s="72">
        <f t="shared" si="67"/>
        <v>0</v>
      </c>
      <c r="AK108" s="72">
        <f t="shared" si="67"/>
        <v>0</v>
      </c>
      <c r="AL108" s="72">
        <f t="shared" si="67"/>
        <v>0</v>
      </c>
      <c r="AM108" s="72">
        <f t="shared" si="67"/>
        <v>0</v>
      </c>
      <c r="AN108" s="72">
        <f t="shared" si="67"/>
        <v>0</v>
      </c>
      <c r="AO108" s="72">
        <f t="shared" si="67"/>
        <v>0</v>
      </c>
      <c r="AP108" s="72">
        <f t="shared" si="67"/>
        <v>0</v>
      </c>
      <c r="AQ108" s="72">
        <f t="shared" si="67"/>
        <v>0</v>
      </c>
      <c r="AR108" s="72">
        <f t="shared" si="67"/>
        <v>0</v>
      </c>
      <c r="AS108" s="72">
        <f t="shared" si="67"/>
        <v>0</v>
      </c>
      <c r="AT108" s="72">
        <f t="shared" si="67"/>
        <v>0</v>
      </c>
      <c r="AU108" s="72">
        <f t="shared" si="67"/>
        <v>0</v>
      </c>
      <c r="AV108" s="72">
        <f t="shared" si="67"/>
        <v>0</v>
      </c>
      <c r="AW108" s="72">
        <f t="shared" si="67"/>
        <v>0</v>
      </c>
      <c r="AX108" s="72">
        <f t="shared" si="67"/>
        <v>0</v>
      </c>
      <c r="AY108" s="72">
        <f t="shared" si="67"/>
        <v>0</v>
      </c>
      <c r="AZ108" s="72">
        <f t="shared" si="67"/>
        <v>0</v>
      </c>
      <c r="BA108" s="72">
        <f t="shared" si="67"/>
        <v>0</v>
      </c>
      <c r="BB108" s="72">
        <f t="shared" si="67"/>
        <v>0</v>
      </c>
      <c r="BC108" s="72">
        <f t="shared" si="67"/>
        <v>0</v>
      </c>
      <c r="BD108" s="72">
        <f t="shared" si="67"/>
        <v>0</v>
      </c>
      <c r="BE108" s="72">
        <f t="shared" si="67"/>
        <v>0</v>
      </c>
      <c r="BF108" s="72">
        <f t="shared" si="67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0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8">$J$20/$B$3</f>
        <v>0</v>
      </c>
      <c r="P109" s="72">
        <f t="shared" si="68"/>
        <v>0</v>
      </c>
      <c r="Q109" s="72">
        <f t="shared" si="68"/>
        <v>0</v>
      </c>
      <c r="R109" s="72">
        <f t="shared" si="68"/>
        <v>0</v>
      </c>
      <c r="S109" s="72">
        <f t="shared" si="68"/>
        <v>0</v>
      </c>
      <c r="T109" s="72">
        <f t="shared" si="68"/>
        <v>0</v>
      </c>
      <c r="U109" s="72">
        <f t="shared" si="68"/>
        <v>0</v>
      </c>
      <c r="V109" s="72">
        <f t="shared" si="68"/>
        <v>0</v>
      </c>
      <c r="W109" s="72">
        <f t="shared" si="68"/>
        <v>0</v>
      </c>
      <c r="X109" s="72">
        <f t="shared" si="68"/>
        <v>0</v>
      </c>
      <c r="Y109" s="72">
        <f t="shared" si="68"/>
        <v>0</v>
      </c>
      <c r="Z109" s="72">
        <f t="shared" si="68"/>
        <v>0</v>
      </c>
      <c r="AA109" s="72">
        <f t="shared" si="68"/>
        <v>0</v>
      </c>
      <c r="AB109" s="72">
        <f t="shared" si="68"/>
        <v>0</v>
      </c>
      <c r="AC109" s="72">
        <f t="shared" si="68"/>
        <v>0</v>
      </c>
      <c r="AD109" s="72">
        <f t="shared" si="68"/>
        <v>0</v>
      </c>
      <c r="AE109" s="72">
        <f t="shared" si="68"/>
        <v>0</v>
      </c>
      <c r="AF109" s="72">
        <f t="shared" si="68"/>
        <v>0</v>
      </c>
      <c r="AG109" s="72">
        <f t="shared" si="68"/>
        <v>0</v>
      </c>
      <c r="AH109" s="72">
        <f t="shared" si="68"/>
        <v>0</v>
      </c>
      <c r="AI109" s="72">
        <f t="shared" si="68"/>
        <v>0</v>
      </c>
      <c r="AJ109" s="72">
        <f t="shared" si="68"/>
        <v>0</v>
      </c>
      <c r="AK109" s="72">
        <f t="shared" si="68"/>
        <v>0</v>
      </c>
      <c r="AL109" s="72">
        <f t="shared" si="68"/>
        <v>0</v>
      </c>
      <c r="AM109" s="72">
        <f t="shared" si="68"/>
        <v>0</v>
      </c>
      <c r="AN109" s="72">
        <f t="shared" si="68"/>
        <v>0</v>
      </c>
      <c r="AO109" s="72">
        <f t="shared" si="68"/>
        <v>0</v>
      </c>
      <c r="AP109" s="72">
        <f t="shared" si="68"/>
        <v>0</v>
      </c>
      <c r="AQ109" s="72">
        <f t="shared" si="68"/>
        <v>0</v>
      </c>
      <c r="AR109" s="72">
        <f t="shared" si="68"/>
        <v>0</v>
      </c>
      <c r="AS109" s="72">
        <f t="shared" si="68"/>
        <v>0</v>
      </c>
      <c r="AT109" s="72">
        <f t="shared" si="68"/>
        <v>0</v>
      </c>
      <c r="AU109" s="72">
        <f t="shared" si="68"/>
        <v>0</v>
      </c>
      <c r="AV109" s="72">
        <f t="shared" si="68"/>
        <v>0</v>
      </c>
      <c r="AW109" s="72">
        <f t="shared" si="68"/>
        <v>0</v>
      </c>
      <c r="AX109" s="72">
        <f t="shared" si="68"/>
        <v>0</v>
      </c>
      <c r="AY109" s="72">
        <f t="shared" si="68"/>
        <v>0</v>
      </c>
      <c r="AZ109" s="72">
        <f t="shared" si="68"/>
        <v>0</v>
      </c>
      <c r="BA109" s="72">
        <f t="shared" si="68"/>
        <v>0</v>
      </c>
      <c r="BB109" s="72">
        <f t="shared" si="68"/>
        <v>0</v>
      </c>
      <c r="BC109" s="72">
        <f t="shared" si="68"/>
        <v>0</v>
      </c>
      <c r="BD109" s="72">
        <f t="shared" si="68"/>
        <v>0</v>
      </c>
      <c r="BE109" s="72">
        <f t="shared" si="68"/>
        <v>0</v>
      </c>
      <c r="BF109" s="72">
        <f t="shared" si="68"/>
        <v>0</v>
      </c>
      <c r="BG109" s="72">
        <f t="shared" si="68"/>
        <v>0</v>
      </c>
      <c r="BH109" s="72"/>
      <c r="BI109" s="72"/>
      <c r="BJ109" s="72"/>
      <c r="BK109" s="72"/>
      <c r="BL109" s="72"/>
      <c r="BM109" s="35"/>
      <c r="BN109" s="72">
        <f t="shared" si="60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9">$K$20/$B$3</f>
        <v>0</v>
      </c>
      <c r="P110" s="72">
        <f t="shared" si="69"/>
        <v>0</v>
      </c>
      <c r="Q110" s="72">
        <f t="shared" si="69"/>
        <v>0</v>
      </c>
      <c r="R110" s="72">
        <f t="shared" si="69"/>
        <v>0</v>
      </c>
      <c r="S110" s="72">
        <f t="shared" si="69"/>
        <v>0</v>
      </c>
      <c r="T110" s="72">
        <f t="shared" si="69"/>
        <v>0</v>
      </c>
      <c r="U110" s="72">
        <f t="shared" si="69"/>
        <v>0</v>
      </c>
      <c r="V110" s="72">
        <f t="shared" si="69"/>
        <v>0</v>
      </c>
      <c r="W110" s="72">
        <f t="shared" si="69"/>
        <v>0</v>
      </c>
      <c r="X110" s="72">
        <f t="shared" si="69"/>
        <v>0</v>
      </c>
      <c r="Y110" s="72">
        <f t="shared" si="69"/>
        <v>0</v>
      </c>
      <c r="Z110" s="72">
        <f t="shared" si="69"/>
        <v>0</v>
      </c>
      <c r="AA110" s="72">
        <f t="shared" si="69"/>
        <v>0</v>
      </c>
      <c r="AB110" s="72">
        <f t="shared" si="69"/>
        <v>0</v>
      </c>
      <c r="AC110" s="72">
        <f t="shared" si="69"/>
        <v>0</v>
      </c>
      <c r="AD110" s="72">
        <f t="shared" si="69"/>
        <v>0</v>
      </c>
      <c r="AE110" s="72">
        <f t="shared" si="69"/>
        <v>0</v>
      </c>
      <c r="AF110" s="72">
        <f t="shared" si="69"/>
        <v>0</v>
      </c>
      <c r="AG110" s="72">
        <f t="shared" si="69"/>
        <v>0</v>
      </c>
      <c r="AH110" s="72">
        <f t="shared" si="69"/>
        <v>0</v>
      </c>
      <c r="AI110" s="72">
        <f t="shared" si="69"/>
        <v>0</v>
      </c>
      <c r="AJ110" s="72">
        <f t="shared" si="69"/>
        <v>0</v>
      </c>
      <c r="AK110" s="72">
        <f t="shared" si="69"/>
        <v>0</v>
      </c>
      <c r="AL110" s="72">
        <f t="shared" si="69"/>
        <v>0</v>
      </c>
      <c r="AM110" s="72">
        <f t="shared" si="69"/>
        <v>0</v>
      </c>
      <c r="AN110" s="72">
        <f t="shared" si="69"/>
        <v>0</v>
      </c>
      <c r="AO110" s="72">
        <f t="shared" si="69"/>
        <v>0</v>
      </c>
      <c r="AP110" s="72">
        <f t="shared" si="69"/>
        <v>0</v>
      </c>
      <c r="AQ110" s="72">
        <f t="shared" si="69"/>
        <v>0</v>
      </c>
      <c r="AR110" s="72">
        <f t="shared" si="69"/>
        <v>0</v>
      </c>
      <c r="AS110" s="72">
        <f t="shared" si="69"/>
        <v>0</v>
      </c>
      <c r="AT110" s="72">
        <f t="shared" si="69"/>
        <v>0</v>
      </c>
      <c r="AU110" s="72">
        <f t="shared" si="69"/>
        <v>0</v>
      </c>
      <c r="AV110" s="72">
        <f t="shared" si="69"/>
        <v>0</v>
      </c>
      <c r="AW110" s="72">
        <f t="shared" si="69"/>
        <v>0</v>
      </c>
      <c r="AX110" s="72">
        <f t="shared" si="69"/>
        <v>0</v>
      </c>
      <c r="AY110" s="72">
        <f t="shared" si="69"/>
        <v>0</v>
      </c>
      <c r="AZ110" s="72">
        <f t="shared" si="69"/>
        <v>0</v>
      </c>
      <c r="BA110" s="72">
        <f t="shared" si="69"/>
        <v>0</v>
      </c>
      <c r="BB110" s="72">
        <f t="shared" si="69"/>
        <v>0</v>
      </c>
      <c r="BC110" s="72">
        <f t="shared" si="69"/>
        <v>0</v>
      </c>
      <c r="BD110" s="72">
        <f t="shared" si="69"/>
        <v>0</v>
      </c>
      <c r="BE110" s="72">
        <f t="shared" si="69"/>
        <v>0</v>
      </c>
      <c r="BF110" s="72">
        <f t="shared" si="69"/>
        <v>0</v>
      </c>
      <c r="BG110" s="72">
        <f t="shared" si="69"/>
        <v>0</v>
      </c>
      <c r="BH110" s="72">
        <f t="shared" si="69"/>
        <v>0</v>
      </c>
      <c r="BI110" s="72"/>
      <c r="BJ110" s="72"/>
      <c r="BK110" s="72"/>
      <c r="BL110" s="72"/>
      <c r="BM110" s="35"/>
      <c r="BN110" s="72">
        <f t="shared" si="60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2.4278102928571794</v>
      </c>
      <c r="M111" s="72">
        <f>$L$20/$B$3</f>
        <v>2.4278102928571794</v>
      </c>
      <c r="N111" s="72">
        <f>$L$20/$B$3</f>
        <v>2.4278102928571794</v>
      </c>
      <c r="O111" s="72">
        <f t="shared" ref="O111:BI111" si="70">$L$20/$B$3</f>
        <v>2.4278102928571794</v>
      </c>
      <c r="P111" s="72">
        <f t="shared" si="70"/>
        <v>2.4278102928571794</v>
      </c>
      <c r="Q111" s="72">
        <f t="shared" si="70"/>
        <v>2.4278102928571794</v>
      </c>
      <c r="R111" s="72">
        <f t="shared" si="70"/>
        <v>2.4278102928571794</v>
      </c>
      <c r="S111" s="72">
        <f t="shared" si="70"/>
        <v>2.4278102928571794</v>
      </c>
      <c r="T111" s="72">
        <f t="shared" si="70"/>
        <v>2.4278102928571794</v>
      </c>
      <c r="U111" s="72">
        <f t="shared" si="70"/>
        <v>2.4278102928571794</v>
      </c>
      <c r="V111" s="72">
        <f t="shared" si="70"/>
        <v>2.4278102928571794</v>
      </c>
      <c r="W111" s="72">
        <f t="shared" si="70"/>
        <v>2.4278102928571794</v>
      </c>
      <c r="X111" s="72">
        <f t="shared" si="70"/>
        <v>2.4278102928571794</v>
      </c>
      <c r="Y111" s="72">
        <f t="shared" si="70"/>
        <v>2.4278102928571794</v>
      </c>
      <c r="Z111" s="72">
        <f t="shared" si="70"/>
        <v>2.4278102928571794</v>
      </c>
      <c r="AA111" s="72">
        <f t="shared" si="70"/>
        <v>2.4278102928571794</v>
      </c>
      <c r="AB111" s="72">
        <f t="shared" si="70"/>
        <v>2.4278102928571794</v>
      </c>
      <c r="AC111" s="72">
        <f t="shared" si="70"/>
        <v>2.4278102928571794</v>
      </c>
      <c r="AD111" s="72">
        <f t="shared" si="70"/>
        <v>2.4278102928571794</v>
      </c>
      <c r="AE111" s="72">
        <f t="shared" si="70"/>
        <v>2.4278102928571794</v>
      </c>
      <c r="AF111" s="72">
        <f t="shared" si="70"/>
        <v>2.4278102928571794</v>
      </c>
      <c r="AG111" s="72">
        <f t="shared" si="70"/>
        <v>2.4278102928571794</v>
      </c>
      <c r="AH111" s="72">
        <f t="shared" si="70"/>
        <v>2.4278102928571794</v>
      </c>
      <c r="AI111" s="72">
        <f t="shared" si="70"/>
        <v>2.4278102928571794</v>
      </c>
      <c r="AJ111" s="72">
        <f t="shared" si="70"/>
        <v>2.4278102928571794</v>
      </c>
      <c r="AK111" s="72">
        <f t="shared" si="70"/>
        <v>2.4278102928571794</v>
      </c>
      <c r="AL111" s="72">
        <f t="shared" si="70"/>
        <v>2.4278102928571794</v>
      </c>
      <c r="AM111" s="72">
        <f t="shared" si="70"/>
        <v>2.4278102928571794</v>
      </c>
      <c r="AN111" s="72">
        <f t="shared" si="70"/>
        <v>2.4278102928571794</v>
      </c>
      <c r="AO111" s="72">
        <f t="shared" si="70"/>
        <v>2.4278102928571794</v>
      </c>
      <c r="AP111" s="72">
        <f t="shared" si="70"/>
        <v>2.4278102928571794</v>
      </c>
      <c r="AQ111" s="72">
        <f t="shared" si="70"/>
        <v>2.4278102928571794</v>
      </c>
      <c r="AR111" s="72">
        <f t="shared" si="70"/>
        <v>2.4278102928571794</v>
      </c>
      <c r="AS111" s="72">
        <f t="shared" si="70"/>
        <v>2.4278102928571794</v>
      </c>
      <c r="AT111" s="72">
        <f t="shared" si="70"/>
        <v>2.4278102928571794</v>
      </c>
      <c r="AU111" s="72">
        <f t="shared" si="70"/>
        <v>2.4278102928571794</v>
      </c>
      <c r="AV111" s="72">
        <f t="shared" si="70"/>
        <v>2.4278102928571794</v>
      </c>
      <c r="AW111" s="72">
        <f t="shared" si="70"/>
        <v>2.4278102928571794</v>
      </c>
      <c r="AX111" s="72">
        <f t="shared" si="70"/>
        <v>2.4278102928571794</v>
      </c>
      <c r="AY111" s="72">
        <f t="shared" si="70"/>
        <v>2.4278102928571794</v>
      </c>
      <c r="AZ111" s="72">
        <f t="shared" si="70"/>
        <v>2.4278102928571794</v>
      </c>
      <c r="BA111" s="72">
        <f t="shared" si="70"/>
        <v>2.4278102928571794</v>
      </c>
      <c r="BB111" s="72">
        <f t="shared" si="70"/>
        <v>2.4278102928571794</v>
      </c>
      <c r="BC111" s="72">
        <f t="shared" si="70"/>
        <v>2.4278102928571794</v>
      </c>
      <c r="BD111" s="72">
        <f t="shared" si="70"/>
        <v>2.4278102928571794</v>
      </c>
      <c r="BE111" s="72">
        <f t="shared" si="70"/>
        <v>2.4278102928571794</v>
      </c>
      <c r="BF111" s="72">
        <f t="shared" si="70"/>
        <v>2.4278102928571794</v>
      </c>
      <c r="BG111" s="72">
        <f t="shared" si="70"/>
        <v>2.4278102928571794</v>
      </c>
      <c r="BH111" s="72">
        <f t="shared" si="70"/>
        <v>2.4278102928571794</v>
      </c>
      <c r="BI111" s="72">
        <f t="shared" si="70"/>
        <v>2.4278102928571794</v>
      </c>
      <c r="BJ111" s="72"/>
      <c r="BK111" s="72"/>
      <c r="BL111" s="72"/>
      <c r="BM111" s="35"/>
      <c r="BN111" s="72">
        <f t="shared" si="60"/>
        <v>121.39051464285888</v>
      </c>
      <c r="BO111" s="321">
        <f>L20</f>
        <v>121.39051464285897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1">$M$20/$B$3</f>
        <v>0</v>
      </c>
      <c r="P112" s="72">
        <f t="shared" si="71"/>
        <v>0</v>
      </c>
      <c r="Q112" s="72">
        <f t="shared" si="71"/>
        <v>0</v>
      </c>
      <c r="R112" s="72">
        <f t="shared" si="71"/>
        <v>0</v>
      </c>
      <c r="S112" s="72">
        <f t="shared" si="71"/>
        <v>0</v>
      </c>
      <c r="T112" s="72">
        <f t="shared" si="71"/>
        <v>0</v>
      </c>
      <c r="U112" s="72">
        <f t="shared" si="71"/>
        <v>0</v>
      </c>
      <c r="V112" s="72">
        <f t="shared" si="71"/>
        <v>0</v>
      </c>
      <c r="W112" s="72">
        <f t="shared" si="71"/>
        <v>0</v>
      </c>
      <c r="X112" s="72">
        <f t="shared" si="71"/>
        <v>0</v>
      </c>
      <c r="Y112" s="72">
        <f t="shared" si="71"/>
        <v>0</v>
      </c>
      <c r="Z112" s="72">
        <f t="shared" si="71"/>
        <v>0</v>
      </c>
      <c r="AA112" s="72">
        <f t="shared" si="71"/>
        <v>0</v>
      </c>
      <c r="AB112" s="72">
        <f t="shared" si="71"/>
        <v>0</v>
      </c>
      <c r="AC112" s="72">
        <f t="shared" si="71"/>
        <v>0</v>
      </c>
      <c r="AD112" s="72">
        <f t="shared" si="71"/>
        <v>0</v>
      </c>
      <c r="AE112" s="72">
        <f t="shared" si="71"/>
        <v>0</v>
      </c>
      <c r="AF112" s="72">
        <f t="shared" si="71"/>
        <v>0</v>
      </c>
      <c r="AG112" s="72">
        <f t="shared" si="71"/>
        <v>0</v>
      </c>
      <c r="AH112" s="72">
        <f t="shared" si="71"/>
        <v>0</v>
      </c>
      <c r="AI112" s="72">
        <f t="shared" si="71"/>
        <v>0</v>
      </c>
      <c r="AJ112" s="72">
        <f t="shared" si="71"/>
        <v>0</v>
      </c>
      <c r="AK112" s="72">
        <f t="shared" si="71"/>
        <v>0</v>
      </c>
      <c r="AL112" s="72">
        <f t="shared" si="71"/>
        <v>0</v>
      </c>
      <c r="AM112" s="72">
        <f t="shared" si="71"/>
        <v>0</v>
      </c>
      <c r="AN112" s="72">
        <f t="shared" si="71"/>
        <v>0</v>
      </c>
      <c r="AO112" s="72">
        <f t="shared" si="71"/>
        <v>0</v>
      </c>
      <c r="AP112" s="72">
        <f t="shared" si="71"/>
        <v>0</v>
      </c>
      <c r="AQ112" s="72">
        <f t="shared" si="71"/>
        <v>0</v>
      </c>
      <c r="AR112" s="72">
        <f t="shared" si="71"/>
        <v>0</v>
      </c>
      <c r="AS112" s="72">
        <f t="shared" si="71"/>
        <v>0</v>
      </c>
      <c r="AT112" s="72">
        <f t="shared" si="71"/>
        <v>0</v>
      </c>
      <c r="AU112" s="72">
        <f t="shared" si="71"/>
        <v>0</v>
      </c>
      <c r="AV112" s="72">
        <f t="shared" si="71"/>
        <v>0</v>
      </c>
      <c r="AW112" s="72">
        <f t="shared" si="71"/>
        <v>0</v>
      </c>
      <c r="AX112" s="72">
        <f t="shared" si="71"/>
        <v>0</v>
      </c>
      <c r="AY112" s="72">
        <f t="shared" si="71"/>
        <v>0</v>
      </c>
      <c r="AZ112" s="72">
        <f t="shared" si="71"/>
        <v>0</v>
      </c>
      <c r="BA112" s="72">
        <f t="shared" si="71"/>
        <v>0</v>
      </c>
      <c r="BB112" s="72">
        <f t="shared" si="71"/>
        <v>0</v>
      </c>
      <c r="BC112" s="72">
        <f t="shared" si="71"/>
        <v>0</v>
      </c>
      <c r="BD112" s="72">
        <f t="shared" si="71"/>
        <v>0</v>
      </c>
      <c r="BE112" s="72">
        <f t="shared" si="71"/>
        <v>0</v>
      </c>
      <c r="BF112" s="72">
        <f t="shared" si="71"/>
        <v>0</v>
      </c>
      <c r="BG112" s="72">
        <f t="shared" si="71"/>
        <v>0</v>
      </c>
      <c r="BH112" s="72">
        <f t="shared" si="71"/>
        <v>0</v>
      </c>
      <c r="BI112" s="72">
        <f t="shared" si="71"/>
        <v>0</v>
      </c>
      <c r="BJ112" s="72">
        <f t="shared" si="71"/>
        <v>0</v>
      </c>
      <c r="BK112" s="72"/>
      <c r="BL112" s="72"/>
      <c r="BM112" s="35"/>
      <c r="BN112" s="72">
        <f t="shared" si="60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2">$N$20/$B$3</f>
        <v>0</v>
      </c>
      <c r="P113" s="72">
        <f t="shared" si="72"/>
        <v>0</v>
      </c>
      <c r="Q113" s="72">
        <f t="shared" si="72"/>
        <v>0</v>
      </c>
      <c r="R113" s="72">
        <f t="shared" si="72"/>
        <v>0</v>
      </c>
      <c r="S113" s="72">
        <f t="shared" si="72"/>
        <v>0</v>
      </c>
      <c r="T113" s="72">
        <f t="shared" si="72"/>
        <v>0</v>
      </c>
      <c r="U113" s="72">
        <f t="shared" si="72"/>
        <v>0</v>
      </c>
      <c r="V113" s="72">
        <f t="shared" si="72"/>
        <v>0</v>
      </c>
      <c r="W113" s="72">
        <f t="shared" si="72"/>
        <v>0</v>
      </c>
      <c r="X113" s="72">
        <f t="shared" si="72"/>
        <v>0</v>
      </c>
      <c r="Y113" s="72">
        <f t="shared" si="72"/>
        <v>0</v>
      </c>
      <c r="Z113" s="72">
        <f t="shared" si="72"/>
        <v>0</v>
      </c>
      <c r="AA113" s="72">
        <f t="shared" si="72"/>
        <v>0</v>
      </c>
      <c r="AB113" s="72">
        <f t="shared" si="72"/>
        <v>0</v>
      </c>
      <c r="AC113" s="72">
        <f t="shared" si="72"/>
        <v>0</v>
      </c>
      <c r="AD113" s="72">
        <f t="shared" si="72"/>
        <v>0</v>
      </c>
      <c r="AE113" s="72">
        <f t="shared" si="72"/>
        <v>0</v>
      </c>
      <c r="AF113" s="72">
        <f t="shared" si="72"/>
        <v>0</v>
      </c>
      <c r="AG113" s="72">
        <f t="shared" si="72"/>
        <v>0</v>
      </c>
      <c r="AH113" s="72">
        <f t="shared" si="72"/>
        <v>0</v>
      </c>
      <c r="AI113" s="72">
        <f t="shared" si="72"/>
        <v>0</v>
      </c>
      <c r="AJ113" s="72">
        <f t="shared" si="72"/>
        <v>0</v>
      </c>
      <c r="AK113" s="72">
        <f t="shared" si="72"/>
        <v>0</v>
      </c>
      <c r="AL113" s="72">
        <f t="shared" si="72"/>
        <v>0</v>
      </c>
      <c r="AM113" s="72">
        <f t="shared" si="72"/>
        <v>0</v>
      </c>
      <c r="AN113" s="72">
        <f t="shared" si="72"/>
        <v>0</v>
      </c>
      <c r="AO113" s="72">
        <f t="shared" si="72"/>
        <v>0</v>
      </c>
      <c r="AP113" s="72">
        <f t="shared" si="72"/>
        <v>0</v>
      </c>
      <c r="AQ113" s="72">
        <f t="shared" si="72"/>
        <v>0</v>
      </c>
      <c r="AR113" s="72">
        <f t="shared" si="72"/>
        <v>0</v>
      </c>
      <c r="AS113" s="72">
        <f t="shared" si="72"/>
        <v>0</v>
      </c>
      <c r="AT113" s="72">
        <f t="shared" si="72"/>
        <v>0</v>
      </c>
      <c r="AU113" s="72">
        <f t="shared" si="72"/>
        <v>0</v>
      </c>
      <c r="AV113" s="72">
        <f t="shared" si="72"/>
        <v>0</v>
      </c>
      <c r="AW113" s="72">
        <f t="shared" si="72"/>
        <v>0</v>
      </c>
      <c r="AX113" s="72">
        <f t="shared" si="72"/>
        <v>0</v>
      </c>
      <c r="AY113" s="72">
        <f t="shared" si="72"/>
        <v>0</v>
      </c>
      <c r="AZ113" s="72">
        <f t="shared" si="72"/>
        <v>0</v>
      </c>
      <c r="BA113" s="72">
        <f t="shared" si="72"/>
        <v>0</v>
      </c>
      <c r="BB113" s="72">
        <f t="shared" si="72"/>
        <v>0</v>
      </c>
      <c r="BC113" s="72">
        <f t="shared" si="72"/>
        <v>0</v>
      </c>
      <c r="BD113" s="72">
        <f t="shared" si="72"/>
        <v>0</v>
      </c>
      <c r="BE113" s="72">
        <f t="shared" si="72"/>
        <v>0</v>
      </c>
      <c r="BF113" s="72">
        <f t="shared" si="72"/>
        <v>0</v>
      </c>
      <c r="BG113" s="72">
        <f t="shared" si="72"/>
        <v>0</v>
      </c>
      <c r="BH113" s="72">
        <f t="shared" si="72"/>
        <v>0</v>
      </c>
      <c r="BI113" s="72">
        <f t="shared" si="72"/>
        <v>0</v>
      </c>
      <c r="BJ113" s="72">
        <f t="shared" si="72"/>
        <v>0</v>
      </c>
      <c r="BK113" s="72">
        <f t="shared" si="72"/>
        <v>0</v>
      </c>
      <c r="BL113" s="72"/>
      <c r="BM113" s="35"/>
      <c r="BN113" s="72">
        <f t="shared" si="60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3">SUM(C101:C113)</f>
        <v>0</v>
      </c>
      <c r="D114" s="66">
        <f t="shared" si="73"/>
        <v>0</v>
      </c>
      <c r="E114" s="66">
        <f t="shared" si="73"/>
        <v>0</v>
      </c>
      <c r="F114" s="66">
        <f t="shared" si="73"/>
        <v>0</v>
      </c>
      <c r="G114" s="66">
        <f t="shared" si="73"/>
        <v>0</v>
      </c>
      <c r="H114" s="66">
        <f t="shared" si="73"/>
        <v>0</v>
      </c>
      <c r="I114" s="66">
        <f t="shared" si="73"/>
        <v>0</v>
      </c>
      <c r="J114" s="66">
        <f t="shared" si="73"/>
        <v>0</v>
      </c>
      <c r="K114" s="66">
        <f t="shared" si="73"/>
        <v>0</v>
      </c>
      <c r="L114" s="66">
        <f t="shared" si="73"/>
        <v>2.4278102928571794</v>
      </c>
      <c r="M114" s="66">
        <f t="shared" si="73"/>
        <v>2.4278102928571794</v>
      </c>
      <c r="N114" s="66">
        <f t="shared" si="73"/>
        <v>2.4278102928571794</v>
      </c>
      <c r="O114" s="66">
        <f t="shared" si="73"/>
        <v>2.4278102928571794</v>
      </c>
      <c r="P114" s="66">
        <f t="shared" si="73"/>
        <v>2.4278102928571794</v>
      </c>
      <c r="Q114" s="66">
        <f t="shared" si="73"/>
        <v>2.4278102928571794</v>
      </c>
      <c r="R114" s="66">
        <f t="shared" si="73"/>
        <v>2.4278102928571794</v>
      </c>
      <c r="S114" s="66">
        <f t="shared" si="73"/>
        <v>2.4278102928571794</v>
      </c>
      <c r="T114" s="66">
        <f t="shared" si="73"/>
        <v>2.4278102928571794</v>
      </c>
      <c r="U114" s="66">
        <f t="shared" si="73"/>
        <v>2.4278102928571794</v>
      </c>
      <c r="V114" s="66">
        <f t="shared" si="73"/>
        <v>2.4278102928571794</v>
      </c>
      <c r="W114" s="66">
        <f t="shared" si="73"/>
        <v>2.4278102928571794</v>
      </c>
      <c r="X114" s="66">
        <f t="shared" si="73"/>
        <v>2.4278102928571794</v>
      </c>
      <c r="Y114" s="66">
        <f t="shared" si="73"/>
        <v>2.4278102928571794</v>
      </c>
      <c r="Z114" s="66">
        <f t="shared" si="73"/>
        <v>2.4278102928571794</v>
      </c>
      <c r="AA114" s="66">
        <f t="shared" si="73"/>
        <v>2.4278102928571794</v>
      </c>
      <c r="AB114" s="66">
        <f t="shared" si="73"/>
        <v>2.4278102928571794</v>
      </c>
      <c r="AC114" s="66">
        <f t="shared" si="73"/>
        <v>2.4278102928571794</v>
      </c>
      <c r="AD114" s="66">
        <f t="shared" si="73"/>
        <v>2.4278102928571794</v>
      </c>
      <c r="AE114" s="66">
        <f t="shared" si="73"/>
        <v>2.4278102928571794</v>
      </c>
      <c r="AF114" s="66">
        <f t="shared" si="73"/>
        <v>2.4278102928571794</v>
      </c>
      <c r="AG114" s="66">
        <f t="shared" si="73"/>
        <v>2.4278102928571794</v>
      </c>
      <c r="AH114" s="66">
        <f t="shared" si="73"/>
        <v>2.4278102928571794</v>
      </c>
      <c r="AI114" s="66">
        <f t="shared" si="73"/>
        <v>2.4278102928571794</v>
      </c>
      <c r="AJ114" s="66">
        <f t="shared" si="73"/>
        <v>2.4278102928571794</v>
      </c>
      <c r="AK114" s="66">
        <f t="shared" si="73"/>
        <v>2.4278102928571794</v>
      </c>
      <c r="AL114" s="66">
        <f t="shared" si="73"/>
        <v>2.4278102928571794</v>
      </c>
      <c r="AM114" s="66">
        <f t="shared" si="73"/>
        <v>2.4278102928571794</v>
      </c>
      <c r="AN114" s="66">
        <f t="shared" si="73"/>
        <v>2.4278102928571794</v>
      </c>
      <c r="AO114" s="66">
        <f t="shared" si="73"/>
        <v>2.4278102928571794</v>
      </c>
      <c r="AP114" s="66">
        <f t="shared" si="73"/>
        <v>2.4278102928571794</v>
      </c>
      <c r="AQ114" s="66">
        <f t="shared" si="73"/>
        <v>2.4278102928571794</v>
      </c>
      <c r="AR114" s="66">
        <f t="shared" si="73"/>
        <v>2.4278102928571794</v>
      </c>
      <c r="AS114" s="66">
        <f t="shared" si="73"/>
        <v>2.4278102928571794</v>
      </c>
      <c r="AT114" s="66">
        <f t="shared" si="73"/>
        <v>2.4278102928571794</v>
      </c>
      <c r="AU114" s="66">
        <f t="shared" si="73"/>
        <v>2.4278102928571794</v>
      </c>
      <c r="AV114" s="66">
        <f t="shared" si="73"/>
        <v>2.4278102928571794</v>
      </c>
      <c r="AW114" s="66">
        <f t="shared" si="73"/>
        <v>2.4278102928571794</v>
      </c>
      <c r="AX114" s="66">
        <f t="shared" si="73"/>
        <v>2.4278102928571794</v>
      </c>
      <c r="AY114" s="66">
        <f t="shared" si="73"/>
        <v>2.4278102928571794</v>
      </c>
      <c r="AZ114" s="66">
        <f t="shared" si="73"/>
        <v>2.4278102928571794</v>
      </c>
      <c r="BA114" s="66">
        <f t="shared" si="73"/>
        <v>2.4278102928571794</v>
      </c>
      <c r="BB114" s="66">
        <f t="shared" si="73"/>
        <v>2.4278102928571794</v>
      </c>
      <c r="BC114" s="66">
        <f t="shared" si="73"/>
        <v>2.4278102928571794</v>
      </c>
      <c r="BD114" s="66">
        <f t="shared" si="73"/>
        <v>2.4278102928571794</v>
      </c>
      <c r="BE114" s="66">
        <f t="shared" si="73"/>
        <v>2.4278102928571794</v>
      </c>
      <c r="BF114" s="66">
        <f t="shared" si="73"/>
        <v>2.4278102928571794</v>
      </c>
      <c r="BG114" s="66">
        <f t="shared" si="73"/>
        <v>2.4278102928571794</v>
      </c>
      <c r="BH114" s="66">
        <f t="shared" si="73"/>
        <v>2.4278102928571794</v>
      </c>
      <c r="BI114" s="66">
        <f t="shared" si="73"/>
        <v>2.4278102928571794</v>
      </c>
      <c r="BJ114" s="66">
        <f t="shared" si="73"/>
        <v>0</v>
      </c>
      <c r="BK114" s="66">
        <f t="shared" si="73"/>
        <v>0</v>
      </c>
      <c r="BL114" s="66">
        <f t="shared" si="73"/>
        <v>0</v>
      </c>
      <c r="BM114" s="35"/>
      <c r="BN114" s="55">
        <f>SUM(BN101:BN113)</f>
        <v>121.39051464285888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75" activePane="bottomRight" state="frozen"/>
      <selection activeCell="A62" sqref="A62"/>
      <selection pane="topRight" activeCell="A62" sqref="A62"/>
      <selection pane="bottomLeft" activeCell="A62" sqref="A62"/>
      <selection pane="bottomRight" activeCell="D66" sqref="D6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328</v>
      </c>
    </row>
    <row r="2" spans="1:67" ht="15" customHeight="1" x14ac:dyDescent="0.2">
      <c r="A2" s="57" t="s">
        <v>21</v>
      </c>
      <c r="B2" s="105" t="str">
        <f>VLOOKUP($B$1,'Assumptions (Inputs)'!$B$7:$G$24,2,FALSE)</f>
        <v>Capacitor Installation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1.8540000000000001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(Escalated)'!E30</f>
        <v>0</v>
      </c>
      <c r="C13" s="126">
        <f>'CapEx (Escalated)'!F30</f>
        <v>1.8540000000000001</v>
      </c>
      <c r="D13" s="126">
        <f>'CapEx (Escalated)'!G30</f>
        <v>1.9096199999999999</v>
      </c>
      <c r="E13" s="126">
        <f>'CapEx (Escalated)'!H30</f>
        <v>0</v>
      </c>
      <c r="F13" s="126">
        <f>'CapEx (Escalated)'!I30</f>
        <v>0</v>
      </c>
      <c r="G13" s="126">
        <f>'CapEx (Escalated)'!J30</f>
        <v>0</v>
      </c>
      <c r="H13" s="126">
        <f>'CapEx (Escalated)'!K30</f>
        <v>0</v>
      </c>
      <c r="I13" s="126">
        <f>'CapEx (Escalated)'!L30</f>
        <v>0</v>
      </c>
      <c r="J13" s="126">
        <f>'CapEx (Escalated)'!M30</f>
        <v>0</v>
      </c>
      <c r="K13" s="126">
        <f>'CapEx (Escalated)'!N30</f>
        <v>0</v>
      </c>
      <c r="L13" s="126">
        <f>'CapEx (Escalated)'!O30</f>
        <v>0</v>
      </c>
      <c r="M13" s="126">
        <f>'CapEx (Escalated)'!P30</f>
        <v>0</v>
      </c>
      <c r="N13" s="126">
        <f>'CapEx (Escalated)'!Q30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3.76362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-3.76362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-3.76362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1.8540000000000001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0.92700000000000005</v>
      </c>
      <c r="D16" s="66">
        <f t="shared" si="4"/>
        <v>0.92700000000000005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3.76362</v>
      </c>
      <c r="F19" s="72">
        <f t="shared" si="5"/>
        <v>3.76362</v>
      </c>
      <c r="G19" s="72">
        <f t="shared" si="5"/>
        <v>3.76362</v>
      </c>
      <c r="H19" s="72">
        <f t="shared" si="5"/>
        <v>3.76362</v>
      </c>
      <c r="I19" s="72">
        <f t="shared" si="5"/>
        <v>3.76362</v>
      </c>
      <c r="J19" s="72">
        <f t="shared" si="5"/>
        <v>3.76362</v>
      </c>
      <c r="K19" s="72">
        <f t="shared" si="5"/>
        <v>3.76362</v>
      </c>
      <c r="L19" s="72">
        <f t="shared" si="5"/>
        <v>3.76362</v>
      </c>
      <c r="M19" s="72">
        <f t="shared" si="5"/>
        <v>3.76362</v>
      </c>
      <c r="N19" s="72">
        <f t="shared" si="5"/>
        <v>3.76362</v>
      </c>
      <c r="O19" s="72">
        <f t="shared" si="5"/>
        <v>3.76362</v>
      </c>
      <c r="P19" s="72">
        <f t="shared" si="5"/>
        <v>3.76362</v>
      </c>
      <c r="Q19" s="72">
        <f t="shared" si="5"/>
        <v>3.76362</v>
      </c>
      <c r="R19" s="72">
        <f t="shared" si="5"/>
        <v>3.76362</v>
      </c>
      <c r="S19" s="72">
        <f t="shared" si="5"/>
        <v>3.76362</v>
      </c>
      <c r="T19" s="72">
        <f t="shared" si="5"/>
        <v>3.76362</v>
      </c>
      <c r="U19" s="72">
        <f t="shared" si="5"/>
        <v>3.76362</v>
      </c>
      <c r="V19" s="72">
        <f t="shared" si="5"/>
        <v>3.76362</v>
      </c>
      <c r="W19" s="72">
        <f t="shared" si="5"/>
        <v>3.76362</v>
      </c>
      <c r="X19" s="72">
        <f t="shared" si="5"/>
        <v>3.76362</v>
      </c>
      <c r="Y19" s="72">
        <f t="shared" si="5"/>
        <v>3.76362</v>
      </c>
      <c r="Z19" s="72">
        <f t="shared" si="5"/>
        <v>3.76362</v>
      </c>
      <c r="AA19" s="72">
        <f t="shared" si="5"/>
        <v>3.76362</v>
      </c>
      <c r="AB19" s="72">
        <f t="shared" si="5"/>
        <v>3.76362</v>
      </c>
      <c r="AC19" s="72">
        <f t="shared" si="5"/>
        <v>3.76362</v>
      </c>
      <c r="AD19" s="72">
        <f t="shared" si="5"/>
        <v>3.76362</v>
      </c>
      <c r="AE19" s="72">
        <f t="shared" si="5"/>
        <v>3.76362</v>
      </c>
      <c r="AF19" s="72">
        <f t="shared" si="5"/>
        <v>3.76362</v>
      </c>
      <c r="AG19" s="72">
        <f t="shared" si="5"/>
        <v>3.76362</v>
      </c>
      <c r="AH19" s="72">
        <f t="shared" si="5"/>
        <v>3.76362</v>
      </c>
      <c r="AI19" s="72">
        <f t="shared" si="5"/>
        <v>3.76362</v>
      </c>
      <c r="AJ19" s="72">
        <f t="shared" si="5"/>
        <v>3.76362</v>
      </c>
      <c r="AK19" s="72">
        <f t="shared" si="5"/>
        <v>3.76362</v>
      </c>
      <c r="AL19" s="72">
        <f t="shared" si="5"/>
        <v>3.76362</v>
      </c>
      <c r="AM19" s="72">
        <f t="shared" si="5"/>
        <v>3.76362</v>
      </c>
      <c r="AN19" s="72">
        <f t="shared" si="5"/>
        <v>3.76362</v>
      </c>
      <c r="AO19" s="72">
        <f t="shared" si="5"/>
        <v>3.76362</v>
      </c>
      <c r="AP19" s="72">
        <f t="shared" si="5"/>
        <v>3.76362</v>
      </c>
      <c r="AQ19" s="72">
        <f t="shared" si="5"/>
        <v>3.76362</v>
      </c>
      <c r="AR19" s="72">
        <f t="shared" si="5"/>
        <v>3.76362</v>
      </c>
      <c r="AS19" s="72">
        <f t="shared" si="5"/>
        <v>3.76362</v>
      </c>
      <c r="AT19" s="72">
        <f t="shared" si="5"/>
        <v>3.76362</v>
      </c>
      <c r="AU19" s="72">
        <f t="shared" si="5"/>
        <v>3.76362</v>
      </c>
      <c r="AV19" s="72">
        <f t="shared" si="5"/>
        <v>3.76362</v>
      </c>
      <c r="AW19" s="72">
        <f t="shared" si="5"/>
        <v>3.76362</v>
      </c>
      <c r="AX19" s="72">
        <f t="shared" si="5"/>
        <v>3.76362</v>
      </c>
      <c r="AY19" s="72">
        <f t="shared" si="5"/>
        <v>3.76362</v>
      </c>
      <c r="AZ19" s="72">
        <f t="shared" si="5"/>
        <v>3.76362</v>
      </c>
      <c r="BA19" s="72">
        <f t="shared" si="5"/>
        <v>3.76362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3.76362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-3.76362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3.76362</v>
      </c>
      <c r="E21" s="72">
        <f t="shared" si="9"/>
        <v>3.76362</v>
      </c>
      <c r="F21" s="72">
        <f t="shared" si="9"/>
        <v>3.76362</v>
      </c>
      <c r="G21" s="72">
        <f t="shared" si="9"/>
        <v>3.76362</v>
      </c>
      <c r="H21" s="72">
        <f t="shared" si="9"/>
        <v>3.76362</v>
      </c>
      <c r="I21" s="72">
        <f t="shared" si="9"/>
        <v>3.76362</v>
      </c>
      <c r="J21" s="72">
        <f t="shared" si="9"/>
        <v>3.76362</v>
      </c>
      <c r="K21" s="72">
        <f t="shared" si="9"/>
        <v>3.76362</v>
      </c>
      <c r="L21" s="72">
        <f t="shared" si="9"/>
        <v>3.76362</v>
      </c>
      <c r="M21" s="72">
        <f t="shared" si="9"/>
        <v>3.76362</v>
      </c>
      <c r="N21" s="72">
        <f t="shared" si="9"/>
        <v>3.76362</v>
      </c>
      <c r="O21" s="72">
        <f t="shared" si="9"/>
        <v>3.76362</v>
      </c>
      <c r="P21" s="72">
        <f t="shared" si="9"/>
        <v>3.76362</v>
      </c>
      <c r="Q21" s="72">
        <f t="shared" si="9"/>
        <v>3.76362</v>
      </c>
      <c r="R21" s="72">
        <f t="shared" si="9"/>
        <v>3.76362</v>
      </c>
      <c r="S21" s="72">
        <f t="shared" si="9"/>
        <v>3.76362</v>
      </c>
      <c r="T21" s="72">
        <f t="shared" si="9"/>
        <v>3.76362</v>
      </c>
      <c r="U21" s="72">
        <f t="shared" si="9"/>
        <v>3.76362</v>
      </c>
      <c r="V21" s="72">
        <f t="shared" si="9"/>
        <v>3.76362</v>
      </c>
      <c r="W21" s="72">
        <f t="shared" si="9"/>
        <v>3.76362</v>
      </c>
      <c r="X21" s="72">
        <f t="shared" si="9"/>
        <v>3.76362</v>
      </c>
      <c r="Y21" s="72">
        <f t="shared" si="9"/>
        <v>3.76362</v>
      </c>
      <c r="Z21" s="72">
        <f t="shared" si="9"/>
        <v>3.76362</v>
      </c>
      <c r="AA21" s="72">
        <f t="shared" si="9"/>
        <v>3.76362</v>
      </c>
      <c r="AB21" s="72">
        <f t="shared" si="9"/>
        <v>3.76362</v>
      </c>
      <c r="AC21" s="72">
        <f t="shared" si="9"/>
        <v>3.76362</v>
      </c>
      <c r="AD21" s="72">
        <f t="shared" si="9"/>
        <v>3.76362</v>
      </c>
      <c r="AE21" s="72">
        <f t="shared" si="9"/>
        <v>3.76362</v>
      </c>
      <c r="AF21" s="72">
        <f t="shared" si="9"/>
        <v>3.76362</v>
      </c>
      <c r="AG21" s="72">
        <f t="shared" si="9"/>
        <v>3.76362</v>
      </c>
      <c r="AH21" s="72">
        <f t="shared" si="9"/>
        <v>3.76362</v>
      </c>
      <c r="AI21" s="72">
        <f t="shared" si="9"/>
        <v>3.76362</v>
      </c>
      <c r="AJ21" s="72">
        <f t="shared" si="9"/>
        <v>3.76362</v>
      </c>
      <c r="AK21" s="72">
        <f t="shared" si="9"/>
        <v>3.76362</v>
      </c>
      <c r="AL21" s="72">
        <f t="shared" si="9"/>
        <v>3.76362</v>
      </c>
      <c r="AM21" s="72">
        <f t="shared" si="9"/>
        <v>3.76362</v>
      </c>
      <c r="AN21" s="72">
        <f t="shared" si="9"/>
        <v>3.76362</v>
      </c>
      <c r="AO21" s="72">
        <f t="shared" si="9"/>
        <v>3.76362</v>
      </c>
      <c r="AP21" s="72">
        <f t="shared" si="9"/>
        <v>3.76362</v>
      </c>
      <c r="AQ21" s="72">
        <f t="shared" si="9"/>
        <v>3.76362</v>
      </c>
      <c r="AR21" s="72">
        <f t="shared" si="9"/>
        <v>3.76362</v>
      </c>
      <c r="AS21" s="72">
        <f t="shared" si="9"/>
        <v>3.76362</v>
      </c>
      <c r="AT21" s="72">
        <f t="shared" si="9"/>
        <v>3.76362</v>
      </c>
      <c r="AU21" s="72">
        <f t="shared" si="9"/>
        <v>3.76362</v>
      </c>
      <c r="AV21" s="72">
        <f t="shared" si="9"/>
        <v>3.76362</v>
      </c>
      <c r="AW21" s="72">
        <f t="shared" si="9"/>
        <v>3.76362</v>
      </c>
      <c r="AX21" s="72">
        <f t="shared" si="9"/>
        <v>3.76362</v>
      </c>
      <c r="AY21" s="72">
        <f t="shared" si="9"/>
        <v>3.76362</v>
      </c>
      <c r="AZ21" s="72">
        <f t="shared" si="9"/>
        <v>3.76362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1.88181</v>
      </c>
      <c r="E22" s="66">
        <f t="shared" si="10"/>
        <v>3.76362</v>
      </c>
      <c r="F22" s="66">
        <f t="shared" si="10"/>
        <v>3.76362</v>
      </c>
      <c r="G22" s="66">
        <f t="shared" si="10"/>
        <v>3.76362</v>
      </c>
      <c r="H22" s="66">
        <f t="shared" si="10"/>
        <v>3.76362</v>
      </c>
      <c r="I22" s="66">
        <f t="shared" si="10"/>
        <v>3.76362</v>
      </c>
      <c r="J22" s="66">
        <f t="shared" si="10"/>
        <v>3.76362</v>
      </c>
      <c r="K22" s="66">
        <f t="shared" si="10"/>
        <v>3.76362</v>
      </c>
      <c r="L22" s="66">
        <f t="shared" si="10"/>
        <v>3.76362</v>
      </c>
      <c r="M22" s="66">
        <f t="shared" si="10"/>
        <v>3.76362</v>
      </c>
      <c r="N22" s="66">
        <f t="shared" si="10"/>
        <v>3.76362</v>
      </c>
      <c r="O22" s="66">
        <f t="shared" si="10"/>
        <v>3.76362</v>
      </c>
      <c r="P22" s="66">
        <f t="shared" si="10"/>
        <v>3.76362</v>
      </c>
      <c r="Q22" s="66">
        <f t="shared" si="10"/>
        <v>3.76362</v>
      </c>
      <c r="R22" s="66">
        <f t="shared" si="10"/>
        <v>3.76362</v>
      </c>
      <c r="S22" s="66">
        <f t="shared" si="10"/>
        <v>3.76362</v>
      </c>
      <c r="T22" s="66">
        <f t="shared" si="10"/>
        <v>3.76362</v>
      </c>
      <c r="U22" s="66">
        <f t="shared" si="10"/>
        <v>3.76362</v>
      </c>
      <c r="V22" s="66">
        <f t="shared" si="10"/>
        <v>3.76362</v>
      </c>
      <c r="W22" s="66">
        <f t="shared" si="10"/>
        <v>3.76362</v>
      </c>
      <c r="X22" s="66">
        <f t="shared" si="10"/>
        <v>3.76362</v>
      </c>
      <c r="Y22" s="66">
        <f t="shared" si="10"/>
        <v>3.76362</v>
      </c>
      <c r="Z22" s="66">
        <f t="shared" si="10"/>
        <v>3.76362</v>
      </c>
      <c r="AA22" s="66">
        <f t="shared" si="10"/>
        <v>3.76362</v>
      </c>
      <c r="AB22" s="66">
        <f t="shared" si="10"/>
        <v>3.76362</v>
      </c>
      <c r="AC22" s="66">
        <f t="shared" si="10"/>
        <v>3.76362</v>
      </c>
      <c r="AD22" s="66">
        <f t="shared" si="10"/>
        <v>3.76362</v>
      </c>
      <c r="AE22" s="66">
        <f t="shared" si="10"/>
        <v>3.76362</v>
      </c>
      <c r="AF22" s="66">
        <f t="shared" si="10"/>
        <v>3.76362</v>
      </c>
      <c r="AG22" s="66">
        <f t="shared" si="10"/>
        <v>3.76362</v>
      </c>
      <c r="AH22" s="66">
        <f t="shared" si="10"/>
        <v>3.76362</v>
      </c>
      <c r="AI22" s="66">
        <f t="shared" si="10"/>
        <v>3.76362</v>
      </c>
      <c r="AJ22" s="66">
        <f t="shared" si="10"/>
        <v>3.76362</v>
      </c>
      <c r="AK22" s="66">
        <f t="shared" si="10"/>
        <v>3.76362</v>
      </c>
      <c r="AL22" s="66">
        <f t="shared" si="10"/>
        <v>3.76362</v>
      </c>
      <c r="AM22" s="66">
        <f t="shared" si="10"/>
        <v>3.76362</v>
      </c>
      <c r="AN22" s="66">
        <f t="shared" si="10"/>
        <v>3.76362</v>
      </c>
      <c r="AO22" s="66">
        <f t="shared" si="10"/>
        <v>3.76362</v>
      </c>
      <c r="AP22" s="66">
        <f t="shared" si="10"/>
        <v>3.76362</v>
      </c>
      <c r="AQ22" s="66">
        <f t="shared" si="10"/>
        <v>3.76362</v>
      </c>
      <c r="AR22" s="66">
        <f t="shared" si="10"/>
        <v>3.76362</v>
      </c>
      <c r="AS22" s="66">
        <f t="shared" si="10"/>
        <v>3.76362</v>
      </c>
      <c r="AT22" s="66">
        <f t="shared" si="10"/>
        <v>3.76362</v>
      </c>
      <c r="AU22" s="66">
        <f t="shared" si="10"/>
        <v>3.76362</v>
      </c>
      <c r="AV22" s="66">
        <f t="shared" si="10"/>
        <v>3.76362</v>
      </c>
      <c r="AW22" s="66">
        <f t="shared" si="10"/>
        <v>3.76362</v>
      </c>
      <c r="AX22" s="66">
        <f t="shared" si="10"/>
        <v>3.76362</v>
      </c>
      <c r="AY22" s="66">
        <f t="shared" si="10"/>
        <v>3.76362</v>
      </c>
      <c r="AZ22" s="66">
        <f t="shared" si="10"/>
        <v>3.76362</v>
      </c>
      <c r="BA22" s="66">
        <f t="shared" si="10"/>
        <v>1.88181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0.28227150000000001</v>
      </c>
      <c r="F25" s="72">
        <f t="shared" si="11"/>
        <v>0.82566295560000014</v>
      </c>
      <c r="G25" s="72">
        <f t="shared" si="11"/>
        <v>1.3282567704000001</v>
      </c>
      <c r="H25" s="72">
        <f t="shared" si="11"/>
        <v>1.7932143852</v>
      </c>
      <c r="I25" s="72">
        <f t="shared" si="11"/>
        <v>2.2232456063999999</v>
      </c>
      <c r="J25" s="72">
        <f t="shared" si="11"/>
        <v>2.6210602404000003</v>
      </c>
      <c r="K25" s="72">
        <f t="shared" si="11"/>
        <v>2.9889917316000005</v>
      </c>
      <c r="L25" s="72">
        <f t="shared" si="11"/>
        <v>3.3293735244000002</v>
      </c>
      <c r="M25" s="72">
        <f t="shared" si="11"/>
        <v>3.6652389732000001</v>
      </c>
      <c r="N25" s="72">
        <f t="shared" si="11"/>
        <v>4.001104422</v>
      </c>
      <c r="O25" s="72">
        <f t="shared" si="11"/>
        <v>4.3369698708</v>
      </c>
      <c r="P25" s="72">
        <f t="shared" si="11"/>
        <v>4.6728353195999999</v>
      </c>
      <c r="Q25" s="72">
        <f t="shared" si="11"/>
        <v>5.0087007683999998</v>
      </c>
      <c r="R25" s="72">
        <f t="shared" si="11"/>
        <v>5.3445662171999997</v>
      </c>
      <c r="S25" s="72">
        <f t="shared" si="11"/>
        <v>5.6804316659999996</v>
      </c>
      <c r="T25" s="72">
        <f t="shared" si="11"/>
        <v>6.0162971147999995</v>
      </c>
      <c r="U25" s="72">
        <f t="shared" si="11"/>
        <v>6.3521625635999994</v>
      </c>
      <c r="V25" s="72">
        <f t="shared" si="11"/>
        <v>6.6880280123999993</v>
      </c>
      <c r="W25" s="72">
        <f t="shared" si="11"/>
        <v>7.0238934611999992</v>
      </c>
      <c r="X25" s="72">
        <f t="shared" si="11"/>
        <v>7.3597589099999992</v>
      </c>
      <c r="Y25" s="72">
        <f t="shared" si="11"/>
        <v>7.5276916343999991</v>
      </c>
      <c r="Z25" s="72">
        <f t="shared" si="11"/>
        <v>7.5276916343999991</v>
      </c>
      <c r="AA25" s="72">
        <f t="shared" si="11"/>
        <v>7.5276916343999991</v>
      </c>
      <c r="AB25" s="72">
        <f t="shared" si="11"/>
        <v>7.5276916343999991</v>
      </c>
      <c r="AC25" s="72">
        <f t="shared" si="11"/>
        <v>7.5276916343999991</v>
      </c>
      <c r="AD25" s="72">
        <f t="shared" si="11"/>
        <v>7.5276916343999991</v>
      </c>
      <c r="AE25" s="72">
        <f t="shared" si="11"/>
        <v>7.5276916343999991</v>
      </c>
      <c r="AF25" s="72">
        <f t="shared" si="11"/>
        <v>7.5276916343999991</v>
      </c>
      <c r="AG25" s="72">
        <f t="shared" si="11"/>
        <v>7.5276916343999991</v>
      </c>
      <c r="AH25" s="72">
        <f t="shared" si="11"/>
        <v>7.5276916343999991</v>
      </c>
      <c r="AI25" s="72">
        <f t="shared" si="11"/>
        <v>7.5276916343999991</v>
      </c>
      <c r="AJ25" s="72">
        <f t="shared" si="11"/>
        <v>7.5276916343999991</v>
      </c>
      <c r="AK25" s="72">
        <f t="shared" si="11"/>
        <v>7.5276916343999991</v>
      </c>
      <c r="AL25" s="72">
        <f t="shared" si="11"/>
        <v>7.5276916343999991</v>
      </c>
      <c r="AM25" s="72">
        <f t="shared" si="11"/>
        <v>7.5276916343999991</v>
      </c>
      <c r="AN25" s="72">
        <f t="shared" si="11"/>
        <v>7.5276916343999991</v>
      </c>
      <c r="AO25" s="72">
        <f t="shared" si="11"/>
        <v>7.5276916343999991</v>
      </c>
      <c r="AP25" s="72">
        <f t="shared" si="11"/>
        <v>7.5276916343999991</v>
      </c>
      <c r="AQ25" s="72">
        <f t="shared" si="11"/>
        <v>7.5276916343999991</v>
      </c>
      <c r="AR25" s="72">
        <f t="shared" si="11"/>
        <v>7.5276916343999991</v>
      </c>
      <c r="AS25" s="72">
        <f t="shared" si="11"/>
        <v>7.5276916343999991</v>
      </c>
      <c r="AT25" s="72">
        <f t="shared" si="11"/>
        <v>7.5276916343999991</v>
      </c>
      <c r="AU25" s="72">
        <f t="shared" si="11"/>
        <v>7.5276916343999991</v>
      </c>
      <c r="AV25" s="72">
        <f t="shared" si="11"/>
        <v>7.5276916343999991</v>
      </c>
      <c r="AW25" s="72">
        <f t="shared" si="11"/>
        <v>7.5276916343999991</v>
      </c>
      <c r="AX25" s="72">
        <f t="shared" si="11"/>
        <v>7.5276916343999991</v>
      </c>
      <c r="AY25" s="72">
        <f t="shared" si="11"/>
        <v>7.5276916343999991</v>
      </c>
      <c r="AZ25" s="72">
        <f t="shared" si="11"/>
        <v>7.5276916343999991</v>
      </c>
      <c r="BA25" s="72">
        <f t="shared" si="11"/>
        <v>7.5276916343999991</v>
      </c>
      <c r="BB25" s="72">
        <f t="shared" si="11"/>
        <v>7.5276916343999991</v>
      </c>
      <c r="BC25" s="72">
        <f t="shared" si="11"/>
        <v>7.5276916343999991</v>
      </c>
      <c r="BD25" s="72">
        <f t="shared" si="11"/>
        <v>7.5276916343999991</v>
      </c>
      <c r="BE25" s="72">
        <f t="shared" si="11"/>
        <v>7.5276916343999991</v>
      </c>
      <c r="BF25" s="72">
        <f t="shared" si="11"/>
        <v>7.5276916343999991</v>
      </c>
      <c r="BG25" s="72">
        <f t="shared" si="11"/>
        <v>7.5276916343999991</v>
      </c>
      <c r="BH25" s="72">
        <f t="shared" si="11"/>
        <v>7.5276916343999991</v>
      </c>
      <c r="BI25" s="72">
        <f t="shared" si="11"/>
        <v>7.5276916343999991</v>
      </c>
      <c r="BJ25" s="72">
        <f t="shared" si="11"/>
        <v>7.5276916343999991</v>
      </c>
      <c r="BK25" s="72">
        <f t="shared" si="11"/>
        <v>7.5276916343999991</v>
      </c>
      <c r="BL25" s="72">
        <f t="shared" si="11"/>
        <v>7.5276916343999991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0.14113575</v>
      </c>
      <c r="E26" s="72">
        <f t="shared" si="12"/>
        <v>0.27169572780000001</v>
      </c>
      <c r="F26" s="72">
        <f t="shared" si="12"/>
        <v>0.25129690739999999</v>
      </c>
      <c r="G26" s="72">
        <f t="shared" si="12"/>
        <v>0.23247880739999999</v>
      </c>
      <c r="H26" s="72">
        <f t="shared" si="12"/>
        <v>0.21501561059999999</v>
      </c>
      <c r="I26" s="72">
        <f t="shared" si="12"/>
        <v>0.198907317</v>
      </c>
      <c r="J26" s="72">
        <f t="shared" si="12"/>
        <v>0.18396574560000001</v>
      </c>
      <c r="K26" s="72">
        <f t="shared" si="12"/>
        <v>0.17019089640000001</v>
      </c>
      <c r="L26" s="72">
        <f t="shared" si="12"/>
        <v>0.16793272440000001</v>
      </c>
      <c r="M26" s="72">
        <f t="shared" si="12"/>
        <v>0.16793272440000001</v>
      </c>
      <c r="N26" s="72">
        <f t="shared" si="12"/>
        <v>0.16793272440000001</v>
      </c>
      <c r="O26" s="72">
        <f t="shared" si="12"/>
        <v>0.16793272440000001</v>
      </c>
      <c r="P26" s="72">
        <f t="shared" si="12"/>
        <v>0.16793272440000001</v>
      </c>
      <c r="Q26" s="72">
        <f t="shared" si="12"/>
        <v>0.16793272440000001</v>
      </c>
      <c r="R26" s="72">
        <f t="shared" si="12"/>
        <v>0.16793272440000001</v>
      </c>
      <c r="S26" s="72">
        <f t="shared" si="12"/>
        <v>0.16793272440000001</v>
      </c>
      <c r="T26" s="72">
        <f t="shared" si="12"/>
        <v>0.16793272440000001</v>
      </c>
      <c r="U26" s="72">
        <f t="shared" si="12"/>
        <v>0.16793272440000001</v>
      </c>
      <c r="V26" s="72">
        <f t="shared" si="12"/>
        <v>0.16793272440000001</v>
      </c>
      <c r="W26" s="72">
        <f t="shared" si="12"/>
        <v>0.16793272440000001</v>
      </c>
      <c r="X26" s="72">
        <f t="shared" si="12"/>
        <v>8.3966362200000005E-2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3.7638458171999996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0.14113575</v>
      </c>
      <c r="E27" s="72">
        <f t="shared" si="13"/>
        <v>0.27169572780000001</v>
      </c>
      <c r="F27" s="72">
        <f t="shared" si="13"/>
        <v>0.25129690739999999</v>
      </c>
      <c r="G27" s="72">
        <f t="shared" si="13"/>
        <v>0.23247880739999999</v>
      </c>
      <c r="H27" s="72">
        <f t="shared" si="13"/>
        <v>0.21501561059999999</v>
      </c>
      <c r="I27" s="72">
        <f t="shared" si="13"/>
        <v>0.198907317</v>
      </c>
      <c r="J27" s="72">
        <f t="shared" si="13"/>
        <v>0.18396574560000001</v>
      </c>
      <c r="K27" s="72">
        <f t="shared" si="13"/>
        <v>0.17019089640000001</v>
      </c>
      <c r="L27" s="72">
        <f t="shared" si="13"/>
        <v>0.16793272440000001</v>
      </c>
      <c r="M27" s="72">
        <f t="shared" si="13"/>
        <v>0.16793272440000001</v>
      </c>
      <c r="N27" s="72">
        <f t="shared" si="13"/>
        <v>0.16793272440000001</v>
      </c>
      <c r="O27" s="72">
        <f t="shared" si="13"/>
        <v>0.16793272440000001</v>
      </c>
      <c r="P27" s="72">
        <f t="shared" si="13"/>
        <v>0.16793272440000001</v>
      </c>
      <c r="Q27" s="72">
        <f t="shared" si="13"/>
        <v>0.16793272440000001</v>
      </c>
      <c r="R27" s="72">
        <f t="shared" si="13"/>
        <v>0.16793272440000001</v>
      </c>
      <c r="S27" s="72">
        <f t="shared" si="13"/>
        <v>0.16793272440000001</v>
      </c>
      <c r="T27" s="72">
        <f t="shared" si="13"/>
        <v>0.16793272440000001</v>
      </c>
      <c r="U27" s="72">
        <f t="shared" si="13"/>
        <v>0.16793272440000001</v>
      </c>
      <c r="V27" s="72">
        <f t="shared" si="13"/>
        <v>0.16793272440000001</v>
      </c>
      <c r="W27" s="72">
        <f t="shared" si="13"/>
        <v>0.16793272440000001</v>
      </c>
      <c r="X27" s="72">
        <f t="shared" si="13"/>
        <v>8.3966362200000005E-2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3.7638458171999996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0.28227150000000001</v>
      </c>
      <c r="E28" s="72">
        <f t="shared" si="14"/>
        <v>0.82566295560000014</v>
      </c>
      <c r="F28" s="72">
        <f t="shared" si="14"/>
        <v>1.3282567704000001</v>
      </c>
      <c r="G28" s="72">
        <f t="shared" si="14"/>
        <v>1.7932143852</v>
      </c>
      <c r="H28" s="72">
        <f t="shared" si="14"/>
        <v>2.2232456063999999</v>
      </c>
      <c r="I28" s="72">
        <f t="shared" si="14"/>
        <v>2.6210602404000003</v>
      </c>
      <c r="J28" s="72">
        <f t="shared" si="14"/>
        <v>2.9889917316000005</v>
      </c>
      <c r="K28" s="72">
        <f t="shared" si="14"/>
        <v>3.3293735244000002</v>
      </c>
      <c r="L28" s="72">
        <f t="shared" si="14"/>
        <v>3.6652389732000001</v>
      </c>
      <c r="M28" s="72">
        <f t="shared" si="14"/>
        <v>4.001104422</v>
      </c>
      <c r="N28" s="72">
        <f t="shared" si="14"/>
        <v>4.3369698708</v>
      </c>
      <c r="O28" s="72">
        <f t="shared" si="14"/>
        <v>4.6728353195999999</v>
      </c>
      <c r="P28" s="72">
        <f t="shared" si="14"/>
        <v>5.0087007683999998</v>
      </c>
      <c r="Q28" s="72">
        <f t="shared" si="14"/>
        <v>5.3445662171999997</v>
      </c>
      <c r="R28" s="72">
        <f t="shared" si="14"/>
        <v>5.6804316659999996</v>
      </c>
      <c r="S28" s="72">
        <f t="shared" si="14"/>
        <v>6.0162971147999995</v>
      </c>
      <c r="T28" s="72">
        <f t="shared" si="14"/>
        <v>6.3521625635999994</v>
      </c>
      <c r="U28" s="72">
        <f t="shared" si="14"/>
        <v>6.6880280123999993</v>
      </c>
      <c r="V28" s="72">
        <f t="shared" si="14"/>
        <v>7.0238934611999992</v>
      </c>
      <c r="W28" s="72">
        <f t="shared" si="14"/>
        <v>7.3597589099999992</v>
      </c>
      <c r="X28" s="72">
        <f t="shared" si="14"/>
        <v>7.5276916343999991</v>
      </c>
      <c r="Y28" s="72">
        <f t="shared" si="14"/>
        <v>7.5276916343999991</v>
      </c>
      <c r="Z28" s="72">
        <f t="shared" si="14"/>
        <v>7.5276916343999991</v>
      </c>
      <c r="AA28" s="72">
        <f t="shared" si="14"/>
        <v>7.5276916343999991</v>
      </c>
      <c r="AB28" s="72">
        <f t="shared" si="14"/>
        <v>7.5276916343999991</v>
      </c>
      <c r="AC28" s="72">
        <f t="shared" si="14"/>
        <v>7.5276916343999991</v>
      </c>
      <c r="AD28" s="72">
        <f t="shared" si="14"/>
        <v>7.5276916343999991</v>
      </c>
      <c r="AE28" s="72">
        <f t="shared" si="14"/>
        <v>7.5276916343999991</v>
      </c>
      <c r="AF28" s="72">
        <f t="shared" si="14"/>
        <v>7.5276916343999991</v>
      </c>
      <c r="AG28" s="72">
        <f t="shared" si="14"/>
        <v>7.5276916343999991</v>
      </c>
      <c r="AH28" s="72">
        <f t="shared" si="14"/>
        <v>7.5276916343999991</v>
      </c>
      <c r="AI28" s="72">
        <f t="shared" si="14"/>
        <v>7.5276916343999991</v>
      </c>
      <c r="AJ28" s="72">
        <f t="shared" si="14"/>
        <v>7.5276916343999991</v>
      </c>
      <c r="AK28" s="72">
        <f t="shared" si="14"/>
        <v>7.5276916343999991</v>
      </c>
      <c r="AL28" s="72">
        <f t="shared" si="14"/>
        <v>7.5276916343999991</v>
      </c>
      <c r="AM28" s="72">
        <f t="shared" si="14"/>
        <v>7.5276916343999991</v>
      </c>
      <c r="AN28" s="72">
        <f t="shared" si="14"/>
        <v>7.5276916343999991</v>
      </c>
      <c r="AO28" s="72">
        <f t="shared" si="14"/>
        <v>7.5276916343999991</v>
      </c>
      <c r="AP28" s="72">
        <f t="shared" si="14"/>
        <v>7.5276916343999991</v>
      </c>
      <c r="AQ28" s="72">
        <f t="shared" si="14"/>
        <v>7.5276916343999991</v>
      </c>
      <c r="AR28" s="72">
        <f t="shared" si="14"/>
        <v>7.5276916343999991</v>
      </c>
      <c r="AS28" s="72">
        <f t="shared" si="14"/>
        <v>7.5276916343999991</v>
      </c>
      <c r="AT28" s="72">
        <f t="shared" si="14"/>
        <v>7.5276916343999991</v>
      </c>
      <c r="AU28" s="72">
        <f t="shared" si="14"/>
        <v>7.5276916343999991</v>
      </c>
      <c r="AV28" s="72">
        <f t="shared" si="14"/>
        <v>7.5276916343999991</v>
      </c>
      <c r="AW28" s="72">
        <f t="shared" si="14"/>
        <v>7.5276916343999991</v>
      </c>
      <c r="AX28" s="72">
        <f t="shared" si="14"/>
        <v>7.5276916343999991</v>
      </c>
      <c r="AY28" s="72">
        <f t="shared" si="14"/>
        <v>7.5276916343999991</v>
      </c>
      <c r="AZ28" s="72">
        <f t="shared" si="14"/>
        <v>7.5276916343999991</v>
      </c>
      <c r="BA28" s="72">
        <f t="shared" si="14"/>
        <v>7.5276916343999991</v>
      </c>
      <c r="BB28" s="72">
        <f t="shared" si="14"/>
        <v>7.5276916343999991</v>
      </c>
      <c r="BC28" s="72">
        <f t="shared" si="14"/>
        <v>7.5276916343999991</v>
      </c>
      <c r="BD28" s="72">
        <f t="shared" si="14"/>
        <v>7.5276916343999991</v>
      </c>
      <c r="BE28" s="72">
        <f t="shared" si="14"/>
        <v>7.5276916343999991</v>
      </c>
      <c r="BF28" s="72">
        <f t="shared" si="14"/>
        <v>7.5276916343999991</v>
      </c>
      <c r="BG28" s="72">
        <f t="shared" si="14"/>
        <v>7.5276916343999991</v>
      </c>
      <c r="BH28" s="72">
        <f t="shared" si="14"/>
        <v>7.5276916343999991</v>
      </c>
      <c r="BI28" s="72">
        <f t="shared" si="14"/>
        <v>7.5276916343999991</v>
      </c>
      <c r="BJ28" s="72">
        <f t="shared" si="14"/>
        <v>7.5276916343999991</v>
      </c>
      <c r="BK28" s="72">
        <f t="shared" si="14"/>
        <v>7.5276916343999991</v>
      </c>
      <c r="BL28" s="72">
        <f t="shared" si="14"/>
        <v>7.5276916343999991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0.14113575</v>
      </c>
      <c r="E29" s="66">
        <f t="shared" si="15"/>
        <v>0.55396722780000007</v>
      </c>
      <c r="F29" s="66">
        <f t="shared" si="15"/>
        <v>1.0769598630000001</v>
      </c>
      <c r="G29" s="66">
        <f>AVERAGE(G25,G28)</f>
        <v>1.5607355778000001</v>
      </c>
      <c r="H29" s="66">
        <f t="shared" si="15"/>
        <v>2.0082299957999998</v>
      </c>
      <c r="I29" s="66">
        <f t="shared" si="15"/>
        <v>2.4221529234000001</v>
      </c>
      <c r="J29" s="66">
        <f t="shared" si="15"/>
        <v>2.8050259860000004</v>
      </c>
      <c r="K29" s="66">
        <f t="shared" si="15"/>
        <v>3.1591826280000004</v>
      </c>
      <c r="L29" s="66">
        <f t="shared" si="15"/>
        <v>3.4973062488000002</v>
      </c>
      <c r="M29" s="66">
        <f t="shared" si="15"/>
        <v>3.8331716976000001</v>
      </c>
      <c r="N29" s="66">
        <f t="shared" si="15"/>
        <v>4.1690371464</v>
      </c>
      <c r="O29" s="66">
        <f t="shared" si="15"/>
        <v>4.5049025951999999</v>
      </c>
      <c r="P29" s="66">
        <f t="shared" si="15"/>
        <v>4.8407680439999998</v>
      </c>
      <c r="Q29" s="66">
        <f t="shared" si="15"/>
        <v>5.1766334927999997</v>
      </c>
      <c r="R29" s="66">
        <f t="shared" si="15"/>
        <v>5.5124989415999996</v>
      </c>
      <c r="S29" s="66">
        <f t="shared" si="15"/>
        <v>5.8483643903999996</v>
      </c>
      <c r="T29" s="66">
        <f t="shared" si="15"/>
        <v>6.1842298391999995</v>
      </c>
      <c r="U29" s="66">
        <f t="shared" si="15"/>
        <v>6.5200952879999994</v>
      </c>
      <c r="V29" s="66">
        <f t="shared" si="15"/>
        <v>6.8559607367999993</v>
      </c>
      <c r="W29" s="66">
        <f t="shared" si="15"/>
        <v>7.1918261855999992</v>
      </c>
      <c r="X29" s="66">
        <f t="shared" si="15"/>
        <v>7.4437252721999991</v>
      </c>
      <c r="Y29" s="66">
        <f t="shared" si="15"/>
        <v>7.5276916343999991</v>
      </c>
      <c r="Z29" s="66">
        <f t="shared" si="15"/>
        <v>7.5276916343999991</v>
      </c>
      <c r="AA29" s="66">
        <f t="shared" si="15"/>
        <v>7.5276916343999991</v>
      </c>
      <c r="AB29" s="66">
        <f t="shared" si="15"/>
        <v>7.5276916343999991</v>
      </c>
      <c r="AC29" s="66">
        <f t="shared" si="15"/>
        <v>7.5276916343999991</v>
      </c>
      <c r="AD29" s="66">
        <f t="shared" si="15"/>
        <v>7.5276916343999991</v>
      </c>
      <c r="AE29" s="66">
        <f t="shared" si="15"/>
        <v>7.5276916343999991</v>
      </c>
      <c r="AF29" s="66">
        <f t="shared" si="15"/>
        <v>7.5276916343999991</v>
      </c>
      <c r="AG29" s="66">
        <f t="shared" si="15"/>
        <v>7.5276916343999991</v>
      </c>
      <c r="AH29" s="66">
        <f t="shared" si="15"/>
        <v>7.5276916343999991</v>
      </c>
      <c r="AI29" s="66">
        <f t="shared" si="15"/>
        <v>7.5276916343999991</v>
      </c>
      <c r="AJ29" s="66">
        <f t="shared" si="15"/>
        <v>7.5276916343999991</v>
      </c>
      <c r="AK29" s="66">
        <f t="shared" si="15"/>
        <v>7.5276916343999991</v>
      </c>
      <c r="AL29" s="66">
        <f t="shared" si="15"/>
        <v>7.5276916343999991</v>
      </c>
      <c r="AM29" s="66">
        <f t="shared" si="15"/>
        <v>7.5276916343999991</v>
      </c>
      <c r="AN29" s="66">
        <f t="shared" si="15"/>
        <v>7.5276916343999991</v>
      </c>
      <c r="AO29" s="66">
        <f t="shared" si="15"/>
        <v>7.5276916343999991</v>
      </c>
      <c r="AP29" s="66">
        <f t="shared" si="15"/>
        <v>7.5276916343999991</v>
      </c>
      <c r="AQ29" s="66">
        <f t="shared" si="15"/>
        <v>7.5276916343999991</v>
      </c>
      <c r="AR29" s="66">
        <f t="shared" si="15"/>
        <v>7.5276916343999991</v>
      </c>
      <c r="AS29" s="66">
        <f t="shared" si="15"/>
        <v>7.5276916343999991</v>
      </c>
      <c r="AT29" s="66">
        <f t="shared" si="15"/>
        <v>7.5276916343999991</v>
      </c>
      <c r="AU29" s="66">
        <f t="shared" si="15"/>
        <v>7.5276916343999991</v>
      </c>
      <c r="AV29" s="66">
        <f t="shared" si="15"/>
        <v>7.5276916343999991</v>
      </c>
      <c r="AW29" s="66">
        <f t="shared" si="15"/>
        <v>7.5276916343999991</v>
      </c>
      <c r="AX29" s="66">
        <f t="shared" si="15"/>
        <v>7.5276916343999991</v>
      </c>
      <c r="AY29" s="66">
        <f t="shared" si="15"/>
        <v>7.5276916343999991</v>
      </c>
      <c r="AZ29" s="66">
        <f t="shared" si="15"/>
        <v>7.5276916343999991</v>
      </c>
      <c r="BA29" s="66">
        <f t="shared" si="15"/>
        <v>7.5276916343999991</v>
      </c>
      <c r="BB29" s="66">
        <f t="shared" si="15"/>
        <v>7.5276916343999991</v>
      </c>
      <c r="BC29" s="66">
        <f t="shared" si="15"/>
        <v>7.5276916343999991</v>
      </c>
      <c r="BD29" s="66">
        <f t="shared" si="15"/>
        <v>7.5276916343999991</v>
      </c>
      <c r="BE29" s="66">
        <f t="shared" si="15"/>
        <v>7.5276916343999991</v>
      </c>
      <c r="BF29" s="66">
        <f t="shared" si="15"/>
        <v>7.5276916343999991</v>
      </c>
      <c r="BG29" s="66">
        <f t="shared" si="15"/>
        <v>7.5276916343999991</v>
      </c>
      <c r="BH29" s="66">
        <f t="shared" si="15"/>
        <v>7.5276916343999991</v>
      </c>
      <c r="BI29" s="66">
        <f t="shared" si="15"/>
        <v>7.5276916343999991</v>
      </c>
      <c r="BJ29" s="66">
        <f t="shared" si="15"/>
        <v>7.5276916343999991</v>
      </c>
      <c r="BK29" s="66">
        <f t="shared" si="15"/>
        <v>7.5276916343999991</v>
      </c>
      <c r="BL29" s="66">
        <f t="shared" si="15"/>
        <v>7.5276916343999991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9.4090500000000007E-2</v>
      </c>
      <c r="F32" s="72">
        <f t="shared" si="16"/>
        <v>0.18818100000000001</v>
      </c>
      <c r="G32" s="72">
        <f t="shared" si="16"/>
        <v>0.28227150000000001</v>
      </c>
      <c r="H32" s="72">
        <f t="shared" si="16"/>
        <v>0.37636200000000003</v>
      </c>
      <c r="I32" s="72">
        <f t="shared" si="16"/>
        <v>0.47045250000000005</v>
      </c>
      <c r="J32" s="72">
        <f t="shared" si="16"/>
        <v>0.56454300000000002</v>
      </c>
      <c r="K32" s="72">
        <f t="shared" si="16"/>
        <v>0.65863349999999998</v>
      </c>
      <c r="L32" s="72">
        <f t="shared" si="16"/>
        <v>0.75272399999999995</v>
      </c>
      <c r="M32" s="72">
        <f t="shared" si="16"/>
        <v>0.84681449999999991</v>
      </c>
      <c r="N32" s="72">
        <f t="shared" si="16"/>
        <v>0.94090499999999988</v>
      </c>
      <c r="O32" s="72">
        <f t="shared" si="16"/>
        <v>1.0349955</v>
      </c>
      <c r="P32" s="72">
        <f t="shared" si="16"/>
        <v>1.129086</v>
      </c>
      <c r="Q32" s="72">
        <f t="shared" si="16"/>
        <v>1.2231765000000001</v>
      </c>
      <c r="R32" s="72">
        <f t="shared" si="16"/>
        <v>1.3172670000000002</v>
      </c>
      <c r="S32" s="72">
        <f t="shared" si="16"/>
        <v>1.4113575000000003</v>
      </c>
      <c r="T32" s="72">
        <f t="shared" si="16"/>
        <v>1.5054480000000003</v>
      </c>
      <c r="U32" s="72">
        <f t="shared" si="16"/>
        <v>1.5995385000000004</v>
      </c>
      <c r="V32" s="72">
        <f t="shared" si="16"/>
        <v>1.6936290000000005</v>
      </c>
      <c r="W32" s="72">
        <f t="shared" si="16"/>
        <v>1.7877195000000006</v>
      </c>
      <c r="X32" s="72">
        <f t="shared" si="16"/>
        <v>1.8818100000000006</v>
      </c>
      <c r="Y32" s="72">
        <f t="shared" si="16"/>
        <v>1.9759005000000007</v>
      </c>
      <c r="Z32" s="72">
        <f t="shared" si="16"/>
        <v>2.0699910000000008</v>
      </c>
      <c r="AA32" s="72">
        <f t="shared" si="16"/>
        <v>2.1640815000000009</v>
      </c>
      <c r="AB32" s="72">
        <f t="shared" si="16"/>
        <v>2.258172000000001</v>
      </c>
      <c r="AC32" s="72">
        <f t="shared" si="16"/>
        <v>2.352262500000001</v>
      </c>
      <c r="AD32" s="72">
        <f t="shared" si="16"/>
        <v>2.4463530000000011</v>
      </c>
      <c r="AE32" s="72">
        <f t="shared" si="16"/>
        <v>2.5404435000000012</v>
      </c>
      <c r="AF32" s="72">
        <f t="shared" si="16"/>
        <v>2.6345340000000013</v>
      </c>
      <c r="AG32" s="72">
        <f t="shared" si="16"/>
        <v>2.7286245000000013</v>
      </c>
      <c r="AH32" s="72">
        <f t="shared" si="16"/>
        <v>2.8227150000000014</v>
      </c>
      <c r="AI32" s="72">
        <f t="shared" si="16"/>
        <v>2.9168055000000015</v>
      </c>
      <c r="AJ32" s="72">
        <f t="shared" si="16"/>
        <v>3.0108960000000016</v>
      </c>
      <c r="AK32" s="72">
        <f t="shared" si="16"/>
        <v>3.1049865000000016</v>
      </c>
      <c r="AL32" s="72">
        <f t="shared" si="16"/>
        <v>3.1990770000000017</v>
      </c>
      <c r="AM32" s="72">
        <f t="shared" si="16"/>
        <v>3.2931675000000018</v>
      </c>
      <c r="AN32" s="72">
        <f t="shared" si="16"/>
        <v>3.3872580000000019</v>
      </c>
      <c r="AO32" s="72">
        <f t="shared" si="16"/>
        <v>3.481348500000002</v>
      </c>
      <c r="AP32" s="72">
        <f t="shared" si="16"/>
        <v>3.575439000000002</v>
      </c>
      <c r="AQ32" s="72">
        <f t="shared" si="16"/>
        <v>3.6695295000000021</v>
      </c>
      <c r="AR32" s="72">
        <f t="shared" si="16"/>
        <v>3.7636200000000022</v>
      </c>
      <c r="AS32" s="72">
        <f t="shared" si="16"/>
        <v>3.8577105000000023</v>
      </c>
      <c r="AT32" s="72">
        <f t="shared" si="16"/>
        <v>3.9518010000000023</v>
      </c>
      <c r="AU32" s="72">
        <f t="shared" si="16"/>
        <v>4.0458915000000024</v>
      </c>
      <c r="AV32" s="72">
        <f t="shared" si="16"/>
        <v>4.1399820000000025</v>
      </c>
      <c r="AW32" s="72">
        <f t="shared" si="16"/>
        <v>4.2340725000000026</v>
      </c>
      <c r="AX32" s="72">
        <f t="shared" si="16"/>
        <v>4.3281630000000026</v>
      </c>
      <c r="AY32" s="72">
        <f t="shared" si="16"/>
        <v>4.4222535000000027</v>
      </c>
      <c r="AZ32" s="72">
        <f t="shared" si="16"/>
        <v>4.5163440000000028</v>
      </c>
      <c r="BA32" s="72">
        <f t="shared" si="16"/>
        <v>4.6104345000000029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9.4090500000000007E-2</v>
      </c>
      <c r="E33" s="72">
        <f t="shared" si="17"/>
        <v>9.4090500000000007E-2</v>
      </c>
      <c r="F33" s="72">
        <f t="shared" si="17"/>
        <v>9.4090500000000007E-2</v>
      </c>
      <c r="G33" s="72">
        <f t="shared" si="17"/>
        <v>9.4090500000000007E-2</v>
      </c>
      <c r="H33" s="72">
        <f t="shared" si="17"/>
        <v>9.4090500000000007E-2</v>
      </c>
      <c r="I33" s="72">
        <f t="shared" si="17"/>
        <v>9.4090500000000007E-2</v>
      </c>
      <c r="J33" s="72">
        <f t="shared" si="17"/>
        <v>9.4090500000000007E-2</v>
      </c>
      <c r="K33" s="72">
        <f t="shared" si="17"/>
        <v>9.4090500000000007E-2</v>
      </c>
      <c r="L33" s="72">
        <f t="shared" si="17"/>
        <v>9.4090500000000007E-2</v>
      </c>
      <c r="M33" s="72">
        <f t="shared" si="17"/>
        <v>9.4090500000000007E-2</v>
      </c>
      <c r="N33" s="72">
        <f t="shared" si="17"/>
        <v>9.4090500000000007E-2</v>
      </c>
      <c r="O33" s="72">
        <f t="shared" si="17"/>
        <v>9.4090500000000007E-2</v>
      </c>
      <c r="P33" s="72">
        <f t="shared" si="17"/>
        <v>9.4090500000000007E-2</v>
      </c>
      <c r="Q33" s="72">
        <f t="shared" si="17"/>
        <v>9.4090500000000007E-2</v>
      </c>
      <c r="R33" s="72">
        <f t="shared" si="17"/>
        <v>9.4090500000000007E-2</v>
      </c>
      <c r="S33" s="72">
        <f t="shared" si="17"/>
        <v>9.4090500000000007E-2</v>
      </c>
      <c r="T33" s="72">
        <f t="shared" si="17"/>
        <v>9.4090500000000007E-2</v>
      </c>
      <c r="U33" s="72">
        <f t="shared" si="17"/>
        <v>9.4090500000000007E-2</v>
      </c>
      <c r="V33" s="72">
        <f t="shared" si="17"/>
        <v>9.4090500000000007E-2</v>
      </c>
      <c r="W33" s="72">
        <f t="shared" si="17"/>
        <v>9.4090500000000007E-2</v>
      </c>
      <c r="X33" s="72">
        <f t="shared" si="17"/>
        <v>9.4090500000000007E-2</v>
      </c>
      <c r="Y33" s="72">
        <f t="shared" si="17"/>
        <v>9.4090500000000007E-2</v>
      </c>
      <c r="Z33" s="72">
        <f t="shared" si="17"/>
        <v>9.4090500000000007E-2</v>
      </c>
      <c r="AA33" s="72">
        <f t="shared" si="17"/>
        <v>9.4090500000000007E-2</v>
      </c>
      <c r="AB33" s="72">
        <f t="shared" si="17"/>
        <v>9.4090500000000007E-2</v>
      </c>
      <c r="AC33" s="72">
        <f t="shared" si="17"/>
        <v>9.4090500000000007E-2</v>
      </c>
      <c r="AD33" s="72">
        <f t="shared" si="17"/>
        <v>9.4090500000000007E-2</v>
      </c>
      <c r="AE33" s="72">
        <f t="shared" si="17"/>
        <v>9.4090500000000007E-2</v>
      </c>
      <c r="AF33" s="72">
        <f t="shared" si="17"/>
        <v>9.4090500000000007E-2</v>
      </c>
      <c r="AG33" s="72">
        <f t="shared" si="17"/>
        <v>9.4090500000000007E-2</v>
      </c>
      <c r="AH33" s="72">
        <f t="shared" si="17"/>
        <v>9.4090500000000007E-2</v>
      </c>
      <c r="AI33" s="72">
        <f t="shared" si="17"/>
        <v>9.4090500000000007E-2</v>
      </c>
      <c r="AJ33" s="72">
        <f t="shared" si="17"/>
        <v>9.4090500000000007E-2</v>
      </c>
      <c r="AK33" s="72">
        <f t="shared" si="17"/>
        <v>9.4090500000000007E-2</v>
      </c>
      <c r="AL33" s="72">
        <f t="shared" si="17"/>
        <v>9.4090500000000007E-2</v>
      </c>
      <c r="AM33" s="72">
        <f t="shared" si="17"/>
        <v>9.4090500000000007E-2</v>
      </c>
      <c r="AN33" s="72">
        <f t="shared" si="17"/>
        <v>9.4090500000000007E-2</v>
      </c>
      <c r="AO33" s="72">
        <f t="shared" si="17"/>
        <v>9.4090500000000007E-2</v>
      </c>
      <c r="AP33" s="72">
        <f t="shared" si="17"/>
        <v>9.4090500000000007E-2</v>
      </c>
      <c r="AQ33" s="72">
        <f t="shared" si="17"/>
        <v>9.4090500000000007E-2</v>
      </c>
      <c r="AR33" s="72">
        <f t="shared" si="17"/>
        <v>9.4090500000000007E-2</v>
      </c>
      <c r="AS33" s="72">
        <f t="shared" si="17"/>
        <v>9.4090500000000007E-2</v>
      </c>
      <c r="AT33" s="72">
        <f t="shared" si="17"/>
        <v>9.4090500000000007E-2</v>
      </c>
      <c r="AU33" s="72">
        <f t="shared" si="17"/>
        <v>9.4090500000000007E-2</v>
      </c>
      <c r="AV33" s="72">
        <f t="shared" si="17"/>
        <v>9.4090500000000007E-2</v>
      </c>
      <c r="AW33" s="72">
        <f t="shared" si="17"/>
        <v>9.4090500000000007E-2</v>
      </c>
      <c r="AX33" s="72">
        <f t="shared" si="17"/>
        <v>9.4090500000000007E-2</v>
      </c>
      <c r="AY33" s="72">
        <f t="shared" si="17"/>
        <v>9.4090500000000007E-2</v>
      </c>
      <c r="AZ33" s="72">
        <f t="shared" si="17"/>
        <v>9.4090500000000007E-2</v>
      </c>
      <c r="BA33" s="72">
        <f t="shared" si="17"/>
        <v>9.4090500000000007E-2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4.704525000000003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-4.704525000000003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-4.704525000000003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9.4090500000000007E-2</v>
      </c>
      <c r="E35" s="72">
        <f t="shared" si="18"/>
        <v>0.18818100000000001</v>
      </c>
      <c r="F35" s="72">
        <f t="shared" si="18"/>
        <v>0.28227150000000001</v>
      </c>
      <c r="G35" s="72">
        <f t="shared" si="18"/>
        <v>0.37636200000000003</v>
      </c>
      <c r="H35" s="72">
        <f t="shared" si="18"/>
        <v>0.47045250000000005</v>
      </c>
      <c r="I35" s="72">
        <f t="shared" si="18"/>
        <v>0.56454300000000002</v>
      </c>
      <c r="J35" s="72">
        <f t="shared" si="18"/>
        <v>0.65863349999999998</v>
      </c>
      <c r="K35" s="72">
        <f t="shared" si="18"/>
        <v>0.75272399999999995</v>
      </c>
      <c r="L35" s="72">
        <f t="shared" si="18"/>
        <v>0.84681449999999991</v>
      </c>
      <c r="M35" s="72">
        <f t="shared" si="18"/>
        <v>0.94090499999999988</v>
      </c>
      <c r="N35" s="72">
        <f t="shared" si="18"/>
        <v>1.0349955</v>
      </c>
      <c r="O35" s="72">
        <f t="shared" si="18"/>
        <v>1.129086</v>
      </c>
      <c r="P35" s="72">
        <f t="shared" si="18"/>
        <v>1.2231765000000001</v>
      </c>
      <c r="Q35" s="72">
        <f t="shared" si="18"/>
        <v>1.3172670000000002</v>
      </c>
      <c r="R35" s="72">
        <f t="shared" si="18"/>
        <v>1.4113575000000003</v>
      </c>
      <c r="S35" s="72">
        <f t="shared" si="18"/>
        <v>1.5054480000000003</v>
      </c>
      <c r="T35" s="72">
        <f t="shared" si="18"/>
        <v>1.5995385000000004</v>
      </c>
      <c r="U35" s="72">
        <f t="shared" si="18"/>
        <v>1.6936290000000005</v>
      </c>
      <c r="V35" s="72">
        <f t="shared" si="18"/>
        <v>1.7877195000000006</v>
      </c>
      <c r="W35" s="72">
        <f t="shared" si="18"/>
        <v>1.8818100000000006</v>
      </c>
      <c r="X35" s="72">
        <f t="shared" si="18"/>
        <v>1.9759005000000007</v>
      </c>
      <c r="Y35" s="72">
        <f t="shared" si="18"/>
        <v>2.0699910000000008</v>
      </c>
      <c r="Z35" s="72">
        <f t="shared" si="18"/>
        <v>2.1640815000000009</v>
      </c>
      <c r="AA35" s="72">
        <f t="shared" si="18"/>
        <v>2.258172000000001</v>
      </c>
      <c r="AB35" s="72">
        <f t="shared" si="18"/>
        <v>2.352262500000001</v>
      </c>
      <c r="AC35" s="72">
        <f t="shared" si="18"/>
        <v>2.4463530000000011</v>
      </c>
      <c r="AD35" s="72">
        <f t="shared" si="18"/>
        <v>2.5404435000000012</v>
      </c>
      <c r="AE35" s="72">
        <f t="shared" si="18"/>
        <v>2.6345340000000013</v>
      </c>
      <c r="AF35" s="72">
        <f t="shared" si="18"/>
        <v>2.7286245000000013</v>
      </c>
      <c r="AG35" s="72">
        <f t="shared" si="18"/>
        <v>2.8227150000000014</v>
      </c>
      <c r="AH35" s="72">
        <f t="shared" si="18"/>
        <v>2.9168055000000015</v>
      </c>
      <c r="AI35" s="72">
        <f t="shared" si="18"/>
        <v>3.0108960000000016</v>
      </c>
      <c r="AJ35" s="72">
        <f t="shared" si="18"/>
        <v>3.1049865000000016</v>
      </c>
      <c r="AK35" s="72">
        <f t="shared" si="18"/>
        <v>3.1990770000000017</v>
      </c>
      <c r="AL35" s="72">
        <f t="shared" si="18"/>
        <v>3.2931675000000018</v>
      </c>
      <c r="AM35" s="72">
        <f t="shared" si="18"/>
        <v>3.3872580000000019</v>
      </c>
      <c r="AN35" s="72">
        <f t="shared" si="18"/>
        <v>3.481348500000002</v>
      </c>
      <c r="AO35" s="72">
        <f t="shared" si="18"/>
        <v>3.575439000000002</v>
      </c>
      <c r="AP35" s="72">
        <f t="shared" si="18"/>
        <v>3.6695295000000021</v>
      </c>
      <c r="AQ35" s="72">
        <f t="shared" si="18"/>
        <v>3.7636200000000022</v>
      </c>
      <c r="AR35" s="72">
        <f t="shared" si="18"/>
        <v>3.8577105000000023</v>
      </c>
      <c r="AS35" s="72">
        <f t="shared" si="18"/>
        <v>3.9518010000000023</v>
      </c>
      <c r="AT35" s="72">
        <f t="shared" si="18"/>
        <v>4.0458915000000024</v>
      </c>
      <c r="AU35" s="72">
        <f t="shared" si="18"/>
        <v>4.1399820000000025</v>
      </c>
      <c r="AV35" s="72">
        <f t="shared" si="18"/>
        <v>4.2340725000000026</v>
      </c>
      <c r="AW35" s="72">
        <f t="shared" si="18"/>
        <v>4.3281630000000026</v>
      </c>
      <c r="AX35" s="72">
        <f t="shared" si="18"/>
        <v>4.4222535000000027</v>
      </c>
      <c r="AY35" s="72">
        <f t="shared" si="18"/>
        <v>4.5163440000000028</v>
      </c>
      <c r="AZ35" s="72">
        <f t="shared" si="18"/>
        <v>4.6104345000000029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4.7045250000000004E-2</v>
      </c>
      <c r="E36" s="66">
        <f t="shared" si="19"/>
        <v>0.14113575</v>
      </c>
      <c r="F36" s="66">
        <f t="shared" si="19"/>
        <v>0.23522625000000003</v>
      </c>
      <c r="G36" s="66">
        <f t="shared" si="19"/>
        <v>0.32931675000000005</v>
      </c>
      <c r="H36" s="66">
        <f t="shared" si="19"/>
        <v>0.42340725000000001</v>
      </c>
      <c r="I36" s="66">
        <f t="shared" si="19"/>
        <v>0.51749774999999998</v>
      </c>
      <c r="J36" s="66">
        <f t="shared" si="19"/>
        <v>0.61158825000000006</v>
      </c>
      <c r="K36" s="66">
        <f t="shared" si="19"/>
        <v>0.70567874999999991</v>
      </c>
      <c r="L36" s="66">
        <f t="shared" si="19"/>
        <v>0.79976924999999999</v>
      </c>
      <c r="M36" s="66">
        <f t="shared" si="19"/>
        <v>0.89385974999999984</v>
      </c>
      <c r="N36" s="66">
        <f t="shared" si="19"/>
        <v>0.98795024999999992</v>
      </c>
      <c r="O36" s="66">
        <f t="shared" si="19"/>
        <v>1.08204075</v>
      </c>
      <c r="P36" s="66">
        <f t="shared" si="19"/>
        <v>1.1761312500000001</v>
      </c>
      <c r="Q36" s="66">
        <f t="shared" si="19"/>
        <v>1.2702217500000001</v>
      </c>
      <c r="R36" s="66">
        <f t="shared" si="19"/>
        <v>1.3643122500000002</v>
      </c>
      <c r="S36" s="66">
        <f t="shared" si="19"/>
        <v>1.4584027500000003</v>
      </c>
      <c r="T36" s="66">
        <f t="shared" si="19"/>
        <v>1.5524932500000004</v>
      </c>
      <c r="U36" s="66">
        <f t="shared" si="19"/>
        <v>1.6465837500000005</v>
      </c>
      <c r="V36" s="66">
        <f t="shared" si="19"/>
        <v>1.7406742500000005</v>
      </c>
      <c r="W36" s="66">
        <f t="shared" si="19"/>
        <v>1.8347647500000006</v>
      </c>
      <c r="X36" s="66">
        <f t="shared" si="19"/>
        <v>1.9288552500000007</v>
      </c>
      <c r="Y36" s="66">
        <f t="shared" si="19"/>
        <v>2.0229457500000008</v>
      </c>
      <c r="Z36" s="66">
        <f t="shared" si="19"/>
        <v>2.1170362500000008</v>
      </c>
      <c r="AA36" s="66">
        <f t="shared" si="19"/>
        <v>2.2111267500000009</v>
      </c>
      <c r="AB36" s="66">
        <f t="shared" si="19"/>
        <v>2.305217250000001</v>
      </c>
      <c r="AC36" s="66">
        <f t="shared" si="19"/>
        <v>2.3993077500000011</v>
      </c>
      <c r="AD36" s="66">
        <f t="shared" si="19"/>
        <v>2.4933982500000011</v>
      </c>
      <c r="AE36" s="66">
        <f t="shared" si="19"/>
        <v>2.5874887500000012</v>
      </c>
      <c r="AF36" s="66">
        <f t="shared" si="19"/>
        <v>2.6815792500000013</v>
      </c>
      <c r="AG36" s="66">
        <f t="shared" si="19"/>
        <v>2.7756697500000014</v>
      </c>
      <c r="AH36" s="66">
        <f t="shared" si="19"/>
        <v>2.8697602500000015</v>
      </c>
      <c r="AI36" s="66">
        <f t="shared" si="19"/>
        <v>2.9638507500000015</v>
      </c>
      <c r="AJ36" s="66">
        <f t="shared" si="19"/>
        <v>3.0579412500000016</v>
      </c>
      <c r="AK36" s="66">
        <f t="shared" si="19"/>
        <v>3.1520317500000017</v>
      </c>
      <c r="AL36" s="66">
        <f t="shared" si="19"/>
        <v>3.2461222500000018</v>
      </c>
      <c r="AM36" s="66">
        <f t="shared" si="19"/>
        <v>3.3402127500000018</v>
      </c>
      <c r="AN36" s="66">
        <f t="shared" si="19"/>
        <v>3.4343032500000019</v>
      </c>
      <c r="AO36" s="66">
        <f t="shared" si="19"/>
        <v>3.528393750000002</v>
      </c>
      <c r="AP36" s="66">
        <f t="shared" si="19"/>
        <v>3.6224842500000021</v>
      </c>
      <c r="AQ36" s="66">
        <f t="shared" si="19"/>
        <v>3.7165747500000021</v>
      </c>
      <c r="AR36" s="66">
        <f t="shared" si="19"/>
        <v>3.8106652500000022</v>
      </c>
      <c r="AS36" s="66">
        <f t="shared" si="19"/>
        <v>3.9047557500000023</v>
      </c>
      <c r="AT36" s="66">
        <f t="shared" si="19"/>
        <v>3.9988462500000024</v>
      </c>
      <c r="AU36" s="66">
        <f t="shared" si="19"/>
        <v>4.0929367500000025</v>
      </c>
      <c r="AV36" s="66">
        <f t="shared" si="19"/>
        <v>4.1870272500000025</v>
      </c>
      <c r="AW36" s="66">
        <f t="shared" si="19"/>
        <v>4.2811177500000026</v>
      </c>
      <c r="AX36" s="66">
        <f t="shared" si="19"/>
        <v>4.3752082500000027</v>
      </c>
      <c r="AY36" s="66">
        <f t="shared" si="19"/>
        <v>4.4692987500000028</v>
      </c>
      <c r="AZ36" s="66">
        <f t="shared" si="19"/>
        <v>4.5633892500000028</v>
      </c>
      <c r="BA36" s="66">
        <f t="shared" si="19"/>
        <v>2.3052172500000014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2.3052172499999999E-2</v>
      </c>
      <c r="F39" s="72">
        <f t="shared" si="20"/>
        <v>5.5080202337999998E-2</v>
      </c>
      <c r="G39" s="72">
        <f t="shared" si="20"/>
        <v>9.2045348892000001E-2</v>
      </c>
      <c r="H39" s="72">
        <f t="shared" si="20"/>
        <v>0.12505869444599998</v>
      </c>
      <c r="I39" s="72">
        <f t="shared" si="20"/>
        <v>0.15440476867199998</v>
      </c>
      <c r="J39" s="72">
        <f t="shared" si="20"/>
        <v>0.18036810124199998</v>
      </c>
      <c r="K39" s="72">
        <f t="shared" si="20"/>
        <v>0.20319370381799998</v>
      </c>
      <c r="L39" s="72">
        <f t="shared" si="20"/>
        <v>0.22312658806199998</v>
      </c>
      <c r="M39" s="72">
        <f t="shared" si="20"/>
        <v>0.24258525618599996</v>
      </c>
      <c r="N39" s="72">
        <f t="shared" si="20"/>
        <v>0.26204392430999995</v>
      </c>
      <c r="O39" s="72">
        <f t="shared" si="20"/>
        <v>0.28150259243399994</v>
      </c>
      <c r="P39" s="72">
        <f t="shared" si="20"/>
        <v>0.30096126055799993</v>
      </c>
      <c r="Q39" s="72">
        <f t="shared" si="20"/>
        <v>0.32041992868199992</v>
      </c>
      <c r="R39" s="72">
        <f t="shared" si="20"/>
        <v>0.33987859680599991</v>
      </c>
      <c r="S39" s="72">
        <f t="shared" si="20"/>
        <v>0.3593372649299999</v>
      </c>
      <c r="T39" s="72">
        <f t="shared" si="20"/>
        <v>0.37879593305399989</v>
      </c>
      <c r="U39" s="72">
        <f t="shared" si="20"/>
        <v>0.39825460117799988</v>
      </c>
      <c r="V39" s="72">
        <f t="shared" si="20"/>
        <v>0.41771326930199987</v>
      </c>
      <c r="W39" s="72">
        <f t="shared" si="20"/>
        <v>0.43717193742599986</v>
      </c>
      <c r="X39" s="72">
        <f t="shared" si="20"/>
        <v>0.45663060554999985</v>
      </c>
      <c r="Y39" s="72">
        <f t="shared" si="20"/>
        <v>0.45845633761199983</v>
      </c>
      <c r="Z39" s="72">
        <f t="shared" si="20"/>
        <v>0.44264913361199981</v>
      </c>
      <c r="AA39" s="72">
        <f t="shared" si="20"/>
        <v>0.42684192961199979</v>
      </c>
      <c r="AB39" s="72">
        <f t="shared" si="20"/>
        <v>0.41103472561199977</v>
      </c>
      <c r="AC39" s="72">
        <f t="shared" si="20"/>
        <v>0.39522752161199975</v>
      </c>
      <c r="AD39" s="72">
        <f t="shared" si="20"/>
        <v>0.37942031761199974</v>
      </c>
      <c r="AE39" s="72">
        <f t="shared" si="20"/>
        <v>0.36361311361199972</v>
      </c>
      <c r="AF39" s="72">
        <f t="shared" si="20"/>
        <v>0.3478059096119997</v>
      </c>
      <c r="AG39" s="72">
        <f t="shared" si="20"/>
        <v>0.33199870561199968</v>
      </c>
      <c r="AH39" s="72">
        <f t="shared" si="20"/>
        <v>0.31619150161199966</v>
      </c>
      <c r="AI39" s="72">
        <f t="shared" si="20"/>
        <v>0.30038429761199964</v>
      </c>
      <c r="AJ39" s="72">
        <f t="shared" si="20"/>
        <v>0.28457709361199962</v>
      </c>
      <c r="AK39" s="72">
        <f t="shared" si="20"/>
        <v>0.2687698896119996</v>
      </c>
      <c r="AL39" s="72">
        <f t="shared" si="20"/>
        <v>0.25296268561199958</v>
      </c>
      <c r="AM39" s="72">
        <f t="shared" si="20"/>
        <v>0.23715548161199959</v>
      </c>
      <c r="AN39" s="72">
        <f t="shared" si="20"/>
        <v>0.2213482776119996</v>
      </c>
      <c r="AO39" s="72">
        <f t="shared" si="20"/>
        <v>0.20554107361199961</v>
      </c>
      <c r="AP39" s="72">
        <f t="shared" si="20"/>
        <v>0.18973386961199962</v>
      </c>
      <c r="AQ39" s="72">
        <f t="shared" si="20"/>
        <v>0.17392666561199963</v>
      </c>
      <c r="AR39" s="72">
        <f t="shared" si="20"/>
        <v>0.15811946161199963</v>
      </c>
      <c r="AS39" s="72">
        <f t="shared" si="20"/>
        <v>0.14231225761199964</v>
      </c>
      <c r="AT39" s="72">
        <f t="shared" si="20"/>
        <v>0.12650505361199965</v>
      </c>
      <c r="AU39" s="72">
        <f t="shared" si="20"/>
        <v>0.11069784961199965</v>
      </c>
      <c r="AV39" s="72">
        <f t="shared" si="20"/>
        <v>9.4890645611999641E-2</v>
      </c>
      <c r="AW39" s="72">
        <f t="shared" si="20"/>
        <v>7.9083441611999636E-2</v>
      </c>
      <c r="AX39" s="72">
        <f t="shared" si="20"/>
        <v>6.3276237611999631E-2</v>
      </c>
      <c r="AY39" s="72">
        <f t="shared" si="20"/>
        <v>4.7469033611999625E-2</v>
      </c>
      <c r="AZ39" s="72">
        <f t="shared" si="20"/>
        <v>3.166182961199962E-2</v>
      </c>
      <c r="BA39" s="72">
        <f t="shared" si="20"/>
        <v>1.5854625611999618E-2</v>
      </c>
      <c r="BB39" s="72">
        <f t="shared" si="20"/>
        <v>4.7421611999616531E-5</v>
      </c>
      <c r="BC39" s="72">
        <f t="shared" si="20"/>
        <v>4.7421611999616531E-5</v>
      </c>
      <c r="BD39" s="72">
        <f t="shared" si="20"/>
        <v>4.7421611999616531E-5</v>
      </c>
      <c r="BE39" s="72">
        <f t="shared" si="20"/>
        <v>4.7421611999616531E-5</v>
      </c>
      <c r="BF39" s="72">
        <f t="shared" si="20"/>
        <v>4.7421611999616531E-5</v>
      </c>
      <c r="BG39" s="72">
        <f t="shared" si="20"/>
        <v>4.7421611999616531E-5</v>
      </c>
      <c r="BH39" s="72">
        <f t="shared" si="20"/>
        <v>4.7421611999616531E-5</v>
      </c>
      <c r="BI39" s="72">
        <f t="shared" si="20"/>
        <v>4.7421611999616531E-5</v>
      </c>
      <c r="BJ39" s="72">
        <f t="shared" si="20"/>
        <v>4.7421611999616531E-5</v>
      </c>
      <c r="BK39" s="72">
        <f t="shared" si="20"/>
        <v>4.7421611999616531E-5</v>
      </c>
      <c r="BL39" s="72">
        <f t="shared" si="20"/>
        <v>4.7421611999616531E-5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6.5863350000000001E-2</v>
      </c>
      <c r="E40" s="74">
        <f t="shared" ref="E40:BL40" si="21">(E26-E115)</f>
        <v>0.19642332779999999</v>
      </c>
      <c r="F40" s="74">
        <f t="shared" si="21"/>
        <v>0.17602450739999997</v>
      </c>
      <c r="G40" s="74">
        <f t="shared" si="21"/>
        <v>0.15720640739999997</v>
      </c>
      <c r="H40" s="74">
        <f t="shared" si="21"/>
        <v>0.1397432106</v>
      </c>
      <c r="I40" s="74">
        <f t="shared" si="21"/>
        <v>0.123634917</v>
      </c>
      <c r="J40" s="74">
        <f t="shared" si="21"/>
        <v>0.1086933456</v>
      </c>
      <c r="K40" s="74">
        <f t="shared" si="21"/>
        <v>9.491849640000001E-2</v>
      </c>
      <c r="L40" s="74">
        <f t="shared" si="21"/>
        <v>9.2660324400000008E-2</v>
      </c>
      <c r="M40" s="74">
        <f t="shared" si="21"/>
        <v>9.2660324400000008E-2</v>
      </c>
      <c r="N40" s="74">
        <f t="shared" si="21"/>
        <v>9.2660324400000008E-2</v>
      </c>
      <c r="O40" s="74">
        <f t="shared" si="21"/>
        <v>9.2660324400000008E-2</v>
      </c>
      <c r="P40" s="74">
        <f t="shared" si="21"/>
        <v>9.2660324400000008E-2</v>
      </c>
      <c r="Q40" s="74">
        <f t="shared" si="21"/>
        <v>9.2660324400000008E-2</v>
      </c>
      <c r="R40" s="74">
        <f t="shared" si="21"/>
        <v>9.2660324400000008E-2</v>
      </c>
      <c r="S40" s="74">
        <f t="shared" si="21"/>
        <v>9.2660324400000008E-2</v>
      </c>
      <c r="T40" s="74">
        <f t="shared" si="21"/>
        <v>9.2660324400000008E-2</v>
      </c>
      <c r="U40" s="74">
        <f t="shared" si="21"/>
        <v>9.2660324400000008E-2</v>
      </c>
      <c r="V40" s="74">
        <f t="shared" si="21"/>
        <v>9.2660324400000008E-2</v>
      </c>
      <c r="W40" s="74">
        <f t="shared" si="21"/>
        <v>9.2660324400000008E-2</v>
      </c>
      <c r="X40" s="74">
        <f t="shared" si="21"/>
        <v>8.6939622000000022E-3</v>
      </c>
      <c r="Y40" s="74">
        <f t="shared" si="21"/>
        <v>-7.5272400000000003E-2</v>
      </c>
      <c r="Z40" s="74">
        <f t="shared" si="21"/>
        <v>-7.5272400000000003E-2</v>
      </c>
      <c r="AA40" s="74">
        <f t="shared" si="21"/>
        <v>-7.5272400000000003E-2</v>
      </c>
      <c r="AB40" s="74">
        <f t="shared" si="21"/>
        <v>-7.5272400000000003E-2</v>
      </c>
      <c r="AC40" s="74">
        <f t="shared" si="21"/>
        <v>-7.5272400000000003E-2</v>
      </c>
      <c r="AD40" s="74">
        <f t="shared" si="21"/>
        <v>-7.5272400000000003E-2</v>
      </c>
      <c r="AE40" s="74">
        <f t="shared" si="21"/>
        <v>-7.5272400000000003E-2</v>
      </c>
      <c r="AF40" s="74">
        <f t="shared" si="21"/>
        <v>-7.5272400000000003E-2</v>
      </c>
      <c r="AG40" s="74">
        <f t="shared" si="21"/>
        <v>-7.5272400000000003E-2</v>
      </c>
      <c r="AH40" s="74">
        <f t="shared" si="21"/>
        <v>-7.5272400000000003E-2</v>
      </c>
      <c r="AI40" s="74">
        <f t="shared" si="21"/>
        <v>-7.5272400000000003E-2</v>
      </c>
      <c r="AJ40" s="74">
        <f t="shared" si="21"/>
        <v>-7.5272400000000003E-2</v>
      </c>
      <c r="AK40" s="74">
        <f t="shared" si="21"/>
        <v>-7.5272400000000003E-2</v>
      </c>
      <c r="AL40" s="74">
        <f t="shared" si="21"/>
        <v>-7.5272400000000003E-2</v>
      </c>
      <c r="AM40" s="74">
        <f t="shared" si="21"/>
        <v>-7.5272400000000003E-2</v>
      </c>
      <c r="AN40" s="74">
        <f t="shared" si="21"/>
        <v>-7.5272400000000003E-2</v>
      </c>
      <c r="AO40" s="74">
        <f t="shared" si="21"/>
        <v>-7.5272400000000003E-2</v>
      </c>
      <c r="AP40" s="74">
        <f t="shared" si="21"/>
        <v>-7.5272400000000003E-2</v>
      </c>
      <c r="AQ40" s="74">
        <f t="shared" si="21"/>
        <v>-7.5272400000000003E-2</v>
      </c>
      <c r="AR40" s="74">
        <f t="shared" si="21"/>
        <v>-7.5272400000000003E-2</v>
      </c>
      <c r="AS40" s="74">
        <f t="shared" si="21"/>
        <v>-7.5272400000000003E-2</v>
      </c>
      <c r="AT40" s="74">
        <f t="shared" si="21"/>
        <v>-7.5272400000000003E-2</v>
      </c>
      <c r="AU40" s="74">
        <f t="shared" si="21"/>
        <v>-7.5272400000000003E-2</v>
      </c>
      <c r="AV40" s="74">
        <f t="shared" si="21"/>
        <v>-7.5272400000000003E-2</v>
      </c>
      <c r="AW40" s="74">
        <f t="shared" si="21"/>
        <v>-7.5272400000000003E-2</v>
      </c>
      <c r="AX40" s="74">
        <f t="shared" si="21"/>
        <v>-7.5272400000000003E-2</v>
      </c>
      <c r="AY40" s="74">
        <f t="shared" si="21"/>
        <v>-7.5272400000000003E-2</v>
      </c>
      <c r="AZ40" s="74">
        <f t="shared" si="21"/>
        <v>-7.5272400000000003E-2</v>
      </c>
      <c r="BA40" s="74">
        <f t="shared" si="21"/>
        <v>-7.5272400000000003E-2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2.258171999993952E-4</v>
      </c>
      <c r="BO40" s="323"/>
    </row>
    <row r="41" spans="1:107" s="36" customFormat="1" ht="15" customHeight="1" x14ac:dyDescent="0.2">
      <c r="A41" s="73" t="s">
        <v>392</v>
      </c>
      <c r="B41" s="74"/>
      <c r="C41" s="74"/>
      <c r="D41" s="74">
        <f>D40*FIT_35</f>
        <v>2.3052172499999999E-2</v>
      </c>
      <c r="E41" s="74">
        <f>E40*FIT_35-SUM(D40:E40)*FIT_Tax_Change</f>
        <v>3.2028029837999995E-2</v>
      </c>
      <c r="F41" s="74">
        <f t="shared" ref="F41:AK41" si="22">F40*FIT_21</f>
        <v>3.6965146553999996E-2</v>
      </c>
      <c r="G41" s="74">
        <f t="shared" si="22"/>
        <v>3.3013345553999991E-2</v>
      </c>
      <c r="H41" s="74">
        <f t="shared" si="22"/>
        <v>2.9346074226E-2</v>
      </c>
      <c r="I41" s="74">
        <f t="shared" si="22"/>
        <v>2.5963332569999997E-2</v>
      </c>
      <c r="J41" s="74">
        <f t="shared" si="22"/>
        <v>2.2825602576000002E-2</v>
      </c>
      <c r="K41" s="74">
        <f t="shared" si="22"/>
        <v>1.9932884244000002E-2</v>
      </c>
      <c r="L41" s="74">
        <f t="shared" si="22"/>
        <v>1.9458668124E-2</v>
      </c>
      <c r="M41" s="74">
        <f>M40*FIT_21</f>
        <v>1.9458668124E-2</v>
      </c>
      <c r="N41" s="74">
        <f>N40*FIT_21</f>
        <v>1.9458668124E-2</v>
      </c>
      <c r="O41" s="74">
        <f t="shared" si="22"/>
        <v>1.9458668124E-2</v>
      </c>
      <c r="P41" s="74">
        <f t="shared" si="22"/>
        <v>1.9458668124E-2</v>
      </c>
      <c r="Q41" s="74">
        <f t="shared" si="22"/>
        <v>1.9458668124E-2</v>
      </c>
      <c r="R41" s="74">
        <f t="shared" si="22"/>
        <v>1.9458668124E-2</v>
      </c>
      <c r="S41" s="74">
        <f>S40*FIT_21</f>
        <v>1.9458668124E-2</v>
      </c>
      <c r="T41" s="74">
        <f t="shared" si="22"/>
        <v>1.9458668124E-2</v>
      </c>
      <c r="U41" s="74">
        <f t="shared" si="22"/>
        <v>1.9458668124E-2</v>
      </c>
      <c r="V41" s="74">
        <f t="shared" si="22"/>
        <v>1.9458668124E-2</v>
      </c>
      <c r="W41" s="74">
        <f t="shared" si="22"/>
        <v>1.9458668124E-2</v>
      </c>
      <c r="X41" s="74">
        <f t="shared" si="22"/>
        <v>1.8257320620000005E-3</v>
      </c>
      <c r="Y41" s="74">
        <f>Y40*FIT_21</f>
        <v>-1.5807204000000002E-2</v>
      </c>
      <c r="Z41" s="74">
        <f>Z40*FIT_21</f>
        <v>-1.5807204000000002E-2</v>
      </c>
      <c r="AA41" s="74">
        <f t="shared" si="22"/>
        <v>-1.5807204000000002E-2</v>
      </c>
      <c r="AB41" s="74">
        <f t="shared" si="22"/>
        <v>-1.5807204000000002E-2</v>
      </c>
      <c r="AC41" s="74">
        <f t="shared" si="22"/>
        <v>-1.5807204000000002E-2</v>
      </c>
      <c r="AD41" s="74">
        <f t="shared" si="22"/>
        <v>-1.5807204000000002E-2</v>
      </c>
      <c r="AE41" s="74">
        <f t="shared" si="22"/>
        <v>-1.5807204000000002E-2</v>
      </c>
      <c r="AF41" s="74">
        <f t="shared" si="22"/>
        <v>-1.5807204000000002E-2</v>
      </c>
      <c r="AG41" s="74">
        <f>AG40*FIT_21</f>
        <v>-1.5807204000000002E-2</v>
      </c>
      <c r="AH41" s="74">
        <f t="shared" si="22"/>
        <v>-1.5807204000000002E-2</v>
      </c>
      <c r="AI41" s="74">
        <f t="shared" si="22"/>
        <v>-1.5807204000000002E-2</v>
      </c>
      <c r="AJ41" s="74">
        <f t="shared" si="22"/>
        <v>-1.5807204000000002E-2</v>
      </c>
      <c r="AK41" s="74">
        <f t="shared" si="22"/>
        <v>-1.5807204000000002E-2</v>
      </c>
      <c r="AL41" s="74">
        <f t="shared" ref="AL41:BL41" si="23">AL40*FIT_21</f>
        <v>-1.5807204000000002E-2</v>
      </c>
      <c r="AM41" s="74">
        <f t="shared" si="23"/>
        <v>-1.5807204000000002E-2</v>
      </c>
      <c r="AN41" s="74">
        <f t="shared" si="23"/>
        <v>-1.5807204000000002E-2</v>
      </c>
      <c r="AO41" s="74">
        <f t="shared" si="23"/>
        <v>-1.5807204000000002E-2</v>
      </c>
      <c r="AP41" s="74">
        <f t="shared" si="23"/>
        <v>-1.5807204000000002E-2</v>
      </c>
      <c r="AQ41" s="74">
        <f t="shared" si="23"/>
        <v>-1.5807204000000002E-2</v>
      </c>
      <c r="AR41" s="74">
        <f t="shared" si="23"/>
        <v>-1.5807204000000002E-2</v>
      </c>
      <c r="AS41" s="74">
        <f t="shared" si="23"/>
        <v>-1.5807204000000002E-2</v>
      </c>
      <c r="AT41" s="74">
        <f t="shared" si="23"/>
        <v>-1.5807204000000002E-2</v>
      </c>
      <c r="AU41" s="74">
        <f t="shared" si="23"/>
        <v>-1.5807204000000002E-2</v>
      </c>
      <c r="AV41" s="74">
        <f t="shared" si="23"/>
        <v>-1.5807204000000002E-2</v>
      </c>
      <c r="AW41" s="74">
        <f t="shared" si="23"/>
        <v>-1.5807204000000002E-2</v>
      </c>
      <c r="AX41" s="74">
        <f>AX40*FIT_21</f>
        <v>-1.5807204000000002E-2</v>
      </c>
      <c r="AY41" s="74">
        <f>AY40*FIT_21</f>
        <v>-1.5807204000000002E-2</v>
      </c>
      <c r="AZ41" s="74">
        <f>AZ40*FIT_21</f>
        <v>-1.5807204000000002E-2</v>
      </c>
      <c r="BA41" s="74">
        <f t="shared" si="23"/>
        <v>-1.5807204000000002E-2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4.7421611999616531E-5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" si="24">SUM(C39:C40)</f>
        <v>0</v>
      </c>
      <c r="D42" s="72">
        <f>SUM(D39,D41)</f>
        <v>2.3052172499999999E-2</v>
      </c>
      <c r="E42" s="72">
        <f t="shared" ref="E42:BM42" si="25">SUM(E39,E41)</f>
        <v>5.5080202337999998E-2</v>
      </c>
      <c r="F42" s="72">
        <f t="shared" si="25"/>
        <v>9.2045348892000001E-2</v>
      </c>
      <c r="G42" s="72">
        <f>SUM(G39,G41)</f>
        <v>0.12505869444599998</v>
      </c>
      <c r="H42" s="72">
        <f t="shared" si="25"/>
        <v>0.15440476867199998</v>
      </c>
      <c r="I42" s="72">
        <f t="shared" si="25"/>
        <v>0.18036810124199998</v>
      </c>
      <c r="J42" s="72">
        <f t="shared" si="25"/>
        <v>0.20319370381799998</v>
      </c>
      <c r="K42" s="72">
        <f t="shared" si="25"/>
        <v>0.22312658806199998</v>
      </c>
      <c r="L42" s="72">
        <f t="shared" si="25"/>
        <v>0.24258525618599996</v>
      </c>
      <c r="M42" s="72">
        <f t="shared" si="25"/>
        <v>0.26204392430999995</v>
      </c>
      <c r="N42" s="72">
        <f t="shared" si="25"/>
        <v>0.28150259243399994</v>
      </c>
      <c r="O42" s="72">
        <f t="shared" si="25"/>
        <v>0.30096126055799993</v>
      </c>
      <c r="P42" s="72">
        <f t="shared" si="25"/>
        <v>0.32041992868199992</v>
      </c>
      <c r="Q42" s="72">
        <f t="shared" si="25"/>
        <v>0.33987859680599991</v>
      </c>
      <c r="R42" s="72">
        <f t="shared" si="25"/>
        <v>0.3593372649299999</v>
      </c>
      <c r="S42" s="72">
        <f>SUM(S39,S41)</f>
        <v>0.37879593305399989</v>
      </c>
      <c r="T42" s="72">
        <f t="shared" si="25"/>
        <v>0.39825460117799988</v>
      </c>
      <c r="U42" s="72">
        <f t="shared" si="25"/>
        <v>0.41771326930199987</v>
      </c>
      <c r="V42" s="72">
        <f t="shared" si="25"/>
        <v>0.43717193742599986</v>
      </c>
      <c r="W42" s="72">
        <f t="shared" si="25"/>
        <v>0.45663060554999985</v>
      </c>
      <c r="X42" s="72">
        <f t="shared" si="25"/>
        <v>0.45845633761199983</v>
      </c>
      <c r="Y42" s="72">
        <f t="shared" si="25"/>
        <v>0.44264913361199981</v>
      </c>
      <c r="Z42" s="72">
        <f t="shared" si="25"/>
        <v>0.42684192961199979</v>
      </c>
      <c r="AA42" s="72">
        <f t="shared" si="25"/>
        <v>0.41103472561199977</v>
      </c>
      <c r="AB42" s="72">
        <f t="shared" si="25"/>
        <v>0.39522752161199975</v>
      </c>
      <c r="AC42" s="72">
        <f t="shared" si="25"/>
        <v>0.37942031761199974</v>
      </c>
      <c r="AD42" s="72">
        <f t="shared" si="25"/>
        <v>0.36361311361199972</v>
      </c>
      <c r="AE42" s="72">
        <f t="shared" si="25"/>
        <v>0.3478059096119997</v>
      </c>
      <c r="AF42" s="72">
        <f t="shared" si="25"/>
        <v>0.33199870561199968</v>
      </c>
      <c r="AG42" s="72">
        <f t="shared" si="25"/>
        <v>0.31619150161199966</v>
      </c>
      <c r="AH42" s="72">
        <f t="shared" si="25"/>
        <v>0.30038429761199964</v>
      </c>
      <c r="AI42" s="72">
        <f t="shared" si="25"/>
        <v>0.28457709361199962</v>
      </c>
      <c r="AJ42" s="72">
        <f t="shared" si="25"/>
        <v>0.2687698896119996</v>
      </c>
      <c r="AK42" s="72">
        <f t="shared" si="25"/>
        <v>0.25296268561199958</v>
      </c>
      <c r="AL42" s="72">
        <f t="shared" si="25"/>
        <v>0.23715548161199959</v>
      </c>
      <c r="AM42" s="72">
        <f t="shared" si="25"/>
        <v>0.2213482776119996</v>
      </c>
      <c r="AN42" s="72">
        <f t="shared" si="25"/>
        <v>0.20554107361199961</v>
      </c>
      <c r="AO42" s="72">
        <f t="shared" si="25"/>
        <v>0.18973386961199962</v>
      </c>
      <c r="AP42" s="72">
        <f t="shared" si="25"/>
        <v>0.17392666561199963</v>
      </c>
      <c r="AQ42" s="72">
        <f t="shared" si="25"/>
        <v>0.15811946161199963</v>
      </c>
      <c r="AR42" s="72">
        <f t="shared" si="25"/>
        <v>0.14231225761199964</v>
      </c>
      <c r="AS42" s="72">
        <f t="shared" si="25"/>
        <v>0.12650505361199965</v>
      </c>
      <c r="AT42" s="72">
        <f t="shared" si="25"/>
        <v>0.11069784961199965</v>
      </c>
      <c r="AU42" s="72">
        <f t="shared" si="25"/>
        <v>9.4890645611999641E-2</v>
      </c>
      <c r="AV42" s="72">
        <f t="shared" si="25"/>
        <v>7.9083441611999636E-2</v>
      </c>
      <c r="AW42" s="72">
        <f t="shared" si="25"/>
        <v>6.3276237611999631E-2</v>
      </c>
      <c r="AX42" s="72">
        <f t="shared" si="25"/>
        <v>4.7469033611999625E-2</v>
      </c>
      <c r="AY42" s="72">
        <f t="shared" si="25"/>
        <v>3.166182961199962E-2</v>
      </c>
      <c r="AZ42" s="72">
        <f t="shared" si="25"/>
        <v>1.5854625611999618E-2</v>
      </c>
      <c r="BA42" s="72">
        <f t="shared" si="25"/>
        <v>4.7421611999616531E-5</v>
      </c>
      <c r="BB42" s="72">
        <f t="shared" si="25"/>
        <v>4.7421611999616531E-5</v>
      </c>
      <c r="BC42" s="72">
        <f t="shared" si="25"/>
        <v>4.7421611999616531E-5</v>
      </c>
      <c r="BD42" s="72">
        <f t="shared" si="25"/>
        <v>4.7421611999616531E-5</v>
      </c>
      <c r="BE42" s="72">
        <f t="shared" si="25"/>
        <v>4.7421611999616531E-5</v>
      </c>
      <c r="BF42" s="72">
        <f t="shared" si="25"/>
        <v>4.7421611999616531E-5</v>
      </c>
      <c r="BG42" s="72">
        <f t="shared" si="25"/>
        <v>4.7421611999616531E-5</v>
      </c>
      <c r="BH42" s="72">
        <f t="shared" si="25"/>
        <v>4.7421611999616531E-5</v>
      </c>
      <c r="BI42" s="72">
        <f t="shared" si="25"/>
        <v>4.7421611999616531E-5</v>
      </c>
      <c r="BJ42" s="72">
        <f t="shared" si="25"/>
        <v>4.7421611999616531E-5</v>
      </c>
      <c r="BK42" s="72">
        <f t="shared" si="25"/>
        <v>4.7421611999616531E-5</v>
      </c>
      <c r="BL42" s="72">
        <f t="shared" si="25"/>
        <v>4.7421611999616531E-5</v>
      </c>
      <c r="BM42" s="72">
        <f t="shared" si="25"/>
        <v>0</v>
      </c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>AVERAGE(D39,D42)</f>
        <v>1.1526086249999999E-2</v>
      </c>
      <c r="E43" s="66">
        <f t="shared" si="26"/>
        <v>3.9066187418999997E-2</v>
      </c>
      <c r="F43" s="66">
        <f>AVERAGE(F39,F42)</f>
        <v>7.3562775614999992E-2</v>
      </c>
      <c r="G43" s="66">
        <f t="shared" si="26"/>
        <v>0.10855202166899999</v>
      </c>
      <c r="H43" s="66">
        <f t="shared" si="26"/>
        <v>0.13973173155899998</v>
      </c>
      <c r="I43" s="66">
        <f t="shared" si="26"/>
        <v>0.16738643495699998</v>
      </c>
      <c r="J43" s="66">
        <f t="shared" si="26"/>
        <v>0.19178090252999996</v>
      </c>
      <c r="K43" s="66">
        <f t="shared" si="26"/>
        <v>0.21316014593999999</v>
      </c>
      <c r="L43" s="66">
        <f t="shared" si="26"/>
        <v>0.23285592212399997</v>
      </c>
      <c r="M43" s="66">
        <f t="shared" si="26"/>
        <v>0.25231459024799996</v>
      </c>
      <c r="N43" s="66">
        <f t="shared" si="26"/>
        <v>0.27177325837199995</v>
      </c>
      <c r="O43" s="66">
        <f t="shared" si="26"/>
        <v>0.29123192649599994</v>
      </c>
      <c r="P43" s="66">
        <f t="shared" si="26"/>
        <v>0.31069059461999993</v>
      </c>
      <c r="Q43" s="66">
        <f t="shared" si="26"/>
        <v>0.33014926274399992</v>
      </c>
      <c r="R43" s="66">
        <f t="shared" si="26"/>
        <v>0.34960793086799991</v>
      </c>
      <c r="S43" s="66">
        <f t="shared" si="26"/>
        <v>0.36906659899199989</v>
      </c>
      <c r="T43" s="66">
        <f t="shared" si="26"/>
        <v>0.38852526711599988</v>
      </c>
      <c r="U43" s="66">
        <f t="shared" si="26"/>
        <v>0.40798393523999987</v>
      </c>
      <c r="V43" s="66">
        <f t="shared" si="26"/>
        <v>0.42744260336399986</v>
      </c>
      <c r="W43" s="66">
        <f t="shared" si="26"/>
        <v>0.44690127148799985</v>
      </c>
      <c r="X43" s="66">
        <f t="shared" si="26"/>
        <v>0.45754347158099984</v>
      </c>
      <c r="Y43" s="66">
        <f t="shared" si="26"/>
        <v>0.45055273561199982</v>
      </c>
      <c r="Z43" s="66">
        <f t="shared" si="26"/>
        <v>0.4347455316119998</v>
      </c>
      <c r="AA43" s="66">
        <f t="shared" si="26"/>
        <v>0.41893832761199978</v>
      </c>
      <c r="AB43" s="66">
        <f t="shared" si="26"/>
        <v>0.40313112361199976</v>
      </c>
      <c r="AC43" s="66">
        <f t="shared" si="26"/>
        <v>0.38732391961199975</v>
      </c>
      <c r="AD43" s="66">
        <f t="shared" si="26"/>
        <v>0.37151671561199973</v>
      </c>
      <c r="AE43" s="66">
        <f t="shared" si="26"/>
        <v>0.35570951161199971</v>
      </c>
      <c r="AF43" s="66">
        <f t="shared" si="26"/>
        <v>0.33990230761199969</v>
      </c>
      <c r="AG43" s="66">
        <f t="shared" si="26"/>
        <v>0.32409510361199967</v>
      </c>
      <c r="AH43" s="66">
        <f t="shared" si="26"/>
        <v>0.30828789961199965</v>
      </c>
      <c r="AI43" s="66">
        <f t="shared" si="26"/>
        <v>0.29248069561199963</v>
      </c>
      <c r="AJ43" s="66">
        <f t="shared" si="26"/>
        <v>0.27667349161199961</v>
      </c>
      <c r="AK43" s="66">
        <f t="shared" si="26"/>
        <v>0.26086628761199959</v>
      </c>
      <c r="AL43" s="66">
        <f t="shared" si="26"/>
        <v>0.24505908361199957</v>
      </c>
      <c r="AM43" s="66">
        <f t="shared" si="26"/>
        <v>0.22925187961199961</v>
      </c>
      <c r="AN43" s="66">
        <f t="shared" si="26"/>
        <v>0.21344467561199959</v>
      </c>
      <c r="AO43" s="66">
        <f t="shared" si="26"/>
        <v>0.19763747161199963</v>
      </c>
      <c r="AP43" s="66">
        <f t="shared" si="26"/>
        <v>0.18183026761199961</v>
      </c>
      <c r="AQ43" s="66">
        <f t="shared" si="26"/>
        <v>0.16602306361199964</v>
      </c>
      <c r="AR43" s="66">
        <f t="shared" si="26"/>
        <v>0.15021585961199962</v>
      </c>
      <c r="AS43" s="66">
        <f t="shared" si="26"/>
        <v>0.13440865561199966</v>
      </c>
      <c r="AT43" s="66">
        <f t="shared" si="26"/>
        <v>0.11860145161199964</v>
      </c>
      <c r="AU43" s="66">
        <f t="shared" si="26"/>
        <v>0.10279424761199965</v>
      </c>
      <c r="AV43" s="66">
        <f t="shared" si="26"/>
        <v>8.6987043611999632E-2</v>
      </c>
      <c r="AW43" s="66">
        <f t="shared" si="26"/>
        <v>7.117983961199964E-2</v>
      </c>
      <c r="AX43" s="66">
        <f t="shared" si="26"/>
        <v>5.5372635611999628E-2</v>
      </c>
      <c r="AY43" s="66">
        <f t="shared" si="26"/>
        <v>3.9565431611999623E-2</v>
      </c>
      <c r="AZ43" s="66">
        <f t="shared" si="26"/>
        <v>2.3758227611999617E-2</v>
      </c>
      <c r="BA43" s="66">
        <f t="shared" si="26"/>
        <v>7.9510236119996174E-3</v>
      </c>
      <c r="BB43" s="66">
        <f t="shared" si="26"/>
        <v>4.7421611999616531E-5</v>
      </c>
      <c r="BC43" s="66">
        <f t="shared" si="26"/>
        <v>4.7421611999616531E-5</v>
      </c>
      <c r="BD43" s="66">
        <f t="shared" si="26"/>
        <v>4.7421611999616531E-5</v>
      </c>
      <c r="BE43" s="66">
        <f t="shared" si="26"/>
        <v>4.7421611999616531E-5</v>
      </c>
      <c r="BF43" s="66">
        <f t="shared" si="26"/>
        <v>4.7421611999616531E-5</v>
      </c>
      <c r="BG43" s="66">
        <f t="shared" si="26"/>
        <v>4.7421611999616531E-5</v>
      </c>
      <c r="BH43" s="66">
        <f t="shared" si="26"/>
        <v>4.7421611999616531E-5</v>
      </c>
      <c r="BI43" s="66">
        <f t="shared" si="26"/>
        <v>4.7421611999616531E-5</v>
      </c>
      <c r="BJ43" s="66">
        <f t="shared" si="26"/>
        <v>4.7421611999616531E-5</v>
      </c>
      <c r="BK43" s="66">
        <f t="shared" si="26"/>
        <v>4.7421611999616531E-5</v>
      </c>
      <c r="BL43" s="66">
        <f t="shared" si="26"/>
        <v>4.7421611999616531E-5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4.2811177500000006E-3</v>
      </c>
      <c r="F46" s="53">
        <f t="shared" si="27"/>
        <v>1.7048634057000002E-2</v>
      </c>
      <c r="G46" s="53">
        <f t="shared" si="27"/>
        <v>2.8490227037999999E-2</v>
      </c>
      <c r="H46" s="53">
        <f t="shared" si="27"/>
        <v>3.8708643518999997E-2</v>
      </c>
      <c r="I46" s="53">
        <f t="shared" si="27"/>
        <v>4.7791952207999998E-2</v>
      </c>
      <c r="J46" s="53">
        <f t="shared" si="27"/>
        <v>5.5828221812999998E-2</v>
      </c>
      <c r="K46" s="53">
        <f t="shared" si="27"/>
        <v>6.2893289276999997E-2</v>
      </c>
      <c r="L46" s="53">
        <f t="shared" si="27"/>
        <v>6.9062991542999996E-2</v>
      </c>
      <c r="M46" s="53">
        <f t="shared" si="27"/>
        <v>7.5085912628999996E-2</v>
      </c>
      <c r="N46" s="53">
        <f t="shared" si="27"/>
        <v>8.1108833714999995E-2</v>
      </c>
      <c r="O46" s="53">
        <f t="shared" si="27"/>
        <v>8.7131754800999994E-2</v>
      </c>
      <c r="P46" s="53">
        <f t="shared" si="27"/>
        <v>9.3154675886999994E-2</v>
      </c>
      <c r="Q46" s="53">
        <f t="shared" si="27"/>
        <v>9.9177596972999993E-2</v>
      </c>
      <c r="R46" s="53">
        <f t="shared" si="27"/>
        <v>0.10520051805899999</v>
      </c>
      <c r="S46" s="53">
        <f t="shared" si="27"/>
        <v>0.11122343914499999</v>
      </c>
      <c r="T46" s="53">
        <f t="shared" si="27"/>
        <v>0.11724636023099999</v>
      </c>
      <c r="U46" s="53">
        <f t="shared" si="27"/>
        <v>0.12326928131699999</v>
      </c>
      <c r="V46" s="53">
        <f t="shared" si="27"/>
        <v>0.12929220240299999</v>
      </c>
      <c r="W46" s="53">
        <f t="shared" si="27"/>
        <v>0.13531512348899999</v>
      </c>
      <c r="X46" s="53">
        <f t="shared" si="27"/>
        <v>0.14133804457499999</v>
      </c>
      <c r="Y46" s="53">
        <f t="shared" si="27"/>
        <v>0.14190315211799998</v>
      </c>
      <c r="Z46" s="53">
        <f t="shared" si="27"/>
        <v>0.13701044611799998</v>
      </c>
      <c r="AA46" s="53">
        <f t="shared" si="27"/>
        <v>0.13211774011799998</v>
      </c>
      <c r="AB46" s="53">
        <f t="shared" si="27"/>
        <v>0.12722503411799999</v>
      </c>
      <c r="AC46" s="53">
        <f t="shared" si="27"/>
        <v>0.12233232811799999</v>
      </c>
      <c r="AD46" s="53">
        <f t="shared" si="27"/>
        <v>0.11743962211799999</v>
      </c>
      <c r="AE46" s="53">
        <f t="shared" si="27"/>
        <v>0.112546916118</v>
      </c>
      <c r="AF46" s="53">
        <f t="shared" si="27"/>
        <v>0.107654210118</v>
      </c>
      <c r="AG46" s="53">
        <f t="shared" si="27"/>
        <v>0.102761504118</v>
      </c>
      <c r="AH46" s="53">
        <f t="shared" si="27"/>
        <v>9.7868798118000006E-2</v>
      </c>
      <c r="AI46" s="53">
        <f t="shared" si="27"/>
        <v>9.2976092118000009E-2</v>
      </c>
      <c r="AJ46" s="53">
        <f t="shared" si="27"/>
        <v>8.8083386118000012E-2</v>
      </c>
      <c r="AK46" s="53">
        <f t="shared" si="27"/>
        <v>8.3190680118000015E-2</v>
      </c>
      <c r="AL46" s="53">
        <f t="shared" si="27"/>
        <v>7.8297974118000019E-2</v>
      </c>
      <c r="AM46" s="53">
        <f t="shared" si="27"/>
        <v>7.3405268118000022E-2</v>
      </c>
      <c r="AN46" s="53">
        <f t="shared" si="27"/>
        <v>6.8512562118000025E-2</v>
      </c>
      <c r="AO46" s="53">
        <f t="shared" si="27"/>
        <v>6.3619856118000029E-2</v>
      </c>
      <c r="AP46" s="53">
        <f t="shared" si="27"/>
        <v>5.8727150118000032E-2</v>
      </c>
      <c r="AQ46" s="53">
        <f t="shared" si="27"/>
        <v>5.3834444118000035E-2</v>
      </c>
      <c r="AR46" s="53">
        <f t="shared" si="27"/>
        <v>4.8941738118000039E-2</v>
      </c>
      <c r="AS46" s="53">
        <f t="shared" si="27"/>
        <v>4.4049032118000042E-2</v>
      </c>
      <c r="AT46" s="53">
        <f t="shared" si="27"/>
        <v>3.9156326118000045E-2</v>
      </c>
      <c r="AU46" s="53">
        <f t="shared" si="27"/>
        <v>3.4263620118000049E-2</v>
      </c>
      <c r="AV46" s="53">
        <f t="shared" si="27"/>
        <v>2.9370914118000049E-2</v>
      </c>
      <c r="AW46" s="53">
        <f t="shared" si="27"/>
        <v>2.4478208118000049E-2</v>
      </c>
      <c r="AX46" s="53">
        <f t="shared" si="27"/>
        <v>1.9585502118000048E-2</v>
      </c>
      <c r="AY46" s="53">
        <f t="shared" si="27"/>
        <v>1.4692796118000048E-2</v>
      </c>
      <c r="AZ46" s="53">
        <f t="shared" si="27"/>
        <v>9.8000901180000481E-3</v>
      </c>
      <c r="BA46" s="53">
        <f t="shared" si="27"/>
        <v>4.907384118000048E-3</v>
      </c>
      <c r="BB46" s="53">
        <f t="shared" si="27"/>
        <v>1.4678118000047841E-5</v>
      </c>
      <c r="BC46" s="53">
        <f t="shared" si="27"/>
        <v>1.4678118000047841E-5</v>
      </c>
      <c r="BD46" s="53">
        <f t="shared" si="27"/>
        <v>1.4678118000047841E-5</v>
      </c>
      <c r="BE46" s="53">
        <f t="shared" si="27"/>
        <v>1.4678118000047841E-5</v>
      </c>
      <c r="BF46" s="53">
        <f t="shared" si="27"/>
        <v>1.4678118000047841E-5</v>
      </c>
      <c r="BG46" s="53">
        <f t="shared" si="27"/>
        <v>1.4678118000047841E-5</v>
      </c>
      <c r="BH46" s="53">
        <f t="shared" si="27"/>
        <v>1.4678118000047841E-5</v>
      </c>
      <c r="BI46" s="53">
        <f t="shared" si="27"/>
        <v>1.4678118000047841E-5</v>
      </c>
      <c r="BJ46" s="53">
        <f t="shared" si="27"/>
        <v>1.4678118000047841E-5</v>
      </c>
      <c r="BK46" s="53">
        <f t="shared" si="27"/>
        <v>1.4678118000047841E-5</v>
      </c>
      <c r="BL46" s="53">
        <f t="shared" si="27"/>
        <v>1.4678118000047841E-5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4.2811177500000006E-3</v>
      </c>
      <c r="E47" s="53">
        <f>(E27-E115)*'Assumptions (Inputs)'!$D$26</f>
        <v>1.2767516307E-2</v>
      </c>
      <c r="F47" s="53">
        <f>(F27-F115)*'Assumptions (Inputs)'!$D$26</f>
        <v>1.1441592980999999E-2</v>
      </c>
      <c r="G47" s="53">
        <f>(G27-G115)*'Assumptions (Inputs)'!$D$26</f>
        <v>1.0218416480999998E-2</v>
      </c>
      <c r="H47" s="53">
        <f>(H27-H115)*'Assumptions (Inputs)'!$D$26</f>
        <v>9.0833086890000012E-3</v>
      </c>
      <c r="I47" s="53">
        <f>(I27-I115)*'Assumptions (Inputs)'!$D$26</f>
        <v>8.0362696050000001E-3</v>
      </c>
      <c r="J47" s="53">
        <f>(J27-J115)*'Assumptions (Inputs)'!$D$26</f>
        <v>7.0650674640000003E-3</v>
      </c>
      <c r="K47" s="53">
        <f>(K27-K115)*'Assumptions (Inputs)'!$D$26</f>
        <v>6.1697022660000007E-3</v>
      </c>
      <c r="L47" s="53">
        <f>(L27-L115)*'Assumptions (Inputs)'!$D$26</f>
        <v>6.022921086000001E-3</v>
      </c>
      <c r="M47" s="53">
        <f>(M27-M115)*'Assumptions (Inputs)'!$D$26</f>
        <v>6.022921086000001E-3</v>
      </c>
      <c r="N47" s="53">
        <f>(N27-N115)*'Assumptions (Inputs)'!$D$26</f>
        <v>6.022921086000001E-3</v>
      </c>
      <c r="O47" s="53">
        <f>(O27-O115)*'Assumptions (Inputs)'!$D$26</f>
        <v>6.022921086000001E-3</v>
      </c>
      <c r="P47" s="53">
        <f>(P27-P115)*'Assumptions (Inputs)'!$D$26</f>
        <v>6.022921086000001E-3</v>
      </c>
      <c r="Q47" s="53">
        <f>(Q27-Q115)*'Assumptions (Inputs)'!$D$26</f>
        <v>6.022921086000001E-3</v>
      </c>
      <c r="R47" s="53">
        <f>(R27-R115)*'Assumptions (Inputs)'!$D$26</f>
        <v>6.022921086000001E-3</v>
      </c>
      <c r="S47" s="53">
        <f>(S27-S115)*'Assumptions (Inputs)'!$D$26</f>
        <v>6.022921086000001E-3</v>
      </c>
      <c r="T47" s="53">
        <f>(T27-T115)*'Assumptions (Inputs)'!$D$26</f>
        <v>6.022921086000001E-3</v>
      </c>
      <c r="U47" s="53">
        <f>(U27-U115)*'Assumptions (Inputs)'!$D$26</f>
        <v>6.022921086000001E-3</v>
      </c>
      <c r="V47" s="53">
        <f>(V27-V115)*'Assumptions (Inputs)'!$D$26</f>
        <v>6.022921086000001E-3</v>
      </c>
      <c r="W47" s="53">
        <f>(W27-W115)*'Assumptions (Inputs)'!$D$26</f>
        <v>6.022921086000001E-3</v>
      </c>
      <c r="X47" s="53">
        <f>(X27-X115)*'Assumptions (Inputs)'!$D$26</f>
        <v>5.6510754300000013E-4</v>
      </c>
      <c r="Y47" s="53">
        <f>(Y27-Y115)*'Assumptions (Inputs)'!$D$26</f>
        <v>-4.8927060000000001E-3</v>
      </c>
      <c r="Z47" s="53">
        <f>(Z27-Z115)*'Assumptions (Inputs)'!$D$26</f>
        <v>-4.8927060000000001E-3</v>
      </c>
      <c r="AA47" s="53">
        <f>(AA27-AA115)*'Assumptions (Inputs)'!$D$26</f>
        <v>-4.8927060000000001E-3</v>
      </c>
      <c r="AB47" s="53">
        <f>(AB27-AB115)*'Assumptions (Inputs)'!$D$26</f>
        <v>-4.8927060000000001E-3</v>
      </c>
      <c r="AC47" s="53">
        <f>(AC27-AC115)*'Assumptions (Inputs)'!$D$26</f>
        <v>-4.8927060000000001E-3</v>
      </c>
      <c r="AD47" s="53">
        <f>(AD27-AD115)*'Assumptions (Inputs)'!$D$26</f>
        <v>-4.8927060000000001E-3</v>
      </c>
      <c r="AE47" s="53">
        <f>(AE27-AE115)*'Assumptions (Inputs)'!$D$26</f>
        <v>-4.8927060000000001E-3</v>
      </c>
      <c r="AF47" s="53">
        <f>(AF27-AF115)*'Assumptions (Inputs)'!$D$26</f>
        <v>-4.8927060000000001E-3</v>
      </c>
      <c r="AG47" s="53">
        <f>(AG27-AG115)*'Assumptions (Inputs)'!$D$26</f>
        <v>-4.8927060000000001E-3</v>
      </c>
      <c r="AH47" s="53">
        <f>(AH27-AH115)*'Assumptions (Inputs)'!$D$26</f>
        <v>-4.8927060000000001E-3</v>
      </c>
      <c r="AI47" s="53">
        <f>(AI27-AI115)*'Assumptions (Inputs)'!$D$26</f>
        <v>-4.8927060000000001E-3</v>
      </c>
      <c r="AJ47" s="53">
        <f>(AJ27-AJ115)*'Assumptions (Inputs)'!$D$26</f>
        <v>-4.8927060000000001E-3</v>
      </c>
      <c r="AK47" s="53">
        <f>(AK27-AK115)*'Assumptions (Inputs)'!$D$26</f>
        <v>-4.8927060000000001E-3</v>
      </c>
      <c r="AL47" s="53">
        <f>(AL27-AL115)*'Assumptions (Inputs)'!$D$26</f>
        <v>-4.8927060000000001E-3</v>
      </c>
      <c r="AM47" s="53">
        <f>(AM27-AM115)*'Assumptions (Inputs)'!$D$26</f>
        <v>-4.8927060000000001E-3</v>
      </c>
      <c r="AN47" s="53">
        <f>(AN27-AN115)*'Assumptions (Inputs)'!$D$26</f>
        <v>-4.8927060000000001E-3</v>
      </c>
      <c r="AO47" s="53">
        <f>(AO27-AO115)*'Assumptions (Inputs)'!$D$26</f>
        <v>-4.8927060000000001E-3</v>
      </c>
      <c r="AP47" s="53">
        <f>(AP27-AP115)*'Assumptions (Inputs)'!$D$26</f>
        <v>-4.8927060000000001E-3</v>
      </c>
      <c r="AQ47" s="53">
        <f>(AQ27-AQ115)*'Assumptions (Inputs)'!$D$26</f>
        <v>-4.8927060000000001E-3</v>
      </c>
      <c r="AR47" s="53">
        <f>(AR27-AR115)*'Assumptions (Inputs)'!$D$26</f>
        <v>-4.8927060000000001E-3</v>
      </c>
      <c r="AS47" s="53">
        <f>(AS27-AS115)*'Assumptions (Inputs)'!$D$26</f>
        <v>-4.8927060000000001E-3</v>
      </c>
      <c r="AT47" s="53">
        <f>(AT27-AT115)*'Assumptions (Inputs)'!$D$26</f>
        <v>-4.8927060000000001E-3</v>
      </c>
      <c r="AU47" s="53">
        <f>(AU27-AU115)*'Assumptions (Inputs)'!$D$26</f>
        <v>-4.8927060000000001E-3</v>
      </c>
      <c r="AV47" s="53">
        <f>(AV27-AV115)*'Assumptions (Inputs)'!$D$26</f>
        <v>-4.8927060000000001E-3</v>
      </c>
      <c r="AW47" s="53">
        <f>(AW27-AW115)*'Assumptions (Inputs)'!$D$26</f>
        <v>-4.8927060000000001E-3</v>
      </c>
      <c r="AX47" s="53">
        <f>(AX27-AX115)*'Assumptions (Inputs)'!$D$26</f>
        <v>-4.8927060000000001E-3</v>
      </c>
      <c r="AY47" s="53">
        <f>(AY27-AY115)*'Assumptions (Inputs)'!$D$26</f>
        <v>-4.8927060000000001E-3</v>
      </c>
      <c r="AZ47" s="53">
        <f>(AZ27-AZ115)*'Assumptions (Inputs)'!$D$26</f>
        <v>-4.8927060000000001E-3</v>
      </c>
      <c r="BA47" s="53">
        <f>(BA27-BA115)*'Assumptions (Inputs)'!$D$26</f>
        <v>-4.8927060000000001E-3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1.4678118000047841E-5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4.2811177500000006E-3</v>
      </c>
      <c r="E48" s="75">
        <f>SUM(E46:E47)</f>
        <v>1.7048634057000002E-2</v>
      </c>
      <c r="F48" s="75">
        <f t="shared" si="28"/>
        <v>2.8490227037999999E-2</v>
      </c>
      <c r="G48" s="75">
        <f t="shared" si="28"/>
        <v>3.8708643518999997E-2</v>
      </c>
      <c r="H48" s="75">
        <f t="shared" si="28"/>
        <v>4.7791952207999998E-2</v>
      </c>
      <c r="I48" s="75">
        <f t="shared" si="28"/>
        <v>5.5828221812999998E-2</v>
      </c>
      <c r="J48" s="75">
        <f t="shared" si="28"/>
        <v>6.2893289276999997E-2</v>
      </c>
      <c r="K48" s="75">
        <f t="shared" si="28"/>
        <v>6.9062991542999996E-2</v>
      </c>
      <c r="L48" s="75">
        <f t="shared" si="28"/>
        <v>7.5085912628999996E-2</v>
      </c>
      <c r="M48" s="75">
        <f t="shared" si="28"/>
        <v>8.1108833714999995E-2</v>
      </c>
      <c r="N48" s="75">
        <f t="shared" si="28"/>
        <v>8.7131754800999994E-2</v>
      </c>
      <c r="O48" s="75">
        <f t="shared" si="28"/>
        <v>9.3154675886999994E-2</v>
      </c>
      <c r="P48" s="75">
        <f t="shared" si="28"/>
        <v>9.9177596972999993E-2</v>
      </c>
      <c r="Q48" s="75">
        <f t="shared" si="28"/>
        <v>0.10520051805899999</v>
      </c>
      <c r="R48" s="75">
        <f t="shared" si="28"/>
        <v>0.11122343914499999</v>
      </c>
      <c r="S48" s="75">
        <f t="shared" si="28"/>
        <v>0.11724636023099999</v>
      </c>
      <c r="T48" s="75">
        <f t="shared" si="28"/>
        <v>0.12326928131699999</v>
      </c>
      <c r="U48" s="75">
        <f t="shared" si="28"/>
        <v>0.12929220240299999</v>
      </c>
      <c r="V48" s="75">
        <f t="shared" si="28"/>
        <v>0.13531512348899999</v>
      </c>
      <c r="W48" s="75">
        <f t="shared" si="28"/>
        <v>0.14133804457499999</v>
      </c>
      <c r="X48" s="75">
        <f t="shared" si="28"/>
        <v>0.14190315211799998</v>
      </c>
      <c r="Y48" s="75">
        <f t="shared" si="28"/>
        <v>0.13701044611799998</v>
      </c>
      <c r="Z48" s="75">
        <f t="shared" si="28"/>
        <v>0.13211774011799998</v>
      </c>
      <c r="AA48" s="75">
        <f t="shared" si="28"/>
        <v>0.12722503411799999</v>
      </c>
      <c r="AB48" s="75">
        <f t="shared" si="28"/>
        <v>0.12233232811799999</v>
      </c>
      <c r="AC48" s="75">
        <f t="shared" si="28"/>
        <v>0.11743962211799999</v>
      </c>
      <c r="AD48" s="75">
        <f t="shared" si="28"/>
        <v>0.112546916118</v>
      </c>
      <c r="AE48" s="75">
        <f t="shared" si="28"/>
        <v>0.107654210118</v>
      </c>
      <c r="AF48" s="75">
        <f t="shared" si="28"/>
        <v>0.102761504118</v>
      </c>
      <c r="AG48" s="75">
        <f t="shared" si="28"/>
        <v>9.7868798118000006E-2</v>
      </c>
      <c r="AH48" s="75">
        <f t="shared" si="28"/>
        <v>9.2976092118000009E-2</v>
      </c>
      <c r="AI48" s="75">
        <f t="shared" si="28"/>
        <v>8.8083386118000012E-2</v>
      </c>
      <c r="AJ48" s="75">
        <f t="shared" si="28"/>
        <v>8.3190680118000015E-2</v>
      </c>
      <c r="AK48" s="75">
        <f t="shared" si="28"/>
        <v>7.8297974118000019E-2</v>
      </c>
      <c r="AL48" s="75">
        <f t="shared" si="28"/>
        <v>7.3405268118000022E-2</v>
      </c>
      <c r="AM48" s="75">
        <f t="shared" si="28"/>
        <v>6.8512562118000025E-2</v>
      </c>
      <c r="AN48" s="75">
        <f t="shared" si="28"/>
        <v>6.3619856118000029E-2</v>
      </c>
      <c r="AO48" s="75">
        <f t="shared" si="28"/>
        <v>5.8727150118000032E-2</v>
      </c>
      <c r="AP48" s="75">
        <f t="shared" si="28"/>
        <v>5.3834444118000035E-2</v>
      </c>
      <c r="AQ48" s="75">
        <f t="shared" si="28"/>
        <v>4.8941738118000039E-2</v>
      </c>
      <c r="AR48" s="75">
        <f t="shared" si="28"/>
        <v>4.4049032118000042E-2</v>
      </c>
      <c r="AS48" s="75">
        <f t="shared" si="28"/>
        <v>3.9156326118000045E-2</v>
      </c>
      <c r="AT48" s="75">
        <f t="shared" si="28"/>
        <v>3.4263620118000049E-2</v>
      </c>
      <c r="AU48" s="75">
        <f t="shared" si="28"/>
        <v>2.9370914118000049E-2</v>
      </c>
      <c r="AV48" s="75">
        <f t="shared" si="28"/>
        <v>2.4478208118000049E-2</v>
      </c>
      <c r="AW48" s="75">
        <f t="shared" si="28"/>
        <v>1.9585502118000048E-2</v>
      </c>
      <c r="AX48" s="75">
        <f t="shared" si="28"/>
        <v>1.4692796118000048E-2</v>
      </c>
      <c r="AY48" s="75">
        <f t="shared" si="28"/>
        <v>9.8000901180000481E-3</v>
      </c>
      <c r="AZ48" s="75">
        <f t="shared" si="28"/>
        <v>4.907384118000048E-3</v>
      </c>
      <c r="BA48" s="75">
        <f t="shared" si="28"/>
        <v>1.4678118000047841E-5</v>
      </c>
      <c r="BB48" s="75">
        <f t="shared" si="28"/>
        <v>1.4678118000047841E-5</v>
      </c>
      <c r="BC48" s="75">
        <f t="shared" si="28"/>
        <v>1.4678118000047841E-5</v>
      </c>
      <c r="BD48" s="75">
        <f t="shared" si="28"/>
        <v>1.4678118000047841E-5</v>
      </c>
      <c r="BE48" s="75">
        <f t="shared" si="28"/>
        <v>1.4678118000047841E-5</v>
      </c>
      <c r="BF48" s="75">
        <f t="shared" si="28"/>
        <v>1.4678118000047841E-5</v>
      </c>
      <c r="BG48" s="75">
        <f t="shared" si="28"/>
        <v>1.4678118000047841E-5</v>
      </c>
      <c r="BH48" s="75">
        <f t="shared" si="28"/>
        <v>1.4678118000047841E-5</v>
      </c>
      <c r="BI48" s="75">
        <f t="shared" si="28"/>
        <v>1.4678118000047841E-5</v>
      </c>
      <c r="BJ48" s="75">
        <f t="shared" si="28"/>
        <v>1.4678118000047841E-5</v>
      </c>
      <c r="BK48" s="75">
        <f t="shared" si="28"/>
        <v>1.4678118000047841E-5</v>
      </c>
      <c r="BL48" s="75">
        <f t="shared" si="28"/>
        <v>1.4678118000047841E-5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2.1405588750000003E-3</v>
      </c>
      <c r="E49" s="66">
        <f>AVERAGE(E46,E48)</f>
        <v>1.0664875903500001E-2</v>
      </c>
      <c r="F49" s="66">
        <f t="shared" si="29"/>
        <v>2.27694305475E-2</v>
      </c>
      <c r="G49" s="66">
        <f>AVERAGE(G46,G48)</f>
        <v>3.3599435278499998E-2</v>
      </c>
      <c r="H49" s="66">
        <f t="shared" si="29"/>
        <v>4.3250297863500001E-2</v>
      </c>
      <c r="I49" s="66">
        <f t="shared" si="29"/>
        <v>5.1810087010499994E-2</v>
      </c>
      <c r="J49" s="66">
        <f t="shared" si="29"/>
        <v>5.9360755544999998E-2</v>
      </c>
      <c r="K49" s="66">
        <f t="shared" si="29"/>
        <v>6.5978140409999997E-2</v>
      </c>
      <c r="L49" s="66">
        <f>AVERAGE(L46,L48)</f>
        <v>7.2074452085999996E-2</v>
      </c>
      <c r="M49" s="66">
        <f>AVERAGE(M46,M48)</f>
        <v>7.8097373171999995E-2</v>
      </c>
      <c r="N49" s="66">
        <f>AVERAGE(N46,N48)</f>
        <v>8.4120294257999995E-2</v>
      </c>
      <c r="O49" s="66">
        <f t="shared" ref="O49:BL49" si="30">AVERAGE(O46,O48)</f>
        <v>9.0143215343999994E-2</v>
      </c>
      <c r="P49" s="66">
        <f t="shared" si="30"/>
        <v>9.6166136429999993E-2</v>
      </c>
      <c r="Q49" s="66">
        <f t="shared" si="30"/>
        <v>0.10218905751599999</v>
      </c>
      <c r="R49" s="66">
        <f t="shared" si="30"/>
        <v>0.10821197860199999</v>
      </c>
      <c r="S49" s="66">
        <f t="shared" si="30"/>
        <v>0.11423489968799999</v>
      </c>
      <c r="T49" s="66">
        <f t="shared" si="30"/>
        <v>0.12025782077399999</v>
      </c>
      <c r="U49" s="66">
        <f t="shared" si="30"/>
        <v>0.12628074185999999</v>
      </c>
      <c r="V49" s="66">
        <f t="shared" si="30"/>
        <v>0.13230366294599999</v>
      </c>
      <c r="W49" s="66">
        <f t="shared" si="30"/>
        <v>0.13832658403199999</v>
      </c>
      <c r="X49" s="66">
        <f t="shared" si="30"/>
        <v>0.14162059834649998</v>
      </c>
      <c r="Y49" s="66">
        <f t="shared" si="30"/>
        <v>0.13945679911799996</v>
      </c>
      <c r="Z49" s="66">
        <f t="shared" si="30"/>
        <v>0.13456409311799999</v>
      </c>
      <c r="AA49" s="66">
        <f t="shared" si="30"/>
        <v>0.12967138711799997</v>
      </c>
      <c r="AB49" s="66">
        <f t="shared" si="30"/>
        <v>0.12477868111799999</v>
      </c>
      <c r="AC49" s="66">
        <f t="shared" si="30"/>
        <v>0.11988597511799999</v>
      </c>
      <c r="AD49" s="66">
        <f t="shared" si="30"/>
        <v>0.11499326911799999</v>
      </c>
      <c r="AE49" s="66">
        <f t="shared" si="30"/>
        <v>0.110100563118</v>
      </c>
      <c r="AF49" s="66">
        <f t="shared" si="30"/>
        <v>0.105207857118</v>
      </c>
      <c r="AG49" s="66">
        <f t="shared" si="30"/>
        <v>0.100315151118</v>
      </c>
      <c r="AH49" s="66">
        <f t="shared" si="30"/>
        <v>9.5422445118000007E-2</v>
      </c>
      <c r="AI49" s="66">
        <f t="shared" si="30"/>
        <v>9.0529739118000011E-2</v>
      </c>
      <c r="AJ49" s="66">
        <f t="shared" si="30"/>
        <v>8.5637033118000014E-2</v>
      </c>
      <c r="AK49" s="66">
        <f t="shared" si="30"/>
        <v>8.0744327118000017E-2</v>
      </c>
      <c r="AL49" s="66">
        <f t="shared" si="30"/>
        <v>7.585162111800002E-2</v>
      </c>
      <c r="AM49" s="66">
        <f t="shared" si="30"/>
        <v>7.0958915118000024E-2</v>
      </c>
      <c r="AN49" s="66">
        <f t="shared" si="30"/>
        <v>6.6066209118000027E-2</v>
      </c>
      <c r="AO49" s="66">
        <f t="shared" si="30"/>
        <v>6.117350311800003E-2</v>
      </c>
      <c r="AP49" s="66">
        <f t="shared" si="30"/>
        <v>5.6280797118000034E-2</v>
      </c>
      <c r="AQ49" s="66">
        <f t="shared" si="30"/>
        <v>5.1388091118000037E-2</v>
      </c>
      <c r="AR49" s="66">
        <f t="shared" si="30"/>
        <v>4.649538511800004E-2</v>
      </c>
      <c r="AS49" s="66">
        <f t="shared" si="30"/>
        <v>4.1602679118000044E-2</v>
      </c>
      <c r="AT49" s="66">
        <f t="shared" si="30"/>
        <v>3.6709973118000047E-2</v>
      </c>
      <c r="AU49" s="66">
        <f t="shared" si="30"/>
        <v>3.181726711800005E-2</v>
      </c>
      <c r="AV49" s="66">
        <f t="shared" si="30"/>
        <v>2.6924561118000047E-2</v>
      </c>
      <c r="AW49" s="66">
        <f t="shared" si="30"/>
        <v>2.203185511800005E-2</v>
      </c>
      <c r="AX49" s="66">
        <f t="shared" si="30"/>
        <v>1.7139149118000047E-2</v>
      </c>
      <c r="AY49" s="66">
        <f t="shared" si="30"/>
        <v>1.2246443118000048E-2</v>
      </c>
      <c r="AZ49" s="66">
        <f t="shared" si="30"/>
        <v>7.353737118000048E-3</v>
      </c>
      <c r="BA49" s="66">
        <f t="shared" si="30"/>
        <v>2.4610311180000479E-3</v>
      </c>
      <c r="BB49" s="66">
        <f t="shared" si="30"/>
        <v>1.4678118000047841E-5</v>
      </c>
      <c r="BC49" s="66">
        <f t="shared" si="30"/>
        <v>1.4678118000047841E-5</v>
      </c>
      <c r="BD49" s="66">
        <f t="shared" si="30"/>
        <v>1.4678118000047841E-5</v>
      </c>
      <c r="BE49" s="66">
        <f t="shared" si="30"/>
        <v>1.4678118000047841E-5</v>
      </c>
      <c r="BF49" s="66">
        <f t="shared" si="30"/>
        <v>1.4678118000047841E-5</v>
      </c>
      <c r="BG49" s="66">
        <f t="shared" si="30"/>
        <v>1.4678118000047841E-5</v>
      </c>
      <c r="BH49" s="66">
        <f t="shared" si="30"/>
        <v>1.4678118000047841E-5</v>
      </c>
      <c r="BI49" s="66">
        <f t="shared" si="30"/>
        <v>1.4678118000047841E-5</v>
      </c>
      <c r="BJ49" s="66">
        <f t="shared" si="30"/>
        <v>1.4678118000047841E-5</v>
      </c>
      <c r="BK49" s="66">
        <f t="shared" si="30"/>
        <v>1.4678118000047841E-5</v>
      </c>
      <c r="BL49" s="66">
        <f t="shared" si="30"/>
        <v>1.4678118000047841E-5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1">C22-C36-C43-C49</f>
        <v>0</v>
      </c>
      <c r="D51" s="69">
        <f t="shared" si="31"/>
        <v>1.8210981048749999</v>
      </c>
      <c r="E51" s="69">
        <f t="shared" si="31"/>
        <v>3.5727531866774997</v>
      </c>
      <c r="F51" s="69">
        <f t="shared" si="31"/>
        <v>3.4320615438374995</v>
      </c>
      <c r="G51" s="69">
        <f t="shared" si="31"/>
        <v>3.2921517930525002</v>
      </c>
      <c r="H51" s="69">
        <f t="shared" si="31"/>
        <v>3.1572307205775001</v>
      </c>
      <c r="I51" s="69">
        <f t="shared" si="31"/>
        <v>3.0269257280325004</v>
      </c>
      <c r="J51" s="69">
        <f t="shared" si="31"/>
        <v>2.9008900919249996</v>
      </c>
      <c r="K51" s="69">
        <f t="shared" si="31"/>
        <v>2.77880296365</v>
      </c>
      <c r="L51" s="69">
        <f t="shared" si="31"/>
        <v>2.6589203757899997</v>
      </c>
      <c r="M51" s="69">
        <f t="shared" si="31"/>
        <v>2.5393482865800001</v>
      </c>
      <c r="N51" s="69">
        <f t="shared" si="31"/>
        <v>2.41977619737</v>
      </c>
      <c r="O51" s="69">
        <f t="shared" si="31"/>
        <v>2.30020410816</v>
      </c>
      <c r="P51" s="69">
        <f t="shared" si="31"/>
        <v>2.1806320189499999</v>
      </c>
      <c r="Q51" s="69">
        <f t="shared" si="31"/>
        <v>2.0610599297399999</v>
      </c>
      <c r="R51" s="69">
        <f t="shared" si="31"/>
        <v>1.94148784053</v>
      </c>
      <c r="S51" s="69">
        <f t="shared" si="31"/>
        <v>1.8219157513199997</v>
      </c>
      <c r="T51" s="69">
        <f t="shared" si="31"/>
        <v>1.7023436621099997</v>
      </c>
      <c r="U51" s="69">
        <f t="shared" si="31"/>
        <v>1.5827715728999996</v>
      </c>
      <c r="V51" s="69">
        <f t="shared" si="31"/>
        <v>1.4631994836899997</v>
      </c>
      <c r="W51" s="69">
        <f t="shared" si="31"/>
        <v>1.3436273944799995</v>
      </c>
      <c r="X51" s="69">
        <f t="shared" si="31"/>
        <v>1.2356006800724995</v>
      </c>
      <c r="Y51" s="69">
        <f t="shared" si="31"/>
        <v>1.1506647152699994</v>
      </c>
      <c r="Z51" s="69">
        <f t="shared" si="31"/>
        <v>1.0772741252699993</v>
      </c>
      <c r="AA51" s="69">
        <f t="shared" si="31"/>
        <v>1.0038835352699993</v>
      </c>
      <c r="AB51" s="69">
        <f t="shared" si="31"/>
        <v>0.93049294526999915</v>
      </c>
      <c r="AC51" s="69">
        <f t="shared" si="31"/>
        <v>0.85710235526999912</v>
      </c>
      <c r="AD51" s="69">
        <f t="shared" si="31"/>
        <v>0.78371176526999908</v>
      </c>
      <c r="AE51" s="69">
        <f t="shared" si="31"/>
        <v>0.71032117526999905</v>
      </c>
      <c r="AF51" s="69">
        <f t="shared" si="31"/>
        <v>0.63693058526999902</v>
      </c>
      <c r="AG51" s="69">
        <f t="shared" si="31"/>
        <v>0.56353999526999887</v>
      </c>
      <c r="AH51" s="69">
        <f t="shared" si="31"/>
        <v>0.49014940526999884</v>
      </c>
      <c r="AI51" s="69">
        <f t="shared" si="31"/>
        <v>0.41675881526999881</v>
      </c>
      <c r="AJ51" s="69">
        <f t="shared" si="31"/>
        <v>0.34336822526999872</v>
      </c>
      <c r="AK51" s="69">
        <f t="shared" si="31"/>
        <v>0.26997763526999868</v>
      </c>
      <c r="AL51" s="69">
        <f t="shared" si="31"/>
        <v>0.19658704526999859</v>
      </c>
      <c r="AM51" s="69">
        <f t="shared" si="31"/>
        <v>0.12319645526999849</v>
      </c>
      <c r="AN51" s="69">
        <f t="shared" si="31"/>
        <v>4.9805865269998431E-2</v>
      </c>
      <c r="AO51" s="69">
        <f t="shared" si="31"/>
        <v>-2.3584724730001685E-2</v>
      </c>
      <c r="AP51" s="69">
        <f t="shared" si="31"/>
        <v>-9.6975314730001747E-2</v>
      </c>
      <c r="AQ51" s="69">
        <f t="shared" si="31"/>
        <v>-0.17036590473000185</v>
      </c>
      <c r="AR51" s="69">
        <f t="shared" si="31"/>
        <v>-0.24375649473000194</v>
      </c>
      <c r="AS51" s="69">
        <f t="shared" si="31"/>
        <v>-0.31714708473000203</v>
      </c>
      <c r="AT51" s="69">
        <f t="shared" si="31"/>
        <v>-0.39053767473000212</v>
      </c>
      <c r="AU51" s="69">
        <f t="shared" si="31"/>
        <v>-0.46392826473000215</v>
      </c>
      <c r="AV51" s="69">
        <f t="shared" si="31"/>
        <v>-0.53731885473000218</v>
      </c>
      <c r="AW51" s="69">
        <f t="shared" si="31"/>
        <v>-0.61070944473000233</v>
      </c>
      <c r="AX51" s="69">
        <f t="shared" si="31"/>
        <v>-0.68410003473000247</v>
      </c>
      <c r="AY51" s="69">
        <f t="shared" si="31"/>
        <v>-0.7574906247300025</v>
      </c>
      <c r="AZ51" s="69">
        <f t="shared" si="31"/>
        <v>-0.83088121473000254</v>
      </c>
      <c r="BA51" s="69">
        <f t="shared" si="31"/>
        <v>-0.43381930473000113</v>
      </c>
      <c r="BB51" s="69">
        <f t="shared" si="31"/>
        <v>-6.2099729999664371E-5</v>
      </c>
      <c r="BC51" s="69">
        <f>BC22-BC36-BC43-BC49</f>
        <v>-6.2099729999664371E-5</v>
      </c>
      <c r="BD51" s="69">
        <f>BD22-BD36-BD43-BD49</f>
        <v>-6.2099729999664371E-5</v>
      </c>
      <c r="BE51" s="69">
        <f t="shared" si="31"/>
        <v>-6.2099729999664371E-5</v>
      </c>
      <c r="BF51" s="69">
        <f t="shared" si="31"/>
        <v>-6.2099729999664371E-5</v>
      </c>
      <c r="BG51" s="69">
        <f t="shared" si="31"/>
        <v>-6.2099729999664371E-5</v>
      </c>
      <c r="BH51" s="69">
        <f t="shared" si="31"/>
        <v>-6.2099729999664371E-5</v>
      </c>
      <c r="BI51" s="69">
        <f>BI22-BI36-BI43-BI49</f>
        <v>-6.2099729999664371E-5</v>
      </c>
      <c r="BJ51" s="69">
        <f>BJ22-BJ36-BJ43-BJ49</f>
        <v>-6.2099729999664371E-5</v>
      </c>
      <c r="BK51" s="69">
        <f>BK22-BK36-BK43-BK49</f>
        <v>-6.2099729999664371E-5</v>
      </c>
      <c r="BL51" s="69">
        <f>BL22-BL36-BL43-BL49</f>
        <v>-6.2099729999664371E-5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1.2148001694915251E-2</v>
      </c>
      <c r="E54" s="78">
        <f>(+E33-E115)*'Assumptions (Inputs)'!$E$31/'Assumptions (Inputs)'!$E$30</f>
        <v>1.2148001694915251E-2</v>
      </c>
      <c r="F54" s="78">
        <f>(+F33-F115)*'Assumptions (Inputs)'!$E$31/'Assumptions (Inputs)'!$E$30</f>
        <v>1.2148001694915251E-2</v>
      </c>
      <c r="G54" s="78">
        <f>(+G33-G115)*'Assumptions (Inputs)'!$E$31/'Assumptions (Inputs)'!$E$30</f>
        <v>1.2148001694915251E-2</v>
      </c>
      <c r="H54" s="78">
        <f>(+H33-H115)*'Assumptions (Inputs)'!$E$31/'Assumptions (Inputs)'!$E$30</f>
        <v>1.2148001694915251E-2</v>
      </c>
      <c r="I54" s="78">
        <f>(+I33-I115)*'Assumptions (Inputs)'!$E$31/'Assumptions (Inputs)'!$E$30</f>
        <v>1.2148001694915251E-2</v>
      </c>
      <c r="J54" s="78">
        <f>(+J33-J115)*'Assumptions (Inputs)'!$E$31/'Assumptions (Inputs)'!$E$30</f>
        <v>1.2148001694915251E-2</v>
      </c>
      <c r="K54" s="78">
        <f>(+K33-K115)*'Assumptions (Inputs)'!$E$31/'Assumptions (Inputs)'!$E$30</f>
        <v>1.2148001694915251E-2</v>
      </c>
      <c r="L54" s="78">
        <f>(+L33-L115)*'Assumptions (Inputs)'!$E$31/'Assumptions (Inputs)'!$E$30</f>
        <v>1.2148001694915251E-2</v>
      </c>
      <c r="M54" s="78">
        <f>(+M33-M115)*'Assumptions (Inputs)'!$E$31/'Assumptions (Inputs)'!$E$30</f>
        <v>1.2148001694915251E-2</v>
      </c>
      <c r="N54" s="78">
        <f>(+N33-N115)*'Assumptions (Inputs)'!$E$31/'Assumptions (Inputs)'!$E$30</f>
        <v>1.2148001694915251E-2</v>
      </c>
      <c r="O54" s="78">
        <f>(+O33-O115)*'Assumptions (Inputs)'!$E$31/'Assumptions (Inputs)'!$E$30</f>
        <v>1.2148001694915251E-2</v>
      </c>
      <c r="P54" s="78">
        <f>(+P33-P115)*'Assumptions (Inputs)'!$E$31/'Assumptions (Inputs)'!$E$30</f>
        <v>1.2148001694915251E-2</v>
      </c>
      <c r="Q54" s="78">
        <f>(+Q33-Q115)*'Assumptions (Inputs)'!$E$31/'Assumptions (Inputs)'!$E$30</f>
        <v>1.2148001694915251E-2</v>
      </c>
      <c r="R54" s="78">
        <f>(+R33-R115)*'Assumptions (Inputs)'!$E$31/'Assumptions (Inputs)'!$E$30</f>
        <v>1.2148001694915251E-2</v>
      </c>
      <c r="S54" s="78">
        <f>(+S33-S115)*'Assumptions (Inputs)'!$E$31/'Assumptions (Inputs)'!$E$30</f>
        <v>1.2148001694915251E-2</v>
      </c>
      <c r="T54" s="78">
        <f>(+T33-T115)*'Assumptions (Inputs)'!$E$31/'Assumptions (Inputs)'!$E$30</f>
        <v>1.2148001694915251E-2</v>
      </c>
      <c r="U54" s="78">
        <f>(+U33-U115)*'Assumptions (Inputs)'!$E$31/'Assumptions (Inputs)'!$E$30</f>
        <v>1.2148001694915251E-2</v>
      </c>
      <c r="V54" s="78">
        <f>(+V33-V115)*'Assumptions (Inputs)'!$E$31/'Assumptions (Inputs)'!$E$30</f>
        <v>1.2148001694915251E-2</v>
      </c>
      <c r="W54" s="78">
        <f>(+W33-W115)*'Assumptions (Inputs)'!$E$31/'Assumptions (Inputs)'!$E$30</f>
        <v>1.2148001694915251E-2</v>
      </c>
      <c r="X54" s="78">
        <f>(+X33-X115)*'Assumptions (Inputs)'!$E$31/'Assumptions (Inputs)'!$E$30</f>
        <v>1.2148001694915251E-2</v>
      </c>
      <c r="Y54" s="78">
        <f>(+Y33-Y115)*'Assumptions (Inputs)'!$E$31/'Assumptions (Inputs)'!$E$30</f>
        <v>1.2148001694915251E-2</v>
      </c>
      <c r="Z54" s="78">
        <f>(+Z33-Z115)*'Assumptions (Inputs)'!$E$31/'Assumptions (Inputs)'!$E$30</f>
        <v>1.2148001694915251E-2</v>
      </c>
      <c r="AA54" s="78">
        <f>(+AA33-AA115)*'Assumptions (Inputs)'!$E$31/'Assumptions (Inputs)'!$E$30</f>
        <v>1.2148001694915251E-2</v>
      </c>
      <c r="AB54" s="78">
        <f>(+AB33-AB115)*'Assumptions (Inputs)'!$E$31/'Assumptions (Inputs)'!$E$30</f>
        <v>1.2148001694915251E-2</v>
      </c>
      <c r="AC54" s="78">
        <f>(+AC33-AC115)*'Assumptions (Inputs)'!$E$31/'Assumptions (Inputs)'!$E$30</f>
        <v>1.2148001694915251E-2</v>
      </c>
      <c r="AD54" s="78">
        <f>(+AD33-AD115)*'Assumptions (Inputs)'!$E$31/'Assumptions (Inputs)'!$E$30</f>
        <v>1.2148001694915251E-2</v>
      </c>
      <c r="AE54" s="78">
        <f>(+AE33-AE115)*'Assumptions (Inputs)'!$E$31/'Assumptions (Inputs)'!$E$30</f>
        <v>1.2148001694915251E-2</v>
      </c>
      <c r="AF54" s="78">
        <f>(+AF33-AF115)*'Assumptions (Inputs)'!$E$31/'Assumptions (Inputs)'!$E$30</f>
        <v>1.2148001694915251E-2</v>
      </c>
      <c r="AG54" s="78">
        <f>(+AG33-AG115)*'Assumptions (Inputs)'!$E$31/'Assumptions (Inputs)'!$E$30</f>
        <v>1.2148001694915251E-2</v>
      </c>
      <c r="AH54" s="78">
        <f>(+AH33-AH115)*'Assumptions (Inputs)'!$E$31/'Assumptions (Inputs)'!$E$30</f>
        <v>1.2148001694915251E-2</v>
      </c>
      <c r="AI54" s="78">
        <f>(+AI33-AI115)*'Assumptions (Inputs)'!$E$31/'Assumptions (Inputs)'!$E$30</f>
        <v>1.2148001694915251E-2</v>
      </c>
      <c r="AJ54" s="78">
        <f>(+AJ33-AJ115)*'Assumptions (Inputs)'!$E$31/'Assumptions (Inputs)'!$E$30</f>
        <v>1.2148001694915251E-2</v>
      </c>
      <c r="AK54" s="78">
        <f>(+AK33-AK115)*'Assumptions (Inputs)'!$E$31/'Assumptions (Inputs)'!$E$30</f>
        <v>1.2148001694915251E-2</v>
      </c>
      <c r="AL54" s="78">
        <f>(+AL33-AL115)*'Assumptions (Inputs)'!$E$31/'Assumptions (Inputs)'!$E$30</f>
        <v>1.2148001694915251E-2</v>
      </c>
      <c r="AM54" s="78">
        <f>(+AM33-AM115)*'Assumptions (Inputs)'!$E$31/'Assumptions (Inputs)'!$E$30</f>
        <v>1.2148001694915251E-2</v>
      </c>
      <c r="AN54" s="78">
        <f>(+AN33-AN115)*'Assumptions (Inputs)'!$E$31/'Assumptions (Inputs)'!$E$30</f>
        <v>1.2148001694915251E-2</v>
      </c>
      <c r="AO54" s="78">
        <f>(+AO33-AO115)*'Assumptions (Inputs)'!$E$31/'Assumptions (Inputs)'!$E$30</f>
        <v>1.2148001694915251E-2</v>
      </c>
      <c r="AP54" s="78">
        <f>(+AP33-AP115)*'Assumptions (Inputs)'!$E$31/'Assumptions (Inputs)'!$E$30</f>
        <v>1.2148001694915251E-2</v>
      </c>
      <c r="AQ54" s="78">
        <f>(+AQ33-AQ115)*'Assumptions (Inputs)'!$E$31/'Assumptions (Inputs)'!$E$30</f>
        <v>1.2148001694915251E-2</v>
      </c>
      <c r="AR54" s="78">
        <f>(+AR33-AR115)*'Assumptions (Inputs)'!$E$31/'Assumptions (Inputs)'!$E$30</f>
        <v>1.2148001694915251E-2</v>
      </c>
      <c r="AS54" s="78">
        <f>(+AS33-AS115)*'Assumptions (Inputs)'!$E$31/'Assumptions (Inputs)'!$E$30</f>
        <v>1.2148001694915251E-2</v>
      </c>
      <c r="AT54" s="78">
        <f>(+AT33-AT115)*'Assumptions (Inputs)'!$E$31/'Assumptions (Inputs)'!$E$30</f>
        <v>1.2148001694915251E-2</v>
      </c>
      <c r="AU54" s="78">
        <f>(+AU33-AU115)*'Assumptions (Inputs)'!$E$31/'Assumptions (Inputs)'!$E$30</f>
        <v>1.2148001694915251E-2</v>
      </c>
      <c r="AV54" s="78">
        <f>(+AV33-AV115)*'Assumptions (Inputs)'!$E$31/'Assumptions (Inputs)'!$E$30</f>
        <v>1.2148001694915251E-2</v>
      </c>
      <c r="AW54" s="78">
        <f>(+AW33-AW115)*'Assumptions (Inputs)'!$E$31/'Assumptions (Inputs)'!$E$30</f>
        <v>1.2148001694915251E-2</v>
      </c>
      <c r="AX54" s="78">
        <f>(+AX33-AX115)*'Assumptions (Inputs)'!$E$31/'Assumptions (Inputs)'!$E$30</f>
        <v>1.2148001694915251E-2</v>
      </c>
      <c r="AY54" s="78">
        <f>(+AY33-AY115)*'Assumptions (Inputs)'!$E$31/'Assumptions (Inputs)'!$E$30</f>
        <v>1.2148001694915251E-2</v>
      </c>
      <c r="AZ54" s="78">
        <f>(+AZ33-AZ115)*'Assumptions (Inputs)'!$E$31/'Assumptions (Inputs)'!$E$30</f>
        <v>1.2148001694915251E-2</v>
      </c>
      <c r="BA54" s="78">
        <f>(+BA33-BA115)*'Assumptions (Inputs)'!$E$31/'Assumptions (Inputs)'!$E$30</f>
        <v>1.2148001694915251E-2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0.60740008474576268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2">B33</f>
        <v>0</v>
      </c>
      <c r="C55" s="72">
        <f t="shared" si="32"/>
        <v>0</v>
      </c>
      <c r="D55" s="72">
        <f t="shared" si="32"/>
        <v>9.4090500000000007E-2</v>
      </c>
      <c r="E55" s="72">
        <f t="shared" si="32"/>
        <v>9.4090500000000007E-2</v>
      </c>
      <c r="F55" s="72">
        <f t="shared" si="32"/>
        <v>9.4090500000000007E-2</v>
      </c>
      <c r="G55" s="72">
        <f t="shared" si="32"/>
        <v>9.4090500000000007E-2</v>
      </c>
      <c r="H55" s="72">
        <f t="shared" si="32"/>
        <v>9.4090500000000007E-2</v>
      </c>
      <c r="I55" s="72">
        <f t="shared" si="32"/>
        <v>9.4090500000000007E-2</v>
      </c>
      <c r="J55" s="72">
        <f t="shared" si="32"/>
        <v>9.4090500000000007E-2</v>
      </c>
      <c r="K55" s="72">
        <f t="shared" si="32"/>
        <v>9.4090500000000007E-2</v>
      </c>
      <c r="L55" s="72">
        <f t="shared" si="32"/>
        <v>9.4090500000000007E-2</v>
      </c>
      <c r="M55" s="72">
        <f t="shared" si="32"/>
        <v>9.4090500000000007E-2</v>
      </c>
      <c r="N55" s="72">
        <f t="shared" si="32"/>
        <v>9.4090500000000007E-2</v>
      </c>
      <c r="O55" s="72">
        <f t="shared" si="32"/>
        <v>9.4090500000000007E-2</v>
      </c>
      <c r="P55" s="72">
        <f t="shared" si="32"/>
        <v>9.4090500000000007E-2</v>
      </c>
      <c r="Q55" s="72">
        <f t="shared" si="32"/>
        <v>9.4090500000000007E-2</v>
      </c>
      <c r="R55" s="72">
        <f t="shared" si="32"/>
        <v>9.4090500000000007E-2</v>
      </c>
      <c r="S55" s="72">
        <f t="shared" si="32"/>
        <v>9.4090500000000007E-2</v>
      </c>
      <c r="T55" s="72">
        <f t="shared" si="32"/>
        <v>9.4090500000000007E-2</v>
      </c>
      <c r="U55" s="72">
        <f t="shared" si="32"/>
        <v>9.4090500000000007E-2</v>
      </c>
      <c r="V55" s="72">
        <f t="shared" si="32"/>
        <v>9.4090500000000007E-2</v>
      </c>
      <c r="W55" s="72">
        <f t="shared" si="32"/>
        <v>9.4090500000000007E-2</v>
      </c>
      <c r="X55" s="72">
        <f t="shared" si="32"/>
        <v>9.4090500000000007E-2</v>
      </c>
      <c r="Y55" s="72">
        <f t="shared" si="32"/>
        <v>9.4090500000000007E-2</v>
      </c>
      <c r="Z55" s="72">
        <f t="shared" si="32"/>
        <v>9.4090500000000007E-2</v>
      </c>
      <c r="AA55" s="72">
        <f t="shared" si="32"/>
        <v>9.4090500000000007E-2</v>
      </c>
      <c r="AB55" s="72">
        <f t="shared" si="32"/>
        <v>9.4090500000000007E-2</v>
      </c>
      <c r="AC55" s="72">
        <f t="shared" si="32"/>
        <v>9.4090500000000007E-2</v>
      </c>
      <c r="AD55" s="72">
        <f t="shared" si="32"/>
        <v>9.4090500000000007E-2</v>
      </c>
      <c r="AE55" s="72">
        <f t="shared" si="32"/>
        <v>9.4090500000000007E-2</v>
      </c>
      <c r="AF55" s="72">
        <f t="shared" si="32"/>
        <v>9.4090500000000007E-2</v>
      </c>
      <c r="AG55" s="72">
        <f t="shared" si="32"/>
        <v>9.4090500000000007E-2</v>
      </c>
      <c r="AH55" s="72">
        <f t="shared" si="32"/>
        <v>9.4090500000000007E-2</v>
      </c>
      <c r="AI55" s="72">
        <f t="shared" si="32"/>
        <v>9.4090500000000007E-2</v>
      </c>
      <c r="AJ55" s="72">
        <f t="shared" si="32"/>
        <v>9.4090500000000007E-2</v>
      </c>
      <c r="AK55" s="72">
        <f t="shared" si="32"/>
        <v>9.4090500000000007E-2</v>
      </c>
      <c r="AL55" s="72">
        <f t="shared" si="32"/>
        <v>9.4090500000000007E-2</v>
      </c>
      <c r="AM55" s="72">
        <f t="shared" si="32"/>
        <v>9.4090500000000007E-2</v>
      </c>
      <c r="AN55" s="72">
        <f t="shared" si="32"/>
        <v>9.4090500000000007E-2</v>
      </c>
      <c r="AO55" s="72">
        <f t="shared" si="32"/>
        <v>9.4090500000000007E-2</v>
      </c>
      <c r="AP55" s="72">
        <f t="shared" si="32"/>
        <v>9.4090500000000007E-2</v>
      </c>
      <c r="AQ55" s="72">
        <f t="shared" si="32"/>
        <v>9.4090500000000007E-2</v>
      </c>
      <c r="AR55" s="72">
        <f t="shared" si="32"/>
        <v>9.4090500000000007E-2</v>
      </c>
      <c r="AS55" s="72">
        <f t="shared" si="32"/>
        <v>9.4090500000000007E-2</v>
      </c>
      <c r="AT55" s="72">
        <f t="shared" si="32"/>
        <v>9.4090500000000007E-2</v>
      </c>
      <c r="AU55" s="72">
        <f t="shared" si="32"/>
        <v>9.4090500000000007E-2</v>
      </c>
      <c r="AV55" s="72">
        <f t="shared" si="32"/>
        <v>9.4090500000000007E-2</v>
      </c>
      <c r="AW55" s="72">
        <f t="shared" si="32"/>
        <v>9.4090500000000007E-2</v>
      </c>
      <c r="AX55" s="72">
        <f t="shared" si="32"/>
        <v>9.4090500000000007E-2</v>
      </c>
      <c r="AY55" s="72">
        <f t="shared" si="32"/>
        <v>9.4090500000000007E-2</v>
      </c>
      <c r="AZ55" s="72">
        <f t="shared" si="32"/>
        <v>9.4090500000000007E-2</v>
      </c>
      <c r="BA55" s="72">
        <f t="shared" si="32"/>
        <v>9.4090500000000007E-2</v>
      </c>
      <c r="BB55" s="72">
        <f t="shared" si="32"/>
        <v>0</v>
      </c>
      <c r="BC55" s="72">
        <f t="shared" si="32"/>
        <v>0</v>
      </c>
      <c r="BD55" s="72">
        <f t="shared" si="32"/>
        <v>0</v>
      </c>
      <c r="BE55" s="72">
        <f t="shared" si="32"/>
        <v>0</v>
      </c>
      <c r="BF55" s="72">
        <f t="shared" si="32"/>
        <v>0</v>
      </c>
      <c r="BG55" s="72">
        <f t="shared" si="32"/>
        <v>0</v>
      </c>
      <c r="BH55" s="72">
        <f t="shared" si="32"/>
        <v>0</v>
      </c>
      <c r="BI55" s="72">
        <f t="shared" si="32"/>
        <v>0</v>
      </c>
      <c r="BJ55" s="72">
        <f t="shared" si="32"/>
        <v>0</v>
      </c>
      <c r="BK55" s="72">
        <f t="shared" si="32"/>
        <v>0</v>
      </c>
      <c r="BL55" s="72">
        <f t="shared" si="32"/>
        <v>0</v>
      </c>
      <c r="BM55" s="35"/>
      <c r="BN55" s="72">
        <f>SUM(B55:BM55)</f>
        <v>4.704525000000003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0.18818100000000001</v>
      </c>
      <c r="E56" s="65">
        <f>E21*'Assumptions (Inputs)'!$D$48</f>
        <v>0.18818100000000001</v>
      </c>
      <c r="F56" s="65">
        <f>F21*'Assumptions (Inputs)'!$D$48</f>
        <v>0.18818100000000001</v>
      </c>
      <c r="G56" s="65">
        <f>G21*'Assumptions (Inputs)'!$D$48</f>
        <v>0.18818100000000001</v>
      </c>
      <c r="H56" s="65">
        <f>H21*'Assumptions (Inputs)'!$D$48</f>
        <v>0.18818100000000001</v>
      </c>
      <c r="I56" s="65">
        <f>I21*'Assumptions (Inputs)'!$D$48</f>
        <v>0.18818100000000001</v>
      </c>
      <c r="J56" s="65">
        <f>J21*'Assumptions (Inputs)'!$D$48</f>
        <v>0.18818100000000001</v>
      </c>
      <c r="K56" s="65">
        <f>K21*'Assumptions (Inputs)'!$D$48</f>
        <v>0.18818100000000001</v>
      </c>
      <c r="L56" s="65">
        <f>L21*'Assumptions (Inputs)'!$D$48</f>
        <v>0.18818100000000001</v>
      </c>
      <c r="M56" s="65">
        <f>M21*'Assumptions (Inputs)'!$D$48</f>
        <v>0.18818100000000001</v>
      </c>
      <c r="N56" s="65">
        <f>N21*'Assumptions (Inputs)'!$D$48</f>
        <v>0.18818100000000001</v>
      </c>
      <c r="O56" s="65">
        <f>O21*'Assumptions (Inputs)'!$D$48</f>
        <v>0.18818100000000001</v>
      </c>
      <c r="P56" s="65">
        <f>P21*'Assumptions (Inputs)'!$D$48</f>
        <v>0.18818100000000001</v>
      </c>
      <c r="Q56" s="65">
        <f>Q21*'Assumptions (Inputs)'!$D$48</f>
        <v>0.18818100000000001</v>
      </c>
      <c r="R56" s="65">
        <f>R21*'Assumptions (Inputs)'!$D$48</f>
        <v>0.18818100000000001</v>
      </c>
      <c r="S56" s="65">
        <f>S21*'Assumptions (Inputs)'!$D$48</f>
        <v>0.18818100000000001</v>
      </c>
      <c r="T56" s="65">
        <f>T21*'Assumptions (Inputs)'!$D$48</f>
        <v>0.18818100000000001</v>
      </c>
      <c r="U56" s="65">
        <f>U21*'Assumptions (Inputs)'!$D$48</f>
        <v>0.18818100000000001</v>
      </c>
      <c r="V56" s="65">
        <f>V21*'Assumptions (Inputs)'!$D$48</f>
        <v>0.18818100000000001</v>
      </c>
      <c r="W56" s="65">
        <f>W21*'Assumptions (Inputs)'!$D$48</f>
        <v>0.18818100000000001</v>
      </c>
      <c r="X56" s="65">
        <f>X21*'Assumptions (Inputs)'!$D$48</f>
        <v>0.18818100000000001</v>
      </c>
      <c r="Y56" s="65">
        <f>Y21*'Assumptions (Inputs)'!$D$48</f>
        <v>0.18818100000000001</v>
      </c>
      <c r="Z56" s="65">
        <f>Z21*'Assumptions (Inputs)'!$D$48</f>
        <v>0.18818100000000001</v>
      </c>
      <c r="AA56" s="65">
        <f>AA21*'Assumptions (Inputs)'!$D$48</f>
        <v>0.18818100000000001</v>
      </c>
      <c r="AB56" s="65">
        <f>AB21*'Assumptions (Inputs)'!$D$48</f>
        <v>0.18818100000000001</v>
      </c>
      <c r="AC56" s="65">
        <f>AC21*'Assumptions (Inputs)'!$D$48</f>
        <v>0.18818100000000001</v>
      </c>
      <c r="AD56" s="65">
        <f>AD21*'Assumptions (Inputs)'!$D$48</f>
        <v>0.18818100000000001</v>
      </c>
      <c r="AE56" s="65">
        <f>AE21*'Assumptions (Inputs)'!$D$48</f>
        <v>0.18818100000000001</v>
      </c>
      <c r="AF56" s="65">
        <f>AF21*'Assumptions (Inputs)'!$D$48</f>
        <v>0.18818100000000001</v>
      </c>
      <c r="AG56" s="65">
        <f>AG21*'Assumptions (Inputs)'!$D$48</f>
        <v>0.18818100000000001</v>
      </c>
      <c r="AH56" s="65">
        <f>AH21*'Assumptions (Inputs)'!$D$48</f>
        <v>0.18818100000000001</v>
      </c>
      <c r="AI56" s="65">
        <f>AI21*'Assumptions (Inputs)'!$D$48</f>
        <v>0.18818100000000001</v>
      </c>
      <c r="AJ56" s="65">
        <f>AJ21*'Assumptions (Inputs)'!$D$48</f>
        <v>0.18818100000000001</v>
      </c>
      <c r="AK56" s="65">
        <f>AK21*'Assumptions (Inputs)'!$D$48</f>
        <v>0.18818100000000001</v>
      </c>
      <c r="AL56" s="65">
        <f>AL21*'Assumptions (Inputs)'!$D$48</f>
        <v>0.18818100000000001</v>
      </c>
      <c r="AM56" s="65">
        <f>AM21*'Assumptions (Inputs)'!$D$48</f>
        <v>0.18818100000000001</v>
      </c>
      <c r="AN56" s="65">
        <f>AN21*'Assumptions (Inputs)'!$D$48</f>
        <v>0.18818100000000001</v>
      </c>
      <c r="AO56" s="65">
        <f>AO21*'Assumptions (Inputs)'!$D$48</f>
        <v>0.18818100000000001</v>
      </c>
      <c r="AP56" s="65">
        <f>AP21*'Assumptions (Inputs)'!$D$48</f>
        <v>0.18818100000000001</v>
      </c>
      <c r="AQ56" s="65">
        <f>AQ21*'Assumptions (Inputs)'!$D$48</f>
        <v>0.18818100000000001</v>
      </c>
      <c r="AR56" s="65">
        <f>AR21*'Assumptions (Inputs)'!$D$48</f>
        <v>0.18818100000000001</v>
      </c>
      <c r="AS56" s="65">
        <f>AS21*'Assumptions (Inputs)'!$D$48</f>
        <v>0.18818100000000001</v>
      </c>
      <c r="AT56" s="65">
        <f>AT21*'Assumptions (Inputs)'!$D$48</f>
        <v>0.18818100000000001</v>
      </c>
      <c r="AU56" s="65">
        <f>AU21*'Assumptions (Inputs)'!$D$48</f>
        <v>0.18818100000000001</v>
      </c>
      <c r="AV56" s="65">
        <f>AV21*'Assumptions (Inputs)'!$D$48</f>
        <v>0.18818100000000001</v>
      </c>
      <c r="AW56" s="65">
        <f>AW21*'Assumptions (Inputs)'!$D$48</f>
        <v>0.18818100000000001</v>
      </c>
      <c r="AX56" s="65">
        <f>AX21*'Assumptions (Inputs)'!$D$48</f>
        <v>0.18818100000000001</v>
      </c>
      <c r="AY56" s="65">
        <f>AY21*'Assumptions (Inputs)'!$D$48</f>
        <v>0.18818100000000001</v>
      </c>
      <c r="AZ56" s="65">
        <f>AZ21*'Assumptions (Inputs)'!$D$48</f>
        <v>0.18818100000000001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9.2208690000000058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3">SUM(B54:B56)</f>
        <v>0</v>
      </c>
      <c r="C57" s="66">
        <f t="shared" si="33"/>
        <v>0</v>
      </c>
      <c r="D57" s="66">
        <f t="shared" si="33"/>
        <v>0.29441950169491526</v>
      </c>
      <c r="E57" s="66">
        <f t="shared" si="33"/>
        <v>0.29441950169491526</v>
      </c>
      <c r="F57" s="66">
        <f t="shared" si="33"/>
        <v>0.29441950169491526</v>
      </c>
      <c r="G57" s="66">
        <f t="shared" si="33"/>
        <v>0.29441950169491526</v>
      </c>
      <c r="H57" s="66">
        <f t="shared" si="33"/>
        <v>0.29441950169491526</v>
      </c>
      <c r="I57" s="66">
        <f t="shared" si="33"/>
        <v>0.29441950169491526</v>
      </c>
      <c r="J57" s="66">
        <f t="shared" si="33"/>
        <v>0.29441950169491526</v>
      </c>
      <c r="K57" s="66">
        <f t="shared" si="33"/>
        <v>0.29441950169491526</v>
      </c>
      <c r="L57" s="66">
        <f t="shared" si="33"/>
        <v>0.29441950169491526</v>
      </c>
      <c r="M57" s="66">
        <f t="shared" si="33"/>
        <v>0.29441950169491526</v>
      </c>
      <c r="N57" s="66">
        <f t="shared" si="33"/>
        <v>0.29441950169491526</v>
      </c>
      <c r="O57" s="66">
        <f t="shared" si="33"/>
        <v>0.29441950169491526</v>
      </c>
      <c r="P57" s="66">
        <f t="shared" si="33"/>
        <v>0.29441950169491526</v>
      </c>
      <c r="Q57" s="66">
        <f t="shared" si="33"/>
        <v>0.29441950169491526</v>
      </c>
      <c r="R57" s="66">
        <f t="shared" si="33"/>
        <v>0.29441950169491526</v>
      </c>
      <c r="S57" s="66">
        <f t="shared" si="33"/>
        <v>0.29441950169491526</v>
      </c>
      <c r="T57" s="66">
        <f t="shared" si="33"/>
        <v>0.29441950169491526</v>
      </c>
      <c r="U57" s="66">
        <f t="shared" si="33"/>
        <v>0.29441950169491526</v>
      </c>
      <c r="V57" s="66">
        <f t="shared" si="33"/>
        <v>0.29441950169491526</v>
      </c>
      <c r="W57" s="66">
        <f t="shared" si="33"/>
        <v>0.29441950169491526</v>
      </c>
      <c r="X57" s="66">
        <f t="shared" si="33"/>
        <v>0.29441950169491526</v>
      </c>
      <c r="Y57" s="66">
        <f t="shared" si="33"/>
        <v>0.29441950169491526</v>
      </c>
      <c r="Z57" s="66">
        <f t="shared" si="33"/>
        <v>0.29441950169491526</v>
      </c>
      <c r="AA57" s="66">
        <f t="shared" si="33"/>
        <v>0.29441950169491526</v>
      </c>
      <c r="AB57" s="66">
        <f t="shared" si="33"/>
        <v>0.29441950169491526</v>
      </c>
      <c r="AC57" s="66">
        <f t="shared" si="33"/>
        <v>0.29441950169491526</v>
      </c>
      <c r="AD57" s="66">
        <f t="shared" si="33"/>
        <v>0.29441950169491526</v>
      </c>
      <c r="AE57" s="66">
        <f t="shared" si="33"/>
        <v>0.29441950169491526</v>
      </c>
      <c r="AF57" s="66">
        <f t="shared" si="33"/>
        <v>0.29441950169491526</v>
      </c>
      <c r="AG57" s="66">
        <f t="shared" si="33"/>
        <v>0.29441950169491526</v>
      </c>
      <c r="AH57" s="66">
        <f t="shared" si="33"/>
        <v>0.29441950169491526</v>
      </c>
      <c r="AI57" s="66">
        <f t="shared" si="33"/>
        <v>0.29441950169491526</v>
      </c>
      <c r="AJ57" s="66">
        <f t="shared" si="33"/>
        <v>0.29441950169491526</v>
      </c>
      <c r="AK57" s="66">
        <f t="shared" si="33"/>
        <v>0.29441950169491526</v>
      </c>
      <c r="AL57" s="66">
        <f t="shared" si="33"/>
        <v>0.29441950169491526</v>
      </c>
      <c r="AM57" s="66">
        <f t="shared" si="33"/>
        <v>0.29441950169491526</v>
      </c>
      <c r="AN57" s="66">
        <f t="shared" si="33"/>
        <v>0.29441950169491526</v>
      </c>
      <c r="AO57" s="66">
        <f t="shared" si="33"/>
        <v>0.29441950169491526</v>
      </c>
      <c r="AP57" s="66">
        <f t="shared" si="33"/>
        <v>0.29441950169491526</v>
      </c>
      <c r="AQ57" s="66">
        <f t="shared" si="33"/>
        <v>0.29441950169491526</v>
      </c>
      <c r="AR57" s="66">
        <f t="shared" si="33"/>
        <v>0.29441950169491526</v>
      </c>
      <c r="AS57" s="66">
        <f t="shared" si="33"/>
        <v>0.29441950169491526</v>
      </c>
      <c r="AT57" s="66">
        <f t="shared" si="33"/>
        <v>0.29441950169491526</v>
      </c>
      <c r="AU57" s="66">
        <f t="shared" si="33"/>
        <v>0.29441950169491526</v>
      </c>
      <c r="AV57" s="66">
        <f t="shared" si="33"/>
        <v>0.29441950169491526</v>
      </c>
      <c r="AW57" s="66">
        <f t="shared" si="33"/>
        <v>0.29441950169491526</v>
      </c>
      <c r="AX57" s="66">
        <f t="shared" si="33"/>
        <v>0.29441950169491526</v>
      </c>
      <c r="AY57" s="66">
        <f t="shared" si="33"/>
        <v>0.29441950169491526</v>
      </c>
      <c r="AZ57" s="66">
        <f t="shared" si="33"/>
        <v>0.29441950169491526</v>
      </c>
      <c r="BA57" s="66">
        <f t="shared" si="33"/>
        <v>0.10623850169491526</v>
      </c>
      <c r="BB57" s="66">
        <f t="shared" si="33"/>
        <v>0</v>
      </c>
      <c r="BC57" s="66">
        <f t="shared" si="33"/>
        <v>0</v>
      </c>
      <c r="BD57" s="66">
        <f t="shared" si="33"/>
        <v>0</v>
      </c>
      <c r="BE57" s="66">
        <f t="shared" si="33"/>
        <v>0</v>
      </c>
      <c r="BF57" s="66">
        <f t="shared" si="33"/>
        <v>0</v>
      </c>
      <c r="BG57" s="66">
        <f t="shared" si="33"/>
        <v>0</v>
      </c>
      <c r="BH57" s="66">
        <f t="shared" si="33"/>
        <v>0</v>
      </c>
      <c r="BI57" s="66">
        <f t="shared" si="33"/>
        <v>0</v>
      </c>
      <c r="BJ57" s="66">
        <f t="shared" si="33"/>
        <v>0</v>
      </c>
      <c r="BK57" s="66">
        <f t="shared" si="33"/>
        <v>0</v>
      </c>
      <c r="BL57" s="66">
        <f t="shared" si="33"/>
        <v>0</v>
      </c>
      <c r="BM57" s="35"/>
      <c r="BN57" s="72">
        <f>SUM(B57:BM57)</f>
        <v>14.532794084745749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4">B51</f>
        <v>0</v>
      </c>
      <c r="C60" s="72">
        <f t="shared" si="34"/>
        <v>0</v>
      </c>
      <c r="D60" s="72">
        <f t="shared" si="34"/>
        <v>1.8210981048749999</v>
      </c>
      <c r="E60" s="72">
        <f t="shared" si="34"/>
        <v>3.5727531866774997</v>
      </c>
      <c r="F60" s="72">
        <f t="shared" si="34"/>
        <v>3.4320615438374995</v>
      </c>
      <c r="G60" s="72">
        <f t="shared" si="34"/>
        <v>3.2921517930525002</v>
      </c>
      <c r="H60" s="72">
        <f t="shared" si="34"/>
        <v>3.1572307205775001</v>
      </c>
      <c r="I60" s="72">
        <f t="shared" si="34"/>
        <v>3.0269257280325004</v>
      </c>
      <c r="J60" s="72">
        <f t="shared" si="34"/>
        <v>2.9008900919249996</v>
      </c>
      <c r="K60" s="72">
        <f t="shared" si="34"/>
        <v>2.77880296365</v>
      </c>
      <c r="L60" s="72">
        <f t="shared" si="34"/>
        <v>2.6589203757899997</v>
      </c>
      <c r="M60" s="72">
        <f t="shared" si="34"/>
        <v>2.5393482865800001</v>
      </c>
      <c r="N60" s="72">
        <f t="shared" si="34"/>
        <v>2.41977619737</v>
      </c>
      <c r="O60" s="72">
        <f t="shared" si="34"/>
        <v>2.30020410816</v>
      </c>
      <c r="P60" s="72">
        <f t="shared" si="34"/>
        <v>2.1806320189499999</v>
      </c>
      <c r="Q60" s="72">
        <f t="shared" si="34"/>
        <v>2.0610599297399999</v>
      </c>
      <c r="R60" s="72">
        <f t="shared" si="34"/>
        <v>1.94148784053</v>
      </c>
      <c r="S60" s="72">
        <f t="shared" si="34"/>
        <v>1.8219157513199997</v>
      </c>
      <c r="T60" s="72">
        <f t="shared" si="34"/>
        <v>1.7023436621099997</v>
      </c>
      <c r="U60" s="72">
        <f t="shared" si="34"/>
        <v>1.5827715728999996</v>
      </c>
      <c r="V60" s="72">
        <f t="shared" si="34"/>
        <v>1.4631994836899997</v>
      </c>
      <c r="W60" s="72">
        <f t="shared" si="34"/>
        <v>1.3436273944799995</v>
      </c>
      <c r="X60" s="72">
        <f t="shared" si="34"/>
        <v>1.2356006800724995</v>
      </c>
      <c r="Y60" s="72">
        <f t="shared" si="34"/>
        <v>1.1506647152699994</v>
      </c>
      <c r="Z60" s="72">
        <f t="shared" si="34"/>
        <v>1.0772741252699993</v>
      </c>
      <c r="AA60" s="72">
        <f t="shared" si="34"/>
        <v>1.0038835352699993</v>
      </c>
      <c r="AB60" s="72">
        <f t="shared" si="34"/>
        <v>0.93049294526999915</v>
      </c>
      <c r="AC60" s="72">
        <f t="shared" si="34"/>
        <v>0.85710235526999912</v>
      </c>
      <c r="AD60" s="72">
        <f t="shared" si="34"/>
        <v>0.78371176526999908</v>
      </c>
      <c r="AE60" s="72">
        <f t="shared" si="34"/>
        <v>0.71032117526999905</v>
      </c>
      <c r="AF60" s="72">
        <f t="shared" si="34"/>
        <v>0.63693058526999902</v>
      </c>
      <c r="AG60" s="72">
        <f t="shared" si="34"/>
        <v>0.56353999526999887</v>
      </c>
      <c r="AH60" s="72">
        <f t="shared" si="34"/>
        <v>0.49014940526999884</v>
      </c>
      <c r="AI60" s="72">
        <f t="shared" si="34"/>
        <v>0.41675881526999881</v>
      </c>
      <c r="AJ60" s="72">
        <f t="shared" si="34"/>
        <v>0.34336822526999872</v>
      </c>
      <c r="AK60" s="72">
        <f t="shared" si="34"/>
        <v>0.26997763526999868</v>
      </c>
      <c r="AL60" s="72">
        <f t="shared" si="34"/>
        <v>0.19658704526999859</v>
      </c>
      <c r="AM60" s="72">
        <f t="shared" si="34"/>
        <v>0.12319645526999849</v>
      </c>
      <c r="AN60" s="72">
        <f t="shared" si="34"/>
        <v>4.9805865269998431E-2</v>
      </c>
      <c r="AO60" s="72">
        <f t="shared" si="34"/>
        <v>-2.3584724730001685E-2</v>
      </c>
      <c r="AP60" s="72">
        <f t="shared" si="34"/>
        <v>-9.6975314730001747E-2</v>
      </c>
      <c r="AQ60" s="72">
        <f t="shared" si="34"/>
        <v>-0.17036590473000185</v>
      </c>
      <c r="AR60" s="72">
        <f t="shared" si="34"/>
        <v>-0.24375649473000194</v>
      </c>
      <c r="AS60" s="72">
        <f t="shared" si="34"/>
        <v>-0.31714708473000203</v>
      </c>
      <c r="AT60" s="72">
        <f t="shared" si="34"/>
        <v>-0.39053767473000212</v>
      </c>
      <c r="AU60" s="72">
        <f t="shared" si="34"/>
        <v>-0.46392826473000215</v>
      </c>
      <c r="AV60" s="72">
        <f t="shared" si="34"/>
        <v>-0.53731885473000218</v>
      </c>
      <c r="AW60" s="72">
        <f t="shared" si="34"/>
        <v>-0.61070944473000233</v>
      </c>
      <c r="AX60" s="72">
        <f t="shared" si="34"/>
        <v>-0.68410003473000247</v>
      </c>
      <c r="AY60" s="72">
        <f t="shared" si="34"/>
        <v>-0.7574906247300025</v>
      </c>
      <c r="AZ60" s="72">
        <f t="shared" si="34"/>
        <v>-0.83088121473000254</v>
      </c>
      <c r="BA60" s="72">
        <f t="shared" si="34"/>
        <v>-0.43381930473000113</v>
      </c>
      <c r="BB60" s="72">
        <f t="shared" si="34"/>
        <v>-6.2099729999664371E-5</v>
      </c>
      <c r="BC60" s="72">
        <f t="shared" si="34"/>
        <v>-6.2099729999664371E-5</v>
      </c>
      <c r="BD60" s="72">
        <f t="shared" si="34"/>
        <v>-6.2099729999664371E-5</v>
      </c>
      <c r="BE60" s="72">
        <f t="shared" si="34"/>
        <v>-6.2099729999664371E-5</v>
      </c>
      <c r="BF60" s="72">
        <f t="shared" si="34"/>
        <v>-6.2099729999664371E-5</v>
      </c>
      <c r="BG60" s="72">
        <f t="shared" si="34"/>
        <v>-6.2099729999664371E-5</v>
      </c>
      <c r="BH60" s="72">
        <f t="shared" si="34"/>
        <v>-6.2099729999664371E-5</v>
      </c>
      <c r="BI60" s="72">
        <f t="shared" si="34"/>
        <v>-6.2099729999664371E-5</v>
      </c>
      <c r="BJ60" s="72">
        <f t="shared" si="34"/>
        <v>-6.2099729999664371E-5</v>
      </c>
      <c r="BK60" s="72">
        <f t="shared" si="34"/>
        <v>-6.2099729999664371E-5</v>
      </c>
      <c r="BL60" s="72">
        <f t="shared" si="34"/>
        <v>-6.2099729999664371E-5</v>
      </c>
      <c r="BM60" s="35"/>
      <c r="BN60" s="72">
        <f>SUM(B60:BM60)</f>
        <v>53.275268040119919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5">G61</f>
        <v>9.5200000000000007E-2</v>
      </c>
      <c r="I61" s="355">
        <f t="shared" si="35"/>
        <v>9.5200000000000007E-2</v>
      </c>
      <c r="J61" s="355">
        <f t="shared" si="35"/>
        <v>9.5200000000000007E-2</v>
      </c>
      <c r="K61" s="355">
        <f t="shared" si="35"/>
        <v>9.5200000000000007E-2</v>
      </c>
      <c r="L61" s="355">
        <f t="shared" si="35"/>
        <v>9.5200000000000007E-2</v>
      </c>
      <c r="M61" s="355">
        <f t="shared" si="35"/>
        <v>9.5200000000000007E-2</v>
      </c>
      <c r="N61" s="355">
        <f t="shared" si="35"/>
        <v>9.5200000000000007E-2</v>
      </c>
      <c r="O61" s="355">
        <f t="shared" si="35"/>
        <v>9.5200000000000007E-2</v>
      </c>
      <c r="P61" s="355">
        <f t="shared" si="35"/>
        <v>9.5200000000000007E-2</v>
      </c>
      <c r="Q61" s="355">
        <f t="shared" si="35"/>
        <v>9.5200000000000007E-2</v>
      </c>
      <c r="R61" s="355">
        <f t="shared" si="35"/>
        <v>9.5200000000000007E-2</v>
      </c>
      <c r="S61" s="355">
        <f t="shared" si="35"/>
        <v>9.5200000000000007E-2</v>
      </c>
      <c r="T61" s="355">
        <f t="shared" si="35"/>
        <v>9.5200000000000007E-2</v>
      </c>
      <c r="U61" s="355">
        <f t="shared" si="35"/>
        <v>9.5200000000000007E-2</v>
      </c>
      <c r="V61" s="355">
        <f t="shared" si="35"/>
        <v>9.5200000000000007E-2</v>
      </c>
      <c r="W61" s="355">
        <f t="shared" si="35"/>
        <v>9.5200000000000007E-2</v>
      </c>
      <c r="X61" s="355">
        <f t="shared" si="35"/>
        <v>9.5200000000000007E-2</v>
      </c>
      <c r="Y61" s="355">
        <f t="shared" si="35"/>
        <v>9.5200000000000007E-2</v>
      </c>
      <c r="Z61" s="355">
        <f t="shared" si="35"/>
        <v>9.5200000000000007E-2</v>
      </c>
      <c r="AA61" s="355">
        <f t="shared" si="35"/>
        <v>9.5200000000000007E-2</v>
      </c>
      <c r="AB61" s="355">
        <f t="shared" si="35"/>
        <v>9.5200000000000007E-2</v>
      </c>
      <c r="AC61" s="355">
        <f t="shared" si="35"/>
        <v>9.5200000000000007E-2</v>
      </c>
      <c r="AD61" s="355">
        <f t="shared" si="35"/>
        <v>9.5200000000000007E-2</v>
      </c>
      <c r="AE61" s="355">
        <f t="shared" si="35"/>
        <v>9.5200000000000007E-2</v>
      </c>
      <c r="AF61" s="355">
        <f t="shared" si="35"/>
        <v>9.5200000000000007E-2</v>
      </c>
      <c r="AG61" s="355">
        <f t="shared" si="35"/>
        <v>9.5200000000000007E-2</v>
      </c>
      <c r="AH61" s="355">
        <f t="shared" si="35"/>
        <v>9.5200000000000007E-2</v>
      </c>
      <c r="AI61" s="355">
        <f t="shared" si="35"/>
        <v>9.5200000000000007E-2</v>
      </c>
      <c r="AJ61" s="355">
        <f t="shared" si="35"/>
        <v>9.5200000000000007E-2</v>
      </c>
      <c r="AK61" s="355">
        <f t="shared" si="35"/>
        <v>9.5200000000000007E-2</v>
      </c>
      <c r="AL61" s="355">
        <f t="shared" si="35"/>
        <v>9.5200000000000007E-2</v>
      </c>
      <c r="AM61" s="355">
        <f t="shared" si="35"/>
        <v>9.5200000000000007E-2</v>
      </c>
      <c r="AN61" s="355">
        <f t="shared" si="35"/>
        <v>9.5200000000000007E-2</v>
      </c>
      <c r="AO61" s="355">
        <f t="shared" si="35"/>
        <v>9.5200000000000007E-2</v>
      </c>
      <c r="AP61" s="355">
        <f t="shared" si="35"/>
        <v>9.5200000000000007E-2</v>
      </c>
      <c r="AQ61" s="355">
        <f t="shared" si="35"/>
        <v>9.5200000000000007E-2</v>
      </c>
      <c r="AR61" s="355">
        <f t="shared" si="35"/>
        <v>9.5200000000000007E-2</v>
      </c>
      <c r="AS61" s="355">
        <f t="shared" si="35"/>
        <v>9.5200000000000007E-2</v>
      </c>
      <c r="AT61" s="355">
        <f t="shared" si="35"/>
        <v>9.5200000000000007E-2</v>
      </c>
      <c r="AU61" s="355">
        <f t="shared" si="35"/>
        <v>9.5200000000000007E-2</v>
      </c>
      <c r="AV61" s="355">
        <f t="shared" si="35"/>
        <v>9.5200000000000007E-2</v>
      </c>
      <c r="AW61" s="355">
        <f t="shared" si="35"/>
        <v>9.5200000000000007E-2</v>
      </c>
      <c r="AX61" s="355">
        <f t="shared" si="35"/>
        <v>9.5200000000000007E-2</v>
      </c>
      <c r="AY61" s="355">
        <f t="shared" si="35"/>
        <v>9.5200000000000007E-2</v>
      </c>
      <c r="AZ61" s="355">
        <f t="shared" si="35"/>
        <v>9.5200000000000007E-2</v>
      </c>
      <c r="BA61" s="355">
        <f t="shared" si="35"/>
        <v>9.5200000000000007E-2</v>
      </c>
      <c r="BB61" s="355">
        <f t="shared" si="35"/>
        <v>9.5200000000000007E-2</v>
      </c>
      <c r="BC61" s="355">
        <f t="shared" si="35"/>
        <v>9.5200000000000007E-2</v>
      </c>
      <c r="BD61" s="355">
        <f t="shared" si="35"/>
        <v>9.5200000000000007E-2</v>
      </c>
      <c r="BE61" s="355">
        <f t="shared" si="35"/>
        <v>9.5200000000000007E-2</v>
      </c>
      <c r="BF61" s="355">
        <f t="shared" si="35"/>
        <v>9.5200000000000007E-2</v>
      </c>
      <c r="BG61" s="355">
        <f t="shared" si="35"/>
        <v>9.5200000000000007E-2</v>
      </c>
      <c r="BH61" s="355">
        <f t="shared" si="35"/>
        <v>9.5200000000000007E-2</v>
      </c>
      <c r="BI61" s="355">
        <f t="shared" si="35"/>
        <v>9.5200000000000007E-2</v>
      </c>
      <c r="BJ61" s="355">
        <f t="shared" si="35"/>
        <v>9.5200000000000007E-2</v>
      </c>
      <c r="BK61" s="355">
        <f t="shared" si="35"/>
        <v>9.5200000000000007E-2</v>
      </c>
      <c r="BL61" s="355">
        <f t="shared" si="35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6">+B60*B61</f>
        <v>0</v>
      </c>
      <c r="C62" s="72">
        <f t="shared" si="36"/>
        <v>0</v>
      </c>
      <c r="D62" s="72">
        <f t="shared" si="36"/>
        <v>0.176646516172875</v>
      </c>
      <c r="E62" s="72">
        <f t="shared" si="36"/>
        <v>0.34334158123970776</v>
      </c>
      <c r="F62" s="72">
        <f>+F60*F61</f>
        <v>0.32913470205401618</v>
      </c>
      <c r="G62" s="72">
        <f t="shared" ref="G62:BL62" si="37">+G60*G61</f>
        <v>0.31341285069859803</v>
      </c>
      <c r="H62" s="72">
        <f t="shared" si="37"/>
        <v>0.30056836459897801</v>
      </c>
      <c r="I62" s="72">
        <f t="shared" si="37"/>
        <v>0.28816332930869404</v>
      </c>
      <c r="J62" s="72">
        <f t="shared" si="37"/>
        <v>0.27616473675125996</v>
      </c>
      <c r="K62" s="72">
        <f t="shared" si="37"/>
        <v>0.26454204213948002</v>
      </c>
      <c r="L62" s="72">
        <f t="shared" si="37"/>
        <v>0.25312921977520797</v>
      </c>
      <c r="M62" s="72">
        <f t="shared" si="37"/>
        <v>0.24174595688241604</v>
      </c>
      <c r="N62" s="72">
        <f t="shared" si="37"/>
        <v>0.23036269398962403</v>
      </c>
      <c r="O62" s="72">
        <f t="shared" si="37"/>
        <v>0.21897943109683202</v>
      </c>
      <c r="P62" s="72">
        <f t="shared" si="37"/>
        <v>0.20759616820404</v>
      </c>
      <c r="Q62" s="72">
        <f t="shared" si="37"/>
        <v>0.19621290531124799</v>
      </c>
      <c r="R62" s="72">
        <f t="shared" si="37"/>
        <v>0.18482964241845601</v>
      </c>
      <c r="S62" s="72">
        <f t="shared" si="37"/>
        <v>0.173446379525664</v>
      </c>
      <c r="T62" s="72">
        <f t="shared" si="37"/>
        <v>0.16206311663287198</v>
      </c>
      <c r="U62" s="72">
        <f t="shared" si="37"/>
        <v>0.15067985374007997</v>
      </c>
      <c r="V62" s="72">
        <f t="shared" si="37"/>
        <v>0.13929659084728799</v>
      </c>
      <c r="W62" s="72">
        <f t="shared" si="37"/>
        <v>0.12791332795449595</v>
      </c>
      <c r="X62" s="72">
        <f t="shared" si="37"/>
        <v>0.11762918474290196</v>
      </c>
      <c r="Y62" s="72">
        <f t="shared" si="37"/>
        <v>0.10954328089370395</v>
      </c>
      <c r="Z62" s="72">
        <f t="shared" si="37"/>
        <v>0.10255649672570394</v>
      </c>
      <c r="AA62" s="72">
        <f t="shared" si="37"/>
        <v>9.556971255770394E-2</v>
      </c>
      <c r="AB62" s="72">
        <f t="shared" si="37"/>
        <v>8.8582928389703927E-2</v>
      </c>
      <c r="AC62" s="72">
        <f t="shared" si="37"/>
        <v>8.1596144221703928E-2</v>
      </c>
      <c r="AD62" s="72">
        <f t="shared" si="37"/>
        <v>7.4609360053703916E-2</v>
      </c>
      <c r="AE62" s="72">
        <f t="shared" si="37"/>
        <v>6.7622575885703917E-2</v>
      </c>
      <c r="AF62" s="72">
        <f t="shared" si="37"/>
        <v>6.0635791717703912E-2</v>
      </c>
      <c r="AG62" s="72">
        <f t="shared" si="37"/>
        <v>5.3649007549703899E-2</v>
      </c>
      <c r="AH62" s="72">
        <f t="shared" si="37"/>
        <v>4.6662223381703893E-2</v>
      </c>
      <c r="AI62" s="72">
        <f t="shared" si="37"/>
        <v>3.9675439213703888E-2</v>
      </c>
      <c r="AJ62" s="72">
        <f t="shared" si="37"/>
        <v>3.2688655045703882E-2</v>
      </c>
      <c r="AK62" s="72">
        <f t="shared" si="37"/>
        <v>2.5701870877703877E-2</v>
      </c>
      <c r="AL62" s="72">
        <f t="shared" si="37"/>
        <v>1.8715086709703867E-2</v>
      </c>
      <c r="AM62" s="72">
        <f t="shared" si="37"/>
        <v>1.1728302541703857E-2</v>
      </c>
      <c r="AN62" s="72">
        <f t="shared" si="37"/>
        <v>4.741518373703851E-3</v>
      </c>
      <c r="AO62" s="72">
        <f t="shared" si="37"/>
        <v>-2.2452657942961607E-3</v>
      </c>
      <c r="AP62" s="72">
        <f t="shared" si="37"/>
        <v>-9.2320499622961672E-3</v>
      </c>
      <c r="AQ62" s="72">
        <f t="shared" si="37"/>
        <v>-1.6218834130296178E-2</v>
      </c>
      <c r="AR62" s="72">
        <f t="shared" si="37"/>
        <v>-2.3205618298296187E-2</v>
      </c>
      <c r="AS62" s="72">
        <f t="shared" si="37"/>
        <v>-3.0192402466296196E-2</v>
      </c>
      <c r="AT62" s="72">
        <f t="shared" si="37"/>
        <v>-3.7179186634296202E-2</v>
      </c>
      <c r="AU62" s="72">
        <f t="shared" si="37"/>
        <v>-4.4165970802296207E-2</v>
      </c>
      <c r="AV62" s="72">
        <f t="shared" si="37"/>
        <v>-5.1152754970296213E-2</v>
      </c>
      <c r="AW62" s="72">
        <f t="shared" si="37"/>
        <v>-5.8139539138296226E-2</v>
      </c>
      <c r="AX62" s="72">
        <f t="shared" si="37"/>
        <v>-6.5126323306296238E-2</v>
      </c>
      <c r="AY62" s="72">
        <f t="shared" si="37"/>
        <v>-7.2113107474296237E-2</v>
      </c>
      <c r="AZ62" s="72">
        <f t="shared" si="37"/>
        <v>-7.9099891642296249E-2</v>
      </c>
      <c r="BA62" s="72">
        <f t="shared" si="37"/>
        <v>-4.1299597810296108E-2</v>
      </c>
      <c r="BB62" s="72">
        <f t="shared" si="37"/>
        <v>-5.9118942959680488E-6</v>
      </c>
      <c r="BC62" s="72">
        <f t="shared" si="37"/>
        <v>-5.9118942959680488E-6</v>
      </c>
      <c r="BD62" s="72">
        <f t="shared" si="37"/>
        <v>-5.9118942959680488E-6</v>
      </c>
      <c r="BE62" s="72">
        <f t="shared" si="37"/>
        <v>-5.9118942959680488E-6</v>
      </c>
      <c r="BF62" s="72">
        <f t="shared" si="37"/>
        <v>-5.9118942959680488E-6</v>
      </c>
      <c r="BG62" s="72">
        <f t="shared" si="37"/>
        <v>-5.9118942959680488E-6</v>
      </c>
      <c r="BH62" s="72">
        <f t="shared" si="37"/>
        <v>-5.9118942959680488E-6</v>
      </c>
      <c r="BI62" s="72">
        <f t="shared" si="37"/>
        <v>-5.9118942959680488E-6</v>
      </c>
      <c r="BJ62" s="72">
        <f t="shared" si="37"/>
        <v>-5.9118942959680488E-6</v>
      </c>
      <c r="BK62" s="72">
        <f t="shared" si="37"/>
        <v>-5.9118942959680488E-6</v>
      </c>
      <c r="BL62" s="72">
        <f t="shared" si="37"/>
        <v>-5.9118942959680488E-6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8">B57</f>
        <v>0</v>
      </c>
      <c r="C63" s="65">
        <f t="shared" si="38"/>
        <v>0</v>
      </c>
      <c r="D63" s="65">
        <f t="shared" si="38"/>
        <v>0.29441950169491526</v>
      </c>
      <c r="E63" s="65">
        <f t="shared" si="38"/>
        <v>0.29441950169491526</v>
      </c>
      <c r="F63" s="65">
        <f t="shared" si="38"/>
        <v>0.29441950169491526</v>
      </c>
      <c r="G63" s="65">
        <f t="shared" si="38"/>
        <v>0.29441950169491526</v>
      </c>
      <c r="H63" s="65">
        <f t="shared" si="38"/>
        <v>0.29441950169491526</v>
      </c>
      <c r="I63" s="65">
        <f t="shared" si="38"/>
        <v>0.29441950169491526</v>
      </c>
      <c r="J63" s="65">
        <f t="shared" si="38"/>
        <v>0.29441950169491526</v>
      </c>
      <c r="K63" s="65">
        <f t="shared" si="38"/>
        <v>0.29441950169491526</v>
      </c>
      <c r="L63" s="65">
        <f t="shared" si="38"/>
        <v>0.29441950169491526</v>
      </c>
      <c r="M63" s="65">
        <f t="shared" si="38"/>
        <v>0.29441950169491526</v>
      </c>
      <c r="N63" s="65">
        <f t="shared" si="38"/>
        <v>0.29441950169491526</v>
      </c>
      <c r="O63" s="65">
        <f t="shared" si="38"/>
        <v>0.29441950169491526</v>
      </c>
      <c r="P63" s="65">
        <f t="shared" si="38"/>
        <v>0.29441950169491526</v>
      </c>
      <c r="Q63" s="65">
        <f t="shared" si="38"/>
        <v>0.29441950169491526</v>
      </c>
      <c r="R63" s="65">
        <f t="shared" si="38"/>
        <v>0.29441950169491526</v>
      </c>
      <c r="S63" s="65">
        <f t="shared" si="38"/>
        <v>0.29441950169491526</v>
      </c>
      <c r="T63" s="65">
        <f t="shared" si="38"/>
        <v>0.29441950169491526</v>
      </c>
      <c r="U63" s="65">
        <f t="shared" si="38"/>
        <v>0.29441950169491526</v>
      </c>
      <c r="V63" s="65">
        <f t="shared" si="38"/>
        <v>0.29441950169491526</v>
      </c>
      <c r="W63" s="65">
        <f t="shared" si="38"/>
        <v>0.29441950169491526</v>
      </c>
      <c r="X63" s="65">
        <f t="shared" si="38"/>
        <v>0.29441950169491526</v>
      </c>
      <c r="Y63" s="65">
        <f t="shared" si="38"/>
        <v>0.29441950169491526</v>
      </c>
      <c r="Z63" s="65">
        <f t="shared" si="38"/>
        <v>0.29441950169491526</v>
      </c>
      <c r="AA63" s="65">
        <f t="shared" si="38"/>
        <v>0.29441950169491526</v>
      </c>
      <c r="AB63" s="65">
        <f t="shared" si="38"/>
        <v>0.29441950169491526</v>
      </c>
      <c r="AC63" s="65">
        <f t="shared" si="38"/>
        <v>0.29441950169491526</v>
      </c>
      <c r="AD63" s="65">
        <f t="shared" si="38"/>
        <v>0.29441950169491526</v>
      </c>
      <c r="AE63" s="65">
        <f t="shared" si="38"/>
        <v>0.29441950169491526</v>
      </c>
      <c r="AF63" s="65">
        <f t="shared" si="38"/>
        <v>0.29441950169491526</v>
      </c>
      <c r="AG63" s="65">
        <f t="shared" si="38"/>
        <v>0.29441950169491526</v>
      </c>
      <c r="AH63" s="65">
        <f t="shared" si="38"/>
        <v>0.29441950169491526</v>
      </c>
      <c r="AI63" s="65">
        <f t="shared" si="38"/>
        <v>0.29441950169491526</v>
      </c>
      <c r="AJ63" s="65">
        <f t="shared" si="38"/>
        <v>0.29441950169491526</v>
      </c>
      <c r="AK63" s="65">
        <f t="shared" si="38"/>
        <v>0.29441950169491526</v>
      </c>
      <c r="AL63" s="65">
        <f t="shared" si="38"/>
        <v>0.29441950169491526</v>
      </c>
      <c r="AM63" s="65">
        <f t="shared" si="38"/>
        <v>0.29441950169491526</v>
      </c>
      <c r="AN63" s="65">
        <f t="shared" si="38"/>
        <v>0.29441950169491526</v>
      </c>
      <c r="AO63" s="65">
        <f t="shared" si="38"/>
        <v>0.29441950169491526</v>
      </c>
      <c r="AP63" s="65">
        <f t="shared" si="38"/>
        <v>0.29441950169491526</v>
      </c>
      <c r="AQ63" s="65">
        <f t="shared" si="38"/>
        <v>0.29441950169491526</v>
      </c>
      <c r="AR63" s="65">
        <f t="shared" si="38"/>
        <v>0.29441950169491526</v>
      </c>
      <c r="AS63" s="65">
        <f t="shared" si="38"/>
        <v>0.29441950169491526</v>
      </c>
      <c r="AT63" s="65">
        <f t="shared" si="38"/>
        <v>0.29441950169491526</v>
      </c>
      <c r="AU63" s="65">
        <f t="shared" si="38"/>
        <v>0.29441950169491526</v>
      </c>
      <c r="AV63" s="65">
        <f t="shared" si="38"/>
        <v>0.29441950169491526</v>
      </c>
      <c r="AW63" s="65">
        <f t="shared" si="38"/>
        <v>0.29441950169491526</v>
      </c>
      <c r="AX63" s="65">
        <f t="shared" si="38"/>
        <v>0.29441950169491526</v>
      </c>
      <c r="AY63" s="65">
        <f t="shared" si="38"/>
        <v>0.29441950169491526</v>
      </c>
      <c r="AZ63" s="65">
        <f t="shared" si="38"/>
        <v>0.29441950169491526</v>
      </c>
      <c r="BA63" s="65">
        <f t="shared" si="38"/>
        <v>0.10623850169491526</v>
      </c>
      <c r="BB63" s="65">
        <f t="shared" si="38"/>
        <v>0</v>
      </c>
      <c r="BC63" s="65">
        <f t="shared" si="38"/>
        <v>0</v>
      </c>
      <c r="BD63" s="65">
        <f t="shared" si="38"/>
        <v>0</v>
      </c>
      <c r="BE63" s="65">
        <f t="shared" si="38"/>
        <v>0</v>
      </c>
      <c r="BF63" s="65">
        <f t="shared" si="38"/>
        <v>0</v>
      </c>
      <c r="BG63" s="65">
        <f t="shared" si="38"/>
        <v>0</v>
      </c>
      <c r="BH63" s="65">
        <f t="shared" si="38"/>
        <v>0</v>
      </c>
      <c r="BI63" s="65">
        <f t="shared" si="38"/>
        <v>0</v>
      </c>
      <c r="BJ63" s="65">
        <f t="shared" si="38"/>
        <v>0</v>
      </c>
      <c r="BK63" s="65">
        <f t="shared" si="38"/>
        <v>0</v>
      </c>
      <c r="BL63" s="65">
        <f t="shared" si="38"/>
        <v>0</v>
      </c>
      <c r="BM63" s="35"/>
      <c r="BN63" s="72">
        <f>SUM(B63:BM63)</f>
        <v>14.532794084745749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9">SUM(C62:C63)</f>
        <v>0</v>
      </c>
      <c r="D64" s="72">
        <f t="shared" si="39"/>
        <v>0.47106601786779023</v>
      </c>
      <c r="E64" s="72">
        <f t="shared" si="39"/>
        <v>0.63776108293462297</v>
      </c>
      <c r="F64" s="72">
        <f t="shared" si="39"/>
        <v>0.62355420374893145</v>
      </c>
      <c r="G64" s="72">
        <f t="shared" si="39"/>
        <v>0.6078323523935133</v>
      </c>
      <c r="H64" s="72">
        <f t="shared" si="39"/>
        <v>0.59498786629389322</v>
      </c>
      <c r="I64" s="72">
        <f t="shared" si="39"/>
        <v>0.5825828310036093</v>
      </c>
      <c r="J64" s="72">
        <f t="shared" si="39"/>
        <v>0.57058423844617523</v>
      </c>
      <c r="K64" s="72">
        <f t="shared" si="39"/>
        <v>0.55896154383439534</v>
      </c>
      <c r="L64" s="72">
        <f t="shared" si="39"/>
        <v>0.54754872147012323</v>
      </c>
      <c r="M64" s="72">
        <f t="shared" si="39"/>
        <v>0.53616545857733133</v>
      </c>
      <c r="N64" s="72">
        <f t="shared" si="39"/>
        <v>0.52478219568453932</v>
      </c>
      <c r="O64" s="72">
        <f t="shared" si="39"/>
        <v>0.51339893279174731</v>
      </c>
      <c r="P64" s="72">
        <f t="shared" si="39"/>
        <v>0.5020156698989553</v>
      </c>
      <c r="Q64" s="72">
        <f t="shared" si="39"/>
        <v>0.49063240700616328</v>
      </c>
      <c r="R64" s="72">
        <f t="shared" si="39"/>
        <v>0.47924914411337127</v>
      </c>
      <c r="S64" s="72">
        <f t="shared" si="39"/>
        <v>0.46786588122057926</v>
      </c>
      <c r="T64" s="72">
        <f t="shared" si="39"/>
        <v>0.45648261832778725</v>
      </c>
      <c r="U64" s="72">
        <f t="shared" si="39"/>
        <v>0.44509935543499524</v>
      </c>
      <c r="V64" s="72">
        <f t="shared" si="39"/>
        <v>0.43371609254220322</v>
      </c>
      <c r="W64" s="72">
        <f t="shared" si="39"/>
        <v>0.42233282964941121</v>
      </c>
      <c r="X64" s="72">
        <f t="shared" si="39"/>
        <v>0.41204868643781722</v>
      </c>
      <c r="Y64" s="72">
        <f t="shared" si="39"/>
        <v>0.40396278258861923</v>
      </c>
      <c r="Z64" s="72">
        <f t="shared" si="39"/>
        <v>0.3969759984206192</v>
      </c>
      <c r="AA64" s="72">
        <f t="shared" si="39"/>
        <v>0.38998921425261923</v>
      </c>
      <c r="AB64" s="72">
        <f t="shared" si="39"/>
        <v>0.38300243008461921</v>
      </c>
      <c r="AC64" s="72">
        <f t="shared" si="39"/>
        <v>0.37601564591661918</v>
      </c>
      <c r="AD64" s="72">
        <f t="shared" si="39"/>
        <v>0.36902886174861915</v>
      </c>
      <c r="AE64" s="72">
        <f t="shared" si="39"/>
        <v>0.36204207758061918</v>
      </c>
      <c r="AF64" s="72">
        <f t="shared" si="39"/>
        <v>0.35505529341261916</v>
      </c>
      <c r="AG64" s="72">
        <f t="shared" si="39"/>
        <v>0.34806850924461918</v>
      </c>
      <c r="AH64" s="72">
        <f t="shared" si="39"/>
        <v>0.34108172507661916</v>
      </c>
      <c r="AI64" s="72">
        <f t="shared" si="39"/>
        <v>0.33409494090861913</v>
      </c>
      <c r="AJ64" s="72">
        <f t="shared" si="39"/>
        <v>0.32710815674061916</v>
      </c>
      <c r="AK64" s="72">
        <f t="shared" si="39"/>
        <v>0.32012137257261913</v>
      </c>
      <c r="AL64" s="72">
        <f t="shared" si="39"/>
        <v>0.31313458840461911</v>
      </c>
      <c r="AM64" s="72">
        <f t="shared" si="39"/>
        <v>0.30614780423661914</v>
      </c>
      <c r="AN64" s="72">
        <f t="shared" si="39"/>
        <v>0.29916102006861911</v>
      </c>
      <c r="AO64" s="72">
        <f t="shared" si="39"/>
        <v>0.29217423590061908</v>
      </c>
      <c r="AP64" s="72">
        <f t="shared" si="39"/>
        <v>0.28518745173261911</v>
      </c>
      <c r="AQ64" s="72">
        <f t="shared" si="39"/>
        <v>0.27820066756461909</v>
      </c>
      <c r="AR64" s="72">
        <f t="shared" si="39"/>
        <v>0.27121388339661906</v>
      </c>
      <c r="AS64" s="72">
        <f t="shared" si="39"/>
        <v>0.26422709922861909</v>
      </c>
      <c r="AT64" s="72">
        <f t="shared" si="39"/>
        <v>0.25724031506061906</v>
      </c>
      <c r="AU64" s="72">
        <f t="shared" si="39"/>
        <v>0.25025353089261904</v>
      </c>
      <c r="AV64" s="72">
        <f t="shared" si="39"/>
        <v>0.24326674672461907</v>
      </c>
      <c r="AW64" s="72">
        <f t="shared" si="39"/>
        <v>0.23627996255661904</v>
      </c>
      <c r="AX64" s="72">
        <f t="shared" si="39"/>
        <v>0.22929317838861901</v>
      </c>
      <c r="AY64" s="72">
        <f t="shared" si="39"/>
        <v>0.22230639422061904</v>
      </c>
      <c r="AZ64" s="72">
        <f t="shared" si="39"/>
        <v>0.21531961005261901</v>
      </c>
      <c r="BA64" s="72">
        <f t="shared" si="39"/>
        <v>6.4938903884619148E-2</v>
      </c>
      <c r="BB64" s="72">
        <f t="shared" si="39"/>
        <v>-5.9118942959680488E-6</v>
      </c>
      <c r="BC64" s="72">
        <f t="shared" si="39"/>
        <v>-5.9118942959680488E-6</v>
      </c>
      <c r="BD64" s="72">
        <f t="shared" si="39"/>
        <v>-5.9118942959680488E-6</v>
      </c>
      <c r="BE64" s="72">
        <f t="shared" si="39"/>
        <v>-5.9118942959680488E-6</v>
      </c>
      <c r="BF64" s="72">
        <f t="shared" si="39"/>
        <v>-5.9118942959680488E-6</v>
      </c>
      <c r="BG64" s="72">
        <f t="shared" si="39"/>
        <v>-5.9118942959680488E-6</v>
      </c>
      <c r="BH64" s="72">
        <f t="shared" si="39"/>
        <v>-5.9118942959680488E-6</v>
      </c>
      <c r="BI64" s="72">
        <f t="shared" si="39"/>
        <v>-5.9118942959680488E-6</v>
      </c>
      <c r="BJ64" s="72">
        <f t="shared" si="39"/>
        <v>-5.9118942959680488E-6</v>
      </c>
      <c r="BK64" s="72">
        <f t="shared" si="39"/>
        <v>-5.9118942959680488E-6</v>
      </c>
      <c r="BL64" s="72">
        <f t="shared" si="39"/>
        <v>-5.9118942959680488E-6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0">F65</f>
        <v>1.0297600659046442</v>
      </c>
      <c r="H65" s="211">
        <f t="shared" si="40"/>
        <v>1.0297600659046442</v>
      </c>
      <c r="I65" s="211">
        <f t="shared" si="40"/>
        <v>1.0297600659046442</v>
      </c>
      <c r="J65" s="211">
        <f t="shared" si="40"/>
        <v>1.0297600659046442</v>
      </c>
      <c r="K65" s="211">
        <f t="shared" si="40"/>
        <v>1.0297600659046442</v>
      </c>
      <c r="L65" s="211">
        <f t="shared" si="40"/>
        <v>1.0297600659046442</v>
      </c>
      <c r="M65" s="211">
        <f t="shared" si="40"/>
        <v>1.0297600659046442</v>
      </c>
      <c r="N65" s="211">
        <f t="shared" si="40"/>
        <v>1.0297600659046442</v>
      </c>
      <c r="O65" s="211">
        <f t="shared" si="40"/>
        <v>1.0297600659046442</v>
      </c>
      <c r="P65" s="211">
        <f t="shared" si="40"/>
        <v>1.0297600659046442</v>
      </c>
      <c r="Q65" s="211">
        <f t="shared" si="40"/>
        <v>1.0297600659046442</v>
      </c>
      <c r="R65" s="211">
        <f t="shared" si="40"/>
        <v>1.0297600659046442</v>
      </c>
      <c r="S65" s="211">
        <f t="shared" si="40"/>
        <v>1.0297600659046442</v>
      </c>
      <c r="T65" s="211">
        <f t="shared" si="40"/>
        <v>1.0297600659046442</v>
      </c>
      <c r="U65" s="211">
        <f t="shared" si="40"/>
        <v>1.0297600659046442</v>
      </c>
      <c r="V65" s="211">
        <f t="shared" si="40"/>
        <v>1.0297600659046442</v>
      </c>
      <c r="W65" s="211">
        <f t="shared" si="40"/>
        <v>1.0297600659046442</v>
      </c>
      <c r="X65" s="211">
        <f t="shared" si="40"/>
        <v>1.0297600659046442</v>
      </c>
      <c r="Y65" s="211">
        <f t="shared" si="40"/>
        <v>1.0297600659046442</v>
      </c>
      <c r="Z65" s="211">
        <f t="shared" si="40"/>
        <v>1.0297600659046442</v>
      </c>
      <c r="AA65" s="211">
        <f t="shared" si="40"/>
        <v>1.0297600659046442</v>
      </c>
      <c r="AB65" s="211">
        <f t="shared" si="40"/>
        <v>1.0297600659046442</v>
      </c>
      <c r="AC65" s="211">
        <f t="shared" si="40"/>
        <v>1.0297600659046442</v>
      </c>
      <c r="AD65" s="211">
        <f t="shared" si="40"/>
        <v>1.0297600659046442</v>
      </c>
      <c r="AE65" s="211">
        <f t="shared" si="40"/>
        <v>1.0297600659046442</v>
      </c>
      <c r="AF65" s="211">
        <f t="shared" si="40"/>
        <v>1.0297600659046442</v>
      </c>
      <c r="AG65" s="211">
        <f t="shared" si="40"/>
        <v>1.0297600659046442</v>
      </c>
      <c r="AH65" s="211">
        <f t="shared" si="40"/>
        <v>1.0297600659046442</v>
      </c>
      <c r="AI65" s="211">
        <f t="shared" si="40"/>
        <v>1.0297600659046442</v>
      </c>
      <c r="AJ65" s="211">
        <f t="shared" si="40"/>
        <v>1.0297600659046442</v>
      </c>
      <c r="AK65" s="211">
        <f t="shared" si="40"/>
        <v>1.0297600659046442</v>
      </c>
      <c r="AL65" s="211">
        <f t="shared" si="40"/>
        <v>1.0297600659046442</v>
      </c>
      <c r="AM65" s="211">
        <f t="shared" si="40"/>
        <v>1.0297600659046442</v>
      </c>
      <c r="AN65" s="211">
        <f t="shared" si="40"/>
        <v>1.0297600659046442</v>
      </c>
      <c r="AO65" s="211">
        <f t="shared" si="40"/>
        <v>1.0297600659046442</v>
      </c>
      <c r="AP65" s="211">
        <f t="shared" si="40"/>
        <v>1.0297600659046442</v>
      </c>
      <c r="AQ65" s="211">
        <f t="shared" si="40"/>
        <v>1.0297600659046442</v>
      </c>
      <c r="AR65" s="211">
        <f t="shared" si="40"/>
        <v>1.0297600659046442</v>
      </c>
      <c r="AS65" s="211">
        <f t="shared" si="40"/>
        <v>1.0297600659046442</v>
      </c>
      <c r="AT65" s="211">
        <f t="shared" si="40"/>
        <v>1.0297600659046442</v>
      </c>
      <c r="AU65" s="211">
        <f t="shared" si="40"/>
        <v>1.0297600659046442</v>
      </c>
      <c r="AV65" s="211">
        <f t="shared" si="40"/>
        <v>1.0297600659046442</v>
      </c>
      <c r="AW65" s="211">
        <f t="shared" si="40"/>
        <v>1.0297600659046442</v>
      </c>
      <c r="AX65" s="211">
        <f t="shared" si="40"/>
        <v>1.0297600659046442</v>
      </c>
      <c r="AY65" s="211">
        <f t="shared" si="40"/>
        <v>1.0297600659046442</v>
      </c>
      <c r="AZ65" s="211">
        <f t="shared" si="40"/>
        <v>1.0297600659046442</v>
      </c>
      <c r="BA65" s="211">
        <f t="shared" si="40"/>
        <v>1.0297600659046442</v>
      </c>
      <c r="BB65" s="211">
        <f t="shared" si="40"/>
        <v>1.0297600659046442</v>
      </c>
      <c r="BC65" s="211">
        <f t="shared" si="40"/>
        <v>1.0297600659046442</v>
      </c>
      <c r="BD65" s="211">
        <f t="shared" si="40"/>
        <v>1.0297600659046442</v>
      </c>
      <c r="BE65" s="211">
        <f t="shared" si="40"/>
        <v>1.0297600659046442</v>
      </c>
      <c r="BF65" s="211">
        <f t="shared" si="40"/>
        <v>1.0297600659046442</v>
      </c>
      <c r="BG65" s="211">
        <f t="shared" si="40"/>
        <v>1.0297600659046442</v>
      </c>
      <c r="BH65" s="211">
        <f t="shared" si="40"/>
        <v>1.0297600659046442</v>
      </c>
      <c r="BI65" s="211">
        <f t="shared" si="40"/>
        <v>1.0297600659046442</v>
      </c>
      <c r="BJ65" s="211">
        <f t="shared" si="40"/>
        <v>1.0297600659046442</v>
      </c>
      <c r="BK65" s="211">
        <f t="shared" si="40"/>
        <v>1.0297600659046442</v>
      </c>
      <c r="BL65" s="211">
        <f t="shared" si="40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1">C64*C65</f>
        <v>0</v>
      </c>
      <c r="D66" s="116">
        <f t="shared" si="41"/>
        <v>0.48772171441506468</v>
      </c>
      <c r="E66" s="116">
        <f t="shared" si="41"/>
        <v>0.65674089479417463</v>
      </c>
      <c r="F66" s="116">
        <f t="shared" si="41"/>
        <v>0.64211121794761761</v>
      </c>
      <c r="G66" s="116">
        <f t="shared" si="41"/>
        <v>0.62592148325971919</v>
      </c>
      <c r="H66" s="116">
        <f t="shared" si="41"/>
        <v>0.61269474440726313</v>
      </c>
      <c r="I66" s="116">
        <f t="shared" si="41"/>
        <v>0.59992053444919091</v>
      </c>
      <c r="J66" s="116">
        <f t="shared" si="41"/>
        <v>0.58756486298648458</v>
      </c>
      <c r="K66" s="116">
        <f t="shared" si="41"/>
        <v>0.57559627621706866</v>
      </c>
      <c r="L66" s="116">
        <f t="shared" si="41"/>
        <v>0.56384380750707774</v>
      </c>
      <c r="M66" s="116">
        <f t="shared" si="41"/>
        <v>0.55212177796038653</v>
      </c>
      <c r="N66" s="116">
        <f t="shared" si="41"/>
        <v>0.54039974841369509</v>
      </c>
      <c r="O66" s="116">
        <f t="shared" si="41"/>
        <v>0.52867771886700365</v>
      </c>
      <c r="P66" s="116">
        <f t="shared" si="41"/>
        <v>0.51695568932031233</v>
      </c>
      <c r="Q66" s="116">
        <f t="shared" si="41"/>
        <v>0.50523365977362089</v>
      </c>
      <c r="R66" s="116">
        <f t="shared" si="41"/>
        <v>0.49351163022692951</v>
      </c>
      <c r="S66" s="116">
        <f t="shared" si="41"/>
        <v>0.48178960068023813</v>
      </c>
      <c r="T66" s="116">
        <f t="shared" si="41"/>
        <v>0.47006757113354675</v>
      </c>
      <c r="U66" s="116">
        <f t="shared" si="41"/>
        <v>0.45834554158685537</v>
      </c>
      <c r="V66" s="116">
        <f t="shared" si="41"/>
        <v>0.44662351204016393</v>
      </c>
      <c r="W66" s="116">
        <f t="shared" si="41"/>
        <v>0.43490148249347255</v>
      </c>
      <c r="X66" s="116">
        <f t="shared" si="41"/>
        <v>0.42431128250212874</v>
      </c>
      <c r="Y66" s="116">
        <f t="shared" si="41"/>
        <v>0.41598474162147997</v>
      </c>
      <c r="Z66" s="116">
        <f t="shared" si="41"/>
        <v>0.40879003029617877</v>
      </c>
      <c r="AA66" s="116">
        <f t="shared" si="41"/>
        <v>0.40159531897087758</v>
      </c>
      <c r="AB66" s="116">
        <f t="shared" si="41"/>
        <v>0.39440060764557633</v>
      </c>
      <c r="AC66" s="116">
        <f t="shared" si="41"/>
        <v>0.38720589632027513</v>
      </c>
      <c r="AD66" s="116">
        <f t="shared" si="41"/>
        <v>0.38001118499497388</v>
      </c>
      <c r="AE66" s="116">
        <f t="shared" si="41"/>
        <v>0.37281647366967269</v>
      </c>
      <c r="AF66" s="116">
        <f t="shared" si="41"/>
        <v>0.36562176234437149</v>
      </c>
      <c r="AG66" s="116">
        <f t="shared" si="41"/>
        <v>0.3584270510190703</v>
      </c>
      <c r="AH66" s="116">
        <f t="shared" si="41"/>
        <v>0.3512323396937691</v>
      </c>
      <c r="AI66" s="116">
        <f t="shared" si="41"/>
        <v>0.34403762836846785</v>
      </c>
      <c r="AJ66" s="116">
        <f t="shared" si="41"/>
        <v>0.33684291704316666</v>
      </c>
      <c r="AK66" s="116">
        <f t="shared" si="41"/>
        <v>0.32964820571786546</v>
      </c>
      <c r="AL66" s="116">
        <f t="shared" si="41"/>
        <v>0.32245349439256421</v>
      </c>
      <c r="AM66" s="116">
        <f t="shared" si="41"/>
        <v>0.31525878306726302</v>
      </c>
      <c r="AN66" s="116">
        <f t="shared" si="41"/>
        <v>0.30806407174196182</v>
      </c>
      <c r="AO66" s="116">
        <f t="shared" si="41"/>
        <v>0.30086936041666057</v>
      </c>
      <c r="AP66" s="116">
        <f t="shared" si="41"/>
        <v>0.29367464909135937</v>
      </c>
      <c r="AQ66" s="116">
        <f t="shared" si="41"/>
        <v>0.28647993776605818</v>
      </c>
      <c r="AR66" s="116">
        <f t="shared" si="41"/>
        <v>0.27928522644075693</v>
      </c>
      <c r="AS66" s="116">
        <f t="shared" si="41"/>
        <v>0.27209051511545573</v>
      </c>
      <c r="AT66" s="116">
        <f t="shared" si="41"/>
        <v>0.26489580379015454</v>
      </c>
      <c r="AU66" s="116">
        <f t="shared" si="41"/>
        <v>0.25770109246485329</v>
      </c>
      <c r="AV66" s="116">
        <f t="shared" si="41"/>
        <v>0.25050638113955209</v>
      </c>
      <c r="AW66" s="116">
        <f t="shared" si="41"/>
        <v>0.2433116698142509</v>
      </c>
      <c r="AX66" s="116">
        <f t="shared" si="41"/>
        <v>0.23611695848894965</v>
      </c>
      <c r="AY66" s="116">
        <f t="shared" si="41"/>
        <v>0.22892224716364848</v>
      </c>
      <c r="AZ66" s="116">
        <f t="shared" si="41"/>
        <v>0.22172753583834726</v>
      </c>
      <c r="BA66" s="116">
        <f t="shared" si="41"/>
        <v>6.6871489944000773E-2</v>
      </c>
      <c r="BB66" s="116">
        <f t="shared" si="41"/>
        <v>-6.0878326598373484E-6</v>
      </c>
      <c r="BC66" s="116">
        <f t="shared" si="41"/>
        <v>-6.0878326598373484E-6</v>
      </c>
      <c r="BD66" s="116">
        <f t="shared" si="41"/>
        <v>-6.0878326598373484E-6</v>
      </c>
      <c r="BE66" s="116">
        <f t="shared" si="41"/>
        <v>-6.0878326598373484E-6</v>
      </c>
      <c r="BF66" s="116">
        <f t="shared" si="41"/>
        <v>-6.0878326598373484E-6</v>
      </c>
      <c r="BG66" s="116">
        <f t="shared" si="41"/>
        <v>-6.0878326598373484E-6</v>
      </c>
      <c r="BH66" s="116">
        <f t="shared" si="41"/>
        <v>-6.0878326598373484E-6</v>
      </c>
      <c r="BI66" s="116">
        <f t="shared" si="41"/>
        <v>-6.0878326598373484E-6</v>
      </c>
      <c r="BJ66" s="116">
        <f t="shared" si="41"/>
        <v>-6.0878326598373484E-6</v>
      </c>
      <c r="BK66" s="116">
        <f t="shared" si="41"/>
        <v>-6.0878326598373484E-6</v>
      </c>
      <c r="BL66" s="116">
        <f t="shared" si="41"/>
        <v>-6.0878326598373484E-6</v>
      </c>
      <c r="BM66" s="110"/>
      <c r="BN66" s="304">
        <f>SUM(B66:BM66)</f>
        <v>20.19983115920434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2">B20</f>
        <v>0</v>
      </c>
      <c r="C72" s="84">
        <f t="shared" si="42"/>
        <v>0</v>
      </c>
      <c r="D72" s="84">
        <f t="shared" si="42"/>
        <v>3.76362</v>
      </c>
      <c r="E72" s="84">
        <f t="shared" si="42"/>
        <v>0</v>
      </c>
      <c r="F72" s="84">
        <f t="shared" si="42"/>
        <v>0</v>
      </c>
      <c r="G72" s="84">
        <f t="shared" si="42"/>
        <v>0</v>
      </c>
      <c r="H72" s="84">
        <f t="shared" si="42"/>
        <v>0</v>
      </c>
      <c r="I72" s="84">
        <f t="shared" si="42"/>
        <v>0</v>
      </c>
      <c r="J72" s="84">
        <f t="shared" si="42"/>
        <v>0</v>
      </c>
      <c r="K72" s="84">
        <f t="shared" si="42"/>
        <v>0</v>
      </c>
      <c r="L72" s="84">
        <f t="shared" si="42"/>
        <v>0</v>
      </c>
      <c r="M72" s="84">
        <f t="shared" si="42"/>
        <v>0</v>
      </c>
      <c r="N72" s="84">
        <f t="shared" si="42"/>
        <v>0</v>
      </c>
      <c r="O72" s="84">
        <f t="shared" si="42"/>
        <v>0</v>
      </c>
      <c r="P72" s="84">
        <f t="shared" si="42"/>
        <v>0</v>
      </c>
      <c r="Q72" s="84">
        <f t="shared" si="42"/>
        <v>0</v>
      </c>
      <c r="R72" s="84">
        <f t="shared" si="42"/>
        <v>0</v>
      </c>
      <c r="S72" s="84">
        <f t="shared" si="42"/>
        <v>0</v>
      </c>
      <c r="T72" s="84">
        <f t="shared" si="42"/>
        <v>0</v>
      </c>
      <c r="U72" s="84">
        <f t="shared" si="42"/>
        <v>0</v>
      </c>
      <c r="V72" s="84">
        <f t="shared" si="42"/>
        <v>0</v>
      </c>
      <c r="W72" s="84">
        <f t="shared" si="42"/>
        <v>0</v>
      </c>
      <c r="X72" s="84">
        <f t="shared" si="42"/>
        <v>0</v>
      </c>
      <c r="Y72" s="84">
        <f t="shared" si="42"/>
        <v>0</v>
      </c>
      <c r="Z72" s="84">
        <f t="shared" si="42"/>
        <v>0</v>
      </c>
      <c r="AA72" s="84">
        <f t="shared" si="42"/>
        <v>0</v>
      </c>
      <c r="AB72" s="84">
        <f t="shared" si="42"/>
        <v>0</v>
      </c>
      <c r="AC72" s="84">
        <f t="shared" si="42"/>
        <v>0</v>
      </c>
      <c r="AD72" s="84">
        <f t="shared" si="42"/>
        <v>0</v>
      </c>
      <c r="AE72" s="84">
        <f t="shared" si="42"/>
        <v>0</v>
      </c>
      <c r="AF72" s="84">
        <f t="shared" si="42"/>
        <v>0</v>
      </c>
      <c r="AG72" s="84">
        <f t="shared" si="42"/>
        <v>0</v>
      </c>
      <c r="AH72" s="84">
        <f t="shared" si="42"/>
        <v>0</v>
      </c>
      <c r="AI72" s="84">
        <f t="shared" si="42"/>
        <v>0</v>
      </c>
      <c r="AJ72" s="84">
        <f t="shared" si="42"/>
        <v>0</v>
      </c>
      <c r="AK72" s="84">
        <f t="shared" si="42"/>
        <v>0</v>
      </c>
      <c r="AL72" s="84">
        <f t="shared" si="42"/>
        <v>0</v>
      </c>
      <c r="AM72" s="84">
        <f t="shared" si="42"/>
        <v>0</v>
      </c>
      <c r="AN72" s="84">
        <f t="shared" si="42"/>
        <v>0</v>
      </c>
      <c r="AO72" s="84">
        <f t="shared" si="42"/>
        <v>0</v>
      </c>
      <c r="AP72" s="84">
        <f t="shared" si="42"/>
        <v>0</v>
      </c>
      <c r="AQ72" s="84">
        <f t="shared" si="42"/>
        <v>0</v>
      </c>
      <c r="AR72" s="84">
        <f t="shared" si="42"/>
        <v>0</v>
      </c>
      <c r="AS72" s="84">
        <f t="shared" si="42"/>
        <v>0</v>
      </c>
      <c r="AT72" s="84">
        <f t="shared" si="42"/>
        <v>0</v>
      </c>
      <c r="AU72" s="84">
        <f t="shared" si="42"/>
        <v>0</v>
      </c>
      <c r="AV72" s="84">
        <f t="shared" si="42"/>
        <v>0</v>
      </c>
      <c r="AW72" s="84">
        <f t="shared" si="42"/>
        <v>0</v>
      </c>
      <c r="AX72" s="84">
        <f t="shared" si="42"/>
        <v>0</v>
      </c>
      <c r="AY72" s="84">
        <f t="shared" si="42"/>
        <v>0</v>
      </c>
      <c r="AZ72" s="84">
        <f t="shared" si="42"/>
        <v>0</v>
      </c>
      <c r="BA72" s="84">
        <f t="shared" si="42"/>
        <v>-3.76362</v>
      </c>
      <c r="BB72" s="84">
        <f t="shared" si="42"/>
        <v>0</v>
      </c>
      <c r="BC72" s="84">
        <f t="shared" si="42"/>
        <v>0</v>
      </c>
      <c r="BD72" s="84">
        <f t="shared" si="42"/>
        <v>0</v>
      </c>
      <c r="BE72" s="84">
        <f t="shared" si="42"/>
        <v>0</v>
      </c>
      <c r="BF72" s="84">
        <f t="shared" si="42"/>
        <v>0</v>
      </c>
      <c r="BG72" s="84">
        <f t="shared" si="42"/>
        <v>0</v>
      </c>
      <c r="BH72" s="84">
        <f t="shared" si="42"/>
        <v>0</v>
      </c>
      <c r="BI72" s="84">
        <f t="shared" si="42"/>
        <v>0</v>
      </c>
      <c r="BJ72" s="84">
        <f t="shared" si="42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3.76362</v>
      </c>
      <c r="E74" s="84">
        <f>SUM($B$72:E72)-SUM($B$73:E73)</f>
        <v>3.76362</v>
      </c>
      <c r="F74" s="84">
        <f>SUM($B$72:F72)-SUM($B$73:F73)</f>
        <v>3.76362</v>
      </c>
      <c r="G74" s="84">
        <f>SUM($B$72:G72)-SUM($B$73:G73)</f>
        <v>3.76362</v>
      </c>
      <c r="H74" s="84">
        <f>SUM($B$72:H72)-SUM($B$73:H73)</f>
        <v>3.76362</v>
      </c>
      <c r="I74" s="84">
        <f>SUM($B$72:I72)-SUM($B$73:I73)</f>
        <v>3.76362</v>
      </c>
      <c r="J74" s="84">
        <f>SUM($B$72:J72)-SUM($B$73:J73)</f>
        <v>3.76362</v>
      </c>
      <c r="K74" s="84">
        <f>SUM($B$72:K72)-SUM($B$73:K73)</f>
        <v>3.76362</v>
      </c>
      <c r="L74" s="84">
        <f>SUM($B$72:L72)-SUM($B$73:L73)</f>
        <v>3.76362</v>
      </c>
      <c r="M74" s="84">
        <f>SUM($B$72:M72)-SUM($B$73:M73)</f>
        <v>3.76362</v>
      </c>
      <c r="N74" s="84">
        <f>SUM($B$72:N72)-SUM($B$73:N73)</f>
        <v>3.76362</v>
      </c>
      <c r="O74" s="84">
        <f>SUM($B$72:O72)-SUM($B$73:O73)</f>
        <v>3.76362</v>
      </c>
      <c r="P74" s="84">
        <f>SUM($B$72:P72)-SUM($B$73:P73)</f>
        <v>3.76362</v>
      </c>
      <c r="Q74" s="84">
        <f>SUM($B$72:Q72)-SUM($B$73:Q73)</f>
        <v>3.76362</v>
      </c>
      <c r="R74" s="84">
        <f>SUM($B$72:R72)-SUM($B$73:R73)</f>
        <v>3.76362</v>
      </c>
      <c r="S74" s="84">
        <f>SUM($B$72:S72)-SUM($B$73:S73)</f>
        <v>3.76362</v>
      </c>
      <c r="T74" s="84">
        <f>SUM($B$72:T72)-SUM($B$73:T73)</f>
        <v>3.76362</v>
      </c>
      <c r="U74" s="84">
        <f>SUM($B$72:U72)-SUM($B$73:U73)</f>
        <v>3.76362</v>
      </c>
      <c r="V74" s="84">
        <f>SUM($B$72:V72)-SUM($B$73:V73)</f>
        <v>3.76362</v>
      </c>
      <c r="W74" s="84">
        <f>SUM($B$72:W72)-SUM($B$73:W73)</f>
        <v>3.76362</v>
      </c>
      <c r="X74" s="84">
        <f>SUM($B$72:X72)-SUM($B$73:X73)</f>
        <v>3.76362</v>
      </c>
      <c r="Y74" s="84">
        <f>SUM($B$72:Y72)-SUM($B$73:Y73)</f>
        <v>3.76362</v>
      </c>
      <c r="Z74" s="84">
        <f>SUM($B$72:Z72)-SUM($B$73:Z73)</f>
        <v>3.76362</v>
      </c>
      <c r="AA74" s="84">
        <f>SUM($B$72:AA72)-SUM($B$73:AA73)</f>
        <v>3.76362</v>
      </c>
      <c r="AB74" s="84">
        <f>SUM($B$72:AB72)-SUM($B$73:AB73)</f>
        <v>3.76362</v>
      </c>
      <c r="AC74" s="84">
        <f>SUM($B$72:AC72)-SUM($B$73:AC73)</f>
        <v>3.76362</v>
      </c>
      <c r="AD74" s="84">
        <f>SUM($B$72:AD72)-SUM($B$73:AD73)</f>
        <v>3.76362</v>
      </c>
      <c r="AE74" s="84">
        <f>SUM($B$72:AE72)-SUM($B$73:AE73)</f>
        <v>3.76362</v>
      </c>
      <c r="AF74" s="84">
        <f>SUM($B$72:AF72)-SUM($B$73:AF73)</f>
        <v>3.76362</v>
      </c>
      <c r="AG74" s="84">
        <f>SUM($B$72:AG72)-SUM($B$73:AG73)</f>
        <v>3.76362</v>
      </c>
      <c r="AH74" s="84">
        <f>SUM($B$72:AH72)-SUM($B$73:AH73)</f>
        <v>3.76362</v>
      </c>
      <c r="AI74" s="84">
        <f>SUM($B$72:AI72)-SUM($B$73:AI73)</f>
        <v>3.76362</v>
      </c>
      <c r="AJ74" s="84">
        <f>SUM($B$72:AJ72)-SUM($B$73:AJ73)</f>
        <v>3.76362</v>
      </c>
      <c r="AK74" s="84">
        <f>SUM($B$72:AK72)-SUM($B$73:AK73)</f>
        <v>3.76362</v>
      </c>
      <c r="AL74" s="84">
        <f>SUM($B$72:AL72)-SUM($B$73:AL73)</f>
        <v>3.76362</v>
      </c>
      <c r="AM74" s="84">
        <f>SUM($B$72:AM72)-SUM($B$73:AM73)</f>
        <v>3.76362</v>
      </c>
      <c r="AN74" s="84">
        <f>SUM($B$72:AN72)-SUM($B$73:AN73)</f>
        <v>3.76362</v>
      </c>
      <c r="AO74" s="84">
        <f>SUM($B$72:AO72)-SUM($B$73:AO73)</f>
        <v>3.76362</v>
      </c>
      <c r="AP74" s="84">
        <f>SUM($B$72:AP72)-SUM($B$73:AP73)</f>
        <v>3.76362</v>
      </c>
      <c r="AQ74" s="84">
        <f>SUM($B$72:AQ72)-SUM($B$73:AQ73)</f>
        <v>3.76362</v>
      </c>
      <c r="AR74" s="84">
        <f>SUM($B$72:AR72)-SUM($B$73:AR73)</f>
        <v>3.76362</v>
      </c>
      <c r="AS74" s="84">
        <f>SUM($B$72:AS72)-SUM($B$73:AS73)</f>
        <v>3.76362</v>
      </c>
      <c r="AT74" s="84">
        <f>SUM($B$72:AT72)-SUM($B$73:AT73)</f>
        <v>3.76362</v>
      </c>
      <c r="AU74" s="84">
        <f>SUM($B$72:AU72)-SUM($B$73:AU73)</f>
        <v>3.76362</v>
      </c>
      <c r="AV74" s="84">
        <f>SUM($B$72:AV72)-SUM($B$73:AV73)</f>
        <v>3.76362</v>
      </c>
      <c r="AW74" s="84">
        <f>SUM($B$72:AW72)-SUM($B$73:AW73)</f>
        <v>3.76362</v>
      </c>
      <c r="AX74" s="84">
        <f>SUM($B$72:AX72)-SUM($B$73:AX73)</f>
        <v>3.76362</v>
      </c>
      <c r="AY74" s="84">
        <f>SUM($B$72:AY72)-SUM($B$73:AY73)</f>
        <v>3.76362</v>
      </c>
      <c r="AZ74" s="84">
        <f>SUM($B$72:AZ72)-SUM($B$73:AZ73)</f>
        <v>3.76362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0.14113575</v>
      </c>
      <c r="E75" s="317">
        <f>($D$72*TaxDepr!C$33)</f>
        <v>0.27169572780000001</v>
      </c>
      <c r="F75" s="317">
        <f>($D$72*TaxDepr!D$33)</f>
        <v>0.25129690739999999</v>
      </c>
      <c r="G75" s="317">
        <f>($D$72*TaxDepr!E$33)</f>
        <v>0.23247880739999999</v>
      </c>
      <c r="H75" s="317">
        <f>($D$72*TaxDepr!F$33)</f>
        <v>0.21501561059999999</v>
      </c>
      <c r="I75" s="317">
        <f>($D$72*TaxDepr!G$33)</f>
        <v>0.198907317</v>
      </c>
      <c r="J75" s="317">
        <f>($D$72*TaxDepr!H$33)</f>
        <v>0.18396574560000001</v>
      </c>
      <c r="K75" s="317">
        <f>($D$72*TaxDepr!I$33)</f>
        <v>0.17019089640000001</v>
      </c>
      <c r="L75" s="317">
        <f>($D$72*TaxDepr!J$33)</f>
        <v>0.16793272440000001</v>
      </c>
      <c r="M75" s="317">
        <f>($D$72*TaxDepr!K$33)</f>
        <v>0.16793272440000001</v>
      </c>
      <c r="N75" s="317">
        <f>($D$72*TaxDepr!L$33)</f>
        <v>0.16793272440000001</v>
      </c>
      <c r="O75" s="317">
        <f>($D$72*TaxDepr!M$33)</f>
        <v>0.16793272440000001</v>
      </c>
      <c r="P75" s="317">
        <f>($D$72*TaxDepr!N$33)</f>
        <v>0.16793272440000001</v>
      </c>
      <c r="Q75" s="317">
        <f>($D$72*TaxDepr!O$33)</f>
        <v>0.16793272440000001</v>
      </c>
      <c r="R75" s="317">
        <f>($D$72*TaxDepr!P$33)</f>
        <v>0.16793272440000001</v>
      </c>
      <c r="S75" s="317">
        <f>($D$72*TaxDepr!Q$33)</f>
        <v>0.16793272440000001</v>
      </c>
      <c r="T75" s="317">
        <f>($D$72*TaxDepr!R$33)</f>
        <v>0.16793272440000001</v>
      </c>
      <c r="U75" s="317">
        <f>($D$72*TaxDepr!S$33)</f>
        <v>0.16793272440000001</v>
      </c>
      <c r="V75" s="317">
        <f>($D$72*TaxDepr!T$33)</f>
        <v>0.16793272440000001</v>
      </c>
      <c r="W75" s="317">
        <f>($D$72*TaxDepr!U$33)</f>
        <v>0.16793272440000001</v>
      </c>
      <c r="X75" s="317">
        <f>($D$72*TaxDepr!V$33)</f>
        <v>8.3966362200000005E-2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3.7638458171999996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3">C73+C75</f>
        <v>0</v>
      </c>
      <c r="D76" s="92">
        <f t="shared" si="43"/>
        <v>0.14113575</v>
      </c>
      <c r="E76" s="92">
        <f t="shared" si="43"/>
        <v>0.27169572780000001</v>
      </c>
      <c r="F76" s="92">
        <f t="shared" si="43"/>
        <v>0.25129690739999999</v>
      </c>
      <c r="G76" s="92">
        <f t="shared" si="43"/>
        <v>0.23247880739999999</v>
      </c>
      <c r="H76" s="92">
        <f t="shared" si="43"/>
        <v>0.21501561059999999</v>
      </c>
      <c r="I76" s="92">
        <f t="shared" si="43"/>
        <v>0.198907317</v>
      </c>
      <c r="J76" s="92">
        <f t="shared" si="43"/>
        <v>0.18396574560000001</v>
      </c>
      <c r="K76" s="92">
        <f t="shared" si="43"/>
        <v>0.17019089640000001</v>
      </c>
      <c r="L76" s="92">
        <f t="shared" si="43"/>
        <v>0.16793272440000001</v>
      </c>
      <c r="M76" s="92">
        <f t="shared" si="43"/>
        <v>0.16793272440000001</v>
      </c>
      <c r="N76" s="92">
        <f t="shared" si="43"/>
        <v>0.16793272440000001</v>
      </c>
      <c r="O76" s="92">
        <f t="shared" si="43"/>
        <v>0.16793272440000001</v>
      </c>
      <c r="P76" s="92">
        <f t="shared" si="43"/>
        <v>0.16793272440000001</v>
      </c>
      <c r="Q76" s="92">
        <f t="shared" si="43"/>
        <v>0.16793272440000001</v>
      </c>
      <c r="R76" s="92">
        <f t="shared" si="43"/>
        <v>0.16793272440000001</v>
      </c>
      <c r="S76" s="92">
        <f t="shared" si="43"/>
        <v>0.16793272440000001</v>
      </c>
      <c r="T76" s="92">
        <f t="shared" si="43"/>
        <v>0.16793272440000001</v>
      </c>
      <c r="U76" s="92">
        <f t="shared" si="43"/>
        <v>0.16793272440000001</v>
      </c>
      <c r="V76" s="92">
        <f t="shared" si="43"/>
        <v>0.16793272440000001</v>
      </c>
      <c r="W76" s="92">
        <f t="shared" si="43"/>
        <v>0.16793272440000001</v>
      </c>
      <c r="X76" s="92">
        <f t="shared" si="43"/>
        <v>8.3966362200000005E-2</v>
      </c>
      <c r="Y76" s="92">
        <f t="shared" si="43"/>
        <v>0</v>
      </c>
      <c r="Z76" s="92">
        <f t="shared" si="43"/>
        <v>0</v>
      </c>
      <c r="AA76" s="92">
        <f t="shared" si="43"/>
        <v>0</v>
      </c>
      <c r="AB76" s="92">
        <f t="shared" si="43"/>
        <v>0</v>
      </c>
      <c r="AC76" s="92">
        <f t="shared" si="43"/>
        <v>0</v>
      </c>
      <c r="AD76" s="92">
        <f t="shared" si="43"/>
        <v>0</v>
      </c>
      <c r="AE76" s="92">
        <f t="shared" si="43"/>
        <v>0</v>
      </c>
      <c r="AF76" s="92">
        <f t="shared" si="43"/>
        <v>0</v>
      </c>
      <c r="AG76" s="92">
        <f t="shared" si="43"/>
        <v>0</v>
      </c>
      <c r="AH76" s="92">
        <f t="shared" si="43"/>
        <v>0</v>
      </c>
      <c r="AI76" s="92">
        <f t="shared" si="43"/>
        <v>0</v>
      </c>
      <c r="AJ76" s="92">
        <f t="shared" si="43"/>
        <v>0</v>
      </c>
      <c r="AK76" s="92">
        <f t="shared" si="43"/>
        <v>0</v>
      </c>
      <c r="AL76" s="92">
        <f t="shared" si="43"/>
        <v>0</v>
      </c>
      <c r="AM76" s="92">
        <f t="shared" si="43"/>
        <v>0</v>
      </c>
      <c r="AN76" s="92">
        <f t="shared" si="43"/>
        <v>0</v>
      </c>
      <c r="AO76" s="92">
        <f t="shared" si="43"/>
        <v>0</v>
      </c>
      <c r="AP76" s="92">
        <f t="shared" si="43"/>
        <v>0</v>
      </c>
      <c r="AQ76" s="92">
        <f t="shared" si="43"/>
        <v>0</v>
      </c>
      <c r="AR76" s="92">
        <f t="shared" si="43"/>
        <v>0</v>
      </c>
      <c r="AS76" s="92">
        <f t="shared" si="43"/>
        <v>0</v>
      </c>
      <c r="AT76" s="92">
        <f t="shared" si="43"/>
        <v>0</v>
      </c>
      <c r="AU76" s="92">
        <f t="shared" si="43"/>
        <v>0</v>
      </c>
      <c r="AV76" s="92">
        <f t="shared" si="43"/>
        <v>0</v>
      </c>
      <c r="AW76" s="92">
        <f t="shared" si="43"/>
        <v>0</v>
      </c>
      <c r="AX76" s="92">
        <f t="shared" si="43"/>
        <v>0</v>
      </c>
      <c r="AY76" s="92">
        <f t="shared" si="43"/>
        <v>0</v>
      </c>
      <c r="AZ76" s="92">
        <f t="shared" si="43"/>
        <v>0</v>
      </c>
      <c r="BA76" s="92">
        <f t="shared" si="43"/>
        <v>0</v>
      </c>
      <c r="BB76" s="92">
        <f t="shared" si="43"/>
        <v>0</v>
      </c>
      <c r="BC76" s="92">
        <f t="shared" si="43"/>
        <v>0</v>
      </c>
      <c r="BD76" s="92">
        <f t="shared" si="43"/>
        <v>0</v>
      </c>
      <c r="BE76" s="92">
        <f t="shared" si="43"/>
        <v>0</v>
      </c>
      <c r="BF76" s="92">
        <f t="shared" si="43"/>
        <v>0</v>
      </c>
      <c r="BG76" s="92">
        <f t="shared" si="43"/>
        <v>0</v>
      </c>
      <c r="BH76" s="92">
        <f t="shared" si="43"/>
        <v>0</v>
      </c>
      <c r="BI76" s="92">
        <f t="shared" si="43"/>
        <v>0</v>
      </c>
      <c r="BJ76" s="92">
        <f t="shared" si="43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4">B20</f>
        <v>0</v>
      </c>
      <c r="C79" s="84">
        <f t="shared" si="44"/>
        <v>0</v>
      </c>
      <c r="D79" s="84">
        <f t="shared" si="44"/>
        <v>3.76362</v>
      </c>
      <c r="E79" s="84">
        <f t="shared" si="44"/>
        <v>0</v>
      </c>
      <c r="F79" s="84">
        <f t="shared" si="44"/>
        <v>0</v>
      </c>
      <c r="G79" s="84">
        <f t="shared" si="44"/>
        <v>0</v>
      </c>
      <c r="H79" s="84">
        <f t="shared" si="44"/>
        <v>0</v>
      </c>
      <c r="I79" s="84">
        <f t="shared" si="44"/>
        <v>0</v>
      </c>
      <c r="J79" s="84">
        <f t="shared" si="44"/>
        <v>0</v>
      </c>
      <c r="K79" s="84">
        <f t="shared" si="44"/>
        <v>0</v>
      </c>
      <c r="L79" s="84">
        <f t="shared" si="44"/>
        <v>0</v>
      </c>
      <c r="M79" s="84">
        <f t="shared" si="44"/>
        <v>0</v>
      </c>
      <c r="N79" s="84">
        <f t="shared" si="44"/>
        <v>0</v>
      </c>
      <c r="O79" s="84">
        <f t="shared" si="44"/>
        <v>0</v>
      </c>
      <c r="P79" s="84">
        <f t="shared" si="44"/>
        <v>0</v>
      </c>
      <c r="Q79" s="84">
        <f t="shared" si="44"/>
        <v>0</v>
      </c>
      <c r="R79" s="84">
        <f t="shared" si="44"/>
        <v>0</v>
      </c>
      <c r="S79" s="84">
        <f t="shared" si="44"/>
        <v>0</v>
      </c>
      <c r="T79" s="84">
        <f t="shared" si="44"/>
        <v>0</v>
      </c>
      <c r="U79" s="84">
        <f t="shared" si="44"/>
        <v>0</v>
      </c>
      <c r="V79" s="84">
        <f t="shared" si="44"/>
        <v>0</v>
      </c>
      <c r="W79" s="84">
        <f t="shared" si="44"/>
        <v>0</v>
      </c>
      <c r="X79" s="84">
        <f t="shared" si="44"/>
        <v>0</v>
      </c>
      <c r="Y79" s="84">
        <f t="shared" si="44"/>
        <v>0</v>
      </c>
      <c r="Z79" s="84">
        <f t="shared" si="44"/>
        <v>0</v>
      </c>
      <c r="AA79" s="84">
        <f t="shared" si="44"/>
        <v>0</v>
      </c>
      <c r="AB79" s="84">
        <f t="shared" si="44"/>
        <v>0</v>
      </c>
      <c r="AC79" s="84">
        <f t="shared" si="44"/>
        <v>0</v>
      </c>
      <c r="AD79" s="84">
        <f t="shared" si="44"/>
        <v>0</v>
      </c>
      <c r="AE79" s="84">
        <f t="shared" si="44"/>
        <v>0</v>
      </c>
      <c r="AF79" s="84">
        <f t="shared" si="44"/>
        <v>0</v>
      </c>
      <c r="AG79" s="84">
        <f t="shared" si="44"/>
        <v>0</v>
      </c>
      <c r="AH79" s="84">
        <f t="shared" si="44"/>
        <v>0</v>
      </c>
      <c r="AI79" s="84">
        <f t="shared" si="44"/>
        <v>0</v>
      </c>
      <c r="AJ79" s="84">
        <f t="shared" si="44"/>
        <v>0</v>
      </c>
      <c r="AK79" s="84">
        <f t="shared" si="44"/>
        <v>0</v>
      </c>
      <c r="AL79" s="84">
        <f t="shared" si="44"/>
        <v>0</v>
      </c>
      <c r="AM79" s="84">
        <f t="shared" si="44"/>
        <v>0</v>
      </c>
      <c r="AN79" s="84">
        <f t="shared" si="44"/>
        <v>0</v>
      </c>
      <c r="AO79" s="84">
        <f t="shared" si="44"/>
        <v>0</v>
      </c>
      <c r="AP79" s="84">
        <f t="shared" si="44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  <c r="BA79" s="84">
        <f t="shared" si="44"/>
        <v>-3.76362</v>
      </c>
      <c r="BB79" s="84">
        <f t="shared" si="44"/>
        <v>0</v>
      </c>
      <c r="BC79" s="84">
        <f t="shared" si="44"/>
        <v>0</v>
      </c>
      <c r="BD79" s="84">
        <f t="shared" si="44"/>
        <v>0</v>
      </c>
      <c r="BE79" s="84">
        <f t="shared" si="44"/>
        <v>0</v>
      </c>
      <c r="BF79" s="84">
        <f t="shared" si="44"/>
        <v>0</v>
      </c>
      <c r="BG79" s="84">
        <f t="shared" si="44"/>
        <v>0</v>
      </c>
      <c r="BH79" s="84">
        <f t="shared" si="44"/>
        <v>0</v>
      </c>
      <c r="BI79" s="84">
        <f t="shared" si="44"/>
        <v>0</v>
      </c>
      <c r="BJ79" s="84">
        <f t="shared" si="44"/>
        <v>0</v>
      </c>
      <c r="BK79" s="84">
        <f t="shared" si="44"/>
        <v>0</v>
      </c>
      <c r="BL79" s="84">
        <f t="shared" si="44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3.76362</v>
      </c>
      <c r="E81" s="84">
        <f>SUM($B$79:E79)</f>
        <v>3.76362</v>
      </c>
      <c r="F81" s="84">
        <f>SUM($B$79:F79)</f>
        <v>3.76362</v>
      </c>
      <c r="G81" s="84">
        <f>SUM($B$79:G79)</f>
        <v>3.76362</v>
      </c>
      <c r="H81" s="84">
        <f>SUM($B$79:H79)</f>
        <v>3.76362</v>
      </c>
      <c r="I81" s="84">
        <f>SUM($B$79:I79)</f>
        <v>3.76362</v>
      </c>
      <c r="J81" s="84">
        <f>SUM($B$79:J79)</f>
        <v>3.76362</v>
      </c>
      <c r="K81" s="84">
        <f>SUM($B$79:K79)</f>
        <v>3.76362</v>
      </c>
      <c r="L81" s="84">
        <f>SUM($B$79:L79)</f>
        <v>3.76362</v>
      </c>
      <c r="M81" s="84">
        <f>SUM($B$79:M79)</f>
        <v>3.76362</v>
      </c>
      <c r="N81" s="84">
        <f>SUM($B$79:N79)</f>
        <v>3.76362</v>
      </c>
      <c r="O81" s="84">
        <f>SUM($B$79:O79)</f>
        <v>3.76362</v>
      </c>
      <c r="P81" s="84">
        <f>SUM($B$79:P79)</f>
        <v>3.76362</v>
      </c>
      <c r="Q81" s="84">
        <f>SUM($B$79:Q79)</f>
        <v>3.76362</v>
      </c>
      <c r="R81" s="84">
        <f>SUM($B$79:R79)</f>
        <v>3.76362</v>
      </c>
      <c r="S81" s="84">
        <f>SUM($B$79:S79)</f>
        <v>3.76362</v>
      </c>
      <c r="T81" s="84">
        <f>SUM($B$79:T79)</f>
        <v>3.76362</v>
      </c>
      <c r="U81" s="84">
        <f>SUM($B$79:U79)</f>
        <v>3.76362</v>
      </c>
      <c r="V81" s="84">
        <f>SUM($B$79:V79)</f>
        <v>3.76362</v>
      </c>
      <c r="W81" s="84">
        <f>SUM($B$79:W79)</f>
        <v>3.76362</v>
      </c>
      <c r="X81" s="84">
        <f>SUM($B$79:X79)</f>
        <v>3.76362</v>
      </c>
      <c r="Y81" s="84">
        <f>SUM($B$79:Y79)</f>
        <v>3.76362</v>
      </c>
      <c r="Z81" s="84">
        <f>SUM($B$79:Z79)</f>
        <v>3.76362</v>
      </c>
      <c r="AA81" s="84">
        <f>SUM($B$79:AA79)</f>
        <v>3.76362</v>
      </c>
      <c r="AB81" s="84">
        <f>SUM($B$79:AB79)</f>
        <v>3.76362</v>
      </c>
      <c r="AC81" s="84">
        <f>SUM($B$79:AC79)</f>
        <v>3.76362</v>
      </c>
      <c r="AD81" s="84">
        <f>SUM($B$79:AD79)</f>
        <v>3.76362</v>
      </c>
      <c r="AE81" s="84">
        <f>SUM($B$79:AE79)</f>
        <v>3.76362</v>
      </c>
      <c r="AF81" s="84">
        <f>SUM($B$79:AF79)</f>
        <v>3.76362</v>
      </c>
      <c r="AG81" s="84">
        <f>SUM($B$79:AG79)</f>
        <v>3.76362</v>
      </c>
      <c r="AH81" s="84">
        <f>SUM($B$79:AH79)</f>
        <v>3.76362</v>
      </c>
      <c r="AI81" s="84">
        <f>SUM($B$79:AI79)</f>
        <v>3.76362</v>
      </c>
      <c r="AJ81" s="84">
        <f>SUM($B$79:AJ79)</f>
        <v>3.76362</v>
      </c>
      <c r="AK81" s="84">
        <f>SUM($B$79:AK79)</f>
        <v>3.76362</v>
      </c>
      <c r="AL81" s="84">
        <f>SUM($B$79:AL79)</f>
        <v>3.76362</v>
      </c>
      <c r="AM81" s="84">
        <f>SUM($B$79:AM79)</f>
        <v>3.76362</v>
      </c>
      <c r="AN81" s="84">
        <f>SUM($B$79:AN79)</f>
        <v>3.76362</v>
      </c>
      <c r="AO81" s="84">
        <f>SUM($B$79:AO79)</f>
        <v>3.76362</v>
      </c>
      <c r="AP81" s="84">
        <f>SUM($B$79:AP79)</f>
        <v>3.76362</v>
      </c>
      <c r="AQ81" s="84">
        <f>SUM($B$79:AQ79)</f>
        <v>3.76362</v>
      </c>
      <c r="AR81" s="84">
        <f>SUM($B$79:AR79)</f>
        <v>3.76362</v>
      </c>
      <c r="AS81" s="84">
        <f>SUM($B$79:AS79)</f>
        <v>3.76362</v>
      </c>
      <c r="AT81" s="84">
        <f>SUM($B$79:AT79)</f>
        <v>3.76362</v>
      </c>
      <c r="AU81" s="84">
        <f>SUM($B$79:AU79)</f>
        <v>3.76362</v>
      </c>
      <c r="AV81" s="84">
        <f>SUM($B$79:AV79)</f>
        <v>3.76362</v>
      </c>
      <c r="AW81" s="84">
        <f>SUM($B$79:AW79)</f>
        <v>3.76362</v>
      </c>
      <c r="AX81" s="84">
        <f>SUM($B$79:AX79)</f>
        <v>3.76362</v>
      </c>
      <c r="AY81" s="84">
        <f>SUM($B$79:AY79)</f>
        <v>3.76362</v>
      </c>
      <c r="AZ81" s="84">
        <f>SUM($B$79:AZ79)</f>
        <v>3.76362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0.14113575</v>
      </c>
      <c r="E82" s="316">
        <f t="shared" ref="E82:BL82" si="45">E75</f>
        <v>0.27169572780000001</v>
      </c>
      <c r="F82" s="316">
        <f t="shared" si="45"/>
        <v>0.25129690739999999</v>
      </c>
      <c r="G82" s="316">
        <f t="shared" si="45"/>
        <v>0.23247880739999999</v>
      </c>
      <c r="H82" s="316">
        <f t="shared" si="45"/>
        <v>0.21501561059999999</v>
      </c>
      <c r="I82" s="316">
        <f t="shared" si="45"/>
        <v>0.198907317</v>
      </c>
      <c r="J82" s="316">
        <f t="shared" si="45"/>
        <v>0.18396574560000001</v>
      </c>
      <c r="K82" s="316">
        <f t="shared" si="45"/>
        <v>0.17019089640000001</v>
      </c>
      <c r="L82" s="316">
        <f t="shared" si="45"/>
        <v>0.16793272440000001</v>
      </c>
      <c r="M82" s="316">
        <f t="shared" si="45"/>
        <v>0.16793272440000001</v>
      </c>
      <c r="N82" s="316">
        <f t="shared" si="45"/>
        <v>0.16793272440000001</v>
      </c>
      <c r="O82" s="316">
        <f t="shared" si="45"/>
        <v>0.16793272440000001</v>
      </c>
      <c r="P82" s="316">
        <f t="shared" si="45"/>
        <v>0.16793272440000001</v>
      </c>
      <c r="Q82" s="316">
        <f t="shared" si="45"/>
        <v>0.16793272440000001</v>
      </c>
      <c r="R82" s="316">
        <f t="shared" si="45"/>
        <v>0.16793272440000001</v>
      </c>
      <c r="S82" s="316">
        <f t="shared" si="45"/>
        <v>0.16793272440000001</v>
      </c>
      <c r="T82" s="316">
        <f t="shared" si="45"/>
        <v>0.16793272440000001</v>
      </c>
      <c r="U82" s="316">
        <f t="shared" si="45"/>
        <v>0.16793272440000001</v>
      </c>
      <c r="V82" s="316">
        <f t="shared" si="45"/>
        <v>0.16793272440000001</v>
      </c>
      <c r="W82" s="316">
        <f t="shared" si="45"/>
        <v>0.16793272440000001</v>
      </c>
      <c r="X82" s="316">
        <f t="shared" si="45"/>
        <v>8.3966362200000005E-2</v>
      </c>
      <c r="Y82" s="316">
        <f t="shared" si="45"/>
        <v>0</v>
      </c>
      <c r="Z82" s="316">
        <f t="shared" si="45"/>
        <v>0</v>
      </c>
      <c r="AA82" s="316">
        <f t="shared" si="45"/>
        <v>0</v>
      </c>
      <c r="AB82" s="316">
        <f t="shared" si="45"/>
        <v>0</v>
      </c>
      <c r="AC82" s="316">
        <f t="shared" si="45"/>
        <v>0</v>
      </c>
      <c r="AD82" s="316">
        <f t="shared" si="45"/>
        <v>0</v>
      </c>
      <c r="AE82" s="316">
        <f t="shared" si="45"/>
        <v>0</v>
      </c>
      <c r="AF82" s="316">
        <f t="shared" si="45"/>
        <v>0</v>
      </c>
      <c r="AG82" s="316">
        <f t="shared" si="45"/>
        <v>0</v>
      </c>
      <c r="AH82" s="316">
        <f t="shared" si="45"/>
        <v>0</v>
      </c>
      <c r="AI82" s="316">
        <f t="shared" si="45"/>
        <v>0</v>
      </c>
      <c r="AJ82" s="316">
        <f t="shared" si="45"/>
        <v>0</v>
      </c>
      <c r="AK82" s="316">
        <f t="shared" si="45"/>
        <v>0</v>
      </c>
      <c r="AL82" s="316">
        <f t="shared" si="45"/>
        <v>0</v>
      </c>
      <c r="AM82" s="316">
        <f t="shared" si="45"/>
        <v>0</v>
      </c>
      <c r="AN82" s="316">
        <f t="shared" si="45"/>
        <v>0</v>
      </c>
      <c r="AO82" s="316">
        <f t="shared" si="45"/>
        <v>0</v>
      </c>
      <c r="AP82" s="316">
        <f t="shared" si="45"/>
        <v>0</v>
      </c>
      <c r="AQ82" s="316">
        <f t="shared" si="45"/>
        <v>0</v>
      </c>
      <c r="AR82" s="316">
        <f t="shared" si="45"/>
        <v>0</v>
      </c>
      <c r="AS82" s="316">
        <f t="shared" si="45"/>
        <v>0</v>
      </c>
      <c r="AT82" s="316">
        <f t="shared" si="45"/>
        <v>0</v>
      </c>
      <c r="AU82" s="316">
        <f t="shared" si="45"/>
        <v>0</v>
      </c>
      <c r="AV82" s="316">
        <f t="shared" si="45"/>
        <v>0</v>
      </c>
      <c r="AW82" s="316">
        <f t="shared" si="45"/>
        <v>0</v>
      </c>
      <c r="AX82" s="316">
        <f t="shared" si="45"/>
        <v>0</v>
      </c>
      <c r="AY82" s="316">
        <f t="shared" si="45"/>
        <v>0</v>
      </c>
      <c r="AZ82" s="316">
        <f t="shared" si="45"/>
        <v>0</v>
      </c>
      <c r="BA82" s="316">
        <f t="shared" si="45"/>
        <v>0</v>
      </c>
      <c r="BB82" s="316">
        <f t="shared" si="45"/>
        <v>0</v>
      </c>
      <c r="BC82" s="316">
        <f t="shared" si="45"/>
        <v>0</v>
      </c>
      <c r="BD82" s="316">
        <f t="shared" si="45"/>
        <v>0</v>
      </c>
      <c r="BE82" s="316">
        <f t="shared" si="45"/>
        <v>0</v>
      </c>
      <c r="BF82" s="316">
        <f t="shared" si="45"/>
        <v>0</v>
      </c>
      <c r="BG82" s="316">
        <f t="shared" si="45"/>
        <v>0</v>
      </c>
      <c r="BH82" s="316">
        <f t="shared" si="45"/>
        <v>0</v>
      </c>
      <c r="BI82" s="316">
        <f t="shared" si="45"/>
        <v>0</v>
      </c>
      <c r="BJ82" s="316">
        <f t="shared" si="45"/>
        <v>0</v>
      </c>
      <c r="BK82" s="316">
        <f t="shared" si="45"/>
        <v>0</v>
      </c>
      <c r="BL82" s="316">
        <f t="shared" si="45"/>
        <v>0</v>
      </c>
      <c r="BM82" s="35"/>
      <c r="BN82" s="72">
        <f>SUM(B82:BM82)</f>
        <v>3.7638458171999996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6">C80+C82</f>
        <v>0</v>
      </c>
      <c r="D83" s="92">
        <f t="shared" si="46"/>
        <v>0.14113575</v>
      </c>
      <c r="E83" s="92">
        <f t="shared" si="46"/>
        <v>0.27169572780000001</v>
      </c>
      <c r="F83" s="92">
        <f t="shared" si="46"/>
        <v>0.25129690739999999</v>
      </c>
      <c r="G83" s="92">
        <f t="shared" si="46"/>
        <v>0.23247880739999999</v>
      </c>
      <c r="H83" s="92">
        <f t="shared" si="46"/>
        <v>0.21501561059999999</v>
      </c>
      <c r="I83" s="92">
        <f t="shared" si="46"/>
        <v>0.198907317</v>
      </c>
      <c r="J83" s="92">
        <f t="shared" si="46"/>
        <v>0.18396574560000001</v>
      </c>
      <c r="K83" s="92">
        <f t="shared" si="46"/>
        <v>0.17019089640000001</v>
      </c>
      <c r="L83" s="92">
        <f t="shared" si="46"/>
        <v>0.16793272440000001</v>
      </c>
      <c r="M83" s="92">
        <f t="shared" si="46"/>
        <v>0.16793272440000001</v>
      </c>
      <c r="N83" s="92">
        <f t="shared" si="46"/>
        <v>0.16793272440000001</v>
      </c>
      <c r="O83" s="92">
        <f t="shared" si="46"/>
        <v>0.16793272440000001</v>
      </c>
      <c r="P83" s="92">
        <f t="shared" si="46"/>
        <v>0.16793272440000001</v>
      </c>
      <c r="Q83" s="92">
        <f t="shared" si="46"/>
        <v>0.16793272440000001</v>
      </c>
      <c r="R83" s="92">
        <f t="shared" si="46"/>
        <v>0.16793272440000001</v>
      </c>
      <c r="S83" s="92">
        <f t="shared" si="46"/>
        <v>0.16793272440000001</v>
      </c>
      <c r="T83" s="92">
        <f t="shared" si="46"/>
        <v>0.16793272440000001</v>
      </c>
      <c r="U83" s="92">
        <f t="shared" si="46"/>
        <v>0.16793272440000001</v>
      </c>
      <c r="V83" s="92">
        <f t="shared" si="46"/>
        <v>0.16793272440000001</v>
      </c>
      <c r="W83" s="92">
        <f t="shared" si="46"/>
        <v>0.16793272440000001</v>
      </c>
      <c r="X83" s="92">
        <f t="shared" si="46"/>
        <v>8.3966362200000005E-2</v>
      </c>
      <c r="Y83" s="92">
        <f t="shared" si="46"/>
        <v>0</v>
      </c>
      <c r="Z83" s="92">
        <f t="shared" si="46"/>
        <v>0</v>
      </c>
      <c r="AA83" s="92">
        <f t="shared" si="46"/>
        <v>0</v>
      </c>
      <c r="AB83" s="92">
        <f t="shared" si="46"/>
        <v>0</v>
      </c>
      <c r="AC83" s="92">
        <f t="shared" si="46"/>
        <v>0</v>
      </c>
      <c r="AD83" s="92">
        <f t="shared" si="46"/>
        <v>0</v>
      </c>
      <c r="AE83" s="92">
        <f t="shared" si="46"/>
        <v>0</v>
      </c>
      <c r="AF83" s="92">
        <f t="shared" si="46"/>
        <v>0</v>
      </c>
      <c r="AG83" s="92">
        <f t="shared" si="46"/>
        <v>0</v>
      </c>
      <c r="AH83" s="92">
        <f t="shared" si="46"/>
        <v>0</v>
      </c>
      <c r="AI83" s="92">
        <f t="shared" si="46"/>
        <v>0</v>
      </c>
      <c r="AJ83" s="92">
        <f t="shared" si="46"/>
        <v>0</v>
      </c>
      <c r="AK83" s="92">
        <f t="shared" si="46"/>
        <v>0</v>
      </c>
      <c r="AL83" s="92">
        <f t="shared" si="46"/>
        <v>0</v>
      </c>
      <c r="AM83" s="92">
        <f t="shared" si="46"/>
        <v>0</v>
      </c>
      <c r="AN83" s="92">
        <f t="shared" si="46"/>
        <v>0</v>
      </c>
      <c r="AO83" s="92">
        <f t="shared" si="46"/>
        <v>0</v>
      </c>
      <c r="AP83" s="92">
        <f t="shared" si="46"/>
        <v>0</v>
      </c>
      <c r="AQ83" s="92">
        <f t="shared" si="46"/>
        <v>0</v>
      </c>
      <c r="AR83" s="92">
        <f t="shared" si="46"/>
        <v>0</v>
      </c>
      <c r="AS83" s="92">
        <f t="shared" si="46"/>
        <v>0</v>
      </c>
      <c r="AT83" s="92">
        <f t="shared" si="46"/>
        <v>0</v>
      </c>
      <c r="AU83" s="92">
        <f t="shared" si="46"/>
        <v>0</v>
      </c>
      <c r="AV83" s="92">
        <f t="shared" si="46"/>
        <v>0</v>
      </c>
      <c r="AW83" s="92">
        <f t="shared" si="46"/>
        <v>0</v>
      </c>
      <c r="AX83" s="92">
        <f t="shared" si="46"/>
        <v>0</v>
      </c>
      <c r="AY83" s="92">
        <f t="shared" si="46"/>
        <v>0</v>
      </c>
      <c r="AZ83" s="92">
        <f t="shared" si="46"/>
        <v>0</v>
      </c>
      <c r="BA83" s="92">
        <f t="shared" si="46"/>
        <v>0</v>
      </c>
      <c r="BB83" s="92">
        <f t="shared" si="46"/>
        <v>0</v>
      </c>
      <c r="BC83" s="92">
        <f t="shared" si="46"/>
        <v>0</v>
      </c>
      <c r="BD83" s="92">
        <f t="shared" si="46"/>
        <v>0</v>
      </c>
      <c r="BE83" s="92">
        <f t="shared" si="46"/>
        <v>0</v>
      </c>
      <c r="BF83" s="92">
        <f t="shared" si="46"/>
        <v>0</v>
      </c>
      <c r="BG83" s="92">
        <f t="shared" si="46"/>
        <v>0</v>
      </c>
      <c r="BH83" s="92">
        <f t="shared" si="46"/>
        <v>0</v>
      </c>
      <c r="BI83" s="92">
        <f t="shared" si="46"/>
        <v>0</v>
      </c>
      <c r="BJ83" s="92">
        <f t="shared" si="46"/>
        <v>0</v>
      </c>
      <c r="BK83" s="92">
        <f t="shared" si="46"/>
        <v>0</v>
      </c>
      <c r="BL83" s="92">
        <f t="shared" si="46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7">$B$20*(1-$B$5)/$B$3</f>
        <v>0</v>
      </c>
      <c r="C86" s="72">
        <f t="shared" si="47"/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8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49">$C$20*(1-$B$5)/$B$3</f>
        <v>0</v>
      </c>
      <c r="D87" s="72">
        <f t="shared" si="49"/>
        <v>0</v>
      </c>
      <c r="E87" s="72">
        <f t="shared" si="49"/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8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9.4090500000000007E-2</v>
      </c>
      <c r="E88" s="72">
        <f t="shared" ref="E88:BA88" si="50">$D$20*(1-$B$5)/$B$3</f>
        <v>9.4090500000000007E-2</v>
      </c>
      <c r="F88" s="72">
        <f t="shared" si="50"/>
        <v>9.4090500000000007E-2</v>
      </c>
      <c r="G88" s="72">
        <f t="shared" si="50"/>
        <v>9.4090500000000007E-2</v>
      </c>
      <c r="H88" s="72">
        <f t="shared" si="50"/>
        <v>9.4090500000000007E-2</v>
      </c>
      <c r="I88" s="72">
        <f t="shared" si="50"/>
        <v>9.4090500000000007E-2</v>
      </c>
      <c r="J88" s="72">
        <f t="shared" si="50"/>
        <v>9.4090500000000007E-2</v>
      </c>
      <c r="K88" s="72">
        <f t="shared" si="50"/>
        <v>9.4090500000000007E-2</v>
      </c>
      <c r="L88" s="72">
        <f t="shared" si="50"/>
        <v>9.4090500000000007E-2</v>
      </c>
      <c r="M88" s="72">
        <f t="shared" si="50"/>
        <v>9.4090500000000007E-2</v>
      </c>
      <c r="N88" s="72">
        <f t="shared" si="50"/>
        <v>9.4090500000000007E-2</v>
      </c>
      <c r="O88" s="72">
        <f t="shared" si="50"/>
        <v>9.4090500000000007E-2</v>
      </c>
      <c r="P88" s="72">
        <f t="shared" si="50"/>
        <v>9.4090500000000007E-2</v>
      </c>
      <c r="Q88" s="72">
        <f t="shared" si="50"/>
        <v>9.4090500000000007E-2</v>
      </c>
      <c r="R88" s="72">
        <f t="shared" si="50"/>
        <v>9.4090500000000007E-2</v>
      </c>
      <c r="S88" s="72">
        <f t="shared" si="50"/>
        <v>9.4090500000000007E-2</v>
      </c>
      <c r="T88" s="72">
        <f t="shared" si="50"/>
        <v>9.4090500000000007E-2</v>
      </c>
      <c r="U88" s="72">
        <f t="shared" si="50"/>
        <v>9.4090500000000007E-2</v>
      </c>
      <c r="V88" s="72">
        <f t="shared" si="50"/>
        <v>9.4090500000000007E-2</v>
      </c>
      <c r="W88" s="72">
        <f t="shared" si="50"/>
        <v>9.4090500000000007E-2</v>
      </c>
      <c r="X88" s="72">
        <f t="shared" si="50"/>
        <v>9.4090500000000007E-2</v>
      </c>
      <c r="Y88" s="72">
        <f t="shared" si="50"/>
        <v>9.4090500000000007E-2</v>
      </c>
      <c r="Z88" s="72">
        <f t="shared" si="50"/>
        <v>9.4090500000000007E-2</v>
      </c>
      <c r="AA88" s="72">
        <f t="shared" si="50"/>
        <v>9.4090500000000007E-2</v>
      </c>
      <c r="AB88" s="72">
        <f t="shared" si="50"/>
        <v>9.4090500000000007E-2</v>
      </c>
      <c r="AC88" s="72">
        <f t="shared" si="50"/>
        <v>9.4090500000000007E-2</v>
      </c>
      <c r="AD88" s="72">
        <f t="shared" si="50"/>
        <v>9.4090500000000007E-2</v>
      </c>
      <c r="AE88" s="72">
        <f t="shared" si="50"/>
        <v>9.4090500000000007E-2</v>
      </c>
      <c r="AF88" s="72">
        <f t="shared" si="50"/>
        <v>9.4090500000000007E-2</v>
      </c>
      <c r="AG88" s="72">
        <f t="shared" si="50"/>
        <v>9.4090500000000007E-2</v>
      </c>
      <c r="AH88" s="72">
        <f t="shared" si="50"/>
        <v>9.4090500000000007E-2</v>
      </c>
      <c r="AI88" s="72">
        <f t="shared" si="50"/>
        <v>9.4090500000000007E-2</v>
      </c>
      <c r="AJ88" s="72">
        <f t="shared" si="50"/>
        <v>9.4090500000000007E-2</v>
      </c>
      <c r="AK88" s="72">
        <f t="shared" si="50"/>
        <v>9.4090500000000007E-2</v>
      </c>
      <c r="AL88" s="72">
        <f t="shared" si="50"/>
        <v>9.4090500000000007E-2</v>
      </c>
      <c r="AM88" s="72">
        <f t="shared" si="50"/>
        <v>9.4090500000000007E-2</v>
      </c>
      <c r="AN88" s="72">
        <f t="shared" si="50"/>
        <v>9.4090500000000007E-2</v>
      </c>
      <c r="AO88" s="72">
        <f t="shared" si="50"/>
        <v>9.4090500000000007E-2</v>
      </c>
      <c r="AP88" s="72">
        <f t="shared" si="50"/>
        <v>9.4090500000000007E-2</v>
      </c>
      <c r="AQ88" s="72">
        <f t="shared" si="50"/>
        <v>9.4090500000000007E-2</v>
      </c>
      <c r="AR88" s="72">
        <f t="shared" si="50"/>
        <v>9.4090500000000007E-2</v>
      </c>
      <c r="AS88" s="72">
        <f t="shared" si="50"/>
        <v>9.4090500000000007E-2</v>
      </c>
      <c r="AT88" s="72">
        <f t="shared" si="50"/>
        <v>9.4090500000000007E-2</v>
      </c>
      <c r="AU88" s="72">
        <f t="shared" si="50"/>
        <v>9.4090500000000007E-2</v>
      </c>
      <c r="AV88" s="72">
        <f t="shared" si="50"/>
        <v>9.4090500000000007E-2</v>
      </c>
      <c r="AW88" s="72">
        <f t="shared" si="50"/>
        <v>9.4090500000000007E-2</v>
      </c>
      <c r="AX88" s="72">
        <f t="shared" si="50"/>
        <v>9.4090500000000007E-2</v>
      </c>
      <c r="AY88" s="72">
        <f t="shared" si="50"/>
        <v>9.4090500000000007E-2</v>
      </c>
      <c r="AZ88" s="72">
        <f t="shared" si="50"/>
        <v>9.4090500000000007E-2</v>
      </c>
      <c r="BA88" s="72">
        <f t="shared" si="50"/>
        <v>9.4090500000000007E-2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8"/>
        <v>4.704525000000003</v>
      </c>
      <c r="BO88" s="321">
        <f>BN104*(1+0.25)</f>
        <v>4.7045249999999941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1">$E$20*(1-$B$5)/$B$3</f>
        <v>0</v>
      </c>
      <c r="F89" s="72">
        <f t="shared" si="51"/>
        <v>0</v>
      </c>
      <c r="G89" s="72">
        <f t="shared" si="51"/>
        <v>0</v>
      </c>
      <c r="H89" s="72">
        <f t="shared" si="51"/>
        <v>0</v>
      </c>
      <c r="I89" s="72">
        <f t="shared" si="51"/>
        <v>0</v>
      </c>
      <c r="J89" s="72">
        <f t="shared" si="51"/>
        <v>0</v>
      </c>
      <c r="K89" s="72">
        <f t="shared" si="51"/>
        <v>0</v>
      </c>
      <c r="L89" s="72">
        <f t="shared" si="51"/>
        <v>0</v>
      </c>
      <c r="M89" s="72">
        <f t="shared" si="51"/>
        <v>0</v>
      </c>
      <c r="N89" s="72">
        <f t="shared" si="51"/>
        <v>0</v>
      </c>
      <c r="O89" s="72">
        <f t="shared" si="51"/>
        <v>0</v>
      </c>
      <c r="P89" s="72">
        <f t="shared" si="51"/>
        <v>0</v>
      </c>
      <c r="Q89" s="72">
        <f t="shared" si="51"/>
        <v>0</v>
      </c>
      <c r="R89" s="72">
        <f t="shared" si="51"/>
        <v>0</v>
      </c>
      <c r="S89" s="72">
        <f t="shared" si="51"/>
        <v>0</v>
      </c>
      <c r="T89" s="72">
        <f t="shared" si="51"/>
        <v>0</v>
      </c>
      <c r="U89" s="72">
        <f t="shared" si="51"/>
        <v>0</v>
      </c>
      <c r="V89" s="72">
        <f t="shared" si="51"/>
        <v>0</v>
      </c>
      <c r="W89" s="72">
        <f t="shared" si="51"/>
        <v>0</v>
      </c>
      <c r="X89" s="72">
        <f t="shared" si="51"/>
        <v>0</v>
      </c>
      <c r="Y89" s="72">
        <f t="shared" si="51"/>
        <v>0</v>
      </c>
      <c r="Z89" s="72">
        <f t="shared" si="51"/>
        <v>0</v>
      </c>
      <c r="AA89" s="72">
        <f t="shared" si="51"/>
        <v>0</v>
      </c>
      <c r="AB89" s="72">
        <f t="shared" si="51"/>
        <v>0</v>
      </c>
      <c r="AC89" s="72">
        <f t="shared" si="51"/>
        <v>0</v>
      </c>
      <c r="AD89" s="72">
        <f t="shared" si="51"/>
        <v>0</v>
      </c>
      <c r="AE89" s="72">
        <f t="shared" si="51"/>
        <v>0</v>
      </c>
      <c r="AF89" s="72">
        <f t="shared" si="51"/>
        <v>0</v>
      </c>
      <c r="AG89" s="72">
        <f t="shared" si="51"/>
        <v>0</v>
      </c>
      <c r="AH89" s="72">
        <f t="shared" si="51"/>
        <v>0</v>
      </c>
      <c r="AI89" s="72">
        <f t="shared" si="51"/>
        <v>0</v>
      </c>
      <c r="AJ89" s="72">
        <f t="shared" si="51"/>
        <v>0</v>
      </c>
      <c r="AK89" s="72">
        <f t="shared" si="51"/>
        <v>0</v>
      </c>
      <c r="AL89" s="72">
        <f t="shared" si="51"/>
        <v>0</v>
      </c>
      <c r="AM89" s="72">
        <f t="shared" si="51"/>
        <v>0</v>
      </c>
      <c r="AN89" s="72">
        <f t="shared" si="51"/>
        <v>0</v>
      </c>
      <c r="AO89" s="72">
        <f t="shared" si="51"/>
        <v>0</v>
      </c>
      <c r="AP89" s="72">
        <f t="shared" si="51"/>
        <v>0</v>
      </c>
      <c r="AQ89" s="72">
        <f t="shared" si="51"/>
        <v>0</v>
      </c>
      <c r="AR89" s="72">
        <f t="shared" si="51"/>
        <v>0</v>
      </c>
      <c r="AS89" s="72">
        <f t="shared" si="51"/>
        <v>0</v>
      </c>
      <c r="AT89" s="72">
        <f t="shared" si="51"/>
        <v>0</v>
      </c>
      <c r="AU89" s="72">
        <f t="shared" si="51"/>
        <v>0</v>
      </c>
      <c r="AV89" s="72">
        <f t="shared" si="51"/>
        <v>0</v>
      </c>
      <c r="AW89" s="72">
        <f t="shared" si="51"/>
        <v>0</v>
      </c>
      <c r="AX89" s="72">
        <f t="shared" si="51"/>
        <v>0</v>
      </c>
      <c r="AY89" s="72">
        <f t="shared" si="51"/>
        <v>0</v>
      </c>
      <c r="AZ89" s="72">
        <f t="shared" si="51"/>
        <v>0</v>
      </c>
      <c r="BA89" s="72">
        <f t="shared" si="51"/>
        <v>0</v>
      </c>
      <c r="BB89" s="72">
        <f t="shared" si="51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8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2">$F$20*(1-$B$5)/$B$3</f>
        <v>0</v>
      </c>
      <c r="G90" s="72">
        <f t="shared" si="52"/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8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3">$G$20*(1-$B$5)/$B$3</f>
        <v>0</v>
      </c>
      <c r="H91" s="72">
        <f t="shared" si="53"/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8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4">$H$20*(1-$B$5)/$B$3</f>
        <v>0</v>
      </c>
      <c r="I92" s="72">
        <f t="shared" si="54"/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8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5">$I$20*(1-$B$5)/$B$3</f>
        <v>0</v>
      </c>
      <c r="J93" s="72">
        <f t="shared" si="55"/>
        <v>0</v>
      </c>
      <c r="K93" s="72">
        <f t="shared" si="55"/>
        <v>0</v>
      </c>
      <c r="L93" s="72">
        <f t="shared" si="55"/>
        <v>0</v>
      </c>
      <c r="M93" s="72">
        <f t="shared" si="55"/>
        <v>0</v>
      </c>
      <c r="N93" s="72">
        <f t="shared" si="55"/>
        <v>0</v>
      </c>
      <c r="O93" s="72">
        <f t="shared" si="55"/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/>
      <c r="BH93" s="72"/>
      <c r="BI93" s="72"/>
      <c r="BJ93" s="72"/>
      <c r="BK93" s="72"/>
      <c r="BL93" s="72"/>
      <c r="BM93" s="35"/>
      <c r="BN93" s="72">
        <f t="shared" si="48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6">$J$20*(1-$B$5)/$B$3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/>
      <c r="BI94" s="72"/>
      <c r="BJ94" s="72"/>
      <c r="BK94" s="72"/>
      <c r="BL94" s="72"/>
      <c r="BM94" s="35"/>
      <c r="BN94" s="72">
        <f t="shared" si="48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7">$K$20*(1-$B$5)/$B$3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/>
      <c r="BJ95" s="72"/>
      <c r="BK95" s="72"/>
      <c r="BL95" s="72"/>
      <c r="BM95" s="35"/>
      <c r="BN95" s="72">
        <f t="shared" si="48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8">$L$20*(1-$B$5)/$B$3</f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/>
      <c r="BK96" s="72"/>
      <c r="BL96" s="72"/>
      <c r="BM96" s="35"/>
      <c r="BN96" s="72">
        <f t="shared" si="48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59">$M$20*(1-$B$5)/$B$3</f>
        <v>0</v>
      </c>
      <c r="O97" s="72">
        <f t="shared" si="59"/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/>
      <c r="BL97" s="72"/>
      <c r="BM97" s="35"/>
      <c r="BN97" s="72">
        <f t="shared" si="48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0">$N$20*(1-$B$5)/$B$3</f>
        <v>0</v>
      </c>
      <c r="P98" s="72">
        <f t="shared" si="60"/>
        <v>0</v>
      </c>
      <c r="Q98" s="72">
        <f t="shared" si="60"/>
        <v>0</v>
      </c>
      <c r="R98" s="72">
        <f t="shared" si="60"/>
        <v>0</v>
      </c>
      <c r="S98" s="72">
        <f t="shared" si="60"/>
        <v>0</v>
      </c>
      <c r="T98" s="72">
        <f t="shared" si="60"/>
        <v>0</v>
      </c>
      <c r="U98" s="72">
        <f t="shared" si="60"/>
        <v>0</v>
      </c>
      <c r="V98" s="72">
        <f t="shared" si="60"/>
        <v>0</v>
      </c>
      <c r="W98" s="72">
        <f t="shared" si="60"/>
        <v>0</v>
      </c>
      <c r="X98" s="72">
        <f t="shared" si="60"/>
        <v>0</v>
      </c>
      <c r="Y98" s="72">
        <f t="shared" si="60"/>
        <v>0</v>
      </c>
      <c r="Z98" s="72">
        <f t="shared" si="60"/>
        <v>0</v>
      </c>
      <c r="AA98" s="72">
        <f t="shared" si="60"/>
        <v>0</v>
      </c>
      <c r="AB98" s="72">
        <f t="shared" si="60"/>
        <v>0</v>
      </c>
      <c r="AC98" s="72">
        <f t="shared" si="60"/>
        <v>0</v>
      </c>
      <c r="AD98" s="72">
        <f t="shared" si="60"/>
        <v>0</v>
      </c>
      <c r="AE98" s="72">
        <f t="shared" si="60"/>
        <v>0</v>
      </c>
      <c r="AF98" s="72">
        <f t="shared" si="60"/>
        <v>0</v>
      </c>
      <c r="AG98" s="72">
        <f t="shared" si="60"/>
        <v>0</v>
      </c>
      <c r="AH98" s="72">
        <f t="shared" si="60"/>
        <v>0</v>
      </c>
      <c r="AI98" s="72">
        <f t="shared" si="60"/>
        <v>0</v>
      </c>
      <c r="AJ98" s="72">
        <f t="shared" si="60"/>
        <v>0</v>
      </c>
      <c r="AK98" s="72">
        <f t="shared" si="60"/>
        <v>0</v>
      </c>
      <c r="AL98" s="72">
        <f t="shared" si="60"/>
        <v>0</v>
      </c>
      <c r="AM98" s="72">
        <f t="shared" si="60"/>
        <v>0</v>
      </c>
      <c r="AN98" s="72">
        <f t="shared" si="60"/>
        <v>0</v>
      </c>
      <c r="AO98" s="72">
        <f t="shared" si="60"/>
        <v>0</v>
      </c>
      <c r="AP98" s="72">
        <f t="shared" si="60"/>
        <v>0</v>
      </c>
      <c r="AQ98" s="72">
        <f t="shared" si="60"/>
        <v>0</v>
      </c>
      <c r="AR98" s="72">
        <f t="shared" si="60"/>
        <v>0</v>
      </c>
      <c r="AS98" s="72">
        <f t="shared" si="60"/>
        <v>0</v>
      </c>
      <c r="AT98" s="72">
        <f t="shared" si="60"/>
        <v>0</v>
      </c>
      <c r="AU98" s="72">
        <f t="shared" si="60"/>
        <v>0</v>
      </c>
      <c r="AV98" s="72">
        <f t="shared" si="60"/>
        <v>0</v>
      </c>
      <c r="AW98" s="72">
        <f t="shared" si="60"/>
        <v>0</v>
      </c>
      <c r="AX98" s="72">
        <f t="shared" si="60"/>
        <v>0</v>
      </c>
      <c r="AY98" s="72">
        <f t="shared" si="60"/>
        <v>0</v>
      </c>
      <c r="AZ98" s="72">
        <f t="shared" si="60"/>
        <v>0</v>
      </c>
      <c r="BA98" s="72">
        <f t="shared" si="60"/>
        <v>0</v>
      </c>
      <c r="BB98" s="72">
        <f t="shared" si="60"/>
        <v>0</v>
      </c>
      <c r="BC98" s="72">
        <f t="shared" si="60"/>
        <v>0</v>
      </c>
      <c r="BD98" s="72">
        <f t="shared" si="60"/>
        <v>0</v>
      </c>
      <c r="BE98" s="72">
        <f t="shared" si="60"/>
        <v>0</v>
      </c>
      <c r="BF98" s="72">
        <f t="shared" si="60"/>
        <v>0</v>
      </c>
      <c r="BG98" s="72">
        <f t="shared" si="60"/>
        <v>0</v>
      </c>
      <c r="BH98" s="72">
        <f t="shared" si="60"/>
        <v>0</v>
      </c>
      <c r="BI98" s="72">
        <f t="shared" si="60"/>
        <v>0</v>
      </c>
      <c r="BJ98" s="72">
        <f t="shared" si="60"/>
        <v>0</v>
      </c>
      <c r="BK98" s="72">
        <f t="shared" si="60"/>
        <v>0</v>
      </c>
      <c r="BL98" s="72"/>
      <c r="BM98" s="35"/>
      <c r="BN98" s="72">
        <f t="shared" si="48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1">SUM(C86:C98)</f>
        <v>0</v>
      </c>
      <c r="D99" s="101">
        <f t="shared" si="61"/>
        <v>9.4090500000000007E-2</v>
      </c>
      <c r="E99" s="101">
        <f t="shared" si="61"/>
        <v>9.4090500000000007E-2</v>
      </c>
      <c r="F99" s="101">
        <f t="shared" si="61"/>
        <v>9.4090500000000007E-2</v>
      </c>
      <c r="G99" s="101">
        <f t="shared" si="61"/>
        <v>9.4090500000000007E-2</v>
      </c>
      <c r="H99" s="101">
        <f t="shared" si="61"/>
        <v>9.4090500000000007E-2</v>
      </c>
      <c r="I99" s="101">
        <f t="shared" si="61"/>
        <v>9.4090500000000007E-2</v>
      </c>
      <c r="J99" s="101">
        <f t="shared" si="61"/>
        <v>9.4090500000000007E-2</v>
      </c>
      <c r="K99" s="101">
        <f t="shared" si="61"/>
        <v>9.4090500000000007E-2</v>
      </c>
      <c r="L99" s="101">
        <f t="shared" si="61"/>
        <v>9.4090500000000007E-2</v>
      </c>
      <c r="M99" s="101">
        <f t="shared" si="61"/>
        <v>9.4090500000000007E-2</v>
      </c>
      <c r="N99" s="101">
        <f t="shared" si="61"/>
        <v>9.4090500000000007E-2</v>
      </c>
      <c r="O99" s="101">
        <f t="shared" si="61"/>
        <v>9.4090500000000007E-2</v>
      </c>
      <c r="P99" s="101">
        <f t="shared" si="61"/>
        <v>9.4090500000000007E-2</v>
      </c>
      <c r="Q99" s="101">
        <f t="shared" si="61"/>
        <v>9.4090500000000007E-2</v>
      </c>
      <c r="R99" s="101">
        <f t="shared" si="61"/>
        <v>9.4090500000000007E-2</v>
      </c>
      <c r="S99" s="101">
        <f t="shared" si="61"/>
        <v>9.4090500000000007E-2</v>
      </c>
      <c r="T99" s="101">
        <f t="shared" si="61"/>
        <v>9.4090500000000007E-2</v>
      </c>
      <c r="U99" s="101">
        <f t="shared" si="61"/>
        <v>9.4090500000000007E-2</v>
      </c>
      <c r="V99" s="101">
        <f t="shared" si="61"/>
        <v>9.4090500000000007E-2</v>
      </c>
      <c r="W99" s="101">
        <f t="shared" si="61"/>
        <v>9.4090500000000007E-2</v>
      </c>
      <c r="X99" s="101">
        <f t="shared" si="61"/>
        <v>9.4090500000000007E-2</v>
      </c>
      <c r="Y99" s="101">
        <f t="shared" si="61"/>
        <v>9.4090500000000007E-2</v>
      </c>
      <c r="Z99" s="101">
        <f t="shared" si="61"/>
        <v>9.4090500000000007E-2</v>
      </c>
      <c r="AA99" s="101">
        <f t="shared" si="61"/>
        <v>9.4090500000000007E-2</v>
      </c>
      <c r="AB99" s="101">
        <f t="shared" si="61"/>
        <v>9.4090500000000007E-2</v>
      </c>
      <c r="AC99" s="101">
        <f t="shared" si="61"/>
        <v>9.4090500000000007E-2</v>
      </c>
      <c r="AD99" s="101">
        <f t="shared" si="61"/>
        <v>9.4090500000000007E-2</v>
      </c>
      <c r="AE99" s="101">
        <f t="shared" si="61"/>
        <v>9.4090500000000007E-2</v>
      </c>
      <c r="AF99" s="101">
        <f t="shared" si="61"/>
        <v>9.4090500000000007E-2</v>
      </c>
      <c r="AG99" s="101">
        <f t="shared" si="61"/>
        <v>9.4090500000000007E-2</v>
      </c>
      <c r="AH99" s="101">
        <f t="shared" si="61"/>
        <v>9.4090500000000007E-2</v>
      </c>
      <c r="AI99" s="101">
        <f t="shared" si="61"/>
        <v>9.4090500000000007E-2</v>
      </c>
      <c r="AJ99" s="101">
        <f t="shared" si="61"/>
        <v>9.4090500000000007E-2</v>
      </c>
      <c r="AK99" s="101">
        <f t="shared" si="61"/>
        <v>9.4090500000000007E-2</v>
      </c>
      <c r="AL99" s="101">
        <f t="shared" si="61"/>
        <v>9.4090500000000007E-2</v>
      </c>
      <c r="AM99" s="101">
        <f t="shared" si="61"/>
        <v>9.4090500000000007E-2</v>
      </c>
      <c r="AN99" s="101">
        <f t="shared" si="61"/>
        <v>9.4090500000000007E-2</v>
      </c>
      <c r="AO99" s="101">
        <f t="shared" si="61"/>
        <v>9.4090500000000007E-2</v>
      </c>
      <c r="AP99" s="101">
        <f t="shared" si="61"/>
        <v>9.4090500000000007E-2</v>
      </c>
      <c r="AQ99" s="101">
        <f t="shared" si="61"/>
        <v>9.4090500000000007E-2</v>
      </c>
      <c r="AR99" s="101">
        <f t="shared" si="61"/>
        <v>9.4090500000000007E-2</v>
      </c>
      <c r="AS99" s="101">
        <f t="shared" si="61"/>
        <v>9.4090500000000007E-2</v>
      </c>
      <c r="AT99" s="101">
        <f t="shared" si="61"/>
        <v>9.4090500000000007E-2</v>
      </c>
      <c r="AU99" s="101">
        <f t="shared" si="61"/>
        <v>9.4090500000000007E-2</v>
      </c>
      <c r="AV99" s="101">
        <f t="shared" si="61"/>
        <v>9.4090500000000007E-2</v>
      </c>
      <c r="AW99" s="101">
        <f t="shared" si="61"/>
        <v>9.4090500000000007E-2</v>
      </c>
      <c r="AX99" s="101">
        <f t="shared" si="61"/>
        <v>9.4090500000000007E-2</v>
      </c>
      <c r="AY99" s="101">
        <f t="shared" si="61"/>
        <v>9.4090500000000007E-2</v>
      </c>
      <c r="AZ99" s="101">
        <f t="shared" si="61"/>
        <v>9.4090500000000007E-2</v>
      </c>
      <c r="BA99" s="101">
        <f t="shared" si="61"/>
        <v>9.4090500000000007E-2</v>
      </c>
      <c r="BB99" s="101">
        <f t="shared" si="61"/>
        <v>0</v>
      </c>
      <c r="BC99" s="101">
        <f t="shared" si="61"/>
        <v>0</v>
      </c>
      <c r="BD99" s="101">
        <f t="shared" si="61"/>
        <v>0</v>
      </c>
      <c r="BE99" s="101">
        <f t="shared" si="61"/>
        <v>0</v>
      </c>
      <c r="BF99" s="101">
        <f t="shared" si="61"/>
        <v>0</v>
      </c>
      <c r="BG99" s="101">
        <f t="shared" si="61"/>
        <v>0</v>
      </c>
      <c r="BH99" s="101">
        <f t="shared" si="61"/>
        <v>0</v>
      </c>
      <c r="BI99" s="101">
        <f t="shared" si="61"/>
        <v>0</v>
      </c>
      <c r="BJ99" s="101">
        <f t="shared" si="61"/>
        <v>0</v>
      </c>
      <c r="BK99" s="101">
        <f t="shared" si="61"/>
        <v>0</v>
      </c>
      <c r="BL99" s="101">
        <f t="shared" si="61"/>
        <v>0</v>
      </c>
      <c r="BM99" s="330"/>
      <c r="BN99" s="55">
        <f>SUM(BN86:BN98)</f>
        <v>4.704525000000003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2">$B$20/$B$3</f>
        <v>0</v>
      </c>
      <c r="C102" s="72">
        <f t="shared" si="62"/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/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3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4">$C$20/$B$3</f>
        <v>0</v>
      </c>
      <c r="D103" s="72">
        <f t="shared" si="64"/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/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3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5">$D$20/$B$3</f>
        <v>7.5272400000000003E-2</v>
      </c>
      <c r="E104" s="72">
        <f t="shared" si="65"/>
        <v>7.5272400000000003E-2</v>
      </c>
      <c r="F104" s="72">
        <f t="shared" si="65"/>
        <v>7.5272400000000003E-2</v>
      </c>
      <c r="G104" s="72">
        <f t="shared" si="65"/>
        <v>7.5272400000000003E-2</v>
      </c>
      <c r="H104" s="72">
        <f t="shared" si="65"/>
        <v>7.5272400000000003E-2</v>
      </c>
      <c r="I104" s="72">
        <f t="shared" si="65"/>
        <v>7.5272400000000003E-2</v>
      </c>
      <c r="J104" s="72">
        <f t="shared" si="65"/>
        <v>7.5272400000000003E-2</v>
      </c>
      <c r="K104" s="72">
        <f t="shared" si="65"/>
        <v>7.5272400000000003E-2</v>
      </c>
      <c r="L104" s="72">
        <f t="shared" si="65"/>
        <v>7.5272400000000003E-2</v>
      </c>
      <c r="M104" s="72">
        <f t="shared" si="65"/>
        <v>7.5272400000000003E-2</v>
      </c>
      <c r="N104" s="72">
        <f t="shared" si="65"/>
        <v>7.5272400000000003E-2</v>
      </c>
      <c r="O104" s="72">
        <f t="shared" si="65"/>
        <v>7.5272400000000003E-2</v>
      </c>
      <c r="P104" s="72">
        <f t="shared" si="65"/>
        <v>7.5272400000000003E-2</v>
      </c>
      <c r="Q104" s="72">
        <f t="shared" si="65"/>
        <v>7.5272400000000003E-2</v>
      </c>
      <c r="R104" s="72">
        <f t="shared" si="65"/>
        <v>7.5272400000000003E-2</v>
      </c>
      <c r="S104" s="72">
        <f t="shared" si="65"/>
        <v>7.5272400000000003E-2</v>
      </c>
      <c r="T104" s="72">
        <f t="shared" si="65"/>
        <v>7.5272400000000003E-2</v>
      </c>
      <c r="U104" s="72">
        <f t="shared" si="65"/>
        <v>7.5272400000000003E-2</v>
      </c>
      <c r="V104" s="72">
        <f t="shared" si="65"/>
        <v>7.5272400000000003E-2</v>
      </c>
      <c r="W104" s="72">
        <f t="shared" si="65"/>
        <v>7.5272400000000003E-2</v>
      </c>
      <c r="X104" s="72">
        <f t="shared" si="65"/>
        <v>7.5272400000000003E-2</v>
      </c>
      <c r="Y104" s="72">
        <f t="shared" si="65"/>
        <v>7.5272400000000003E-2</v>
      </c>
      <c r="Z104" s="72">
        <f t="shared" si="65"/>
        <v>7.5272400000000003E-2</v>
      </c>
      <c r="AA104" s="72">
        <f t="shared" si="65"/>
        <v>7.5272400000000003E-2</v>
      </c>
      <c r="AB104" s="72">
        <f t="shared" si="65"/>
        <v>7.5272400000000003E-2</v>
      </c>
      <c r="AC104" s="72">
        <f t="shared" si="65"/>
        <v>7.5272400000000003E-2</v>
      </c>
      <c r="AD104" s="72">
        <f t="shared" si="65"/>
        <v>7.5272400000000003E-2</v>
      </c>
      <c r="AE104" s="72">
        <f t="shared" si="65"/>
        <v>7.5272400000000003E-2</v>
      </c>
      <c r="AF104" s="72">
        <f t="shared" si="65"/>
        <v>7.5272400000000003E-2</v>
      </c>
      <c r="AG104" s="72">
        <f t="shared" si="65"/>
        <v>7.5272400000000003E-2</v>
      </c>
      <c r="AH104" s="72">
        <f t="shared" si="65"/>
        <v>7.5272400000000003E-2</v>
      </c>
      <c r="AI104" s="72">
        <f t="shared" si="65"/>
        <v>7.5272400000000003E-2</v>
      </c>
      <c r="AJ104" s="72">
        <f t="shared" si="65"/>
        <v>7.5272400000000003E-2</v>
      </c>
      <c r="AK104" s="72">
        <f t="shared" si="65"/>
        <v>7.5272400000000003E-2</v>
      </c>
      <c r="AL104" s="72">
        <f t="shared" si="65"/>
        <v>7.5272400000000003E-2</v>
      </c>
      <c r="AM104" s="72">
        <f t="shared" si="65"/>
        <v>7.5272400000000003E-2</v>
      </c>
      <c r="AN104" s="72">
        <f t="shared" si="65"/>
        <v>7.5272400000000003E-2</v>
      </c>
      <c r="AO104" s="72">
        <f t="shared" si="65"/>
        <v>7.5272400000000003E-2</v>
      </c>
      <c r="AP104" s="72">
        <f t="shared" si="65"/>
        <v>7.5272400000000003E-2</v>
      </c>
      <c r="AQ104" s="72">
        <f t="shared" si="65"/>
        <v>7.5272400000000003E-2</v>
      </c>
      <c r="AR104" s="72">
        <f t="shared" si="65"/>
        <v>7.5272400000000003E-2</v>
      </c>
      <c r="AS104" s="72">
        <f t="shared" si="65"/>
        <v>7.5272400000000003E-2</v>
      </c>
      <c r="AT104" s="72">
        <f t="shared" si="65"/>
        <v>7.5272400000000003E-2</v>
      </c>
      <c r="AU104" s="72">
        <f t="shared" si="65"/>
        <v>7.5272400000000003E-2</v>
      </c>
      <c r="AV104" s="72">
        <f t="shared" si="65"/>
        <v>7.5272400000000003E-2</v>
      </c>
      <c r="AW104" s="72">
        <f t="shared" si="65"/>
        <v>7.5272400000000003E-2</v>
      </c>
      <c r="AX104" s="72">
        <f t="shared" si="65"/>
        <v>7.5272400000000003E-2</v>
      </c>
      <c r="AY104" s="72">
        <f t="shared" si="65"/>
        <v>7.5272400000000003E-2</v>
      </c>
      <c r="AZ104" s="72">
        <f t="shared" si="65"/>
        <v>7.5272400000000003E-2</v>
      </c>
      <c r="BA104" s="72">
        <f t="shared" si="65"/>
        <v>7.5272400000000003E-2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3"/>
        <v>3.7636199999999955</v>
      </c>
      <c r="BO104" s="321">
        <f>D20</f>
        <v>3.76362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6">$E$20/$B$3</f>
        <v>0</v>
      </c>
      <c r="F105" s="72">
        <f t="shared" si="66"/>
        <v>0</v>
      </c>
      <c r="G105" s="72">
        <f t="shared" si="66"/>
        <v>0</v>
      </c>
      <c r="H105" s="72">
        <f t="shared" si="66"/>
        <v>0</v>
      </c>
      <c r="I105" s="72">
        <f t="shared" si="66"/>
        <v>0</v>
      </c>
      <c r="J105" s="72">
        <f t="shared" si="66"/>
        <v>0</v>
      </c>
      <c r="K105" s="72">
        <f t="shared" si="66"/>
        <v>0</v>
      </c>
      <c r="L105" s="72">
        <f t="shared" si="66"/>
        <v>0</v>
      </c>
      <c r="M105" s="72">
        <f t="shared" si="66"/>
        <v>0</v>
      </c>
      <c r="N105" s="72">
        <f t="shared" si="66"/>
        <v>0</v>
      </c>
      <c r="O105" s="72">
        <f t="shared" si="66"/>
        <v>0</v>
      </c>
      <c r="P105" s="72">
        <f t="shared" si="66"/>
        <v>0</v>
      </c>
      <c r="Q105" s="72">
        <f t="shared" si="66"/>
        <v>0</v>
      </c>
      <c r="R105" s="72">
        <f t="shared" si="66"/>
        <v>0</v>
      </c>
      <c r="S105" s="72">
        <f t="shared" si="66"/>
        <v>0</v>
      </c>
      <c r="T105" s="72">
        <f t="shared" si="66"/>
        <v>0</v>
      </c>
      <c r="U105" s="72">
        <f t="shared" si="66"/>
        <v>0</v>
      </c>
      <c r="V105" s="72">
        <f t="shared" si="66"/>
        <v>0</v>
      </c>
      <c r="W105" s="72">
        <f t="shared" si="66"/>
        <v>0</v>
      </c>
      <c r="X105" s="72">
        <f t="shared" si="66"/>
        <v>0</v>
      </c>
      <c r="Y105" s="72">
        <f t="shared" si="66"/>
        <v>0</v>
      </c>
      <c r="Z105" s="72">
        <f t="shared" si="66"/>
        <v>0</v>
      </c>
      <c r="AA105" s="72">
        <f t="shared" si="66"/>
        <v>0</v>
      </c>
      <c r="AB105" s="72">
        <f t="shared" si="66"/>
        <v>0</v>
      </c>
      <c r="AC105" s="72">
        <f t="shared" si="66"/>
        <v>0</v>
      </c>
      <c r="AD105" s="72">
        <f t="shared" si="66"/>
        <v>0</v>
      </c>
      <c r="AE105" s="72">
        <f t="shared" si="66"/>
        <v>0</v>
      </c>
      <c r="AF105" s="72">
        <f t="shared" si="66"/>
        <v>0</v>
      </c>
      <c r="AG105" s="72">
        <f t="shared" si="66"/>
        <v>0</v>
      </c>
      <c r="AH105" s="72">
        <f t="shared" si="66"/>
        <v>0</v>
      </c>
      <c r="AI105" s="72">
        <f t="shared" si="66"/>
        <v>0</v>
      </c>
      <c r="AJ105" s="72">
        <f t="shared" si="66"/>
        <v>0</v>
      </c>
      <c r="AK105" s="72">
        <f t="shared" si="66"/>
        <v>0</v>
      </c>
      <c r="AL105" s="72">
        <f t="shared" si="66"/>
        <v>0</v>
      </c>
      <c r="AM105" s="72">
        <f t="shared" si="66"/>
        <v>0</v>
      </c>
      <c r="AN105" s="72">
        <f t="shared" si="66"/>
        <v>0</v>
      </c>
      <c r="AO105" s="72">
        <f t="shared" si="66"/>
        <v>0</v>
      </c>
      <c r="AP105" s="72">
        <f t="shared" si="66"/>
        <v>0</v>
      </c>
      <c r="AQ105" s="72">
        <f t="shared" si="66"/>
        <v>0</v>
      </c>
      <c r="AR105" s="72">
        <f t="shared" si="66"/>
        <v>0</v>
      </c>
      <c r="AS105" s="72">
        <f t="shared" si="66"/>
        <v>0</v>
      </c>
      <c r="AT105" s="72">
        <f t="shared" si="66"/>
        <v>0</v>
      </c>
      <c r="AU105" s="72">
        <f t="shared" si="66"/>
        <v>0</v>
      </c>
      <c r="AV105" s="72">
        <f t="shared" si="66"/>
        <v>0</v>
      </c>
      <c r="AW105" s="72">
        <f t="shared" si="66"/>
        <v>0</v>
      </c>
      <c r="AX105" s="72">
        <f t="shared" si="66"/>
        <v>0</v>
      </c>
      <c r="AY105" s="72">
        <f t="shared" si="66"/>
        <v>0</v>
      </c>
      <c r="AZ105" s="72">
        <f t="shared" si="66"/>
        <v>0</v>
      </c>
      <c r="BA105" s="72">
        <f t="shared" si="66"/>
        <v>0</v>
      </c>
      <c r="BB105" s="72">
        <f t="shared" si="66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3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7">$F$20/$B$3</f>
        <v>0</v>
      </c>
      <c r="G106" s="72">
        <f t="shared" si="67"/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3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8">$G$20/$B$3</f>
        <v>0</v>
      </c>
      <c r="H107" s="72">
        <f t="shared" si="68"/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3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69">$H$20/$B$3</f>
        <v>0</v>
      </c>
      <c r="I108" s="72">
        <f t="shared" si="69"/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3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0">$I$20/$B$3</f>
        <v>0</v>
      </c>
      <c r="J109" s="72">
        <f t="shared" si="70"/>
        <v>0</v>
      </c>
      <c r="K109" s="72">
        <f t="shared" si="70"/>
        <v>0</v>
      </c>
      <c r="L109" s="72">
        <f t="shared" si="70"/>
        <v>0</v>
      </c>
      <c r="M109" s="72">
        <f t="shared" si="70"/>
        <v>0</v>
      </c>
      <c r="N109" s="72">
        <f t="shared" si="70"/>
        <v>0</v>
      </c>
      <c r="O109" s="72">
        <f t="shared" si="70"/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3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1">$J$20/$B$3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/>
      <c r="BI110" s="72"/>
      <c r="BJ110" s="72"/>
      <c r="BK110" s="72"/>
      <c r="BL110" s="72"/>
      <c r="BM110" s="35"/>
      <c r="BN110" s="72">
        <f t="shared" si="63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2">$K$20/$B$3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/>
      <c r="BJ111" s="72"/>
      <c r="BK111" s="72"/>
      <c r="BL111" s="72"/>
      <c r="BM111" s="35"/>
      <c r="BN111" s="72">
        <f t="shared" si="63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3">$L$20/$B$3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/>
      <c r="BK112" s="72"/>
      <c r="BL112" s="72"/>
      <c r="BM112" s="35"/>
      <c r="BN112" s="72">
        <f t="shared" si="63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4">$M$20/$B$3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/>
      <c r="BL113" s="72"/>
      <c r="BM113" s="35"/>
      <c r="BN113" s="72">
        <f t="shared" si="63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5">$N$20/$B$3</f>
        <v>0</v>
      </c>
      <c r="P114" s="72">
        <f t="shared" si="75"/>
        <v>0</v>
      </c>
      <c r="Q114" s="72">
        <f t="shared" si="75"/>
        <v>0</v>
      </c>
      <c r="R114" s="72">
        <f t="shared" si="75"/>
        <v>0</v>
      </c>
      <c r="S114" s="72">
        <f t="shared" si="75"/>
        <v>0</v>
      </c>
      <c r="T114" s="72">
        <f t="shared" si="75"/>
        <v>0</v>
      </c>
      <c r="U114" s="72">
        <f t="shared" si="75"/>
        <v>0</v>
      </c>
      <c r="V114" s="72">
        <f t="shared" si="75"/>
        <v>0</v>
      </c>
      <c r="W114" s="72">
        <f t="shared" si="75"/>
        <v>0</v>
      </c>
      <c r="X114" s="72">
        <f t="shared" si="75"/>
        <v>0</v>
      </c>
      <c r="Y114" s="72">
        <f t="shared" si="75"/>
        <v>0</v>
      </c>
      <c r="Z114" s="72">
        <f t="shared" si="75"/>
        <v>0</v>
      </c>
      <c r="AA114" s="72">
        <f t="shared" si="75"/>
        <v>0</v>
      </c>
      <c r="AB114" s="72">
        <f t="shared" si="75"/>
        <v>0</v>
      </c>
      <c r="AC114" s="72">
        <f t="shared" si="75"/>
        <v>0</v>
      </c>
      <c r="AD114" s="72">
        <f t="shared" si="75"/>
        <v>0</v>
      </c>
      <c r="AE114" s="72">
        <f t="shared" si="75"/>
        <v>0</v>
      </c>
      <c r="AF114" s="72">
        <f t="shared" si="75"/>
        <v>0</v>
      </c>
      <c r="AG114" s="72">
        <f t="shared" si="75"/>
        <v>0</v>
      </c>
      <c r="AH114" s="72">
        <f t="shared" si="75"/>
        <v>0</v>
      </c>
      <c r="AI114" s="72">
        <f t="shared" si="75"/>
        <v>0</v>
      </c>
      <c r="AJ114" s="72">
        <f t="shared" si="75"/>
        <v>0</v>
      </c>
      <c r="AK114" s="72">
        <f t="shared" si="75"/>
        <v>0</v>
      </c>
      <c r="AL114" s="72">
        <f t="shared" si="75"/>
        <v>0</v>
      </c>
      <c r="AM114" s="72">
        <f t="shared" si="75"/>
        <v>0</v>
      </c>
      <c r="AN114" s="72">
        <f t="shared" si="75"/>
        <v>0</v>
      </c>
      <c r="AO114" s="72">
        <f t="shared" si="75"/>
        <v>0</v>
      </c>
      <c r="AP114" s="72">
        <f t="shared" si="75"/>
        <v>0</v>
      </c>
      <c r="AQ114" s="72">
        <f t="shared" si="75"/>
        <v>0</v>
      </c>
      <c r="AR114" s="72">
        <f t="shared" si="75"/>
        <v>0</v>
      </c>
      <c r="AS114" s="72">
        <f t="shared" si="75"/>
        <v>0</v>
      </c>
      <c r="AT114" s="72">
        <f t="shared" si="75"/>
        <v>0</v>
      </c>
      <c r="AU114" s="72">
        <f t="shared" si="75"/>
        <v>0</v>
      </c>
      <c r="AV114" s="72">
        <f t="shared" si="75"/>
        <v>0</v>
      </c>
      <c r="AW114" s="72">
        <f t="shared" si="75"/>
        <v>0</v>
      </c>
      <c r="AX114" s="72">
        <f t="shared" si="75"/>
        <v>0</v>
      </c>
      <c r="AY114" s="72">
        <f t="shared" si="75"/>
        <v>0</v>
      </c>
      <c r="AZ114" s="72">
        <f t="shared" si="75"/>
        <v>0</v>
      </c>
      <c r="BA114" s="72">
        <f t="shared" si="75"/>
        <v>0</v>
      </c>
      <c r="BB114" s="72">
        <f t="shared" si="75"/>
        <v>0</v>
      </c>
      <c r="BC114" s="72">
        <f t="shared" si="75"/>
        <v>0</v>
      </c>
      <c r="BD114" s="72">
        <f t="shared" si="75"/>
        <v>0</v>
      </c>
      <c r="BE114" s="72">
        <f t="shared" si="75"/>
        <v>0</v>
      </c>
      <c r="BF114" s="72">
        <f t="shared" si="75"/>
        <v>0</v>
      </c>
      <c r="BG114" s="72">
        <f t="shared" si="75"/>
        <v>0</v>
      </c>
      <c r="BH114" s="72">
        <f t="shared" si="75"/>
        <v>0</v>
      </c>
      <c r="BI114" s="72">
        <f t="shared" si="75"/>
        <v>0</v>
      </c>
      <c r="BJ114" s="72">
        <f t="shared" si="75"/>
        <v>0</v>
      </c>
      <c r="BK114" s="72">
        <f t="shared" si="75"/>
        <v>0</v>
      </c>
      <c r="BL114" s="72"/>
      <c r="BM114" s="35"/>
      <c r="BN114" s="72">
        <f t="shared" si="63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6">SUM(C102:C114)</f>
        <v>0</v>
      </c>
      <c r="D115" s="66">
        <f t="shared" si="76"/>
        <v>7.5272400000000003E-2</v>
      </c>
      <c r="E115" s="66">
        <f t="shared" si="76"/>
        <v>7.5272400000000003E-2</v>
      </c>
      <c r="F115" s="66">
        <f t="shared" si="76"/>
        <v>7.5272400000000003E-2</v>
      </c>
      <c r="G115" s="66">
        <f t="shared" si="76"/>
        <v>7.5272400000000003E-2</v>
      </c>
      <c r="H115" s="66">
        <f t="shared" si="76"/>
        <v>7.5272400000000003E-2</v>
      </c>
      <c r="I115" s="66">
        <f t="shared" si="76"/>
        <v>7.5272400000000003E-2</v>
      </c>
      <c r="J115" s="66">
        <f t="shared" si="76"/>
        <v>7.5272400000000003E-2</v>
      </c>
      <c r="K115" s="66">
        <f t="shared" si="76"/>
        <v>7.5272400000000003E-2</v>
      </c>
      <c r="L115" s="66">
        <f t="shared" si="76"/>
        <v>7.5272400000000003E-2</v>
      </c>
      <c r="M115" s="66">
        <f t="shared" si="76"/>
        <v>7.5272400000000003E-2</v>
      </c>
      <c r="N115" s="66">
        <f t="shared" si="76"/>
        <v>7.5272400000000003E-2</v>
      </c>
      <c r="O115" s="66">
        <f t="shared" si="76"/>
        <v>7.5272400000000003E-2</v>
      </c>
      <c r="P115" s="66">
        <f t="shared" si="76"/>
        <v>7.5272400000000003E-2</v>
      </c>
      <c r="Q115" s="66">
        <f t="shared" si="76"/>
        <v>7.5272400000000003E-2</v>
      </c>
      <c r="R115" s="66">
        <f t="shared" si="76"/>
        <v>7.5272400000000003E-2</v>
      </c>
      <c r="S115" s="66">
        <f t="shared" si="76"/>
        <v>7.5272400000000003E-2</v>
      </c>
      <c r="T115" s="66">
        <f t="shared" si="76"/>
        <v>7.5272400000000003E-2</v>
      </c>
      <c r="U115" s="66">
        <f t="shared" si="76"/>
        <v>7.5272400000000003E-2</v>
      </c>
      <c r="V115" s="66">
        <f t="shared" si="76"/>
        <v>7.5272400000000003E-2</v>
      </c>
      <c r="W115" s="66">
        <f t="shared" si="76"/>
        <v>7.5272400000000003E-2</v>
      </c>
      <c r="X115" s="66">
        <f t="shared" si="76"/>
        <v>7.5272400000000003E-2</v>
      </c>
      <c r="Y115" s="66">
        <f t="shared" si="76"/>
        <v>7.5272400000000003E-2</v>
      </c>
      <c r="Z115" s="66">
        <f t="shared" si="76"/>
        <v>7.5272400000000003E-2</v>
      </c>
      <c r="AA115" s="66">
        <f t="shared" si="76"/>
        <v>7.5272400000000003E-2</v>
      </c>
      <c r="AB115" s="66">
        <f t="shared" si="76"/>
        <v>7.5272400000000003E-2</v>
      </c>
      <c r="AC115" s="66">
        <f t="shared" si="76"/>
        <v>7.5272400000000003E-2</v>
      </c>
      <c r="AD115" s="66">
        <f t="shared" si="76"/>
        <v>7.5272400000000003E-2</v>
      </c>
      <c r="AE115" s="66">
        <f t="shared" si="76"/>
        <v>7.5272400000000003E-2</v>
      </c>
      <c r="AF115" s="66">
        <f t="shared" si="76"/>
        <v>7.5272400000000003E-2</v>
      </c>
      <c r="AG115" s="66">
        <f t="shared" si="76"/>
        <v>7.5272400000000003E-2</v>
      </c>
      <c r="AH115" s="66">
        <f t="shared" si="76"/>
        <v>7.5272400000000003E-2</v>
      </c>
      <c r="AI115" s="66">
        <f t="shared" si="76"/>
        <v>7.5272400000000003E-2</v>
      </c>
      <c r="AJ115" s="66">
        <f t="shared" si="76"/>
        <v>7.5272400000000003E-2</v>
      </c>
      <c r="AK115" s="66">
        <f t="shared" si="76"/>
        <v>7.5272400000000003E-2</v>
      </c>
      <c r="AL115" s="66">
        <f t="shared" si="76"/>
        <v>7.5272400000000003E-2</v>
      </c>
      <c r="AM115" s="66">
        <f t="shared" si="76"/>
        <v>7.5272400000000003E-2</v>
      </c>
      <c r="AN115" s="66">
        <f t="shared" si="76"/>
        <v>7.5272400000000003E-2</v>
      </c>
      <c r="AO115" s="66">
        <f t="shared" si="76"/>
        <v>7.5272400000000003E-2</v>
      </c>
      <c r="AP115" s="66">
        <f t="shared" si="76"/>
        <v>7.5272400000000003E-2</v>
      </c>
      <c r="AQ115" s="66">
        <f t="shared" si="76"/>
        <v>7.5272400000000003E-2</v>
      </c>
      <c r="AR115" s="66">
        <f t="shared" si="76"/>
        <v>7.5272400000000003E-2</v>
      </c>
      <c r="AS115" s="66">
        <f t="shared" si="76"/>
        <v>7.5272400000000003E-2</v>
      </c>
      <c r="AT115" s="66">
        <f t="shared" si="76"/>
        <v>7.5272400000000003E-2</v>
      </c>
      <c r="AU115" s="66">
        <f t="shared" si="76"/>
        <v>7.5272400000000003E-2</v>
      </c>
      <c r="AV115" s="66">
        <f t="shared" si="76"/>
        <v>7.5272400000000003E-2</v>
      </c>
      <c r="AW115" s="66">
        <f t="shared" si="76"/>
        <v>7.5272400000000003E-2</v>
      </c>
      <c r="AX115" s="66">
        <f t="shared" si="76"/>
        <v>7.5272400000000003E-2</v>
      </c>
      <c r="AY115" s="66">
        <f t="shared" si="76"/>
        <v>7.5272400000000003E-2</v>
      </c>
      <c r="AZ115" s="66">
        <f t="shared" si="76"/>
        <v>7.5272400000000003E-2</v>
      </c>
      <c r="BA115" s="66">
        <f t="shared" si="76"/>
        <v>7.5272400000000003E-2</v>
      </c>
      <c r="BB115" s="66">
        <f t="shared" si="76"/>
        <v>0</v>
      </c>
      <c r="BC115" s="66">
        <f t="shared" si="76"/>
        <v>0</v>
      </c>
      <c r="BD115" s="66">
        <f t="shared" si="76"/>
        <v>0</v>
      </c>
      <c r="BE115" s="66">
        <f t="shared" si="76"/>
        <v>0</v>
      </c>
      <c r="BF115" s="66">
        <f t="shared" si="76"/>
        <v>0</v>
      </c>
      <c r="BG115" s="66">
        <f t="shared" si="76"/>
        <v>0</v>
      </c>
      <c r="BH115" s="66">
        <f t="shared" si="76"/>
        <v>0</v>
      </c>
      <c r="BI115" s="66">
        <f t="shared" si="76"/>
        <v>0</v>
      </c>
      <c r="BJ115" s="66">
        <f t="shared" si="76"/>
        <v>0</v>
      </c>
      <c r="BK115" s="66">
        <f t="shared" si="76"/>
        <v>0</v>
      </c>
      <c r="BL115" s="66">
        <f t="shared" si="76"/>
        <v>0</v>
      </c>
      <c r="BM115" s="35"/>
      <c r="BN115" s="55">
        <f>SUM(BN102:BN114)</f>
        <v>3.7636199999999955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60" activePane="bottomRight" state="frozen"/>
      <selection activeCell="A62" sqref="A62"/>
      <selection pane="topRight" activeCell="A62" sqref="A62"/>
      <selection pane="bottomLeft" activeCell="A62" sqref="A62"/>
      <selection pane="bottomRight" activeCell="D66" sqref="D6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hidden="1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328</v>
      </c>
    </row>
    <row r="2" spans="1:67" ht="15" customHeight="1" x14ac:dyDescent="0.2">
      <c r="A2" s="57" t="s">
        <v>21</v>
      </c>
      <c r="B2" s="105" t="str">
        <f>VLOOKUP($B$1,'Assumptions (Inputs)'!$B$7:$G$24,2,FALSE)</f>
        <v>Capacitor Installation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Y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1.8540000000000001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(Escalated)'!E31</f>
        <v>0</v>
      </c>
      <c r="C13" s="126">
        <f>'CapEx (Escalated)'!F31</f>
        <v>1.8540000000000001</v>
      </c>
      <c r="D13" s="126">
        <f>'CapEx (Escalated)'!G31</f>
        <v>1.9096199999999999</v>
      </c>
      <c r="E13" s="126">
        <f>'CapEx (Escalated)'!H31</f>
        <v>0</v>
      </c>
      <c r="F13" s="126">
        <f>'CapEx (Escalated)'!I31</f>
        <v>0</v>
      </c>
      <c r="G13" s="126">
        <f>'CapEx (Escalated)'!J31</f>
        <v>0</v>
      </c>
      <c r="H13" s="126">
        <f>'CapEx (Escalated)'!K31</f>
        <v>0</v>
      </c>
      <c r="I13" s="126">
        <f>'CapEx (Escalated)'!L31</f>
        <v>0</v>
      </c>
      <c r="J13" s="126">
        <f>'CapEx (Escalated)'!M31</f>
        <v>0</v>
      </c>
      <c r="K13" s="126">
        <f>'CapEx (Escalated)'!N31</f>
        <v>0</v>
      </c>
      <c r="L13" s="126">
        <f>'CapEx (Escalated)'!O31</f>
        <v>0</v>
      </c>
      <c r="M13" s="126">
        <f>'CapEx (Escalated)'!P31</f>
        <v>0</v>
      </c>
      <c r="N13" s="126">
        <f>'CapEx (Escalated)'!Q31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3.76362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-SUM(C13:D13)</f>
        <v>-3.76362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-3.76362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1.8540000000000001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0.92700000000000005</v>
      </c>
      <c r="D16" s="66">
        <f t="shared" si="4"/>
        <v>0.92700000000000005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>D21</f>
        <v>3.76362</v>
      </c>
      <c r="F19" s="72">
        <f t="shared" si="5"/>
        <v>3.76362</v>
      </c>
      <c r="G19" s="72">
        <f t="shared" si="5"/>
        <v>3.76362</v>
      </c>
      <c r="H19" s="72">
        <f t="shared" si="5"/>
        <v>3.76362</v>
      </c>
      <c r="I19" s="72">
        <f t="shared" si="5"/>
        <v>3.76362</v>
      </c>
      <c r="J19" s="72">
        <f t="shared" si="5"/>
        <v>3.76362</v>
      </c>
      <c r="K19" s="72">
        <f t="shared" si="5"/>
        <v>3.76362</v>
      </c>
      <c r="L19" s="72">
        <f t="shared" si="5"/>
        <v>3.76362</v>
      </c>
      <c r="M19" s="72">
        <f t="shared" si="5"/>
        <v>3.76362</v>
      </c>
      <c r="N19" s="72">
        <f t="shared" si="5"/>
        <v>3.76362</v>
      </c>
      <c r="O19" s="72">
        <f t="shared" si="5"/>
        <v>3.76362</v>
      </c>
      <c r="P19" s="72">
        <f t="shared" si="5"/>
        <v>3.76362</v>
      </c>
      <c r="Q19" s="72">
        <f t="shared" si="5"/>
        <v>3.76362</v>
      </c>
      <c r="R19" s="72">
        <f t="shared" si="5"/>
        <v>3.76362</v>
      </c>
      <c r="S19" s="72">
        <f t="shared" si="5"/>
        <v>3.76362</v>
      </c>
      <c r="T19" s="72">
        <f t="shared" si="5"/>
        <v>3.76362</v>
      </c>
      <c r="U19" s="72">
        <f t="shared" si="5"/>
        <v>3.76362</v>
      </c>
      <c r="V19" s="72">
        <f t="shared" si="5"/>
        <v>3.76362</v>
      </c>
      <c r="W19" s="72">
        <f t="shared" si="5"/>
        <v>3.76362</v>
      </c>
      <c r="X19" s="72">
        <f t="shared" si="5"/>
        <v>3.76362</v>
      </c>
      <c r="Y19" s="72">
        <f t="shared" si="5"/>
        <v>3.76362</v>
      </c>
      <c r="Z19" s="72">
        <f t="shared" si="5"/>
        <v>3.76362</v>
      </c>
      <c r="AA19" s="72">
        <f t="shared" si="5"/>
        <v>3.76362</v>
      </c>
      <c r="AB19" s="72">
        <f t="shared" si="5"/>
        <v>3.76362</v>
      </c>
      <c r="AC19" s="72">
        <f t="shared" si="5"/>
        <v>3.76362</v>
      </c>
      <c r="AD19" s="72">
        <f t="shared" si="5"/>
        <v>3.76362</v>
      </c>
      <c r="AE19" s="72">
        <f t="shared" si="5"/>
        <v>3.76362</v>
      </c>
      <c r="AF19" s="72">
        <f t="shared" si="5"/>
        <v>3.76362</v>
      </c>
      <c r="AG19" s="72">
        <f t="shared" si="5"/>
        <v>3.76362</v>
      </c>
      <c r="AH19" s="72">
        <f t="shared" si="5"/>
        <v>3.76362</v>
      </c>
      <c r="AI19" s="72">
        <f t="shared" si="5"/>
        <v>3.76362</v>
      </c>
      <c r="AJ19" s="72">
        <f t="shared" si="5"/>
        <v>3.76362</v>
      </c>
      <c r="AK19" s="72">
        <f t="shared" si="5"/>
        <v>3.76362</v>
      </c>
      <c r="AL19" s="72">
        <f t="shared" si="5"/>
        <v>3.76362</v>
      </c>
      <c r="AM19" s="72">
        <f t="shared" si="5"/>
        <v>3.76362</v>
      </c>
      <c r="AN19" s="72">
        <f t="shared" si="5"/>
        <v>3.76362</v>
      </c>
      <c r="AO19" s="72">
        <f t="shared" si="5"/>
        <v>3.76362</v>
      </c>
      <c r="AP19" s="72">
        <f t="shared" si="5"/>
        <v>3.76362</v>
      </c>
      <c r="AQ19" s="72">
        <f t="shared" si="5"/>
        <v>3.76362</v>
      </c>
      <c r="AR19" s="72">
        <f t="shared" si="5"/>
        <v>3.76362</v>
      </c>
      <c r="AS19" s="72">
        <f t="shared" si="5"/>
        <v>3.76362</v>
      </c>
      <c r="AT19" s="72">
        <f t="shared" si="5"/>
        <v>3.76362</v>
      </c>
      <c r="AU19" s="72">
        <f t="shared" si="5"/>
        <v>3.76362</v>
      </c>
      <c r="AV19" s="72">
        <f t="shared" si="5"/>
        <v>3.76362</v>
      </c>
      <c r="AW19" s="72">
        <f t="shared" si="5"/>
        <v>3.76362</v>
      </c>
      <c r="AX19" s="72">
        <f t="shared" si="5"/>
        <v>3.76362</v>
      </c>
      <c r="AY19" s="72">
        <f t="shared" si="5"/>
        <v>3.76362</v>
      </c>
      <c r="AZ19" s="72">
        <f t="shared" si="5"/>
        <v>3.76362</v>
      </c>
      <c r="BA19" s="72">
        <f t="shared" si="5"/>
        <v>3.76362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3.76362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-3.76362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3.76362</v>
      </c>
      <c r="E21" s="72">
        <f t="shared" si="9"/>
        <v>3.76362</v>
      </c>
      <c r="F21" s="72">
        <f t="shared" si="9"/>
        <v>3.76362</v>
      </c>
      <c r="G21" s="72">
        <f t="shared" si="9"/>
        <v>3.76362</v>
      </c>
      <c r="H21" s="72">
        <f t="shared" si="9"/>
        <v>3.76362</v>
      </c>
      <c r="I21" s="72">
        <f t="shared" si="9"/>
        <v>3.76362</v>
      </c>
      <c r="J21" s="72">
        <f t="shared" si="9"/>
        <v>3.76362</v>
      </c>
      <c r="K21" s="72">
        <f t="shared" si="9"/>
        <v>3.76362</v>
      </c>
      <c r="L21" s="72">
        <f t="shared" si="9"/>
        <v>3.76362</v>
      </c>
      <c r="M21" s="72">
        <f t="shared" si="9"/>
        <v>3.76362</v>
      </c>
      <c r="N21" s="72">
        <f t="shared" si="9"/>
        <v>3.76362</v>
      </c>
      <c r="O21" s="72">
        <f t="shared" si="9"/>
        <v>3.76362</v>
      </c>
      <c r="P21" s="72">
        <f t="shared" si="9"/>
        <v>3.76362</v>
      </c>
      <c r="Q21" s="72">
        <f t="shared" si="9"/>
        <v>3.76362</v>
      </c>
      <c r="R21" s="72">
        <f t="shared" si="9"/>
        <v>3.76362</v>
      </c>
      <c r="S21" s="72">
        <f t="shared" si="9"/>
        <v>3.76362</v>
      </c>
      <c r="T21" s="72">
        <f t="shared" si="9"/>
        <v>3.76362</v>
      </c>
      <c r="U21" s="72">
        <f t="shared" si="9"/>
        <v>3.76362</v>
      </c>
      <c r="V21" s="72">
        <f t="shared" si="9"/>
        <v>3.76362</v>
      </c>
      <c r="W21" s="72">
        <f t="shared" si="9"/>
        <v>3.76362</v>
      </c>
      <c r="X21" s="72">
        <f t="shared" si="9"/>
        <v>3.76362</v>
      </c>
      <c r="Y21" s="72">
        <f t="shared" si="9"/>
        <v>3.76362</v>
      </c>
      <c r="Z21" s="72">
        <f t="shared" si="9"/>
        <v>3.76362</v>
      </c>
      <c r="AA21" s="72">
        <f t="shared" si="9"/>
        <v>3.76362</v>
      </c>
      <c r="AB21" s="72">
        <f t="shared" si="9"/>
        <v>3.76362</v>
      </c>
      <c r="AC21" s="72">
        <f t="shared" si="9"/>
        <v>3.76362</v>
      </c>
      <c r="AD21" s="72">
        <f t="shared" si="9"/>
        <v>3.76362</v>
      </c>
      <c r="AE21" s="72">
        <f t="shared" si="9"/>
        <v>3.76362</v>
      </c>
      <c r="AF21" s="72">
        <f t="shared" si="9"/>
        <v>3.76362</v>
      </c>
      <c r="AG21" s="72">
        <f t="shared" si="9"/>
        <v>3.76362</v>
      </c>
      <c r="AH21" s="72">
        <f t="shared" si="9"/>
        <v>3.76362</v>
      </c>
      <c r="AI21" s="72">
        <f t="shared" si="9"/>
        <v>3.76362</v>
      </c>
      <c r="AJ21" s="72">
        <f t="shared" si="9"/>
        <v>3.76362</v>
      </c>
      <c r="AK21" s="72">
        <f t="shared" si="9"/>
        <v>3.76362</v>
      </c>
      <c r="AL21" s="72">
        <f t="shared" si="9"/>
        <v>3.76362</v>
      </c>
      <c r="AM21" s="72">
        <f t="shared" si="9"/>
        <v>3.76362</v>
      </c>
      <c r="AN21" s="72">
        <f t="shared" si="9"/>
        <v>3.76362</v>
      </c>
      <c r="AO21" s="72">
        <f t="shared" si="9"/>
        <v>3.76362</v>
      </c>
      <c r="AP21" s="72">
        <f t="shared" si="9"/>
        <v>3.76362</v>
      </c>
      <c r="AQ21" s="72">
        <f t="shared" si="9"/>
        <v>3.76362</v>
      </c>
      <c r="AR21" s="72">
        <f t="shared" si="9"/>
        <v>3.76362</v>
      </c>
      <c r="AS21" s="72">
        <f t="shared" si="9"/>
        <v>3.76362</v>
      </c>
      <c r="AT21" s="72">
        <f t="shared" si="9"/>
        <v>3.76362</v>
      </c>
      <c r="AU21" s="72">
        <f t="shared" si="9"/>
        <v>3.76362</v>
      </c>
      <c r="AV21" s="72">
        <f t="shared" si="9"/>
        <v>3.76362</v>
      </c>
      <c r="AW21" s="72">
        <f t="shared" si="9"/>
        <v>3.76362</v>
      </c>
      <c r="AX21" s="72">
        <f t="shared" si="9"/>
        <v>3.76362</v>
      </c>
      <c r="AY21" s="72">
        <f t="shared" si="9"/>
        <v>3.76362</v>
      </c>
      <c r="AZ21" s="72">
        <f t="shared" si="9"/>
        <v>3.76362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1.88181</v>
      </c>
      <c r="E22" s="66">
        <f t="shared" si="10"/>
        <v>3.76362</v>
      </c>
      <c r="F22" s="66">
        <f t="shared" si="10"/>
        <v>3.76362</v>
      </c>
      <c r="G22" s="66">
        <f t="shared" si="10"/>
        <v>3.76362</v>
      </c>
      <c r="H22" s="66">
        <f t="shared" si="10"/>
        <v>3.76362</v>
      </c>
      <c r="I22" s="66">
        <f t="shared" si="10"/>
        <v>3.76362</v>
      </c>
      <c r="J22" s="66">
        <f t="shared" si="10"/>
        <v>3.76362</v>
      </c>
      <c r="K22" s="66">
        <f t="shared" si="10"/>
        <v>3.76362</v>
      </c>
      <c r="L22" s="66">
        <f t="shared" si="10"/>
        <v>3.76362</v>
      </c>
      <c r="M22" s="66">
        <f t="shared" si="10"/>
        <v>3.76362</v>
      </c>
      <c r="N22" s="66">
        <f t="shared" si="10"/>
        <v>3.76362</v>
      </c>
      <c r="O22" s="66">
        <f t="shared" si="10"/>
        <v>3.76362</v>
      </c>
      <c r="P22" s="66">
        <f t="shared" si="10"/>
        <v>3.76362</v>
      </c>
      <c r="Q22" s="66">
        <f t="shared" si="10"/>
        <v>3.76362</v>
      </c>
      <c r="R22" s="66">
        <f t="shared" si="10"/>
        <v>3.76362</v>
      </c>
      <c r="S22" s="66">
        <f t="shared" si="10"/>
        <v>3.76362</v>
      </c>
      <c r="T22" s="66">
        <f t="shared" si="10"/>
        <v>3.76362</v>
      </c>
      <c r="U22" s="66">
        <f t="shared" si="10"/>
        <v>3.76362</v>
      </c>
      <c r="V22" s="66">
        <f t="shared" si="10"/>
        <v>3.76362</v>
      </c>
      <c r="W22" s="66">
        <f t="shared" si="10"/>
        <v>3.76362</v>
      </c>
      <c r="X22" s="66">
        <f t="shared" si="10"/>
        <v>3.76362</v>
      </c>
      <c r="Y22" s="66">
        <f t="shared" si="10"/>
        <v>3.76362</v>
      </c>
      <c r="Z22" s="66">
        <f t="shared" si="10"/>
        <v>3.76362</v>
      </c>
      <c r="AA22" s="66">
        <f t="shared" si="10"/>
        <v>3.76362</v>
      </c>
      <c r="AB22" s="66">
        <f t="shared" si="10"/>
        <v>3.76362</v>
      </c>
      <c r="AC22" s="66">
        <f t="shared" si="10"/>
        <v>3.76362</v>
      </c>
      <c r="AD22" s="66">
        <f t="shared" si="10"/>
        <v>3.76362</v>
      </c>
      <c r="AE22" s="66">
        <f t="shared" si="10"/>
        <v>3.76362</v>
      </c>
      <c r="AF22" s="66">
        <f t="shared" si="10"/>
        <v>3.76362</v>
      </c>
      <c r="AG22" s="66">
        <f t="shared" si="10"/>
        <v>3.76362</v>
      </c>
      <c r="AH22" s="66">
        <f t="shared" si="10"/>
        <v>3.76362</v>
      </c>
      <c r="AI22" s="66">
        <f t="shared" si="10"/>
        <v>3.76362</v>
      </c>
      <c r="AJ22" s="66">
        <f t="shared" si="10"/>
        <v>3.76362</v>
      </c>
      <c r="AK22" s="66">
        <f t="shared" si="10"/>
        <v>3.76362</v>
      </c>
      <c r="AL22" s="66">
        <f t="shared" si="10"/>
        <v>3.76362</v>
      </c>
      <c r="AM22" s="66">
        <f t="shared" si="10"/>
        <v>3.76362</v>
      </c>
      <c r="AN22" s="66">
        <f t="shared" si="10"/>
        <v>3.76362</v>
      </c>
      <c r="AO22" s="66">
        <f t="shared" si="10"/>
        <v>3.76362</v>
      </c>
      <c r="AP22" s="66">
        <f t="shared" si="10"/>
        <v>3.76362</v>
      </c>
      <c r="AQ22" s="66">
        <f t="shared" si="10"/>
        <v>3.76362</v>
      </c>
      <c r="AR22" s="66">
        <f t="shared" si="10"/>
        <v>3.76362</v>
      </c>
      <c r="AS22" s="66">
        <f t="shared" si="10"/>
        <v>3.76362</v>
      </c>
      <c r="AT22" s="66">
        <f t="shared" si="10"/>
        <v>3.76362</v>
      </c>
      <c r="AU22" s="66">
        <f t="shared" si="10"/>
        <v>3.76362</v>
      </c>
      <c r="AV22" s="66">
        <f t="shared" si="10"/>
        <v>3.76362</v>
      </c>
      <c r="AW22" s="66">
        <f t="shared" si="10"/>
        <v>3.76362</v>
      </c>
      <c r="AX22" s="66">
        <f t="shared" si="10"/>
        <v>3.76362</v>
      </c>
      <c r="AY22" s="66">
        <f t="shared" si="10"/>
        <v>3.76362</v>
      </c>
      <c r="AZ22" s="66">
        <f t="shared" si="10"/>
        <v>3.76362</v>
      </c>
      <c r="BA22" s="66">
        <f t="shared" si="10"/>
        <v>1.88181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0.28227150000000001</v>
      </c>
      <c r="F25" s="72">
        <f t="shared" si="11"/>
        <v>0.82566295560000014</v>
      </c>
      <c r="G25" s="72">
        <f t="shared" si="11"/>
        <v>1.3282567704000001</v>
      </c>
      <c r="H25" s="72">
        <f t="shared" si="11"/>
        <v>1.7932143852</v>
      </c>
      <c r="I25" s="72">
        <f t="shared" si="11"/>
        <v>2.2232456063999999</v>
      </c>
      <c r="J25" s="72">
        <f t="shared" si="11"/>
        <v>2.6210602404000003</v>
      </c>
      <c r="K25" s="72">
        <f t="shared" si="11"/>
        <v>2.9889917316000005</v>
      </c>
      <c r="L25" s="72">
        <f t="shared" si="11"/>
        <v>3.3293735244000002</v>
      </c>
      <c r="M25" s="72">
        <f t="shared" si="11"/>
        <v>3.6652389732000001</v>
      </c>
      <c r="N25" s="72">
        <f t="shared" si="11"/>
        <v>4.001104422</v>
      </c>
      <c r="O25" s="72">
        <f t="shared" si="11"/>
        <v>4.3369698708</v>
      </c>
      <c r="P25" s="72">
        <f t="shared" si="11"/>
        <v>4.6728353195999999</v>
      </c>
      <c r="Q25" s="72">
        <f t="shared" si="11"/>
        <v>5.0087007683999998</v>
      </c>
      <c r="R25" s="72">
        <f t="shared" si="11"/>
        <v>5.3445662171999997</v>
      </c>
      <c r="S25" s="72">
        <f t="shared" si="11"/>
        <v>5.6804316659999996</v>
      </c>
      <c r="T25" s="72">
        <f t="shared" si="11"/>
        <v>6.0162971147999995</v>
      </c>
      <c r="U25" s="72">
        <f t="shared" si="11"/>
        <v>6.3521625635999994</v>
      </c>
      <c r="V25" s="72">
        <f t="shared" si="11"/>
        <v>6.6880280123999993</v>
      </c>
      <c r="W25" s="72">
        <f t="shared" si="11"/>
        <v>7.0238934611999992</v>
      </c>
      <c r="X25" s="72">
        <f t="shared" si="11"/>
        <v>7.3597589099999992</v>
      </c>
      <c r="Y25" s="72">
        <f t="shared" si="11"/>
        <v>7.5276916343999991</v>
      </c>
      <c r="Z25" s="72">
        <f t="shared" si="11"/>
        <v>7.5276916343999991</v>
      </c>
      <c r="AA25" s="72">
        <f t="shared" si="11"/>
        <v>7.5276916343999991</v>
      </c>
      <c r="AB25" s="72">
        <f t="shared" si="11"/>
        <v>7.5276916343999991</v>
      </c>
      <c r="AC25" s="72">
        <f t="shared" si="11"/>
        <v>7.5276916343999991</v>
      </c>
      <c r="AD25" s="72">
        <f t="shared" si="11"/>
        <v>7.5276916343999991</v>
      </c>
      <c r="AE25" s="72">
        <f t="shared" si="11"/>
        <v>7.5276916343999991</v>
      </c>
      <c r="AF25" s="72">
        <f t="shared" si="11"/>
        <v>7.5276916343999991</v>
      </c>
      <c r="AG25" s="72">
        <f t="shared" si="11"/>
        <v>7.5276916343999991</v>
      </c>
      <c r="AH25" s="72">
        <f t="shared" si="11"/>
        <v>7.5276916343999991</v>
      </c>
      <c r="AI25" s="72">
        <f t="shared" si="11"/>
        <v>7.5276916343999991</v>
      </c>
      <c r="AJ25" s="72">
        <f t="shared" si="11"/>
        <v>7.5276916343999991</v>
      </c>
      <c r="AK25" s="72">
        <f t="shared" si="11"/>
        <v>7.5276916343999991</v>
      </c>
      <c r="AL25" s="72">
        <f t="shared" si="11"/>
        <v>7.5276916343999991</v>
      </c>
      <c r="AM25" s="72">
        <f t="shared" si="11"/>
        <v>7.5276916343999991</v>
      </c>
      <c r="AN25" s="72">
        <f t="shared" si="11"/>
        <v>7.5276916343999991</v>
      </c>
      <c r="AO25" s="72">
        <f t="shared" si="11"/>
        <v>7.5276916343999991</v>
      </c>
      <c r="AP25" s="72">
        <f t="shared" si="11"/>
        <v>7.5276916343999991</v>
      </c>
      <c r="AQ25" s="72">
        <f t="shared" si="11"/>
        <v>7.5276916343999991</v>
      </c>
      <c r="AR25" s="72">
        <f t="shared" si="11"/>
        <v>7.5276916343999991</v>
      </c>
      <c r="AS25" s="72">
        <f t="shared" si="11"/>
        <v>7.5276916343999991</v>
      </c>
      <c r="AT25" s="72">
        <f t="shared" si="11"/>
        <v>7.5276916343999991</v>
      </c>
      <c r="AU25" s="72">
        <f t="shared" si="11"/>
        <v>7.5276916343999991</v>
      </c>
      <c r="AV25" s="72">
        <f t="shared" si="11"/>
        <v>7.5276916343999991</v>
      </c>
      <c r="AW25" s="72">
        <f t="shared" si="11"/>
        <v>7.5276916343999991</v>
      </c>
      <c r="AX25" s="72">
        <f t="shared" si="11"/>
        <v>7.5276916343999991</v>
      </c>
      <c r="AY25" s="72">
        <f t="shared" si="11"/>
        <v>7.5276916343999991</v>
      </c>
      <c r="AZ25" s="72">
        <f t="shared" si="11"/>
        <v>7.5276916343999991</v>
      </c>
      <c r="BA25" s="72">
        <f t="shared" si="11"/>
        <v>7.5276916343999991</v>
      </c>
      <c r="BB25" s="72">
        <f t="shared" si="11"/>
        <v>7.5276916343999991</v>
      </c>
      <c r="BC25" s="72">
        <f t="shared" si="11"/>
        <v>7.5276916343999991</v>
      </c>
      <c r="BD25" s="72">
        <f t="shared" si="11"/>
        <v>7.5276916343999991</v>
      </c>
      <c r="BE25" s="72">
        <f t="shared" si="11"/>
        <v>7.5276916343999991</v>
      </c>
      <c r="BF25" s="72">
        <f t="shared" si="11"/>
        <v>7.5276916343999991</v>
      </c>
      <c r="BG25" s="72">
        <f t="shared" si="11"/>
        <v>7.5276916343999991</v>
      </c>
      <c r="BH25" s="72">
        <f t="shared" si="11"/>
        <v>7.5276916343999991</v>
      </c>
      <c r="BI25" s="72">
        <f t="shared" si="11"/>
        <v>7.5276916343999991</v>
      </c>
      <c r="BJ25" s="72">
        <f t="shared" si="11"/>
        <v>7.5276916343999991</v>
      </c>
      <c r="BK25" s="72">
        <f t="shared" si="11"/>
        <v>7.5276916343999991</v>
      </c>
      <c r="BL25" s="72">
        <f t="shared" si="11"/>
        <v>7.5276916343999991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0.14113575</v>
      </c>
      <c r="E26" s="72">
        <f t="shared" si="12"/>
        <v>0.27169572780000001</v>
      </c>
      <c r="F26" s="72">
        <f t="shared" si="12"/>
        <v>0.25129690739999999</v>
      </c>
      <c r="G26" s="72">
        <f t="shared" si="12"/>
        <v>0.23247880739999999</v>
      </c>
      <c r="H26" s="72">
        <f t="shared" si="12"/>
        <v>0.21501561059999999</v>
      </c>
      <c r="I26" s="72">
        <f t="shared" si="12"/>
        <v>0.198907317</v>
      </c>
      <c r="J26" s="72">
        <f t="shared" si="12"/>
        <v>0.18396574560000001</v>
      </c>
      <c r="K26" s="72">
        <f t="shared" si="12"/>
        <v>0.17019089640000001</v>
      </c>
      <c r="L26" s="72">
        <f t="shared" si="12"/>
        <v>0.16793272440000001</v>
      </c>
      <c r="M26" s="72">
        <f t="shared" si="12"/>
        <v>0.16793272440000001</v>
      </c>
      <c r="N26" s="72">
        <f t="shared" si="12"/>
        <v>0.16793272440000001</v>
      </c>
      <c r="O26" s="72">
        <f t="shared" si="12"/>
        <v>0.16793272440000001</v>
      </c>
      <c r="P26" s="72">
        <f t="shared" si="12"/>
        <v>0.16793272440000001</v>
      </c>
      <c r="Q26" s="72">
        <f t="shared" si="12"/>
        <v>0.16793272440000001</v>
      </c>
      <c r="R26" s="72">
        <f t="shared" si="12"/>
        <v>0.16793272440000001</v>
      </c>
      <c r="S26" s="72">
        <f t="shared" si="12"/>
        <v>0.16793272440000001</v>
      </c>
      <c r="T26" s="72">
        <f t="shared" si="12"/>
        <v>0.16793272440000001</v>
      </c>
      <c r="U26" s="72">
        <f t="shared" si="12"/>
        <v>0.16793272440000001</v>
      </c>
      <c r="V26" s="72">
        <f t="shared" si="12"/>
        <v>0.16793272440000001</v>
      </c>
      <c r="W26" s="72">
        <f t="shared" si="12"/>
        <v>0.16793272440000001</v>
      </c>
      <c r="X26" s="72">
        <f t="shared" si="12"/>
        <v>8.3966362200000005E-2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3.7638458171999996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0.14113575</v>
      </c>
      <c r="E27" s="72">
        <f t="shared" si="13"/>
        <v>0.27169572780000001</v>
      </c>
      <c r="F27" s="72">
        <f t="shared" si="13"/>
        <v>0.25129690739999999</v>
      </c>
      <c r="G27" s="72">
        <f t="shared" si="13"/>
        <v>0.23247880739999999</v>
      </c>
      <c r="H27" s="72">
        <f t="shared" si="13"/>
        <v>0.21501561059999999</v>
      </c>
      <c r="I27" s="72">
        <f t="shared" si="13"/>
        <v>0.198907317</v>
      </c>
      <c r="J27" s="72">
        <f t="shared" si="13"/>
        <v>0.18396574560000001</v>
      </c>
      <c r="K27" s="72">
        <f t="shared" si="13"/>
        <v>0.17019089640000001</v>
      </c>
      <c r="L27" s="72">
        <f t="shared" si="13"/>
        <v>0.16793272440000001</v>
      </c>
      <c r="M27" s="72">
        <f t="shared" si="13"/>
        <v>0.16793272440000001</v>
      </c>
      <c r="N27" s="72">
        <f t="shared" si="13"/>
        <v>0.16793272440000001</v>
      </c>
      <c r="O27" s="72">
        <f t="shared" si="13"/>
        <v>0.16793272440000001</v>
      </c>
      <c r="P27" s="72">
        <f t="shared" si="13"/>
        <v>0.16793272440000001</v>
      </c>
      <c r="Q27" s="72">
        <f t="shared" si="13"/>
        <v>0.16793272440000001</v>
      </c>
      <c r="R27" s="72">
        <f t="shared" si="13"/>
        <v>0.16793272440000001</v>
      </c>
      <c r="S27" s="72">
        <f t="shared" si="13"/>
        <v>0.16793272440000001</v>
      </c>
      <c r="T27" s="72">
        <f t="shared" si="13"/>
        <v>0.16793272440000001</v>
      </c>
      <c r="U27" s="72">
        <f t="shared" si="13"/>
        <v>0.16793272440000001</v>
      </c>
      <c r="V27" s="72">
        <f t="shared" si="13"/>
        <v>0.16793272440000001</v>
      </c>
      <c r="W27" s="72">
        <f t="shared" si="13"/>
        <v>0.16793272440000001</v>
      </c>
      <c r="X27" s="72">
        <f t="shared" si="13"/>
        <v>8.3966362200000005E-2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3.7638458171999996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0.28227150000000001</v>
      </c>
      <c r="E28" s="72">
        <f t="shared" si="14"/>
        <v>0.82566295560000014</v>
      </c>
      <c r="F28" s="72">
        <f t="shared" si="14"/>
        <v>1.3282567704000001</v>
      </c>
      <c r="G28" s="72">
        <f t="shared" si="14"/>
        <v>1.7932143852</v>
      </c>
      <c r="H28" s="72">
        <f t="shared" si="14"/>
        <v>2.2232456063999999</v>
      </c>
      <c r="I28" s="72">
        <f t="shared" si="14"/>
        <v>2.6210602404000003</v>
      </c>
      <c r="J28" s="72">
        <f t="shared" si="14"/>
        <v>2.9889917316000005</v>
      </c>
      <c r="K28" s="72">
        <f t="shared" si="14"/>
        <v>3.3293735244000002</v>
      </c>
      <c r="L28" s="72">
        <f t="shared" si="14"/>
        <v>3.6652389732000001</v>
      </c>
      <c r="M28" s="72">
        <f t="shared" si="14"/>
        <v>4.001104422</v>
      </c>
      <c r="N28" s="72">
        <f t="shared" si="14"/>
        <v>4.3369698708</v>
      </c>
      <c r="O28" s="72">
        <f t="shared" si="14"/>
        <v>4.6728353195999999</v>
      </c>
      <c r="P28" s="72">
        <f t="shared" si="14"/>
        <v>5.0087007683999998</v>
      </c>
      <c r="Q28" s="72">
        <f t="shared" si="14"/>
        <v>5.3445662171999997</v>
      </c>
      <c r="R28" s="72">
        <f t="shared" si="14"/>
        <v>5.6804316659999996</v>
      </c>
      <c r="S28" s="72">
        <f t="shared" si="14"/>
        <v>6.0162971147999995</v>
      </c>
      <c r="T28" s="72">
        <f t="shared" si="14"/>
        <v>6.3521625635999994</v>
      </c>
      <c r="U28" s="72">
        <f t="shared" si="14"/>
        <v>6.6880280123999993</v>
      </c>
      <c r="V28" s="72">
        <f t="shared" si="14"/>
        <v>7.0238934611999992</v>
      </c>
      <c r="W28" s="72">
        <f t="shared" si="14"/>
        <v>7.3597589099999992</v>
      </c>
      <c r="X28" s="72">
        <f t="shared" si="14"/>
        <v>7.5276916343999991</v>
      </c>
      <c r="Y28" s="72">
        <f t="shared" si="14"/>
        <v>7.5276916343999991</v>
      </c>
      <c r="Z28" s="72">
        <f t="shared" si="14"/>
        <v>7.5276916343999991</v>
      </c>
      <c r="AA28" s="72">
        <f t="shared" si="14"/>
        <v>7.5276916343999991</v>
      </c>
      <c r="AB28" s="72">
        <f t="shared" si="14"/>
        <v>7.5276916343999991</v>
      </c>
      <c r="AC28" s="72">
        <f t="shared" si="14"/>
        <v>7.5276916343999991</v>
      </c>
      <c r="AD28" s="72">
        <f t="shared" si="14"/>
        <v>7.5276916343999991</v>
      </c>
      <c r="AE28" s="72">
        <f t="shared" si="14"/>
        <v>7.5276916343999991</v>
      </c>
      <c r="AF28" s="72">
        <f t="shared" si="14"/>
        <v>7.5276916343999991</v>
      </c>
      <c r="AG28" s="72">
        <f t="shared" si="14"/>
        <v>7.5276916343999991</v>
      </c>
      <c r="AH28" s="72">
        <f t="shared" si="14"/>
        <v>7.5276916343999991</v>
      </c>
      <c r="AI28" s="72">
        <f t="shared" si="14"/>
        <v>7.5276916343999991</v>
      </c>
      <c r="AJ28" s="72">
        <f t="shared" si="14"/>
        <v>7.5276916343999991</v>
      </c>
      <c r="AK28" s="72">
        <f t="shared" si="14"/>
        <v>7.5276916343999991</v>
      </c>
      <c r="AL28" s="72">
        <f t="shared" si="14"/>
        <v>7.5276916343999991</v>
      </c>
      <c r="AM28" s="72">
        <f t="shared" si="14"/>
        <v>7.5276916343999991</v>
      </c>
      <c r="AN28" s="72">
        <f t="shared" si="14"/>
        <v>7.5276916343999991</v>
      </c>
      <c r="AO28" s="72">
        <f t="shared" si="14"/>
        <v>7.5276916343999991</v>
      </c>
      <c r="AP28" s="72">
        <f t="shared" si="14"/>
        <v>7.5276916343999991</v>
      </c>
      <c r="AQ28" s="72">
        <f t="shared" si="14"/>
        <v>7.5276916343999991</v>
      </c>
      <c r="AR28" s="72">
        <f t="shared" si="14"/>
        <v>7.5276916343999991</v>
      </c>
      <c r="AS28" s="72">
        <f t="shared" si="14"/>
        <v>7.5276916343999991</v>
      </c>
      <c r="AT28" s="72">
        <f t="shared" si="14"/>
        <v>7.5276916343999991</v>
      </c>
      <c r="AU28" s="72">
        <f t="shared" si="14"/>
        <v>7.5276916343999991</v>
      </c>
      <c r="AV28" s="72">
        <f t="shared" si="14"/>
        <v>7.5276916343999991</v>
      </c>
      <c r="AW28" s="72">
        <f t="shared" si="14"/>
        <v>7.5276916343999991</v>
      </c>
      <c r="AX28" s="72">
        <f t="shared" si="14"/>
        <v>7.5276916343999991</v>
      </c>
      <c r="AY28" s="72">
        <f t="shared" si="14"/>
        <v>7.5276916343999991</v>
      </c>
      <c r="AZ28" s="72">
        <f t="shared" si="14"/>
        <v>7.5276916343999991</v>
      </c>
      <c r="BA28" s="72">
        <f t="shared" si="14"/>
        <v>7.5276916343999991</v>
      </c>
      <c r="BB28" s="72">
        <f t="shared" si="14"/>
        <v>7.5276916343999991</v>
      </c>
      <c r="BC28" s="72">
        <f t="shared" si="14"/>
        <v>7.5276916343999991</v>
      </c>
      <c r="BD28" s="72">
        <f t="shared" si="14"/>
        <v>7.5276916343999991</v>
      </c>
      <c r="BE28" s="72">
        <f t="shared" si="14"/>
        <v>7.5276916343999991</v>
      </c>
      <c r="BF28" s="72">
        <f t="shared" si="14"/>
        <v>7.5276916343999991</v>
      </c>
      <c r="BG28" s="72">
        <f t="shared" si="14"/>
        <v>7.5276916343999991</v>
      </c>
      <c r="BH28" s="72">
        <f t="shared" si="14"/>
        <v>7.5276916343999991</v>
      </c>
      <c r="BI28" s="72">
        <f t="shared" si="14"/>
        <v>7.5276916343999991</v>
      </c>
      <c r="BJ28" s="72">
        <f t="shared" si="14"/>
        <v>7.5276916343999991</v>
      </c>
      <c r="BK28" s="72">
        <f t="shared" si="14"/>
        <v>7.5276916343999991</v>
      </c>
      <c r="BL28" s="72">
        <f t="shared" si="14"/>
        <v>7.5276916343999991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0.14113575</v>
      </c>
      <c r="E29" s="66">
        <f t="shared" si="15"/>
        <v>0.55396722780000007</v>
      </c>
      <c r="F29" s="66">
        <f t="shared" si="15"/>
        <v>1.0769598630000001</v>
      </c>
      <c r="G29" s="66">
        <f>AVERAGE(G25,G28)</f>
        <v>1.5607355778000001</v>
      </c>
      <c r="H29" s="66">
        <f t="shared" si="15"/>
        <v>2.0082299957999998</v>
      </c>
      <c r="I29" s="66">
        <f t="shared" si="15"/>
        <v>2.4221529234000001</v>
      </c>
      <c r="J29" s="66">
        <f t="shared" si="15"/>
        <v>2.8050259860000004</v>
      </c>
      <c r="K29" s="66">
        <f t="shared" si="15"/>
        <v>3.1591826280000004</v>
      </c>
      <c r="L29" s="66">
        <f t="shared" si="15"/>
        <v>3.4973062488000002</v>
      </c>
      <c r="M29" s="66">
        <f t="shared" si="15"/>
        <v>3.8331716976000001</v>
      </c>
      <c r="N29" s="66">
        <f t="shared" si="15"/>
        <v>4.1690371464</v>
      </c>
      <c r="O29" s="66">
        <f t="shared" si="15"/>
        <v>4.5049025951999999</v>
      </c>
      <c r="P29" s="66">
        <f t="shared" si="15"/>
        <v>4.8407680439999998</v>
      </c>
      <c r="Q29" s="66">
        <f t="shared" si="15"/>
        <v>5.1766334927999997</v>
      </c>
      <c r="R29" s="66">
        <f t="shared" si="15"/>
        <v>5.5124989415999996</v>
      </c>
      <c r="S29" s="66">
        <f t="shared" si="15"/>
        <v>5.8483643903999996</v>
      </c>
      <c r="T29" s="66">
        <f t="shared" si="15"/>
        <v>6.1842298391999995</v>
      </c>
      <c r="U29" s="66">
        <f t="shared" si="15"/>
        <v>6.5200952879999994</v>
      </c>
      <c r="V29" s="66">
        <f t="shared" si="15"/>
        <v>6.8559607367999993</v>
      </c>
      <c r="W29" s="66">
        <f t="shared" si="15"/>
        <v>7.1918261855999992</v>
      </c>
      <c r="X29" s="66">
        <f t="shared" si="15"/>
        <v>7.4437252721999991</v>
      </c>
      <c r="Y29" s="66">
        <f t="shared" si="15"/>
        <v>7.5276916343999991</v>
      </c>
      <c r="Z29" s="66">
        <f t="shared" si="15"/>
        <v>7.5276916343999991</v>
      </c>
      <c r="AA29" s="66">
        <f t="shared" si="15"/>
        <v>7.5276916343999991</v>
      </c>
      <c r="AB29" s="66">
        <f t="shared" si="15"/>
        <v>7.5276916343999991</v>
      </c>
      <c r="AC29" s="66">
        <f t="shared" si="15"/>
        <v>7.5276916343999991</v>
      </c>
      <c r="AD29" s="66">
        <f t="shared" si="15"/>
        <v>7.5276916343999991</v>
      </c>
      <c r="AE29" s="66">
        <f t="shared" si="15"/>
        <v>7.5276916343999991</v>
      </c>
      <c r="AF29" s="66">
        <f t="shared" si="15"/>
        <v>7.5276916343999991</v>
      </c>
      <c r="AG29" s="66">
        <f t="shared" si="15"/>
        <v>7.5276916343999991</v>
      </c>
      <c r="AH29" s="66">
        <f t="shared" si="15"/>
        <v>7.5276916343999991</v>
      </c>
      <c r="AI29" s="66">
        <f t="shared" si="15"/>
        <v>7.5276916343999991</v>
      </c>
      <c r="AJ29" s="66">
        <f t="shared" si="15"/>
        <v>7.5276916343999991</v>
      </c>
      <c r="AK29" s="66">
        <f t="shared" si="15"/>
        <v>7.5276916343999991</v>
      </c>
      <c r="AL29" s="66">
        <f t="shared" si="15"/>
        <v>7.5276916343999991</v>
      </c>
      <c r="AM29" s="66">
        <f t="shared" si="15"/>
        <v>7.5276916343999991</v>
      </c>
      <c r="AN29" s="66">
        <f t="shared" si="15"/>
        <v>7.5276916343999991</v>
      </c>
      <c r="AO29" s="66">
        <f t="shared" si="15"/>
        <v>7.5276916343999991</v>
      </c>
      <c r="AP29" s="66">
        <f t="shared" si="15"/>
        <v>7.5276916343999991</v>
      </c>
      <c r="AQ29" s="66">
        <f t="shared" si="15"/>
        <v>7.5276916343999991</v>
      </c>
      <c r="AR29" s="66">
        <f t="shared" si="15"/>
        <v>7.5276916343999991</v>
      </c>
      <c r="AS29" s="66">
        <f t="shared" si="15"/>
        <v>7.5276916343999991</v>
      </c>
      <c r="AT29" s="66">
        <f t="shared" si="15"/>
        <v>7.5276916343999991</v>
      </c>
      <c r="AU29" s="66">
        <f t="shared" si="15"/>
        <v>7.5276916343999991</v>
      </c>
      <c r="AV29" s="66">
        <f t="shared" si="15"/>
        <v>7.5276916343999991</v>
      </c>
      <c r="AW29" s="66">
        <f t="shared" si="15"/>
        <v>7.5276916343999991</v>
      </c>
      <c r="AX29" s="66">
        <f t="shared" si="15"/>
        <v>7.5276916343999991</v>
      </c>
      <c r="AY29" s="66">
        <f t="shared" si="15"/>
        <v>7.5276916343999991</v>
      </c>
      <c r="AZ29" s="66">
        <f t="shared" si="15"/>
        <v>7.5276916343999991</v>
      </c>
      <c r="BA29" s="66">
        <f t="shared" si="15"/>
        <v>7.5276916343999991</v>
      </c>
      <c r="BB29" s="66">
        <f t="shared" si="15"/>
        <v>7.5276916343999991</v>
      </c>
      <c r="BC29" s="66">
        <f t="shared" si="15"/>
        <v>7.5276916343999991</v>
      </c>
      <c r="BD29" s="66">
        <f t="shared" si="15"/>
        <v>7.5276916343999991</v>
      </c>
      <c r="BE29" s="66">
        <f t="shared" si="15"/>
        <v>7.5276916343999991</v>
      </c>
      <c r="BF29" s="66">
        <f t="shared" si="15"/>
        <v>7.5276916343999991</v>
      </c>
      <c r="BG29" s="66">
        <f t="shared" si="15"/>
        <v>7.5276916343999991</v>
      </c>
      <c r="BH29" s="66">
        <f t="shared" si="15"/>
        <v>7.5276916343999991</v>
      </c>
      <c r="BI29" s="66">
        <f t="shared" si="15"/>
        <v>7.5276916343999991</v>
      </c>
      <c r="BJ29" s="66">
        <f t="shared" si="15"/>
        <v>7.5276916343999991</v>
      </c>
      <c r="BK29" s="66">
        <f t="shared" si="15"/>
        <v>7.5276916343999991</v>
      </c>
      <c r="BL29" s="66">
        <f t="shared" si="15"/>
        <v>7.5276916343999991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9.4090500000000007E-2</v>
      </c>
      <c r="F32" s="72">
        <f t="shared" si="16"/>
        <v>0.18818100000000001</v>
      </c>
      <c r="G32" s="72">
        <f t="shared" si="16"/>
        <v>0.28227150000000001</v>
      </c>
      <c r="H32" s="72">
        <f t="shared" si="16"/>
        <v>0.37636200000000003</v>
      </c>
      <c r="I32" s="72">
        <f t="shared" si="16"/>
        <v>0.47045250000000005</v>
      </c>
      <c r="J32" s="72">
        <f t="shared" si="16"/>
        <v>0.56454300000000002</v>
      </c>
      <c r="K32" s="72">
        <f t="shared" si="16"/>
        <v>0.65863349999999998</v>
      </c>
      <c r="L32" s="72">
        <f t="shared" si="16"/>
        <v>0.75272399999999995</v>
      </c>
      <c r="M32" s="72">
        <f t="shared" si="16"/>
        <v>0.84681449999999991</v>
      </c>
      <c r="N32" s="72">
        <f t="shared" si="16"/>
        <v>0.94090499999999988</v>
      </c>
      <c r="O32" s="72">
        <f t="shared" si="16"/>
        <v>1.0349955</v>
      </c>
      <c r="P32" s="72">
        <f t="shared" si="16"/>
        <v>1.129086</v>
      </c>
      <c r="Q32" s="72">
        <f t="shared" si="16"/>
        <v>1.2231765000000001</v>
      </c>
      <c r="R32" s="72">
        <f t="shared" si="16"/>
        <v>1.3172670000000002</v>
      </c>
      <c r="S32" s="72">
        <f t="shared" si="16"/>
        <v>1.4113575000000003</v>
      </c>
      <c r="T32" s="72">
        <f t="shared" si="16"/>
        <v>1.5054480000000003</v>
      </c>
      <c r="U32" s="72">
        <f t="shared" si="16"/>
        <v>1.5995385000000004</v>
      </c>
      <c r="V32" s="72">
        <f t="shared" si="16"/>
        <v>1.6936290000000005</v>
      </c>
      <c r="W32" s="72">
        <f t="shared" si="16"/>
        <v>1.7877195000000006</v>
      </c>
      <c r="X32" s="72">
        <f t="shared" si="16"/>
        <v>1.8818100000000006</v>
      </c>
      <c r="Y32" s="72">
        <f t="shared" si="16"/>
        <v>1.9759005000000007</v>
      </c>
      <c r="Z32" s="72">
        <f t="shared" si="16"/>
        <v>2.0699910000000008</v>
      </c>
      <c r="AA32" s="72">
        <f t="shared" si="16"/>
        <v>2.1640815000000009</v>
      </c>
      <c r="AB32" s="72">
        <f t="shared" si="16"/>
        <v>2.258172000000001</v>
      </c>
      <c r="AC32" s="72">
        <f t="shared" si="16"/>
        <v>2.352262500000001</v>
      </c>
      <c r="AD32" s="72">
        <f t="shared" si="16"/>
        <v>2.4463530000000011</v>
      </c>
      <c r="AE32" s="72">
        <f t="shared" si="16"/>
        <v>2.5404435000000012</v>
      </c>
      <c r="AF32" s="72">
        <f t="shared" si="16"/>
        <v>2.6345340000000013</v>
      </c>
      <c r="AG32" s="72">
        <f t="shared" si="16"/>
        <v>2.7286245000000013</v>
      </c>
      <c r="AH32" s="72">
        <f t="shared" si="16"/>
        <v>2.8227150000000014</v>
      </c>
      <c r="AI32" s="72">
        <f t="shared" si="16"/>
        <v>2.9168055000000015</v>
      </c>
      <c r="AJ32" s="72">
        <f t="shared" si="16"/>
        <v>3.0108960000000016</v>
      </c>
      <c r="AK32" s="72">
        <f t="shared" si="16"/>
        <v>3.1049865000000016</v>
      </c>
      <c r="AL32" s="72">
        <f t="shared" si="16"/>
        <v>3.1990770000000017</v>
      </c>
      <c r="AM32" s="72">
        <f t="shared" si="16"/>
        <v>3.2931675000000018</v>
      </c>
      <c r="AN32" s="72">
        <f t="shared" si="16"/>
        <v>3.3872580000000019</v>
      </c>
      <c r="AO32" s="72">
        <f t="shared" si="16"/>
        <v>3.481348500000002</v>
      </c>
      <c r="AP32" s="72">
        <f t="shared" si="16"/>
        <v>3.575439000000002</v>
      </c>
      <c r="AQ32" s="72">
        <f t="shared" si="16"/>
        <v>3.6695295000000021</v>
      </c>
      <c r="AR32" s="72">
        <f t="shared" si="16"/>
        <v>3.7636200000000022</v>
      </c>
      <c r="AS32" s="72">
        <f t="shared" si="16"/>
        <v>3.8577105000000023</v>
      </c>
      <c r="AT32" s="72">
        <f t="shared" si="16"/>
        <v>3.9518010000000023</v>
      </c>
      <c r="AU32" s="72">
        <f t="shared" si="16"/>
        <v>4.0458915000000024</v>
      </c>
      <c r="AV32" s="72">
        <f t="shared" si="16"/>
        <v>4.1399820000000025</v>
      </c>
      <c r="AW32" s="72">
        <f t="shared" si="16"/>
        <v>4.2340725000000026</v>
      </c>
      <c r="AX32" s="72">
        <f t="shared" si="16"/>
        <v>4.3281630000000026</v>
      </c>
      <c r="AY32" s="72">
        <f t="shared" si="16"/>
        <v>4.4222535000000027</v>
      </c>
      <c r="AZ32" s="72">
        <f t="shared" si="16"/>
        <v>4.5163440000000028</v>
      </c>
      <c r="BA32" s="72">
        <f t="shared" si="16"/>
        <v>4.6104345000000029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>D99</f>
        <v>9.4090500000000007E-2</v>
      </c>
      <c r="E33" s="72">
        <f t="shared" si="17"/>
        <v>9.4090500000000007E-2</v>
      </c>
      <c r="F33" s="72">
        <f t="shared" si="17"/>
        <v>9.4090500000000007E-2</v>
      </c>
      <c r="G33" s="72">
        <f t="shared" si="17"/>
        <v>9.4090500000000007E-2</v>
      </c>
      <c r="H33" s="72">
        <f t="shared" si="17"/>
        <v>9.4090500000000007E-2</v>
      </c>
      <c r="I33" s="72">
        <f t="shared" si="17"/>
        <v>9.4090500000000007E-2</v>
      </c>
      <c r="J33" s="72">
        <f t="shared" si="17"/>
        <v>9.4090500000000007E-2</v>
      </c>
      <c r="K33" s="72">
        <f t="shared" si="17"/>
        <v>9.4090500000000007E-2</v>
      </c>
      <c r="L33" s="72">
        <f t="shared" si="17"/>
        <v>9.4090500000000007E-2</v>
      </c>
      <c r="M33" s="72">
        <f t="shared" si="17"/>
        <v>9.4090500000000007E-2</v>
      </c>
      <c r="N33" s="72">
        <f t="shared" si="17"/>
        <v>9.4090500000000007E-2</v>
      </c>
      <c r="O33" s="72">
        <f t="shared" si="17"/>
        <v>9.4090500000000007E-2</v>
      </c>
      <c r="P33" s="72">
        <f t="shared" si="17"/>
        <v>9.4090500000000007E-2</v>
      </c>
      <c r="Q33" s="72">
        <f t="shared" si="17"/>
        <v>9.4090500000000007E-2</v>
      </c>
      <c r="R33" s="72">
        <f t="shared" si="17"/>
        <v>9.4090500000000007E-2</v>
      </c>
      <c r="S33" s="72">
        <f t="shared" si="17"/>
        <v>9.4090500000000007E-2</v>
      </c>
      <c r="T33" s="72">
        <f t="shared" si="17"/>
        <v>9.4090500000000007E-2</v>
      </c>
      <c r="U33" s="72">
        <f t="shared" si="17"/>
        <v>9.4090500000000007E-2</v>
      </c>
      <c r="V33" s="72">
        <f t="shared" si="17"/>
        <v>9.4090500000000007E-2</v>
      </c>
      <c r="W33" s="72">
        <f t="shared" si="17"/>
        <v>9.4090500000000007E-2</v>
      </c>
      <c r="X33" s="72">
        <f t="shared" si="17"/>
        <v>9.4090500000000007E-2</v>
      </c>
      <c r="Y33" s="72">
        <f t="shared" si="17"/>
        <v>9.4090500000000007E-2</v>
      </c>
      <c r="Z33" s="72">
        <f t="shared" si="17"/>
        <v>9.4090500000000007E-2</v>
      </c>
      <c r="AA33" s="72">
        <f t="shared" si="17"/>
        <v>9.4090500000000007E-2</v>
      </c>
      <c r="AB33" s="72">
        <f t="shared" si="17"/>
        <v>9.4090500000000007E-2</v>
      </c>
      <c r="AC33" s="72">
        <f t="shared" si="17"/>
        <v>9.4090500000000007E-2</v>
      </c>
      <c r="AD33" s="72">
        <f t="shared" si="17"/>
        <v>9.4090500000000007E-2</v>
      </c>
      <c r="AE33" s="72">
        <f t="shared" si="17"/>
        <v>9.4090500000000007E-2</v>
      </c>
      <c r="AF33" s="72">
        <f t="shared" si="17"/>
        <v>9.4090500000000007E-2</v>
      </c>
      <c r="AG33" s="72">
        <f t="shared" si="17"/>
        <v>9.4090500000000007E-2</v>
      </c>
      <c r="AH33" s="72">
        <f t="shared" si="17"/>
        <v>9.4090500000000007E-2</v>
      </c>
      <c r="AI33" s="72">
        <f t="shared" si="17"/>
        <v>9.4090500000000007E-2</v>
      </c>
      <c r="AJ33" s="72">
        <f t="shared" si="17"/>
        <v>9.4090500000000007E-2</v>
      </c>
      <c r="AK33" s="72">
        <f t="shared" si="17"/>
        <v>9.4090500000000007E-2</v>
      </c>
      <c r="AL33" s="72">
        <f t="shared" si="17"/>
        <v>9.4090500000000007E-2</v>
      </c>
      <c r="AM33" s="72">
        <f t="shared" si="17"/>
        <v>9.4090500000000007E-2</v>
      </c>
      <c r="AN33" s="72">
        <f t="shared" si="17"/>
        <v>9.4090500000000007E-2</v>
      </c>
      <c r="AO33" s="72">
        <f t="shared" si="17"/>
        <v>9.4090500000000007E-2</v>
      </c>
      <c r="AP33" s="72">
        <f t="shared" si="17"/>
        <v>9.4090500000000007E-2</v>
      </c>
      <c r="AQ33" s="72">
        <f t="shared" si="17"/>
        <v>9.4090500000000007E-2</v>
      </c>
      <c r="AR33" s="72">
        <f t="shared" si="17"/>
        <v>9.4090500000000007E-2</v>
      </c>
      <c r="AS33" s="72">
        <f t="shared" si="17"/>
        <v>9.4090500000000007E-2</v>
      </c>
      <c r="AT33" s="72">
        <f t="shared" si="17"/>
        <v>9.4090500000000007E-2</v>
      </c>
      <c r="AU33" s="72">
        <f t="shared" si="17"/>
        <v>9.4090500000000007E-2</v>
      </c>
      <c r="AV33" s="72">
        <f t="shared" si="17"/>
        <v>9.4090500000000007E-2</v>
      </c>
      <c r="AW33" s="72">
        <f t="shared" si="17"/>
        <v>9.4090500000000007E-2</v>
      </c>
      <c r="AX33" s="72">
        <f t="shared" si="17"/>
        <v>9.4090500000000007E-2</v>
      </c>
      <c r="AY33" s="72">
        <f t="shared" si="17"/>
        <v>9.4090500000000007E-2</v>
      </c>
      <c r="AZ33" s="72">
        <f t="shared" si="17"/>
        <v>9.4090500000000007E-2</v>
      </c>
      <c r="BA33" s="72">
        <f t="shared" si="17"/>
        <v>9.4090500000000007E-2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4.704525000000003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-4.704525000000003</v>
      </c>
      <c r="BB34" s="286">
        <f>-BN89</f>
        <v>0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-4.704525000000003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9.4090500000000007E-2</v>
      </c>
      <c r="E35" s="72">
        <f t="shared" si="18"/>
        <v>0.18818100000000001</v>
      </c>
      <c r="F35" s="72">
        <f t="shared" si="18"/>
        <v>0.28227150000000001</v>
      </c>
      <c r="G35" s="72">
        <f t="shared" si="18"/>
        <v>0.37636200000000003</v>
      </c>
      <c r="H35" s="72">
        <f t="shared" si="18"/>
        <v>0.47045250000000005</v>
      </c>
      <c r="I35" s="72">
        <f t="shared" si="18"/>
        <v>0.56454300000000002</v>
      </c>
      <c r="J35" s="72">
        <f t="shared" si="18"/>
        <v>0.65863349999999998</v>
      </c>
      <c r="K35" s="72">
        <f t="shared" si="18"/>
        <v>0.75272399999999995</v>
      </c>
      <c r="L35" s="72">
        <f t="shared" si="18"/>
        <v>0.84681449999999991</v>
      </c>
      <c r="M35" s="72">
        <f t="shared" si="18"/>
        <v>0.94090499999999988</v>
      </c>
      <c r="N35" s="72">
        <f t="shared" si="18"/>
        <v>1.0349955</v>
      </c>
      <c r="O35" s="72">
        <f t="shared" si="18"/>
        <v>1.129086</v>
      </c>
      <c r="P35" s="72">
        <f t="shared" si="18"/>
        <v>1.2231765000000001</v>
      </c>
      <c r="Q35" s="72">
        <f t="shared" si="18"/>
        <v>1.3172670000000002</v>
      </c>
      <c r="R35" s="72">
        <f t="shared" si="18"/>
        <v>1.4113575000000003</v>
      </c>
      <c r="S35" s="72">
        <f t="shared" si="18"/>
        <v>1.5054480000000003</v>
      </c>
      <c r="T35" s="72">
        <f t="shared" si="18"/>
        <v>1.5995385000000004</v>
      </c>
      <c r="U35" s="72">
        <f t="shared" si="18"/>
        <v>1.6936290000000005</v>
      </c>
      <c r="V35" s="72">
        <f t="shared" si="18"/>
        <v>1.7877195000000006</v>
      </c>
      <c r="W35" s="72">
        <f t="shared" si="18"/>
        <v>1.8818100000000006</v>
      </c>
      <c r="X35" s="72">
        <f t="shared" si="18"/>
        <v>1.9759005000000007</v>
      </c>
      <c r="Y35" s="72">
        <f t="shared" si="18"/>
        <v>2.0699910000000008</v>
      </c>
      <c r="Z35" s="72">
        <f t="shared" si="18"/>
        <v>2.1640815000000009</v>
      </c>
      <c r="AA35" s="72">
        <f t="shared" si="18"/>
        <v>2.258172000000001</v>
      </c>
      <c r="AB35" s="72">
        <f t="shared" si="18"/>
        <v>2.352262500000001</v>
      </c>
      <c r="AC35" s="72">
        <f t="shared" si="18"/>
        <v>2.4463530000000011</v>
      </c>
      <c r="AD35" s="72">
        <f t="shared" si="18"/>
        <v>2.5404435000000012</v>
      </c>
      <c r="AE35" s="72">
        <f t="shared" si="18"/>
        <v>2.6345340000000013</v>
      </c>
      <c r="AF35" s="72">
        <f t="shared" si="18"/>
        <v>2.7286245000000013</v>
      </c>
      <c r="AG35" s="72">
        <f t="shared" si="18"/>
        <v>2.8227150000000014</v>
      </c>
      <c r="AH35" s="72">
        <f t="shared" si="18"/>
        <v>2.9168055000000015</v>
      </c>
      <c r="AI35" s="72">
        <f t="shared" si="18"/>
        <v>3.0108960000000016</v>
      </c>
      <c r="AJ35" s="72">
        <f t="shared" si="18"/>
        <v>3.1049865000000016</v>
      </c>
      <c r="AK35" s="72">
        <f t="shared" si="18"/>
        <v>3.1990770000000017</v>
      </c>
      <c r="AL35" s="72">
        <f t="shared" si="18"/>
        <v>3.2931675000000018</v>
      </c>
      <c r="AM35" s="72">
        <f t="shared" si="18"/>
        <v>3.3872580000000019</v>
      </c>
      <c r="AN35" s="72">
        <f t="shared" si="18"/>
        <v>3.481348500000002</v>
      </c>
      <c r="AO35" s="72">
        <f t="shared" si="18"/>
        <v>3.575439000000002</v>
      </c>
      <c r="AP35" s="72">
        <f t="shared" si="18"/>
        <v>3.6695295000000021</v>
      </c>
      <c r="AQ35" s="72">
        <f t="shared" si="18"/>
        <v>3.7636200000000022</v>
      </c>
      <c r="AR35" s="72">
        <f t="shared" si="18"/>
        <v>3.8577105000000023</v>
      </c>
      <c r="AS35" s="72">
        <f t="shared" si="18"/>
        <v>3.9518010000000023</v>
      </c>
      <c r="AT35" s="72">
        <f t="shared" si="18"/>
        <v>4.0458915000000024</v>
      </c>
      <c r="AU35" s="72">
        <f t="shared" si="18"/>
        <v>4.1399820000000025</v>
      </c>
      <c r="AV35" s="72">
        <f t="shared" si="18"/>
        <v>4.2340725000000026</v>
      </c>
      <c r="AW35" s="72">
        <f t="shared" si="18"/>
        <v>4.3281630000000026</v>
      </c>
      <c r="AX35" s="72">
        <f t="shared" si="18"/>
        <v>4.4222535000000027</v>
      </c>
      <c r="AY35" s="72">
        <f t="shared" si="18"/>
        <v>4.5163440000000028</v>
      </c>
      <c r="AZ35" s="72">
        <f t="shared" si="18"/>
        <v>4.6104345000000029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4.7045250000000004E-2</v>
      </c>
      <c r="E36" s="66">
        <f t="shared" si="19"/>
        <v>0.14113575</v>
      </c>
      <c r="F36" s="66">
        <f t="shared" si="19"/>
        <v>0.23522625000000003</v>
      </c>
      <c r="G36" s="66">
        <f t="shared" si="19"/>
        <v>0.32931675000000005</v>
      </c>
      <c r="H36" s="66">
        <f t="shared" si="19"/>
        <v>0.42340725000000001</v>
      </c>
      <c r="I36" s="66">
        <f t="shared" si="19"/>
        <v>0.51749774999999998</v>
      </c>
      <c r="J36" s="66">
        <f t="shared" si="19"/>
        <v>0.61158825000000006</v>
      </c>
      <c r="K36" s="66">
        <f t="shared" si="19"/>
        <v>0.70567874999999991</v>
      </c>
      <c r="L36" s="66">
        <f t="shared" si="19"/>
        <v>0.79976924999999999</v>
      </c>
      <c r="M36" s="66">
        <f t="shared" si="19"/>
        <v>0.89385974999999984</v>
      </c>
      <c r="N36" s="66">
        <f t="shared" si="19"/>
        <v>0.98795024999999992</v>
      </c>
      <c r="O36" s="66">
        <f t="shared" si="19"/>
        <v>1.08204075</v>
      </c>
      <c r="P36" s="66">
        <f t="shared" si="19"/>
        <v>1.1761312500000001</v>
      </c>
      <c r="Q36" s="66">
        <f t="shared" si="19"/>
        <v>1.2702217500000001</v>
      </c>
      <c r="R36" s="66">
        <f t="shared" si="19"/>
        <v>1.3643122500000002</v>
      </c>
      <c r="S36" s="66">
        <f t="shared" si="19"/>
        <v>1.4584027500000003</v>
      </c>
      <c r="T36" s="66">
        <f t="shared" si="19"/>
        <v>1.5524932500000004</v>
      </c>
      <c r="U36" s="66">
        <f t="shared" si="19"/>
        <v>1.6465837500000005</v>
      </c>
      <c r="V36" s="66">
        <f t="shared" si="19"/>
        <v>1.7406742500000005</v>
      </c>
      <c r="W36" s="66">
        <f t="shared" si="19"/>
        <v>1.8347647500000006</v>
      </c>
      <c r="X36" s="66">
        <f t="shared" si="19"/>
        <v>1.9288552500000007</v>
      </c>
      <c r="Y36" s="66">
        <f t="shared" si="19"/>
        <v>2.0229457500000008</v>
      </c>
      <c r="Z36" s="66">
        <f t="shared" si="19"/>
        <v>2.1170362500000008</v>
      </c>
      <c r="AA36" s="66">
        <f t="shared" si="19"/>
        <v>2.2111267500000009</v>
      </c>
      <c r="AB36" s="66">
        <f t="shared" si="19"/>
        <v>2.305217250000001</v>
      </c>
      <c r="AC36" s="66">
        <f t="shared" si="19"/>
        <v>2.3993077500000011</v>
      </c>
      <c r="AD36" s="66">
        <f t="shared" si="19"/>
        <v>2.4933982500000011</v>
      </c>
      <c r="AE36" s="66">
        <f t="shared" si="19"/>
        <v>2.5874887500000012</v>
      </c>
      <c r="AF36" s="66">
        <f t="shared" si="19"/>
        <v>2.6815792500000013</v>
      </c>
      <c r="AG36" s="66">
        <f t="shared" si="19"/>
        <v>2.7756697500000014</v>
      </c>
      <c r="AH36" s="66">
        <f t="shared" si="19"/>
        <v>2.8697602500000015</v>
      </c>
      <c r="AI36" s="66">
        <f t="shared" si="19"/>
        <v>2.9638507500000015</v>
      </c>
      <c r="AJ36" s="66">
        <f t="shared" si="19"/>
        <v>3.0579412500000016</v>
      </c>
      <c r="AK36" s="66">
        <f t="shared" si="19"/>
        <v>3.1520317500000017</v>
      </c>
      <c r="AL36" s="66">
        <f t="shared" si="19"/>
        <v>3.2461222500000018</v>
      </c>
      <c r="AM36" s="66">
        <f t="shared" si="19"/>
        <v>3.3402127500000018</v>
      </c>
      <c r="AN36" s="66">
        <f t="shared" si="19"/>
        <v>3.4343032500000019</v>
      </c>
      <c r="AO36" s="66">
        <f t="shared" si="19"/>
        <v>3.528393750000002</v>
      </c>
      <c r="AP36" s="66">
        <f t="shared" si="19"/>
        <v>3.6224842500000021</v>
      </c>
      <c r="AQ36" s="66">
        <f t="shared" si="19"/>
        <v>3.7165747500000021</v>
      </c>
      <c r="AR36" s="66">
        <f t="shared" si="19"/>
        <v>3.8106652500000022</v>
      </c>
      <c r="AS36" s="66">
        <f t="shared" si="19"/>
        <v>3.9047557500000023</v>
      </c>
      <c r="AT36" s="66">
        <f t="shared" si="19"/>
        <v>3.9988462500000024</v>
      </c>
      <c r="AU36" s="66">
        <f t="shared" si="19"/>
        <v>4.0929367500000025</v>
      </c>
      <c r="AV36" s="66">
        <f t="shared" si="19"/>
        <v>4.1870272500000025</v>
      </c>
      <c r="AW36" s="66">
        <f t="shared" si="19"/>
        <v>4.2811177500000026</v>
      </c>
      <c r="AX36" s="66">
        <f t="shared" si="19"/>
        <v>4.3752082500000027</v>
      </c>
      <c r="AY36" s="66">
        <f t="shared" si="19"/>
        <v>4.4692987500000028</v>
      </c>
      <c r="AZ36" s="66">
        <f t="shared" si="19"/>
        <v>4.5633892500000028</v>
      </c>
      <c r="BA36" s="66">
        <f t="shared" si="19"/>
        <v>2.3052172500000014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2.3052172499999999E-2</v>
      </c>
      <c r="F39" s="72">
        <f t="shared" si="20"/>
        <v>5.5080202337999998E-2</v>
      </c>
      <c r="G39" s="72">
        <f t="shared" si="20"/>
        <v>9.2045348892000001E-2</v>
      </c>
      <c r="H39" s="72">
        <f t="shared" si="20"/>
        <v>0.12505869444599998</v>
      </c>
      <c r="I39" s="72">
        <f t="shared" si="20"/>
        <v>0.15440476867199998</v>
      </c>
      <c r="J39" s="72">
        <f t="shared" si="20"/>
        <v>0.18036810124199998</v>
      </c>
      <c r="K39" s="72">
        <f t="shared" si="20"/>
        <v>0.20319370381799998</v>
      </c>
      <c r="L39" s="72">
        <f t="shared" si="20"/>
        <v>0.22312658806199998</v>
      </c>
      <c r="M39" s="72">
        <f t="shared" si="20"/>
        <v>0.24258525618599996</v>
      </c>
      <c r="N39" s="72">
        <f t="shared" si="20"/>
        <v>0.26204392430999995</v>
      </c>
      <c r="O39" s="72">
        <f t="shared" si="20"/>
        <v>0.28150259243399994</v>
      </c>
      <c r="P39" s="72">
        <f t="shared" si="20"/>
        <v>0.30096126055799993</v>
      </c>
      <c r="Q39" s="72">
        <f t="shared" si="20"/>
        <v>0.32041992868199992</v>
      </c>
      <c r="R39" s="72">
        <f t="shared" si="20"/>
        <v>0.33987859680599991</v>
      </c>
      <c r="S39" s="72">
        <f t="shared" si="20"/>
        <v>0.3593372649299999</v>
      </c>
      <c r="T39" s="72">
        <f t="shared" si="20"/>
        <v>0.37879593305399989</v>
      </c>
      <c r="U39" s="72">
        <f t="shared" si="20"/>
        <v>0.39825460117799988</v>
      </c>
      <c r="V39" s="72">
        <f t="shared" si="20"/>
        <v>0.41771326930199987</v>
      </c>
      <c r="W39" s="72">
        <f t="shared" si="20"/>
        <v>0.43717193742599986</v>
      </c>
      <c r="X39" s="72">
        <f t="shared" si="20"/>
        <v>0.45663060554999985</v>
      </c>
      <c r="Y39" s="72">
        <f t="shared" si="20"/>
        <v>0.45845633761199983</v>
      </c>
      <c r="Z39" s="72">
        <f t="shared" si="20"/>
        <v>0.44264913361199981</v>
      </c>
      <c r="AA39" s="72">
        <f t="shared" si="20"/>
        <v>0.42684192961199979</v>
      </c>
      <c r="AB39" s="72">
        <f t="shared" si="20"/>
        <v>0.41103472561199977</v>
      </c>
      <c r="AC39" s="72">
        <f t="shared" si="20"/>
        <v>0.39522752161199975</v>
      </c>
      <c r="AD39" s="72">
        <f t="shared" si="20"/>
        <v>0.37942031761199974</v>
      </c>
      <c r="AE39" s="72">
        <f t="shared" si="20"/>
        <v>0.36361311361199972</v>
      </c>
      <c r="AF39" s="72">
        <f t="shared" si="20"/>
        <v>0.3478059096119997</v>
      </c>
      <c r="AG39" s="72">
        <f t="shared" si="20"/>
        <v>0.33199870561199968</v>
      </c>
      <c r="AH39" s="72">
        <f t="shared" si="20"/>
        <v>0.31619150161199966</v>
      </c>
      <c r="AI39" s="72">
        <f t="shared" si="20"/>
        <v>0.30038429761199964</v>
      </c>
      <c r="AJ39" s="72">
        <f t="shared" si="20"/>
        <v>0.28457709361199962</v>
      </c>
      <c r="AK39" s="72">
        <f t="shared" si="20"/>
        <v>0.2687698896119996</v>
      </c>
      <c r="AL39" s="72">
        <f t="shared" si="20"/>
        <v>0.25296268561199958</v>
      </c>
      <c r="AM39" s="72">
        <f t="shared" si="20"/>
        <v>0.23715548161199959</v>
      </c>
      <c r="AN39" s="72">
        <f t="shared" si="20"/>
        <v>0.2213482776119996</v>
      </c>
      <c r="AO39" s="72">
        <f t="shared" si="20"/>
        <v>0.20554107361199961</v>
      </c>
      <c r="AP39" s="72">
        <f t="shared" si="20"/>
        <v>0.18973386961199962</v>
      </c>
      <c r="AQ39" s="72">
        <f t="shared" si="20"/>
        <v>0.17392666561199963</v>
      </c>
      <c r="AR39" s="72">
        <f t="shared" si="20"/>
        <v>0.15811946161199963</v>
      </c>
      <c r="AS39" s="72">
        <f t="shared" si="20"/>
        <v>0.14231225761199964</v>
      </c>
      <c r="AT39" s="72">
        <f t="shared" si="20"/>
        <v>0.12650505361199965</v>
      </c>
      <c r="AU39" s="72">
        <f t="shared" si="20"/>
        <v>0.11069784961199965</v>
      </c>
      <c r="AV39" s="72">
        <f t="shared" si="20"/>
        <v>9.4890645611999641E-2</v>
      </c>
      <c r="AW39" s="72">
        <f t="shared" si="20"/>
        <v>7.9083441611999636E-2</v>
      </c>
      <c r="AX39" s="72">
        <f t="shared" si="20"/>
        <v>6.3276237611999631E-2</v>
      </c>
      <c r="AY39" s="72">
        <f t="shared" si="20"/>
        <v>4.7469033611999625E-2</v>
      </c>
      <c r="AZ39" s="72">
        <f t="shared" si="20"/>
        <v>3.166182961199962E-2</v>
      </c>
      <c r="BA39" s="72">
        <f t="shared" si="20"/>
        <v>1.5854625611999618E-2</v>
      </c>
      <c r="BB39" s="72">
        <f t="shared" si="20"/>
        <v>4.7421611999616531E-5</v>
      </c>
      <c r="BC39" s="72">
        <f t="shared" si="20"/>
        <v>4.7421611999616531E-5</v>
      </c>
      <c r="BD39" s="72">
        <f t="shared" si="20"/>
        <v>4.7421611999616531E-5</v>
      </c>
      <c r="BE39" s="72">
        <f t="shared" si="20"/>
        <v>4.7421611999616531E-5</v>
      </c>
      <c r="BF39" s="72">
        <f t="shared" si="20"/>
        <v>4.7421611999616531E-5</v>
      </c>
      <c r="BG39" s="72">
        <f t="shared" si="20"/>
        <v>4.7421611999616531E-5</v>
      </c>
      <c r="BH39" s="72">
        <f t="shared" si="20"/>
        <v>4.7421611999616531E-5</v>
      </c>
      <c r="BI39" s="72">
        <f t="shared" si="20"/>
        <v>4.7421611999616531E-5</v>
      </c>
      <c r="BJ39" s="72">
        <f t="shared" si="20"/>
        <v>4.7421611999616531E-5</v>
      </c>
      <c r="BK39" s="72">
        <f t="shared" si="20"/>
        <v>4.7421611999616531E-5</v>
      </c>
      <c r="BL39" s="72">
        <f t="shared" si="20"/>
        <v>4.7421611999616531E-5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</f>
        <v>6.5863350000000001E-2</v>
      </c>
      <c r="E40" s="74">
        <f t="shared" ref="E40:BL40" si="21">(E26-E115)</f>
        <v>0.19642332779999999</v>
      </c>
      <c r="F40" s="74">
        <f t="shared" si="21"/>
        <v>0.17602450739999997</v>
      </c>
      <c r="G40" s="74">
        <f t="shared" si="21"/>
        <v>0.15720640739999997</v>
      </c>
      <c r="H40" s="74">
        <f t="shared" si="21"/>
        <v>0.1397432106</v>
      </c>
      <c r="I40" s="74">
        <f t="shared" si="21"/>
        <v>0.123634917</v>
      </c>
      <c r="J40" s="74">
        <f t="shared" si="21"/>
        <v>0.1086933456</v>
      </c>
      <c r="K40" s="74">
        <f t="shared" si="21"/>
        <v>9.491849640000001E-2</v>
      </c>
      <c r="L40" s="74">
        <f t="shared" si="21"/>
        <v>9.2660324400000008E-2</v>
      </c>
      <c r="M40" s="74">
        <f t="shared" si="21"/>
        <v>9.2660324400000008E-2</v>
      </c>
      <c r="N40" s="74">
        <f t="shared" si="21"/>
        <v>9.2660324400000008E-2</v>
      </c>
      <c r="O40" s="74">
        <f t="shared" si="21"/>
        <v>9.2660324400000008E-2</v>
      </c>
      <c r="P40" s="74">
        <f t="shared" si="21"/>
        <v>9.2660324400000008E-2</v>
      </c>
      <c r="Q40" s="74">
        <f t="shared" si="21"/>
        <v>9.2660324400000008E-2</v>
      </c>
      <c r="R40" s="74">
        <f t="shared" si="21"/>
        <v>9.2660324400000008E-2</v>
      </c>
      <c r="S40" s="74">
        <f t="shared" si="21"/>
        <v>9.2660324400000008E-2</v>
      </c>
      <c r="T40" s="74">
        <f t="shared" si="21"/>
        <v>9.2660324400000008E-2</v>
      </c>
      <c r="U40" s="74">
        <f t="shared" si="21"/>
        <v>9.2660324400000008E-2</v>
      </c>
      <c r="V40" s="74">
        <f t="shared" si="21"/>
        <v>9.2660324400000008E-2</v>
      </c>
      <c r="W40" s="74">
        <f t="shared" si="21"/>
        <v>9.2660324400000008E-2</v>
      </c>
      <c r="X40" s="74">
        <f t="shared" si="21"/>
        <v>8.6939622000000022E-3</v>
      </c>
      <c r="Y40" s="74">
        <f t="shared" si="21"/>
        <v>-7.5272400000000003E-2</v>
      </c>
      <c r="Z40" s="74">
        <f t="shared" si="21"/>
        <v>-7.5272400000000003E-2</v>
      </c>
      <c r="AA40" s="74">
        <f t="shared" si="21"/>
        <v>-7.5272400000000003E-2</v>
      </c>
      <c r="AB40" s="74">
        <f t="shared" si="21"/>
        <v>-7.5272400000000003E-2</v>
      </c>
      <c r="AC40" s="74">
        <f t="shared" si="21"/>
        <v>-7.5272400000000003E-2</v>
      </c>
      <c r="AD40" s="74">
        <f t="shared" si="21"/>
        <v>-7.5272400000000003E-2</v>
      </c>
      <c r="AE40" s="74">
        <f t="shared" si="21"/>
        <v>-7.5272400000000003E-2</v>
      </c>
      <c r="AF40" s="74">
        <f t="shared" si="21"/>
        <v>-7.5272400000000003E-2</v>
      </c>
      <c r="AG40" s="74">
        <f t="shared" si="21"/>
        <v>-7.5272400000000003E-2</v>
      </c>
      <c r="AH40" s="74">
        <f t="shared" si="21"/>
        <v>-7.5272400000000003E-2</v>
      </c>
      <c r="AI40" s="74">
        <f t="shared" si="21"/>
        <v>-7.5272400000000003E-2</v>
      </c>
      <c r="AJ40" s="74">
        <f t="shared" si="21"/>
        <v>-7.5272400000000003E-2</v>
      </c>
      <c r="AK40" s="74">
        <f t="shared" si="21"/>
        <v>-7.5272400000000003E-2</v>
      </c>
      <c r="AL40" s="74">
        <f t="shared" si="21"/>
        <v>-7.5272400000000003E-2</v>
      </c>
      <c r="AM40" s="74">
        <f t="shared" si="21"/>
        <v>-7.5272400000000003E-2</v>
      </c>
      <c r="AN40" s="74">
        <f t="shared" si="21"/>
        <v>-7.5272400000000003E-2</v>
      </c>
      <c r="AO40" s="74">
        <f t="shared" si="21"/>
        <v>-7.5272400000000003E-2</v>
      </c>
      <c r="AP40" s="74">
        <f t="shared" si="21"/>
        <v>-7.5272400000000003E-2</v>
      </c>
      <c r="AQ40" s="74">
        <f t="shared" si="21"/>
        <v>-7.5272400000000003E-2</v>
      </c>
      <c r="AR40" s="74">
        <f t="shared" si="21"/>
        <v>-7.5272400000000003E-2</v>
      </c>
      <c r="AS40" s="74">
        <f t="shared" si="21"/>
        <v>-7.5272400000000003E-2</v>
      </c>
      <c r="AT40" s="74">
        <f t="shared" si="21"/>
        <v>-7.5272400000000003E-2</v>
      </c>
      <c r="AU40" s="74">
        <f t="shared" si="21"/>
        <v>-7.5272400000000003E-2</v>
      </c>
      <c r="AV40" s="74">
        <f t="shared" si="21"/>
        <v>-7.5272400000000003E-2</v>
      </c>
      <c r="AW40" s="74">
        <f t="shared" si="21"/>
        <v>-7.5272400000000003E-2</v>
      </c>
      <c r="AX40" s="74">
        <f t="shared" si="21"/>
        <v>-7.5272400000000003E-2</v>
      </c>
      <c r="AY40" s="74">
        <f t="shared" si="21"/>
        <v>-7.5272400000000003E-2</v>
      </c>
      <c r="AZ40" s="74">
        <f t="shared" si="21"/>
        <v>-7.5272400000000003E-2</v>
      </c>
      <c r="BA40" s="74">
        <f t="shared" si="21"/>
        <v>-7.5272400000000003E-2</v>
      </c>
      <c r="BB40" s="74">
        <f t="shared" si="21"/>
        <v>0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2.258171999993952E-4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>
        <f>D40*FIT_35</f>
        <v>2.3052172499999999E-2</v>
      </c>
      <c r="E41" s="74">
        <f>E40*FIT_35-SUM(D40:E40)*FIT_Tax_Change</f>
        <v>3.2028029837999995E-2</v>
      </c>
      <c r="F41" s="74">
        <f>F40*FIT_21</f>
        <v>3.6965146553999996E-2</v>
      </c>
      <c r="G41" s="74">
        <f>G40*FIT_21</f>
        <v>3.3013345553999991E-2</v>
      </c>
      <c r="H41" s="74">
        <f>H40*FIT_21</f>
        <v>2.9346074226E-2</v>
      </c>
      <c r="I41" s="74">
        <f t="shared" ref="I41:AK41" si="22">I40*FIT_21</f>
        <v>2.5963332569999997E-2</v>
      </c>
      <c r="J41" s="74">
        <f>J40*FIT_21</f>
        <v>2.2825602576000002E-2</v>
      </c>
      <c r="K41" s="74">
        <f t="shared" si="22"/>
        <v>1.9932884244000002E-2</v>
      </c>
      <c r="L41" s="74">
        <f t="shared" si="22"/>
        <v>1.9458668124E-2</v>
      </c>
      <c r="M41" s="74">
        <f>M40*FIT_21</f>
        <v>1.9458668124E-2</v>
      </c>
      <c r="N41" s="74">
        <f t="shared" si="22"/>
        <v>1.9458668124E-2</v>
      </c>
      <c r="O41" s="74">
        <f>O40*FIT_21</f>
        <v>1.9458668124E-2</v>
      </c>
      <c r="P41" s="74">
        <f t="shared" si="22"/>
        <v>1.9458668124E-2</v>
      </c>
      <c r="Q41" s="74">
        <f t="shared" si="22"/>
        <v>1.9458668124E-2</v>
      </c>
      <c r="R41" s="74">
        <f t="shared" si="22"/>
        <v>1.9458668124E-2</v>
      </c>
      <c r="S41" s="74">
        <f t="shared" si="22"/>
        <v>1.9458668124E-2</v>
      </c>
      <c r="T41" s="74">
        <f t="shared" si="22"/>
        <v>1.9458668124E-2</v>
      </c>
      <c r="U41" s="74">
        <f t="shared" si="22"/>
        <v>1.9458668124E-2</v>
      </c>
      <c r="V41" s="74">
        <f t="shared" si="22"/>
        <v>1.9458668124E-2</v>
      </c>
      <c r="W41" s="74">
        <f t="shared" si="22"/>
        <v>1.9458668124E-2</v>
      </c>
      <c r="X41" s="74">
        <f t="shared" si="22"/>
        <v>1.8257320620000005E-3</v>
      </c>
      <c r="Y41" s="74">
        <f t="shared" si="22"/>
        <v>-1.5807204000000002E-2</v>
      </c>
      <c r="Z41" s="74">
        <f t="shared" si="22"/>
        <v>-1.5807204000000002E-2</v>
      </c>
      <c r="AA41" s="74">
        <f t="shared" si="22"/>
        <v>-1.5807204000000002E-2</v>
      </c>
      <c r="AB41" s="74">
        <f t="shared" si="22"/>
        <v>-1.5807204000000002E-2</v>
      </c>
      <c r="AC41" s="74">
        <f t="shared" si="22"/>
        <v>-1.5807204000000002E-2</v>
      </c>
      <c r="AD41" s="74">
        <f t="shared" si="22"/>
        <v>-1.5807204000000002E-2</v>
      </c>
      <c r="AE41" s="74">
        <f t="shared" si="22"/>
        <v>-1.5807204000000002E-2</v>
      </c>
      <c r="AF41" s="74">
        <f t="shared" si="22"/>
        <v>-1.5807204000000002E-2</v>
      </c>
      <c r="AG41" s="74">
        <f t="shared" si="22"/>
        <v>-1.5807204000000002E-2</v>
      </c>
      <c r="AH41" s="74">
        <f t="shared" si="22"/>
        <v>-1.5807204000000002E-2</v>
      </c>
      <c r="AI41" s="74">
        <f t="shared" si="22"/>
        <v>-1.5807204000000002E-2</v>
      </c>
      <c r="AJ41" s="74">
        <f t="shared" si="22"/>
        <v>-1.5807204000000002E-2</v>
      </c>
      <c r="AK41" s="74">
        <f t="shared" si="22"/>
        <v>-1.5807204000000002E-2</v>
      </c>
      <c r="AL41" s="74">
        <f t="shared" ref="AL41:BL41" si="23">AL40*FIT_21</f>
        <v>-1.5807204000000002E-2</v>
      </c>
      <c r="AM41" s="74">
        <f t="shared" si="23"/>
        <v>-1.5807204000000002E-2</v>
      </c>
      <c r="AN41" s="74">
        <f t="shared" si="23"/>
        <v>-1.5807204000000002E-2</v>
      </c>
      <c r="AO41" s="74">
        <f t="shared" si="23"/>
        <v>-1.5807204000000002E-2</v>
      </c>
      <c r="AP41" s="74">
        <f t="shared" si="23"/>
        <v>-1.5807204000000002E-2</v>
      </c>
      <c r="AQ41" s="74">
        <f t="shared" si="23"/>
        <v>-1.5807204000000002E-2</v>
      </c>
      <c r="AR41" s="74">
        <f t="shared" si="23"/>
        <v>-1.5807204000000002E-2</v>
      </c>
      <c r="AS41" s="74">
        <f t="shared" si="23"/>
        <v>-1.5807204000000002E-2</v>
      </c>
      <c r="AT41" s="74">
        <f t="shared" si="23"/>
        <v>-1.5807204000000002E-2</v>
      </c>
      <c r="AU41" s="74">
        <f t="shared" si="23"/>
        <v>-1.5807204000000002E-2</v>
      </c>
      <c r="AV41" s="74">
        <f t="shared" si="23"/>
        <v>-1.5807204000000002E-2</v>
      </c>
      <c r="AW41" s="74">
        <f t="shared" si="23"/>
        <v>-1.5807204000000002E-2</v>
      </c>
      <c r="AX41" s="74">
        <f t="shared" si="23"/>
        <v>-1.5807204000000002E-2</v>
      </c>
      <c r="AY41" s="74">
        <f t="shared" si="23"/>
        <v>-1.5807204000000002E-2</v>
      </c>
      <c r="AZ41" s="74">
        <f t="shared" si="23"/>
        <v>-1.5807204000000002E-2</v>
      </c>
      <c r="BA41" s="74">
        <f t="shared" si="23"/>
        <v>-1.5807204000000002E-2</v>
      </c>
      <c r="BB41" s="74">
        <f t="shared" si="23"/>
        <v>0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4.7421611999616531E-5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" si="24">SUM(C39:C40)</f>
        <v>0</v>
      </c>
      <c r="D42" s="72">
        <f>SUM(D39,D41)</f>
        <v>2.3052172499999999E-2</v>
      </c>
      <c r="E42" s="72">
        <f>SUM(E39,E41)</f>
        <v>5.5080202337999998E-2</v>
      </c>
      <c r="F42" s="72">
        <f t="shared" ref="F42:H42" si="25">SUM(F39,F41)</f>
        <v>9.2045348892000001E-2</v>
      </c>
      <c r="G42" s="72">
        <f t="shared" si="25"/>
        <v>0.12505869444599998</v>
      </c>
      <c r="H42" s="72">
        <f t="shared" si="25"/>
        <v>0.15440476867199998</v>
      </c>
      <c r="I42" s="72">
        <f t="shared" ref="I42" si="26">SUM(I39,I41)</f>
        <v>0.18036810124199998</v>
      </c>
      <c r="J42" s="72">
        <f t="shared" ref="J42" si="27">SUM(J39,J41)</f>
        <v>0.20319370381799998</v>
      </c>
      <c r="K42" s="72">
        <f t="shared" ref="K42:L42" si="28">SUM(K39,K41)</f>
        <v>0.22312658806199998</v>
      </c>
      <c r="L42" s="72">
        <f t="shared" si="28"/>
        <v>0.24258525618599996</v>
      </c>
      <c r="M42" s="72">
        <f t="shared" ref="M42" si="29">SUM(M39,M41)</f>
        <v>0.26204392430999995</v>
      </c>
      <c r="N42" s="72">
        <f t="shared" ref="N42" si="30">SUM(N39,N41)</f>
        <v>0.28150259243399994</v>
      </c>
      <c r="O42" s="72">
        <f t="shared" ref="O42:P42" si="31">SUM(O39,O41)</f>
        <v>0.30096126055799993</v>
      </c>
      <c r="P42" s="72">
        <f t="shared" si="31"/>
        <v>0.32041992868199992</v>
      </c>
      <c r="Q42" s="72">
        <f t="shared" ref="Q42" si="32">SUM(Q39,Q41)</f>
        <v>0.33987859680599991</v>
      </c>
      <c r="R42" s="72">
        <f t="shared" ref="R42" si="33">SUM(R39,R41)</f>
        <v>0.3593372649299999</v>
      </c>
      <c r="S42" s="72">
        <f t="shared" ref="S42:T42" si="34">SUM(S39,S41)</f>
        <v>0.37879593305399989</v>
      </c>
      <c r="T42" s="72">
        <f t="shared" si="34"/>
        <v>0.39825460117799988</v>
      </c>
      <c r="U42" s="72">
        <f t="shared" ref="U42" si="35">SUM(U39,U41)</f>
        <v>0.41771326930199987</v>
      </c>
      <c r="V42" s="72">
        <f t="shared" ref="V42" si="36">SUM(V39,V41)</f>
        <v>0.43717193742599986</v>
      </c>
      <c r="W42" s="72">
        <f t="shared" ref="W42:X42" si="37">SUM(W39,W41)</f>
        <v>0.45663060554999985</v>
      </c>
      <c r="X42" s="72">
        <f t="shared" si="37"/>
        <v>0.45845633761199983</v>
      </c>
      <c r="Y42" s="72">
        <f t="shared" ref="Y42" si="38">SUM(Y39,Y41)</f>
        <v>0.44264913361199981</v>
      </c>
      <c r="Z42" s="72">
        <f t="shared" ref="Z42" si="39">SUM(Z39,Z41)</f>
        <v>0.42684192961199979</v>
      </c>
      <c r="AA42" s="72">
        <f t="shared" ref="AA42:AB42" si="40">SUM(AA39,AA41)</f>
        <v>0.41103472561199977</v>
      </c>
      <c r="AB42" s="72">
        <f t="shared" si="40"/>
        <v>0.39522752161199975</v>
      </c>
      <c r="AC42" s="72">
        <f t="shared" ref="AC42" si="41">SUM(AC39,AC41)</f>
        <v>0.37942031761199974</v>
      </c>
      <c r="AD42" s="72">
        <f t="shared" ref="AD42" si="42">SUM(AD39,AD41)</f>
        <v>0.36361311361199972</v>
      </c>
      <c r="AE42" s="72">
        <f t="shared" ref="AE42:AF42" si="43">SUM(AE39,AE41)</f>
        <v>0.3478059096119997</v>
      </c>
      <c r="AF42" s="72">
        <f t="shared" si="43"/>
        <v>0.33199870561199968</v>
      </c>
      <c r="AG42" s="72">
        <f t="shared" ref="AG42" si="44">SUM(AG39,AG41)</f>
        <v>0.31619150161199966</v>
      </c>
      <c r="AH42" s="72">
        <f t="shared" ref="AH42" si="45">SUM(AH39,AH41)</f>
        <v>0.30038429761199964</v>
      </c>
      <c r="AI42" s="72">
        <f t="shared" ref="AI42:AJ42" si="46">SUM(AI39,AI41)</f>
        <v>0.28457709361199962</v>
      </c>
      <c r="AJ42" s="72">
        <f t="shared" si="46"/>
        <v>0.2687698896119996</v>
      </c>
      <c r="AK42" s="72">
        <f t="shared" ref="AK42" si="47">SUM(AK39,AK41)</f>
        <v>0.25296268561199958</v>
      </c>
      <c r="AL42" s="72">
        <f t="shared" ref="AL42" si="48">SUM(AL39,AL41)</f>
        <v>0.23715548161199959</v>
      </c>
      <c r="AM42" s="72">
        <f t="shared" ref="AM42:AN42" si="49">SUM(AM39,AM41)</f>
        <v>0.2213482776119996</v>
      </c>
      <c r="AN42" s="72">
        <f t="shared" si="49"/>
        <v>0.20554107361199961</v>
      </c>
      <c r="AO42" s="72">
        <f t="shared" ref="AO42" si="50">SUM(AO39,AO41)</f>
        <v>0.18973386961199962</v>
      </c>
      <c r="AP42" s="72">
        <f t="shared" ref="AP42" si="51">SUM(AP39,AP41)</f>
        <v>0.17392666561199963</v>
      </c>
      <c r="AQ42" s="72">
        <f t="shared" ref="AQ42:AR42" si="52">SUM(AQ39,AQ41)</f>
        <v>0.15811946161199963</v>
      </c>
      <c r="AR42" s="72">
        <f t="shared" si="52"/>
        <v>0.14231225761199964</v>
      </c>
      <c r="AS42" s="72">
        <f t="shared" ref="AS42" si="53">SUM(AS39,AS41)</f>
        <v>0.12650505361199965</v>
      </c>
      <c r="AT42" s="72">
        <f t="shared" ref="AT42" si="54">SUM(AT39,AT41)</f>
        <v>0.11069784961199965</v>
      </c>
      <c r="AU42" s="72">
        <f t="shared" ref="AU42:AV42" si="55">SUM(AU39,AU41)</f>
        <v>9.4890645611999641E-2</v>
      </c>
      <c r="AV42" s="72">
        <f t="shared" si="55"/>
        <v>7.9083441611999636E-2</v>
      </c>
      <c r="AW42" s="72">
        <f t="shared" ref="AW42" si="56">SUM(AW39,AW41)</f>
        <v>6.3276237611999631E-2</v>
      </c>
      <c r="AX42" s="72">
        <f t="shared" ref="AX42" si="57">SUM(AX39,AX41)</f>
        <v>4.7469033611999625E-2</v>
      </c>
      <c r="AY42" s="72">
        <f t="shared" ref="AY42:AZ42" si="58">SUM(AY39,AY41)</f>
        <v>3.166182961199962E-2</v>
      </c>
      <c r="AZ42" s="72">
        <f t="shared" si="58"/>
        <v>1.5854625611999618E-2</v>
      </c>
      <c r="BA42" s="72">
        <f t="shared" ref="BA42" si="59">SUM(BA39,BA41)</f>
        <v>4.7421611999616531E-5</v>
      </c>
      <c r="BB42" s="72">
        <f t="shared" ref="BB42" si="60">SUM(BB39,BB41)</f>
        <v>4.7421611999616531E-5</v>
      </c>
      <c r="BC42" s="72">
        <f t="shared" ref="BC42:BD42" si="61">SUM(BC39,BC41)</f>
        <v>4.7421611999616531E-5</v>
      </c>
      <c r="BD42" s="72">
        <f t="shared" si="61"/>
        <v>4.7421611999616531E-5</v>
      </c>
      <c r="BE42" s="72">
        <f t="shared" ref="BE42" si="62">SUM(BE39,BE41)</f>
        <v>4.7421611999616531E-5</v>
      </c>
      <c r="BF42" s="72">
        <f t="shared" ref="BF42" si="63">SUM(BF39,BF41)</f>
        <v>4.7421611999616531E-5</v>
      </c>
      <c r="BG42" s="72">
        <f t="shared" ref="BG42:BH42" si="64">SUM(BG39,BG41)</f>
        <v>4.7421611999616531E-5</v>
      </c>
      <c r="BH42" s="72">
        <f t="shared" si="64"/>
        <v>4.7421611999616531E-5</v>
      </c>
      <c r="BI42" s="72">
        <f t="shared" ref="BI42" si="65">SUM(BI39,BI41)</f>
        <v>4.7421611999616531E-5</v>
      </c>
      <c r="BJ42" s="72">
        <f t="shared" ref="BJ42" si="66">SUM(BJ39,BJ41)</f>
        <v>4.7421611999616531E-5</v>
      </c>
      <c r="BK42" s="72">
        <f t="shared" ref="BK42:BL42" si="67">SUM(BK39,BK41)</f>
        <v>4.7421611999616531E-5</v>
      </c>
      <c r="BL42" s="72">
        <f t="shared" si="67"/>
        <v>4.7421611999616531E-5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68">AVERAGE(C39,C42)</f>
        <v>0</v>
      </c>
      <c r="D43" s="66">
        <f t="shared" si="68"/>
        <v>1.1526086249999999E-2</v>
      </c>
      <c r="E43" s="66">
        <f t="shared" si="68"/>
        <v>3.9066187418999997E-2</v>
      </c>
      <c r="F43" s="66">
        <f>AVERAGE(F39,F42)</f>
        <v>7.3562775614999992E-2</v>
      </c>
      <c r="G43" s="66">
        <f t="shared" si="68"/>
        <v>0.10855202166899999</v>
      </c>
      <c r="H43" s="66">
        <f t="shared" si="68"/>
        <v>0.13973173155899998</v>
      </c>
      <c r="I43" s="66">
        <f t="shared" si="68"/>
        <v>0.16738643495699998</v>
      </c>
      <c r="J43" s="66">
        <f t="shared" si="68"/>
        <v>0.19178090252999996</v>
      </c>
      <c r="K43" s="66">
        <f t="shared" si="68"/>
        <v>0.21316014593999999</v>
      </c>
      <c r="L43" s="66">
        <f t="shared" si="68"/>
        <v>0.23285592212399997</v>
      </c>
      <c r="M43" s="66">
        <f t="shared" si="68"/>
        <v>0.25231459024799996</v>
      </c>
      <c r="N43" s="66">
        <f t="shared" si="68"/>
        <v>0.27177325837199995</v>
      </c>
      <c r="O43" s="66">
        <f t="shared" si="68"/>
        <v>0.29123192649599994</v>
      </c>
      <c r="P43" s="66">
        <f t="shared" si="68"/>
        <v>0.31069059461999993</v>
      </c>
      <c r="Q43" s="66">
        <f t="shared" si="68"/>
        <v>0.33014926274399992</v>
      </c>
      <c r="R43" s="66">
        <f t="shared" si="68"/>
        <v>0.34960793086799991</v>
      </c>
      <c r="S43" s="66">
        <f t="shared" si="68"/>
        <v>0.36906659899199989</v>
      </c>
      <c r="T43" s="66">
        <f t="shared" si="68"/>
        <v>0.38852526711599988</v>
      </c>
      <c r="U43" s="66">
        <f t="shared" si="68"/>
        <v>0.40798393523999987</v>
      </c>
      <c r="V43" s="66">
        <f t="shared" si="68"/>
        <v>0.42744260336399986</v>
      </c>
      <c r="W43" s="66">
        <f t="shared" si="68"/>
        <v>0.44690127148799985</v>
      </c>
      <c r="X43" s="66">
        <f t="shared" si="68"/>
        <v>0.45754347158099984</v>
      </c>
      <c r="Y43" s="66">
        <f t="shared" si="68"/>
        <v>0.45055273561199982</v>
      </c>
      <c r="Z43" s="66">
        <f t="shared" si="68"/>
        <v>0.4347455316119998</v>
      </c>
      <c r="AA43" s="66">
        <f t="shared" si="68"/>
        <v>0.41893832761199978</v>
      </c>
      <c r="AB43" s="66">
        <f t="shared" si="68"/>
        <v>0.40313112361199976</v>
      </c>
      <c r="AC43" s="66">
        <f t="shared" si="68"/>
        <v>0.38732391961199975</v>
      </c>
      <c r="AD43" s="66">
        <f t="shared" si="68"/>
        <v>0.37151671561199973</v>
      </c>
      <c r="AE43" s="66">
        <f t="shared" si="68"/>
        <v>0.35570951161199971</v>
      </c>
      <c r="AF43" s="66">
        <f t="shared" si="68"/>
        <v>0.33990230761199969</v>
      </c>
      <c r="AG43" s="66">
        <f t="shared" si="68"/>
        <v>0.32409510361199967</v>
      </c>
      <c r="AH43" s="66">
        <f t="shared" si="68"/>
        <v>0.30828789961199965</v>
      </c>
      <c r="AI43" s="66">
        <f t="shared" si="68"/>
        <v>0.29248069561199963</v>
      </c>
      <c r="AJ43" s="66">
        <f t="shared" si="68"/>
        <v>0.27667349161199961</v>
      </c>
      <c r="AK43" s="66">
        <f t="shared" si="68"/>
        <v>0.26086628761199959</v>
      </c>
      <c r="AL43" s="66">
        <f t="shared" si="68"/>
        <v>0.24505908361199957</v>
      </c>
      <c r="AM43" s="66">
        <f t="shared" si="68"/>
        <v>0.22925187961199961</v>
      </c>
      <c r="AN43" s="66">
        <f t="shared" si="68"/>
        <v>0.21344467561199959</v>
      </c>
      <c r="AO43" s="66">
        <f t="shared" si="68"/>
        <v>0.19763747161199963</v>
      </c>
      <c r="AP43" s="66">
        <f t="shared" si="68"/>
        <v>0.18183026761199961</v>
      </c>
      <c r="AQ43" s="66">
        <f t="shared" si="68"/>
        <v>0.16602306361199964</v>
      </c>
      <c r="AR43" s="66">
        <f t="shared" si="68"/>
        <v>0.15021585961199962</v>
      </c>
      <c r="AS43" s="66">
        <f t="shared" si="68"/>
        <v>0.13440865561199966</v>
      </c>
      <c r="AT43" s="66">
        <f t="shared" si="68"/>
        <v>0.11860145161199964</v>
      </c>
      <c r="AU43" s="66">
        <f t="shared" si="68"/>
        <v>0.10279424761199965</v>
      </c>
      <c r="AV43" s="66">
        <f t="shared" si="68"/>
        <v>8.6987043611999632E-2</v>
      </c>
      <c r="AW43" s="66">
        <f t="shared" si="68"/>
        <v>7.117983961199964E-2</v>
      </c>
      <c r="AX43" s="66">
        <f t="shared" si="68"/>
        <v>5.5372635611999628E-2</v>
      </c>
      <c r="AY43" s="66">
        <f t="shared" si="68"/>
        <v>3.9565431611999623E-2</v>
      </c>
      <c r="AZ43" s="66">
        <f t="shared" si="68"/>
        <v>2.3758227611999617E-2</v>
      </c>
      <c r="BA43" s="66">
        <f t="shared" si="68"/>
        <v>7.9510236119996174E-3</v>
      </c>
      <c r="BB43" s="66">
        <f t="shared" si="68"/>
        <v>4.7421611999616531E-5</v>
      </c>
      <c r="BC43" s="66">
        <f t="shared" si="68"/>
        <v>4.7421611999616531E-5</v>
      </c>
      <c r="BD43" s="66">
        <f t="shared" si="68"/>
        <v>4.7421611999616531E-5</v>
      </c>
      <c r="BE43" s="66">
        <f t="shared" si="68"/>
        <v>4.7421611999616531E-5</v>
      </c>
      <c r="BF43" s="66">
        <f t="shared" si="68"/>
        <v>4.7421611999616531E-5</v>
      </c>
      <c r="BG43" s="66">
        <f t="shared" si="68"/>
        <v>4.7421611999616531E-5</v>
      </c>
      <c r="BH43" s="66">
        <f t="shared" si="68"/>
        <v>4.7421611999616531E-5</v>
      </c>
      <c r="BI43" s="66">
        <f t="shared" si="68"/>
        <v>4.7421611999616531E-5</v>
      </c>
      <c r="BJ43" s="66">
        <f t="shared" si="68"/>
        <v>4.7421611999616531E-5</v>
      </c>
      <c r="BK43" s="66">
        <f t="shared" si="68"/>
        <v>4.7421611999616531E-5</v>
      </c>
      <c r="BL43" s="66">
        <f t="shared" si="68"/>
        <v>4.7421611999616531E-5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69">B48</f>
        <v>0</v>
      </c>
      <c r="D46" s="53">
        <f t="shared" si="69"/>
        <v>0</v>
      </c>
      <c r="E46" s="53">
        <f t="shared" si="69"/>
        <v>4.2811177500000006E-3</v>
      </c>
      <c r="F46" s="53">
        <f t="shared" si="69"/>
        <v>1.7048634057000002E-2</v>
      </c>
      <c r="G46" s="53">
        <f t="shared" si="69"/>
        <v>2.8490227037999999E-2</v>
      </c>
      <c r="H46" s="53">
        <f t="shared" si="69"/>
        <v>3.8708643518999997E-2</v>
      </c>
      <c r="I46" s="53">
        <f t="shared" si="69"/>
        <v>4.7791952207999998E-2</v>
      </c>
      <c r="J46" s="53">
        <f t="shared" si="69"/>
        <v>5.5828221812999998E-2</v>
      </c>
      <c r="K46" s="53">
        <f t="shared" si="69"/>
        <v>6.2893289276999997E-2</v>
      </c>
      <c r="L46" s="53">
        <f t="shared" si="69"/>
        <v>6.9062991542999996E-2</v>
      </c>
      <c r="M46" s="53">
        <f t="shared" si="69"/>
        <v>7.5085912628999996E-2</v>
      </c>
      <c r="N46" s="53">
        <f t="shared" si="69"/>
        <v>8.1108833714999995E-2</v>
      </c>
      <c r="O46" s="53">
        <f t="shared" si="69"/>
        <v>8.7131754800999994E-2</v>
      </c>
      <c r="P46" s="53">
        <f t="shared" si="69"/>
        <v>9.3154675886999994E-2</v>
      </c>
      <c r="Q46" s="53">
        <f t="shared" si="69"/>
        <v>9.9177596972999993E-2</v>
      </c>
      <c r="R46" s="53">
        <f t="shared" si="69"/>
        <v>0.10520051805899999</v>
      </c>
      <c r="S46" s="53">
        <f t="shared" si="69"/>
        <v>0.11122343914499999</v>
      </c>
      <c r="T46" s="53">
        <f t="shared" si="69"/>
        <v>0.11724636023099999</v>
      </c>
      <c r="U46" s="53">
        <f t="shared" si="69"/>
        <v>0.12326928131699999</v>
      </c>
      <c r="V46" s="53">
        <f t="shared" si="69"/>
        <v>0.12929220240299999</v>
      </c>
      <c r="W46" s="53">
        <f t="shared" si="69"/>
        <v>0.13531512348899999</v>
      </c>
      <c r="X46" s="53">
        <f t="shared" si="69"/>
        <v>0.14133804457499999</v>
      </c>
      <c r="Y46" s="53">
        <f t="shared" si="69"/>
        <v>0.14190315211799998</v>
      </c>
      <c r="Z46" s="53">
        <f t="shared" si="69"/>
        <v>0.13701044611799998</v>
      </c>
      <c r="AA46" s="53">
        <f t="shared" si="69"/>
        <v>0.13211774011799998</v>
      </c>
      <c r="AB46" s="53">
        <f t="shared" si="69"/>
        <v>0.12722503411799999</v>
      </c>
      <c r="AC46" s="53">
        <f t="shared" si="69"/>
        <v>0.12233232811799999</v>
      </c>
      <c r="AD46" s="53">
        <f t="shared" si="69"/>
        <v>0.11743962211799999</v>
      </c>
      <c r="AE46" s="53">
        <f t="shared" si="69"/>
        <v>0.112546916118</v>
      </c>
      <c r="AF46" s="53">
        <f t="shared" si="69"/>
        <v>0.107654210118</v>
      </c>
      <c r="AG46" s="53">
        <f t="shared" si="69"/>
        <v>0.102761504118</v>
      </c>
      <c r="AH46" s="53">
        <f t="shared" si="69"/>
        <v>9.7868798118000006E-2</v>
      </c>
      <c r="AI46" s="53">
        <f t="shared" si="69"/>
        <v>9.2976092118000009E-2</v>
      </c>
      <c r="AJ46" s="53">
        <f t="shared" si="69"/>
        <v>8.8083386118000012E-2</v>
      </c>
      <c r="AK46" s="53">
        <f t="shared" si="69"/>
        <v>8.3190680118000015E-2</v>
      </c>
      <c r="AL46" s="53">
        <f t="shared" si="69"/>
        <v>7.8297974118000019E-2</v>
      </c>
      <c r="AM46" s="53">
        <f t="shared" si="69"/>
        <v>7.3405268118000022E-2</v>
      </c>
      <c r="AN46" s="53">
        <f t="shared" si="69"/>
        <v>6.8512562118000025E-2</v>
      </c>
      <c r="AO46" s="53">
        <f t="shared" si="69"/>
        <v>6.3619856118000029E-2</v>
      </c>
      <c r="AP46" s="53">
        <f t="shared" si="69"/>
        <v>5.8727150118000032E-2</v>
      </c>
      <c r="AQ46" s="53">
        <f t="shared" si="69"/>
        <v>5.3834444118000035E-2</v>
      </c>
      <c r="AR46" s="53">
        <f t="shared" si="69"/>
        <v>4.8941738118000039E-2</v>
      </c>
      <c r="AS46" s="53">
        <f t="shared" si="69"/>
        <v>4.4049032118000042E-2</v>
      </c>
      <c r="AT46" s="53">
        <f t="shared" si="69"/>
        <v>3.9156326118000045E-2</v>
      </c>
      <c r="AU46" s="53">
        <f t="shared" si="69"/>
        <v>3.4263620118000049E-2</v>
      </c>
      <c r="AV46" s="53">
        <f t="shared" si="69"/>
        <v>2.9370914118000049E-2</v>
      </c>
      <c r="AW46" s="53">
        <f t="shared" si="69"/>
        <v>2.4478208118000049E-2</v>
      </c>
      <c r="AX46" s="53">
        <f t="shared" si="69"/>
        <v>1.9585502118000048E-2</v>
      </c>
      <c r="AY46" s="53">
        <f t="shared" si="69"/>
        <v>1.4692796118000048E-2</v>
      </c>
      <c r="AZ46" s="53">
        <f t="shared" si="69"/>
        <v>9.8000901180000481E-3</v>
      </c>
      <c r="BA46" s="53">
        <f t="shared" si="69"/>
        <v>4.907384118000048E-3</v>
      </c>
      <c r="BB46" s="53">
        <f t="shared" si="69"/>
        <v>1.4678118000047841E-5</v>
      </c>
      <c r="BC46" s="53">
        <f t="shared" si="69"/>
        <v>1.4678118000047841E-5</v>
      </c>
      <c r="BD46" s="53">
        <f t="shared" si="69"/>
        <v>1.4678118000047841E-5</v>
      </c>
      <c r="BE46" s="53">
        <f t="shared" si="69"/>
        <v>1.4678118000047841E-5</v>
      </c>
      <c r="BF46" s="53">
        <f t="shared" si="69"/>
        <v>1.4678118000047841E-5</v>
      </c>
      <c r="BG46" s="53">
        <f t="shared" si="69"/>
        <v>1.4678118000047841E-5</v>
      </c>
      <c r="BH46" s="53">
        <f t="shared" si="69"/>
        <v>1.4678118000047841E-5</v>
      </c>
      <c r="BI46" s="53">
        <f t="shared" si="69"/>
        <v>1.4678118000047841E-5</v>
      </c>
      <c r="BJ46" s="53">
        <f t="shared" si="69"/>
        <v>1.4678118000047841E-5</v>
      </c>
      <c r="BK46" s="53">
        <f t="shared" si="69"/>
        <v>1.4678118000047841E-5</v>
      </c>
      <c r="BL46" s="53">
        <f t="shared" si="69"/>
        <v>1.4678118000047841E-5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4.2811177500000006E-3</v>
      </c>
      <c r="E47" s="53">
        <f>(E27-E115)*'Assumptions (Inputs)'!$D$26</f>
        <v>1.2767516307E-2</v>
      </c>
      <c r="F47" s="53">
        <f>(F27-F115)*'Assumptions (Inputs)'!$D$26</f>
        <v>1.1441592980999999E-2</v>
      </c>
      <c r="G47" s="53">
        <f>(G27-G115)*'Assumptions (Inputs)'!$D$26</f>
        <v>1.0218416480999998E-2</v>
      </c>
      <c r="H47" s="53">
        <f>(H27-H115)*'Assumptions (Inputs)'!$D$26</f>
        <v>9.0833086890000012E-3</v>
      </c>
      <c r="I47" s="53">
        <f>(I27-I115)*'Assumptions (Inputs)'!$D$26</f>
        <v>8.0362696050000001E-3</v>
      </c>
      <c r="J47" s="53">
        <f>(J27-J115)*'Assumptions (Inputs)'!$D$26</f>
        <v>7.0650674640000003E-3</v>
      </c>
      <c r="K47" s="53">
        <f>(K27-K115)*'Assumptions (Inputs)'!$D$26</f>
        <v>6.1697022660000007E-3</v>
      </c>
      <c r="L47" s="53">
        <f>(L27-L115)*'Assumptions (Inputs)'!$D$26</f>
        <v>6.022921086000001E-3</v>
      </c>
      <c r="M47" s="53">
        <f>(M27-M115)*'Assumptions (Inputs)'!$D$26</f>
        <v>6.022921086000001E-3</v>
      </c>
      <c r="N47" s="53">
        <f>(N27-N115)*'Assumptions (Inputs)'!$D$26</f>
        <v>6.022921086000001E-3</v>
      </c>
      <c r="O47" s="53">
        <f>(O27-O115)*'Assumptions (Inputs)'!$D$26</f>
        <v>6.022921086000001E-3</v>
      </c>
      <c r="P47" s="53">
        <f>(P27-P115)*'Assumptions (Inputs)'!$D$26</f>
        <v>6.022921086000001E-3</v>
      </c>
      <c r="Q47" s="53">
        <f>(Q27-Q115)*'Assumptions (Inputs)'!$D$26</f>
        <v>6.022921086000001E-3</v>
      </c>
      <c r="R47" s="53">
        <f>(R27-R115)*'Assumptions (Inputs)'!$D$26</f>
        <v>6.022921086000001E-3</v>
      </c>
      <c r="S47" s="53">
        <f>(S27-S115)*'Assumptions (Inputs)'!$D$26</f>
        <v>6.022921086000001E-3</v>
      </c>
      <c r="T47" s="53">
        <f>(T27-T115)*'Assumptions (Inputs)'!$D$26</f>
        <v>6.022921086000001E-3</v>
      </c>
      <c r="U47" s="53">
        <f>(U27-U115)*'Assumptions (Inputs)'!$D$26</f>
        <v>6.022921086000001E-3</v>
      </c>
      <c r="V47" s="53">
        <f>(V27-V115)*'Assumptions (Inputs)'!$D$26</f>
        <v>6.022921086000001E-3</v>
      </c>
      <c r="W47" s="53">
        <f>(W27-W115)*'Assumptions (Inputs)'!$D$26</f>
        <v>6.022921086000001E-3</v>
      </c>
      <c r="X47" s="53">
        <f>(X27-X115)*'Assumptions (Inputs)'!$D$26</f>
        <v>5.6510754300000013E-4</v>
      </c>
      <c r="Y47" s="53">
        <f>(Y27-Y115)*'Assumptions (Inputs)'!$D$26</f>
        <v>-4.8927060000000001E-3</v>
      </c>
      <c r="Z47" s="53">
        <f>(Z27-Z115)*'Assumptions (Inputs)'!$D$26</f>
        <v>-4.8927060000000001E-3</v>
      </c>
      <c r="AA47" s="53">
        <f>(AA27-AA115)*'Assumptions (Inputs)'!$D$26</f>
        <v>-4.8927060000000001E-3</v>
      </c>
      <c r="AB47" s="53">
        <f>(AB27-AB115)*'Assumptions (Inputs)'!$D$26</f>
        <v>-4.8927060000000001E-3</v>
      </c>
      <c r="AC47" s="53">
        <f>(AC27-AC115)*'Assumptions (Inputs)'!$D$26</f>
        <v>-4.8927060000000001E-3</v>
      </c>
      <c r="AD47" s="53">
        <f>(AD27-AD115)*'Assumptions (Inputs)'!$D$26</f>
        <v>-4.8927060000000001E-3</v>
      </c>
      <c r="AE47" s="53">
        <f>(AE27-AE115)*'Assumptions (Inputs)'!$D$26</f>
        <v>-4.8927060000000001E-3</v>
      </c>
      <c r="AF47" s="53">
        <f>(AF27-AF115)*'Assumptions (Inputs)'!$D$26</f>
        <v>-4.8927060000000001E-3</v>
      </c>
      <c r="AG47" s="53">
        <f>(AG27-AG115)*'Assumptions (Inputs)'!$D$26</f>
        <v>-4.8927060000000001E-3</v>
      </c>
      <c r="AH47" s="53">
        <f>(AH27-AH115)*'Assumptions (Inputs)'!$D$26</f>
        <v>-4.8927060000000001E-3</v>
      </c>
      <c r="AI47" s="53">
        <f>(AI27-AI115)*'Assumptions (Inputs)'!$D$26</f>
        <v>-4.8927060000000001E-3</v>
      </c>
      <c r="AJ47" s="53">
        <f>(AJ27-AJ115)*'Assumptions (Inputs)'!$D$26</f>
        <v>-4.8927060000000001E-3</v>
      </c>
      <c r="AK47" s="53">
        <f>(AK27-AK115)*'Assumptions (Inputs)'!$D$26</f>
        <v>-4.8927060000000001E-3</v>
      </c>
      <c r="AL47" s="53">
        <f>(AL27-AL115)*'Assumptions (Inputs)'!$D$26</f>
        <v>-4.8927060000000001E-3</v>
      </c>
      <c r="AM47" s="53">
        <f>(AM27-AM115)*'Assumptions (Inputs)'!$D$26</f>
        <v>-4.8927060000000001E-3</v>
      </c>
      <c r="AN47" s="53">
        <f>(AN27-AN115)*'Assumptions (Inputs)'!$D$26</f>
        <v>-4.8927060000000001E-3</v>
      </c>
      <c r="AO47" s="53">
        <f>(AO27-AO115)*'Assumptions (Inputs)'!$D$26</f>
        <v>-4.8927060000000001E-3</v>
      </c>
      <c r="AP47" s="53">
        <f>(AP27-AP115)*'Assumptions (Inputs)'!$D$26</f>
        <v>-4.8927060000000001E-3</v>
      </c>
      <c r="AQ47" s="53">
        <f>(AQ27-AQ115)*'Assumptions (Inputs)'!$D$26</f>
        <v>-4.8927060000000001E-3</v>
      </c>
      <c r="AR47" s="53">
        <f>(AR27-AR115)*'Assumptions (Inputs)'!$D$26</f>
        <v>-4.8927060000000001E-3</v>
      </c>
      <c r="AS47" s="53">
        <f>(AS27-AS115)*'Assumptions (Inputs)'!$D$26</f>
        <v>-4.8927060000000001E-3</v>
      </c>
      <c r="AT47" s="53">
        <f>(AT27-AT115)*'Assumptions (Inputs)'!$D$26</f>
        <v>-4.8927060000000001E-3</v>
      </c>
      <c r="AU47" s="53">
        <f>(AU27-AU115)*'Assumptions (Inputs)'!$D$26</f>
        <v>-4.8927060000000001E-3</v>
      </c>
      <c r="AV47" s="53">
        <f>(AV27-AV115)*'Assumptions (Inputs)'!$D$26</f>
        <v>-4.8927060000000001E-3</v>
      </c>
      <c r="AW47" s="53">
        <f>(AW27-AW115)*'Assumptions (Inputs)'!$D$26</f>
        <v>-4.8927060000000001E-3</v>
      </c>
      <c r="AX47" s="53">
        <f>(AX27-AX115)*'Assumptions (Inputs)'!$D$26</f>
        <v>-4.8927060000000001E-3</v>
      </c>
      <c r="AY47" s="53">
        <f>(AY27-AY115)*'Assumptions (Inputs)'!$D$26</f>
        <v>-4.8927060000000001E-3</v>
      </c>
      <c r="AZ47" s="53">
        <f>(AZ27-AZ115)*'Assumptions (Inputs)'!$D$26</f>
        <v>-4.8927060000000001E-3</v>
      </c>
      <c r="BA47" s="53">
        <f>(BA27-BA115)*'Assumptions (Inputs)'!$D$26</f>
        <v>-4.8927060000000001E-3</v>
      </c>
      <c r="BB47" s="53">
        <f>(BB27-BB115)*'Assumptions (Inputs)'!$D$26</f>
        <v>0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1.4678118000047841E-5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70">SUM(B46:B47)</f>
        <v>0</v>
      </c>
      <c r="C48" s="75">
        <f t="shared" si="70"/>
        <v>0</v>
      </c>
      <c r="D48" s="75">
        <f>SUM(D46:D47)</f>
        <v>4.2811177500000006E-3</v>
      </c>
      <c r="E48" s="75">
        <f>SUM(E46:E47)</f>
        <v>1.7048634057000002E-2</v>
      </c>
      <c r="F48" s="75">
        <f t="shared" si="70"/>
        <v>2.8490227037999999E-2</v>
      </c>
      <c r="G48" s="75">
        <f t="shared" si="70"/>
        <v>3.8708643518999997E-2</v>
      </c>
      <c r="H48" s="75">
        <f t="shared" si="70"/>
        <v>4.7791952207999998E-2</v>
      </c>
      <c r="I48" s="75">
        <f t="shared" si="70"/>
        <v>5.5828221812999998E-2</v>
      </c>
      <c r="J48" s="75">
        <f t="shared" si="70"/>
        <v>6.2893289276999997E-2</v>
      </c>
      <c r="K48" s="75">
        <f t="shared" si="70"/>
        <v>6.9062991542999996E-2</v>
      </c>
      <c r="L48" s="75">
        <f t="shared" si="70"/>
        <v>7.5085912628999996E-2</v>
      </c>
      <c r="M48" s="75">
        <f t="shared" si="70"/>
        <v>8.1108833714999995E-2</v>
      </c>
      <c r="N48" s="75">
        <f t="shared" si="70"/>
        <v>8.7131754800999994E-2</v>
      </c>
      <c r="O48" s="75">
        <f t="shared" si="70"/>
        <v>9.3154675886999994E-2</v>
      </c>
      <c r="P48" s="75">
        <f t="shared" si="70"/>
        <v>9.9177596972999993E-2</v>
      </c>
      <c r="Q48" s="75">
        <f t="shared" si="70"/>
        <v>0.10520051805899999</v>
      </c>
      <c r="R48" s="75">
        <f t="shared" si="70"/>
        <v>0.11122343914499999</v>
      </c>
      <c r="S48" s="75">
        <f t="shared" si="70"/>
        <v>0.11724636023099999</v>
      </c>
      <c r="T48" s="75">
        <f t="shared" si="70"/>
        <v>0.12326928131699999</v>
      </c>
      <c r="U48" s="75">
        <f t="shared" si="70"/>
        <v>0.12929220240299999</v>
      </c>
      <c r="V48" s="75">
        <f t="shared" si="70"/>
        <v>0.13531512348899999</v>
      </c>
      <c r="W48" s="75">
        <f t="shared" si="70"/>
        <v>0.14133804457499999</v>
      </c>
      <c r="X48" s="75">
        <f t="shared" si="70"/>
        <v>0.14190315211799998</v>
      </c>
      <c r="Y48" s="75">
        <f t="shared" si="70"/>
        <v>0.13701044611799998</v>
      </c>
      <c r="Z48" s="75">
        <f t="shared" si="70"/>
        <v>0.13211774011799998</v>
      </c>
      <c r="AA48" s="75">
        <f t="shared" si="70"/>
        <v>0.12722503411799999</v>
      </c>
      <c r="AB48" s="75">
        <f t="shared" si="70"/>
        <v>0.12233232811799999</v>
      </c>
      <c r="AC48" s="75">
        <f t="shared" si="70"/>
        <v>0.11743962211799999</v>
      </c>
      <c r="AD48" s="75">
        <f t="shared" si="70"/>
        <v>0.112546916118</v>
      </c>
      <c r="AE48" s="75">
        <f t="shared" si="70"/>
        <v>0.107654210118</v>
      </c>
      <c r="AF48" s="75">
        <f t="shared" si="70"/>
        <v>0.102761504118</v>
      </c>
      <c r="AG48" s="75">
        <f t="shared" si="70"/>
        <v>9.7868798118000006E-2</v>
      </c>
      <c r="AH48" s="75">
        <f t="shared" si="70"/>
        <v>9.2976092118000009E-2</v>
      </c>
      <c r="AI48" s="75">
        <f t="shared" si="70"/>
        <v>8.8083386118000012E-2</v>
      </c>
      <c r="AJ48" s="75">
        <f t="shared" si="70"/>
        <v>8.3190680118000015E-2</v>
      </c>
      <c r="AK48" s="75">
        <f t="shared" si="70"/>
        <v>7.8297974118000019E-2</v>
      </c>
      <c r="AL48" s="75">
        <f t="shared" si="70"/>
        <v>7.3405268118000022E-2</v>
      </c>
      <c r="AM48" s="75">
        <f t="shared" si="70"/>
        <v>6.8512562118000025E-2</v>
      </c>
      <c r="AN48" s="75">
        <f t="shared" si="70"/>
        <v>6.3619856118000029E-2</v>
      </c>
      <c r="AO48" s="75">
        <f t="shared" si="70"/>
        <v>5.8727150118000032E-2</v>
      </c>
      <c r="AP48" s="75">
        <f t="shared" si="70"/>
        <v>5.3834444118000035E-2</v>
      </c>
      <c r="AQ48" s="75">
        <f t="shared" si="70"/>
        <v>4.8941738118000039E-2</v>
      </c>
      <c r="AR48" s="75">
        <f t="shared" si="70"/>
        <v>4.4049032118000042E-2</v>
      </c>
      <c r="AS48" s="75">
        <f t="shared" si="70"/>
        <v>3.9156326118000045E-2</v>
      </c>
      <c r="AT48" s="75">
        <f t="shared" si="70"/>
        <v>3.4263620118000049E-2</v>
      </c>
      <c r="AU48" s="75">
        <f t="shared" si="70"/>
        <v>2.9370914118000049E-2</v>
      </c>
      <c r="AV48" s="75">
        <f t="shared" si="70"/>
        <v>2.4478208118000049E-2</v>
      </c>
      <c r="AW48" s="75">
        <f t="shared" si="70"/>
        <v>1.9585502118000048E-2</v>
      </c>
      <c r="AX48" s="75">
        <f t="shared" si="70"/>
        <v>1.4692796118000048E-2</v>
      </c>
      <c r="AY48" s="75">
        <f t="shared" si="70"/>
        <v>9.8000901180000481E-3</v>
      </c>
      <c r="AZ48" s="75">
        <f t="shared" si="70"/>
        <v>4.907384118000048E-3</v>
      </c>
      <c r="BA48" s="75">
        <f t="shared" si="70"/>
        <v>1.4678118000047841E-5</v>
      </c>
      <c r="BB48" s="75">
        <f t="shared" si="70"/>
        <v>1.4678118000047841E-5</v>
      </c>
      <c r="BC48" s="75">
        <f t="shared" si="70"/>
        <v>1.4678118000047841E-5</v>
      </c>
      <c r="BD48" s="75">
        <f t="shared" si="70"/>
        <v>1.4678118000047841E-5</v>
      </c>
      <c r="BE48" s="75">
        <f t="shared" si="70"/>
        <v>1.4678118000047841E-5</v>
      </c>
      <c r="BF48" s="75">
        <f t="shared" si="70"/>
        <v>1.4678118000047841E-5</v>
      </c>
      <c r="BG48" s="75">
        <f t="shared" si="70"/>
        <v>1.4678118000047841E-5</v>
      </c>
      <c r="BH48" s="75">
        <f t="shared" si="70"/>
        <v>1.4678118000047841E-5</v>
      </c>
      <c r="BI48" s="75">
        <f t="shared" si="70"/>
        <v>1.4678118000047841E-5</v>
      </c>
      <c r="BJ48" s="75">
        <f t="shared" si="70"/>
        <v>1.4678118000047841E-5</v>
      </c>
      <c r="BK48" s="75">
        <f t="shared" si="70"/>
        <v>1.4678118000047841E-5</v>
      </c>
      <c r="BL48" s="75">
        <f t="shared" si="70"/>
        <v>1.4678118000047841E-5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71">AVERAGE(B46,B48)</f>
        <v>0</v>
      </c>
      <c r="C49" s="66">
        <f t="shared" si="71"/>
        <v>0</v>
      </c>
      <c r="D49" s="66">
        <f t="shared" si="71"/>
        <v>2.1405588750000003E-3</v>
      </c>
      <c r="E49" s="66">
        <f>AVERAGE(E46,E48)</f>
        <v>1.0664875903500001E-2</v>
      </c>
      <c r="F49" s="66">
        <f t="shared" si="71"/>
        <v>2.27694305475E-2</v>
      </c>
      <c r="G49" s="66">
        <f>AVERAGE(G46,G48)</f>
        <v>3.3599435278499998E-2</v>
      </c>
      <c r="H49" s="66">
        <f t="shared" si="71"/>
        <v>4.3250297863500001E-2</v>
      </c>
      <c r="I49" s="66">
        <f t="shared" si="71"/>
        <v>5.1810087010499994E-2</v>
      </c>
      <c r="J49" s="66">
        <f t="shared" si="71"/>
        <v>5.9360755544999998E-2</v>
      </c>
      <c r="K49" s="66">
        <f t="shared" si="71"/>
        <v>6.5978140409999997E-2</v>
      </c>
      <c r="L49" s="66">
        <f>AVERAGE(L46,L48)</f>
        <v>7.2074452085999996E-2</v>
      </c>
      <c r="M49" s="66">
        <f>AVERAGE(M46,M48)</f>
        <v>7.8097373171999995E-2</v>
      </c>
      <c r="N49" s="66">
        <f>AVERAGE(N46,N48)</f>
        <v>8.4120294257999995E-2</v>
      </c>
      <c r="O49" s="66">
        <f t="shared" ref="O49:BL49" si="72">AVERAGE(O46,O48)</f>
        <v>9.0143215343999994E-2</v>
      </c>
      <c r="P49" s="66">
        <f t="shared" si="72"/>
        <v>9.6166136429999993E-2</v>
      </c>
      <c r="Q49" s="66">
        <f t="shared" si="72"/>
        <v>0.10218905751599999</v>
      </c>
      <c r="R49" s="66">
        <f t="shared" si="72"/>
        <v>0.10821197860199999</v>
      </c>
      <c r="S49" s="66">
        <f t="shared" si="72"/>
        <v>0.11423489968799999</v>
      </c>
      <c r="T49" s="66">
        <f t="shared" si="72"/>
        <v>0.12025782077399999</v>
      </c>
      <c r="U49" s="66">
        <f t="shared" si="72"/>
        <v>0.12628074185999999</v>
      </c>
      <c r="V49" s="66">
        <f t="shared" si="72"/>
        <v>0.13230366294599999</v>
      </c>
      <c r="W49" s="66">
        <f t="shared" si="72"/>
        <v>0.13832658403199999</v>
      </c>
      <c r="X49" s="66">
        <f t="shared" si="72"/>
        <v>0.14162059834649998</v>
      </c>
      <c r="Y49" s="66">
        <f t="shared" si="72"/>
        <v>0.13945679911799996</v>
      </c>
      <c r="Z49" s="66">
        <f t="shared" si="72"/>
        <v>0.13456409311799999</v>
      </c>
      <c r="AA49" s="66">
        <f t="shared" si="72"/>
        <v>0.12967138711799997</v>
      </c>
      <c r="AB49" s="66">
        <f t="shared" si="72"/>
        <v>0.12477868111799999</v>
      </c>
      <c r="AC49" s="66">
        <f t="shared" si="72"/>
        <v>0.11988597511799999</v>
      </c>
      <c r="AD49" s="66">
        <f t="shared" si="72"/>
        <v>0.11499326911799999</v>
      </c>
      <c r="AE49" s="66">
        <f t="shared" si="72"/>
        <v>0.110100563118</v>
      </c>
      <c r="AF49" s="66">
        <f t="shared" si="72"/>
        <v>0.105207857118</v>
      </c>
      <c r="AG49" s="66">
        <f t="shared" si="72"/>
        <v>0.100315151118</v>
      </c>
      <c r="AH49" s="66">
        <f t="shared" si="72"/>
        <v>9.5422445118000007E-2</v>
      </c>
      <c r="AI49" s="66">
        <f t="shared" si="72"/>
        <v>9.0529739118000011E-2</v>
      </c>
      <c r="AJ49" s="66">
        <f t="shared" si="72"/>
        <v>8.5637033118000014E-2</v>
      </c>
      <c r="AK49" s="66">
        <f t="shared" si="72"/>
        <v>8.0744327118000017E-2</v>
      </c>
      <c r="AL49" s="66">
        <f t="shared" si="72"/>
        <v>7.585162111800002E-2</v>
      </c>
      <c r="AM49" s="66">
        <f t="shared" si="72"/>
        <v>7.0958915118000024E-2</v>
      </c>
      <c r="AN49" s="66">
        <f t="shared" si="72"/>
        <v>6.6066209118000027E-2</v>
      </c>
      <c r="AO49" s="66">
        <f t="shared" si="72"/>
        <v>6.117350311800003E-2</v>
      </c>
      <c r="AP49" s="66">
        <f t="shared" si="72"/>
        <v>5.6280797118000034E-2</v>
      </c>
      <c r="AQ49" s="66">
        <f t="shared" si="72"/>
        <v>5.1388091118000037E-2</v>
      </c>
      <c r="AR49" s="66">
        <f t="shared" si="72"/>
        <v>4.649538511800004E-2</v>
      </c>
      <c r="AS49" s="66">
        <f t="shared" si="72"/>
        <v>4.1602679118000044E-2</v>
      </c>
      <c r="AT49" s="66">
        <f t="shared" si="72"/>
        <v>3.6709973118000047E-2</v>
      </c>
      <c r="AU49" s="66">
        <f t="shared" si="72"/>
        <v>3.181726711800005E-2</v>
      </c>
      <c r="AV49" s="66">
        <f t="shared" si="72"/>
        <v>2.6924561118000047E-2</v>
      </c>
      <c r="AW49" s="66">
        <f t="shared" si="72"/>
        <v>2.203185511800005E-2</v>
      </c>
      <c r="AX49" s="66">
        <f t="shared" si="72"/>
        <v>1.7139149118000047E-2</v>
      </c>
      <c r="AY49" s="66">
        <f t="shared" si="72"/>
        <v>1.2246443118000048E-2</v>
      </c>
      <c r="AZ49" s="66">
        <f t="shared" si="72"/>
        <v>7.353737118000048E-3</v>
      </c>
      <c r="BA49" s="66">
        <f t="shared" si="72"/>
        <v>2.4610311180000479E-3</v>
      </c>
      <c r="BB49" s="66">
        <f t="shared" si="72"/>
        <v>1.4678118000047841E-5</v>
      </c>
      <c r="BC49" s="66">
        <f t="shared" si="72"/>
        <v>1.4678118000047841E-5</v>
      </c>
      <c r="BD49" s="66">
        <f t="shared" si="72"/>
        <v>1.4678118000047841E-5</v>
      </c>
      <c r="BE49" s="66">
        <f t="shared" si="72"/>
        <v>1.4678118000047841E-5</v>
      </c>
      <c r="BF49" s="66">
        <f t="shared" si="72"/>
        <v>1.4678118000047841E-5</v>
      </c>
      <c r="BG49" s="66">
        <f t="shared" si="72"/>
        <v>1.4678118000047841E-5</v>
      </c>
      <c r="BH49" s="66">
        <f t="shared" si="72"/>
        <v>1.4678118000047841E-5</v>
      </c>
      <c r="BI49" s="66">
        <f t="shared" si="72"/>
        <v>1.4678118000047841E-5</v>
      </c>
      <c r="BJ49" s="66">
        <f t="shared" si="72"/>
        <v>1.4678118000047841E-5</v>
      </c>
      <c r="BK49" s="66">
        <f t="shared" si="72"/>
        <v>1.4678118000047841E-5</v>
      </c>
      <c r="BL49" s="66">
        <f t="shared" si="72"/>
        <v>1.4678118000047841E-5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73">C22-C36-C43-C49</f>
        <v>0</v>
      </c>
      <c r="D51" s="69">
        <f t="shared" si="73"/>
        <v>1.8210981048749999</v>
      </c>
      <c r="E51" s="69">
        <f t="shared" si="73"/>
        <v>3.5727531866774997</v>
      </c>
      <c r="F51" s="69">
        <f t="shared" si="73"/>
        <v>3.4320615438374995</v>
      </c>
      <c r="G51" s="69">
        <f t="shared" si="73"/>
        <v>3.2921517930525002</v>
      </c>
      <c r="H51" s="69">
        <f t="shared" si="73"/>
        <v>3.1572307205775001</v>
      </c>
      <c r="I51" s="69">
        <f t="shared" si="73"/>
        <v>3.0269257280325004</v>
      </c>
      <c r="J51" s="69">
        <f t="shared" si="73"/>
        <v>2.9008900919249996</v>
      </c>
      <c r="K51" s="69">
        <f t="shared" si="73"/>
        <v>2.77880296365</v>
      </c>
      <c r="L51" s="69">
        <f t="shared" si="73"/>
        <v>2.6589203757899997</v>
      </c>
      <c r="M51" s="69">
        <f t="shared" si="73"/>
        <v>2.5393482865800001</v>
      </c>
      <c r="N51" s="69">
        <f t="shared" si="73"/>
        <v>2.41977619737</v>
      </c>
      <c r="O51" s="69">
        <f t="shared" si="73"/>
        <v>2.30020410816</v>
      </c>
      <c r="P51" s="69">
        <f t="shared" si="73"/>
        <v>2.1806320189499999</v>
      </c>
      <c r="Q51" s="69">
        <f t="shared" si="73"/>
        <v>2.0610599297399999</v>
      </c>
      <c r="R51" s="69">
        <f t="shared" si="73"/>
        <v>1.94148784053</v>
      </c>
      <c r="S51" s="69">
        <f t="shared" si="73"/>
        <v>1.8219157513199997</v>
      </c>
      <c r="T51" s="69">
        <f t="shared" si="73"/>
        <v>1.7023436621099997</v>
      </c>
      <c r="U51" s="69">
        <f t="shared" si="73"/>
        <v>1.5827715728999996</v>
      </c>
      <c r="V51" s="69">
        <f t="shared" si="73"/>
        <v>1.4631994836899997</v>
      </c>
      <c r="W51" s="69">
        <f t="shared" si="73"/>
        <v>1.3436273944799995</v>
      </c>
      <c r="X51" s="69">
        <f t="shared" si="73"/>
        <v>1.2356006800724995</v>
      </c>
      <c r="Y51" s="69">
        <f t="shared" si="73"/>
        <v>1.1506647152699994</v>
      </c>
      <c r="Z51" s="69">
        <f t="shared" si="73"/>
        <v>1.0772741252699993</v>
      </c>
      <c r="AA51" s="69">
        <f t="shared" si="73"/>
        <v>1.0038835352699993</v>
      </c>
      <c r="AB51" s="69">
        <f t="shared" si="73"/>
        <v>0.93049294526999915</v>
      </c>
      <c r="AC51" s="69">
        <f t="shared" si="73"/>
        <v>0.85710235526999912</v>
      </c>
      <c r="AD51" s="69">
        <f t="shared" si="73"/>
        <v>0.78371176526999908</v>
      </c>
      <c r="AE51" s="69">
        <f t="shared" si="73"/>
        <v>0.71032117526999905</v>
      </c>
      <c r="AF51" s="69">
        <f t="shared" si="73"/>
        <v>0.63693058526999902</v>
      </c>
      <c r="AG51" s="69">
        <f t="shared" si="73"/>
        <v>0.56353999526999887</v>
      </c>
      <c r="AH51" s="69">
        <f t="shared" si="73"/>
        <v>0.49014940526999884</v>
      </c>
      <c r="AI51" s="69">
        <f t="shared" si="73"/>
        <v>0.41675881526999881</v>
      </c>
      <c r="AJ51" s="69">
        <f t="shared" si="73"/>
        <v>0.34336822526999872</v>
      </c>
      <c r="AK51" s="69">
        <f t="shared" si="73"/>
        <v>0.26997763526999868</v>
      </c>
      <c r="AL51" s="69">
        <f t="shared" si="73"/>
        <v>0.19658704526999859</v>
      </c>
      <c r="AM51" s="69">
        <f t="shared" si="73"/>
        <v>0.12319645526999849</v>
      </c>
      <c r="AN51" s="69">
        <f t="shared" si="73"/>
        <v>4.9805865269998431E-2</v>
      </c>
      <c r="AO51" s="69">
        <f t="shared" si="73"/>
        <v>-2.3584724730001685E-2</v>
      </c>
      <c r="AP51" s="69">
        <f t="shared" si="73"/>
        <v>-9.6975314730001747E-2</v>
      </c>
      <c r="AQ51" s="69">
        <f t="shared" si="73"/>
        <v>-0.17036590473000185</v>
      </c>
      <c r="AR51" s="69">
        <f t="shared" si="73"/>
        <v>-0.24375649473000194</v>
      </c>
      <c r="AS51" s="69">
        <f t="shared" si="73"/>
        <v>-0.31714708473000203</v>
      </c>
      <c r="AT51" s="69">
        <f t="shared" si="73"/>
        <v>-0.39053767473000212</v>
      </c>
      <c r="AU51" s="69">
        <f t="shared" si="73"/>
        <v>-0.46392826473000215</v>
      </c>
      <c r="AV51" s="69">
        <f t="shared" si="73"/>
        <v>-0.53731885473000218</v>
      </c>
      <c r="AW51" s="69">
        <f t="shared" si="73"/>
        <v>-0.61070944473000233</v>
      </c>
      <c r="AX51" s="69">
        <f t="shared" si="73"/>
        <v>-0.68410003473000247</v>
      </c>
      <c r="AY51" s="69">
        <f t="shared" si="73"/>
        <v>-0.7574906247300025</v>
      </c>
      <c r="AZ51" s="69">
        <f t="shared" si="73"/>
        <v>-0.83088121473000254</v>
      </c>
      <c r="BA51" s="69">
        <f t="shared" si="73"/>
        <v>-0.43381930473000113</v>
      </c>
      <c r="BB51" s="69">
        <f t="shared" si="73"/>
        <v>-6.2099729999664371E-5</v>
      </c>
      <c r="BC51" s="69">
        <f>BC22-BC36-BC43-BC49</f>
        <v>-6.2099729999664371E-5</v>
      </c>
      <c r="BD51" s="69">
        <f>BD22-BD36-BD43-BD49</f>
        <v>-6.2099729999664371E-5</v>
      </c>
      <c r="BE51" s="69">
        <f t="shared" si="73"/>
        <v>-6.2099729999664371E-5</v>
      </c>
      <c r="BF51" s="69">
        <f t="shared" si="73"/>
        <v>-6.2099729999664371E-5</v>
      </c>
      <c r="BG51" s="69">
        <f t="shared" si="73"/>
        <v>-6.2099729999664371E-5</v>
      </c>
      <c r="BH51" s="69">
        <f t="shared" si="73"/>
        <v>-6.2099729999664371E-5</v>
      </c>
      <c r="BI51" s="69">
        <f>BI22-BI36-BI43-BI49</f>
        <v>-6.2099729999664371E-5</v>
      </c>
      <c r="BJ51" s="69">
        <f>BJ22-BJ36-BJ43-BJ49</f>
        <v>-6.2099729999664371E-5</v>
      </c>
      <c r="BK51" s="69">
        <f>BK22-BK36-BK43-BK49</f>
        <v>-6.2099729999664371E-5</v>
      </c>
      <c r="BL51" s="69">
        <f>BL22-BL36-BL43-BL49</f>
        <v>-6.2099729999664371E-5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1.2148001694915251E-2</v>
      </c>
      <c r="E54" s="78">
        <f>(+E33-E115)*'Assumptions (Inputs)'!$E$31/'Assumptions (Inputs)'!$E$30</f>
        <v>1.2148001694915251E-2</v>
      </c>
      <c r="F54" s="78">
        <f>(+F33-F115)*'Assumptions (Inputs)'!$E$31/'Assumptions (Inputs)'!$E$30</f>
        <v>1.2148001694915251E-2</v>
      </c>
      <c r="G54" s="78">
        <f>(+G33-G115)*'Assumptions (Inputs)'!$E$31/'Assumptions (Inputs)'!$E$30</f>
        <v>1.2148001694915251E-2</v>
      </c>
      <c r="H54" s="78">
        <f>(+H33-H115)*'Assumptions (Inputs)'!$E$31/'Assumptions (Inputs)'!$E$30</f>
        <v>1.2148001694915251E-2</v>
      </c>
      <c r="I54" s="78">
        <f>(+I33-I115)*'Assumptions (Inputs)'!$E$31/'Assumptions (Inputs)'!$E$30</f>
        <v>1.2148001694915251E-2</v>
      </c>
      <c r="J54" s="78">
        <f>(+J33-J115)*'Assumptions (Inputs)'!$E$31/'Assumptions (Inputs)'!$E$30</f>
        <v>1.2148001694915251E-2</v>
      </c>
      <c r="K54" s="78">
        <f>(+K33-K115)*'Assumptions (Inputs)'!$E$31/'Assumptions (Inputs)'!$E$30</f>
        <v>1.2148001694915251E-2</v>
      </c>
      <c r="L54" s="78">
        <f>(+L33-L115)*'Assumptions (Inputs)'!$E$31/'Assumptions (Inputs)'!$E$30</f>
        <v>1.2148001694915251E-2</v>
      </c>
      <c r="M54" s="78">
        <f>(+M33-M115)*'Assumptions (Inputs)'!$E$31/'Assumptions (Inputs)'!$E$30</f>
        <v>1.2148001694915251E-2</v>
      </c>
      <c r="N54" s="78">
        <f>(+N33-N115)*'Assumptions (Inputs)'!$E$31/'Assumptions (Inputs)'!$E$30</f>
        <v>1.2148001694915251E-2</v>
      </c>
      <c r="O54" s="78">
        <f>(+O33-O115)*'Assumptions (Inputs)'!$E$31/'Assumptions (Inputs)'!$E$30</f>
        <v>1.2148001694915251E-2</v>
      </c>
      <c r="P54" s="78">
        <f>(+P33-P115)*'Assumptions (Inputs)'!$E$31/'Assumptions (Inputs)'!$E$30</f>
        <v>1.2148001694915251E-2</v>
      </c>
      <c r="Q54" s="78">
        <f>(+Q33-Q115)*'Assumptions (Inputs)'!$E$31/'Assumptions (Inputs)'!$E$30</f>
        <v>1.2148001694915251E-2</v>
      </c>
      <c r="R54" s="78">
        <f>(+R33-R115)*'Assumptions (Inputs)'!$E$31/'Assumptions (Inputs)'!$E$30</f>
        <v>1.2148001694915251E-2</v>
      </c>
      <c r="S54" s="78">
        <f>(+S33-S115)*'Assumptions (Inputs)'!$E$31/'Assumptions (Inputs)'!$E$30</f>
        <v>1.2148001694915251E-2</v>
      </c>
      <c r="T54" s="78">
        <f>(+T33-T115)*'Assumptions (Inputs)'!$E$31/'Assumptions (Inputs)'!$E$30</f>
        <v>1.2148001694915251E-2</v>
      </c>
      <c r="U54" s="78">
        <f>(+U33-U115)*'Assumptions (Inputs)'!$E$31/'Assumptions (Inputs)'!$E$30</f>
        <v>1.2148001694915251E-2</v>
      </c>
      <c r="V54" s="78">
        <f>(+V33-V115)*'Assumptions (Inputs)'!$E$31/'Assumptions (Inputs)'!$E$30</f>
        <v>1.2148001694915251E-2</v>
      </c>
      <c r="W54" s="78">
        <f>(+W33-W115)*'Assumptions (Inputs)'!$E$31/'Assumptions (Inputs)'!$E$30</f>
        <v>1.2148001694915251E-2</v>
      </c>
      <c r="X54" s="78">
        <f>(+X33-X115)*'Assumptions (Inputs)'!$E$31/'Assumptions (Inputs)'!$E$30</f>
        <v>1.2148001694915251E-2</v>
      </c>
      <c r="Y54" s="78">
        <f>(+Y33-Y115)*'Assumptions (Inputs)'!$E$31/'Assumptions (Inputs)'!$E$30</f>
        <v>1.2148001694915251E-2</v>
      </c>
      <c r="Z54" s="78">
        <f>(+Z33-Z115)*'Assumptions (Inputs)'!$E$31/'Assumptions (Inputs)'!$E$30</f>
        <v>1.2148001694915251E-2</v>
      </c>
      <c r="AA54" s="78">
        <f>(+AA33-AA115)*'Assumptions (Inputs)'!$E$31/'Assumptions (Inputs)'!$E$30</f>
        <v>1.2148001694915251E-2</v>
      </c>
      <c r="AB54" s="78">
        <f>(+AB33-AB115)*'Assumptions (Inputs)'!$E$31/'Assumptions (Inputs)'!$E$30</f>
        <v>1.2148001694915251E-2</v>
      </c>
      <c r="AC54" s="78">
        <f>(+AC33-AC115)*'Assumptions (Inputs)'!$E$31/'Assumptions (Inputs)'!$E$30</f>
        <v>1.2148001694915251E-2</v>
      </c>
      <c r="AD54" s="78">
        <f>(+AD33-AD115)*'Assumptions (Inputs)'!$E$31/'Assumptions (Inputs)'!$E$30</f>
        <v>1.2148001694915251E-2</v>
      </c>
      <c r="AE54" s="78">
        <f>(+AE33-AE115)*'Assumptions (Inputs)'!$E$31/'Assumptions (Inputs)'!$E$30</f>
        <v>1.2148001694915251E-2</v>
      </c>
      <c r="AF54" s="78">
        <f>(+AF33-AF115)*'Assumptions (Inputs)'!$E$31/'Assumptions (Inputs)'!$E$30</f>
        <v>1.2148001694915251E-2</v>
      </c>
      <c r="AG54" s="78">
        <f>(+AG33-AG115)*'Assumptions (Inputs)'!$E$31/'Assumptions (Inputs)'!$E$30</f>
        <v>1.2148001694915251E-2</v>
      </c>
      <c r="AH54" s="78">
        <f>(+AH33-AH115)*'Assumptions (Inputs)'!$E$31/'Assumptions (Inputs)'!$E$30</f>
        <v>1.2148001694915251E-2</v>
      </c>
      <c r="AI54" s="78">
        <f>(+AI33-AI115)*'Assumptions (Inputs)'!$E$31/'Assumptions (Inputs)'!$E$30</f>
        <v>1.2148001694915251E-2</v>
      </c>
      <c r="AJ54" s="78">
        <f>(+AJ33-AJ115)*'Assumptions (Inputs)'!$E$31/'Assumptions (Inputs)'!$E$30</f>
        <v>1.2148001694915251E-2</v>
      </c>
      <c r="AK54" s="78">
        <f>(+AK33-AK115)*'Assumptions (Inputs)'!$E$31/'Assumptions (Inputs)'!$E$30</f>
        <v>1.2148001694915251E-2</v>
      </c>
      <c r="AL54" s="78">
        <f>(+AL33-AL115)*'Assumptions (Inputs)'!$E$31/'Assumptions (Inputs)'!$E$30</f>
        <v>1.2148001694915251E-2</v>
      </c>
      <c r="AM54" s="78">
        <f>(+AM33-AM115)*'Assumptions (Inputs)'!$E$31/'Assumptions (Inputs)'!$E$30</f>
        <v>1.2148001694915251E-2</v>
      </c>
      <c r="AN54" s="78">
        <f>(+AN33-AN115)*'Assumptions (Inputs)'!$E$31/'Assumptions (Inputs)'!$E$30</f>
        <v>1.2148001694915251E-2</v>
      </c>
      <c r="AO54" s="78">
        <f>(+AO33-AO115)*'Assumptions (Inputs)'!$E$31/'Assumptions (Inputs)'!$E$30</f>
        <v>1.2148001694915251E-2</v>
      </c>
      <c r="AP54" s="78">
        <f>(+AP33-AP115)*'Assumptions (Inputs)'!$E$31/'Assumptions (Inputs)'!$E$30</f>
        <v>1.2148001694915251E-2</v>
      </c>
      <c r="AQ54" s="78">
        <f>(+AQ33-AQ115)*'Assumptions (Inputs)'!$E$31/'Assumptions (Inputs)'!$E$30</f>
        <v>1.2148001694915251E-2</v>
      </c>
      <c r="AR54" s="78">
        <f>(+AR33-AR115)*'Assumptions (Inputs)'!$E$31/'Assumptions (Inputs)'!$E$30</f>
        <v>1.2148001694915251E-2</v>
      </c>
      <c r="AS54" s="78">
        <f>(+AS33-AS115)*'Assumptions (Inputs)'!$E$31/'Assumptions (Inputs)'!$E$30</f>
        <v>1.2148001694915251E-2</v>
      </c>
      <c r="AT54" s="78">
        <f>(+AT33-AT115)*'Assumptions (Inputs)'!$E$31/'Assumptions (Inputs)'!$E$30</f>
        <v>1.2148001694915251E-2</v>
      </c>
      <c r="AU54" s="78">
        <f>(+AU33-AU115)*'Assumptions (Inputs)'!$E$31/'Assumptions (Inputs)'!$E$30</f>
        <v>1.2148001694915251E-2</v>
      </c>
      <c r="AV54" s="78">
        <f>(+AV33-AV115)*'Assumptions (Inputs)'!$E$31/'Assumptions (Inputs)'!$E$30</f>
        <v>1.2148001694915251E-2</v>
      </c>
      <c r="AW54" s="78">
        <f>(+AW33-AW115)*'Assumptions (Inputs)'!$E$31/'Assumptions (Inputs)'!$E$30</f>
        <v>1.2148001694915251E-2</v>
      </c>
      <c r="AX54" s="78">
        <f>(+AX33-AX115)*'Assumptions (Inputs)'!$E$31/'Assumptions (Inputs)'!$E$30</f>
        <v>1.2148001694915251E-2</v>
      </c>
      <c r="AY54" s="78">
        <f>(+AY33-AY115)*'Assumptions (Inputs)'!$E$31/'Assumptions (Inputs)'!$E$30</f>
        <v>1.2148001694915251E-2</v>
      </c>
      <c r="AZ54" s="78">
        <f>(+AZ33-AZ115)*'Assumptions (Inputs)'!$E$31/'Assumptions (Inputs)'!$E$30</f>
        <v>1.2148001694915251E-2</v>
      </c>
      <c r="BA54" s="78">
        <f>(+BA33-BA115)*'Assumptions (Inputs)'!$E$31/'Assumptions (Inputs)'!$E$30</f>
        <v>1.2148001694915251E-2</v>
      </c>
      <c r="BB54" s="78">
        <f>(+BB33-BB115)*'Assumptions (Inputs)'!$E$31/'Assumptions (Inputs)'!$E$30</f>
        <v>0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0.60740008474576268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74">B33</f>
        <v>0</v>
      </c>
      <c r="C55" s="72">
        <f t="shared" si="74"/>
        <v>0</v>
      </c>
      <c r="D55" s="72">
        <f t="shared" si="74"/>
        <v>9.4090500000000007E-2</v>
      </c>
      <c r="E55" s="72">
        <f t="shared" si="74"/>
        <v>9.4090500000000007E-2</v>
      </c>
      <c r="F55" s="72">
        <f t="shared" si="74"/>
        <v>9.4090500000000007E-2</v>
      </c>
      <c r="G55" s="72">
        <f t="shared" si="74"/>
        <v>9.4090500000000007E-2</v>
      </c>
      <c r="H55" s="72">
        <f t="shared" si="74"/>
        <v>9.4090500000000007E-2</v>
      </c>
      <c r="I55" s="72">
        <f t="shared" si="74"/>
        <v>9.4090500000000007E-2</v>
      </c>
      <c r="J55" s="72">
        <f t="shared" si="74"/>
        <v>9.4090500000000007E-2</v>
      </c>
      <c r="K55" s="72">
        <f t="shared" si="74"/>
        <v>9.4090500000000007E-2</v>
      </c>
      <c r="L55" s="72">
        <f t="shared" si="74"/>
        <v>9.4090500000000007E-2</v>
      </c>
      <c r="M55" s="72">
        <f t="shared" si="74"/>
        <v>9.4090500000000007E-2</v>
      </c>
      <c r="N55" s="72">
        <f t="shared" si="74"/>
        <v>9.4090500000000007E-2</v>
      </c>
      <c r="O55" s="72">
        <f t="shared" si="74"/>
        <v>9.4090500000000007E-2</v>
      </c>
      <c r="P55" s="72">
        <f t="shared" si="74"/>
        <v>9.4090500000000007E-2</v>
      </c>
      <c r="Q55" s="72">
        <f t="shared" si="74"/>
        <v>9.4090500000000007E-2</v>
      </c>
      <c r="R55" s="72">
        <f t="shared" si="74"/>
        <v>9.4090500000000007E-2</v>
      </c>
      <c r="S55" s="72">
        <f t="shared" si="74"/>
        <v>9.4090500000000007E-2</v>
      </c>
      <c r="T55" s="72">
        <f t="shared" si="74"/>
        <v>9.4090500000000007E-2</v>
      </c>
      <c r="U55" s="72">
        <f t="shared" si="74"/>
        <v>9.4090500000000007E-2</v>
      </c>
      <c r="V55" s="72">
        <f t="shared" si="74"/>
        <v>9.4090500000000007E-2</v>
      </c>
      <c r="W55" s="72">
        <f t="shared" si="74"/>
        <v>9.4090500000000007E-2</v>
      </c>
      <c r="X55" s="72">
        <f t="shared" si="74"/>
        <v>9.4090500000000007E-2</v>
      </c>
      <c r="Y55" s="72">
        <f t="shared" si="74"/>
        <v>9.4090500000000007E-2</v>
      </c>
      <c r="Z55" s="72">
        <f t="shared" si="74"/>
        <v>9.4090500000000007E-2</v>
      </c>
      <c r="AA55" s="72">
        <f t="shared" si="74"/>
        <v>9.4090500000000007E-2</v>
      </c>
      <c r="AB55" s="72">
        <f t="shared" si="74"/>
        <v>9.4090500000000007E-2</v>
      </c>
      <c r="AC55" s="72">
        <f t="shared" si="74"/>
        <v>9.4090500000000007E-2</v>
      </c>
      <c r="AD55" s="72">
        <f t="shared" si="74"/>
        <v>9.4090500000000007E-2</v>
      </c>
      <c r="AE55" s="72">
        <f t="shared" si="74"/>
        <v>9.4090500000000007E-2</v>
      </c>
      <c r="AF55" s="72">
        <f t="shared" si="74"/>
        <v>9.4090500000000007E-2</v>
      </c>
      <c r="AG55" s="72">
        <f t="shared" si="74"/>
        <v>9.4090500000000007E-2</v>
      </c>
      <c r="AH55" s="72">
        <f t="shared" si="74"/>
        <v>9.4090500000000007E-2</v>
      </c>
      <c r="AI55" s="72">
        <f t="shared" si="74"/>
        <v>9.4090500000000007E-2</v>
      </c>
      <c r="AJ55" s="72">
        <f t="shared" si="74"/>
        <v>9.4090500000000007E-2</v>
      </c>
      <c r="AK55" s="72">
        <f t="shared" si="74"/>
        <v>9.4090500000000007E-2</v>
      </c>
      <c r="AL55" s="72">
        <f t="shared" si="74"/>
        <v>9.4090500000000007E-2</v>
      </c>
      <c r="AM55" s="72">
        <f t="shared" si="74"/>
        <v>9.4090500000000007E-2</v>
      </c>
      <c r="AN55" s="72">
        <f t="shared" si="74"/>
        <v>9.4090500000000007E-2</v>
      </c>
      <c r="AO55" s="72">
        <f t="shared" si="74"/>
        <v>9.4090500000000007E-2</v>
      </c>
      <c r="AP55" s="72">
        <f t="shared" si="74"/>
        <v>9.4090500000000007E-2</v>
      </c>
      <c r="AQ55" s="72">
        <f t="shared" si="74"/>
        <v>9.4090500000000007E-2</v>
      </c>
      <c r="AR55" s="72">
        <f t="shared" si="74"/>
        <v>9.4090500000000007E-2</v>
      </c>
      <c r="AS55" s="72">
        <f t="shared" si="74"/>
        <v>9.4090500000000007E-2</v>
      </c>
      <c r="AT55" s="72">
        <f t="shared" si="74"/>
        <v>9.4090500000000007E-2</v>
      </c>
      <c r="AU55" s="72">
        <f t="shared" si="74"/>
        <v>9.4090500000000007E-2</v>
      </c>
      <c r="AV55" s="72">
        <f t="shared" si="74"/>
        <v>9.4090500000000007E-2</v>
      </c>
      <c r="AW55" s="72">
        <f t="shared" si="74"/>
        <v>9.4090500000000007E-2</v>
      </c>
      <c r="AX55" s="72">
        <f t="shared" si="74"/>
        <v>9.4090500000000007E-2</v>
      </c>
      <c r="AY55" s="72">
        <f t="shared" si="74"/>
        <v>9.4090500000000007E-2</v>
      </c>
      <c r="AZ55" s="72">
        <f t="shared" si="74"/>
        <v>9.4090500000000007E-2</v>
      </c>
      <c r="BA55" s="72">
        <f t="shared" si="74"/>
        <v>9.4090500000000007E-2</v>
      </c>
      <c r="BB55" s="72">
        <f t="shared" si="74"/>
        <v>0</v>
      </c>
      <c r="BC55" s="72">
        <f t="shared" si="74"/>
        <v>0</v>
      </c>
      <c r="BD55" s="72">
        <f t="shared" si="74"/>
        <v>0</v>
      </c>
      <c r="BE55" s="72">
        <f t="shared" si="74"/>
        <v>0</v>
      </c>
      <c r="BF55" s="72">
        <f t="shared" si="74"/>
        <v>0</v>
      </c>
      <c r="BG55" s="72">
        <f t="shared" si="74"/>
        <v>0</v>
      </c>
      <c r="BH55" s="72">
        <f t="shared" si="74"/>
        <v>0</v>
      </c>
      <c r="BI55" s="72">
        <f t="shared" si="74"/>
        <v>0</v>
      </c>
      <c r="BJ55" s="72">
        <f t="shared" si="74"/>
        <v>0</v>
      </c>
      <c r="BK55" s="72">
        <f t="shared" si="74"/>
        <v>0</v>
      </c>
      <c r="BL55" s="72">
        <f t="shared" si="74"/>
        <v>0</v>
      </c>
      <c r="BM55" s="35"/>
      <c r="BN55" s="72">
        <f>SUM(B55:BM55)</f>
        <v>4.704525000000003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0.18818100000000001</v>
      </c>
      <c r="E56" s="65">
        <f>E21*'Assumptions (Inputs)'!$D$48</f>
        <v>0.18818100000000001</v>
      </c>
      <c r="F56" s="65">
        <f>F21*'Assumptions (Inputs)'!$D$48</f>
        <v>0.18818100000000001</v>
      </c>
      <c r="G56" s="65">
        <f>G21*'Assumptions (Inputs)'!$D$48</f>
        <v>0.18818100000000001</v>
      </c>
      <c r="H56" s="65">
        <f>H21*'Assumptions (Inputs)'!$D$48</f>
        <v>0.18818100000000001</v>
      </c>
      <c r="I56" s="65">
        <f>I21*'Assumptions (Inputs)'!$D$48</f>
        <v>0.18818100000000001</v>
      </c>
      <c r="J56" s="65">
        <f>J21*'Assumptions (Inputs)'!$D$48</f>
        <v>0.18818100000000001</v>
      </c>
      <c r="K56" s="65">
        <f>K21*'Assumptions (Inputs)'!$D$48</f>
        <v>0.18818100000000001</v>
      </c>
      <c r="L56" s="65">
        <f>L21*'Assumptions (Inputs)'!$D$48</f>
        <v>0.18818100000000001</v>
      </c>
      <c r="M56" s="65">
        <f>M21*'Assumptions (Inputs)'!$D$48</f>
        <v>0.18818100000000001</v>
      </c>
      <c r="N56" s="65">
        <f>N21*'Assumptions (Inputs)'!$D$48</f>
        <v>0.18818100000000001</v>
      </c>
      <c r="O56" s="65">
        <f>O21*'Assumptions (Inputs)'!$D$48</f>
        <v>0.18818100000000001</v>
      </c>
      <c r="P56" s="65">
        <f>P21*'Assumptions (Inputs)'!$D$48</f>
        <v>0.18818100000000001</v>
      </c>
      <c r="Q56" s="65">
        <f>Q21*'Assumptions (Inputs)'!$D$48</f>
        <v>0.18818100000000001</v>
      </c>
      <c r="R56" s="65">
        <f>R21*'Assumptions (Inputs)'!$D$48</f>
        <v>0.18818100000000001</v>
      </c>
      <c r="S56" s="65">
        <f>S21*'Assumptions (Inputs)'!$D$48</f>
        <v>0.18818100000000001</v>
      </c>
      <c r="T56" s="65">
        <f>T21*'Assumptions (Inputs)'!$D$48</f>
        <v>0.18818100000000001</v>
      </c>
      <c r="U56" s="65">
        <f>U21*'Assumptions (Inputs)'!$D$48</f>
        <v>0.18818100000000001</v>
      </c>
      <c r="V56" s="65">
        <f>V21*'Assumptions (Inputs)'!$D$48</f>
        <v>0.18818100000000001</v>
      </c>
      <c r="W56" s="65">
        <f>W21*'Assumptions (Inputs)'!$D$48</f>
        <v>0.18818100000000001</v>
      </c>
      <c r="X56" s="65">
        <f>X21*'Assumptions (Inputs)'!$D$48</f>
        <v>0.18818100000000001</v>
      </c>
      <c r="Y56" s="65">
        <f>Y21*'Assumptions (Inputs)'!$D$48</f>
        <v>0.18818100000000001</v>
      </c>
      <c r="Z56" s="65">
        <f>Z21*'Assumptions (Inputs)'!$D$48</f>
        <v>0.18818100000000001</v>
      </c>
      <c r="AA56" s="65">
        <f>AA21*'Assumptions (Inputs)'!$D$48</f>
        <v>0.18818100000000001</v>
      </c>
      <c r="AB56" s="65">
        <f>AB21*'Assumptions (Inputs)'!$D$48</f>
        <v>0.18818100000000001</v>
      </c>
      <c r="AC56" s="65">
        <f>AC21*'Assumptions (Inputs)'!$D$48</f>
        <v>0.18818100000000001</v>
      </c>
      <c r="AD56" s="65">
        <f>AD21*'Assumptions (Inputs)'!$D$48</f>
        <v>0.18818100000000001</v>
      </c>
      <c r="AE56" s="65">
        <f>AE21*'Assumptions (Inputs)'!$D$48</f>
        <v>0.18818100000000001</v>
      </c>
      <c r="AF56" s="65">
        <f>AF21*'Assumptions (Inputs)'!$D$48</f>
        <v>0.18818100000000001</v>
      </c>
      <c r="AG56" s="65">
        <f>AG21*'Assumptions (Inputs)'!$D$48</f>
        <v>0.18818100000000001</v>
      </c>
      <c r="AH56" s="65">
        <f>AH21*'Assumptions (Inputs)'!$D$48</f>
        <v>0.18818100000000001</v>
      </c>
      <c r="AI56" s="65">
        <f>AI21*'Assumptions (Inputs)'!$D$48</f>
        <v>0.18818100000000001</v>
      </c>
      <c r="AJ56" s="65">
        <f>AJ21*'Assumptions (Inputs)'!$D$48</f>
        <v>0.18818100000000001</v>
      </c>
      <c r="AK56" s="65">
        <f>AK21*'Assumptions (Inputs)'!$D$48</f>
        <v>0.18818100000000001</v>
      </c>
      <c r="AL56" s="65">
        <f>AL21*'Assumptions (Inputs)'!$D$48</f>
        <v>0.18818100000000001</v>
      </c>
      <c r="AM56" s="65">
        <f>AM21*'Assumptions (Inputs)'!$D$48</f>
        <v>0.18818100000000001</v>
      </c>
      <c r="AN56" s="65">
        <f>AN21*'Assumptions (Inputs)'!$D$48</f>
        <v>0.18818100000000001</v>
      </c>
      <c r="AO56" s="65">
        <f>AO21*'Assumptions (Inputs)'!$D$48</f>
        <v>0.18818100000000001</v>
      </c>
      <c r="AP56" s="65">
        <f>AP21*'Assumptions (Inputs)'!$D$48</f>
        <v>0.18818100000000001</v>
      </c>
      <c r="AQ56" s="65">
        <f>AQ21*'Assumptions (Inputs)'!$D$48</f>
        <v>0.18818100000000001</v>
      </c>
      <c r="AR56" s="65">
        <f>AR21*'Assumptions (Inputs)'!$D$48</f>
        <v>0.18818100000000001</v>
      </c>
      <c r="AS56" s="65">
        <f>AS21*'Assumptions (Inputs)'!$D$48</f>
        <v>0.18818100000000001</v>
      </c>
      <c r="AT56" s="65">
        <f>AT21*'Assumptions (Inputs)'!$D$48</f>
        <v>0.18818100000000001</v>
      </c>
      <c r="AU56" s="65">
        <f>AU21*'Assumptions (Inputs)'!$D$48</f>
        <v>0.18818100000000001</v>
      </c>
      <c r="AV56" s="65">
        <f>AV21*'Assumptions (Inputs)'!$D$48</f>
        <v>0.18818100000000001</v>
      </c>
      <c r="AW56" s="65">
        <f>AW21*'Assumptions (Inputs)'!$D$48</f>
        <v>0.18818100000000001</v>
      </c>
      <c r="AX56" s="65">
        <f>AX21*'Assumptions (Inputs)'!$D$48</f>
        <v>0.18818100000000001</v>
      </c>
      <c r="AY56" s="65">
        <f>AY21*'Assumptions (Inputs)'!$D$48</f>
        <v>0.18818100000000001</v>
      </c>
      <c r="AZ56" s="65">
        <f>AZ21*'Assumptions (Inputs)'!$D$48</f>
        <v>0.18818100000000001</v>
      </c>
      <c r="BA56" s="65">
        <f>BA21*'Assumptions (Inputs)'!$D$48</f>
        <v>0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9.2208690000000058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75">SUM(B54:B56)</f>
        <v>0</v>
      </c>
      <c r="C57" s="66">
        <f t="shared" si="75"/>
        <v>0</v>
      </c>
      <c r="D57" s="66">
        <f t="shared" si="75"/>
        <v>0.29441950169491526</v>
      </c>
      <c r="E57" s="66">
        <f t="shared" si="75"/>
        <v>0.29441950169491526</v>
      </c>
      <c r="F57" s="66">
        <f t="shared" si="75"/>
        <v>0.29441950169491526</v>
      </c>
      <c r="G57" s="66">
        <f t="shared" si="75"/>
        <v>0.29441950169491526</v>
      </c>
      <c r="H57" s="66">
        <f t="shared" si="75"/>
        <v>0.29441950169491526</v>
      </c>
      <c r="I57" s="66">
        <f t="shared" si="75"/>
        <v>0.29441950169491526</v>
      </c>
      <c r="J57" s="66">
        <f t="shared" si="75"/>
        <v>0.29441950169491526</v>
      </c>
      <c r="K57" s="66">
        <f t="shared" si="75"/>
        <v>0.29441950169491526</v>
      </c>
      <c r="L57" s="66">
        <f t="shared" si="75"/>
        <v>0.29441950169491526</v>
      </c>
      <c r="M57" s="66">
        <f t="shared" si="75"/>
        <v>0.29441950169491526</v>
      </c>
      <c r="N57" s="66">
        <f t="shared" si="75"/>
        <v>0.29441950169491526</v>
      </c>
      <c r="O57" s="66">
        <f t="shared" si="75"/>
        <v>0.29441950169491526</v>
      </c>
      <c r="P57" s="66">
        <f t="shared" si="75"/>
        <v>0.29441950169491526</v>
      </c>
      <c r="Q57" s="66">
        <f t="shared" si="75"/>
        <v>0.29441950169491526</v>
      </c>
      <c r="R57" s="66">
        <f t="shared" si="75"/>
        <v>0.29441950169491526</v>
      </c>
      <c r="S57" s="66">
        <f t="shared" si="75"/>
        <v>0.29441950169491526</v>
      </c>
      <c r="T57" s="66">
        <f t="shared" si="75"/>
        <v>0.29441950169491526</v>
      </c>
      <c r="U57" s="66">
        <f t="shared" si="75"/>
        <v>0.29441950169491526</v>
      </c>
      <c r="V57" s="66">
        <f t="shared" si="75"/>
        <v>0.29441950169491526</v>
      </c>
      <c r="W57" s="66">
        <f t="shared" si="75"/>
        <v>0.29441950169491526</v>
      </c>
      <c r="X57" s="66">
        <f t="shared" si="75"/>
        <v>0.29441950169491526</v>
      </c>
      <c r="Y57" s="66">
        <f t="shared" si="75"/>
        <v>0.29441950169491526</v>
      </c>
      <c r="Z57" s="66">
        <f t="shared" si="75"/>
        <v>0.29441950169491526</v>
      </c>
      <c r="AA57" s="66">
        <f t="shared" si="75"/>
        <v>0.29441950169491526</v>
      </c>
      <c r="AB57" s="66">
        <f t="shared" si="75"/>
        <v>0.29441950169491526</v>
      </c>
      <c r="AC57" s="66">
        <f t="shared" si="75"/>
        <v>0.29441950169491526</v>
      </c>
      <c r="AD57" s="66">
        <f t="shared" si="75"/>
        <v>0.29441950169491526</v>
      </c>
      <c r="AE57" s="66">
        <f t="shared" si="75"/>
        <v>0.29441950169491526</v>
      </c>
      <c r="AF57" s="66">
        <f t="shared" si="75"/>
        <v>0.29441950169491526</v>
      </c>
      <c r="AG57" s="66">
        <f t="shared" si="75"/>
        <v>0.29441950169491526</v>
      </c>
      <c r="AH57" s="66">
        <f t="shared" si="75"/>
        <v>0.29441950169491526</v>
      </c>
      <c r="AI57" s="66">
        <f t="shared" si="75"/>
        <v>0.29441950169491526</v>
      </c>
      <c r="AJ57" s="66">
        <f t="shared" si="75"/>
        <v>0.29441950169491526</v>
      </c>
      <c r="AK57" s="66">
        <f t="shared" si="75"/>
        <v>0.29441950169491526</v>
      </c>
      <c r="AL57" s="66">
        <f t="shared" si="75"/>
        <v>0.29441950169491526</v>
      </c>
      <c r="AM57" s="66">
        <f t="shared" si="75"/>
        <v>0.29441950169491526</v>
      </c>
      <c r="AN57" s="66">
        <f t="shared" si="75"/>
        <v>0.29441950169491526</v>
      </c>
      <c r="AO57" s="66">
        <f t="shared" si="75"/>
        <v>0.29441950169491526</v>
      </c>
      <c r="AP57" s="66">
        <f t="shared" si="75"/>
        <v>0.29441950169491526</v>
      </c>
      <c r="AQ57" s="66">
        <f t="shared" si="75"/>
        <v>0.29441950169491526</v>
      </c>
      <c r="AR57" s="66">
        <f t="shared" si="75"/>
        <v>0.29441950169491526</v>
      </c>
      <c r="AS57" s="66">
        <f t="shared" si="75"/>
        <v>0.29441950169491526</v>
      </c>
      <c r="AT57" s="66">
        <f t="shared" si="75"/>
        <v>0.29441950169491526</v>
      </c>
      <c r="AU57" s="66">
        <f t="shared" si="75"/>
        <v>0.29441950169491526</v>
      </c>
      <c r="AV57" s="66">
        <f t="shared" si="75"/>
        <v>0.29441950169491526</v>
      </c>
      <c r="AW57" s="66">
        <f t="shared" si="75"/>
        <v>0.29441950169491526</v>
      </c>
      <c r="AX57" s="66">
        <f t="shared" si="75"/>
        <v>0.29441950169491526</v>
      </c>
      <c r="AY57" s="66">
        <f t="shared" si="75"/>
        <v>0.29441950169491526</v>
      </c>
      <c r="AZ57" s="66">
        <f t="shared" si="75"/>
        <v>0.29441950169491526</v>
      </c>
      <c r="BA57" s="66">
        <f t="shared" si="75"/>
        <v>0.10623850169491526</v>
      </c>
      <c r="BB57" s="66">
        <f t="shared" si="75"/>
        <v>0</v>
      </c>
      <c r="BC57" s="66">
        <f t="shared" si="75"/>
        <v>0</v>
      </c>
      <c r="BD57" s="66">
        <f t="shared" si="75"/>
        <v>0</v>
      </c>
      <c r="BE57" s="66">
        <f t="shared" si="75"/>
        <v>0</v>
      </c>
      <c r="BF57" s="66">
        <f t="shared" si="75"/>
        <v>0</v>
      </c>
      <c r="BG57" s="66">
        <f t="shared" si="75"/>
        <v>0</v>
      </c>
      <c r="BH57" s="66">
        <f t="shared" si="75"/>
        <v>0</v>
      </c>
      <c r="BI57" s="66">
        <f t="shared" si="75"/>
        <v>0</v>
      </c>
      <c r="BJ57" s="66">
        <f t="shared" si="75"/>
        <v>0</v>
      </c>
      <c r="BK57" s="66">
        <f t="shared" si="75"/>
        <v>0</v>
      </c>
      <c r="BL57" s="66">
        <f t="shared" si="75"/>
        <v>0</v>
      </c>
      <c r="BM57" s="35"/>
      <c r="BN57" s="72">
        <f>SUM(B57:BM57)</f>
        <v>14.532794084745749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76">B51</f>
        <v>0</v>
      </c>
      <c r="C60" s="72">
        <f t="shared" si="76"/>
        <v>0</v>
      </c>
      <c r="D60" s="72">
        <f t="shared" si="76"/>
        <v>1.8210981048749999</v>
      </c>
      <c r="E60" s="72">
        <f t="shared" si="76"/>
        <v>3.5727531866774997</v>
      </c>
      <c r="F60" s="72">
        <f t="shared" si="76"/>
        <v>3.4320615438374995</v>
      </c>
      <c r="G60" s="72">
        <f t="shared" si="76"/>
        <v>3.2921517930525002</v>
      </c>
      <c r="H60" s="72">
        <f t="shared" si="76"/>
        <v>3.1572307205775001</v>
      </c>
      <c r="I60" s="72">
        <f t="shared" si="76"/>
        <v>3.0269257280325004</v>
      </c>
      <c r="J60" s="72">
        <f t="shared" si="76"/>
        <v>2.9008900919249996</v>
      </c>
      <c r="K60" s="72">
        <f t="shared" si="76"/>
        <v>2.77880296365</v>
      </c>
      <c r="L60" s="72">
        <f t="shared" si="76"/>
        <v>2.6589203757899997</v>
      </c>
      <c r="M60" s="72">
        <f t="shared" si="76"/>
        <v>2.5393482865800001</v>
      </c>
      <c r="N60" s="72">
        <f t="shared" si="76"/>
        <v>2.41977619737</v>
      </c>
      <c r="O60" s="72">
        <f t="shared" si="76"/>
        <v>2.30020410816</v>
      </c>
      <c r="P60" s="72">
        <f t="shared" si="76"/>
        <v>2.1806320189499999</v>
      </c>
      <c r="Q60" s="72">
        <f t="shared" si="76"/>
        <v>2.0610599297399999</v>
      </c>
      <c r="R60" s="72">
        <f t="shared" si="76"/>
        <v>1.94148784053</v>
      </c>
      <c r="S60" s="72">
        <f t="shared" si="76"/>
        <v>1.8219157513199997</v>
      </c>
      <c r="T60" s="72">
        <f t="shared" si="76"/>
        <v>1.7023436621099997</v>
      </c>
      <c r="U60" s="72">
        <f t="shared" si="76"/>
        <v>1.5827715728999996</v>
      </c>
      <c r="V60" s="72">
        <f t="shared" si="76"/>
        <v>1.4631994836899997</v>
      </c>
      <c r="W60" s="72">
        <f t="shared" si="76"/>
        <v>1.3436273944799995</v>
      </c>
      <c r="X60" s="72">
        <f t="shared" si="76"/>
        <v>1.2356006800724995</v>
      </c>
      <c r="Y60" s="72">
        <f t="shared" si="76"/>
        <v>1.1506647152699994</v>
      </c>
      <c r="Z60" s="72">
        <f t="shared" si="76"/>
        <v>1.0772741252699993</v>
      </c>
      <c r="AA60" s="72">
        <f t="shared" si="76"/>
        <v>1.0038835352699993</v>
      </c>
      <c r="AB60" s="72">
        <f t="shared" si="76"/>
        <v>0.93049294526999915</v>
      </c>
      <c r="AC60" s="72">
        <f t="shared" si="76"/>
        <v>0.85710235526999912</v>
      </c>
      <c r="AD60" s="72">
        <f t="shared" si="76"/>
        <v>0.78371176526999908</v>
      </c>
      <c r="AE60" s="72">
        <f t="shared" si="76"/>
        <v>0.71032117526999905</v>
      </c>
      <c r="AF60" s="72">
        <f t="shared" si="76"/>
        <v>0.63693058526999902</v>
      </c>
      <c r="AG60" s="72">
        <f t="shared" si="76"/>
        <v>0.56353999526999887</v>
      </c>
      <c r="AH60" s="72">
        <f t="shared" si="76"/>
        <v>0.49014940526999884</v>
      </c>
      <c r="AI60" s="72">
        <f t="shared" si="76"/>
        <v>0.41675881526999881</v>
      </c>
      <c r="AJ60" s="72">
        <f t="shared" si="76"/>
        <v>0.34336822526999872</v>
      </c>
      <c r="AK60" s="72">
        <f t="shared" si="76"/>
        <v>0.26997763526999868</v>
      </c>
      <c r="AL60" s="72">
        <f t="shared" si="76"/>
        <v>0.19658704526999859</v>
      </c>
      <c r="AM60" s="72">
        <f t="shared" si="76"/>
        <v>0.12319645526999849</v>
      </c>
      <c r="AN60" s="72">
        <f t="shared" si="76"/>
        <v>4.9805865269998431E-2</v>
      </c>
      <c r="AO60" s="72">
        <f t="shared" si="76"/>
        <v>-2.3584724730001685E-2</v>
      </c>
      <c r="AP60" s="72">
        <f t="shared" si="76"/>
        <v>-9.6975314730001747E-2</v>
      </c>
      <c r="AQ60" s="72">
        <f t="shared" si="76"/>
        <v>-0.17036590473000185</v>
      </c>
      <c r="AR60" s="72">
        <f t="shared" si="76"/>
        <v>-0.24375649473000194</v>
      </c>
      <c r="AS60" s="72">
        <f t="shared" si="76"/>
        <v>-0.31714708473000203</v>
      </c>
      <c r="AT60" s="72">
        <f t="shared" si="76"/>
        <v>-0.39053767473000212</v>
      </c>
      <c r="AU60" s="72">
        <f t="shared" si="76"/>
        <v>-0.46392826473000215</v>
      </c>
      <c r="AV60" s="72">
        <f t="shared" si="76"/>
        <v>-0.53731885473000218</v>
      </c>
      <c r="AW60" s="72">
        <f t="shared" si="76"/>
        <v>-0.61070944473000233</v>
      </c>
      <c r="AX60" s="72">
        <f t="shared" si="76"/>
        <v>-0.68410003473000247</v>
      </c>
      <c r="AY60" s="72">
        <f t="shared" si="76"/>
        <v>-0.7574906247300025</v>
      </c>
      <c r="AZ60" s="72">
        <f t="shared" si="76"/>
        <v>-0.83088121473000254</v>
      </c>
      <c r="BA60" s="72">
        <f t="shared" si="76"/>
        <v>-0.43381930473000113</v>
      </c>
      <c r="BB60" s="72">
        <f t="shared" si="76"/>
        <v>-6.2099729999664371E-5</v>
      </c>
      <c r="BC60" s="72">
        <f t="shared" si="76"/>
        <v>-6.2099729999664371E-5</v>
      </c>
      <c r="BD60" s="72">
        <f t="shared" si="76"/>
        <v>-6.2099729999664371E-5</v>
      </c>
      <c r="BE60" s="72">
        <f t="shared" si="76"/>
        <v>-6.2099729999664371E-5</v>
      </c>
      <c r="BF60" s="72">
        <f t="shared" si="76"/>
        <v>-6.2099729999664371E-5</v>
      </c>
      <c r="BG60" s="72">
        <f t="shared" si="76"/>
        <v>-6.2099729999664371E-5</v>
      </c>
      <c r="BH60" s="72">
        <f t="shared" si="76"/>
        <v>-6.2099729999664371E-5</v>
      </c>
      <c r="BI60" s="72">
        <f t="shared" si="76"/>
        <v>-6.2099729999664371E-5</v>
      </c>
      <c r="BJ60" s="72">
        <f t="shared" si="76"/>
        <v>-6.2099729999664371E-5</v>
      </c>
      <c r="BK60" s="72">
        <f t="shared" si="76"/>
        <v>-6.2099729999664371E-5</v>
      </c>
      <c r="BL60" s="72">
        <f t="shared" si="76"/>
        <v>-6.2099729999664371E-5</v>
      </c>
      <c r="BM60" s="35"/>
      <c r="BN60" s="72">
        <f>SUM(B60:BM60)</f>
        <v>53.275268040119919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77">G61</f>
        <v>9.5200000000000007E-2</v>
      </c>
      <c r="I61" s="355">
        <f t="shared" si="77"/>
        <v>9.5200000000000007E-2</v>
      </c>
      <c r="J61" s="355">
        <f t="shared" si="77"/>
        <v>9.5200000000000007E-2</v>
      </c>
      <c r="K61" s="355">
        <f t="shared" si="77"/>
        <v>9.5200000000000007E-2</v>
      </c>
      <c r="L61" s="355">
        <f t="shared" si="77"/>
        <v>9.5200000000000007E-2</v>
      </c>
      <c r="M61" s="355">
        <f t="shared" si="77"/>
        <v>9.5200000000000007E-2</v>
      </c>
      <c r="N61" s="355">
        <f t="shared" si="77"/>
        <v>9.5200000000000007E-2</v>
      </c>
      <c r="O61" s="355">
        <f t="shared" si="77"/>
        <v>9.5200000000000007E-2</v>
      </c>
      <c r="P61" s="355">
        <f t="shared" si="77"/>
        <v>9.5200000000000007E-2</v>
      </c>
      <c r="Q61" s="355">
        <f t="shared" si="77"/>
        <v>9.5200000000000007E-2</v>
      </c>
      <c r="R61" s="355">
        <f t="shared" si="77"/>
        <v>9.5200000000000007E-2</v>
      </c>
      <c r="S61" s="355">
        <f t="shared" si="77"/>
        <v>9.5200000000000007E-2</v>
      </c>
      <c r="T61" s="355">
        <f t="shared" si="77"/>
        <v>9.5200000000000007E-2</v>
      </c>
      <c r="U61" s="355">
        <f t="shared" si="77"/>
        <v>9.5200000000000007E-2</v>
      </c>
      <c r="V61" s="355">
        <f t="shared" si="77"/>
        <v>9.5200000000000007E-2</v>
      </c>
      <c r="W61" s="355">
        <f t="shared" si="77"/>
        <v>9.5200000000000007E-2</v>
      </c>
      <c r="X61" s="355">
        <f t="shared" si="77"/>
        <v>9.5200000000000007E-2</v>
      </c>
      <c r="Y61" s="355">
        <f t="shared" si="77"/>
        <v>9.5200000000000007E-2</v>
      </c>
      <c r="Z61" s="355">
        <f t="shared" si="77"/>
        <v>9.5200000000000007E-2</v>
      </c>
      <c r="AA61" s="355">
        <f t="shared" si="77"/>
        <v>9.5200000000000007E-2</v>
      </c>
      <c r="AB61" s="355">
        <f t="shared" si="77"/>
        <v>9.5200000000000007E-2</v>
      </c>
      <c r="AC61" s="355">
        <f t="shared" si="77"/>
        <v>9.5200000000000007E-2</v>
      </c>
      <c r="AD61" s="355">
        <f t="shared" si="77"/>
        <v>9.5200000000000007E-2</v>
      </c>
      <c r="AE61" s="355">
        <f t="shared" si="77"/>
        <v>9.5200000000000007E-2</v>
      </c>
      <c r="AF61" s="355">
        <f t="shared" si="77"/>
        <v>9.5200000000000007E-2</v>
      </c>
      <c r="AG61" s="355">
        <f t="shared" si="77"/>
        <v>9.5200000000000007E-2</v>
      </c>
      <c r="AH61" s="355">
        <f t="shared" si="77"/>
        <v>9.5200000000000007E-2</v>
      </c>
      <c r="AI61" s="355">
        <f t="shared" si="77"/>
        <v>9.5200000000000007E-2</v>
      </c>
      <c r="AJ61" s="355">
        <f t="shared" si="77"/>
        <v>9.5200000000000007E-2</v>
      </c>
      <c r="AK61" s="355">
        <f t="shared" si="77"/>
        <v>9.5200000000000007E-2</v>
      </c>
      <c r="AL61" s="355">
        <f t="shared" si="77"/>
        <v>9.5200000000000007E-2</v>
      </c>
      <c r="AM61" s="355">
        <f t="shared" si="77"/>
        <v>9.5200000000000007E-2</v>
      </c>
      <c r="AN61" s="355">
        <f t="shared" si="77"/>
        <v>9.5200000000000007E-2</v>
      </c>
      <c r="AO61" s="355">
        <f t="shared" si="77"/>
        <v>9.5200000000000007E-2</v>
      </c>
      <c r="AP61" s="355">
        <f t="shared" si="77"/>
        <v>9.5200000000000007E-2</v>
      </c>
      <c r="AQ61" s="355">
        <f t="shared" si="77"/>
        <v>9.5200000000000007E-2</v>
      </c>
      <c r="AR61" s="355">
        <f t="shared" si="77"/>
        <v>9.5200000000000007E-2</v>
      </c>
      <c r="AS61" s="355">
        <f t="shared" si="77"/>
        <v>9.5200000000000007E-2</v>
      </c>
      <c r="AT61" s="355">
        <f t="shared" si="77"/>
        <v>9.5200000000000007E-2</v>
      </c>
      <c r="AU61" s="355">
        <f t="shared" si="77"/>
        <v>9.5200000000000007E-2</v>
      </c>
      <c r="AV61" s="355">
        <f t="shared" si="77"/>
        <v>9.5200000000000007E-2</v>
      </c>
      <c r="AW61" s="355">
        <f t="shared" si="77"/>
        <v>9.5200000000000007E-2</v>
      </c>
      <c r="AX61" s="355">
        <f t="shared" si="77"/>
        <v>9.5200000000000007E-2</v>
      </c>
      <c r="AY61" s="355">
        <f t="shared" si="77"/>
        <v>9.5200000000000007E-2</v>
      </c>
      <c r="AZ61" s="355">
        <f t="shared" si="77"/>
        <v>9.5200000000000007E-2</v>
      </c>
      <c r="BA61" s="355">
        <f t="shared" si="77"/>
        <v>9.5200000000000007E-2</v>
      </c>
      <c r="BB61" s="355">
        <f t="shared" si="77"/>
        <v>9.5200000000000007E-2</v>
      </c>
      <c r="BC61" s="355">
        <f t="shared" si="77"/>
        <v>9.5200000000000007E-2</v>
      </c>
      <c r="BD61" s="355">
        <f t="shared" si="77"/>
        <v>9.5200000000000007E-2</v>
      </c>
      <c r="BE61" s="355">
        <f t="shared" si="77"/>
        <v>9.5200000000000007E-2</v>
      </c>
      <c r="BF61" s="355">
        <f t="shared" si="77"/>
        <v>9.5200000000000007E-2</v>
      </c>
      <c r="BG61" s="355">
        <f t="shared" si="77"/>
        <v>9.5200000000000007E-2</v>
      </c>
      <c r="BH61" s="355">
        <f t="shared" si="77"/>
        <v>9.5200000000000007E-2</v>
      </c>
      <c r="BI61" s="355">
        <f t="shared" si="77"/>
        <v>9.5200000000000007E-2</v>
      </c>
      <c r="BJ61" s="355">
        <f t="shared" si="77"/>
        <v>9.5200000000000007E-2</v>
      </c>
      <c r="BK61" s="355">
        <f t="shared" si="77"/>
        <v>9.5200000000000007E-2</v>
      </c>
      <c r="BL61" s="355">
        <f t="shared" si="77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78">+B60*B61</f>
        <v>0</v>
      </c>
      <c r="C62" s="72">
        <f t="shared" si="78"/>
        <v>0</v>
      </c>
      <c r="D62" s="72">
        <f t="shared" si="78"/>
        <v>0.176646516172875</v>
      </c>
      <c r="E62" s="72">
        <f t="shared" si="78"/>
        <v>0.34334158123970776</v>
      </c>
      <c r="F62" s="72">
        <f>+F60*F61</f>
        <v>0.32913470205401618</v>
      </c>
      <c r="G62" s="72">
        <f t="shared" ref="G62:BL62" si="79">+G60*G61</f>
        <v>0.31341285069859803</v>
      </c>
      <c r="H62" s="72">
        <f t="shared" si="79"/>
        <v>0.30056836459897801</v>
      </c>
      <c r="I62" s="72">
        <f t="shared" si="79"/>
        <v>0.28816332930869404</v>
      </c>
      <c r="J62" s="72">
        <f t="shared" si="79"/>
        <v>0.27616473675125996</v>
      </c>
      <c r="K62" s="72">
        <f t="shared" si="79"/>
        <v>0.26454204213948002</v>
      </c>
      <c r="L62" s="72">
        <f t="shared" si="79"/>
        <v>0.25312921977520797</v>
      </c>
      <c r="M62" s="72">
        <f t="shared" si="79"/>
        <v>0.24174595688241604</v>
      </c>
      <c r="N62" s="72">
        <f t="shared" si="79"/>
        <v>0.23036269398962403</v>
      </c>
      <c r="O62" s="72">
        <f t="shared" si="79"/>
        <v>0.21897943109683202</v>
      </c>
      <c r="P62" s="72">
        <f t="shared" si="79"/>
        <v>0.20759616820404</v>
      </c>
      <c r="Q62" s="72">
        <f t="shared" si="79"/>
        <v>0.19621290531124799</v>
      </c>
      <c r="R62" s="72">
        <f t="shared" si="79"/>
        <v>0.18482964241845601</v>
      </c>
      <c r="S62" s="72">
        <f t="shared" si="79"/>
        <v>0.173446379525664</v>
      </c>
      <c r="T62" s="72">
        <f t="shared" si="79"/>
        <v>0.16206311663287198</v>
      </c>
      <c r="U62" s="72">
        <f t="shared" si="79"/>
        <v>0.15067985374007997</v>
      </c>
      <c r="V62" s="72">
        <f t="shared" si="79"/>
        <v>0.13929659084728799</v>
      </c>
      <c r="W62" s="72">
        <f t="shared" si="79"/>
        <v>0.12791332795449595</v>
      </c>
      <c r="X62" s="72">
        <f t="shared" si="79"/>
        <v>0.11762918474290196</v>
      </c>
      <c r="Y62" s="72">
        <f t="shared" si="79"/>
        <v>0.10954328089370395</v>
      </c>
      <c r="Z62" s="72">
        <f t="shared" si="79"/>
        <v>0.10255649672570394</v>
      </c>
      <c r="AA62" s="72">
        <f t="shared" si="79"/>
        <v>9.556971255770394E-2</v>
      </c>
      <c r="AB62" s="72">
        <f t="shared" si="79"/>
        <v>8.8582928389703927E-2</v>
      </c>
      <c r="AC62" s="72">
        <f t="shared" si="79"/>
        <v>8.1596144221703928E-2</v>
      </c>
      <c r="AD62" s="72">
        <f t="shared" si="79"/>
        <v>7.4609360053703916E-2</v>
      </c>
      <c r="AE62" s="72">
        <f t="shared" si="79"/>
        <v>6.7622575885703917E-2</v>
      </c>
      <c r="AF62" s="72">
        <f t="shared" si="79"/>
        <v>6.0635791717703912E-2</v>
      </c>
      <c r="AG62" s="72">
        <f t="shared" si="79"/>
        <v>5.3649007549703899E-2</v>
      </c>
      <c r="AH62" s="72">
        <f t="shared" si="79"/>
        <v>4.6662223381703893E-2</v>
      </c>
      <c r="AI62" s="72">
        <f t="shared" si="79"/>
        <v>3.9675439213703888E-2</v>
      </c>
      <c r="AJ62" s="72">
        <f t="shared" si="79"/>
        <v>3.2688655045703882E-2</v>
      </c>
      <c r="AK62" s="72">
        <f t="shared" si="79"/>
        <v>2.5701870877703877E-2</v>
      </c>
      <c r="AL62" s="72">
        <f t="shared" si="79"/>
        <v>1.8715086709703867E-2</v>
      </c>
      <c r="AM62" s="72">
        <f t="shared" si="79"/>
        <v>1.1728302541703857E-2</v>
      </c>
      <c r="AN62" s="72">
        <f t="shared" si="79"/>
        <v>4.741518373703851E-3</v>
      </c>
      <c r="AO62" s="72">
        <f t="shared" si="79"/>
        <v>-2.2452657942961607E-3</v>
      </c>
      <c r="AP62" s="72">
        <f t="shared" si="79"/>
        <v>-9.2320499622961672E-3</v>
      </c>
      <c r="AQ62" s="72">
        <f t="shared" si="79"/>
        <v>-1.6218834130296178E-2</v>
      </c>
      <c r="AR62" s="72">
        <f t="shared" si="79"/>
        <v>-2.3205618298296187E-2</v>
      </c>
      <c r="AS62" s="72">
        <f t="shared" si="79"/>
        <v>-3.0192402466296196E-2</v>
      </c>
      <c r="AT62" s="72">
        <f t="shared" si="79"/>
        <v>-3.7179186634296202E-2</v>
      </c>
      <c r="AU62" s="72">
        <f t="shared" si="79"/>
        <v>-4.4165970802296207E-2</v>
      </c>
      <c r="AV62" s="72">
        <f t="shared" si="79"/>
        <v>-5.1152754970296213E-2</v>
      </c>
      <c r="AW62" s="72">
        <f t="shared" si="79"/>
        <v>-5.8139539138296226E-2</v>
      </c>
      <c r="AX62" s="72">
        <f t="shared" si="79"/>
        <v>-6.5126323306296238E-2</v>
      </c>
      <c r="AY62" s="72">
        <f t="shared" si="79"/>
        <v>-7.2113107474296237E-2</v>
      </c>
      <c r="AZ62" s="72">
        <f t="shared" si="79"/>
        <v>-7.9099891642296249E-2</v>
      </c>
      <c r="BA62" s="72">
        <f t="shared" si="79"/>
        <v>-4.1299597810296108E-2</v>
      </c>
      <c r="BB62" s="72">
        <f t="shared" si="79"/>
        <v>-5.9118942959680488E-6</v>
      </c>
      <c r="BC62" s="72">
        <f t="shared" si="79"/>
        <v>-5.9118942959680488E-6</v>
      </c>
      <c r="BD62" s="72">
        <f t="shared" si="79"/>
        <v>-5.9118942959680488E-6</v>
      </c>
      <c r="BE62" s="72">
        <f t="shared" si="79"/>
        <v>-5.9118942959680488E-6</v>
      </c>
      <c r="BF62" s="72">
        <f t="shared" si="79"/>
        <v>-5.9118942959680488E-6</v>
      </c>
      <c r="BG62" s="72">
        <f t="shared" si="79"/>
        <v>-5.9118942959680488E-6</v>
      </c>
      <c r="BH62" s="72">
        <f t="shared" si="79"/>
        <v>-5.9118942959680488E-6</v>
      </c>
      <c r="BI62" s="72">
        <f t="shared" si="79"/>
        <v>-5.9118942959680488E-6</v>
      </c>
      <c r="BJ62" s="72">
        <f t="shared" si="79"/>
        <v>-5.9118942959680488E-6</v>
      </c>
      <c r="BK62" s="72">
        <f t="shared" si="79"/>
        <v>-5.9118942959680488E-6</v>
      </c>
      <c r="BL62" s="72">
        <f t="shared" si="79"/>
        <v>-5.9118942959680488E-6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80">B57</f>
        <v>0</v>
      </c>
      <c r="C63" s="65">
        <f t="shared" si="80"/>
        <v>0</v>
      </c>
      <c r="D63" s="65">
        <f t="shared" si="80"/>
        <v>0.29441950169491526</v>
      </c>
      <c r="E63" s="65">
        <f t="shared" si="80"/>
        <v>0.29441950169491526</v>
      </c>
      <c r="F63" s="65">
        <f t="shared" si="80"/>
        <v>0.29441950169491526</v>
      </c>
      <c r="G63" s="65">
        <f t="shared" si="80"/>
        <v>0.29441950169491526</v>
      </c>
      <c r="H63" s="65">
        <f t="shared" si="80"/>
        <v>0.29441950169491526</v>
      </c>
      <c r="I63" s="65">
        <f t="shared" si="80"/>
        <v>0.29441950169491526</v>
      </c>
      <c r="J63" s="65">
        <f t="shared" si="80"/>
        <v>0.29441950169491526</v>
      </c>
      <c r="K63" s="65">
        <f t="shared" si="80"/>
        <v>0.29441950169491526</v>
      </c>
      <c r="L63" s="65">
        <f t="shared" si="80"/>
        <v>0.29441950169491526</v>
      </c>
      <c r="M63" s="65">
        <f t="shared" si="80"/>
        <v>0.29441950169491526</v>
      </c>
      <c r="N63" s="65">
        <f t="shared" si="80"/>
        <v>0.29441950169491526</v>
      </c>
      <c r="O63" s="65">
        <f t="shared" si="80"/>
        <v>0.29441950169491526</v>
      </c>
      <c r="P63" s="65">
        <f t="shared" si="80"/>
        <v>0.29441950169491526</v>
      </c>
      <c r="Q63" s="65">
        <f t="shared" si="80"/>
        <v>0.29441950169491526</v>
      </c>
      <c r="R63" s="65">
        <f t="shared" si="80"/>
        <v>0.29441950169491526</v>
      </c>
      <c r="S63" s="65">
        <f t="shared" si="80"/>
        <v>0.29441950169491526</v>
      </c>
      <c r="T63" s="65">
        <f t="shared" si="80"/>
        <v>0.29441950169491526</v>
      </c>
      <c r="U63" s="65">
        <f t="shared" si="80"/>
        <v>0.29441950169491526</v>
      </c>
      <c r="V63" s="65">
        <f t="shared" si="80"/>
        <v>0.29441950169491526</v>
      </c>
      <c r="W63" s="65">
        <f t="shared" si="80"/>
        <v>0.29441950169491526</v>
      </c>
      <c r="X63" s="65">
        <f t="shared" si="80"/>
        <v>0.29441950169491526</v>
      </c>
      <c r="Y63" s="65">
        <f t="shared" si="80"/>
        <v>0.29441950169491526</v>
      </c>
      <c r="Z63" s="65">
        <f t="shared" si="80"/>
        <v>0.29441950169491526</v>
      </c>
      <c r="AA63" s="65">
        <f t="shared" si="80"/>
        <v>0.29441950169491526</v>
      </c>
      <c r="AB63" s="65">
        <f t="shared" si="80"/>
        <v>0.29441950169491526</v>
      </c>
      <c r="AC63" s="65">
        <f t="shared" si="80"/>
        <v>0.29441950169491526</v>
      </c>
      <c r="AD63" s="65">
        <f t="shared" si="80"/>
        <v>0.29441950169491526</v>
      </c>
      <c r="AE63" s="65">
        <f t="shared" si="80"/>
        <v>0.29441950169491526</v>
      </c>
      <c r="AF63" s="65">
        <f t="shared" si="80"/>
        <v>0.29441950169491526</v>
      </c>
      <c r="AG63" s="65">
        <f t="shared" si="80"/>
        <v>0.29441950169491526</v>
      </c>
      <c r="AH63" s="65">
        <f t="shared" si="80"/>
        <v>0.29441950169491526</v>
      </c>
      <c r="AI63" s="65">
        <f t="shared" si="80"/>
        <v>0.29441950169491526</v>
      </c>
      <c r="AJ63" s="65">
        <f t="shared" si="80"/>
        <v>0.29441950169491526</v>
      </c>
      <c r="AK63" s="65">
        <f t="shared" si="80"/>
        <v>0.29441950169491526</v>
      </c>
      <c r="AL63" s="65">
        <f t="shared" si="80"/>
        <v>0.29441950169491526</v>
      </c>
      <c r="AM63" s="65">
        <f t="shared" si="80"/>
        <v>0.29441950169491526</v>
      </c>
      <c r="AN63" s="65">
        <f t="shared" si="80"/>
        <v>0.29441950169491526</v>
      </c>
      <c r="AO63" s="65">
        <f t="shared" si="80"/>
        <v>0.29441950169491526</v>
      </c>
      <c r="AP63" s="65">
        <f t="shared" si="80"/>
        <v>0.29441950169491526</v>
      </c>
      <c r="AQ63" s="65">
        <f t="shared" si="80"/>
        <v>0.29441950169491526</v>
      </c>
      <c r="AR63" s="65">
        <f t="shared" si="80"/>
        <v>0.29441950169491526</v>
      </c>
      <c r="AS63" s="65">
        <f t="shared" si="80"/>
        <v>0.29441950169491526</v>
      </c>
      <c r="AT63" s="65">
        <f t="shared" si="80"/>
        <v>0.29441950169491526</v>
      </c>
      <c r="AU63" s="65">
        <f t="shared" si="80"/>
        <v>0.29441950169491526</v>
      </c>
      <c r="AV63" s="65">
        <f t="shared" si="80"/>
        <v>0.29441950169491526</v>
      </c>
      <c r="AW63" s="65">
        <f t="shared" si="80"/>
        <v>0.29441950169491526</v>
      </c>
      <c r="AX63" s="65">
        <f t="shared" si="80"/>
        <v>0.29441950169491526</v>
      </c>
      <c r="AY63" s="65">
        <f t="shared" si="80"/>
        <v>0.29441950169491526</v>
      </c>
      <c r="AZ63" s="65">
        <f t="shared" si="80"/>
        <v>0.29441950169491526</v>
      </c>
      <c r="BA63" s="65">
        <f t="shared" si="80"/>
        <v>0.10623850169491526</v>
      </c>
      <c r="BB63" s="65">
        <f t="shared" si="80"/>
        <v>0</v>
      </c>
      <c r="BC63" s="65">
        <f t="shared" si="80"/>
        <v>0</v>
      </c>
      <c r="BD63" s="65">
        <f t="shared" si="80"/>
        <v>0</v>
      </c>
      <c r="BE63" s="65">
        <f t="shared" si="80"/>
        <v>0</v>
      </c>
      <c r="BF63" s="65">
        <f t="shared" si="80"/>
        <v>0</v>
      </c>
      <c r="BG63" s="65">
        <f t="shared" si="80"/>
        <v>0</v>
      </c>
      <c r="BH63" s="65">
        <f t="shared" si="80"/>
        <v>0</v>
      </c>
      <c r="BI63" s="65">
        <f t="shared" si="80"/>
        <v>0</v>
      </c>
      <c r="BJ63" s="65">
        <f t="shared" si="80"/>
        <v>0</v>
      </c>
      <c r="BK63" s="65">
        <f t="shared" si="80"/>
        <v>0</v>
      </c>
      <c r="BL63" s="65">
        <f t="shared" si="80"/>
        <v>0</v>
      </c>
      <c r="BM63" s="35"/>
      <c r="BN63" s="72">
        <f>SUM(B63:BM63)</f>
        <v>14.532794084745749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81">SUM(C62:C63)</f>
        <v>0</v>
      </c>
      <c r="D64" s="72">
        <f t="shared" si="81"/>
        <v>0.47106601786779023</v>
      </c>
      <c r="E64" s="72">
        <f t="shared" si="81"/>
        <v>0.63776108293462297</v>
      </c>
      <c r="F64" s="72">
        <f t="shared" si="81"/>
        <v>0.62355420374893145</v>
      </c>
      <c r="G64" s="72">
        <f t="shared" si="81"/>
        <v>0.6078323523935133</v>
      </c>
      <c r="H64" s="72">
        <f t="shared" si="81"/>
        <v>0.59498786629389322</v>
      </c>
      <c r="I64" s="72">
        <f t="shared" si="81"/>
        <v>0.5825828310036093</v>
      </c>
      <c r="J64" s="72">
        <f t="shared" si="81"/>
        <v>0.57058423844617523</v>
      </c>
      <c r="K64" s="72">
        <f t="shared" si="81"/>
        <v>0.55896154383439534</v>
      </c>
      <c r="L64" s="72">
        <f t="shared" si="81"/>
        <v>0.54754872147012323</v>
      </c>
      <c r="M64" s="72">
        <f t="shared" si="81"/>
        <v>0.53616545857733133</v>
      </c>
      <c r="N64" s="72">
        <f t="shared" si="81"/>
        <v>0.52478219568453932</v>
      </c>
      <c r="O64" s="72">
        <f t="shared" si="81"/>
        <v>0.51339893279174731</v>
      </c>
      <c r="P64" s="72">
        <f t="shared" si="81"/>
        <v>0.5020156698989553</v>
      </c>
      <c r="Q64" s="72">
        <f t="shared" si="81"/>
        <v>0.49063240700616328</v>
      </c>
      <c r="R64" s="72">
        <f t="shared" si="81"/>
        <v>0.47924914411337127</v>
      </c>
      <c r="S64" s="72">
        <f t="shared" si="81"/>
        <v>0.46786588122057926</v>
      </c>
      <c r="T64" s="72">
        <f t="shared" si="81"/>
        <v>0.45648261832778725</v>
      </c>
      <c r="U64" s="72">
        <f t="shared" si="81"/>
        <v>0.44509935543499524</v>
      </c>
      <c r="V64" s="72">
        <f t="shared" si="81"/>
        <v>0.43371609254220322</v>
      </c>
      <c r="W64" s="72">
        <f t="shared" si="81"/>
        <v>0.42233282964941121</v>
      </c>
      <c r="X64" s="72">
        <f t="shared" si="81"/>
        <v>0.41204868643781722</v>
      </c>
      <c r="Y64" s="72">
        <f t="shared" si="81"/>
        <v>0.40396278258861923</v>
      </c>
      <c r="Z64" s="72">
        <f t="shared" si="81"/>
        <v>0.3969759984206192</v>
      </c>
      <c r="AA64" s="72">
        <f t="shared" si="81"/>
        <v>0.38998921425261923</v>
      </c>
      <c r="AB64" s="72">
        <f t="shared" si="81"/>
        <v>0.38300243008461921</v>
      </c>
      <c r="AC64" s="72">
        <f t="shared" si="81"/>
        <v>0.37601564591661918</v>
      </c>
      <c r="AD64" s="72">
        <f t="shared" si="81"/>
        <v>0.36902886174861915</v>
      </c>
      <c r="AE64" s="72">
        <f t="shared" si="81"/>
        <v>0.36204207758061918</v>
      </c>
      <c r="AF64" s="72">
        <f t="shared" si="81"/>
        <v>0.35505529341261916</v>
      </c>
      <c r="AG64" s="72">
        <f t="shared" si="81"/>
        <v>0.34806850924461918</v>
      </c>
      <c r="AH64" s="72">
        <f t="shared" si="81"/>
        <v>0.34108172507661916</v>
      </c>
      <c r="AI64" s="72">
        <f t="shared" si="81"/>
        <v>0.33409494090861913</v>
      </c>
      <c r="AJ64" s="72">
        <f t="shared" si="81"/>
        <v>0.32710815674061916</v>
      </c>
      <c r="AK64" s="72">
        <f t="shared" si="81"/>
        <v>0.32012137257261913</v>
      </c>
      <c r="AL64" s="72">
        <f t="shared" si="81"/>
        <v>0.31313458840461911</v>
      </c>
      <c r="AM64" s="72">
        <f t="shared" si="81"/>
        <v>0.30614780423661914</v>
      </c>
      <c r="AN64" s="72">
        <f t="shared" si="81"/>
        <v>0.29916102006861911</v>
      </c>
      <c r="AO64" s="72">
        <f t="shared" si="81"/>
        <v>0.29217423590061908</v>
      </c>
      <c r="AP64" s="72">
        <f t="shared" si="81"/>
        <v>0.28518745173261911</v>
      </c>
      <c r="AQ64" s="72">
        <f t="shared" si="81"/>
        <v>0.27820066756461909</v>
      </c>
      <c r="AR64" s="72">
        <f t="shared" si="81"/>
        <v>0.27121388339661906</v>
      </c>
      <c r="AS64" s="72">
        <f t="shared" si="81"/>
        <v>0.26422709922861909</v>
      </c>
      <c r="AT64" s="72">
        <f t="shared" si="81"/>
        <v>0.25724031506061906</v>
      </c>
      <c r="AU64" s="72">
        <f t="shared" si="81"/>
        <v>0.25025353089261904</v>
      </c>
      <c r="AV64" s="72">
        <f t="shared" si="81"/>
        <v>0.24326674672461907</v>
      </c>
      <c r="AW64" s="72">
        <f t="shared" si="81"/>
        <v>0.23627996255661904</v>
      </c>
      <c r="AX64" s="72">
        <f t="shared" si="81"/>
        <v>0.22929317838861901</v>
      </c>
      <c r="AY64" s="72">
        <f t="shared" si="81"/>
        <v>0.22230639422061904</v>
      </c>
      <c r="AZ64" s="72">
        <f t="shared" si="81"/>
        <v>0.21531961005261901</v>
      </c>
      <c r="BA64" s="72">
        <f t="shared" si="81"/>
        <v>6.4938903884619148E-2</v>
      </c>
      <c r="BB64" s="72">
        <f t="shared" si="81"/>
        <v>-5.9118942959680488E-6</v>
      </c>
      <c r="BC64" s="72">
        <f t="shared" si="81"/>
        <v>-5.9118942959680488E-6</v>
      </c>
      <c r="BD64" s="72">
        <f t="shared" si="81"/>
        <v>-5.9118942959680488E-6</v>
      </c>
      <c r="BE64" s="72">
        <f t="shared" si="81"/>
        <v>-5.9118942959680488E-6</v>
      </c>
      <c r="BF64" s="72">
        <f t="shared" si="81"/>
        <v>-5.9118942959680488E-6</v>
      </c>
      <c r="BG64" s="72">
        <f t="shared" si="81"/>
        <v>-5.9118942959680488E-6</v>
      </c>
      <c r="BH64" s="72">
        <f t="shared" si="81"/>
        <v>-5.9118942959680488E-6</v>
      </c>
      <c r="BI64" s="72">
        <f t="shared" si="81"/>
        <v>-5.9118942959680488E-6</v>
      </c>
      <c r="BJ64" s="72">
        <f t="shared" si="81"/>
        <v>-5.9118942959680488E-6</v>
      </c>
      <c r="BK64" s="72">
        <f t="shared" si="81"/>
        <v>-5.9118942959680488E-6</v>
      </c>
      <c r="BL64" s="72">
        <f t="shared" si="81"/>
        <v>-5.9118942959680488E-6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82">F65</f>
        <v>1.0297600659046442</v>
      </c>
      <c r="H65" s="211">
        <f t="shared" si="82"/>
        <v>1.0297600659046442</v>
      </c>
      <c r="I65" s="211">
        <f t="shared" si="82"/>
        <v>1.0297600659046442</v>
      </c>
      <c r="J65" s="211">
        <f t="shared" si="82"/>
        <v>1.0297600659046442</v>
      </c>
      <c r="K65" s="211">
        <f t="shared" si="82"/>
        <v>1.0297600659046442</v>
      </c>
      <c r="L65" s="211">
        <f t="shared" si="82"/>
        <v>1.0297600659046442</v>
      </c>
      <c r="M65" s="211">
        <f t="shared" si="82"/>
        <v>1.0297600659046442</v>
      </c>
      <c r="N65" s="211">
        <f t="shared" si="82"/>
        <v>1.0297600659046442</v>
      </c>
      <c r="O65" s="211">
        <f t="shared" si="82"/>
        <v>1.0297600659046442</v>
      </c>
      <c r="P65" s="211">
        <f t="shared" si="82"/>
        <v>1.0297600659046442</v>
      </c>
      <c r="Q65" s="211">
        <f t="shared" si="82"/>
        <v>1.0297600659046442</v>
      </c>
      <c r="R65" s="211">
        <f t="shared" si="82"/>
        <v>1.0297600659046442</v>
      </c>
      <c r="S65" s="211">
        <f t="shared" si="82"/>
        <v>1.0297600659046442</v>
      </c>
      <c r="T65" s="211">
        <f t="shared" si="82"/>
        <v>1.0297600659046442</v>
      </c>
      <c r="U65" s="211">
        <f t="shared" si="82"/>
        <v>1.0297600659046442</v>
      </c>
      <c r="V65" s="211">
        <f t="shared" si="82"/>
        <v>1.0297600659046442</v>
      </c>
      <c r="W65" s="211">
        <f t="shared" si="82"/>
        <v>1.0297600659046442</v>
      </c>
      <c r="X65" s="211">
        <f t="shared" si="82"/>
        <v>1.0297600659046442</v>
      </c>
      <c r="Y65" s="211">
        <f t="shared" si="82"/>
        <v>1.0297600659046442</v>
      </c>
      <c r="Z65" s="211">
        <f t="shared" si="82"/>
        <v>1.0297600659046442</v>
      </c>
      <c r="AA65" s="211">
        <f t="shared" si="82"/>
        <v>1.0297600659046442</v>
      </c>
      <c r="AB65" s="211">
        <f t="shared" si="82"/>
        <v>1.0297600659046442</v>
      </c>
      <c r="AC65" s="211">
        <f t="shared" si="82"/>
        <v>1.0297600659046442</v>
      </c>
      <c r="AD65" s="211">
        <f t="shared" si="82"/>
        <v>1.0297600659046442</v>
      </c>
      <c r="AE65" s="211">
        <f t="shared" si="82"/>
        <v>1.0297600659046442</v>
      </c>
      <c r="AF65" s="211">
        <f t="shared" si="82"/>
        <v>1.0297600659046442</v>
      </c>
      <c r="AG65" s="211">
        <f t="shared" si="82"/>
        <v>1.0297600659046442</v>
      </c>
      <c r="AH65" s="211">
        <f t="shared" si="82"/>
        <v>1.0297600659046442</v>
      </c>
      <c r="AI65" s="211">
        <f t="shared" si="82"/>
        <v>1.0297600659046442</v>
      </c>
      <c r="AJ65" s="211">
        <f t="shared" si="82"/>
        <v>1.0297600659046442</v>
      </c>
      <c r="AK65" s="211">
        <f t="shared" si="82"/>
        <v>1.0297600659046442</v>
      </c>
      <c r="AL65" s="211">
        <f t="shared" si="82"/>
        <v>1.0297600659046442</v>
      </c>
      <c r="AM65" s="211">
        <f t="shared" si="82"/>
        <v>1.0297600659046442</v>
      </c>
      <c r="AN65" s="211">
        <f t="shared" si="82"/>
        <v>1.0297600659046442</v>
      </c>
      <c r="AO65" s="211">
        <f t="shared" si="82"/>
        <v>1.0297600659046442</v>
      </c>
      <c r="AP65" s="211">
        <f t="shared" si="82"/>
        <v>1.0297600659046442</v>
      </c>
      <c r="AQ65" s="211">
        <f t="shared" si="82"/>
        <v>1.0297600659046442</v>
      </c>
      <c r="AR65" s="211">
        <f t="shared" si="82"/>
        <v>1.0297600659046442</v>
      </c>
      <c r="AS65" s="211">
        <f t="shared" si="82"/>
        <v>1.0297600659046442</v>
      </c>
      <c r="AT65" s="211">
        <f t="shared" si="82"/>
        <v>1.0297600659046442</v>
      </c>
      <c r="AU65" s="211">
        <f t="shared" si="82"/>
        <v>1.0297600659046442</v>
      </c>
      <c r="AV65" s="211">
        <f t="shared" si="82"/>
        <v>1.0297600659046442</v>
      </c>
      <c r="AW65" s="211">
        <f t="shared" si="82"/>
        <v>1.0297600659046442</v>
      </c>
      <c r="AX65" s="211">
        <f t="shared" si="82"/>
        <v>1.0297600659046442</v>
      </c>
      <c r="AY65" s="211">
        <f t="shared" si="82"/>
        <v>1.0297600659046442</v>
      </c>
      <c r="AZ65" s="211">
        <f t="shared" si="82"/>
        <v>1.0297600659046442</v>
      </c>
      <c r="BA65" s="211">
        <f t="shared" si="82"/>
        <v>1.0297600659046442</v>
      </c>
      <c r="BB65" s="211">
        <f t="shared" si="82"/>
        <v>1.0297600659046442</v>
      </c>
      <c r="BC65" s="211">
        <f t="shared" si="82"/>
        <v>1.0297600659046442</v>
      </c>
      <c r="BD65" s="211">
        <f t="shared" si="82"/>
        <v>1.0297600659046442</v>
      </c>
      <c r="BE65" s="211">
        <f t="shared" si="82"/>
        <v>1.0297600659046442</v>
      </c>
      <c r="BF65" s="211">
        <f t="shared" si="82"/>
        <v>1.0297600659046442</v>
      </c>
      <c r="BG65" s="211">
        <f t="shared" si="82"/>
        <v>1.0297600659046442</v>
      </c>
      <c r="BH65" s="211">
        <f t="shared" si="82"/>
        <v>1.0297600659046442</v>
      </c>
      <c r="BI65" s="211">
        <f t="shared" si="82"/>
        <v>1.0297600659046442</v>
      </c>
      <c r="BJ65" s="211">
        <f t="shared" si="82"/>
        <v>1.0297600659046442</v>
      </c>
      <c r="BK65" s="211">
        <f t="shared" si="82"/>
        <v>1.0297600659046442</v>
      </c>
      <c r="BL65" s="211">
        <f t="shared" si="82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83">C64*C65</f>
        <v>0</v>
      </c>
      <c r="D66" s="116">
        <f t="shared" si="83"/>
        <v>0.48772171441506468</v>
      </c>
      <c r="E66" s="116">
        <f t="shared" si="83"/>
        <v>0.65674089479417463</v>
      </c>
      <c r="F66" s="116">
        <f t="shared" si="83"/>
        <v>0.64211121794761761</v>
      </c>
      <c r="G66" s="116">
        <f t="shared" si="83"/>
        <v>0.62592148325971919</v>
      </c>
      <c r="H66" s="116">
        <f t="shared" si="83"/>
        <v>0.61269474440726313</v>
      </c>
      <c r="I66" s="116">
        <f t="shared" si="83"/>
        <v>0.59992053444919091</v>
      </c>
      <c r="J66" s="116">
        <f t="shared" si="83"/>
        <v>0.58756486298648458</v>
      </c>
      <c r="K66" s="116">
        <f t="shared" si="83"/>
        <v>0.57559627621706866</v>
      </c>
      <c r="L66" s="116">
        <f t="shared" si="83"/>
        <v>0.56384380750707774</v>
      </c>
      <c r="M66" s="116">
        <f t="shared" si="83"/>
        <v>0.55212177796038653</v>
      </c>
      <c r="N66" s="116">
        <f t="shared" si="83"/>
        <v>0.54039974841369509</v>
      </c>
      <c r="O66" s="116">
        <f t="shared" si="83"/>
        <v>0.52867771886700365</v>
      </c>
      <c r="P66" s="116">
        <f t="shared" si="83"/>
        <v>0.51695568932031233</v>
      </c>
      <c r="Q66" s="116">
        <f t="shared" si="83"/>
        <v>0.50523365977362089</v>
      </c>
      <c r="R66" s="116">
        <f t="shared" si="83"/>
        <v>0.49351163022692951</v>
      </c>
      <c r="S66" s="116">
        <f t="shared" si="83"/>
        <v>0.48178960068023813</v>
      </c>
      <c r="T66" s="116">
        <f t="shared" si="83"/>
        <v>0.47006757113354675</v>
      </c>
      <c r="U66" s="116">
        <f t="shared" si="83"/>
        <v>0.45834554158685537</v>
      </c>
      <c r="V66" s="116">
        <f t="shared" si="83"/>
        <v>0.44662351204016393</v>
      </c>
      <c r="W66" s="116">
        <f t="shared" si="83"/>
        <v>0.43490148249347255</v>
      </c>
      <c r="X66" s="116">
        <f t="shared" si="83"/>
        <v>0.42431128250212874</v>
      </c>
      <c r="Y66" s="116">
        <f t="shared" si="83"/>
        <v>0.41598474162147997</v>
      </c>
      <c r="Z66" s="116">
        <f t="shared" si="83"/>
        <v>0.40879003029617877</v>
      </c>
      <c r="AA66" s="116">
        <f t="shared" si="83"/>
        <v>0.40159531897087758</v>
      </c>
      <c r="AB66" s="116">
        <f t="shared" si="83"/>
        <v>0.39440060764557633</v>
      </c>
      <c r="AC66" s="116">
        <f t="shared" si="83"/>
        <v>0.38720589632027513</v>
      </c>
      <c r="AD66" s="116">
        <f t="shared" si="83"/>
        <v>0.38001118499497388</v>
      </c>
      <c r="AE66" s="116">
        <f t="shared" si="83"/>
        <v>0.37281647366967269</v>
      </c>
      <c r="AF66" s="116">
        <f t="shared" si="83"/>
        <v>0.36562176234437149</v>
      </c>
      <c r="AG66" s="116">
        <f t="shared" si="83"/>
        <v>0.3584270510190703</v>
      </c>
      <c r="AH66" s="116">
        <f t="shared" si="83"/>
        <v>0.3512323396937691</v>
      </c>
      <c r="AI66" s="116">
        <f t="shared" si="83"/>
        <v>0.34403762836846785</v>
      </c>
      <c r="AJ66" s="116">
        <f t="shared" si="83"/>
        <v>0.33684291704316666</v>
      </c>
      <c r="AK66" s="116">
        <f t="shared" si="83"/>
        <v>0.32964820571786546</v>
      </c>
      <c r="AL66" s="116">
        <f t="shared" si="83"/>
        <v>0.32245349439256421</v>
      </c>
      <c r="AM66" s="116">
        <f t="shared" si="83"/>
        <v>0.31525878306726302</v>
      </c>
      <c r="AN66" s="116">
        <f t="shared" si="83"/>
        <v>0.30806407174196182</v>
      </c>
      <c r="AO66" s="116">
        <f t="shared" si="83"/>
        <v>0.30086936041666057</v>
      </c>
      <c r="AP66" s="116">
        <f t="shared" si="83"/>
        <v>0.29367464909135937</v>
      </c>
      <c r="AQ66" s="116">
        <f t="shared" si="83"/>
        <v>0.28647993776605818</v>
      </c>
      <c r="AR66" s="116">
        <f t="shared" si="83"/>
        <v>0.27928522644075693</v>
      </c>
      <c r="AS66" s="116">
        <f t="shared" si="83"/>
        <v>0.27209051511545573</v>
      </c>
      <c r="AT66" s="116">
        <f t="shared" si="83"/>
        <v>0.26489580379015454</v>
      </c>
      <c r="AU66" s="116">
        <f t="shared" si="83"/>
        <v>0.25770109246485329</v>
      </c>
      <c r="AV66" s="116">
        <f t="shared" si="83"/>
        <v>0.25050638113955209</v>
      </c>
      <c r="AW66" s="116">
        <f t="shared" si="83"/>
        <v>0.2433116698142509</v>
      </c>
      <c r="AX66" s="116">
        <f t="shared" si="83"/>
        <v>0.23611695848894965</v>
      </c>
      <c r="AY66" s="116">
        <f t="shared" si="83"/>
        <v>0.22892224716364848</v>
      </c>
      <c r="AZ66" s="116">
        <f t="shared" si="83"/>
        <v>0.22172753583834726</v>
      </c>
      <c r="BA66" s="116">
        <f t="shared" si="83"/>
        <v>6.6871489944000773E-2</v>
      </c>
      <c r="BB66" s="116">
        <f t="shared" si="83"/>
        <v>-6.0878326598373484E-6</v>
      </c>
      <c r="BC66" s="116">
        <f t="shared" si="83"/>
        <v>-6.0878326598373484E-6</v>
      </c>
      <c r="BD66" s="116">
        <f t="shared" si="83"/>
        <v>-6.0878326598373484E-6</v>
      </c>
      <c r="BE66" s="116">
        <f t="shared" si="83"/>
        <v>-6.0878326598373484E-6</v>
      </c>
      <c r="BF66" s="116">
        <f t="shared" si="83"/>
        <v>-6.0878326598373484E-6</v>
      </c>
      <c r="BG66" s="116">
        <f t="shared" si="83"/>
        <v>-6.0878326598373484E-6</v>
      </c>
      <c r="BH66" s="116">
        <f t="shared" si="83"/>
        <v>-6.0878326598373484E-6</v>
      </c>
      <c r="BI66" s="116">
        <f t="shared" si="83"/>
        <v>-6.0878326598373484E-6</v>
      </c>
      <c r="BJ66" s="116">
        <f t="shared" si="83"/>
        <v>-6.0878326598373484E-6</v>
      </c>
      <c r="BK66" s="116">
        <f t="shared" si="83"/>
        <v>-6.0878326598373484E-6</v>
      </c>
      <c r="BL66" s="116">
        <f t="shared" si="83"/>
        <v>-6.0878326598373484E-6</v>
      </c>
      <c r="BM66" s="110"/>
      <c r="BN66" s="304">
        <f>SUM(B66:BM66)</f>
        <v>20.19983115920434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84">B20</f>
        <v>0</v>
      </c>
      <c r="C72" s="84">
        <f t="shared" si="84"/>
        <v>0</v>
      </c>
      <c r="D72" s="84">
        <f t="shared" si="84"/>
        <v>3.76362</v>
      </c>
      <c r="E72" s="84">
        <f t="shared" si="84"/>
        <v>0</v>
      </c>
      <c r="F72" s="84">
        <f t="shared" si="84"/>
        <v>0</v>
      </c>
      <c r="G72" s="84">
        <f t="shared" si="84"/>
        <v>0</v>
      </c>
      <c r="H72" s="84">
        <f t="shared" si="84"/>
        <v>0</v>
      </c>
      <c r="I72" s="84">
        <f t="shared" si="84"/>
        <v>0</v>
      </c>
      <c r="J72" s="84">
        <f t="shared" si="84"/>
        <v>0</v>
      </c>
      <c r="K72" s="84">
        <f t="shared" si="84"/>
        <v>0</v>
      </c>
      <c r="L72" s="84">
        <f t="shared" si="84"/>
        <v>0</v>
      </c>
      <c r="M72" s="84">
        <f t="shared" si="84"/>
        <v>0</v>
      </c>
      <c r="N72" s="84">
        <f t="shared" si="84"/>
        <v>0</v>
      </c>
      <c r="O72" s="84">
        <f t="shared" si="84"/>
        <v>0</v>
      </c>
      <c r="P72" s="84">
        <f t="shared" si="84"/>
        <v>0</v>
      </c>
      <c r="Q72" s="84">
        <f t="shared" si="84"/>
        <v>0</v>
      </c>
      <c r="R72" s="84">
        <f t="shared" si="84"/>
        <v>0</v>
      </c>
      <c r="S72" s="84">
        <f t="shared" si="84"/>
        <v>0</v>
      </c>
      <c r="T72" s="84">
        <f t="shared" si="84"/>
        <v>0</v>
      </c>
      <c r="U72" s="84">
        <f t="shared" si="84"/>
        <v>0</v>
      </c>
      <c r="V72" s="84">
        <f t="shared" si="84"/>
        <v>0</v>
      </c>
      <c r="W72" s="84">
        <f t="shared" si="84"/>
        <v>0</v>
      </c>
      <c r="X72" s="84">
        <f t="shared" si="84"/>
        <v>0</v>
      </c>
      <c r="Y72" s="84">
        <f t="shared" si="84"/>
        <v>0</v>
      </c>
      <c r="Z72" s="84">
        <f t="shared" si="84"/>
        <v>0</v>
      </c>
      <c r="AA72" s="84">
        <f t="shared" si="84"/>
        <v>0</v>
      </c>
      <c r="AB72" s="84">
        <f t="shared" si="84"/>
        <v>0</v>
      </c>
      <c r="AC72" s="84">
        <f t="shared" si="84"/>
        <v>0</v>
      </c>
      <c r="AD72" s="84">
        <f t="shared" si="84"/>
        <v>0</v>
      </c>
      <c r="AE72" s="84">
        <f t="shared" si="84"/>
        <v>0</v>
      </c>
      <c r="AF72" s="84">
        <f t="shared" si="84"/>
        <v>0</v>
      </c>
      <c r="AG72" s="84">
        <f t="shared" si="84"/>
        <v>0</v>
      </c>
      <c r="AH72" s="84">
        <f t="shared" si="84"/>
        <v>0</v>
      </c>
      <c r="AI72" s="84">
        <f t="shared" si="84"/>
        <v>0</v>
      </c>
      <c r="AJ72" s="84">
        <f t="shared" si="84"/>
        <v>0</v>
      </c>
      <c r="AK72" s="84">
        <f t="shared" si="84"/>
        <v>0</v>
      </c>
      <c r="AL72" s="84">
        <f t="shared" si="84"/>
        <v>0</v>
      </c>
      <c r="AM72" s="84">
        <f t="shared" si="84"/>
        <v>0</v>
      </c>
      <c r="AN72" s="84">
        <f t="shared" si="84"/>
        <v>0</v>
      </c>
      <c r="AO72" s="84">
        <f t="shared" si="84"/>
        <v>0</v>
      </c>
      <c r="AP72" s="84">
        <f t="shared" si="84"/>
        <v>0</v>
      </c>
      <c r="AQ72" s="84">
        <f t="shared" si="84"/>
        <v>0</v>
      </c>
      <c r="AR72" s="84">
        <f t="shared" si="84"/>
        <v>0</v>
      </c>
      <c r="AS72" s="84">
        <f t="shared" si="84"/>
        <v>0</v>
      </c>
      <c r="AT72" s="84">
        <f t="shared" si="84"/>
        <v>0</v>
      </c>
      <c r="AU72" s="84">
        <f t="shared" si="84"/>
        <v>0</v>
      </c>
      <c r="AV72" s="84">
        <f t="shared" si="84"/>
        <v>0</v>
      </c>
      <c r="AW72" s="84">
        <f t="shared" si="84"/>
        <v>0</v>
      </c>
      <c r="AX72" s="84">
        <f t="shared" si="84"/>
        <v>0</v>
      </c>
      <c r="AY72" s="84">
        <f t="shared" si="84"/>
        <v>0</v>
      </c>
      <c r="AZ72" s="84">
        <f t="shared" si="84"/>
        <v>0</v>
      </c>
      <c r="BA72" s="84">
        <f t="shared" si="84"/>
        <v>-3.76362</v>
      </c>
      <c r="BB72" s="84">
        <f t="shared" si="84"/>
        <v>0</v>
      </c>
      <c r="BC72" s="84">
        <f t="shared" si="84"/>
        <v>0</v>
      </c>
      <c r="BD72" s="84">
        <f t="shared" si="84"/>
        <v>0</v>
      </c>
      <c r="BE72" s="84">
        <f t="shared" si="84"/>
        <v>0</v>
      </c>
      <c r="BF72" s="84">
        <f t="shared" si="84"/>
        <v>0</v>
      </c>
      <c r="BG72" s="84">
        <f t="shared" si="84"/>
        <v>0</v>
      </c>
      <c r="BH72" s="84">
        <f t="shared" si="84"/>
        <v>0</v>
      </c>
      <c r="BI72" s="84">
        <f t="shared" si="84"/>
        <v>0</v>
      </c>
      <c r="BJ72" s="84">
        <f t="shared" si="84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3.76362</v>
      </c>
      <c r="E74" s="84">
        <f>SUM($B$72:E72)-SUM($B$73:E73)</f>
        <v>3.76362</v>
      </c>
      <c r="F74" s="84">
        <f>SUM($B$72:F72)-SUM($B$73:F73)</f>
        <v>3.76362</v>
      </c>
      <c r="G74" s="84">
        <f>SUM($B$72:G72)-SUM($B$73:G73)</f>
        <v>3.76362</v>
      </c>
      <c r="H74" s="84">
        <f>SUM($B$72:H72)-SUM($B$73:H73)</f>
        <v>3.76362</v>
      </c>
      <c r="I74" s="84">
        <f>SUM($B$72:I72)-SUM($B$73:I73)</f>
        <v>3.76362</v>
      </c>
      <c r="J74" s="84">
        <f>SUM($B$72:J72)-SUM($B$73:J73)</f>
        <v>3.76362</v>
      </c>
      <c r="K74" s="84">
        <f>SUM($B$72:K72)-SUM($B$73:K73)</f>
        <v>3.76362</v>
      </c>
      <c r="L74" s="84">
        <f>SUM($B$72:L72)-SUM($B$73:L73)</f>
        <v>3.76362</v>
      </c>
      <c r="M74" s="84">
        <f>SUM($B$72:M72)-SUM($B$73:M73)</f>
        <v>3.76362</v>
      </c>
      <c r="N74" s="84">
        <f>SUM($B$72:N72)-SUM($B$73:N73)</f>
        <v>3.76362</v>
      </c>
      <c r="O74" s="84">
        <f>SUM($B$72:O72)-SUM($B$73:O73)</f>
        <v>3.76362</v>
      </c>
      <c r="P74" s="84">
        <f>SUM($B$72:P72)-SUM($B$73:P73)</f>
        <v>3.76362</v>
      </c>
      <c r="Q74" s="84">
        <f>SUM($B$72:Q72)-SUM($B$73:Q73)</f>
        <v>3.76362</v>
      </c>
      <c r="R74" s="84">
        <f>SUM($B$72:R72)-SUM($B$73:R73)</f>
        <v>3.76362</v>
      </c>
      <c r="S74" s="84">
        <f>SUM($B$72:S72)-SUM($B$73:S73)</f>
        <v>3.76362</v>
      </c>
      <c r="T74" s="84">
        <f>SUM($B$72:T72)-SUM($B$73:T73)</f>
        <v>3.76362</v>
      </c>
      <c r="U74" s="84">
        <f>SUM($B$72:U72)-SUM($B$73:U73)</f>
        <v>3.76362</v>
      </c>
      <c r="V74" s="84">
        <f>SUM($B$72:V72)-SUM($B$73:V73)</f>
        <v>3.76362</v>
      </c>
      <c r="W74" s="84">
        <f>SUM($B$72:W72)-SUM($B$73:W73)</f>
        <v>3.76362</v>
      </c>
      <c r="X74" s="84">
        <f>SUM($B$72:X72)-SUM($B$73:X73)</f>
        <v>3.76362</v>
      </c>
      <c r="Y74" s="84">
        <f>SUM($B$72:Y72)-SUM($B$73:Y73)</f>
        <v>3.76362</v>
      </c>
      <c r="Z74" s="84">
        <f>SUM($B$72:Z72)-SUM($B$73:Z73)</f>
        <v>3.76362</v>
      </c>
      <c r="AA74" s="84">
        <f>SUM($B$72:AA72)-SUM($B$73:AA73)</f>
        <v>3.76362</v>
      </c>
      <c r="AB74" s="84">
        <f>SUM($B$72:AB72)-SUM($B$73:AB73)</f>
        <v>3.76362</v>
      </c>
      <c r="AC74" s="84">
        <f>SUM($B$72:AC72)-SUM($B$73:AC73)</f>
        <v>3.76362</v>
      </c>
      <c r="AD74" s="84">
        <f>SUM($B$72:AD72)-SUM($B$73:AD73)</f>
        <v>3.76362</v>
      </c>
      <c r="AE74" s="84">
        <f>SUM($B$72:AE72)-SUM($B$73:AE73)</f>
        <v>3.76362</v>
      </c>
      <c r="AF74" s="84">
        <f>SUM($B$72:AF72)-SUM($B$73:AF73)</f>
        <v>3.76362</v>
      </c>
      <c r="AG74" s="84">
        <f>SUM($B$72:AG72)-SUM($B$73:AG73)</f>
        <v>3.76362</v>
      </c>
      <c r="AH74" s="84">
        <f>SUM($B$72:AH72)-SUM($B$73:AH73)</f>
        <v>3.76362</v>
      </c>
      <c r="AI74" s="84">
        <f>SUM($B$72:AI72)-SUM($B$73:AI73)</f>
        <v>3.76362</v>
      </c>
      <c r="AJ74" s="84">
        <f>SUM($B$72:AJ72)-SUM($B$73:AJ73)</f>
        <v>3.76362</v>
      </c>
      <c r="AK74" s="84">
        <f>SUM($B$72:AK72)-SUM($B$73:AK73)</f>
        <v>3.76362</v>
      </c>
      <c r="AL74" s="84">
        <f>SUM($B$72:AL72)-SUM($B$73:AL73)</f>
        <v>3.76362</v>
      </c>
      <c r="AM74" s="84">
        <f>SUM($B$72:AM72)-SUM($B$73:AM73)</f>
        <v>3.76362</v>
      </c>
      <c r="AN74" s="84">
        <f>SUM($B$72:AN72)-SUM($B$73:AN73)</f>
        <v>3.76362</v>
      </c>
      <c r="AO74" s="84">
        <f>SUM($B$72:AO72)-SUM($B$73:AO73)</f>
        <v>3.76362</v>
      </c>
      <c r="AP74" s="84">
        <f>SUM($B$72:AP72)-SUM($B$73:AP73)</f>
        <v>3.76362</v>
      </c>
      <c r="AQ74" s="84">
        <f>SUM($B$72:AQ72)-SUM($B$73:AQ73)</f>
        <v>3.76362</v>
      </c>
      <c r="AR74" s="84">
        <f>SUM($B$72:AR72)-SUM($B$73:AR73)</f>
        <v>3.76362</v>
      </c>
      <c r="AS74" s="84">
        <f>SUM($B$72:AS72)-SUM($B$73:AS73)</f>
        <v>3.76362</v>
      </c>
      <c r="AT74" s="84">
        <f>SUM($B$72:AT72)-SUM($B$73:AT73)</f>
        <v>3.76362</v>
      </c>
      <c r="AU74" s="84">
        <f>SUM($B$72:AU72)-SUM($B$73:AU73)</f>
        <v>3.76362</v>
      </c>
      <c r="AV74" s="84">
        <f>SUM($B$72:AV72)-SUM($B$73:AV73)</f>
        <v>3.76362</v>
      </c>
      <c r="AW74" s="84">
        <f>SUM($B$72:AW72)-SUM($B$73:AW73)</f>
        <v>3.76362</v>
      </c>
      <c r="AX74" s="84">
        <f>SUM($B$72:AX72)-SUM($B$73:AX73)</f>
        <v>3.76362</v>
      </c>
      <c r="AY74" s="84">
        <f>SUM($B$72:AY72)-SUM($B$73:AY73)</f>
        <v>3.76362</v>
      </c>
      <c r="AZ74" s="84">
        <f>SUM($B$72:AZ72)-SUM($B$73:AZ73)</f>
        <v>3.76362</v>
      </c>
      <c r="BA74" s="84">
        <f>SUM($B$72:BA72)-SUM($B$73:BA73)</f>
        <v>0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>
        <f>($D$72*TaxDepr!B$33)</f>
        <v>0.14113575</v>
      </c>
      <c r="E75" s="317">
        <f>($D$72*TaxDepr!C$33)</f>
        <v>0.27169572780000001</v>
      </c>
      <c r="F75" s="317">
        <f>($D$72*TaxDepr!D$33)</f>
        <v>0.25129690739999999</v>
      </c>
      <c r="G75" s="317">
        <f>($D$72*TaxDepr!E$33)</f>
        <v>0.23247880739999999</v>
      </c>
      <c r="H75" s="317">
        <f>($D$72*TaxDepr!F$33)</f>
        <v>0.21501561059999999</v>
      </c>
      <c r="I75" s="317">
        <f>($D$72*TaxDepr!G$33)</f>
        <v>0.198907317</v>
      </c>
      <c r="J75" s="317">
        <f>($D$72*TaxDepr!H$33)</f>
        <v>0.18396574560000001</v>
      </c>
      <c r="K75" s="317">
        <f>($D$72*TaxDepr!I$33)</f>
        <v>0.17019089640000001</v>
      </c>
      <c r="L75" s="317">
        <f>($D$72*TaxDepr!J$33)</f>
        <v>0.16793272440000001</v>
      </c>
      <c r="M75" s="317">
        <f>($D$72*TaxDepr!K$33)</f>
        <v>0.16793272440000001</v>
      </c>
      <c r="N75" s="317">
        <f>($D$72*TaxDepr!L$33)</f>
        <v>0.16793272440000001</v>
      </c>
      <c r="O75" s="317">
        <f>($D$72*TaxDepr!M$33)</f>
        <v>0.16793272440000001</v>
      </c>
      <c r="P75" s="317">
        <f>($D$72*TaxDepr!N$33)</f>
        <v>0.16793272440000001</v>
      </c>
      <c r="Q75" s="317">
        <f>($D$72*TaxDepr!O$33)</f>
        <v>0.16793272440000001</v>
      </c>
      <c r="R75" s="317">
        <f>($D$72*TaxDepr!P$33)</f>
        <v>0.16793272440000001</v>
      </c>
      <c r="S75" s="317">
        <f>($D$72*TaxDepr!Q$33)</f>
        <v>0.16793272440000001</v>
      </c>
      <c r="T75" s="317">
        <f>($D$72*TaxDepr!R$33)</f>
        <v>0.16793272440000001</v>
      </c>
      <c r="U75" s="317">
        <f>($D$72*TaxDepr!S$33)</f>
        <v>0.16793272440000001</v>
      </c>
      <c r="V75" s="317">
        <f>($D$72*TaxDepr!T$33)</f>
        <v>0.16793272440000001</v>
      </c>
      <c r="W75" s="317">
        <f>($D$72*TaxDepr!U$33)</f>
        <v>0.16793272440000001</v>
      </c>
      <c r="X75" s="317">
        <f>($D$72*TaxDepr!V$33)</f>
        <v>8.3966362200000005E-2</v>
      </c>
      <c r="Y75" s="317"/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3.7638458171999996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85">C73+C75</f>
        <v>0</v>
      </c>
      <c r="D76" s="92">
        <f t="shared" si="85"/>
        <v>0.14113575</v>
      </c>
      <c r="E76" s="92">
        <f t="shared" si="85"/>
        <v>0.27169572780000001</v>
      </c>
      <c r="F76" s="92">
        <f t="shared" si="85"/>
        <v>0.25129690739999999</v>
      </c>
      <c r="G76" s="92">
        <f t="shared" si="85"/>
        <v>0.23247880739999999</v>
      </c>
      <c r="H76" s="92">
        <f t="shared" si="85"/>
        <v>0.21501561059999999</v>
      </c>
      <c r="I76" s="92">
        <f t="shared" si="85"/>
        <v>0.198907317</v>
      </c>
      <c r="J76" s="92">
        <f t="shared" si="85"/>
        <v>0.18396574560000001</v>
      </c>
      <c r="K76" s="92">
        <f t="shared" si="85"/>
        <v>0.17019089640000001</v>
      </c>
      <c r="L76" s="92">
        <f t="shared" si="85"/>
        <v>0.16793272440000001</v>
      </c>
      <c r="M76" s="92">
        <f t="shared" si="85"/>
        <v>0.16793272440000001</v>
      </c>
      <c r="N76" s="92">
        <f t="shared" si="85"/>
        <v>0.16793272440000001</v>
      </c>
      <c r="O76" s="92">
        <f t="shared" si="85"/>
        <v>0.16793272440000001</v>
      </c>
      <c r="P76" s="92">
        <f t="shared" si="85"/>
        <v>0.16793272440000001</v>
      </c>
      <c r="Q76" s="92">
        <f t="shared" si="85"/>
        <v>0.16793272440000001</v>
      </c>
      <c r="R76" s="92">
        <f t="shared" si="85"/>
        <v>0.16793272440000001</v>
      </c>
      <c r="S76" s="92">
        <f t="shared" si="85"/>
        <v>0.16793272440000001</v>
      </c>
      <c r="T76" s="92">
        <f t="shared" si="85"/>
        <v>0.16793272440000001</v>
      </c>
      <c r="U76" s="92">
        <f t="shared" si="85"/>
        <v>0.16793272440000001</v>
      </c>
      <c r="V76" s="92">
        <f t="shared" si="85"/>
        <v>0.16793272440000001</v>
      </c>
      <c r="W76" s="92">
        <f t="shared" si="85"/>
        <v>0.16793272440000001</v>
      </c>
      <c r="X76" s="92">
        <f t="shared" si="85"/>
        <v>8.3966362200000005E-2</v>
      </c>
      <c r="Y76" s="92">
        <f t="shared" si="85"/>
        <v>0</v>
      </c>
      <c r="Z76" s="92">
        <f t="shared" si="85"/>
        <v>0</v>
      </c>
      <c r="AA76" s="92">
        <f t="shared" si="85"/>
        <v>0</v>
      </c>
      <c r="AB76" s="92">
        <f t="shared" si="85"/>
        <v>0</v>
      </c>
      <c r="AC76" s="92">
        <f t="shared" si="85"/>
        <v>0</v>
      </c>
      <c r="AD76" s="92">
        <f t="shared" si="85"/>
        <v>0</v>
      </c>
      <c r="AE76" s="92">
        <f t="shared" si="85"/>
        <v>0</v>
      </c>
      <c r="AF76" s="92">
        <f t="shared" si="85"/>
        <v>0</v>
      </c>
      <c r="AG76" s="92">
        <f t="shared" si="85"/>
        <v>0</v>
      </c>
      <c r="AH76" s="92">
        <f t="shared" si="85"/>
        <v>0</v>
      </c>
      <c r="AI76" s="92">
        <f t="shared" si="85"/>
        <v>0</v>
      </c>
      <c r="AJ76" s="92">
        <f t="shared" si="85"/>
        <v>0</v>
      </c>
      <c r="AK76" s="92">
        <f t="shared" si="85"/>
        <v>0</v>
      </c>
      <c r="AL76" s="92">
        <f t="shared" si="85"/>
        <v>0</v>
      </c>
      <c r="AM76" s="92">
        <f t="shared" si="85"/>
        <v>0</v>
      </c>
      <c r="AN76" s="92">
        <f t="shared" si="85"/>
        <v>0</v>
      </c>
      <c r="AO76" s="92">
        <f t="shared" si="85"/>
        <v>0</v>
      </c>
      <c r="AP76" s="92">
        <f t="shared" si="85"/>
        <v>0</v>
      </c>
      <c r="AQ76" s="92">
        <f t="shared" si="85"/>
        <v>0</v>
      </c>
      <c r="AR76" s="92">
        <f t="shared" si="85"/>
        <v>0</v>
      </c>
      <c r="AS76" s="92">
        <f t="shared" si="85"/>
        <v>0</v>
      </c>
      <c r="AT76" s="92">
        <f t="shared" si="85"/>
        <v>0</v>
      </c>
      <c r="AU76" s="92">
        <f t="shared" si="85"/>
        <v>0</v>
      </c>
      <c r="AV76" s="92">
        <f t="shared" si="85"/>
        <v>0</v>
      </c>
      <c r="AW76" s="92">
        <f t="shared" si="85"/>
        <v>0</v>
      </c>
      <c r="AX76" s="92">
        <f t="shared" si="85"/>
        <v>0</v>
      </c>
      <c r="AY76" s="92">
        <f t="shared" si="85"/>
        <v>0</v>
      </c>
      <c r="AZ76" s="92">
        <f t="shared" si="85"/>
        <v>0</v>
      </c>
      <c r="BA76" s="92">
        <f t="shared" si="85"/>
        <v>0</v>
      </c>
      <c r="BB76" s="92">
        <f t="shared" si="85"/>
        <v>0</v>
      </c>
      <c r="BC76" s="92">
        <f t="shared" si="85"/>
        <v>0</v>
      </c>
      <c r="BD76" s="92">
        <f t="shared" si="85"/>
        <v>0</v>
      </c>
      <c r="BE76" s="92">
        <f t="shared" si="85"/>
        <v>0</v>
      </c>
      <c r="BF76" s="92">
        <f t="shared" si="85"/>
        <v>0</v>
      </c>
      <c r="BG76" s="92">
        <f t="shared" si="85"/>
        <v>0</v>
      </c>
      <c r="BH76" s="92">
        <f t="shared" si="85"/>
        <v>0</v>
      </c>
      <c r="BI76" s="92">
        <f t="shared" si="85"/>
        <v>0</v>
      </c>
      <c r="BJ76" s="92">
        <f t="shared" si="85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86">B20</f>
        <v>0</v>
      </c>
      <c r="C79" s="84">
        <f t="shared" si="86"/>
        <v>0</v>
      </c>
      <c r="D79" s="84">
        <f t="shared" si="86"/>
        <v>3.76362</v>
      </c>
      <c r="E79" s="84">
        <f t="shared" si="86"/>
        <v>0</v>
      </c>
      <c r="F79" s="84">
        <f t="shared" si="86"/>
        <v>0</v>
      </c>
      <c r="G79" s="84">
        <f t="shared" si="86"/>
        <v>0</v>
      </c>
      <c r="H79" s="84">
        <f t="shared" si="86"/>
        <v>0</v>
      </c>
      <c r="I79" s="84">
        <f t="shared" si="86"/>
        <v>0</v>
      </c>
      <c r="J79" s="84">
        <f t="shared" si="86"/>
        <v>0</v>
      </c>
      <c r="K79" s="84">
        <f t="shared" si="86"/>
        <v>0</v>
      </c>
      <c r="L79" s="84">
        <f t="shared" si="86"/>
        <v>0</v>
      </c>
      <c r="M79" s="84">
        <f t="shared" si="86"/>
        <v>0</v>
      </c>
      <c r="N79" s="84">
        <f t="shared" si="86"/>
        <v>0</v>
      </c>
      <c r="O79" s="84">
        <f t="shared" si="86"/>
        <v>0</v>
      </c>
      <c r="P79" s="84">
        <f t="shared" si="86"/>
        <v>0</v>
      </c>
      <c r="Q79" s="84">
        <f t="shared" si="86"/>
        <v>0</v>
      </c>
      <c r="R79" s="84">
        <f t="shared" si="86"/>
        <v>0</v>
      </c>
      <c r="S79" s="84">
        <f t="shared" si="86"/>
        <v>0</v>
      </c>
      <c r="T79" s="84">
        <f t="shared" si="86"/>
        <v>0</v>
      </c>
      <c r="U79" s="84">
        <f t="shared" si="86"/>
        <v>0</v>
      </c>
      <c r="V79" s="84">
        <f t="shared" si="86"/>
        <v>0</v>
      </c>
      <c r="W79" s="84">
        <f t="shared" si="86"/>
        <v>0</v>
      </c>
      <c r="X79" s="84">
        <f t="shared" si="86"/>
        <v>0</v>
      </c>
      <c r="Y79" s="84">
        <f t="shared" si="86"/>
        <v>0</v>
      </c>
      <c r="Z79" s="84">
        <f t="shared" si="86"/>
        <v>0</v>
      </c>
      <c r="AA79" s="84">
        <f t="shared" si="86"/>
        <v>0</v>
      </c>
      <c r="AB79" s="84">
        <f t="shared" si="86"/>
        <v>0</v>
      </c>
      <c r="AC79" s="84">
        <f t="shared" si="86"/>
        <v>0</v>
      </c>
      <c r="AD79" s="84">
        <f t="shared" si="86"/>
        <v>0</v>
      </c>
      <c r="AE79" s="84">
        <f t="shared" si="86"/>
        <v>0</v>
      </c>
      <c r="AF79" s="84">
        <f t="shared" si="86"/>
        <v>0</v>
      </c>
      <c r="AG79" s="84">
        <f t="shared" si="86"/>
        <v>0</v>
      </c>
      <c r="AH79" s="84">
        <f t="shared" si="86"/>
        <v>0</v>
      </c>
      <c r="AI79" s="84">
        <f t="shared" si="86"/>
        <v>0</v>
      </c>
      <c r="AJ79" s="84">
        <f t="shared" si="86"/>
        <v>0</v>
      </c>
      <c r="AK79" s="84">
        <f t="shared" si="86"/>
        <v>0</v>
      </c>
      <c r="AL79" s="84">
        <f t="shared" si="86"/>
        <v>0</v>
      </c>
      <c r="AM79" s="84">
        <f t="shared" si="86"/>
        <v>0</v>
      </c>
      <c r="AN79" s="84">
        <f t="shared" si="86"/>
        <v>0</v>
      </c>
      <c r="AO79" s="84">
        <f t="shared" si="86"/>
        <v>0</v>
      </c>
      <c r="AP79" s="84">
        <f t="shared" si="86"/>
        <v>0</v>
      </c>
      <c r="AQ79" s="84">
        <f t="shared" si="86"/>
        <v>0</v>
      </c>
      <c r="AR79" s="84">
        <f t="shared" si="86"/>
        <v>0</v>
      </c>
      <c r="AS79" s="84">
        <f t="shared" si="86"/>
        <v>0</v>
      </c>
      <c r="AT79" s="84">
        <f t="shared" si="86"/>
        <v>0</v>
      </c>
      <c r="AU79" s="84">
        <f t="shared" si="86"/>
        <v>0</v>
      </c>
      <c r="AV79" s="84">
        <f t="shared" si="86"/>
        <v>0</v>
      </c>
      <c r="AW79" s="84">
        <f t="shared" si="86"/>
        <v>0</v>
      </c>
      <c r="AX79" s="84">
        <f t="shared" si="86"/>
        <v>0</v>
      </c>
      <c r="AY79" s="84">
        <f t="shared" si="86"/>
        <v>0</v>
      </c>
      <c r="AZ79" s="84">
        <f t="shared" si="86"/>
        <v>0</v>
      </c>
      <c r="BA79" s="84">
        <f t="shared" si="86"/>
        <v>-3.76362</v>
      </c>
      <c r="BB79" s="84">
        <f t="shared" si="86"/>
        <v>0</v>
      </c>
      <c r="BC79" s="84">
        <f t="shared" si="86"/>
        <v>0</v>
      </c>
      <c r="BD79" s="84">
        <f t="shared" si="86"/>
        <v>0</v>
      </c>
      <c r="BE79" s="84">
        <f t="shared" si="86"/>
        <v>0</v>
      </c>
      <c r="BF79" s="84">
        <f t="shared" si="86"/>
        <v>0</v>
      </c>
      <c r="BG79" s="84">
        <f t="shared" si="86"/>
        <v>0</v>
      </c>
      <c r="BH79" s="84">
        <f t="shared" si="86"/>
        <v>0</v>
      </c>
      <c r="BI79" s="84">
        <f t="shared" si="86"/>
        <v>0</v>
      </c>
      <c r="BJ79" s="84">
        <f t="shared" si="86"/>
        <v>0</v>
      </c>
      <c r="BK79" s="84">
        <f t="shared" si="86"/>
        <v>0</v>
      </c>
      <c r="BL79" s="84">
        <f t="shared" si="86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3.76362</v>
      </c>
      <c r="E81" s="84">
        <f>SUM($B$79:E79)</f>
        <v>3.76362</v>
      </c>
      <c r="F81" s="84">
        <f>SUM($B$79:F79)</f>
        <v>3.76362</v>
      </c>
      <c r="G81" s="84">
        <f>SUM($B$79:G79)</f>
        <v>3.76362</v>
      </c>
      <c r="H81" s="84">
        <f>SUM($B$79:H79)</f>
        <v>3.76362</v>
      </c>
      <c r="I81" s="84">
        <f>SUM($B$79:I79)</f>
        <v>3.76362</v>
      </c>
      <c r="J81" s="84">
        <f>SUM($B$79:J79)</f>
        <v>3.76362</v>
      </c>
      <c r="K81" s="84">
        <f>SUM($B$79:K79)</f>
        <v>3.76362</v>
      </c>
      <c r="L81" s="84">
        <f>SUM($B$79:L79)</f>
        <v>3.76362</v>
      </c>
      <c r="M81" s="84">
        <f>SUM($B$79:M79)</f>
        <v>3.76362</v>
      </c>
      <c r="N81" s="84">
        <f>SUM($B$79:N79)</f>
        <v>3.76362</v>
      </c>
      <c r="O81" s="84">
        <f>SUM($B$79:O79)</f>
        <v>3.76362</v>
      </c>
      <c r="P81" s="84">
        <f>SUM($B$79:P79)</f>
        <v>3.76362</v>
      </c>
      <c r="Q81" s="84">
        <f>SUM($B$79:Q79)</f>
        <v>3.76362</v>
      </c>
      <c r="R81" s="84">
        <f>SUM($B$79:R79)</f>
        <v>3.76362</v>
      </c>
      <c r="S81" s="84">
        <f>SUM($B$79:S79)</f>
        <v>3.76362</v>
      </c>
      <c r="T81" s="84">
        <f>SUM($B$79:T79)</f>
        <v>3.76362</v>
      </c>
      <c r="U81" s="84">
        <f>SUM($B$79:U79)</f>
        <v>3.76362</v>
      </c>
      <c r="V81" s="84">
        <f>SUM($B$79:V79)</f>
        <v>3.76362</v>
      </c>
      <c r="W81" s="84">
        <f>SUM($B$79:W79)</f>
        <v>3.76362</v>
      </c>
      <c r="X81" s="84">
        <f>SUM($B$79:X79)</f>
        <v>3.76362</v>
      </c>
      <c r="Y81" s="84">
        <f>SUM($B$79:Y79)</f>
        <v>3.76362</v>
      </c>
      <c r="Z81" s="84">
        <f>SUM($B$79:Z79)</f>
        <v>3.76362</v>
      </c>
      <c r="AA81" s="84">
        <f>SUM($B$79:AA79)</f>
        <v>3.76362</v>
      </c>
      <c r="AB81" s="84">
        <f>SUM($B$79:AB79)</f>
        <v>3.76362</v>
      </c>
      <c r="AC81" s="84">
        <f>SUM($B$79:AC79)</f>
        <v>3.76362</v>
      </c>
      <c r="AD81" s="84">
        <f>SUM($B$79:AD79)</f>
        <v>3.76362</v>
      </c>
      <c r="AE81" s="84">
        <f>SUM($B$79:AE79)</f>
        <v>3.76362</v>
      </c>
      <c r="AF81" s="84">
        <f>SUM($B$79:AF79)</f>
        <v>3.76362</v>
      </c>
      <c r="AG81" s="84">
        <f>SUM($B$79:AG79)</f>
        <v>3.76362</v>
      </c>
      <c r="AH81" s="84">
        <f>SUM($B$79:AH79)</f>
        <v>3.76362</v>
      </c>
      <c r="AI81" s="84">
        <f>SUM($B$79:AI79)</f>
        <v>3.76362</v>
      </c>
      <c r="AJ81" s="84">
        <f>SUM($B$79:AJ79)</f>
        <v>3.76362</v>
      </c>
      <c r="AK81" s="84">
        <f>SUM($B$79:AK79)</f>
        <v>3.76362</v>
      </c>
      <c r="AL81" s="84">
        <f>SUM($B$79:AL79)</f>
        <v>3.76362</v>
      </c>
      <c r="AM81" s="84">
        <f>SUM($B$79:AM79)</f>
        <v>3.76362</v>
      </c>
      <c r="AN81" s="84">
        <f>SUM($B$79:AN79)</f>
        <v>3.76362</v>
      </c>
      <c r="AO81" s="84">
        <f>SUM($B$79:AO79)</f>
        <v>3.76362</v>
      </c>
      <c r="AP81" s="84">
        <f>SUM($B$79:AP79)</f>
        <v>3.76362</v>
      </c>
      <c r="AQ81" s="84">
        <f>SUM($B$79:AQ79)</f>
        <v>3.76362</v>
      </c>
      <c r="AR81" s="84">
        <f>SUM($B$79:AR79)</f>
        <v>3.76362</v>
      </c>
      <c r="AS81" s="84">
        <f>SUM($B$79:AS79)</f>
        <v>3.76362</v>
      </c>
      <c r="AT81" s="84">
        <f>SUM($B$79:AT79)</f>
        <v>3.76362</v>
      </c>
      <c r="AU81" s="84">
        <f>SUM($B$79:AU79)</f>
        <v>3.76362</v>
      </c>
      <c r="AV81" s="84">
        <f>SUM($B$79:AV79)</f>
        <v>3.76362</v>
      </c>
      <c r="AW81" s="84">
        <f>SUM($B$79:AW79)</f>
        <v>3.76362</v>
      </c>
      <c r="AX81" s="84">
        <f>SUM($B$79:AX79)</f>
        <v>3.76362</v>
      </c>
      <c r="AY81" s="84">
        <f>SUM($B$79:AY79)</f>
        <v>3.76362</v>
      </c>
      <c r="AZ81" s="84">
        <f>SUM($B$79:AZ79)</f>
        <v>3.76362</v>
      </c>
      <c r="BA81" s="84">
        <f>SUM($B$79:BA79)</f>
        <v>0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0.14113575</v>
      </c>
      <c r="E82" s="316">
        <f t="shared" ref="E82:BL82" si="87">E75</f>
        <v>0.27169572780000001</v>
      </c>
      <c r="F82" s="316">
        <f t="shared" si="87"/>
        <v>0.25129690739999999</v>
      </c>
      <c r="G82" s="316">
        <f t="shared" si="87"/>
        <v>0.23247880739999999</v>
      </c>
      <c r="H82" s="316">
        <f t="shared" si="87"/>
        <v>0.21501561059999999</v>
      </c>
      <c r="I82" s="316">
        <f t="shared" si="87"/>
        <v>0.198907317</v>
      </c>
      <c r="J82" s="316">
        <f t="shared" si="87"/>
        <v>0.18396574560000001</v>
      </c>
      <c r="K82" s="316">
        <f t="shared" si="87"/>
        <v>0.17019089640000001</v>
      </c>
      <c r="L82" s="316">
        <f t="shared" si="87"/>
        <v>0.16793272440000001</v>
      </c>
      <c r="M82" s="316">
        <f t="shared" si="87"/>
        <v>0.16793272440000001</v>
      </c>
      <c r="N82" s="316">
        <f t="shared" si="87"/>
        <v>0.16793272440000001</v>
      </c>
      <c r="O82" s="316">
        <f t="shared" si="87"/>
        <v>0.16793272440000001</v>
      </c>
      <c r="P82" s="316">
        <f t="shared" si="87"/>
        <v>0.16793272440000001</v>
      </c>
      <c r="Q82" s="316">
        <f t="shared" si="87"/>
        <v>0.16793272440000001</v>
      </c>
      <c r="R82" s="316">
        <f t="shared" si="87"/>
        <v>0.16793272440000001</v>
      </c>
      <c r="S82" s="316">
        <f t="shared" si="87"/>
        <v>0.16793272440000001</v>
      </c>
      <c r="T82" s="316">
        <f t="shared" si="87"/>
        <v>0.16793272440000001</v>
      </c>
      <c r="U82" s="316">
        <f t="shared" si="87"/>
        <v>0.16793272440000001</v>
      </c>
      <c r="V82" s="316">
        <f t="shared" si="87"/>
        <v>0.16793272440000001</v>
      </c>
      <c r="W82" s="316">
        <f t="shared" si="87"/>
        <v>0.16793272440000001</v>
      </c>
      <c r="X82" s="316">
        <f t="shared" si="87"/>
        <v>8.3966362200000005E-2</v>
      </c>
      <c r="Y82" s="316">
        <f t="shared" si="87"/>
        <v>0</v>
      </c>
      <c r="Z82" s="316">
        <f t="shared" si="87"/>
        <v>0</v>
      </c>
      <c r="AA82" s="316">
        <f t="shared" si="87"/>
        <v>0</v>
      </c>
      <c r="AB82" s="316">
        <f t="shared" si="87"/>
        <v>0</v>
      </c>
      <c r="AC82" s="316">
        <f t="shared" si="87"/>
        <v>0</v>
      </c>
      <c r="AD82" s="316">
        <f t="shared" si="87"/>
        <v>0</v>
      </c>
      <c r="AE82" s="316">
        <f t="shared" si="87"/>
        <v>0</v>
      </c>
      <c r="AF82" s="316">
        <f t="shared" si="87"/>
        <v>0</v>
      </c>
      <c r="AG82" s="316">
        <f t="shared" si="87"/>
        <v>0</v>
      </c>
      <c r="AH82" s="316">
        <f t="shared" si="87"/>
        <v>0</v>
      </c>
      <c r="AI82" s="316">
        <f t="shared" si="87"/>
        <v>0</v>
      </c>
      <c r="AJ82" s="316">
        <f t="shared" si="87"/>
        <v>0</v>
      </c>
      <c r="AK82" s="316">
        <f t="shared" si="87"/>
        <v>0</v>
      </c>
      <c r="AL82" s="316">
        <f t="shared" si="87"/>
        <v>0</v>
      </c>
      <c r="AM82" s="316">
        <f t="shared" si="87"/>
        <v>0</v>
      </c>
      <c r="AN82" s="316">
        <f t="shared" si="87"/>
        <v>0</v>
      </c>
      <c r="AO82" s="316">
        <f t="shared" si="87"/>
        <v>0</v>
      </c>
      <c r="AP82" s="316">
        <f t="shared" si="87"/>
        <v>0</v>
      </c>
      <c r="AQ82" s="316">
        <f t="shared" si="87"/>
        <v>0</v>
      </c>
      <c r="AR82" s="316">
        <f t="shared" si="87"/>
        <v>0</v>
      </c>
      <c r="AS82" s="316">
        <f t="shared" si="87"/>
        <v>0</v>
      </c>
      <c r="AT82" s="316">
        <f t="shared" si="87"/>
        <v>0</v>
      </c>
      <c r="AU82" s="316">
        <f t="shared" si="87"/>
        <v>0</v>
      </c>
      <c r="AV82" s="316">
        <f t="shared" si="87"/>
        <v>0</v>
      </c>
      <c r="AW82" s="316">
        <f t="shared" si="87"/>
        <v>0</v>
      </c>
      <c r="AX82" s="316">
        <f t="shared" si="87"/>
        <v>0</v>
      </c>
      <c r="AY82" s="316">
        <f t="shared" si="87"/>
        <v>0</v>
      </c>
      <c r="AZ82" s="316">
        <f t="shared" si="87"/>
        <v>0</v>
      </c>
      <c r="BA82" s="316">
        <f t="shared" si="87"/>
        <v>0</v>
      </c>
      <c r="BB82" s="316">
        <f t="shared" si="87"/>
        <v>0</v>
      </c>
      <c r="BC82" s="316">
        <f t="shared" si="87"/>
        <v>0</v>
      </c>
      <c r="BD82" s="316">
        <f t="shared" si="87"/>
        <v>0</v>
      </c>
      <c r="BE82" s="316">
        <f t="shared" si="87"/>
        <v>0</v>
      </c>
      <c r="BF82" s="316">
        <f t="shared" si="87"/>
        <v>0</v>
      </c>
      <c r="BG82" s="316">
        <f t="shared" si="87"/>
        <v>0</v>
      </c>
      <c r="BH82" s="316">
        <f t="shared" si="87"/>
        <v>0</v>
      </c>
      <c r="BI82" s="316">
        <f t="shared" si="87"/>
        <v>0</v>
      </c>
      <c r="BJ82" s="316">
        <f t="shared" si="87"/>
        <v>0</v>
      </c>
      <c r="BK82" s="316">
        <f t="shared" si="87"/>
        <v>0</v>
      </c>
      <c r="BL82" s="316">
        <f t="shared" si="87"/>
        <v>0</v>
      </c>
      <c r="BM82" s="35"/>
      <c r="BN82" s="72">
        <f>SUM(B82:BM82)</f>
        <v>3.7638458171999996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88">C80+C82</f>
        <v>0</v>
      </c>
      <c r="D83" s="92">
        <f t="shared" si="88"/>
        <v>0.14113575</v>
      </c>
      <c r="E83" s="92">
        <f t="shared" si="88"/>
        <v>0.27169572780000001</v>
      </c>
      <c r="F83" s="92">
        <f t="shared" si="88"/>
        <v>0.25129690739999999</v>
      </c>
      <c r="G83" s="92">
        <f t="shared" si="88"/>
        <v>0.23247880739999999</v>
      </c>
      <c r="H83" s="92">
        <f t="shared" si="88"/>
        <v>0.21501561059999999</v>
      </c>
      <c r="I83" s="92">
        <f t="shared" si="88"/>
        <v>0.198907317</v>
      </c>
      <c r="J83" s="92">
        <f t="shared" si="88"/>
        <v>0.18396574560000001</v>
      </c>
      <c r="K83" s="92">
        <f t="shared" si="88"/>
        <v>0.17019089640000001</v>
      </c>
      <c r="L83" s="92">
        <f t="shared" si="88"/>
        <v>0.16793272440000001</v>
      </c>
      <c r="M83" s="92">
        <f t="shared" si="88"/>
        <v>0.16793272440000001</v>
      </c>
      <c r="N83" s="92">
        <f t="shared" si="88"/>
        <v>0.16793272440000001</v>
      </c>
      <c r="O83" s="92">
        <f t="shared" si="88"/>
        <v>0.16793272440000001</v>
      </c>
      <c r="P83" s="92">
        <f t="shared" si="88"/>
        <v>0.16793272440000001</v>
      </c>
      <c r="Q83" s="92">
        <f t="shared" si="88"/>
        <v>0.16793272440000001</v>
      </c>
      <c r="R83" s="92">
        <f t="shared" si="88"/>
        <v>0.16793272440000001</v>
      </c>
      <c r="S83" s="92">
        <f t="shared" si="88"/>
        <v>0.16793272440000001</v>
      </c>
      <c r="T83" s="92">
        <f t="shared" si="88"/>
        <v>0.16793272440000001</v>
      </c>
      <c r="U83" s="92">
        <f t="shared" si="88"/>
        <v>0.16793272440000001</v>
      </c>
      <c r="V83" s="92">
        <f t="shared" si="88"/>
        <v>0.16793272440000001</v>
      </c>
      <c r="W83" s="92">
        <f t="shared" si="88"/>
        <v>0.16793272440000001</v>
      </c>
      <c r="X83" s="92">
        <f t="shared" si="88"/>
        <v>8.3966362200000005E-2</v>
      </c>
      <c r="Y83" s="92">
        <f t="shared" si="88"/>
        <v>0</v>
      </c>
      <c r="Z83" s="92">
        <f t="shared" si="88"/>
        <v>0</v>
      </c>
      <c r="AA83" s="92">
        <f t="shared" si="88"/>
        <v>0</v>
      </c>
      <c r="AB83" s="92">
        <f t="shared" si="88"/>
        <v>0</v>
      </c>
      <c r="AC83" s="92">
        <f t="shared" si="88"/>
        <v>0</v>
      </c>
      <c r="AD83" s="92">
        <f t="shared" si="88"/>
        <v>0</v>
      </c>
      <c r="AE83" s="92">
        <f t="shared" si="88"/>
        <v>0</v>
      </c>
      <c r="AF83" s="92">
        <f t="shared" si="88"/>
        <v>0</v>
      </c>
      <c r="AG83" s="92">
        <f t="shared" si="88"/>
        <v>0</v>
      </c>
      <c r="AH83" s="92">
        <f t="shared" si="88"/>
        <v>0</v>
      </c>
      <c r="AI83" s="92">
        <f t="shared" si="88"/>
        <v>0</v>
      </c>
      <c r="AJ83" s="92">
        <f t="shared" si="88"/>
        <v>0</v>
      </c>
      <c r="AK83" s="92">
        <f t="shared" si="88"/>
        <v>0</v>
      </c>
      <c r="AL83" s="92">
        <f t="shared" si="88"/>
        <v>0</v>
      </c>
      <c r="AM83" s="92">
        <f t="shared" si="88"/>
        <v>0</v>
      </c>
      <c r="AN83" s="92">
        <f t="shared" si="88"/>
        <v>0</v>
      </c>
      <c r="AO83" s="92">
        <f t="shared" si="88"/>
        <v>0</v>
      </c>
      <c r="AP83" s="92">
        <f t="shared" si="88"/>
        <v>0</v>
      </c>
      <c r="AQ83" s="92">
        <f t="shared" si="88"/>
        <v>0</v>
      </c>
      <c r="AR83" s="92">
        <f t="shared" si="88"/>
        <v>0</v>
      </c>
      <c r="AS83" s="92">
        <f t="shared" si="88"/>
        <v>0</v>
      </c>
      <c r="AT83" s="92">
        <f t="shared" si="88"/>
        <v>0</v>
      </c>
      <c r="AU83" s="92">
        <f t="shared" si="88"/>
        <v>0</v>
      </c>
      <c r="AV83" s="92">
        <f t="shared" si="88"/>
        <v>0</v>
      </c>
      <c r="AW83" s="92">
        <f t="shared" si="88"/>
        <v>0</v>
      </c>
      <c r="AX83" s="92">
        <f t="shared" si="88"/>
        <v>0</v>
      </c>
      <c r="AY83" s="92">
        <f t="shared" si="88"/>
        <v>0</v>
      </c>
      <c r="AZ83" s="92">
        <f t="shared" si="88"/>
        <v>0</v>
      </c>
      <c r="BA83" s="92">
        <f t="shared" si="88"/>
        <v>0</v>
      </c>
      <c r="BB83" s="92">
        <f t="shared" si="88"/>
        <v>0</v>
      </c>
      <c r="BC83" s="92">
        <f t="shared" si="88"/>
        <v>0</v>
      </c>
      <c r="BD83" s="92">
        <f t="shared" si="88"/>
        <v>0</v>
      </c>
      <c r="BE83" s="92">
        <f t="shared" si="88"/>
        <v>0</v>
      </c>
      <c r="BF83" s="92">
        <f t="shared" si="88"/>
        <v>0</v>
      </c>
      <c r="BG83" s="92">
        <f t="shared" si="88"/>
        <v>0</v>
      </c>
      <c r="BH83" s="92">
        <f t="shared" si="88"/>
        <v>0</v>
      </c>
      <c r="BI83" s="92">
        <f t="shared" si="88"/>
        <v>0</v>
      </c>
      <c r="BJ83" s="92">
        <f t="shared" si="88"/>
        <v>0</v>
      </c>
      <c r="BK83" s="92">
        <f t="shared" si="88"/>
        <v>0</v>
      </c>
      <c r="BL83" s="92">
        <f t="shared" si="88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89">$B$20*(1-$B$5)/$B$3</f>
        <v>0</v>
      </c>
      <c r="C86" s="72">
        <f t="shared" si="89"/>
        <v>0</v>
      </c>
      <c r="D86" s="72">
        <f t="shared" si="89"/>
        <v>0</v>
      </c>
      <c r="E86" s="72">
        <f t="shared" si="89"/>
        <v>0</v>
      </c>
      <c r="F86" s="72">
        <f t="shared" si="89"/>
        <v>0</v>
      </c>
      <c r="G86" s="72">
        <f t="shared" si="89"/>
        <v>0</v>
      </c>
      <c r="H86" s="72">
        <f t="shared" si="89"/>
        <v>0</v>
      </c>
      <c r="I86" s="72">
        <f t="shared" si="89"/>
        <v>0</v>
      </c>
      <c r="J86" s="72">
        <f t="shared" si="89"/>
        <v>0</v>
      </c>
      <c r="K86" s="72">
        <f t="shared" si="89"/>
        <v>0</v>
      </c>
      <c r="L86" s="72">
        <f t="shared" si="89"/>
        <v>0</v>
      </c>
      <c r="M86" s="72">
        <f t="shared" si="89"/>
        <v>0</v>
      </c>
      <c r="N86" s="72">
        <f t="shared" si="89"/>
        <v>0</v>
      </c>
      <c r="O86" s="72">
        <f t="shared" si="89"/>
        <v>0</v>
      </c>
      <c r="P86" s="72">
        <f t="shared" si="89"/>
        <v>0</v>
      </c>
      <c r="Q86" s="72">
        <f t="shared" si="89"/>
        <v>0</v>
      </c>
      <c r="R86" s="72">
        <f t="shared" si="89"/>
        <v>0</v>
      </c>
      <c r="S86" s="72">
        <f t="shared" si="89"/>
        <v>0</v>
      </c>
      <c r="T86" s="72">
        <f t="shared" si="89"/>
        <v>0</v>
      </c>
      <c r="U86" s="72">
        <f t="shared" si="89"/>
        <v>0</v>
      </c>
      <c r="V86" s="72">
        <f t="shared" si="89"/>
        <v>0</v>
      </c>
      <c r="W86" s="72">
        <f t="shared" si="89"/>
        <v>0</v>
      </c>
      <c r="X86" s="72">
        <f t="shared" si="89"/>
        <v>0</v>
      </c>
      <c r="Y86" s="72">
        <f t="shared" si="89"/>
        <v>0</v>
      </c>
      <c r="Z86" s="72">
        <f t="shared" si="89"/>
        <v>0</v>
      </c>
      <c r="AA86" s="72">
        <f t="shared" si="89"/>
        <v>0</v>
      </c>
      <c r="AB86" s="72">
        <f t="shared" si="89"/>
        <v>0</v>
      </c>
      <c r="AC86" s="72">
        <f t="shared" si="89"/>
        <v>0</v>
      </c>
      <c r="AD86" s="72">
        <f t="shared" si="89"/>
        <v>0</v>
      </c>
      <c r="AE86" s="72">
        <f t="shared" si="89"/>
        <v>0</v>
      </c>
      <c r="AF86" s="72">
        <f t="shared" si="89"/>
        <v>0</v>
      </c>
      <c r="AG86" s="72">
        <f t="shared" si="89"/>
        <v>0</v>
      </c>
      <c r="AH86" s="72">
        <f t="shared" si="89"/>
        <v>0</v>
      </c>
      <c r="AI86" s="72">
        <f t="shared" si="89"/>
        <v>0</v>
      </c>
      <c r="AJ86" s="72">
        <f t="shared" si="89"/>
        <v>0</v>
      </c>
      <c r="AK86" s="72">
        <f t="shared" si="89"/>
        <v>0</v>
      </c>
      <c r="AL86" s="72">
        <f t="shared" si="89"/>
        <v>0</v>
      </c>
      <c r="AM86" s="72">
        <f t="shared" si="89"/>
        <v>0</v>
      </c>
      <c r="AN86" s="72">
        <f t="shared" si="89"/>
        <v>0</v>
      </c>
      <c r="AO86" s="72">
        <f t="shared" si="89"/>
        <v>0</v>
      </c>
      <c r="AP86" s="72">
        <f t="shared" si="89"/>
        <v>0</v>
      </c>
      <c r="AQ86" s="72">
        <f t="shared" si="89"/>
        <v>0</v>
      </c>
      <c r="AR86" s="72">
        <f t="shared" si="89"/>
        <v>0</v>
      </c>
      <c r="AS86" s="72">
        <f t="shared" si="89"/>
        <v>0</v>
      </c>
      <c r="AT86" s="72">
        <f t="shared" si="89"/>
        <v>0</v>
      </c>
      <c r="AU86" s="72">
        <f t="shared" si="89"/>
        <v>0</v>
      </c>
      <c r="AV86" s="72">
        <f t="shared" si="89"/>
        <v>0</v>
      </c>
      <c r="AW86" s="72">
        <f t="shared" si="89"/>
        <v>0</v>
      </c>
      <c r="AX86" s="72">
        <f t="shared" si="89"/>
        <v>0</v>
      </c>
      <c r="AY86" s="72">
        <f t="shared" si="89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90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91">$C$20*(1-$B$5)/$B$3</f>
        <v>0</v>
      </c>
      <c r="D87" s="72">
        <f t="shared" si="91"/>
        <v>0</v>
      </c>
      <c r="E87" s="72">
        <f t="shared" si="91"/>
        <v>0</v>
      </c>
      <c r="F87" s="72">
        <f t="shared" si="91"/>
        <v>0</v>
      </c>
      <c r="G87" s="72">
        <f t="shared" si="91"/>
        <v>0</v>
      </c>
      <c r="H87" s="72">
        <f t="shared" si="91"/>
        <v>0</v>
      </c>
      <c r="I87" s="72">
        <f t="shared" si="91"/>
        <v>0</v>
      </c>
      <c r="J87" s="72">
        <f t="shared" si="91"/>
        <v>0</v>
      </c>
      <c r="K87" s="72">
        <f t="shared" si="91"/>
        <v>0</v>
      </c>
      <c r="L87" s="72">
        <f t="shared" si="91"/>
        <v>0</v>
      </c>
      <c r="M87" s="72">
        <f t="shared" si="91"/>
        <v>0</v>
      </c>
      <c r="N87" s="72">
        <f t="shared" si="91"/>
        <v>0</v>
      </c>
      <c r="O87" s="72">
        <f t="shared" si="91"/>
        <v>0</v>
      </c>
      <c r="P87" s="72">
        <f t="shared" si="91"/>
        <v>0</v>
      </c>
      <c r="Q87" s="72">
        <f t="shared" si="91"/>
        <v>0</v>
      </c>
      <c r="R87" s="72">
        <f t="shared" si="91"/>
        <v>0</v>
      </c>
      <c r="S87" s="72">
        <f t="shared" si="91"/>
        <v>0</v>
      </c>
      <c r="T87" s="72">
        <f t="shared" si="91"/>
        <v>0</v>
      </c>
      <c r="U87" s="72">
        <f t="shared" si="91"/>
        <v>0</v>
      </c>
      <c r="V87" s="72">
        <f t="shared" si="91"/>
        <v>0</v>
      </c>
      <c r="W87" s="72">
        <f t="shared" si="91"/>
        <v>0</v>
      </c>
      <c r="X87" s="72">
        <f t="shared" si="91"/>
        <v>0</v>
      </c>
      <c r="Y87" s="72">
        <f t="shared" si="91"/>
        <v>0</v>
      </c>
      <c r="Z87" s="72">
        <f t="shared" si="91"/>
        <v>0</v>
      </c>
      <c r="AA87" s="72">
        <f t="shared" si="91"/>
        <v>0</v>
      </c>
      <c r="AB87" s="72">
        <f t="shared" si="91"/>
        <v>0</v>
      </c>
      <c r="AC87" s="72">
        <f t="shared" si="91"/>
        <v>0</v>
      </c>
      <c r="AD87" s="72">
        <f t="shared" si="91"/>
        <v>0</v>
      </c>
      <c r="AE87" s="72">
        <f t="shared" si="91"/>
        <v>0</v>
      </c>
      <c r="AF87" s="72">
        <f t="shared" si="91"/>
        <v>0</v>
      </c>
      <c r="AG87" s="72">
        <f t="shared" si="91"/>
        <v>0</v>
      </c>
      <c r="AH87" s="72">
        <f t="shared" si="91"/>
        <v>0</v>
      </c>
      <c r="AI87" s="72">
        <f t="shared" si="91"/>
        <v>0</v>
      </c>
      <c r="AJ87" s="72">
        <f t="shared" si="91"/>
        <v>0</v>
      </c>
      <c r="AK87" s="72">
        <f t="shared" si="91"/>
        <v>0</v>
      </c>
      <c r="AL87" s="72">
        <f t="shared" si="91"/>
        <v>0</v>
      </c>
      <c r="AM87" s="72">
        <f t="shared" si="91"/>
        <v>0</v>
      </c>
      <c r="AN87" s="72">
        <f t="shared" si="91"/>
        <v>0</v>
      </c>
      <c r="AO87" s="72">
        <f t="shared" si="91"/>
        <v>0</v>
      </c>
      <c r="AP87" s="72">
        <f t="shared" si="91"/>
        <v>0</v>
      </c>
      <c r="AQ87" s="72">
        <f t="shared" si="91"/>
        <v>0</v>
      </c>
      <c r="AR87" s="72">
        <f t="shared" si="91"/>
        <v>0</v>
      </c>
      <c r="AS87" s="72">
        <f t="shared" si="91"/>
        <v>0</v>
      </c>
      <c r="AT87" s="72">
        <f t="shared" si="91"/>
        <v>0</v>
      </c>
      <c r="AU87" s="72">
        <f t="shared" si="91"/>
        <v>0</v>
      </c>
      <c r="AV87" s="72">
        <f t="shared" si="91"/>
        <v>0</v>
      </c>
      <c r="AW87" s="72">
        <f t="shared" si="91"/>
        <v>0</v>
      </c>
      <c r="AX87" s="72">
        <f t="shared" si="91"/>
        <v>0</v>
      </c>
      <c r="AY87" s="72">
        <f t="shared" si="91"/>
        <v>0</v>
      </c>
      <c r="AZ87" s="72">
        <f t="shared" si="91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90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9.4090500000000007E-2</v>
      </c>
      <c r="E88" s="72">
        <f t="shared" ref="E88:BA88" si="92">$D$20*(1-$B$5)/$B$3</f>
        <v>9.4090500000000007E-2</v>
      </c>
      <c r="F88" s="72">
        <f t="shared" si="92"/>
        <v>9.4090500000000007E-2</v>
      </c>
      <c r="G88" s="72">
        <f t="shared" si="92"/>
        <v>9.4090500000000007E-2</v>
      </c>
      <c r="H88" s="72">
        <f t="shared" si="92"/>
        <v>9.4090500000000007E-2</v>
      </c>
      <c r="I88" s="72">
        <f t="shared" si="92"/>
        <v>9.4090500000000007E-2</v>
      </c>
      <c r="J88" s="72">
        <f t="shared" si="92"/>
        <v>9.4090500000000007E-2</v>
      </c>
      <c r="K88" s="72">
        <f t="shared" si="92"/>
        <v>9.4090500000000007E-2</v>
      </c>
      <c r="L88" s="72">
        <f t="shared" si="92"/>
        <v>9.4090500000000007E-2</v>
      </c>
      <c r="M88" s="72">
        <f t="shared" si="92"/>
        <v>9.4090500000000007E-2</v>
      </c>
      <c r="N88" s="72">
        <f t="shared" si="92"/>
        <v>9.4090500000000007E-2</v>
      </c>
      <c r="O88" s="72">
        <f t="shared" si="92"/>
        <v>9.4090500000000007E-2</v>
      </c>
      <c r="P88" s="72">
        <f t="shared" si="92"/>
        <v>9.4090500000000007E-2</v>
      </c>
      <c r="Q88" s="72">
        <f t="shared" si="92"/>
        <v>9.4090500000000007E-2</v>
      </c>
      <c r="R88" s="72">
        <f t="shared" si="92"/>
        <v>9.4090500000000007E-2</v>
      </c>
      <c r="S88" s="72">
        <f t="shared" si="92"/>
        <v>9.4090500000000007E-2</v>
      </c>
      <c r="T88" s="72">
        <f t="shared" si="92"/>
        <v>9.4090500000000007E-2</v>
      </c>
      <c r="U88" s="72">
        <f t="shared" si="92"/>
        <v>9.4090500000000007E-2</v>
      </c>
      <c r="V88" s="72">
        <f t="shared" si="92"/>
        <v>9.4090500000000007E-2</v>
      </c>
      <c r="W88" s="72">
        <f t="shared" si="92"/>
        <v>9.4090500000000007E-2</v>
      </c>
      <c r="X88" s="72">
        <f t="shared" si="92"/>
        <v>9.4090500000000007E-2</v>
      </c>
      <c r="Y88" s="72">
        <f t="shared" si="92"/>
        <v>9.4090500000000007E-2</v>
      </c>
      <c r="Z88" s="72">
        <f t="shared" si="92"/>
        <v>9.4090500000000007E-2</v>
      </c>
      <c r="AA88" s="72">
        <f t="shared" si="92"/>
        <v>9.4090500000000007E-2</v>
      </c>
      <c r="AB88" s="72">
        <f t="shared" si="92"/>
        <v>9.4090500000000007E-2</v>
      </c>
      <c r="AC88" s="72">
        <f t="shared" si="92"/>
        <v>9.4090500000000007E-2</v>
      </c>
      <c r="AD88" s="72">
        <f t="shared" si="92"/>
        <v>9.4090500000000007E-2</v>
      </c>
      <c r="AE88" s="72">
        <f t="shared" si="92"/>
        <v>9.4090500000000007E-2</v>
      </c>
      <c r="AF88" s="72">
        <f t="shared" si="92"/>
        <v>9.4090500000000007E-2</v>
      </c>
      <c r="AG88" s="72">
        <f t="shared" si="92"/>
        <v>9.4090500000000007E-2</v>
      </c>
      <c r="AH88" s="72">
        <f t="shared" si="92"/>
        <v>9.4090500000000007E-2</v>
      </c>
      <c r="AI88" s="72">
        <f t="shared" si="92"/>
        <v>9.4090500000000007E-2</v>
      </c>
      <c r="AJ88" s="72">
        <f t="shared" si="92"/>
        <v>9.4090500000000007E-2</v>
      </c>
      <c r="AK88" s="72">
        <f t="shared" si="92"/>
        <v>9.4090500000000007E-2</v>
      </c>
      <c r="AL88" s="72">
        <f t="shared" si="92"/>
        <v>9.4090500000000007E-2</v>
      </c>
      <c r="AM88" s="72">
        <f t="shared" si="92"/>
        <v>9.4090500000000007E-2</v>
      </c>
      <c r="AN88" s="72">
        <f t="shared" si="92"/>
        <v>9.4090500000000007E-2</v>
      </c>
      <c r="AO88" s="72">
        <f t="shared" si="92"/>
        <v>9.4090500000000007E-2</v>
      </c>
      <c r="AP88" s="72">
        <f t="shared" si="92"/>
        <v>9.4090500000000007E-2</v>
      </c>
      <c r="AQ88" s="72">
        <f t="shared" si="92"/>
        <v>9.4090500000000007E-2</v>
      </c>
      <c r="AR88" s="72">
        <f t="shared" si="92"/>
        <v>9.4090500000000007E-2</v>
      </c>
      <c r="AS88" s="72">
        <f t="shared" si="92"/>
        <v>9.4090500000000007E-2</v>
      </c>
      <c r="AT88" s="72">
        <f t="shared" si="92"/>
        <v>9.4090500000000007E-2</v>
      </c>
      <c r="AU88" s="72">
        <f t="shared" si="92"/>
        <v>9.4090500000000007E-2</v>
      </c>
      <c r="AV88" s="72">
        <f t="shared" si="92"/>
        <v>9.4090500000000007E-2</v>
      </c>
      <c r="AW88" s="72">
        <f t="shared" si="92"/>
        <v>9.4090500000000007E-2</v>
      </c>
      <c r="AX88" s="72">
        <f t="shared" si="92"/>
        <v>9.4090500000000007E-2</v>
      </c>
      <c r="AY88" s="72">
        <f t="shared" si="92"/>
        <v>9.4090500000000007E-2</v>
      </c>
      <c r="AZ88" s="72">
        <f t="shared" si="92"/>
        <v>9.4090500000000007E-2</v>
      </c>
      <c r="BA88" s="72">
        <f t="shared" si="92"/>
        <v>9.4090500000000007E-2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90"/>
        <v>4.704525000000003</v>
      </c>
      <c r="BO88" s="321">
        <f>BN104*(1+0.25)</f>
        <v>4.7045249999999941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93">$E$20*(1-$B$5)/$B$3</f>
        <v>0</v>
      </c>
      <c r="F89" s="72">
        <f t="shared" si="93"/>
        <v>0</v>
      </c>
      <c r="G89" s="72">
        <f t="shared" si="93"/>
        <v>0</v>
      </c>
      <c r="H89" s="72">
        <f t="shared" si="93"/>
        <v>0</v>
      </c>
      <c r="I89" s="72">
        <f t="shared" si="93"/>
        <v>0</v>
      </c>
      <c r="J89" s="72">
        <f t="shared" si="93"/>
        <v>0</v>
      </c>
      <c r="K89" s="72">
        <f t="shared" si="93"/>
        <v>0</v>
      </c>
      <c r="L89" s="72">
        <f t="shared" si="93"/>
        <v>0</v>
      </c>
      <c r="M89" s="72">
        <f t="shared" si="93"/>
        <v>0</v>
      </c>
      <c r="N89" s="72">
        <f t="shared" si="93"/>
        <v>0</v>
      </c>
      <c r="O89" s="72">
        <f t="shared" si="93"/>
        <v>0</v>
      </c>
      <c r="P89" s="72">
        <f t="shared" si="93"/>
        <v>0</v>
      </c>
      <c r="Q89" s="72">
        <f t="shared" si="93"/>
        <v>0</v>
      </c>
      <c r="R89" s="72">
        <f t="shared" si="93"/>
        <v>0</v>
      </c>
      <c r="S89" s="72">
        <f t="shared" si="93"/>
        <v>0</v>
      </c>
      <c r="T89" s="72">
        <f t="shared" si="93"/>
        <v>0</v>
      </c>
      <c r="U89" s="72">
        <f t="shared" si="93"/>
        <v>0</v>
      </c>
      <c r="V89" s="72">
        <f t="shared" si="93"/>
        <v>0</v>
      </c>
      <c r="W89" s="72">
        <f t="shared" si="93"/>
        <v>0</v>
      </c>
      <c r="X89" s="72">
        <f t="shared" si="93"/>
        <v>0</v>
      </c>
      <c r="Y89" s="72">
        <f t="shared" si="93"/>
        <v>0</v>
      </c>
      <c r="Z89" s="72">
        <f t="shared" si="93"/>
        <v>0</v>
      </c>
      <c r="AA89" s="72">
        <f t="shared" si="93"/>
        <v>0</v>
      </c>
      <c r="AB89" s="72">
        <f t="shared" si="93"/>
        <v>0</v>
      </c>
      <c r="AC89" s="72">
        <f t="shared" si="93"/>
        <v>0</v>
      </c>
      <c r="AD89" s="72">
        <f t="shared" si="93"/>
        <v>0</v>
      </c>
      <c r="AE89" s="72">
        <f t="shared" si="93"/>
        <v>0</v>
      </c>
      <c r="AF89" s="72">
        <f t="shared" si="93"/>
        <v>0</v>
      </c>
      <c r="AG89" s="72">
        <f t="shared" si="93"/>
        <v>0</v>
      </c>
      <c r="AH89" s="72">
        <f t="shared" si="93"/>
        <v>0</v>
      </c>
      <c r="AI89" s="72">
        <f t="shared" si="93"/>
        <v>0</v>
      </c>
      <c r="AJ89" s="72">
        <f t="shared" si="93"/>
        <v>0</v>
      </c>
      <c r="AK89" s="72">
        <f t="shared" si="93"/>
        <v>0</v>
      </c>
      <c r="AL89" s="72">
        <f t="shared" si="93"/>
        <v>0</v>
      </c>
      <c r="AM89" s="72">
        <f t="shared" si="93"/>
        <v>0</v>
      </c>
      <c r="AN89" s="72">
        <f t="shared" si="93"/>
        <v>0</v>
      </c>
      <c r="AO89" s="72">
        <f t="shared" si="93"/>
        <v>0</v>
      </c>
      <c r="AP89" s="72">
        <f t="shared" si="93"/>
        <v>0</v>
      </c>
      <c r="AQ89" s="72">
        <f t="shared" si="93"/>
        <v>0</v>
      </c>
      <c r="AR89" s="72">
        <f t="shared" si="93"/>
        <v>0</v>
      </c>
      <c r="AS89" s="72">
        <f t="shared" si="93"/>
        <v>0</v>
      </c>
      <c r="AT89" s="72">
        <f t="shared" si="93"/>
        <v>0</v>
      </c>
      <c r="AU89" s="72">
        <f t="shared" si="93"/>
        <v>0</v>
      </c>
      <c r="AV89" s="72">
        <f t="shared" si="93"/>
        <v>0</v>
      </c>
      <c r="AW89" s="72">
        <f t="shared" si="93"/>
        <v>0</v>
      </c>
      <c r="AX89" s="72">
        <f t="shared" si="93"/>
        <v>0</v>
      </c>
      <c r="AY89" s="72">
        <f t="shared" si="93"/>
        <v>0</v>
      </c>
      <c r="AZ89" s="72">
        <f t="shared" si="93"/>
        <v>0</v>
      </c>
      <c r="BA89" s="72">
        <f t="shared" si="93"/>
        <v>0</v>
      </c>
      <c r="BB89" s="72">
        <f t="shared" si="93"/>
        <v>0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90"/>
        <v>0</v>
      </c>
      <c r="BO89" s="321">
        <f>BN105*(1-0.025)</f>
        <v>0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94">$F$20*(1-$B$5)/$B$3</f>
        <v>0</v>
      </c>
      <c r="G90" s="72">
        <f t="shared" si="94"/>
        <v>0</v>
      </c>
      <c r="H90" s="72">
        <f t="shared" si="94"/>
        <v>0</v>
      </c>
      <c r="I90" s="72">
        <f t="shared" si="94"/>
        <v>0</v>
      </c>
      <c r="J90" s="72">
        <f t="shared" si="94"/>
        <v>0</v>
      </c>
      <c r="K90" s="72">
        <f t="shared" si="94"/>
        <v>0</v>
      </c>
      <c r="L90" s="72">
        <f t="shared" si="94"/>
        <v>0</v>
      </c>
      <c r="M90" s="72">
        <f t="shared" si="94"/>
        <v>0</v>
      </c>
      <c r="N90" s="72">
        <f t="shared" si="94"/>
        <v>0</v>
      </c>
      <c r="O90" s="72">
        <f t="shared" si="94"/>
        <v>0</v>
      </c>
      <c r="P90" s="72">
        <f t="shared" si="94"/>
        <v>0</v>
      </c>
      <c r="Q90" s="72">
        <f t="shared" si="94"/>
        <v>0</v>
      </c>
      <c r="R90" s="72">
        <f t="shared" si="94"/>
        <v>0</v>
      </c>
      <c r="S90" s="72">
        <f t="shared" si="94"/>
        <v>0</v>
      </c>
      <c r="T90" s="72">
        <f t="shared" si="94"/>
        <v>0</v>
      </c>
      <c r="U90" s="72">
        <f t="shared" si="94"/>
        <v>0</v>
      </c>
      <c r="V90" s="72">
        <f t="shared" si="94"/>
        <v>0</v>
      </c>
      <c r="W90" s="72">
        <f t="shared" si="94"/>
        <v>0</v>
      </c>
      <c r="X90" s="72">
        <f t="shared" si="94"/>
        <v>0</v>
      </c>
      <c r="Y90" s="72">
        <f t="shared" si="94"/>
        <v>0</v>
      </c>
      <c r="Z90" s="72">
        <f t="shared" si="94"/>
        <v>0</v>
      </c>
      <c r="AA90" s="72">
        <f t="shared" si="94"/>
        <v>0</v>
      </c>
      <c r="AB90" s="72">
        <f t="shared" si="94"/>
        <v>0</v>
      </c>
      <c r="AC90" s="72">
        <f t="shared" si="94"/>
        <v>0</v>
      </c>
      <c r="AD90" s="72">
        <f t="shared" si="94"/>
        <v>0</v>
      </c>
      <c r="AE90" s="72">
        <f t="shared" si="94"/>
        <v>0</v>
      </c>
      <c r="AF90" s="72">
        <f t="shared" si="94"/>
        <v>0</v>
      </c>
      <c r="AG90" s="72">
        <f t="shared" si="94"/>
        <v>0</v>
      </c>
      <c r="AH90" s="72">
        <f t="shared" si="94"/>
        <v>0</v>
      </c>
      <c r="AI90" s="72">
        <f t="shared" si="94"/>
        <v>0</v>
      </c>
      <c r="AJ90" s="72">
        <f t="shared" si="94"/>
        <v>0</v>
      </c>
      <c r="AK90" s="72">
        <f t="shared" si="94"/>
        <v>0</v>
      </c>
      <c r="AL90" s="72">
        <f t="shared" si="94"/>
        <v>0</v>
      </c>
      <c r="AM90" s="72">
        <f t="shared" si="94"/>
        <v>0</v>
      </c>
      <c r="AN90" s="72">
        <f t="shared" si="94"/>
        <v>0</v>
      </c>
      <c r="AO90" s="72">
        <f t="shared" si="94"/>
        <v>0</v>
      </c>
      <c r="AP90" s="72">
        <f t="shared" si="94"/>
        <v>0</v>
      </c>
      <c r="AQ90" s="72">
        <f t="shared" si="94"/>
        <v>0</v>
      </c>
      <c r="AR90" s="72">
        <f t="shared" si="94"/>
        <v>0</v>
      </c>
      <c r="AS90" s="72">
        <f t="shared" si="94"/>
        <v>0</v>
      </c>
      <c r="AT90" s="72">
        <f t="shared" si="94"/>
        <v>0</v>
      </c>
      <c r="AU90" s="72">
        <f t="shared" si="94"/>
        <v>0</v>
      </c>
      <c r="AV90" s="72">
        <f t="shared" si="94"/>
        <v>0</v>
      </c>
      <c r="AW90" s="72">
        <f t="shared" si="94"/>
        <v>0</v>
      </c>
      <c r="AX90" s="72">
        <f t="shared" si="94"/>
        <v>0</v>
      </c>
      <c r="AY90" s="72">
        <f t="shared" si="94"/>
        <v>0</v>
      </c>
      <c r="AZ90" s="72">
        <f t="shared" si="94"/>
        <v>0</v>
      </c>
      <c r="BA90" s="72">
        <f t="shared" si="94"/>
        <v>0</v>
      </c>
      <c r="BB90" s="72">
        <f t="shared" si="94"/>
        <v>0</v>
      </c>
      <c r="BC90" s="72">
        <f t="shared" si="94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90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95">$G$20*(1-$B$5)/$B$3</f>
        <v>0</v>
      </c>
      <c r="H91" s="72">
        <f t="shared" si="95"/>
        <v>0</v>
      </c>
      <c r="I91" s="72">
        <f t="shared" si="95"/>
        <v>0</v>
      </c>
      <c r="J91" s="72">
        <f t="shared" si="95"/>
        <v>0</v>
      </c>
      <c r="K91" s="72">
        <f t="shared" si="95"/>
        <v>0</v>
      </c>
      <c r="L91" s="72">
        <f t="shared" si="95"/>
        <v>0</v>
      </c>
      <c r="M91" s="72">
        <f t="shared" si="95"/>
        <v>0</v>
      </c>
      <c r="N91" s="72">
        <f t="shared" si="95"/>
        <v>0</v>
      </c>
      <c r="O91" s="72">
        <f t="shared" si="95"/>
        <v>0</v>
      </c>
      <c r="P91" s="72">
        <f t="shared" si="95"/>
        <v>0</v>
      </c>
      <c r="Q91" s="72">
        <f t="shared" si="95"/>
        <v>0</v>
      </c>
      <c r="R91" s="72">
        <f t="shared" si="95"/>
        <v>0</v>
      </c>
      <c r="S91" s="72">
        <f t="shared" si="95"/>
        <v>0</v>
      </c>
      <c r="T91" s="72">
        <f t="shared" si="95"/>
        <v>0</v>
      </c>
      <c r="U91" s="72">
        <f t="shared" si="95"/>
        <v>0</v>
      </c>
      <c r="V91" s="72">
        <f t="shared" si="95"/>
        <v>0</v>
      </c>
      <c r="W91" s="72">
        <f t="shared" si="95"/>
        <v>0</v>
      </c>
      <c r="X91" s="72">
        <f t="shared" si="95"/>
        <v>0</v>
      </c>
      <c r="Y91" s="72">
        <f t="shared" si="95"/>
        <v>0</v>
      </c>
      <c r="Z91" s="72">
        <f t="shared" si="95"/>
        <v>0</v>
      </c>
      <c r="AA91" s="72">
        <f t="shared" si="95"/>
        <v>0</v>
      </c>
      <c r="AB91" s="72">
        <f t="shared" si="95"/>
        <v>0</v>
      </c>
      <c r="AC91" s="72">
        <f t="shared" si="95"/>
        <v>0</v>
      </c>
      <c r="AD91" s="72">
        <f t="shared" si="95"/>
        <v>0</v>
      </c>
      <c r="AE91" s="72">
        <f t="shared" si="95"/>
        <v>0</v>
      </c>
      <c r="AF91" s="72">
        <f t="shared" si="95"/>
        <v>0</v>
      </c>
      <c r="AG91" s="72">
        <f t="shared" si="95"/>
        <v>0</v>
      </c>
      <c r="AH91" s="72">
        <f t="shared" si="95"/>
        <v>0</v>
      </c>
      <c r="AI91" s="72">
        <f t="shared" si="95"/>
        <v>0</v>
      </c>
      <c r="AJ91" s="72">
        <f t="shared" si="95"/>
        <v>0</v>
      </c>
      <c r="AK91" s="72">
        <f t="shared" si="95"/>
        <v>0</v>
      </c>
      <c r="AL91" s="72">
        <f t="shared" si="95"/>
        <v>0</v>
      </c>
      <c r="AM91" s="72">
        <f t="shared" si="95"/>
        <v>0</v>
      </c>
      <c r="AN91" s="72">
        <f t="shared" si="95"/>
        <v>0</v>
      </c>
      <c r="AO91" s="72">
        <f t="shared" si="95"/>
        <v>0</v>
      </c>
      <c r="AP91" s="72">
        <f t="shared" si="95"/>
        <v>0</v>
      </c>
      <c r="AQ91" s="72">
        <f t="shared" si="95"/>
        <v>0</v>
      </c>
      <c r="AR91" s="72">
        <f t="shared" si="95"/>
        <v>0</v>
      </c>
      <c r="AS91" s="72">
        <f t="shared" si="95"/>
        <v>0</v>
      </c>
      <c r="AT91" s="72">
        <f t="shared" si="95"/>
        <v>0</v>
      </c>
      <c r="AU91" s="72">
        <f t="shared" si="95"/>
        <v>0</v>
      </c>
      <c r="AV91" s="72">
        <f t="shared" si="95"/>
        <v>0</v>
      </c>
      <c r="AW91" s="72">
        <f t="shared" si="95"/>
        <v>0</v>
      </c>
      <c r="AX91" s="72">
        <f t="shared" si="95"/>
        <v>0</v>
      </c>
      <c r="AY91" s="72">
        <f t="shared" si="95"/>
        <v>0</v>
      </c>
      <c r="AZ91" s="72">
        <f t="shared" si="95"/>
        <v>0</v>
      </c>
      <c r="BA91" s="72">
        <f t="shared" si="95"/>
        <v>0</v>
      </c>
      <c r="BB91" s="72">
        <f t="shared" si="95"/>
        <v>0</v>
      </c>
      <c r="BC91" s="72">
        <f t="shared" si="95"/>
        <v>0</v>
      </c>
      <c r="BD91" s="72">
        <f t="shared" si="95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90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96">$H$20*(1-$B$5)/$B$3</f>
        <v>0</v>
      </c>
      <c r="I92" s="72">
        <f t="shared" si="96"/>
        <v>0</v>
      </c>
      <c r="J92" s="72">
        <f t="shared" si="96"/>
        <v>0</v>
      </c>
      <c r="K92" s="72">
        <f t="shared" si="96"/>
        <v>0</v>
      </c>
      <c r="L92" s="72">
        <f t="shared" si="96"/>
        <v>0</v>
      </c>
      <c r="M92" s="72">
        <f t="shared" si="96"/>
        <v>0</v>
      </c>
      <c r="N92" s="72">
        <f t="shared" si="96"/>
        <v>0</v>
      </c>
      <c r="O92" s="72">
        <f t="shared" si="96"/>
        <v>0</v>
      </c>
      <c r="P92" s="72">
        <f t="shared" si="96"/>
        <v>0</v>
      </c>
      <c r="Q92" s="72">
        <f t="shared" si="96"/>
        <v>0</v>
      </c>
      <c r="R92" s="72">
        <f t="shared" si="96"/>
        <v>0</v>
      </c>
      <c r="S92" s="72">
        <f t="shared" si="96"/>
        <v>0</v>
      </c>
      <c r="T92" s="72">
        <f t="shared" si="96"/>
        <v>0</v>
      </c>
      <c r="U92" s="72">
        <f t="shared" si="96"/>
        <v>0</v>
      </c>
      <c r="V92" s="72">
        <f t="shared" si="96"/>
        <v>0</v>
      </c>
      <c r="W92" s="72">
        <f t="shared" si="96"/>
        <v>0</v>
      </c>
      <c r="X92" s="72">
        <f t="shared" si="96"/>
        <v>0</v>
      </c>
      <c r="Y92" s="72">
        <f t="shared" si="96"/>
        <v>0</v>
      </c>
      <c r="Z92" s="72">
        <f t="shared" si="96"/>
        <v>0</v>
      </c>
      <c r="AA92" s="72">
        <f t="shared" si="96"/>
        <v>0</v>
      </c>
      <c r="AB92" s="72">
        <f t="shared" si="96"/>
        <v>0</v>
      </c>
      <c r="AC92" s="72">
        <f t="shared" si="96"/>
        <v>0</v>
      </c>
      <c r="AD92" s="72">
        <f t="shared" si="96"/>
        <v>0</v>
      </c>
      <c r="AE92" s="72">
        <f t="shared" si="96"/>
        <v>0</v>
      </c>
      <c r="AF92" s="72">
        <f t="shared" si="96"/>
        <v>0</v>
      </c>
      <c r="AG92" s="72">
        <f t="shared" si="96"/>
        <v>0</v>
      </c>
      <c r="AH92" s="72">
        <f t="shared" si="96"/>
        <v>0</v>
      </c>
      <c r="AI92" s="72">
        <f t="shared" si="96"/>
        <v>0</v>
      </c>
      <c r="AJ92" s="72">
        <f t="shared" si="96"/>
        <v>0</v>
      </c>
      <c r="AK92" s="72">
        <f t="shared" si="96"/>
        <v>0</v>
      </c>
      <c r="AL92" s="72">
        <f t="shared" si="96"/>
        <v>0</v>
      </c>
      <c r="AM92" s="72">
        <f t="shared" si="96"/>
        <v>0</v>
      </c>
      <c r="AN92" s="72">
        <f t="shared" si="96"/>
        <v>0</v>
      </c>
      <c r="AO92" s="72">
        <f t="shared" si="96"/>
        <v>0</v>
      </c>
      <c r="AP92" s="72">
        <f t="shared" si="96"/>
        <v>0</v>
      </c>
      <c r="AQ92" s="72">
        <f t="shared" si="96"/>
        <v>0</v>
      </c>
      <c r="AR92" s="72">
        <f t="shared" si="96"/>
        <v>0</v>
      </c>
      <c r="AS92" s="72">
        <f t="shared" si="96"/>
        <v>0</v>
      </c>
      <c r="AT92" s="72">
        <f t="shared" si="96"/>
        <v>0</v>
      </c>
      <c r="AU92" s="72">
        <f t="shared" si="96"/>
        <v>0</v>
      </c>
      <c r="AV92" s="72">
        <f t="shared" si="96"/>
        <v>0</v>
      </c>
      <c r="AW92" s="72">
        <f t="shared" si="96"/>
        <v>0</v>
      </c>
      <c r="AX92" s="72">
        <f t="shared" si="96"/>
        <v>0</v>
      </c>
      <c r="AY92" s="72">
        <f t="shared" si="96"/>
        <v>0</v>
      </c>
      <c r="AZ92" s="72">
        <f t="shared" si="96"/>
        <v>0</v>
      </c>
      <c r="BA92" s="72">
        <f t="shared" si="96"/>
        <v>0</v>
      </c>
      <c r="BB92" s="72">
        <f t="shared" si="96"/>
        <v>0</v>
      </c>
      <c r="BC92" s="72">
        <f t="shared" si="96"/>
        <v>0</v>
      </c>
      <c r="BD92" s="72">
        <f t="shared" si="96"/>
        <v>0</v>
      </c>
      <c r="BE92" s="72">
        <f t="shared" si="96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90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97">$I$20*(1-$B$5)/$B$3</f>
        <v>0</v>
      </c>
      <c r="J93" s="72">
        <f t="shared" si="97"/>
        <v>0</v>
      </c>
      <c r="K93" s="72">
        <f t="shared" si="97"/>
        <v>0</v>
      </c>
      <c r="L93" s="72">
        <f t="shared" si="97"/>
        <v>0</v>
      </c>
      <c r="M93" s="72">
        <f t="shared" si="97"/>
        <v>0</v>
      </c>
      <c r="N93" s="72">
        <f t="shared" si="97"/>
        <v>0</v>
      </c>
      <c r="O93" s="72">
        <f t="shared" si="97"/>
        <v>0</v>
      </c>
      <c r="P93" s="72">
        <f t="shared" si="97"/>
        <v>0</v>
      </c>
      <c r="Q93" s="72">
        <f t="shared" si="97"/>
        <v>0</v>
      </c>
      <c r="R93" s="72">
        <f t="shared" si="97"/>
        <v>0</v>
      </c>
      <c r="S93" s="72">
        <f t="shared" si="97"/>
        <v>0</v>
      </c>
      <c r="T93" s="72">
        <f t="shared" si="97"/>
        <v>0</v>
      </c>
      <c r="U93" s="72">
        <f t="shared" si="97"/>
        <v>0</v>
      </c>
      <c r="V93" s="72">
        <f t="shared" si="97"/>
        <v>0</v>
      </c>
      <c r="W93" s="72">
        <f t="shared" si="97"/>
        <v>0</v>
      </c>
      <c r="X93" s="72">
        <f t="shared" si="97"/>
        <v>0</v>
      </c>
      <c r="Y93" s="72">
        <f t="shared" si="97"/>
        <v>0</v>
      </c>
      <c r="Z93" s="72">
        <f t="shared" si="97"/>
        <v>0</v>
      </c>
      <c r="AA93" s="72">
        <f t="shared" si="97"/>
        <v>0</v>
      </c>
      <c r="AB93" s="72">
        <f t="shared" si="97"/>
        <v>0</v>
      </c>
      <c r="AC93" s="72">
        <f t="shared" si="97"/>
        <v>0</v>
      </c>
      <c r="AD93" s="72">
        <f t="shared" si="97"/>
        <v>0</v>
      </c>
      <c r="AE93" s="72">
        <f t="shared" si="97"/>
        <v>0</v>
      </c>
      <c r="AF93" s="72">
        <f t="shared" si="97"/>
        <v>0</v>
      </c>
      <c r="AG93" s="72">
        <f t="shared" si="97"/>
        <v>0</v>
      </c>
      <c r="AH93" s="72">
        <f t="shared" si="97"/>
        <v>0</v>
      </c>
      <c r="AI93" s="72">
        <f t="shared" si="97"/>
        <v>0</v>
      </c>
      <c r="AJ93" s="72">
        <f t="shared" si="97"/>
        <v>0</v>
      </c>
      <c r="AK93" s="72">
        <f t="shared" si="97"/>
        <v>0</v>
      </c>
      <c r="AL93" s="72">
        <f t="shared" si="97"/>
        <v>0</v>
      </c>
      <c r="AM93" s="72">
        <f t="shared" si="97"/>
        <v>0</v>
      </c>
      <c r="AN93" s="72">
        <f t="shared" si="97"/>
        <v>0</v>
      </c>
      <c r="AO93" s="72">
        <f t="shared" si="97"/>
        <v>0</v>
      </c>
      <c r="AP93" s="72">
        <f t="shared" si="97"/>
        <v>0</v>
      </c>
      <c r="AQ93" s="72">
        <f t="shared" si="97"/>
        <v>0</v>
      </c>
      <c r="AR93" s="72">
        <f t="shared" si="97"/>
        <v>0</v>
      </c>
      <c r="AS93" s="72">
        <f t="shared" si="97"/>
        <v>0</v>
      </c>
      <c r="AT93" s="72">
        <f t="shared" si="97"/>
        <v>0</v>
      </c>
      <c r="AU93" s="72">
        <f t="shared" si="97"/>
        <v>0</v>
      </c>
      <c r="AV93" s="72">
        <f t="shared" si="97"/>
        <v>0</v>
      </c>
      <c r="AW93" s="72">
        <f t="shared" si="97"/>
        <v>0</v>
      </c>
      <c r="AX93" s="72">
        <f t="shared" si="97"/>
        <v>0</v>
      </c>
      <c r="AY93" s="72">
        <f t="shared" si="97"/>
        <v>0</v>
      </c>
      <c r="AZ93" s="72">
        <f t="shared" si="97"/>
        <v>0</v>
      </c>
      <c r="BA93" s="72">
        <f t="shared" si="97"/>
        <v>0</v>
      </c>
      <c r="BB93" s="72">
        <f t="shared" si="97"/>
        <v>0</v>
      </c>
      <c r="BC93" s="72">
        <f t="shared" si="97"/>
        <v>0</v>
      </c>
      <c r="BD93" s="72">
        <f t="shared" si="97"/>
        <v>0</v>
      </c>
      <c r="BE93" s="72">
        <f t="shared" si="97"/>
        <v>0</v>
      </c>
      <c r="BF93" s="72">
        <f t="shared" si="97"/>
        <v>0</v>
      </c>
      <c r="BG93" s="72"/>
      <c r="BH93" s="72"/>
      <c r="BI93" s="72"/>
      <c r="BJ93" s="72"/>
      <c r="BK93" s="72"/>
      <c r="BL93" s="72"/>
      <c r="BM93" s="35"/>
      <c r="BN93" s="72">
        <f t="shared" si="90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98">$J$20*(1-$B$5)/$B$3</f>
        <v>0</v>
      </c>
      <c r="P94" s="72">
        <f t="shared" si="98"/>
        <v>0</v>
      </c>
      <c r="Q94" s="72">
        <f t="shared" si="98"/>
        <v>0</v>
      </c>
      <c r="R94" s="72">
        <f t="shared" si="98"/>
        <v>0</v>
      </c>
      <c r="S94" s="72">
        <f t="shared" si="98"/>
        <v>0</v>
      </c>
      <c r="T94" s="72">
        <f t="shared" si="98"/>
        <v>0</v>
      </c>
      <c r="U94" s="72">
        <f t="shared" si="98"/>
        <v>0</v>
      </c>
      <c r="V94" s="72">
        <f t="shared" si="98"/>
        <v>0</v>
      </c>
      <c r="W94" s="72">
        <f t="shared" si="98"/>
        <v>0</v>
      </c>
      <c r="X94" s="72">
        <f t="shared" si="98"/>
        <v>0</v>
      </c>
      <c r="Y94" s="72">
        <f t="shared" si="98"/>
        <v>0</v>
      </c>
      <c r="Z94" s="72">
        <f t="shared" si="98"/>
        <v>0</v>
      </c>
      <c r="AA94" s="72">
        <f t="shared" si="98"/>
        <v>0</v>
      </c>
      <c r="AB94" s="72">
        <f t="shared" si="98"/>
        <v>0</v>
      </c>
      <c r="AC94" s="72">
        <f t="shared" si="98"/>
        <v>0</v>
      </c>
      <c r="AD94" s="72">
        <f t="shared" si="98"/>
        <v>0</v>
      </c>
      <c r="AE94" s="72">
        <f t="shared" si="98"/>
        <v>0</v>
      </c>
      <c r="AF94" s="72">
        <f t="shared" si="98"/>
        <v>0</v>
      </c>
      <c r="AG94" s="72">
        <f t="shared" si="98"/>
        <v>0</v>
      </c>
      <c r="AH94" s="72">
        <f t="shared" si="98"/>
        <v>0</v>
      </c>
      <c r="AI94" s="72">
        <f t="shared" si="98"/>
        <v>0</v>
      </c>
      <c r="AJ94" s="72">
        <f t="shared" si="98"/>
        <v>0</v>
      </c>
      <c r="AK94" s="72">
        <f t="shared" si="98"/>
        <v>0</v>
      </c>
      <c r="AL94" s="72">
        <f t="shared" si="98"/>
        <v>0</v>
      </c>
      <c r="AM94" s="72">
        <f t="shared" si="98"/>
        <v>0</v>
      </c>
      <c r="AN94" s="72">
        <f t="shared" si="98"/>
        <v>0</v>
      </c>
      <c r="AO94" s="72">
        <f t="shared" si="98"/>
        <v>0</v>
      </c>
      <c r="AP94" s="72">
        <f t="shared" si="98"/>
        <v>0</v>
      </c>
      <c r="AQ94" s="72">
        <f t="shared" si="98"/>
        <v>0</v>
      </c>
      <c r="AR94" s="72">
        <f t="shared" si="98"/>
        <v>0</v>
      </c>
      <c r="AS94" s="72">
        <f t="shared" si="98"/>
        <v>0</v>
      </c>
      <c r="AT94" s="72">
        <f t="shared" si="98"/>
        <v>0</v>
      </c>
      <c r="AU94" s="72">
        <f t="shared" si="98"/>
        <v>0</v>
      </c>
      <c r="AV94" s="72">
        <f t="shared" si="98"/>
        <v>0</v>
      </c>
      <c r="AW94" s="72">
        <f t="shared" si="98"/>
        <v>0</v>
      </c>
      <c r="AX94" s="72">
        <f t="shared" si="98"/>
        <v>0</v>
      </c>
      <c r="AY94" s="72">
        <f t="shared" si="98"/>
        <v>0</v>
      </c>
      <c r="AZ94" s="72">
        <f t="shared" si="98"/>
        <v>0</v>
      </c>
      <c r="BA94" s="72">
        <f t="shared" si="98"/>
        <v>0</v>
      </c>
      <c r="BB94" s="72">
        <f t="shared" si="98"/>
        <v>0</v>
      </c>
      <c r="BC94" s="72">
        <f t="shared" si="98"/>
        <v>0</v>
      </c>
      <c r="BD94" s="72">
        <f t="shared" si="98"/>
        <v>0</v>
      </c>
      <c r="BE94" s="72">
        <f t="shared" si="98"/>
        <v>0</v>
      </c>
      <c r="BF94" s="72">
        <f t="shared" si="98"/>
        <v>0</v>
      </c>
      <c r="BG94" s="72">
        <f t="shared" si="98"/>
        <v>0</v>
      </c>
      <c r="BH94" s="72"/>
      <c r="BI94" s="72"/>
      <c r="BJ94" s="72"/>
      <c r="BK94" s="72"/>
      <c r="BL94" s="72"/>
      <c r="BM94" s="35"/>
      <c r="BN94" s="72">
        <f t="shared" si="90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99">$K$20*(1-$B$5)/$B$3</f>
        <v>0</v>
      </c>
      <c r="P95" s="72">
        <f t="shared" si="99"/>
        <v>0</v>
      </c>
      <c r="Q95" s="72">
        <f t="shared" si="99"/>
        <v>0</v>
      </c>
      <c r="R95" s="72">
        <f t="shared" si="99"/>
        <v>0</v>
      </c>
      <c r="S95" s="72">
        <f t="shared" si="99"/>
        <v>0</v>
      </c>
      <c r="T95" s="72">
        <f t="shared" si="99"/>
        <v>0</v>
      </c>
      <c r="U95" s="72">
        <f t="shared" si="99"/>
        <v>0</v>
      </c>
      <c r="V95" s="72">
        <f t="shared" si="99"/>
        <v>0</v>
      </c>
      <c r="W95" s="72">
        <f t="shared" si="99"/>
        <v>0</v>
      </c>
      <c r="X95" s="72">
        <f t="shared" si="99"/>
        <v>0</v>
      </c>
      <c r="Y95" s="72">
        <f t="shared" si="99"/>
        <v>0</v>
      </c>
      <c r="Z95" s="72">
        <f t="shared" si="99"/>
        <v>0</v>
      </c>
      <c r="AA95" s="72">
        <f t="shared" si="99"/>
        <v>0</v>
      </c>
      <c r="AB95" s="72">
        <f t="shared" si="99"/>
        <v>0</v>
      </c>
      <c r="AC95" s="72">
        <f t="shared" si="99"/>
        <v>0</v>
      </c>
      <c r="AD95" s="72">
        <f t="shared" si="99"/>
        <v>0</v>
      </c>
      <c r="AE95" s="72">
        <f t="shared" si="99"/>
        <v>0</v>
      </c>
      <c r="AF95" s="72">
        <f t="shared" si="99"/>
        <v>0</v>
      </c>
      <c r="AG95" s="72">
        <f t="shared" si="99"/>
        <v>0</v>
      </c>
      <c r="AH95" s="72">
        <f t="shared" si="99"/>
        <v>0</v>
      </c>
      <c r="AI95" s="72">
        <f t="shared" si="99"/>
        <v>0</v>
      </c>
      <c r="AJ95" s="72">
        <f t="shared" si="99"/>
        <v>0</v>
      </c>
      <c r="AK95" s="72">
        <f t="shared" si="99"/>
        <v>0</v>
      </c>
      <c r="AL95" s="72">
        <f t="shared" si="99"/>
        <v>0</v>
      </c>
      <c r="AM95" s="72">
        <f t="shared" si="99"/>
        <v>0</v>
      </c>
      <c r="AN95" s="72">
        <f t="shared" si="99"/>
        <v>0</v>
      </c>
      <c r="AO95" s="72">
        <f t="shared" si="99"/>
        <v>0</v>
      </c>
      <c r="AP95" s="72">
        <f t="shared" si="99"/>
        <v>0</v>
      </c>
      <c r="AQ95" s="72">
        <f t="shared" si="99"/>
        <v>0</v>
      </c>
      <c r="AR95" s="72">
        <f t="shared" si="99"/>
        <v>0</v>
      </c>
      <c r="AS95" s="72">
        <f t="shared" si="99"/>
        <v>0</v>
      </c>
      <c r="AT95" s="72">
        <f t="shared" si="99"/>
        <v>0</v>
      </c>
      <c r="AU95" s="72">
        <f t="shared" si="99"/>
        <v>0</v>
      </c>
      <c r="AV95" s="72">
        <f t="shared" si="99"/>
        <v>0</v>
      </c>
      <c r="AW95" s="72">
        <f t="shared" si="99"/>
        <v>0</v>
      </c>
      <c r="AX95" s="72">
        <f t="shared" si="99"/>
        <v>0</v>
      </c>
      <c r="AY95" s="72">
        <f t="shared" si="99"/>
        <v>0</v>
      </c>
      <c r="AZ95" s="72">
        <f t="shared" si="99"/>
        <v>0</v>
      </c>
      <c r="BA95" s="72">
        <f t="shared" si="99"/>
        <v>0</v>
      </c>
      <c r="BB95" s="72">
        <f t="shared" si="99"/>
        <v>0</v>
      </c>
      <c r="BC95" s="72">
        <f t="shared" si="99"/>
        <v>0</v>
      </c>
      <c r="BD95" s="72">
        <f t="shared" si="99"/>
        <v>0</v>
      </c>
      <c r="BE95" s="72">
        <f t="shared" si="99"/>
        <v>0</v>
      </c>
      <c r="BF95" s="72">
        <f t="shared" si="99"/>
        <v>0</v>
      </c>
      <c r="BG95" s="72">
        <f t="shared" si="99"/>
        <v>0</v>
      </c>
      <c r="BH95" s="72">
        <f t="shared" si="99"/>
        <v>0</v>
      </c>
      <c r="BI95" s="72"/>
      <c r="BJ95" s="72"/>
      <c r="BK95" s="72"/>
      <c r="BL95" s="72"/>
      <c r="BM95" s="35"/>
      <c r="BN95" s="72">
        <f t="shared" si="90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100">$L$20*(1-$B$5)/$B$3</f>
        <v>0</v>
      </c>
      <c r="P96" s="72">
        <f t="shared" si="100"/>
        <v>0</v>
      </c>
      <c r="Q96" s="72">
        <f t="shared" si="100"/>
        <v>0</v>
      </c>
      <c r="R96" s="72">
        <f t="shared" si="100"/>
        <v>0</v>
      </c>
      <c r="S96" s="72">
        <f t="shared" si="100"/>
        <v>0</v>
      </c>
      <c r="T96" s="72">
        <f t="shared" si="100"/>
        <v>0</v>
      </c>
      <c r="U96" s="72">
        <f t="shared" si="100"/>
        <v>0</v>
      </c>
      <c r="V96" s="72">
        <f t="shared" si="100"/>
        <v>0</v>
      </c>
      <c r="W96" s="72">
        <f t="shared" si="100"/>
        <v>0</v>
      </c>
      <c r="X96" s="72">
        <f t="shared" si="100"/>
        <v>0</v>
      </c>
      <c r="Y96" s="72">
        <f t="shared" si="100"/>
        <v>0</v>
      </c>
      <c r="Z96" s="72">
        <f t="shared" si="100"/>
        <v>0</v>
      </c>
      <c r="AA96" s="72">
        <f t="shared" si="100"/>
        <v>0</v>
      </c>
      <c r="AB96" s="72">
        <f t="shared" si="100"/>
        <v>0</v>
      </c>
      <c r="AC96" s="72">
        <f t="shared" si="100"/>
        <v>0</v>
      </c>
      <c r="AD96" s="72">
        <f t="shared" si="100"/>
        <v>0</v>
      </c>
      <c r="AE96" s="72">
        <f t="shared" si="100"/>
        <v>0</v>
      </c>
      <c r="AF96" s="72">
        <f t="shared" si="100"/>
        <v>0</v>
      </c>
      <c r="AG96" s="72">
        <f t="shared" si="100"/>
        <v>0</v>
      </c>
      <c r="AH96" s="72">
        <f t="shared" si="100"/>
        <v>0</v>
      </c>
      <c r="AI96" s="72">
        <f t="shared" si="100"/>
        <v>0</v>
      </c>
      <c r="AJ96" s="72">
        <f t="shared" si="100"/>
        <v>0</v>
      </c>
      <c r="AK96" s="72">
        <f t="shared" si="100"/>
        <v>0</v>
      </c>
      <c r="AL96" s="72">
        <f t="shared" si="100"/>
        <v>0</v>
      </c>
      <c r="AM96" s="72">
        <f t="shared" si="100"/>
        <v>0</v>
      </c>
      <c r="AN96" s="72">
        <f t="shared" si="100"/>
        <v>0</v>
      </c>
      <c r="AO96" s="72">
        <f t="shared" si="100"/>
        <v>0</v>
      </c>
      <c r="AP96" s="72">
        <f t="shared" si="100"/>
        <v>0</v>
      </c>
      <c r="AQ96" s="72">
        <f t="shared" si="100"/>
        <v>0</v>
      </c>
      <c r="AR96" s="72">
        <f t="shared" si="100"/>
        <v>0</v>
      </c>
      <c r="AS96" s="72">
        <f t="shared" si="100"/>
        <v>0</v>
      </c>
      <c r="AT96" s="72">
        <f t="shared" si="100"/>
        <v>0</v>
      </c>
      <c r="AU96" s="72">
        <f t="shared" si="100"/>
        <v>0</v>
      </c>
      <c r="AV96" s="72">
        <f t="shared" si="100"/>
        <v>0</v>
      </c>
      <c r="AW96" s="72">
        <f t="shared" si="100"/>
        <v>0</v>
      </c>
      <c r="AX96" s="72">
        <f t="shared" si="100"/>
        <v>0</v>
      </c>
      <c r="AY96" s="72">
        <f t="shared" si="100"/>
        <v>0</v>
      </c>
      <c r="AZ96" s="72">
        <f t="shared" si="100"/>
        <v>0</v>
      </c>
      <c r="BA96" s="72">
        <f t="shared" si="100"/>
        <v>0</v>
      </c>
      <c r="BB96" s="72">
        <f t="shared" si="100"/>
        <v>0</v>
      </c>
      <c r="BC96" s="72">
        <f t="shared" si="100"/>
        <v>0</v>
      </c>
      <c r="BD96" s="72">
        <f t="shared" si="100"/>
        <v>0</v>
      </c>
      <c r="BE96" s="72">
        <f t="shared" si="100"/>
        <v>0</v>
      </c>
      <c r="BF96" s="72">
        <f t="shared" si="100"/>
        <v>0</v>
      </c>
      <c r="BG96" s="72">
        <f t="shared" si="100"/>
        <v>0</v>
      </c>
      <c r="BH96" s="72">
        <f t="shared" si="100"/>
        <v>0</v>
      </c>
      <c r="BI96" s="72">
        <f t="shared" si="100"/>
        <v>0</v>
      </c>
      <c r="BJ96" s="72"/>
      <c r="BK96" s="72"/>
      <c r="BL96" s="72"/>
      <c r="BM96" s="35"/>
      <c r="BN96" s="72">
        <f t="shared" si="90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101">$M$20*(1-$B$5)/$B$3</f>
        <v>0</v>
      </c>
      <c r="O97" s="72">
        <f t="shared" si="101"/>
        <v>0</v>
      </c>
      <c r="P97" s="72">
        <f t="shared" si="101"/>
        <v>0</v>
      </c>
      <c r="Q97" s="72">
        <f t="shared" si="101"/>
        <v>0</v>
      </c>
      <c r="R97" s="72">
        <f t="shared" si="101"/>
        <v>0</v>
      </c>
      <c r="S97" s="72">
        <f t="shared" si="101"/>
        <v>0</v>
      </c>
      <c r="T97" s="72">
        <f t="shared" si="101"/>
        <v>0</v>
      </c>
      <c r="U97" s="72">
        <f t="shared" si="101"/>
        <v>0</v>
      </c>
      <c r="V97" s="72">
        <f t="shared" si="101"/>
        <v>0</v>
      </c>
      <c r="W97" s="72">
        <f t="shared" si="101"/>
        <v>0</v>
      </c>
      <c r="X97" s="72">
        <f t="shared" si="101"/>
        <v>0</v>
      </c>
      <c r="Y97" s="72">
        <f t="shared" si="101"/>
        <v>0</v>
      </c>
      <c r="Z97" s="72">
        <f t="shared" si="101"/>
        <v>0</v>
      </c>
      <c r="AA97" s="72">
        <f t="shared" si="101"/>
        <v>0</v>
      </c>
      <c r="AB97" s="72">
        <f t="shared" si="101"/>
        <v>0</v>
      </c>
      <c r="AC97" s="72">
        <f t="shared" si="101"/>
        <v>0</v>
      </c>
      <c r="AD97" s="72">
        <f t="shared" si="101"/>
        <v>0</v>
      </c>
      <c r="AE97" s="72">
        <f t="shared" si="101"/>
        <v>0</v>
      </c>
      <c r="AF97" s="72">
        <f t="shared" si="101"/>
        <v>0</v>
      </c>
      <c r="AG97" s="72">
        <f t="shared" si="101"/>
        <v>0</v>
      </c>
      <c r="AH97" s="72">
        <f t="shared" si="101"/>
        <v>0</v>
      </c>
      <c r="AI97" s="72">
        <f t="shared" si="101"/>
        <v>0</v>
      </c>
      <c r="AJ97" s="72">
        <f t="shared" si="101"/>
        <v>0</v>
      </c>
      <c r="AK97" s="72">
        <f t="shared" si="101"/>
        <v>0</v>
      </c>
      <c r="AL97" s="72">
        <f t="shared" si="101"/>
        <v>0</v>
      </c>
      <c r="AM97" s="72">
        <f t="shared" si="101"/>
        <v>0</v>
      </c>
      <c r="AN97" s="72">
        <f t="shared" si="101"/>
        <v>0</v>
      </c>
      <c r="AO97" s="72">
        <f t="shared" si="101"/>
        <v>0</v>
      </c>
      <c r="AP97" s="72">
        <f t="shared" si="101"/>
        <v>0</v>
      </c>
      <c r="AQ97" s="72">
        <f t="shared" si="101"/>
        <v>0</v>
      </c>
      <c r="AR97" s="72">
        <f t="shared" si="101"/>
        <v>0</v>
      </c>
      <c r="AS97" s="72">
        <f t="shared" si="101"/>
        <v>0</v>
      </c>
      <c r="AT97" s="72">
        <f t="shared" si="101"/>
        <v>0</v>
      </c>
      <c r="AU97" s="72">
        <f t="shared" si="101"/>
        <v>0</v>
      </c>
      <c r="AV97" s="72">
        <f t="shared" si="101"/>
        <v>0</v>
      </c>
      <c r="AW97" s="72">
        <f t="shared" si="101"/>
        <v>0</v>
      </c>
      <c r="AX97" s="72">
        <f t="shared" si="101"/>
        <v>0</v>
      </c>
      <c r="AY97" s="72">
        <f t="shared" si="101"/>
        <v>0</v>
      </c>
      <c r="AZ97" s="72">
        <f t="shared" si="101"/>
        <v>0</v>
      </c>
      <c r="BA97" s="72">
        <f t="shared" si="101"/>
        <v>0</v>
      </c>
      <c r="BB97" s="72">
        <f t="shared" si="101"/>
        <v>0</v>
      </c>
      <c r="BC97" s="72">
        <f t="shared" si="101"/>
        <v>0</v>
      </c>
      <c r="BD97" s="72">
        <f t="shared" si="101"/>
        <v>0</v>
      </c>
      <c r="BE97" s="72">
        <f t="shared" si="101"/>
        <v>0</v>
      </c>
      <c r="BF97" s="72">
        <f t="shared" si="101"/>
        <v>0</v>
      </c>
      <c r="BG97" s="72">
        <f t="shared" si="101"/>
        <v>0</v>
      </c>
      <c r="BH97" s="72">
        <f t="shared" si="101"/>
        <v>0</v>
      </c>
      <c r="BI97" s="72">
        <f t="shared" si="101"/>
        <v>0</v>
      </c>
      <c r="BJ97" s="72">
        <f t="shared" si="101"/>
        <v>0</v>
      </c>
      <c r="BK97" s="72"/>
      <c r="BL97" s="72"/>
      <c r="BM97" s="35"/>
      <c r="BN97" s="72">
        <f t="shared" si="90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102">$N$20*(1-$B$5)/$B$3</f>
        <v>0</v>
      </c>
      <c r="P98" s="72">
        <f t="shared" si="102"/>
        <v>0</v>
      </c>
      <c r="Q98" s="72">
        <f t="shared" si="102"/>
        <v>0</v>
      </c>
      <c r="R98" s="72">
        <f t="shared" si="102"/>
        <v>0</v>
      </c>
      <c r="S98" s="72">
        <f t="shared" si="102"/>
        <v>0</v>
      </c>
      <c r="T98" s="72">
        <f t="shared" si="102"/>
        <v>0</v>
      </c>
      <c r="U98" s="72">
        <f t="shared" si="102"/>
        <v>0</v>
      </c>
      <c r="V98" s="72">
        <f t="shared" si="102"/>
        <v>0</v>
      </c>
      <c r="W98" s="72">
        <f t="shared" si="102"/>
        <v>0</v>
      </c>
      <c r="X98" s="72">
        <f t="shared" si="102"/>
        <v>0</v>
      </c>
      <c r="Y98" s="72">
        <f t="shared" si="102"/>
        <v>0</v>
      </c>
      <c r="Z98" s="72">
        <f t="shared" si="102"/>
        <v>0</v>
      </c>
      <c r="AA98" s="72">
        <f t="shared" si="102"/>
        <v>0</v>
      </c>
      <c r="AB98" s="72">
        <f t="shared" si="102"/>
        <v>0</v>
      </c>
      <c r="AC98" s="72">
        <f t="shared" si="102"/>
        <v>0</v>
      </c>
      <c r="AD98" s="72">
        <f t="shared" si="102"/>
        <v>0</v>
      </c>
      <c r="AE98" s="72">
        <f t="shared" si="102"/>
        <v>0</v>
      </c>
      <c r="AF98" s="72">
        <f t="shared" si="102"/>
        <v>0</v>
      </c>
      <c r="AG98" s="72">
        <f t="shared" si="102"/>
        <v>0</v>
      </c>
      <c r="AH98" s="72">
        <f t="shared" si="102"/>
        <v>0</v>
      </c>
      <c r="AI98" s="72">
        <f t="shared" si="102"/>
        <v>0</v>
      </c>
      <c r="AJ98" s="72">
        <f t="shared" si="102"/>
        <v>0</v>
      </c>
      <c r="AK98" s="72">
        <f t="shared" si="102"/>
        <v>0</v>
      </c>
      <c r="AL98" s="72">
        <f t="shared" si="102"/>
        <v>0</v>
      </c>
      <c r="AM98" s="72">
        <f t="shared" si="102"/>
        <v>0</v>
      </c>
      <c r="AN98" s="72">
        <f t="shared" si="102"/>
        <v>0</v>
      </c>
      <c r="AO98" s="72">
        <f t="shared" si="102"/>
        <v>0</v>
      </c>
      <c r="AP98" s="72">
        <f t="shared" si="102"/>
        <v>0</v>
      </c>
      <c r="AQ98" s="72">
        <f t="shared" si="102"/>
        <v>0</v>
      </c>
      <c r="AR98" s="72">
        <f t="shared" si="102"/>
        <v>0</v>
      </c>
      <c r="AS98" s="72">
        <f t="shared" si="102"/>
        <v>0</v>
      </c>
      <c r="AT98" s="72">
        <f t="shared" si="102"/>
        <v>0</v>
      </c>
      <c r="AU98" s="72">
        <f t="shared" si="102"/>
        <v>0</v>
      </c>
      <c r="AV98" s="72">
        <f t="shared" si="102"/>
        <v>0</v>
      </c>
      <c r="AW98" s="72">
        <f t="shared" si="102"/>
        <v>0</v>
      </c>
      <c r="AX98" s="72">
        <f t="shared" si="102"/>
        <v>0</v>
      </c>
      <c r="AY98" s="72">
        <f t="shared" si="102"/>
        <v>0</v>
      </c>
      <c r="AZ98" s="72">
        <f t="shared" si="102"/>
        <v>0</v>
      </c>
      <c r="BA98" s="72">
        <f t="shared" si="102"/>
        <v>0</v>
      </c>
      <c r="BB98" s="72">
        <f t="shared" si="102"/>
        <v>0</v>
      </c>
      <c r="BC98" s="72">
        <f t="shared" si="102"/>
        <v>0</v>
      </c>
      <c r="BD98" s="72">
        <f t="shared" si="102"/>
        <v>0</v>
      </c>
      <c r="BE98" s="72">
        <f t="shared" si="102"/>
        <v>0</v>
      </c>
      <c r="BF98" s="72">
        <f t="shared" si="102"/>
        <v>0</v>
      </c>
      <c r="BG98" s="72">
        <f t="shared" si="102"/>
        <v>0</v>
      </c>
      <c r="BH98" s="72">
        <f t="shared" si="102"/>
        <v>0</v>
      </c>
      <c r="BI98" s="72">
        <f t="shared" si="102"/>
        <v>0</v>
      </c>
      <c r="BJ98" s="72">
        <f t="shared" si="102"/>
        <v>0</v>
      </c>
      <c r="BK98" s="72">
        <f t="shared" si="102"/>
        <v>0</v>
      </c>
      <c r="BL98" s="72"/>
      <c r="BM98" s="35"/>
      <c r="BN98" s="72">
        <f t="shared" si="90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103">SUM(C86:C98)</f>
        <v>0</v>
      </c>
      <c r="D99" s="101">
        <f t="shared" si="103"/>
        <v>9.4090500000000007E-2</v>
      </c>
      <c r="E99" s="101">
        <f t="shared" si="103"/>
        <v>9.4090500000000007E-2</v>
      </c>
      <c r="F99" s="101">
        <f t="shared" si="103"/>
        <v>9.4090500000000007E-2</v>
      </c>
      <c r="G99" s="101">
        <f t="shared" si="103"/>
        <v>9.4090500000000007E-2</v>
      </c>
      <c r="H99" s="101">
        <f t="shared" si="103"/>
        <v>9.4090500000000007E-2</v>
      </c>
      <c r="I99" s="101">
        <f t="shared" si="103"/>
        <v>9.4090500000000007E-2</v>
      </c>
      <c r="J99" s="101">
        <f t="shared" si="103"/>
        <v>9.4090500000000007E-2</v>
      </c>
      <c r="K99" s="101">
        <f t="shared" si="103"/>
        <v>9.4090500000000007E-2</v>
      </c>
      <c r="L99" s="101">
        <f t="shared" si="103"/>
        <v>9.4090500000000007E-2</v>
      </c>
      <c r="M99" s="101">
        <f t="shared" si="103"/>
        <v>9.4090500000000007E-2</v>
      </c>
      <c r="N99" s="101">
        <f t="shared" si="103"/>
        <v>9.4090500000000007E-2</v>
      </c>
      <c r="O99" s="101">
        <f t="shared" si="103"/>
        <v>9.4090500000000007E-2</v>
      </c>
      <c r="P99" s="101">
        <f t="shared" si="103"/>
        <v>9.4090500000000007E-2</v>
      </c>
      <c r="Q99" s="101">
        <f t="shared" si="103"/>
        <v>9.4090500000000007E-2</v>
      </c>
      <c r="R99" s="101">
        <f t="shared" si="103"/>
        <v>9.4090500000000007E-2</v>
      </c>
      <c r="S99" s="101">
        <f t="shared" si="103"/>
        <v>9.4090500000000007E-2</v>
      </c>
      <c r="T99" s="101">
        <f t="shared" si="103"/>
        <v>9.4090500000000007E-2</v>
      </c>
      <c r="U99" s="101">
        <f t="shared" si="103"/>
        <v>9.4090500000000007E-2</v>
      </c>
      <c r="V99" s="101">
        <f t="shared" si="103"/>
        <v>9.4090500000000007E-2</v>
      </c>
      <c r="W99" s="101">
        <f t="shared" si="103"/>
        <v>9.4090500000000007E-2</v>
      </c>
      <c r="X99" s="101">
        <f t="shared" si="103"/>
        <v>9.4090500000000007E-2</v>
      </c>
      <c r="Y99" s="101">
        <f t="shared" si="103"/>
        <v>9.4090500000000007E-2</v>
      </c>
      <c r="Z99" s="101">
        <f t="shared" si="103"/>
        <v>9.4090500000000007E-2</v>
      </c>
      <c r="AA99" s="101">
        <f t="shared" si="103"/>
        <v>9.4090500000000007E-2</v>
      </c>
      <c r="AB99" s="101">
        <f t="shared" si="103"/>
        <v>9.4090500000000007E-2</v>
      </c>
      <c r="AC99" s="101">
        <f t="shared" si="103"/>
        <v>9.4090500000000007E-2</v>
      </c>
      <c r="AD99" s="101">
        <f t="shared" si="103"/>
        <v>9.4090500000000007E-2</v>
      </c>
      <c r="AE99" s="101">
        <f t="shared" si="103"/>
        <v>9.4090500000000007E-2</v>
      </c>
      <c r="AF99" s="101">
        <f t="shared" si="103"/>
        <v>9.4090500000000007E-2</v>
      </c>
      <c r="AG99" s="101">
        <f t="shared" si="103"/>
        <v>9.4090500000000007E-2</v>
      </c>
      <c r="AH99" s="101">
        <f t="shared" si="103"/>
        <v>9.4090500000000007E-2</v>
      </c>
      <c r="AI99" s="101">
        <f t="shared" si="103"/>
        <v>9.4090500000000007E-2</v>
      </c>
      <c r="AJ99" s="101">
        <f t="shared" si="103"/>
        <v>9.4090500000000007E-2</v>
      </c>
      <c r="AK99" s="101">
        <f t="shared" si="103"/>
        <v>9.4090500000000007E-2</v>
      </c>
      <c r="AL99" s="101">
        <f t="shared" si="103"/>
        <v>9.4090500000000007E-2</v>
      </c>
      <c r="AM99" s="101">
        <f t="shared" si="103"/>
        <v>9.4090500000000007E-2</v>
      </c>
      <c r="AN99" s="101">
        <f t="shared" si="103"/>
        <v>9.4090500000000007E-2</v>
      </c>
      <c r="AO99" s="101">
        <f t="shared" si="103"/>
        <v>9.4090500000000007E-2</v>
      </c>
      <c r="AP99" s="101">
        <f t="shared" si="103"/>
        <v>9.4090500000000007E-2</v>
      </c>
      <c r="AQ99" s="101">
        <f t="shared" si="103"/>
        <v>9.4090500000000007E-2</v>
      </c>
      <c r="AR99" s="101">
        <f t="shared" si="103"/>
        <v>9.4090500000000007E-2</v>
      </c>
      <c r="AS99" s="101">
        <f t="shared" si="103"/>
        <v>9.4090500000000007E-2</v>
      </c>
      <c r="AT99" s="101">
        <f t="shared" si="103"/>
        <v>9.4090500000000007E-2</v>
      </c>
      <c r="AU99" s="101">
        <f t="shared" si="103"/>
        <v>9.4090500000000007E-2</v>
      </c>
      <c r="AV99" s="101">
        <f t="shared" si="103"/>
        <v>9.4090500000000007E-2</v>
      </c>
      <c r="AW99" s="101">
        <f t="shared" si="103"/>
        <v>9.4090500000000007E-2</v>
      </c>
      <c r="AX99" s="101">
        <f t="shared" si="103"/>
        <v>9.4090500000000007E-2</v>
      </c>
      <c r="AY99" s="101">
        <f t="shared" si="103"/>
        <v>9.4090500000000007E-2</v>
      </c>
      <c r="AZ99" s="101">
        <f t="shared" si="103"/>
        <v>9.4090500000000007E-2</v>
      </c>
      <c r="BA99" s="101">
        <f t="shared" si="103"/>
        <v>9.4090500000000007E-2</v>
      </c>
      <c r="BB99" s="101">
        <f t="shared" si="103"/>
        <v>0</v>
      </c>
      <c r="BC99" s="101">
        <f t="shared" si="103"/>
        <v>0</v>
      </c>
      <c r="BD99" s="101">
        <f t="shared" si="103"/>
        <v>0</v>
      </c>
      <c r="BE99" s="101">
        <f t="shared" si="103"/>
        <v>0</v>
      </c>
      <c r="BF99" s="101">
        <f t="shared" si="103"/>
        <v>0</v>
      </c>
      <c r="BG99" s="101">
        <f t="shared" si="103"/>
        <v>0</v>
      </c>
      <c r="BH99" s="101">
        <f t="shared" si="103"/>
        <v>0</v>
      </c>
      <c r="BI99" s="101">
        <f t="shared" si="103"/>
        <v>0</v>
      </c>
      <c r="BJ99" s="101">
        <f t="shared" si="103"/>
        <v>0</v>
      </c>
      <c r="BK99" s="101">
        <f t="shared" si="103"/>
        <v>0</v>
      </c>
      <c r="BL99" s="101">
        <f t="shared" si="103"/>
        <v>0</v>
      </c>
      <c r="BM99" s="330"/>
      <c r="BN99" s="55">
        <f>SUM(BN86:BN98)</f>
        <v>4.704525000000003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104">$B$20/$B$3</f>
        <v>0</v>
      </c>
      <c r="C102" s="72">
        <f t="shared" si="104"/>
        <v>0</v>
      </c>
      <c r="D102" s="72">
        <f t="shared" si="104"/>
        <v>0</v>
      </c>
      <c r="E102" s="72">
        <f t="shared" si="104"/>
        <v>0</v>
      </c>
      <c r="F102" s="72">
        <f t="shared" si="104"/>
        <v>0</v>
      </c>
      <c r="G102" s="72">
        <f t="shared" si="104"/>
        <v>0</v>
      </c>
      <c r="H102" s="72">
        <f t="shared" si="104"/>
        <v>0</v>
      </c>
      <c r="I102" s="72">
        <f t="shared" si="104"/>
        <v>0</v>
      </c>
      <c r="J102" s="72">
        <f t="shared" si="104"/>
        <v>0</v>
      </c>
      <c r="K102" s="72">
        <f t="shared" si="104"/>
        <v>0</v>
      </c>
      <c r="L102" s="72">
        <f t="shared" si="104"/>
        <v>0</v>
      </c>
      <c r="M102" s="72">
        <f t="shared" si="104"/>
        <v>0</v>
      </c>
      <c r="N102" s="72">
        <f t="shared" si="104"/>
        <v>0</v>
      </c>
      <c r="O102" s="72">
        <f t="shared" si="104"/>
        <v>0</v>
      </c>
      <c r="P102" s="72">
        <f t="shared" si="104"/>
        <v>0</v>
      </c>
      <c r="Q102" s="72">
        <f t="shared" si="104"/>
        <v>0</v>
      </c>
      <c r="R102" s="72">
        <f t="shared" si="104"/>
        <v>0</v>
      </c>
      <c r="S102" s="72">
        <f t="shared" si="104"/>
        <v>0</v>
      </c>
      <c r="T102" s="72">
        <f t="shared" si="104"/>
        <v>0</v>
      </c>
      <c r="U102" s="72">
        <f t="shared" si="104"/>
        <v>0</v>
      </c>
      <c r="V102" s="72">
        <f t="shared" si="104"/>
        <v>0</v>
      </c>
      <c r="W102" s="72">
        <f t="shared" si="104"/>
        <v>0</v>
      </c>
      <c r="X102" s="72">
        <f t="shared" si="104"/>
        <v>0</v>
      </c>
      <c r="Y102" s="72">
        <f t="shared" si="104"/>
        <v>0</v>
      </c>
      <c r="Z102" s="72">
        <f t="shared" si="104"/>
        <v>0</v>
      </c>
      <c r="AA102" s="72"/>
      <c r="AB102" s="72"/>
      <c r="AC102" s="72">
        <f t="shared" si="104"/>
        <v>0</v>
      </c>
      <c r="AD102" s="72">
        <f t="shared" si="104"/>
        <v>0</v>
      </c>
      <c r="AE102" s="72">
        <f t="shared" si="104"/>
        <v>0</v>
      </c>
      <c r="AF102" s="72">
        <f t="shared" si="104"/>
        <v>0</v>
      </c>
      <c r="AG102" s="72">
        <f t="shared" si="104"/>
        <v>0</v>
      </c>
      <c r="AH102" s="72">
        <f t="shared" si="104"/>
        <v>0</v>
      </c>
      <c r="AI102" s="72">
        <f t="shared" si="104"/>
        <v>0</v>
      </c>
      <c r="AJ102" s="72">
        <f t="shared" si="104"/>
        <v>0</v>
      </c>
      <c r="AK102" s="72">
        <f t="shared" si="104"/>
        <v>0</v>
      </c>
      <c r="AL102" s="72">
        <f t="shared" si="104"/>
        <v>0</v>
      </c>
      <c r="AM102" s="72">
        <f t="shared" si="104"/>
        <v>0</v>
      </c>
      <c r="AN102" s="72">
        <f t="shared" si="104"/>
        <v>0</v>
      </c>
      <c r="AO102" s="72">
        <f t="shared" si="104"/>
        <v>0</v>
      </c>
      <c r="AP102" s="72">
        <f t="shared" si="104"/>
        <v>0</v>
      </c>
      <c r="AQ102" s="72">
        <f t="shared" si="104"/>
        <v>0</v>
      </c>
      <c r="AR102" s="72">
        <f t="shared" si="104"/>
        <v>0</v>
      </c>
      <c r="AS102" s="72">
        <f t="shared" si="104"/>
        <v>0</v>
      </c>
      <c r="AT102" s="72">
        <f t="shared" si="104"/>
        <v>0</v>
      </c>
      <c r="AU102" s="72">
        <f t="shared" si="104"/>
        <v>0</v>
      </c>
      <c r="AV102" s="72">
        <f t="shared" si="104"/>
        <v>0</v>
      </c>
      <c r="AW102" s="72">
        <f t="shared" si="104"/>
        <v>0</v>
      </c>
      <c r="AX102" s="72">
        <f t="shared" si="104"/>
        <v>0</v>
      </c>
      <c r="AY102" s="72">
        <f t="shared" si="104"/>
        <v>0</v>
      </c>
      <c r="AZ102" s="72">
        <f t="shared" si="104"/>
        <v>0</v>
      </c>
      <c r="BA102" s="72">
        <f t="shared" si="104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105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106">$C$20/$B$3</f>
        <v>0</v>
      </c>
      <c r="D103" s="72">
        <f t="shared" si="106"/>
        <v>0</v>
      </c>
      <c r="E103" s="72">
        <f t="shared" si="106"/>
        <v>0</v>
      </c>
      <c r="F103" s="72">
        <f t="shared" si="106"/>
        <v>0</v>
      </c>
      <c r="G103" s="72">
        <f t="shared" si="106"/>
        <v>0</v>
      </c>
      <c r="H103" s="72">
        <f t="shared" si="106"/>
        <v>0</v>
      </c>
      <c r="I103" s="72">
        <f t="shared" si="106"/>
        <v>0</v>
      </c>
      <c r="J103" s="72">
        <f t="shared" si="106"/>
        <v>0</v>
      </c>
      <c r="K103" s="72">
        <f t="shared" si="106"/>
        <v>0</v>
      </c>
      <c r="L103" s="72">
        <f t="shared" si="106"/>
        <v>0</v>
      </c>
      <c r="M103" s="72">
        <f t="shared" si="106"/>
        <v>0</v>
      </c>
      <c r="N103" s="72">
        <f t="shared" si="106"/>
        <v>0</v>
      </c>
      <c r="O103" s="72">
        <f t="shared" si="106"/>
        <v>0</v>
      </c>
      <c r="P103" s="72">
        <f t="shared" si="106"/>
        <v>0</v>
      </c>
      <c r="Q103" s="72">
        <f t="shared" si="106"/>
        <v>0</v>
      </c>
      <c r="R103" s="72">
        <f t="shared" si="106"/>
        <v>0</v>
      </c>
      <c r="S103" s="72">
        <f t="shared" si="106"/>
        <v>0</v>
      </c>
      <c r="T103" s="72">
        <f t="shared" si="106"/>
        <v>0</v>
      </c>
      <c r="U103" s="72">
        <f t="shared" si="106"/>
        <v>0</v>
      </c>
      <c r="V103" s="72">
        <f t="shared" si="106"/>
        <v>0</v>
      </c>
      <c r="W103" s="72">
        <f t="shared" si="106"/>
        <v>0</v>
      </c>
      <c r="X103" s="72">
        <f t="shared" si="106"/>
        <v>0</v>
      </c>
      <c r="Y103" s="72">
        <f t="shared" si="106"/>
        <v>0</v>
      </c>
      <c r="Z103" s="72">
        <f t="shared" si="106"/>
        <v>0</v>
      </c>
      <c r="AA103" s="72">
        <f t="shared" si="106"/>
        <v>0</v>
      </c>
      <c r="AB103" s="72"/>
      <c r="AC103" s="72">
        <f t="shared" si="106"/>
        <v>0</v>
      </c>
      <c r="AD103" s="72">
        <f t="shared" si="106"/>
        <v>0</v>
      </c>
      <c r="AE103" s="72">
        <f t="shared" si="106"/>
        <v>0</v>
      </c>
      <c r="AF103" s="72">
        <f t="shared" si="106"/>
        <v>0</v>
      </c>
      <c r="AG103" s="72">
        <f t="shared" si="106"/>
        <v>0</v>
      </c>
      <c r="AH103" s="72">
        <f t="shared" si="106"/>
        <v>0</v>
      </c>
      <c r="AI103" s="72">
        <f t="shared" si="106"/>
        <v>0</v>
      </c>
      <c r="AJ103" s="72">
        <f t="shared" si="106"/>
        <v>0</v>
      </c>
      <c r="AK103" s="72">
        <f t="shared" si="106"/>
        <v>0</v>
      </c>
      <c r="AL103" s="72">
        <f t="shared" si="106"/>
        <v>0</v>
      </c>
      <c r="AM103" s="72">
        <f t="shared" si="106"/>
        <v>0</v>
      </c>
      <c r="AN103" s="72">
        <f t="shared" si="106"/>
        <v>0</v>
      </c>
      <c r="AO103" s="72">
        <f t="shared" si="106"/>
        <v>0</v>
      </c>
      <c r="AP103" s="72">
        <f t="shared" si="106"/>
        <v>0</v>
      </c>
      <c r="AQ103" s="72">
        <f t="shared" si="106"/>
        <v>0</v>
      </c>
      <c r="AR103" s="72">
        <f t="shared" si="106"/>
        <v>0</v>
      </c>
      <c r="AS103" s="72">
        <f t="shared" si="106"/>
        <v>0</v>
      </c>
      <c r="AT103" s="72">
        <f t="shared" si="106"/>
        <v>0</v>
      </c>
      <c r="AU103" s="72">
        <f t="shared" si="106"/>
        <v>0</v>
      </c>
      <c r="AV103" s="72">
        <f t="shared" si="106"/>
        <v>0</v>
      </c>
      <c r="AW103" s="72">
        <f t="shared" si="106"/>
        <v>0</v>
      </c>
      <c r="AX103" s="72">
        <f t="shared" si="106"/>
        <v>0</v>
      </c>
      <c r="AY103" s="72">
        <f t="shared" si="106"/>
        <v>0</v>
      </c>
      <c r="AZ103" s="72">
        <f t="shared" si="106"/>
        <v>0</v>
      </c>
      <c r="BA103" s="72">
        <f t="shared" si="106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105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107">$D$20/$B$3</f>
        <v>7.5272400000000003E-2</v>
      </c>
      <c r="E104" s="72">
        <f t="shared" si="107"/>
        <v>7.5272400000000003E-2</v>
      </c>
      <c r="F104" s="72">
        <f t="shared" si="107"/>
        <v>7.5272400000000003E-2</v>
      </c>
      <c r="G104" s="72">
        <f t="shared" si="107"/>
        <v>7.5272400000000003E-2</v>
      </c>
      <c r="H104" s="72">
        <f t="shared" si="107"/>
        <v>7.5272400000000003E-2</v>
      </c>
      <c r="I104" s="72">
        <f t="shared" si="107"/>
        <v>7.5272400000000003E-2</v>
      </c>
      <c r="J104" s="72">
        <f t="shared" si="107"/>
        <v>7.5272400000000003E-2</v>
      </c>
      <c r="K104" s="72">
        <f t="shared" si="107"/>
        <v>7.5272400000000003E-2</v>
      </c>
      <c r="L104" s="72">
        <f t="shared" si="107"/>
        <v>7.5272400000000003E-2</v>
      </c>
      <c r="M104" s="72">
        <f t="shared" si="107"/>
        <v>7.5272400000000003E-2</v>
      </c>
      <c r="N104" s="72">
        <f t="shared" si="107"/>
        <v>7.5272400000000003E-2</v>
      </c>
      <c r="O104" s="72">
        <f t="shared" si="107"/>
        <v>7.5272400000000003E-2</v>
      </c>
      <c r="P104" s="72">
        <f t="shared" si="107"/>
        <v>7.5272400000000003E-2</v>
      </c>
      <c r="Q104" s="72">
        <f t="shared" si="107"/>
        <v>7.5272400000000003E-2</v>
      </c>
      <c r="R104" s="72">
        <f t="shared" si="107"/>
        <v>7.5272400000000003E-2</v>
      </c>
      <c r="S104" s="72">
        <f t="shared" si="107"/>
        <v>7.5272400000000003E-2</v>
      </c>
      <c r="T104" s="72">
        <f t="shared" si="107"/>
        <v>7.5272400000000003E-2</v>
      </c>
      <c r="U104" s="72">
        <f t="shared" si="107"/>
        <v>7.5272400000000003E-2</v>
      </c>
      <c r="V104" s="72">
        <f t="shared" si="107"/>
        <v>7.5272400000000003E-2</v>
      </c>
      <c r="W104" s="72">
        <f t="shared" si="107"/>
        <v>7.5272400000000003E-2</v>
      </c>
      <c r="X104" s="72">
        <f t="shared" si="107"/>
        <v>7.5272400000000003E-2</v>
      </c>
      <c r="Y104" s="72">
        <f t="shared" si="107"/>
        <v>7.5272400000000003E-2</v>
      </c>
      <c r="Z104" s="72">
        <f t="shared" si="107"/>
        <v>7.5272400000000003E-2</v>
      </c>
      <c r="AA104" s="72">
        <f t="shared" si="107"/>
        <v>7.5272400000000003E-2</v>
      </c>
      <c r="AB104" s="72">
        <f t="shared" si="107"/>
        <v>7.5272400000000003E-2</v>
      </c>
      <c r="AC104" s="72">
        <f t="shared" si="107"/>
        <v>7.5272400000000003E-2</v>
      </c>
      <c r="AD104" s="72">
        <f t="shared" si="107"/>
        <v>7.5272400000000003E-2</v>
      </c>
      <c r="AE104" s="72">
        <f t="shared" si="107"/>
        <v>7.5272400000000003E-2</v>
      </c>
      <c r="AF104" s="72">
        <f t="shared" si="107"/>
        <v>7.5272400000000003E-2</v>
      </c>
      <c r="AG104" s="72">
        <f t="shared" si="107"/>
        <v>7.5272400000000003E-2</v>
      </c>
      <c r="AH104" s="72">
        <f t="shared" si="107"/>
        <v>7.5272400000000003E-2</v>
      </c>
      <c r="AI104" s="72">
        <f t="shared" si="107"/>
        <v>7.5272400000000003E-2</v>
      </c>
      <c r="AJ104" s="72">
        <f t="shared" si="107"/>
        <v>7.5272400000000003E-2</v>
      </c>
      <c r="AK104" s="72">
        <f t="shared" si="107"/>
        <v>7.5272400000000003E-2</v>
      </c>
      <c r="AL104" s="72">
        <f t="shared" si="107"/>
        <v>7.5272400000000003E-2</v>
      </c>
      <c r="AM104" s="72">
        <f t="shared" si="107"/>
        <v>7.5272400000000003E-2</v>
      </c>
      <c r="AN104" s="72">
        <f t="shared" si="107"/>
        <v>7.5272400000000003E-2</v>
      </c>
      <c r="AO104" s="72">
        <f t="shared" si="107"/>
        <v>7.5272400000000003E-2</v>
      </c>
      <c r="AP104" s="72">
        <f t="shared" si="107"/>
        <v>7.5272400000000003E-2</v>
      </c>
      <c r="AQ104" s="72">
        <f t="shared" si="107"/>
        <v>7.5272400000000003E-2</v>
      </c>
      <c r="AR104" s="72">
        <f t="shared" si="107"/>
        <v>7.5272400000000003E-2</v>
      </c>
      <c r="AS104" s="72">
        <f t="shared" si="107"/>
        <v>7.5272400000000003E-2</v>
      </c>
      <c r="AT104" s="72">
        <f t="shared" si="107"/>
        <v>7.5272400000000003E-2</v>
      </c>
      <c r="AU104" s="72">
        <f t="shared" si="107"/>
        <v>7.5272400000000003E-2</v>
      </c>
      <c r="AV104" s="72">
        <f t="shared" si="107"/>
        <v>7.5272400000000003E-2</v>
      </c>
      <c r="AW104" s="72">
        <f t="shared" si="107"/>
        <v>7.5272400000000003E-2</v>
      </c>
      <c r="AX104" s="72">
        <f t="shared" si="107"/>
        <v>7.5272400000000003E-2</v>
      </c>
      <c r="AY104" s="72">
        <f t="shared" si="107"/>
        <v>7.5272400000000003E-2</v>
      </c>
      <c r="AZ104" s="72">
        <f t="shared" si="107"/>
        <v>7.5272400000000003E-2</v>
      </c>
      <c r="BA104" s="72">
        <f t="shared" si="107"/>
        <v>7.5272400000000003E-2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105"/>
        <v>3.7636199999999955</v>
      </c>
      <c r="BO104" s="321">
        <f>D20</f>
        <v>3.76362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108">$E$20/$B$3</f>
        <v>0</v>
      </c>
      <c r="F105" s="72">
        <f t="shared" si="108"/>
        <v>0</v>
      </c>
      <c r="G105" s="72">
        <f t="shared" si="108"/>
        <v>0</v>
      </c>
      <c r="H105" s="72">
        <f t="shared" si="108"/>
        <v>0</v>
      </c>
      <c r="I105" s="72">
        <f t="shared" si="108"/>
        <v>0</v>
      </c>
      <c r="J105" s="72">
        <f t="shared" si="108"/>
        <v>0</v>
      </c>
      <c r="K105" s="72">
        <f t="shared" si="108"/>
        <v>0</v>
      </c>
      <c r="L105" s="72">
        <f t="shared" si="108"/>
        <v>0</v>
      </c>
      <c r="M105" s="72">
        <f t="shared" si="108"/>
        <v>0</v>
      </c>
      <c r="N105" s="72">
        <f t="shared" si="108"/>
        <v>0</v>
      </c>
      <c r="O105" s="72">
        <f t="shared" si="108"/>
        <v>0</v>
      </c>
      <c r="P105" s="72">
        <f t="shared" si="108"/>
        <v>0</v>
      </c>
      <c r="Q105" s="72">
        <f t="shared" si="108"/>
        <v>0</v>
      </c>
      <c r="R105" s="72">
        <f t="shared" si="108"/>
        <v>0</v>
      </c>
      <c r="S105" s="72">
        <f t="shared" si="108"/>
        <v>0</v>
      </c>
      <c r="T105" s="72">
        <f t="shared" si="108"/>
        <v>0</v>
      </c>
      <c r="U105" s="72">
        <f t="shared" si="108"/>
        <v>0</v>
      </c>
      <c r="V105" s="72">
        <f t="shared" si="108"/>
        <v>0</v>
      </c>
      <c r="W105" s="72">
        <f t="shared" si="108"/>
        <v>0</v>
      </c>
      <c r="X105" s="72">
        <f t="shared" si="108"/>
        <v>0</v>
      </c>
      <c r="Y105" s="72">
        <f t="shared" si="108"/>
        <v>0</v>
      </c>
      <c r="Z105" s="72">
        <f t="shared" si="108"/>
        <v>0</v>
      </c>
      <c r="AA105" s="72">
        <f t="shared" si="108"/>
        <v>0</v>
      </c>
      <c r="AB105" s="72">
        <f t="shared" si="108"/>
        <v>0</v>
      </c>
      <c r="AC105" s="72">
        <f t="shared" si="108"/>
        <v>0</v>
      </c>
      <c r="AD105" s="72">
        <f t="shared" si="108"/>
        <v>0</v>
      </c>
      <c r="AE105" s="72">
        <f t="shared" si="108"/>
        <v>0</v>
      </c>
      <c r="AF105" s="72">
        <f t="shared" si="108"/>
        <v>0</v>
      </c>
      <c r="AG105" s="72">
        <f t="shared" si="108"/>
        <v>0</v>
      </c>
      <c r="AH105" s="72">
        <f t="shared" si="108"/>
        <v>0</v>
      </c>
      <c r="AI105" s="72">
        <f t="shared" si="108"/>
        <v>0</v>
      </c>
      <c r="AJ105" s="72">
        <f t="shared" si="108"/>
        <v>0</v>
      </c>
      <c r="AK105" s="72">
        <f t="shared" si="108"/>
        <v>0</v>
      </c>
      <c r="AL105" s="72">
        <f t="shared" si="108"/>
        <v>0</v>
      </c>
      <c r="AM105" s="72">
        <f t="shared" si="108"/>
        <v>0</v>
      </c>
      <c r="AN105" s="72">
        <f t="shared" si="108"/>
        <v>0</v>
      </c>
      <c r="AO105" s="72">
        <f t="shared" si="108"/>
        <v>0</v>
      </c>
      <c r="AP105" s="72">
        <f t="shared" si="108"/>
        <v>0</v>
      </c>
      <c r="AQ105" s="72">
        <f t="shared" si="108"/>
        <v>0</v>
      </c>
      <c r="AR105" s="72">
        <f t="shared" si="108"/>
        <v>0</v>
      </c>
      <c r="AS105" s="72">
        <f t="shared" si="108"/>
        <v>0</v>
      </c>
      <c r="AT105" s="72">
        <f t="shared" si="108"/>
        <v>0</v>
      </c>
      <c r="AU105" s="72">
        <f t="shared" si="108"/>
        <v>0</v>
      </c>
      <c r="AV105" s="72">
        <f t="shared" si="108"/>
        <v>0</v>
      </c>
      <c r="AW105" s="72">
        <f t="shared" si="108"/>
        <v>0</v>
      </c>
      <c r="AX105" s="72">
        <f t="shared" si="108"/>
        <v>0</v>
      </c>
      <c r="AY105" s="72">
        <f t="shared" si="108"/>
        <v>0</v>
      </c>
      <c r="AZ105" s="72">
        <f t="shared" si="108"/>
        <v>0</v>
      </c>
      <c r="BA105" s="72">
        <f t="shared" si="108"/>
        <v>0</v>
      </c>
      <c r="BB105" s="72">
        <f t="shared" si="108"/>
        <v>0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105"/>
        <v>0</v>
      </c>
      <c r="BO105" s="321">
        <f>-E14</f>
        <v>0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109">$F$20/$B$3</f>
        <v>0</v>
      </c>
      <c r="G106" s="72">
        <f t="shared" si="109"/>
        <v>0</v>
      </c>
      <c r="H106" s="72">
        <f t="shared" si="109"/>
        <v>0</v>
      </c>
      <c r="I106" s="72">
        <f t="shared" si="109"/>
        <v>0</v>
      </c>
      <c r="J106" s="72">
        <f t="shared" si="109"/>
        <v>0</v>
      </c>
      <c r="K106" s="72">
        <f t="shared" si="109"/>
        <v>0</v>
      </c>
      <c r="L106" s="72">
        <f t="shared" si="109"/>
        <v>0</v>
      </c>
      <c r="M106" s="72">
        <f t="shared" si="109"/>
        <v>0</v>
      </c>
      <c r="N106" s="72">
        <f t="shared" si="109"/>
        <v>0</v>
      </c>
      <c r="O106" s="72">
        <f t="shared" si="109"/>
        <v>0</v>
      </c>
      <c r="P106" s="72">
        <f t="shared" si="109"/>
        <v>0</v>
      </c>
      <c r="Q106" s="72">
        <f t="shared" si="109"/>
        <v>0</v>
      </c>
      <c r="R106" s="72">
        <f t="shared" si="109"/>
        <v>0</v>
      </c>
      <c r="S106" s="72">
        <f t="shared" si="109"/>
        <v>0</v>
      </c>
      <c r="T106" s="72">
        <f t="shared" si="109"/>
        <v>0</v>
      </c>
      <c r="U106" s="72">
        <f t="shared" si="109"/>
        <v>0</v>
      </c>
      <c r="V106" s="72">
        <f t="shared" si="109"/>
        <v>0</v>
      </c>
      <c r="W106" s="72">
        <f t="shared" si="109"/>
        <v>0</v>
      </c>
      <c r="X106" s="72">
        <f t="shared" si="109"/>
        <v>0</v>
      </c>
      <c r="Y106" s="72">
        <f t="shared" si="109"/>
        <v>0</v>
      </c>
      <c r="Z106" s="72">
        <f t="shared" si="109"/>
        <v>0</v>
      </c>
      <c r="AA106" s="72">
        <f t="shared" si="109"/>
        <v>0</v>
      </c>
      <c r="AB106" s="72">
        <f t="shared" si="109"/>
        <v>0</v>
      </c>
      <c r="AC106" s="72">
        <f t="shared" si="109"/>
        <v>0</v>
      </c>
      <c r="AD106" s="72">
        <f t="shared" si="109"/>
        <v>0</v>
      </c>
      <c r="AE106" s="72">
        <f t="shared" si="109"/>
        <v>0</v>
      </c>
      <c r="AF106" s="72">
        <f t="shared" si="109"/>
        <v>0</v>
      </c>
      <c r="AG106" s="72">
        <f t="shared" si="109"/>
        <v>0</v>
      </c>
      <c r="AH106" s="72">
        <f t="shared" si="109"/>
        <v>0</v>
      </c>
      <c r="AI106" s="72">
        <f t="shared" si="109"/>
        <v>0</v>
      </c>
      <c r="AJ106" s="72">
        <f t="shared" si="109"/>
        <v>0</v>
      </c>
      <c r="AK106" s="72">
        <f t="shared" si="109"/>
        <v>0</v>
      </c>
      <c r="AL106" s="72">
        <f t="shared" si="109"/>
        <v>0</v>
      </c>
      <c r="AM106" s="72">
        <f t="shared" si="109"/>
        <v>0</v>
      </c>
      <c r="AN106" s="72">
        <f t="shared" si="109"/>
        <v>0</v>
      </c>
      <c r="AO106" s="72">
        <f t="shared" si="109"/>
        <v>0</v>
      </c>
      <c r="AP106" s="72">
        <f t="shared" si="109"/>
        <v>0</v>
      </c>
      <c r="AQ106" s="72">
        <f t="shared" si="109"/>
        <v>0</v>
      </c>
      <c r="AR106" s="72">
        <f t="shared" si="109"/>
        <v>0</v>
      </c>
      <c r="AS106" s="72">
        <f t="shared" si="109"/>
        <v>0</v>
      </c>
      <c r="AT106" s="72">
        <f t="shared" si="109"/>
        <v>0</v>
      </c>
      <c r="AU106" s="72">
        <f t="shared" si="109"/>
        <v>0</v>
      </c>
      <c r="AV106" s="72">
        <f t="shared" si="109"/>
        <v>0</v>
      </c>
      <c r="AW106" s="72">
        <f t="shared" si="109"/>
        <v>0</v>
      </c>
      <c r="AX106" s="72">
        <f t="shared" si="109"/>
        <v>0</v>
      </c>
      <c r="AY106" s="72">
        <f t="shared" si="109"/>
        <v>0</v>
      </c>
      <c r="AZ106" s="72">
        <f t="shared" si="109"/>
        <v>0</v>
      </c>
      <c r="BA106" s="72">
        <f t="shared" si="109"/>
        <v>0</v>
      </c>
      <c r="BB106" s="72">
        <f t="shared" si="109"/>
        <v>0</v>
      </c>
      <c r="BC106" s="72">
        <f t="shared" si="109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105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110">$G$20/$B$3</f>
        <v>0</v>
      </c>
      <c r="H107" s="72">
        <f t="shared" si="110"/>
        <v>0</v>
      </c>
      <c r="I107" s="72">
        <f t="shared" si="110"/>
        <v>0</v>
      </c>
      <c r="J107" s="72">
        <f t="shared" si="110"/>
        <v>0</v>
      </c>
      <c r="K107" s="72">
        <f t="shared" si="110"/>
        <v>0</v>
      </c>
      <c r="L107" s="72">
        <f t="shared" si="110"/>
        <v>0</v>
      </c>
      <c r="M107" s="72">
        <f t="shared" si="110"/>
        <v>0</v>
      </c>
      <c r="N107" s="72">
        <f t="shared" si="110"/>
        <v>0</v>
      </c>
      <c r="O107" s="72">
        <f t="shared" si="110"/>
        <v>0</v>
      </c>
      <c r="P107" s="72">
        <f t="shared" si="110"/>
        <v>0</v>
      </c>
      <c r="Q107" s="72">
        <f t="shared" si="110"/>
        <v>0</v>
      </c>
      <c r="R107" s="72">
        <f t="shared" si="110"/>
        <v>0</v>
      </c>
      <c r="S107" s="72">
        <f t="shared" si="110"/>
        <v>0</v>
      </c>
      <c r="T107" s="72">
        <f t="shared" si="110"/>
        <v>0</v>
      </c>
      <c r="U107" s="72">
        <f t="shared" si="110"/>
        <v>0</v>
      </c>
      <c r="V107" s="72">
        <f t="shared" si="110"/>
        <v>0</v>
      </c>
      <c r="W107" s="72">
        <f t="shared" si="110"/>
        <v>0</v>
      </c>
      <c r="X107" s="72">
        <f t="shared" si="110"/>
        <v>0</v>
      </c>
      <c r="Y107" s="72">
        <f t="shared" si="110"/>
        <v>0</v>
      </c>
      <c r="Z107" s="72">
        <f t="shared" si="110"/>
        <v>0</v>
      </c>
      <c r="AA107" s="72">
        <f t="shared" si="110"/>
        <v>0</v>
      </c>
      <c r="AB107" s="72">
        <f t="shared" si="110"/>
        <v>0</v>
      </c>
      <c r="AC107" s="72">
        <f t="shared" si="110"/>
        <v>0</v>
      </c>
      <c r="AD107" s="72">
        <f t="shared" si="110"/>
        <v>0</v>
      </c>
      <c r="AE107" s="72">
        <f t="shared" si="110"/>
        <v>0</v>
      </c>
      <c r="AF107" s="72">
        <f t="shared" si="110"/>
        <v>0</v>
      </c>
      <c r="AG107" s="72">
        <f t="shared" si="110"/>
        <v>0</v>
      </c>
      <c r="AH107" s="72">
        <f t="shared" si="110"/>
        <v>0</v>
      </c>
      <c r="AI107" s="72">
        <f t="shared" si="110"/>
        <v>0</v>
      </c>
      <c r="AJ107" s="72">
        <f t="shared" si="110"/>
        <v>0</v>
      </c>
      <c r="AK107" s="72">
        <f t="shared" si="110"/>
        <v>0</v>
      </c>
      <c r="AL107" s="72">
        <f t="shared" si="110"/>
        <v>0</v>
      </c>
      <c r="AM107" s="72">
        <f t="shared" si="110"/>
        <v>0</v>
      </c>
      <c r="AN107" s="72">
        <f t="shared" si="110"/>
        <v>0</v>
      </c>
      <c r="AO107" s="72">
        <f t="shared" si="110"/>
        <v>0</v>
      </c>
      <c r="AP107" s="72">
        <f t="shared" si="110"/>
        <v>0</v>
      </c>
      <c r="AQ107" s="72">
        <f t="shared" si="110"/>
        <v>0</v>
      </c>
      <c r="AR107" s="72">
        <f t="shared" si="110"/>
        <v>0</v>
      </c>
      <c r="AS107" s="72">
        <f t="shared" si="110"/>
        <v>0</v>
      </c>
      <c r="AT107" s="72">
        <f t="shared" si="110"/>
        <v>0</v>
      </c>
      <c r="AU107" s="72">
        <f t="shared" si="110"/>
        <v>0</v>
      </c>
      <c r="AV107" s="72">
        <f t="shared" si="110"/>
        <v>0</v>
      </c>
      <c r="AW107" s="72">
        <f t="shared" si="110"/>
        <v>0</v>
      </c>
      <c r="AX107" s="72">
        <f t="shared" si="110"/>
        <v>0</v>
      </c>
      <c r="AY107" s="72">
        <f t="shared" si="110"/>
        <v>0</v>
      </c>
      <c r="AZ107" s="72">
        <f t="shared" si="110"/>
        <v>0</v>
      </c>
      <c r="BA107" s="72">
        <f t="shared" si="110"/>
        <v>0</v>
      </c>
      <c r="BB107" s="72">
        <f t="shared" si="110"/>
        <v>0</v>
      </c>
      <c r="BC107" s="72">
        <f t="shared" si="110"/>
        <v>0</v>
      </c>
      <c r="BD107" s="72">
        <f t="shared" si="110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105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111">$H$20/$B$3</f>
        <v>0</v>
      </c>
      <c r="I108" s="72">
        <f t="shared" si="111"/>
        <v>0</v>
      </c>
      <c r="J108" s="72">
        <f t="shared" si="111"/>
        <v>0</v>
      </c>
      <c r="K108" s="72">
        <f t="shared" si="111"/>
        <v>0</v>
      </c>
      <c r="L108" s="72">
        <f t="shared" si="111"/>
        <v>0</v>
      </c>
      <c r="M108" s="72">
        <f t="shared" si="111"/>
        <v>0</v>
      </c>
      <c r="N108" s="72">
        <f t="shared" si="111"/>
        <v>0</v>
      </c>
      <c r="O108" s="72">
        <f t="shared" si="111"/>
        <v>0</v>
      </c>
      <c r="P108" s="72">
        <f t="shared" si="111"/>
        <v>0</v>
      </c>
      <c r="Q108" s="72">
        <f t="shared" si="111"/>
        <v>0</v>
      </c>
      <c r="R108" s="72">
        <f t="shared" si="111"/>
        <v>0</v>
      </c>
      <c r="S108" s="72">
        <f t="shared" si="111"/>
        <v>0</v>
      </c>
      <c r="T108" s="72">
        <f t="shared" si="111"/>
        <v>0</v>
      </c>
      <c r="U108" s="72">
        <f t="shared" si="111"/>
        <v>0</v>
      </c>
      <c r="V108" s="72">
        <f t="shared" si="111"/>
        <v>0</v>
      </c>
      <c r="W108" s="72">
        <f t="shared" si="111"/>
        <v>0</v>
      </c>
      <c r="X108" s="72">
        <f t="shared" si="111"/>
        <v>0</v>
      </c>
      <c r="Y108" s="72">
        <f t="shared" si="111"/>
        <v>0</v>
      </c>
      <c r="Z108" s="72">
        <f t="shared" si="111"/>
        <v>0</v>
      </c>
      <c r="AA108" s="72">
        <f t="shared" si="111"/>
        <v>0</v>
      </c>
      <c r="AB108" s="72">
        <f t="shared" si="111"/>
        <v>0</v>
      </c>
      <c r="AC108" s="72">
        <f t="shared" si="111"/>
        <v>0</v>
      </c>
      <c r="AD108" s="72">
        <f t="shared" si="111"/>
        <v>0</v>
      </c>
      <c r="AE108" s="72">
        <f t="shared" si="111"/>
        <v>0</v>
      </c>
      <c r="AF108" s="72">
        <f t="shared" si="111"/>
        <v>0</v>
      </c>
      <c r="AG108" s="72">
        <f t="shared" si="111"/>
        <v>0</v>
      </c>
      <c r="AH108" s="72">
        <f t="shared" si="111"/>
        <v>0</v>
      </c>
      <c r="AI108" s="72">
        <f t="shared" si="111"/>
        <v>0</v>
      </c>
      <c r="AJ108" s="72">
        <f t="shared" si="111"/>
        <v>0</v>
      </c>
      <c r="AK108" s="72">
        <f t="shared" si="111"/>
        <v>0</v>
      </c>
      <c r="AL108" s="72">
        <f t="shared" si="111"/>
        <v>0</v>
      </c>
      <c r="AM108" s="72">
        <f t="shared" si="111"/>
        <v>0</v>
      </c>
      <c r="AN108" s="72">
        <f t="shared" si="111"/>
        <v>0</v>
      </c>
      <c r="AO108" s="72">
        <f t="shared" si="111"/>
        <v>0</v>
      </c>
      <c r="AP108" s="72">
        <f t="shared" si="111"/>
        <v>0</v>
      </c>
      <c r="AQ108" s="72">
        <f t="shared" si="111"/>
        <v>0</v>
      </c>
      <c r="AR108" s="72">
        <f t="shared" si="111"/>
        <v>0</v>
      </c>
      <c r="AS108" s="72">
        <f t="shared" si="111"/>
        <v>0</v>
      </c>
      <c r="AT108" s="72">
        <f t="shared" si="111"/>
        <v>0</v>
      </c>
      <c r="AU108" s="72">
        <f t="shared" si="111"/>
        <v>0</v>
      </c>
      <c r="AV108" s="72">
        <f t="shared" si="111"/>
        <v>0</v>
      </c>
      <c r="AW108" s="72">
        <f t="shared" si="111"/>
        <v>0</v>
      </c>
      <c r="AX108" s="72">
        <f t="shared" si="111"/>
        <v>0</v>
      </c>
      <c r="AY108" s="72">
        <f t="shared" si="111"/>
        <v>0</v>
      </c>
      <c r="AZ108" s="72">
        <f t="shared" si="111"/>
        <v>0</v>
      </c>
      <c r="BA108" s="72">
        <f t="shared" si="111"/>
        <v>0</v>
      </c>
      <c r="BB108" s="72">
        <f t="shared" si="111"/>
        <v>0</v>
      </c>
      <c r="BC108" s="72">
        <f t="shared" si="111"/>
        <v>0</v>
      </c>
      <c r="BD108" s="72">
        <f t="shared" si="111"/>
        <v>0</v>
      </c>
      <c r="BE108" s="72">
        <f t="shared" si="111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105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112">$I$20/$B$3</f>
        <v>0</v>
      </c>
      <c r="J109" s="72">
        <f t="shared" si="112"/>
        <v>0</v>
      </c>
      <c r="K109" s="72">
        <f t="shared" si="112"/>
        <v>0</v>
      </c>
      <c r="L109" s="72">
        <f t="shared" si="112"/>
        <v>0</v>
      </c>
      <c r="M109" s="72">
        <f t="shared" si="112"/>
        <v>0</v>
      </c>
      <c r="N109" s="72">
        <f t="shared" si="112"/>
        <v>0</v>
      </c>
      <c r="O109" s="72">
        <f t="shared" si="112"/>
        <v>0</v>
      </c>
      <c r="P109" s="72">
        <f t="shared" si="112"/>
        <v>0</v>
      </c>
      <c r="Q109" s="72">
        <f t="shared" si="112"/>
        <v>0</v>
      </c>
      <c r="R109" s="72">
        <f t="shared" si="112"/>
        <v>0</v>
      </c>
      <c r="S109" s="72">
        <f t="shared" si="112"/>
        <v>0</v>
      </c>
      <c r="T109" s="72">
        <f t="shared" si="112"/>
        <v>0</v>
      </c>
      <c r="U109" s="72">
        <f t="shared" si="112"/>
        <v>0</v>
      </c>
      <c r="V109" s="72">
        <f t="shared" si="112"/>
        <v>0</v>
      </c>
      <c r="W109" s="72">
        <f t="shared" si="112"/>
        <v>0</v>
      </c>
      <c r="X109" s="72">
        <f t="shared" si="112"/>
        <v>0</v>
      </c>
      <c r="Y109" s="72">
        <f t="shared" si="112"/>
        <v>0</v>
      </c>
      <c r="Z109" s="72">
        <f t="shared" si="112"/>
        <v>0</v>
      </c>
      <c r="AA109" s="72">
        <f t="shared" si="112"/>
        <v>0</v>
      </c>
      <c r="AB109" s="72">
        <f t="shared" si="112"/>
        <v>0</v>
      </c>
      <c r="AC109" s="72">
        <f t="shared" si="112"/>
        <v>0</v>
      </c>
      <c r="AD109" s="72">
        <f t="shared" si="112"/>
        <v>0</v>
      </c>
      <c r="AE109" s="72">
        <f t="shared" si="112"/>
        <v>0</v>
      </c>
      <c r="AF109" s="72">
        <f t="shared" si="112"/>
        <v>0</v>
      </c>
      <c r="AG109" s="72">
        <f t="shared" si="112"/>
        <v>0</v>
      </c>
      <c r="AH109" s="72">
        <f t="shared" si="112"/>
        <v>0</v>
      </c>
      <c r="AI109" s="72">
        <f t="shared" si="112"/>
        <v>0</v>
      </c>
      <c r="AJ109" s="72">
        <f t="shared" si="112"/>
        <v>0</v>
      </c>
      <c r="AK109" s="72">
        <f t="shared" si="112"/>
        <v>0</v>
      </c>
      <c r="AL109" s="72">
        <f t="shared" si="112"/>
        <v>0</v>
      </c>
      <c r="AM109" s="72">
        <f t="shared" si="112"/>
        <v>0</v>
      </c>
      <c r="AN109" s="72">
        <f t="shared" si="112"/>
        <v>0</v>
      </c>
      <c r="AO109" s="72">
        <f t="shared" si="112"/>
        <v>0</v>
      </c>
      <c r="AP109" s="72">
        <f t="shared" si="112"/>
        <v>0</v>
      </c>
      <c r="AQ109" s="72">
        <f t="shared" si="112"/>
        <v>0</v>
      </c>
      <c r="AR109" s="72">
        <f t="shared" si="112"/>
        <v>0</v>
      </c>
      <c r="AS109" s="72">
        <f t="shared" si="112"/>
        <v>0</v>
      </c>
      <c r="AT109" s="72">
        <f t="shared" si="112"/>
        <v>0</v>
      </c>
      <c r="AU109" s="72">
        <f t="shared" si="112"/>
        <v>0</v>
      </c>
      <c r="AV109" s="72">
        <f t="shared" si="112"/>
        <v>0</v>
      </c>
      <c r="AW109" s="72">
        <f t="shared" si="112"/>
        <v>0</v>
      </c>
      <c r="AX109" s="72">
        <f t="shared" si="112"/>
        <v>0</v>
      </c>
      <c r="AY109" s="72">
        <f t="shared" si="112"/>
        <v>0</v>
      </c>
      <c r="AZ109" s="72">
        <f t="shared" si="112"/>
        <v>0</v>
      </c>
      <c r="BA109" s="72">
        <f t="shared" si="112"/>
        <v>0</v>
      </c>
      <c r="BB109" s="72">
        <f t="shared" si="112"/>
        <v>0</v>
      </c>
      <c r="BC109" s="72">
        <f t="shared" si="112"/>
        <v>0</v>
      </c>
      <c r="BD109" s="72">
        <f t="shared" si="112"/>
        <v>0</v>
      </c>
      <c r="BE109" s="72">
        <f t="shared" si="112"/>
        <v>0</v>
      </c>
      <c r="BF109" s="72">
        <f t="shared" si="112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105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113">$J$20/$B$3</f>
        <v>0</v>
      </c>
      <c r="P110" s="72">
        <f t="shared" si="113"/>
        <v>0</v>
      </c>
      <c r="Q110" s="72">
        <f t="shared" si="113"/>
        <v>0</v>
      </c>
      <c r="R110" s="72">
        <f t="shared" si="113"/>
        <v>0</v>
      </c>
      <c r="S110" s="72">
        <f t="shared" si="113"/>
        <v>0</v>
      </c>
      <c r="T110" s="72">
        <f t="shared" si="113"/>
        <v>0</v>
      </c>
      <c r="U110" s="72">
        <f t="shared" si="113"/>
        <v>0</v>
      </c>
      <c r="V110" s="72">
        <f t="shared" si="113"/>
        <v>0</v>
      </c>
      <c r="W110" s="72">
        <f t="shared" si="113"/>
        <v>0</v>
      </c>
      <c r="X110" s="72">
        <f t="shared" si="113"/>
        <v>0</v>
      </c>
      <c r="Y110" s="72">
        <f t="shared" si="113"/>
        <v>0</v>
      </c>
      <c r="Z110" s="72">
        <f t="shared" si="113"/>
        <v>0</v>
      </c>
      <c r="AA110" s="72">
        <f t="shared" si="113"/>
        <v>0</v>
      </c>
      <c r="AB110" s="72">
        <f t="shared" si="113"/>
        <v>0</v>
      </c>
      <c r="AC110" s="72">
        <f t="shared" si="113"/>
        <v>0</v>
      </c>
      <c r="AD110" s="72">
        <f t="shared" si="113"/>
        <v>0</v>
      </c>
      <c r="AE110" s="72">
        <f t="shared" si="113"/>
        <v>0</v>
      </c>
      <c r="AF110" s="72">
        <f t="shared" si="113"/>
        <v>0</v>
      </c>
      <c r="AG110" s="72">
        <f t="shared" si="113"/>
        <v>0</v>
      </c>
      <c r="AH110" s="72">
        <f t="shared" si="113"/>
        <v>0</v>
      </c>
      <c r="AI110" s="72">
        <f t="shared" si="113"/>
        <v>0</v>
      </c>
      <c r="AJ110" s="72">
        <f t="shared" si="113"/>
        <v>0</v>
      </c>
      <c r="AK110" s="72">
        <f t="shared" si="113"/>
        <v>0</v>
      </c>
      <c r="AL110" s="72">
        <f t="shared" si="113"/>
        <v>0</v>
      </c>
      <c r="AM110" s="72">
        <f t="shared" si="113"/>
        <v>0</v>
      </c>
      <c r="AN110" s="72">
        <f t="shared" si="113"/>
        <v>0</v>
      </c>
      <c r="AO110" s="72">
        <f t="shared" si="113"/>
        <v>0</v>
      </c>
      <c r="AP110" s="72">
        <f t="shared" si="113"/>
        <v>0</v>
      </c>
      <c r="AQ110" s="72">
        <f t="shared" si="113"/>
        <v>0</v>
      </c>
      <c r="AR110" s="72">
        <f t="shared" si="113"/>
        <v>0</v>
      </c>
      <c r="AS110" s="72">
        <f t="shared" si="113"/>
        <v>0</v>
      </c>
      <c r="AT110" s="72">
        <f t="shared" si="113"/>
        <v>0</v>
      </c>
      <c r="AU110" s="72">
        <f t="shared" si="113"/>
        <v>0</v>
      </c>
      <c r="AV110" s="72">
        <f t="shared" si="113"/>
        <v>0</v>
      </c>
      <c r="AW110" s="72">
        <f t="shared" si="113"/>
        <v>0</v>
      </c>
      <c r="AX110" s="72">
        <f t="shared" si="113"/>
        <v>0</v>
      </c>
      <c r="AY110" s="72">
        <f t="shared" si="113"/>
        <v>0</v>
      </c>
      <c r="AZ110" s="72">
        <f t="shared" si="113"/>
        <v>0</v>
      </c>
      <c r="BA110" s="72">
        <f t="shared" si="113"/>
        <v>0</v>
      </c>
      <c r="BB110" s="72">
        <f t="shared" si="113"/>
        <v>0</v>
      </c>
      <c r="BC110" s="72">
        <f t="shared" si="113"/>
        <v>0</v>
      </c>
      <c r="BD110" s="72">
        <f t="shared" si="113"/>
        <v>0</v>
      </c>
      <c r="BE110" s="72">
        <f t="shared" si="113"/>
        <v>0</v>
      </c>
      <c r="BF110" s="72">
        <f t="shared" si="113"/>
        <v>0</v>
      </c>
      <c r="BG110" s="72">
        <f t="shared" si="113"/>
        <v>0</v>
      </c>
      <c r="BH110" s="72"/>
      <c r="BI110" s="72"/>
      <c r="BJ110" s="72"/>
      <c r="BK110" s="72"/>
      <c r="BL110" s="72"/>
      <c r="BM110" s="35"/>
      <c r="BN110" s="72">
        <f t="shared" si="105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114">$K$20/$B$3</f>
        <v>0</v>
      </c>
      <c r="P111" s="72">
        <f t="shared" si="114"/>
        <v>0</v>
      </c>
      <c r="Q111" s="72">
        <f t="shared" si="114"/>
        <v>0</v>
      </c>
      <c r="R111" s="72">
        <f t="shared" si="114"/>
        <v>0</v>
      </c>
      <c r="S111" s="72">
        <f t="shared" si="114"/>
        <v>0</v>
      </c>
      <c r="T111" s="72">
        <f t="shared" si="114"/>
        <v>0</v>
      </c>
      <c r="U111" s="72">
        <f t="shared" si="114"/>
        <v>0</v>
      </c>
      <c r="V111" s="72">
        <f t="shared" si="114"/>
        <v>0</v>
      </c>
      <c r="W111" s="72">
        <f t="shared" si="114"/>
        <v>0</v>
      </c>
      <c r="X111" s="72">
        <f t="shared" si="114"/>
        <v>0</v>
      </c>
      <c r="Y111" s="72">
        <f t="shared" si="114"/>
        <v>0</v>
      </c>
      <c r="Z111" s="72">
        <f t="shared" si="114"/>
        <v>0</v>
      </c>
      <c r="AA111" s="72">
        <f t="shared" si="114"/>
        <v>0</v>
      </c>
      <c r="AB111" s="72">
        <f t="shared" si="114"/>
        <v>0</v>
      </c>
      <c r="AC111" s="72">
        <f t="shared" si="114"/>
        <v>0</v>
      </c>
      <c r="AD111" s="72">
        <f t="shared" si="114"/>
        <v>0</v>
      </c>
      <c r="AE111" s="72">
        <f t="shared" si="114"/>
        <v>0</v>
      </c>
      <c r="AF111" s="72">
        <f t="shared" si="114"/>
        <v>0</v>
      </c>
      <c r="AG111" s="72">
        <f t="shared" si="114"/>
        <v>0</v>
      </c>
      <c r="AH111" s="72">
        <f t="shared" si="114"/>
        <v>0</v>
      </c>
      <c r="AI111" s="72">
        <f t="shared" si="114"/>
        <v>0</v>
      </c>
      <c r="AJ111" s="72">
        <f t="shared" si="114"/>
        <v>0</v>
      </c>
      <c r="AK111" s="72">
        <f t="shared" si="114"/>
        <v>0</v>
      </c>
      <c r="AL111" s="72">
        <f t="shared" si="114"/>
        <v>0</v>
      </c>
      <c r="AM111" s="72">
        <f t="shared" si="114"/>
        <v>0</v>
      </c>
      <c r="AN111" s="72">
        <f t="shared" si="114"/>
        <v>0</v>
      </c>
      <c r="AO111" s="72">
        <f t="shared" si="114"/>
        <v>0</v>
      </c>
      <c r="AP111" s="72">
        <f t="shared" si="114"/>
        <v>0</v>
      </c>
      <c r="AQ111" s="72">
        <f t="shared" si="114"/>
        <v>0</v>
      </c>
      <c r="AR111" s="72">
        <f t="shared" si="114"/>
        <v>0</v>
      </c>
      <c r="AS111" s="72">
        <f t="shared" si="114"/>
        <v>0</v>
      </c>
      <c r="AT111" s="72">
        <f t="shared" si="114"/>
        <v>0</v>
      </c>
      <c r="AU111" s="72">
        <f t="shared" si="114"/>
        <v>0</v>
      </c>
      <c r="AV111" s="72">
        <f t="shared" si="114"/>
        <v>0</v>
      </c>
      <c r="AW111" s="72">
        <f t="shared" si="114"/>
        <v>0</v>
      </c>
      <c r="AX111" s="72">
        <f t="shared" si="114"/>
        <v>0</v>
      </c>
      <c r="AY111" s="72">
        <f t="shared" si="114"/>
        <v>0</v>
      </c>
      <c r="AZ111" s="72">
        <f t="shared" si="114"/>
        <v>0</v>
      </c>
      <c r="BA111" s="72">
        <f t="shared" si="114"/>
        <v>0</v>
      </c>
      <c r="BB111" s="72">
        <f t="shared" si="114"/>
        <v>0</v>
      </c>
      <c r="BC111" s="72">
        <f t="shared" si="114"/>
        <v>0</v>
      </c>
      <c r="BD111" s="72">
        <f t="shared" si="114"/>
        <v>0</v>
      </c>
      <c r="BE111" s="72">
        <f t="shared" si="114"/>
        <v>0</v>
      </c>
      <c r="BF111" s="72">
        <f t="shared" si="114"/>
        <v>0</v>
      </c>
      <c r="BG111" s="72">
        <f t="shared" si="114"/>
        <v>0</v>
      </c>
      <c r="BH111" s="72">
        <f t="shared" si="114"/>
        <v>0</v>
      </c>
      <c r="BI111" s="72"/>
      <c r="BJ111" s="72"/>
      <c r="BK111" s="72"/>
      <c r="BL111" s="72"/>
      <c r="BM111" s="35"/>
      <c r="BN111" s="72">
        <f t="shared" si="105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115">$L$20/$B$3</f>
        <v>0</v>
      </c>
      <c r="P112" s="72">
        <f t="shared" si="115"/>
        <v>0</v>
      </c>
      <c r="Q112" s="72">
        <f t="shared" si="115"/>
        <v>0</v>
      </c>
      <c r="R112" s="72">
        <f t="shared" si="115"/>
        <v>0</v>
      </c>
      <c r="S112" s="72">
        <f t="shared" si="115"/>
        <v>0</v>
      </c>
      <c r="T112" s="72">
        <f t="shared" si="115"/>
        <v>0</v>
      </c>
      <c r="U112" s="72">
        <f t="shared" si="115"/>
        <v>0</v>
      </c>
      <c r="V112" s="72">
        <f t="shared" si="115"/>
        <v>0</v>
      </c>
      <c r="W112" s="72">
        <f t="shared" si="115"/>
        <v>0</v>
      </c>
      <c r="X112" s="72">
        <f t="shared" si="115"/>
        <v>0</v>
      </c>
      <c r="Y112" s="72">
        <f t="shared" si="115"/>
        <v>0</v>
      </c>
      <c r="Z112" s="72">
        <f t="shared" si="115"/>
        <v>0</v>
      </c>
      <c r="AA112" s="72">
        <f t="shared" si="115"/>
        <v>0</v>
      </c>
      <c r="AB112" s="72">
        <f t="shared" si="115"/>
        <v>0</v>
      </c>
      <c r="AC112" s="72">
        <f t="shared" si="115"/>
        <v>0</v>
      </c>
      <c r="AD112" s="72">
        <f t="shared" si="115"/>
        <v>0</v>
      </c>
      <c r="AE112" s="72">
        <f t="shared" si="115"/>
        <v>0</v>
      </c>
      <c r="AF112" s="72">
        <f t="shared" si="115"/>
        <v>0</v>
      </c>
      <c r="AG112" s="72">
        <f t="shared" si="115"/>
        <v>0</v>
      </c>
      <c r="AH112" s="72">
        <f t="shared" si="115"/>
        <v>0</v>
      </c>
      <c r="AI112" s="72">
        <f t="shared" si="115"/>
        <v>0</v>
      </c>
      <c r="AJ112" s="72">
        <f t="shared" si="115"/>
        <v>0</v>
      </c>
      <c r="AK112" s="72">
        <f t="shared" si="115"/>
        <v>0</v>
      </c>
      <c r="AL112" s="72">
        <f t="shared" si="115"/>
        <v>0</v>
      </c>
      <c r="AM112" s="72">
        <f t="shared" si="115"/>
        <v>0</v>
      </c>
      <c r="AN112" s="72">
        <f t="shared" si="115"/>
        <v>0</v>
      </c>
      <c r="AO112" s="72">
        <f t="shared" si="115"/>
        <v>0</v>
      </c>
      <c r="AP112" s="72">
        <f t="shared" si="115"/>
        <v>0</v>
      </c>
      <c r="AQ112" s="72">
        <f t="shared" si="115"/>
        <v>0</v>
      </c>
      <c r="AR112" s="72">
        <f t="shared" si="115"/>
        <v>0</v>
      </c>
      <c r="AS112" s="72">
        <f t="shared" si="115"/>
        <v>0</v>
      </c>
      <c r="AT112" s="72">
        <f t="shared" si="115"/>
        <v>0</v>
      </c>
      <c r="AU112" s="72">
        <f t="shared" si="115"/>
        <v>0</v>
      </c>
      <c r="AV112" s="72">
        <f t="shared" si="115"/>
        <v>0</v>
      </c>
      <c r="AW112" s="72">
        <f t="shared" si="115"/>
        <v>0</v>
      </c>
      <c r="AX112" s="72">
        <f t="shared" si="115"/>
        <v>0</v>
      </c>
      <c r="AY112" s="72">
        <f t="shared" si="115"/>
        <v>0</v>
      </c>
      <c r="AZ112" s="72">
        <f t="shared" si="115"/>
        <v>0</v>
      </c>
      <c r="BA112" s="72">
        <f t="shared" si="115"/>
        <v>0</v>
      </c>
      <c r="BB112" s="72">
        <f t="shared" si="115"/>
        <v>0</v>
      </c>
      <c r="BC112" s="72">
        <f t="shared" si="115"/>
        <v>0</v>
      </c>
      <c r="BD112" s="72">
        <f t="shared" si="115"/>
        <v>0</v>
      </c>
      <c r="BE112" s="72">
        <f t="shared" si="115"/>
        <v>0</v>
      </c>
      <c r="BF112" s="72">
        <f t="shared" si="115"/>
        <v>0</v>
      </c>
      <c r="BG112" s="72">
        <f t="shared" si="115"/>
        <v>0</v>
      </c>
      <c r="BH112" s="72">
        <f t="shared" si="115"/>
        <v>0</v>
      </c>
      <c r="BI112" s="72">
        <f t="shared" si="115"/>
        <v>0</v>
      </c>
      <c r="BJ112" s="72"/>
      <c r="BK112" s="72"/>
      <c r="BL112" s="72"/>
      <c r="BM112" s="35"/>
      <c r="BN112" s="72">
        <f t="shared" si="105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116">$M$20/$B$3</f>
        <v>0</v>
      </c>
      <c r="P113" s="72">
        <f t="shared" si="116"/>
        <v>0</v>
      </c>
      <c r="Q113" s="72">
        <f t="shared" si="116"/>
        <v>0</v>
      </c>
      <c r="R113" s="72">
        <f t="shared" si="116"/>
        <v>0</v>
      </c>
      <c r="S113" s="72">
        <f t="shared" si="116"/>
        <v>0</v>
      </c>
      <c r="T113" s="72">
        <f t="shared" si="116"/>
        <v>0</v>
      </c>
      <c r="U113" s="72">
        <f t="shared" si="116"/>
        <v>0</v>
      </c>
      <c r="V113" s="72">
        <f t="shared" si="116"/>
        <v>0</v>
      </c>
      <c r="W113" s="72">
        <f t="shared" si="116"/>
        <v>0</v>
      </c>
      <c r="X113" s="72">
        <f t="shared" si="116"/>
        <v>0</v>
      </c>
      <c r="Y113" s="72">
        <f t="shared" si="116"/>
        <v>0</v>
      </c>
      <c r="Z113" s="72">
        <f t="shared" si="116"/>
        <v>0</v>
      </c>
      <c r="AA113" s="72">
        <f t="shared" si="116"/>
        <v>0</v>
      </c>
      <c r="AB113" s="72">
        <f t="shared" si="116"/>
        <v>0</v>
      </c>
      <c r="AC113" s="72">
        <f t="shared" si="116"/>
        <v>0</v>
      </c>
      <c r="AD113" s="72">
        <f t="shared" si="116"/>
        <v>0</v>
      </c>
      <c r="AE113" s="72">
        <f t="shared" si="116"/>
        <v>0</v>
      </c>
      <c r="AF113" s="72">
        <f t="shared" si="116"/>
        <v>0</v>
      </c>
      <c r="AG113" s="72">
        <f t="shared" si="116"/>
        <v>0</v>
      </c>
      <c r="AH113" s="72">
        <f t="shared" si="116"/>
        <v>0</v>
      </c>
      <c r="AI113" s="72">
        <f t="shared" si="116"/>
        <v>0</v>
      </c>
      <c r="AJ113" s="72">
        <f t="shared" si="116"/>
        <v>0</v>
      </c>
      <c r="AK113" s="72">
        <f t="shared" si="116"/>
        <v>0</v>
      </c>
      <c r="AL113" s="72">
        <f t="shared" si="116"/>
        <v>0</v>
      </c>
      <c r="AM113" s="72">
        <f t="shared" si="116"/>
        <v>0</v>
      </c>
      <c r="AN113" s="72">
        <f t="shared" si="116"/>
        <v>0</v>
      </c>
      <c r="AO113" s="72">
        <f t="shared" si="116"/>
        <v>0</v>
      </c>
      <c r="AP113" s="72">
        <f t="shared" si="116"/>
        <v>0</v>
      </c>
      <c r="AQ113" s="72">
        <f t="shared" si="116"/>
        <v>0</v>
      </c>
      <c r="AR113" s="72">
        <f t="shared" si="116"/>
        <v>0</v>
      </c>
      <c r="AS113" s="72">
        <f t="shared" si="116"/>
        <v>0</v>
      </c>
      <c r="AT113" s="72">
        <f t="shared" si="116"/>
        <v>0</v>
      </c>
      <c r="AU113" s="72">
        <f t="shared" si="116"/>
        <v>0</v>
      </c>
      <c r="AV113" s="72">
        <f t="shared" si="116"/>
        <v>0</v>
      </c>
      <c r="AW113" s="72">
        <f t="shared" si="116"/>
        <v>0</v>
      </c>
      <c r="AX113" s="72">
        <f t="shared" si="116"/>
        <v>0</v>
      </c>
      <c r="AY113" s="72">
        <f t="shared" si="116"/>
        <v>0</v>
      </c>
      <c r="AZ113" s="72">
        <f t="shared" si="116"/>
        <v>0</v>
      </c>
      <c r="BA113" s="72">
        <f t="shared" si="116"/>
        <v>0</v>
      </c>
      <c r="BB113" s="72">
        <f t="shared" si="116"/>
        <v>0</v>
      </c>
      <c r="BC113" s="72">
        <f t="shared" si="116"/>
        <v>0</v>
      </c>
      <c r="BD113" s="72">
        <f t="shared" si="116"/>
        <v>0</v>
      </c>
      <c r="BE113" s="72">
        <f t="shared" si="116"/>
        <v>0</v>
      </c>
      <c r="BF113" s="72">
        <f t="shared" si="116"/>
        <v>0</v>
      </c>
      <c r="BG113" s="72">
        <f t="shared" si="116"/>
        <v>0</v>
      </c>
      <c r="BH113" s="72">
        <f t="shared" si="116"/>
        <v>0</v>
      </c>
      <c r="BI113" s="72">
        <f t="shared" si="116"/>
        <v>0</v>
      </c>
      <c r="BJ113" s="72">
        <f t="shared" si="116"/>
        <v>0</v>
      </c>
      <c r="BK113" s="72"/>
      <c r="BL113" s="72"/>
      <c r="BM113" s="35"/>
      <c r="BN113" s="72">
        <f t="shared" si="105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117">$N$20/$B$3</f>
        <v>0</v>
      </c>
      <c r="P114" s="72">
        <f t="shared" si="117"/>
        <v>0</v>
      </c>
      <c r="Q114" s="72">
        <f t="shared" si="117"/>
        <v>0</v>
      </c>
      <c r="R114" s="72">
        <f t="shared" si="117"/>
        <v>0</v>
      </c>
      <c r="S114" s="72">
        <f t="shared" si="117"/>
        <v>0</v>
      </c>
      <c r="T114" s="72">
        <f t="shared" si="117"/>
        <v>0</v>
      </c>
      <c r="U114" s="72">
        <f t="shared" si="117"/>
        <v>0</v>
      </c>
      <c r="V114" s="72">
        <f t="shared" si="117"/>
        <v>0</v>
      </c>
      <c r="W114" s="72">
        <f t="shared" si="117"/>
        <v>0</v>
      </c>
      <c r="X114" s="72">
        <f t="shared" si="117"/>
        <v>0</v>
      </c>
      <c r="Y114" s="72">
        <f t="shared" si="117"/>
        <v>0</v>
      </c>
      <c r="Z114" s="72">
        <f t="shared" si="117"/>
        <v>0</v>
      </c>
      <c r="AA114" s="72">
        <f t="shared" si="117"/>
        <v>0</v>
      </c>
      <c r="AB114" s="72">
        <f t="shared" si="117"/>
        <v>0</v>
      </c>
      <c r="AC114" s="72">
        <f t="shared" si="117"/>
        <v>0</v>
      </c>
      <c r="AD114" s="72">
        <f t="shared" si="117"/>
        <v>0</v>
      </c>
      <c r="AE114" s="72">
        <f t="shared" si="117"/>
        <v>0</v>
      </c>
      <c r="AF114" s="72">
        <f t="shared" si="117"/>
        <v>0</v>
      </c>
      <c r="AG114" s="72">
        <f t="shared" si="117"/>
        <v>0</v>
      </c>
      <c r="AH114" s="72">
        <f t="shared" si="117"/>
        <v>0</v>
      </c>
      <c r="AI114" s="72">
        <f t="shared" si="117"/>
        <v>0</v>
      </c>
      <c r="AJ114" s="72">
        <f t="shared" si="117"/>
        <v>0</v>
      </c>
      <c r="AK114" s="72">
        <f t="shared" si="117"/>
        <v>0</v>
      </c>
      <c r="AL114" s="72">
        <f t="shared" si="117"/>
        <v>0</v>
      </c>
      <c r="AM114" s="72">
        <f t="shared" si="117"/>
        <v>0</v>
      </c>
      <c r="AN114" s="72">
        <f t="shared" si="117"/>
        <v>0</v>
      </c>
      <c r="AO114" s="72">
        <f t="shared" si="117"/>
        <v>0</v>
      </c>
      <c r="AP114" s="72">
        <f t="shared" si="117"/>
        <v>0</v>
      </c>
      <c r="AQ114" s="72">
        <f t="shared" si="117"/>
        <v>0</v>
      </c>
      <c r="AR114" s="72">
        <f t="shared" si="117"/>
        <v>0</v>
      </c>
      <c r="AS114" s="72">
        <f t="shared" si="117"/>
        <v>0</v>
      </c>
      <c r="AT114" s="72">
        <f t="shared" si="117"/>
        <v>0</v>
      </c>
      <c r="AU114" s="72">
        <f t="shared" si="117"/>
        <v>0</v>
      </c>
      <c r="AV114" s="72">
        <f t="shared" si="117"/>
        <v>0</v>
      </c>
      <c r="AW114" s="72">
        <f t="shared" si="117"/>
        <v>0</v>
      </c>
      <c r="AX114" s="72">
        <f t="shared" si="117"/>
        <v>0</v>
      </c>
      <c r="AY114" s="72">
        <f t="shared" si="117"/>
        <v>0</v>
      </c>
      <c r="AZ114" s="72">
        <f t="shared" si="117"/>
        <v>0</v>
      </c>
      <c r="BA114" s="72">
        <f t="shared" si="117"/>
        <v>0</v>
      </c>
      <c r="BB114" s="72">
        <f t="shared" si="117"/>
        <v>0</v>
      </c>
      <c r="BC114" s="72">
        <f t="shared" si="117"/>
        <v>0</v>
      </c>
      <c r="BD114" s="72">
        <f t="shared" si="117"/>
        <v>0</v>
      </c>
      <c r="BE114" s="72">
        <f t="shared" si="117"/>
        <v>0</v>
      </c>
      <c r="BF114" s="72">
        <f t="shared" si="117"/>
        <v>0</v>
      </c>
      <c r="BG114" s="72">
        <f t="shared" si="117"/>
        <v>0</v>
      </c>
      <c r="BH114" s="72">
        <f t="shared" si="117"/>
        <v>0</v>
      </c>
      <c r="BI114" s="72">
        <f t="shared" si="117"/>
        <v>0</v>
      </c>
      <c r="BJ114" s="72">
        <f t="shared" si="117"/>
        <v>0</v>
      </c>
      <c r="BK114" s="72">
        <f t="shared" si="117"/>
        <v>0</v>
      </c>
      <c r="BL114" s="72"/>
      <c r="BM114" s="35"/>
      <c r="BN114" s="72">
        <f t="shared" si="105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118">SUM(C102:C114)</f>
        <v>0</v>
      </c>
      <c r="D115" s="66">
        <f t="shared" si="118"/>
        <v>7.5272400000000003E-2</v>
      </c>
      <c r="E115" s="66">
        <f t="shared" si="118"/>
        <v>7.5272400000000003E-2</v>
      </c>
      <c r="F115" s="66">
        <f t="shared" si="118"/>
        <v>7.5272400000000003E-2</v>
      </c>
      <c r="G115" s="66">
        <f t="shared" si="118"/>
        <v>7.5272400000000003E-2</v>
      </c>
      <c r="H115" s="66">
        <f t="shared" si="118"/>
        <v>7.5272400000000003E-2</v>
      </c>
      <c r="I115" s="66">
        <f t="shared" si="118"/>
        <v>7.5272400000000003E-2</v>
      </c>
      <c r="J115" s="66">
        <f t="shared" si="118"/>
        <v>7.5272400000000003E-2</v>
      </c>
      <c r="K115" s="66">
        <f t="shared" si="118"/>
        <v>7.5272400000000003E-2</v>
      </c>
      <c r="L115" s="66">
        <f t="shared" si="118"/>
        <v>7.5272400000000003E-2</v>
      </c>
      <c r="M115" s="66">
        <f t="shared" si="118"/>
        <v>7.5272400000000003E-2</v>
      </c>
      <c r="N115" s="66">
        <f t="shared" si="118"/>
        <v>7.5272400000000003E-2</v>
      </c>
      <c r="O115" s="66">
        <f t="shared" si="118"/>
        <v>7.5272400000000003E-2</v>
      </c>
      <c r="P115" s="66">
        <f t="shared" si="118"/>
        <v>7.5272400000000003E-2</v>
      </c>
      <c r="Q115" s="66">
        <f t="shared" si="118"/>
        <v>7.5272400000000003E-2</v>
      </c>
      <c r="R115" s="66">
        <f t="shared" si="118"/>
        <v>7.5272400000000003E-2</v>
      </c>
      <c r="S115" s="66">
        <f t="shared" si="118"/>
        <v>7.5272400000000003E-2</v>
      </c>
      <c r="T115" s="66">
        <f t="shared" si="118"/>
        <v>7.5272400000000003E-2</v>
      </c>
      <c r="U115" s="66">
        <f t="shared" si="118"/>
        <v>7.5272400000000003E-2</v>
      </c>
      <c r="V115" s="66">
        <f t="shared" si="118"/>
        <v>7.5272400000000003E-2</v>
      </c>
      <c r="W115" s="66">
        <f t="shared" si="118"/>
        <v>7.5272400000000003E-2</v>
      </c>
      <c r="X115" s="66">
        <f t="shared" si="118"/>
        <v>7.5272400000000003E-2</v>
      </c>
      <c r="Y115" s="66">
        <f t="shared" si="118"/>
        <v>7.5272400000000003E-2</v>
      </c>
      <c r="Z115" s="66">
        <f t="shared" si="118"/>
        <v>7.5272400000000003E-2</v>
      </c>
      <c r="AA115" s="66">
        <f t="shared" si="118"/>
        <v>7.5272400000000003E-2</v>
      </c>
      <c r="AB115" s="66">
        <f t="shared" si="118"/>
        <v>7.5272400000000003E-2</v>
      </c>
      <c r="AC115" s="66">
        <f t="shared" si="118"/>
        <v>7.5272400000000003E-2</v>
      </c>
      <c r="AD115" s="66">
        <f t="shared" si="118"/>
        <v>7.5272400000000003E-2</v>
      </c>
      <c r="AE115" s="66">
        <f t="shared" si="118"/>
        <v>7.5272400000000003E-2</v>
      </c>
      <c r="AF115" s="66">
        <f t="shared" si="118"/>
        <v>7.5272400000000003E-2</v>
      </c>
      <c r="AG115" s="66">
        <f t="shared" si="118"/>
        <v>7.5272400000000003E-2</v>
      </c>
      <c r="AH115" s="66">
        <f t="shared" si="118"/>
        <v>7.5272400000000003E-2</v>
      </c>
      <c r="AI115" s="66">
        <f t="shared" si="118"/>
        <v>7.5272400000000003E-2</v>
      </c>
      <c r="AJ115" s="66">
        <f t="shared" si="118"/>
        <v>7.5272400000000003E-2</v>
      </c>
      <c r="AK115" s="66">
        <f t="shared" si="118"/>
        <v>7.5272400000000003E-2</v>
      </c>
      <c r="AL115" s="66">
        <f t="shared" si="118"/>
        <v>7.5272400000000003E-2</v>
      </c>
      <c r="AM115" s="66">
        <f t="shared" si="118"/>
        <v>7.5272400000000003E-2</v>
      </c>
      <c r="AN115" s="66">
        <f t="shared" si="118"/>
        <v>7.5272400000000003E-2</v>
      </c>
      <c r="AO115" s="66">
        <f t="shared" si="118"/>
        <v>7.5272400000000003E-2</v>
      </c>
      <c r="AP115" s="66">
        <f t="shared" si="118"/>
        <v>7.5272400000000003E-2</v>
      </c>
      <c r="AQ115" s="66">
        <f t="shared" si="118"/>
        <v>7.5272400000000003E-2</v>
      </c>
      <c r="AR115" s="66">
        <f t="shared" si="118"/>
        <v>7.5272400000000003E-2</v>
      </c>
      <c r="AS115" s="66">
        <f t="shared" si="118"/>
        <v>7.5272400000000003E-2</v>
      </c>
      <c r="AT115" s="66">
        <f t="shared" si="118"/>
        <v>7.5272400000000003E-2</v>
      </c>
      <c r="AU115" s="66">
        <f t="shared" si="118"/>
        <v>7.5272400000000003E-2</v>
      </c>
      <c r="AV115" s="66">
        <f t="shared" si="118"/>
        <v>7.5272400000000003E-2</v>
      </c>
      <c r="AW115" s="66">
        <f t="shared" si="118"/>
        <v>7.5272400000000003E-2</v>
      </c>
      <c r="AX115" s="66">
        <f t="shared" si="118"/>
        <v>7.5272400000000003E-2</v>
      </c>
      <c r="AY115" s="66">
        <f t="shared" si="118"/>
        <v>7.5272400000000003E-2</v>
      </c>
      <c r="AZ115" s="66">
        <f t="shared" si="118"/>
        <v>7.5272400000000003E-2</v>
      </c>
      <c r="BA115" s="66">
        <f t="shared" si="118"/>
        <v>7.5272400000000003E-2</v>
      </c>
      <c r="BB115" s="66">
        <f t="shared" si="118"/>
        <v>0</v>
      </c>
      <c r="BC115" s="66">
        <f t="shared" si="118"/>
        <v>0</v>
      </c>
      <c r="BD115" s="66">
        <f t="shared" si="118"/>
        <v>0</v>
      </c>
      <c r="BE115" s="66">
        <f t="shared" si="118"/>
        <v>0</v>
      </c>
      <c r="BF115" s="66">
        <f t="shared" si="118"/>
        <v>0</v>
      </c>
      <c r="BG115" s="66">
        <f t="shared" si="118"/>
        <v>0</v>
      </c>
      <c r="BH115" s="66">
        <f t="shared" si="118"/>
        <v>0</v>
      </c>
      <c r="BI115" s="66">
        <f t="shared" si="118"/>
        <v>0</v>
      </c>
      <c r="BJ115" s="66">
        <f t="shared" si="118"/>
        <v>0</v>
      </c>
      <c r="BK115" s="66">
        <f t="shared" si="118"/>
        <v>0</v>
      </c>
      <c r="BL115" s="66">
        <f t="shared" si="118"/>
        <v>0</v>
      </c>
      <c r="BM115" s="35"/>
      <c r="BN115" s="55">
        <f>SUM(BN102:BN114)</f>
        <v>3.7636199999999955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R44"/>
  <sheetViews>
    <sheetView showGridLines="0" zoomScale="80" zoomScaleNormal="80" workbookViewId="0">
      <pane xSplit="4" ySplit="8" topLeftCell="E9" activePane="bottomRight" state="frozen"/>
      <selection activeCell="E31" sqref="E31"/>
      <selection pane="topRight" activeCell="E31" sqref="E31"/>
      <selection pane="bottomLeft" activeCell="E31" sqref="E31"/>
      <selection pane="bottomRight" activeCell="AC12" sqref="AC12"/>
    </sheetView>
  </sheetViews>
  <sheetFormatPr defaultColWidth="9.140625" defaultRowHeight="15" x14ac:dyDescent="0.25"/>
  <cols>
    <col min="1" max="1" width="12.42578125" style="333" customWidth="1"/>
    <col min="2" max="2" width="5" style="333" bestFit="1" customWidth="1"/>
    <col min="3" max="3" width="3.140625" style="333" bestFit="1" customWidth="1"/>
    <col min="4" max="4" width="54" style="333" bestFit="1" customWidth="1"/>
    <col min="5" max="67" width="8.7109375" style="333" customWidth="1"/>
    <col min="68" max="68" width="1.5703125" style="333" customWidth="1"/>
    <col min="69" max="69" width="10.7109375" style="333" customWidth="1"/>
    <col min="70" max="70" width="1.7109375" style="336" customWidth="1"/>
    <col min="71" max="16384" width="9.140625" style="333"/>
  </cols>
  <sheetData>
    <row r="1" spans="1:70" ht="18" x14ac:dyDescent="0.25">
      <c r="A1" s="120" t="s">
        <v>297</v>
      </c>
    </row>
    <row r="2" spans="1:70" x14ac:dyDescent="0.25">
      <c r="A2" s="209" t="s">
        <v>261</v>
      </c>
    </row>
    <row r="3" spans="1:70" x14ac:dyDescent="0.25">
      <c r="A3" s="31" t="s">
        <v>287</v>
      </c>
    </row>
    <row r="4" spans="1:70" ht="17.100000000000001" customHeight="1" x14ac:dyDescent="0.35">
      <c r="A4" s="332"/>
    </row>
    <row r="5" spans="1:70" ht="17.100000000000001" customHeight="1" x14ac:dyDescent="0.35">
      <c r="A5" s="332"/>
    </row>
    <row r="6" spans="1:70" ht="17.100000000000001" customHeight="1" x14ac:dyDescent="0.35">
      <c r="A6" s="332"/>
    </row>
    <row r="7" spans="1:70" x14ac:dyDescent="0.25">
      <c r="A7" s="16" t="s">
        <v>294</v>
      </c>
    </row>
    <row r="8" spans="1:70" x14ac:dyDescent="0.25">
      <c r="D8" s="334" t="s">
        <v>2</v>
      </c>
      <c r="E8" s="334">
        <v>2014</v>
      </c>
      <c r="F8" s="334">
        <v>2015</v>
      </c>
      <c r="G8" s="334">
        <v>2016</v>
      </c>
      <c r="H8" s="334">
        <v>2017</v>
      </c>
      <c r="I8" s="334">
        <v>2018</v>
      </c>
      <c r="J8" s="334">
        <v>2019</v>
      </c>
      <c r="K8" s="334">
        <v>2020</v>
      </c>
      <c r="L8" s="334">
        <v>2021</v>
      </c>
      <c r="M8" s="334">
        <v>2022</v>
      </c>
      <c r="N8" s="334">
        <v>2023</v>
      </c>
      <c r="O8" s="334">
        <v>2024</v>
      </c>
      <c r="P8" s="334">
        <v>2025</v>
      </c>
      <c r="Q8" s="334">
        <v>2026</v>
      </c>
      <c r="R8" s="334">
        <v>2027</v>
      </c>
      <c r="S8" s="334">
        <v>2028</v>
      </c>
      <c r="T8" s="334">
        <v>2029</v>
      </c>
      <c r="U8" s="334">
        <v>2030</v>
      </c>
      <c r="V8" s="334">
        <v>2031</v>
      </c>
      <c r="W8" s="334">
        <v>2032</v>
      </c>
      <c r="X8" s="334">
        <v>2033</v>
      </c>
      <c r="Y8" s="334">
        <v>2034</v>
      </c>
      <c r="Z8" s="334">
        <v>2035</v>
      </c>
      <c r="AA8" s="334">
        <v>2036</v>
      </c>
      <c r="AB8" s="334">
        <v>2037</v>
      </c>
      <c r="AC8" s="334">
        <v>2038</v>
      </c>
      <c r="AD8" s="334">
        <v>2039</v>
      </c>
      <c r="AE8" s="334">
        <v>2040</v>
      </c>
      <c r="AF8" s="334">
        <v>2041</v>
      </c>
      <c r="AG8" s="334">
        <v>2042</v>
      </c>
      <c r="AH8" s="334">
        <v>2043</v>
      </c>
      <c r="AI8" s="334">
        <v>2044</v>
      </c>
      <c r="AJ8" s="334">
        <v>2045</v>
      </c>
      <c r="AK8" s="334">
        <v>2046</v>
      </c>
      <c r="AL8" s="334">
        <v>2047</v>
      </c>
      <c r="AM8" s="334">
        <v>2048</v>
      </c>
      <c r="AN8" s="334">
        <v>2049</v>
      </c>
      <c r="AO8" s="334">
        <v>2050</v>
      </c>
      <c r="AP8" s="334">
        <v>2051</v>
      </c>
      <c r="AQ8" s="334">
        <v>2052</v>
      </c>
      <c r="AR8" s="334">
        <v>2053</v>
      </c>
      <c r="AS8" s="334">
        <v>2054</v>
      </c>
      <c r="AT8" s="334">
        <v>2055</v>
      </c>
      <c r="AU8" s="334">
        <v>2056</v>
      </c>
      <c r="AV8" s="334">
        <v>2057</v>
      </c>
      <c r="AW8" s="334">
        <v>2058</v>
      </c>
      <c r="AX8" s="334">
        <v>2059</v>
      </c>
      <c r="AY8" s="334">
        <v>2060</v>
      </c>
      <c r="AZ8" s="334">
        <v>2061</v>
      </c>
      <c r="BA8" s="334">
        <v>2062</v>
      </c>
      <c r="BB8" s="334">
        <v>2063</v>
      </c>
      <c r="BC8" s="334">
        <v>2064</v>
      </c>
      <c r="BD8" s="334">
        <v>2065</v>
      </c>
      <c r="BE8" s="334">
        <v>2066</v>
      </c>
      <c r="BF8" s="334">
        <v>2067</v>
      </c>
      <c r="BG8" s="334">
        <v>2068</v>
      </c>
      <c r="BH8" s="334">
        <v>2069</v>
      </c>
      <c r="BI8" s="334">
        <v>2070</v>
      </c>
      <c r="BJ8" s="334">
        <v>2071</v>
      </c>
      <c r="BK8" s="334">
        <v>2072</v>
      </c>
      <c r="BL8" s="334">
        <v>2073</v>
      </c>
      <c r="BM8" s="334">
        <v>2074</v>
      </c>
      <c r="BN8" s="334">
        <v>2075</v>
      </c>
      <c r="BO8" s="334">
        <v>2076</v>
      </c>
      <c r="BP8" s="334"/>
      <c r="BQ8" s="335" t="s">
        <v>272</v>
      </c>
      <c r="BR8" s="356"/>
    </row>
    <row r="9" spans="1:70" x14ac:dyDescent="0.25"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5"/>
      <c r="BR9" s="356"/>
    </row>
    <row r="10" spans="1:70" s="336" customFormat="1" ht="15.75" x14ac:dyDescent="0.25">
      <c r="B10" s="391" t="s">
        <v>298</v>
      </c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</row>
    <row r="11" spans="1:70" ht="15" customHeight="1" x14ac:dyDescent="0.25">
      <c r="A11" s="542" t="s">
        <v>302</v>
      </c>
      <c r="B11" s="339">
        <v>2017</v>
      </c>
      <c r="C11" s="351">
        <v>1</v>
      </c>
      <c r="D11" s="339" t="s">
        <v>394</v>
      </c>
      <c r="E11" s="340">
        <f>'1-2017 - No scenario'!B68</f>
        <v>0</v>
      </c>
      <c r="F11" s="340">
        <f>'1-2017 - No scenario'!C68</f>
        <v>0</v>
      </c>
      <c r="G11" s="340">
        <f>'1-2017 - No scenario'!D68</f>
        <v>0</v>
      </c>
      <c r="H11" s="340">
        <f>'1-2017 - No scenario'!E68</f>
        <v>0</v>
      </c>
      <c r="I11" s="340">
        <f>'1-2017 - No scenario'!F68</f>
        <v>0</v>
      </c>
      <c r="J11" s="340">
        <f>'1-2017 - No scenario'!G68</f>
        <v>0</v>
      </c>
      <c r="K11" s="340">
        <f>'1-2017 - No scenario'!H68</f>
        <v>0</v>
      </c>
      <c r="L11" s="340">
        <f>'1-2017 - No scenario'!I68</f>
        <v>0</v>
      </c>
      <c r="M11" s="340">
        <f>'1-2017 - No scenario'!J68</f>
        <v>0</v>
      </c>
      <c r="N11" s="340">
        <f>'1-2017 - No scenario'!K68</f>
        <v>0</v>
      </c>
      <c r="O11" s="340">
        <f>'1-2017 - No scenario'!L68</f>
        <v>0</v>
      </c>
      <c r="P11" s="340">
        <f>'1-2017 - No scenario'!M68</f>
        <v>0</v>
      </c>
      <c r="Q11" s="340">
        <f>'1-2017 - No scenario'!N68</f>
        <v>0</v>
      </c>
      <c r="R11" s="340">
        <f>'1-2017 - No scenario'!O68</f>
        <v>0</v>
      </c>
      <c r="S11" s="340">
        <f>'1-2017 - No scenario'!P68</f>
        <v>0</v>
      </c>
      <c r="T11" s="340">
        <f>'1-2017 - No scenario'!Q68</f>
        <v>0</v>
      </c>
      <c r="U11" s="340">
        <f>'1-2017 - No scenario'!R68</f>
        <v>0</v>
      </c>
      <c r="V11" s="340">
        <f>'1-2017 - No scenario'!S68</f>
        <v>0</v>
      </c>
      <c r="W11" s="340">
        <f>'1-2017 - No scenario'!T68</f>
        <v>0</v>
      </c>
      <c r="X11" s="340">
        <f>'1-2017 - No scenario'!U68</f>
        <v>0</v>
      </c>
      <c r="Y11" s="340">
        <f>'1-2017 - No scenario'!V68</f>
        <v>0</v>
      </c>
      <c r="Z11" s="340">
        <f>'1-2017 - No scenario'!W68</f>
        <v>0</v>
      </c>
      <c r="AA11" s="340">
        <f>'1-2017 - No scenario'!X68</f>
        <v>0</v>
      </c>
      <c r="AB11" s="340">
        <f>'1-2017 - No scenario'!Y68</f>
        <v>0</v>
      </c>
      <c r="AC11" s="340">
        <f>'1-2017 - No scenario'!Z68</f>
        <v>0</v>
      </c>
      <c r="AD11" s="340">
        <f>'1-2017 - No scenario'!AA68</f>
        <v>0</v>
      </c>
      <c r="AE11" s="340">
        <f>'1-2017 - No scenario'!AB68</f>
        <v>0</v>
      </c>
      <c r="AF11" s="340">
        <f>'1-2017 - No scenario'!AC68</f>
        <v>0</v>
      </c>
      <c r="AG11" s="340">
        <f>'1-2017 - No scenario'!AD68</f>
        <v>0</v>
      </c>
      <c r="AH11" s="340">
        <f>'1-2017 - No scenario'!AE68</f>
        <v>0</v>
      </c>
      <c r="AI11" s="340">
        <f>'1-2017 - No scenario'!AF68</f>
        <v>0</v>
      </c>
      <c r="AJ11" s="340">
        <f>'1-2017 - No scenario'!AG68</f>
        <v>0</v>
      </c>
      <c r="AK11" s="340">
        <f>'1-2017 - No scenario'!AH68</f>
        <v>0</v>
      </c>
      <c r="AL11" s="340">
        <f>'1-2017 - No scenario'!AI68</f>
        <v>0</v>
      </c>
      <c r="AM11" s="340">
        <f>'1-2017 - No scenario'!AJ68</f>
        <v>0</v>
      </c>
      <c r="AN11" s="340">
        <f>'1-2017 - No scenario'!AK68</f>
        <v>0</v>
      </c>
      <c r="AO11" s="340">
        <f>'1-2017 - No scenario'!AL68</f>
        <v>0</v>
      </c>
      <c r="AP11" s="340">
        <f>'1-2017 - No scenario'!AM68</f>
        <v>0</v>
      </c>
      <c r="AQ11" s="340">
        <f>'1-2017 - No scenario'!AN68</f>
        <v>0</v>
      </c>
      <c r="AR11" s="340">
        <f>'1-2017 - No scenario'!AO68</f>
        <v>0</v>
      </c>
      <c r="AS11" s="340">
        <f>'1-2017 - No scenario'!AP68</f>
        <v>0</v>
      </c>
      <c r="AT11" s="340">
        <f>'1-2017 - No scenario'!AQ68</f>
        <v>0</v>
      </c>
      <c r="AU11" s="340">
        <f>'1-2017 - No scenario'!AR68</f>
        <v>0</v>
      </c>
      <c r="AV11" s="340">
        <f>'1-2017 - No scenario'!AS68</f>
        <v>0</v>
      </c>
      <c r="AW11" s="340">
        <f>'1-2017 - No scenario'!AT68</f>
        <v>0</v>
      </c>
      <c r="AX11" s="340">
        <f>'1-2017 - No scenario'!AU68</f>
        <v>0</v>
      </c>
      <c r="AY11" s="340">
        <f>'1-2017 - No scenario'!AV68</f>
        <v>0</v>
      </c>
      <c r="AZ11" s="340">
        <f>'1-2017 - No scenario'!AW68</f>
        <v>0</v>
      </c>
      <c r="BA11" s="340">
        <f>'1-2017 - No scenario'!AX68</f>
        <v>0</v>
      </c>
      <c r="BB11" s="340">
        <f>'1-2017 - No scenario'!AY68</f>
        <v>0</v>
      </c>
      <c r="BC11" s="340">
        <f>'1-2017 - No scenario'!AZ68</f>
        <v>0</v>
      </c>
      <c r="BD11" s="340">
        <f>'1-2017 - No scenario'!BA68</f>
        <v>0</v>
      </c>
      <c r="BE11" s="340">
        <f>'1-2017 - No scenario'!BB68</f>
        <v>0</v>
      </c>
      <c r="BF11" s="340">
        <f>'1-2017 - No scenario'!BC68</f>
        <v>0</v>
      </c>
      <c r="BG11" s="340">
        <f>'1-2017 - No scenario'!BD68</f>
        <v>0</v>
      </c>
      <c r="BH11" s="340">
        <f>'1-2017 - No scenario'!BE68</f>
        <v>0</v>
      </c>
      <c r="BI11" s="340">
        <f>'1-2017 - No scenario'!BF68</f>
        <v>0</v>
      </c>
      <c r="BJ11" s="340">
        <f>'1-2017 - No scenario'!BG68</f>
        <v>0</v>
      </c>
      <c r="BK11" s="340">
        <f>'1-2017 - No scenario'!BH68</f>
        <v>0</v>
      </c>
      <c r="BL11" s="340">
        <f>'1-2017 - No scenario'!BI68</f>
        <v>0</v>
      </c>
      <c r="BM11" s="340">
        <f>'1-2017 - No scenario'!BJ68</f>
        <v>0</v>
      </c>
      <c r="BN11" s="340">
        <f>'1-2017 - No scenario'!BK68</f>
        <v>0</v>
      </c>
      <c r="BO11" s="340">
        <f>'1-2017 - No scenario'!BL68</f>
        <v>0</v>
      </c>
      <c r="BP11" s="340">
        <f>'1-2017 - No scenario'!BM68</f>
        <v>0</v>
      </c>
      <c r="BQ11" s="340">
        <f>SUM(E11:BP11)</f>
        <v>0</v>
      </c>
      <c r="BR11" s="337"/>
    </row>
    <row r="12" spans="1:70" x14ac:dyDescent="0.25">
      <c r="A12" s="543"/>
      <c r="B12" s="341">
        <v>2026</v>
      </c>
      <c r="C12" s="352">
        <v>1</v>
      </c>
      <c r="D12" s="341" t="s">
        <v>394</v>
      </c>
      <c r="E12" s="342">
        <f>'1-2026'!B68</f>
        <v>0.21086803458093908</v>
      </c>
      <c r="F12" s="342">
        <f>'1-2026'!C68</f>
        <v>1.9933525849148419</v>
      </c>
      <c r="G12" s="342">
        <f>'1-2026'!D68</f>
        <v>4.233549940829322</v>
      </c>
      <c r="H12" s="342">
        <f>'1-2026'!E68</f>
        <v>7.6775720502148372</v>
      </c>
      <c r="I12" s="342">
        <f>'1-2026'!F68</f>
        <v>11.459317481700058</v>
      </c>
      <c r="J12" s="342">
        <f>'1-2026'!G68</f>
        <v>13.650848120232013</v>
      </c>
      <c r="K12" s="342">
        <f>'1-2026'!H68</f>
        <v>15.934098234026669</v>
      </c>
      <c r="L12" s="342">
        <f>'1-2026'!I68</f>
        <v>18.054915585144407</v>
      </c>
      <c r="M12" s="342">
        <f>'1-2026'!J68</f>
        <v>18.260134077939263</v>
      </c>
      <c r="N12" s="342">
        <f>'1-2026'!K68</f>
        <v>17.984168940790227</v>
      </c>
      <c r="O12" s="342">
        <f>'1-2026'!L68</f>
        <v>17.540282761557762</v>
      </c>
      <c r="P12" s="342">
        <f>'1-2026'!M68</f>
        <v>15.390128603843481</v>
      </c>
      <c r="Q12" s="342">
        <f>'1-2026'!N68</f>
        <v>13.035085314551823</v>
      </c>
      <c r="R12" s="342">
        <f>'1-2026'!O68</f>
        <v>9.832857199956031</v>
      </c>
      <c r="S12" s="342">
        <f>'1-2026'!V68</f>
        <v>0</v>
      </c>
      <c r="T12" s="342">
        <f>'1-2026'!Q68</f>
        <v>5.2554343375033019</v>
      </c>
      <c r="U12" s="342">
        <f>'1-2026'!R68</f>
        <v>3.1652130810625625</v>
      </c>
      <c r="V12" s="342">
        <f>'1-2026'!S68</f>
        <v>1.3052204910196652</v>
      </c>
      <c r="W12" s="342">
        <f>'1-2026'!T68</f>
        <v>0.85420626259849353</v>
      </c>
      <c r="X12" s="342">
        <f>'1-2026'!U68</f>
        <v>0.41897493656803081</v>
      </c>
      <c r="Y12" s="342">
        <f>'1-2026'!V68</f>
        <v>0</v>
      </c>
      <c r="Z12" s="342">
        <f>'1-2026'!W68</f>
        <v>0</v>
      </c>
      <c r="AA12" s="342">
        <f>'1-2026'!X68</f>
        <v>0</v>
      </c>
      <c r="AB12" s="342">
        <f>'1-2026'!Y68</f>
        <v>0</v>
      </c>
      <c r="AC12" s="342">
        <f>'1-2026'!Z68</f>
        <v>0</v>
      </c>
      <c r="AD12" s="342">
        <f>'1-2026'!AA68</f>
        <v>0</v>
      </c>
      <c r="AE12" s="342">
        <f>'1-2026'!AB68</f>
        <v>0</v>
      </c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>
        <f>'1-2026'!BM68</f>
        <v>0</v>
      </c>
      <c r="BQ12" s="342">
        <f>SUM(E12:BP12)</f>
        <v>176.25622803903374</v>
      </c>
      <c r="BR12" s="337"/>
    </row>
    <row r="13" spans="1:70" s="336" customFormat="1" x14ac:dyDescent="0.25">
      <c r="A13" s="343"/>
      <c r="C13" s="350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</row>
    <row r="14" spans="1:70" ht="15" customHeight="1" x14ac:dyDescent="0.25">
      <c r="A14" s="542" t="s">
        <v>304</v>
      </c>
      <c r="B14" s="339">
        <v>2017</v>
      </c>
      <c r="C14" s="351" t="s">
        <v>322</v>
      </c>
      <c r="D14" s="339" t="s">
        <v>282</v>
      </c>
      <c r="E14" s="340">
        <f>'2a-2017'!B65</f>
        <v>0</v>
      </c>
      <c r="F14" s="340">
        <f>'2a-2017'!C65</f>
        <v>0</v>
      </c>
      <c r="G14" s="340">
        <f>'2a-2017'!D65</f>
        <v>0</v>
      </c>
      <c r="H14" s="340">
        <f>'2a-2017'!E65</f>
        <v>0</v>
      </c>
      <c r="I14" s="340">
        <f>'2a-2017'!F65</f>
        <v>0</v>
      </c>
      <c r="J14" s="340">
        <f>'2a-2017'!G65</f>
        <v>0</v>
      </c>
      <c r="K14" s="340">
        <f>'2a-2017'!H65</f>
        <v>0</v>
      </c>
      <c r="L14" s="340">
        <f>'2a-2017'!I65</f>
        <v>0</v>
      </c>
      <c r="M14" s="340">
        <f>'2a-2017'!J65</f>
        <v>0</v>
      </c>
      <c r="N14" s="340">
        <f>'2a-2017'!K65</f>
        <v>0</v>
      </c>
      <c r="O14" s="340">
        <f>'2a-2017'!L65</f>
        <v>0</v>
      </c>
      <c r="P14" s="340">
        <f>'2a-2017'!M65</f>
        <v>0</v>
      </c>
      <c r="Q14" s="340">
        <f>'2a-2017'!N65</f>
        <v>0</v>
      </c>
      <c r="R14" s="340">
        <f>'2a-2017'!O65</f>
        <v>0</v>
      </c>
      <c r="S14" s="340">
        <f>'2a-2017'!P65</f>
        <v>0</v>
      </c>
      <c r="T14" s="340">
        <f>'2a-2017'!Q65</f>
        <v>0</v>
      </c>
      <c r="U14" s="340">
        <f>'2a-2017'!R65</f>
        <v>0</v>
      </c>
      <c r="V14" s="340">
        <f>'2a-2017'!S65</f>
        <v>0</v>
      </c>
      <c r="W14" s="340">
        <f>'2a-2017'!T65</f>
        <v>0</v>
      </c>
      <c r="X14" s="340">
        <f>'2a-2017'!U65</f>
        <v>0</v>
      </c>
      <c r="Y14" s="340">
        <f>'2a-2017'!V65</f>
        <v>0</v>
      </c>
      <c r="Z14" s="340">
        <f>'2a-2017'!W65</f>
        <v>0</v>
      </c>
      <c r="AA14" s="340">
        <f>'2a-2017'!X65</f>
        <v>0</v>
      </c>
      <c r="AB14" s="340">
        <f>'2a-2017'!Y65</f>
        <v>0</v>
      </c>
      <c r="AC14" s="340">
        <f>'2a-2017'!Z65</f>
        <v>0</v>
      </c>
      <c r="AD14" s="340">
        <f>'2a-2017'!AA65</f>
        <v>0</v>
      </c>
      <c r="AE14" s="340">
        <f>'2a-2017'!AB65</f>
        <v>0</v>
      </c>
      <c r="AF14" s="340">
        <f>'2a-2017'!AC65</f>
        <v>0</v>
      </c>
      <c r="AG14" s="340">
        <f>'2a-2017'!AD65</f>
        <v>0</v>
      </c>
      <c r="AH14" s="340">
        <f>'2a-2017'!AE65</f>
        <v>0</v>
      </c>
      <c r="AI14" s="340">
        <f>'2a-2017'!AF65</f>
        <v>0</v>
      </c>
      <c r="AJ14" s="340">
        <f>'2a-2017'!AG65</f>
        <v>0</v>
      </c>
      <c r="AK14" s="340">
        <f>'2a-2017'!AH65</f>
        <v>0</v>
      </c>
      <c r="AL14" s="340">
        <f>'2a-2017'!AI65</f>
        <v>0</v>
      </c>
      <c r="AM14" s="340">
        <f>'2a-2017'!AJ65</f>
        <v>0</v>
      </c>
      <c r="AN14" s="340">
        <f>'2a-2017'!AK65</f>
        <v>0</v>
      </c>
      <c r="AO14" s="340">
        <f>'2a-2017'!AL65</f>
        <v>0</v>
      </c>
      <c r="AP14" s="340">
        <f>'2a-2017'!AM65</f>
        <v>0</v>
      </c>
      <c r="AQ14" s="340">
        <f>'2a-2017'!AN65</f>
        <v>0</v>
      </c>
      <c r="AR14" s="340">
        <f>'2a-2017'!AO65</f>
        <v>0</v>
      </c>
      <c r="AS14" s="340">
        <f>'2a-2017'!AP65</f>
        <v>0</v>
      </c>
      <c r="AT14" s="340">
        <f>'2a-2017'!AQ65</f>
        <v>0</v>
      </c>
      <c r="AU14" s="340">
        <f>'2a-2017'!AR65</f>
        <v>0</v>
      </c>
      <c r="AV14" s="340">
        <f>'2a-2017'!AS65</f>
        <v>0</v>
      </c>
      <c r="AW14" s="340">
        <f>'2a-2017'!AT65</f>
        <v>0</v>
      </c>
      <c r="AX14" s="340">
        <f>'2a-2017'!AU65</f>
        <v>0</v>
      </c>
      <c r="AY14" s="340">
        <f>'2a-2017'!AV65</f>
        <v>0</v>
      </c>
      <c r="AZ14" s="340">
        <f>'2a-2017'!AW65</f>
        <v>0</v>
      </c>
      <c r="BA14" s="340">
        <f>'2a-2017'!AX65</f>
        <v>0</v>
      </c>
      <c r="BB14" s="340">
        <f>'2a-2017'!AY65</f>
        <v>0</v>
      </c>
      <c r="BC14" s="340">
        <f>'2a-2017'!AZ65</f>
        <v>0</v>
      </c>
      <c r="BD14" s="340">
        <f>'2a-2017'!BA65</f>
        <v>0</v>
      </c>
      <c r="BE14" s="340">
        <f>'2a-2017'!BB65</f>
        <v>0</v>
      </c>
      <c r="BF14" s="340">
        <f>'2a-2017'!BC65</f>
        <v>0</v>
      </c>
      <c r="BG14" s="340">
        <f>'2a-2017'!BD65</f>
        <v>0</v>
      </c>
      <c r="BH14" s="340">
        <f>'2a-2017'!BE65</f>
        <v>0</v>
      </c>
      <c r="BI14" s="340">
        <f>'2a-2017'!BF65</f>
        <v>0</v>
      </c>
      <c r="BJ14" s="340">
        <f>'2a-2017'!BG65</f>
        <v>0</v>
      </c>
      <c r="BK14" s="340">
        <f>'2a-2017'!BH65</f>
        <v>0</v>
      </c>
      <c r="BL14" s="340">
        <f>'2a-2017'!BI65</f>
        <v>0</v>
      </c>
      <c r="BM14" s="340">
        <f>'2a-2017'!BJ65</f>
        <v>0</v>
      </c>
      <c r="BN14" s="340">
        <f>'2a-2017'!BK65</f>
        <v>0</v>
      </c>
      <c r="BO14" s="340">
        <f>'2a-2017'!BL65</f>
        <v>0</v>
      </c>
      <c r="BP14" s="340">
        <f>'2a-2017'!BM65</f>
        <v>0</v>
      </c>
      <c r="BQ14" s="340">
        <f>SUM(E14:BP14)</f>
        <v>0</v>
      </c>
      <c r="BR14" s="337"/>
    </row>
    <row r="15" spans="1:70" x14ac:dyDescent="0.25">
      <c r="A15" s="546"/>
      <c r="B15" s="341">
        <v>2026</v>
      </c>
      <c r="C15" s="352" t="s">
        <v>322</v>
      </c>
      <c r="D15" s="341" t="s">
        <v>282</v>
      </c>
      <c r="E15" s="342">
        <f>'2a-2026'!B66</f>
        <v>0</v>
      </c>
      <c r="F15" s="342">
        <f>'2a-2026'!C66</f>
        <v>0.85656420796666144</v>
      </c>
      <c r="G15" s="342">
        <f>'2a-2026'!D66</f>
        <v>2.0320850829111663</v>
      </c>
      <c r="H15" s="342">
        <f>'2a-2026'!E66</f>
        <v>2.3854526638434148</v>
      </c>
      <c r="I15" s="342">
        <f>'2a-2026'!F66</f>
        <v>3.1532529630536121</v>
      </c>
      <c r="J15" s="342">
        <f>'2a-2026'!G66</f>
        <v>3.5226340951308237</v>
      </c>
      <c r="K15" s="342">
        <f>'2a-2026'!H66</f>
        <v>3.426328430061655</v>
      </c>
      <c r="L15" s="342">
        <f>'2a-2026'!I66</f>
        <v>3.2565804711112056</v>
      </c>
      <c r="M15" s="342">
        <f>'2a-2026'!J66</f>
        <v>3.0975613926179562</v>
      </c>
      <c r="N15" s="342">
        <f>'2a-2026'!K66</f>
        <v>2.9507493226548278</v>
      </c>
      <c r="O15" s="342">
        <f>'2a-2026'!L66</f>
        <v>2.5946677789186192</v>
      </c>
      <c r="P15" s="342">
        <f>'2a-2026'!M66</f>
        <v>1.7764747726536987</v>
      </c>
      <c r="Q15" s="342">
        <f>'2a-2026'!N66</f>
        <v>1.1123886703655104</v>
      </c>
      <c r="R15" s="342">
        <f>'2a-2026'!O66</f>
        <v>0.72813303014717035</v>
      </c>
      <c r="S15" s="342">
        <f>'2a-2026'!P66</f>
        <v>0.17934616988561106</v>
      </c>
      <c r="T15" s="342">
        <f>'2a-2026'!Q66</f>
        <v>-3.5042265720143643E-3</v>
      </c>
      <c r="U15" s="342">
        <f>'2a-2026'!R66</f>
        <v>-3.5042265720143643E-3</v>
      </c>
      <c r="V15" s="342">
        <f>'2a-2026'!S66</f>
        <v>-3.5042265720143643E-3</v>
      </c>
      <c r="W15" s="342">
        <f>'2a-2026'!T66</f>
        <v>-3.5042265720143643E-3</v>
      </c>
      <c r="X15" s="342">
        <f>'2a-2026'!U66</f>
        <v>-3.5042265720143643E-3</v>
      </c>
      <c r="Y15" s="342">
        <f>'2a-2026'!V66</f>
        <v>-3.5042265720143643E-3</v>
      </c>
      <c r="Z15" s="342">
        <f>'2a-2026'!W66</f>
        <v>-3.5042265720143643E-3</v>
      </c>
      <c r="AA15" s="342">
        <f>'2a-2026'!X66</f>
        <v>-3.5042265720143643E-3</v>
      </c>
      <c r="AB15" s="342">
        <f>'2a-2026'!Y66</f>
        <v>-3.5042265720143643E-3</v>
      </c>
      <c r="AC15" s="342">
        <f>'2a-2026'!Z66</f>
        <v>-3.5042265720143643E-3</v>
      </c>
      <c r="AD15" s="342">
        <f>'2a-2026'!AA66</f>
        <v>-3.5042265720143643E-3</v>
      </c>
      <c r="AE15" s="342">
        <f>'2a-2026'!AB66</f>
        <v>-3.5042265720143643E-3</v>
      </c>
      <c r="AF15" s="342">
        <f>'2a-2026'!AC66</f>
        <v>-3.5042265720143643E-3</v>
      </c>
      <c r="AG15" s="342">
        <f>'2a-2026'!AD66</f>
        <v>-3.5042265720143643E-3</v>
      </c>
      <c r="AH15" s="342">
        <f>'2a-2026'!AE66</f>
        <v>-3.5042265720143643E-3</v>
      </c>
      <c r="AI15" s="342">
        <f>'2a-2026'!AF66</f>
        <v>-3.5042265720143643E-3</v>
      </c>
      <c r="AJ15" s="342">
        <f>'2a-2026'!AG66</f>
        <v>-3.5042265720143643E-3</v>
      </c>
      <c r="AK15" s="342">
        <f>'2a-2026'!AH66</f>
        <v>-3.5042265720143643E-3</v>
      </c>
      <c r="AL15" s="342">
        <f>'2a-2026'!AI66</f>
        <v>-3.5042265720143643E-3</v>
      </c>
      <c r="AM15" s="342">
        <f>'2a-2026'!AJ66</f>
        <v>-3.5042265720143643E-3</v>
      </c>
      <c r="AN15" s="342">
        <f>'2a-2026'!AK66</f>
        <v>-3.5042265720143643E-3</v>
      </c>
      <c r="AO15" s="342">
        <f>'2a-2026'!AL66</f>
        <v>-3.5042265720143643E-3</v>
      </c>
      <c r="AP15" s="342">
        <f>'2a-2026'!AM66</f>
        <v>-3.5042265720143643E-3</v>
      </c>
      <c r="AQ15" s="342">
        <f>'2a-2026'!AN66</f>
        <v>-3.5042265720143643E-3</v>
      </c>
      <c r="AR15" s="342">
        <f>'2a-2026'!AO66</f>
        <v>-3.5042265720143643E-3</v>
      </c>
      <c r="AS15" s="342">
        <f>'2a-2026'!AP66</f>
        <v>-3.5042265720143643E-3</v>
      </c>
      <c r="AT15" s="342">
        <f>'2a-2026'!AQ66</f>
        <v>-3.5042265720143643E-3</v>
      </c>
      <c r="AU15" s="342">
        <f>'2a-2026'!AR66</f>
        <v>-3.5042265720143643E-3</v>
      </c>
      <c r="AV15" s="342">
        <f>'2a-2026'!AS66</f>
        <v>-3.5042265720143643E-3</v>
      </c>
      <c r="AW15" s="342">
        <f>'2a-2026'!AT66</f>
        <v>-3.5042265720143643E-3</v>
      </c>
      <c r="AX15" s="342">
        <f>'2a-2026'!AU66</f>
        <v>-3.5042265720143643E-3</v>
      </c>
      <c r="AY15" s="342">
        <f>'2a-2026'!AV66</f>
        <v>-3.5042265720143643E-3</v>
      </c>
      <c r="AZ15" s="342">
        <f>'2a-2026'!AW66</f>
        <v>-3.5042265720143643E-3</v>
      </c>
      <c r="BA15" s="342">
        <f>'2a-2026'!AX66</f>
        <v>-3.5042265720143643E-3</v>
      </c>
      <c r="BB15" s="342">
        <f>'2a-2026'!AY66</f>
        <v>-3.5042265720143643E-3</v>
      </c>
      <c r="BC15" s="342">
        <f>'2a-2026'!AZ66</f>
        <v>-3.5042265720143643E-3</v>
      </c>
      <c r="BD15" s="342">
        <f>'2a-2026'!BA66</f>
        <v>-3.5042265720143643E-3</v>
      </c>
      <c r="BE15" s="342">
        <f>'2a-2026'!BB66</f>
        <v>-3.5042265720143643E-3</v>
      </c>
      <c r="BF15" s="342">
        <f>'2a-2026'!BC66</f>
        <v>-3.5042265720143643E-3</v>
      </c>
      <c r="BG15" s="342">
        <f>'2a-2026'!BD66</f>
        <v>-3.5042265720143643E-3</v>
      </c>
      <c r="BH15" s="342">
        <f>'2a-2026'!BE66</f>
        <v>-3.5042265720143643E-3</v>
      </c>
      <c r="BI15" s="342">
        <f>'2a-2026'!BF66</f>
        <v>-3.5042265720143643E-3</v>
      </c>
      <c r="BJ15" s="342">
        <f>'2a-2026'!BG66</f>
        <v>-3.5042265720143643E-3</v>
      </c>
      <c r="BK15" s="342">
        <f>'2a-2026'!BH66</f>
        <v>-3.5042265720143643E-3</v>
      </c>
      <c r="BL15" s="342">
        <f>'2a-2026'!BI66</f>
        <v>-3.5042265720143643E-3</v>
      </c>
      <c r="BM15" s="342">
        <f>'2a-2026'!BJ66</f>
        <v>-3.5042265720143643E-3</v>
      </c>
      <c r="BN15" s="342">
        <f>'2a-2026'!BK66</f>
        <v>-3.5042265720143643E-3</v>
      </c>
      <c r="BO15" s="342">
        <f>'2a-2026'!BL66</f>
        <v>-3.5042265720143643E-3</v>
      </c>
      <c r="BP15" s="342">
        <f>'2a-2026'!BM66</f>
        <v>0</v>
      </c>
      <c r="BQ15" s="342">
        <f>SUM(E15:BP15)</f>
        <v>30.904016175865181</v>
      </c>
      <c r="BR15" s="337"/>
    </row>
    <row r="16" spans="1:70" s="336" customFormat="1" x14ac:dyDescent="0.25">
      <c r="A16" s="546"/>
      <c r="C16" s="350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</row>
    <row r="17" spans="1:70" ht="15" customHeight="1" x14ac:dyDescent="0.25">
      <c r="A17" s="546"/>
      <c r="B17" s="339">
        <v>2017</v>
      </c>
      <c r="C17" s="351" t="s">
        <v>323</v>
      </c>
      <c r="D17" s="339" t="s">
        <v>281</v>
      </c>
      <c r="E17" s="340">
        <f>'2b-2017'!B65</f>
        <v>0</v>
      </c>
      <c r="F17" s="340">
        <f>'2b-2017'!C65</f>
        <v>0</v>
      </c>
      <c r="G17" s="340">
        <f>'2b-2017'!D65</f>
        <v>0</v>
      </c>
      <c r="H17" s="340">
        <f>'2b-2017'!E65</f>
        <v>0</v>
      </c>
      <c r="I17" s="340">
        <f>'2b-2017'!F65</f>
        <v>0</v>
      </c>
      <c r="J17" s="340">
        <f>'2b-2017'!G65</f>
        <v>0</v>
      </c>
      <c r="K17" s="340">
        <f>'2b-2017'!H65</f>
        <v>0</v>
      </c>
      <c r="L17" s="340">
        <f>'2b-2017'!I65</f>
        <v>0</v>
      </c>
      <c r="M17" s="340">
        <f>'2b-2017'!J65</f>
        <v>0</v>
      </c>
      <c r="N17" s="340">
        <f>'2b-2017'!K65</f>
        <v>0</v>
      </c>
      <c r="O17" s="340">
        <f>'2b-2017'!L65</f>
        <v>0</v>
      </c>
      <c r="P17" s="340">
        <f>'2b-2017'!M65</f>
        <v>0</v>
      </c>
      <c r="Q17" s="340">
        <f>'2b-2017'!N65</f>
        <v>0</v>
      </c>
      <c r="R17" s="340">
        <f>'2b-2017'!O65</f>
        <v>0</v>
      </c>
      <c r="S17" s="340">
        <f>'2b-2017'!P65</f>
        <v>0</v>
      </c>
      <c r="T17" s="340">
        <f>'2b-2017'!Q65</f>
        <v>0</v>
      </c>
      <c r="U17" s="340">
        <f>'2b-2017'!R65</f>
        <v>0</v>
      </c>
      <c r="V17" s="340">
        <f>'2b-2017'!S65</f>
        <v>0</v>
      </c>
      <c r="W17" s="340">
        <f>'2b-2017'!T65</f>
        <v>0</v>
      </c>
      <c r="X17" s="340">
        <f>'2b-2017'!U65</f>
        <v>0</v>
      </c>
      <c r="Y17" s="340">
        <f>'2b-2017'!V65</f>
        <v>0</v>
      </c>
      <c r="Z17" s="340">
        <f>'2b-2017'!W65</f>
        <v>0</v>
      </c>
      <c r="AA17" s="340">
        <f>'2b-2017'!X65</f>
        <v>0</v>
      </c>
      <c r="AB17" s="340">
        <f>'2b-2017'!Y65</f>
        <v>0</v>
      </c>
      <c r="AC17" s="340">
        <f>'2b-2017'!Z65</f>
        <v>0</v>
      </c>
      <c r="AD17" s="340">
        <f>'2b-2017'!AA65</f>
        <v>0</v>
      </c>
      <c r="AE17" s="340">
        <f>'2b-2017'!AB65</f>
        <v>0</v>
      </c>
      <c r="AF17" s="340">
        <f>'2b-2017'!AC65</f>
        <v>0</v>
      </c>
      <c r="AG17" s="340">
        <f>'2b-2017'!AD65</f>
        <v>0</v>
      </c>
      <c r="AH17" s="340">
        <f>'2b-2017'!AE65</f>
        <v>0</v>
      </c>
      <c r="AI17" s="340">
        <f>'2b-2017'!AF65</f>
        <v>0</v>
      </c>
      <c r="AJ17" s="340">
        <f>'2b-2017'!AG65</f>
        <v>0</v>
      </c>
      <c r="AK17" s="340">
        <f>'2b-2017'!AH65</f>
        <v>0</v>
      </c>
      <c r="AL17" s="340">
        <f>'2b-2017'!AI65</f>
        <v>0</v>
      </c>
      <c r="AM17" s="340">
        <f>'2b-2017'!AJ65</f>
        <v>0</v>
      </c>
      <c r="AN17" s="340">
        <f>'2b-2017'!AK65</f>
        <v>0</v>
      </c>
      <c r="AO17" s="340">
        <f>'2b-2017'!AL65</f>
        <v>0</v>
      </c>
      <c r="AP17" s="340">
        <f>'2b-2017'!AM65</f>
        <v>0</v>
      </c>
      <c r="AQ17" s="340">
        <f>'2b-2017'!AN65</f>
        <v>0</v>
      </c>
      <c r="AR17" s="340">
        <f>'2b-2017'!AO65</f>
        <v>0</v>
      </c>
      <c r="AS17" s="340">
        <f>'2b-2017'!AP65</f>
        <v>0</v>
      </c>
      <c r="AT17" s="340">
        <f>'2b-2017'!AQ65</f>
        <v>0</v>
      </c>
      <c r="AU17" s="340">
        <f>'2b-2017'!AR65</f>
        <v>0</v>
      </c>
      <c r="AV17" s="340">
        <f>'2b-2017'!AS65</f>
        <v>0</v>
      </c>
      <c r="AW17" s="340">
        <f>'2b-2017'!AT65</f>
        <v>0</v>
      </c>
      <c r="AX17" s="340">
        <f>'2b-2017'!AU65</f>
        <v>0</v>
      </c>
      <c r="AY17" s="340">
        <f>'2b-2017'!AV65</f>
        <v>0</v>
      </c>
      <c r="AZ17" s="340">
        <f>'2b-2017'!AW65</f>
        <v>0</v>
      </c>
      <c r="BA17" s="340">
        <f>'2b-2017'!AX65</f>
        <v>0</v>
      </c>
      <c r="BB17" s="340">
        <f>'2b-2017'!AY65</f>
        <v>0</v>
      </c>
      <c r="BC17" s="340">
        <f>'2b-2017'!AZ65</f>
        <v>0</v>
      </c>
      <c r="BD17" s="340">
        <f>'2b-2017'!BA65</f>
        <v>0</v>
      </c>
      <c r="BE17" s="340">
        <f>'2b-2017'!BB65</f>
        <v>0</v>
      </c>
      <c r="BF17" s="340">
        <f>'2b-2017'!BC65</f>
        <v>0</v>
      </c>
      <c r="BG17" s="340">
        <f>'2b-2017'!BD65</f>
        <v>0</v>
      </c>
      <c r="BH17" s="340">
        <f>'2b-2017'!BE65</f>
        <v>0</v>
      </c>
      <c r="BI17" s="340">
        <f>'2b-2017'!BF65</f>
        <v>0</v>
      </c>
      <c r="BJ17" s="340">
        <f>'2b-2017'!BG65</f>
        <v>0</v>
      </c>
      <c r="BK17" s="340">
        <f>'2b-2017'!BH65</f>
        <v>0</v>
      </c>
      <c r="BL17" s="340">
        <f>'2b-2017'!BI65</f>
        <v>0</v>
      </c>
      <c r="BM17" s="340">
        <f>'2b-2017'!BJ65</f>
        <v>0</v>
      </c>
      <c r="BN17" s="340">
        <f>'2b-2017'!BK65</f>
        <v>0</v>
      </c>
      <c r="BO17" s="340">
        <f>'2b-2017'!BL65</f>
        <v>0</v>
      </c>
      <c r="BP17" s="340">
        <f>'2b-2017'!BM65</f>
        <v>0</v>
      </c>
      <c r="BQ17" s="340">
        <f>SUM(E17:BP17)</f>
        <v>0</v>
      </c>
      <c r="BR17" s="337"/>
    </row>
    <row r="18" spans="1:70" x14ac:dyDescent="0.25">
      <c r="A18" s="546"/>
      <c r="B18" s="341">
        <v>2026</v>
      </c>
      <c r="C18" s="352" t="s">
        <v>323</v>
      </c>
      <c r="D18" s="341" t="s">
        <v>355</v>
      </c>
      <c r="E18" s="342">
        <f>'2b-2026'!B68</f>
        <v>0</v>
      </c>
      <c r="F18" s="342">
        <f>'2b-2026'!C68</f>
        <v>2.2668313717450948E-2</v>
      </c>
      <c r="G18" s="342">
        <f>'2b-2026'!D68</f>
        <v>5.0179851503856704E-2</v>
      </c>
      <c r="H18" s="342">
        <f>'2b-2026'!E68</f>
        <v>5.4166858938727191E-2</v>
      </c>
      <c r="I18" s="342">
        <f>'2b-2026'!F68</f>
        <v>5.5505310209719987E-2</v>
      </c>
      <c r="J18" s="342">
        <f>'2b-2026'!G68</f>
        <v>5.2766880310514672E-2</v>
      </c>
      <c r="K18" s="342">
        <f>'2b-2026'!H68</f>
        <v>5.0163327593590115E-2</v>
      </c>
      <c r="L18" s="342">
        <f>'2b-2026'!I68</f>
        <v>4.7559774876665552E-2</v>
      </c>
      <c r="M18" s="342">
        <f>'2b-2026'!J68</f>
        <v>4.4956222159740995E-2</v>
      </c>
      <c r="N18" s="342">
        <f>'2b-2026'!K68</f>
        <v>4.2352669442816439E-2</v>
      </c>
      <c r="O18" s="342">
        <f>'2b-2026'!L68</f>
        <v>3.9749116725891875E-2</v>
      </c>
      <c r="P18" s="342">
        <f>'2b-2026'!M68</f>
        <v>2.0056393575438335E-2</v>
      </c>
      <c r="Q18" s="342">
        <f>'2b-2026'!N68</f>
        <v>9.1358633065876098E-4</v>
      </c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2"/>
      <c r="BP18" s="342">
        <f>'2c-2026'!BM66</f>
        <v>0</v>
      </c>
      <c r="BQ18" s="342">
        <f>SUM(E18:BP18)</f>
        <v>0.48103830538507159</v>
      </c>
      <c r="BR18" s="337"/>
    </row>
    <row r="19" spans="1:70" x14ac:dyDescent="0.25">
      <c r="A19" s="543"/>
      <c r="B19" s="341">
        <v>2026</v>
      </c>
      <c r="C19" s="399" t="s">
        <v>353</v>
      </c>
      <c r="D19" s="341" t="s">
        <v>354</v>
      </c>
      <c r="E19" s="342">
        <f>'2c-2026'!B66</f>
        <v>0</v>
      </c>
      <c r="F19" s="342">
        <f>'2c-2026'!C66</f>
        <v>0.15307268444432365</v>
      </c>
      <c r="G19" s="342">
        <f>'2c-2026'!D66</f>
        <v>0.69829908599549617</v>
      </c>
      <c r="H19" s="342">
        <f>'2c-2026'!E66</f>
        <v>1.0835686518863281</v>
      </c>
      <c r="I19" s="342">
        <f>'2c-2026'!F66</f>
        <v>1.0993038024647717</v>
      </c>
      <c r="J19" s="342">
        <f>'2c-2026'!G66</f>
        <v>1.0406485253689235</v>
      </c>
      <c r="K19" s="342">
        <f>'2c-2026'!H66</f>
        <v>0.99034624051855646</v>
      </c>
      <c r="L19" s="342">
        <f>'2c-2026'!I66</f>
        <v>0.94306407869503395</v>
      </c>
      <c r="M19" s="342">
        <f>'2c-2026'!J66</f>
        <v>0.89697769147437134</v>
      </c>
      <c r="N19" s="342">
        <f>'2c-2026'!K66</f>
        <v>0.85337061657314017</v>
      </c>
      <c r="O19" s="342">
        <f>'2c-2026'!L66</f>
        <v>0.81426920724259377</v>
      </c>
      <c r="P19" s="342">
        <f>'2c-2026'!M66</f>
        <v>0.66358074034814341</v>
      </c>
      <c r="Q19" s="342">
        <f>'2c-2026'!N66</f>
        <v>0.24215872283872109</v>
      </c>
      <c r="R19" s="342">
        <f>'2c-2026'!O66</f>
        <v>-1.3189712882760919E-6</v>
      </c>
      <c r="S19" s="342">
        <f>'2c-2026'!P66</f>
        <v>-1.3189712882978594E-6</v>
      </c>
      <c r="T19" s="342">
        <f>'2c-2026'!Q66</f>
        <v>-1.3189712882978594E-6</v>
      </c>
      <c r="U19" s="342">
        <f>'2c-2026'!R66</f>
        <v>-1.3189712882978594E-6</v>
      </c>
      <c r="V19" s="342">
        <f>'2c-2026'!S66</f>
        <v>-1.3189712882978594E-6</v>
      </c>
      <c r="W19" s="342">
        <f>'2c-2026'!T66</f>
        <v>-1.3189712882978594E-6</v>
      </c>
      <c r="X19" s="342">
        <f>'2c-2026'!U66</f>
        <v>-1.3189712882978594E-6</v>
      </c>
      <c r="Y19" s="342">
        <f>'2c-2026'!V66</f>
        <v>-1.3189712882978594E-6</v>
      </c>
      <c r="Z19" s="342">
        <f>'2c-2026'!W66</f>
        <v>-1.3189712882978594E-6</v>
      </c>
      <c r="AA19" s="342">
        <f>'2c-2026'!X66</f>
        <v>-1.3189712882978594E-6</v>
      </c>
      <c r="AB19" s="342">
        <f>'2c-2026'!Y66</f>
        <v>-1.3189712882978594E-6</v>
      </c>
      <c r="AC19" s="342">
        <f>'2c-2026'!Z66</f>
        <v>-1.3189712882978594E-6</v>
      </c>
      <c r="AD19" s="342">
        <f>'2c-2026'!AA66</f>
        <v>-1.3189712882978594E-6</v>
      </c>
      <c r="AE19" s="342">
        <f>'2c-2026'!AB66</f>
        <v>-1.3189712882978594E-6</v>
      </c>
      <c r="AF19" s="342">
        <f>'2c-2026'!AC66</f>
        <v>-1.3189712882978594E-6</v>
      </c>
      <c r="AG19" s="342">
        <f>'2c-2026'!AD66</f>
        <v>-1.3189712882978594E-6</v>
      </c>
      <c r="AH19" s="342">
        <f>'2c-2026'!AE66</f>
        <v>-1.3189712882978594E-6</v>
      </c>
      <c r="AI19" s="342">
        <f>'2c-2026'!AF66</f>
        <v>-1.3189712882978594E-6</v>
      </c>
      <c r="AJ19" s="342">
        <f>'2c-2026'!AG66</f>
        <v>-1.3189712882978594E-6</v>
      </c>
      <c r="AK19" s="342">
        <f>'2c-2026'!AH66</f>
        <v>-1.3189712882978594E-6</v>
      </c>
      <c r="AL19" s="342">
        <f>'2c-2026'!AI66</f>
        <v>-1.3189712882978594E-6</v>
      </c>
      <c r="AM19" s="342">
        <f>'2c-2026'!AJ66</f>
        <v>-1.3189712882978594E-6</v>
      </c>
      <c r="AN19" s="342">
        <f>'2c-2026'!AK66</f>
        <v>-1.3189712882978594E-6</v>
      </c>
      <c r="AO19" s="342">
        <f>'2c-2026'!AL66</f>
        <v>-1.3189712882978594E-6</v>
      </c>
      <c r="AP19" s="342">
        <f>'2c-2026'!AM66</f>
        <v>-1.3189712882978594E-6</v>
      </c>
      <c r="AQ19" s="342">
        <f>'2c-2026'!AN66</f>
        <v>-1.3189712882978594E-6</v>
      </c>
      <c r="AR19" s="342">
        <f>'2c-2026'!AO66</f>
        <v>-1.3189712882978594E-6</v>
      </c>
      <c r="AS19" s="342">
        <f>'2c-2026'!AP66</f>
        <v>-1.3189712882978594E-6</v>
      </c>
      <c r="AT19" s="342">
        <f>'2c-2026'!AQ66</f>
        <v>-1.3189712882978594E-6</v>
      </c>
      <c r="AU19" s="342">
        <f>'2c-2026'!AR66</f>
        <v>-1.3189712882978594E-6</v>
      </c>
      <c r="AV19" s="342">
        <f>'2c-2026'!AS66</f>
        <v>-1.3189712882978594E-6</v>
      </c>
      <c r="AW19" s="342">
        <f>'2c-2026'!AT66</f>
        <v>-1.3189712882978594E-6</v>
      </c>
      <c r="AX19" s="342">
        <f>'2c-2026'!AU66</f>
        <v>-1.3189712882978594E-6</v>
      </c>
      <c r="AY19" s="342">
        <f>'2c-2026'!AV66</f>
        <v>-1.3189712882978594E-6</v>
      </c>
      <c r="AZ19" s="342">
        <f>'2c-2026'!AW66</f>
        <v>-1.3189712882978594E-6</v>
      </c>
      <c r="BA19" s="342">
        <f>'2c-2026'!AX66</f>
        <v>-1.3189712882978594E-6</v>
      </c>
      <c r="BB19" s="342">
        <f>'2c-2026'!AY66</f>
        <v>-1.3189712882978594E-6</v>
      </c>
      <c r="BC19" s="342">
        <f>'2c-2026'!AZ66</f>
        <v>-1.3189712882978594E-6</v>
      </c>
      <c r="BD19" s="342">
        <f>'2c-2026'!BA66</f>
        <v>-1.3189712882978594E-6</v>
      </c>
      <c r="BE19" s="342">
        <f>'2c-2026'!BB66</f>
        <v>-1.3189712882978594E-6</v>
      </c>
      <c r="BF19" s="342">
        <f>'2c-2026'!BC66</f>
        <v>-1.3189712882978594E-6</v>
      </c>
      <c r="BG19" s="342">
        <f>'2c-2026'!BD66</f>
        <v>-1.3189712882978594E-6</v>
      </c>
      <c r="BH19" s="342">
        <f>'2c-2026'!BE66</f>
        <v>-1.3189712882978594E-6</v>
      </c>
      <c r="BI19" s="342">
        <f>'2c-2026'!BF66</f>
        <v>-1.3189712882978594E-6</v>
      </c>
      <c r="BJ19" s="342">
        <f>'2c-2026'!BG66</f>
        <v>-1.3189712882978594E-6</v>
      </c>
      <c r="BK19" s="342">
        <f>'2c-2026'!BH66</f>
        <v>-1.3189712882978594E-6</v>
      </c>
      <c r="BL19" s="342">
        <f>'2c-2026'!BI66</f>
        <v>-1.3189712882978594E-6</v>
      </c>
      <c r="BM19" s="342">
        <f>'2c-2026'!BJ66</f>
        <v>-1.3189712882978594E-6</v>
      </c>
      <c r="BN19" s="342">
        <f>'2c-2026'!BK66</f>
        <v>-1.3189712882978594E-6</v>
      </c>
      <c r="BO19" s="342">
        <f>'2c-2026'!BL66</f>
        <v>-1.3189712882978594E-6</v>
      </c>
      <c r="BP19" s="342"/>
      <c r="BQ19" s="342">
        <f>SUM(E19:BP19)</f>
        <v>9.4785940992860152</v>
      </c>
      <c r="BR19" s="337"/>
    </row>
    <row r="20" spans="1:70" s="336" customFormat="1" x14ac:dyDescent="0.25"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</row>
    <row r="21" spans="1:70" s="336" customFormat="1" ht="15.75" x14ac:dyDescent="0.25">
      <c r="B21" s="391" t="s">
        <v>295</v>
      </c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</row>
    <row r="22" spans="1:70" s="336" customFormat="1" x14ac:dyDescent="0.25">
      <c r="A22" s="542" t="s">
        <v>302</v>
      </c>
      <c r="B22" s="339">
        <v>2017</v>
      </c>
      <c r="C22" s="351">
        <v>1</v>
      </c>
      <c r="D22" s="339" t="s">
        <v>394</v>
      </c>
      <c r="E22" s="340">
        <v>0</v>
      </c>
      <c r="F22" s="340">
        <v>0</v>
      </c>
      <c r="G22" s="340">
        <v>0</v>
      </c>
      <c r="H22" s="340">
        <v>0</v>
      </c>
      <c r="I22" s="340">
        <v>0</v>
      </c>
      <c r="J22" s="340">
        <v>0</v>
      </c>
      <c r="K22" s="340">
        <v>0</v>
      </c>
      <c r="L22" s="340">
        <v>0</v>
      </c>
      <c r="M22" s="340">
        <v>0</v>
      </c>
      <c r="N22" s="340">
        <v>0</v>
      </c>
      <c r="O22" s="340">
        <v>0</v>
      </c>
      <c r="P22" s="340">
        <v>0</v>
      </c>
      <c r="Q22" s="340">
        <v>0</v>
      </c>
      <c r="R22" s="340">
        <v>0</v>
      </c>
      <c r="S22" s="340">
        <v>0</v>
      </c>
      <c r="T22" s="340">
        <v>0</v>
      </c>
      <c r="U22" s="340">
        <v>0</v>
      </c>
      <c r="V22" s="340">
        <v>0</v>
      </c>
      <c r="W22" s="340">
        <v>0</v>
      </c>
      <c r="X22" s="340">
        <v>0</v>
      </c>
      <c r="Y22" s="340">
        <v>0</v>
      </c>
      <c r="Z22" s="340">
        <v>0</v>
      </c>
      <c r="AA22" s="340">
        <v>0</v>
      </c>
      <c r="AB22" s="340">
        <v>0</v>
      </c>
      <c r="AC22" s="340">
        <v>0</v>
      </c>
      <c r="AD22" s="340">
        <v>0</v>
      </c>
      <c r="AE22" s="340">
        <v>0</v>
      </c>
      <c r="AF22" s="340">
        <v>0</v>
      </c>
      <c r="AG22" s="340">
        <v>0</v>
      </c>
      <c r="AH22" s="340">
        <v>0</v>
      </c>
      <c r="AI22" s="340">
        <v>0</v>
      </c>
      <c r="AJ22" s="340">
        <v>0</v>
      </c>
      <c r="AK22" s="340">
        <v>0</v>
      </c>
      <c r="AL22" s="340">
        <v>0</v>
      </c>
      <c r="AM22" s="340">
        <v>0</v>
      </c>
      <c r="AN22" s="340">
        <v>0</v>
      </c>
      <c r="AO22" s="340">
        <v>0</v>
      </c>
      <c r="AP22" s="340">
        <v>0</v>
      </c>
      <c r="AQ22" s="340">
        <v>0</v>
      </c>
      <c r="AR22" s="340">
        <v>0</v>
      </c>
      <c r="AS22" s="340">
        <v>0</v>
      </c>
      <c r="AT22" s="340">
        <v>0</v>
      </c>
      <c r="AU22" s="340">
        <v>0</v>
      </c>
      <c r="AV22" s="340">
        <v>0</v>
      </c>
      <c r="AW22" s="340">
        <v>0</v>
      </c>
      <c r="AX22" s="340">
        <v>0</v>
      </c>
      <c r="AY22" s="340">
        <v>0</v>
      </c>
      <c r="AZ22" s="340">
        <v>0</v>
      </c>
      <c r="BA22" s="340">
        <v>0</v>
      </c>
      <c r="BB22" s="340">
        <v>0</v>
      </c>
      <c r="BC22" s="340">
        <v>0</v>
      </c>
      <c r="BD22" s="340">
        <v>0</v>
      </c>
      <c r="BE22" s="340">
        <v>0</v>
      </c>
      <c r="BF22" s="340">
        <v>0</v>
      </c>
      <c r="BG22" s="340">
        <v>0</v>
      </c>
      <c r="BH22" s="340">
        <v>0</v>
      </c>
      <c r="BI22" s="340">
        <v>0</v>
      </c>
      <c r="BJ22" s="340">
        <v>0</v>
      </c>
      <c r="BK22" s="340">
        <v>0</v>
      </c>
      <c r="BL22" s="340">
        <v>0</v>
      </c>
      <c r="BM22" s="340">
        <v>0</v>
      </c>
      <c r="BN22" s="340">
        <v>0</v>
      </c>
      <c r="BO22" s="340">
        <v>0</v>
      </c>
      <c r="BP22" s="340">
        <v>0</v>
      </c>
      <c r="BQ22" s="340">
        <f>SUM(E22:BP22)</f>
        <v>0</v>
      </c>
      <c r="BR22" s="337"/>
    </row>
    <row r="23" spans="1:70" s="336" customFormat="1" x14ac:dyDescent="0.25">
      <c r="A23" s="543"/>
      <c r="B23" s="341">
        <v>2026</v>
      </c>
      <c r="C23" s="352">
        <v>1</v>
      </c>
      <c r="D23" s="341" t="s">
        <v>394</v>
      </c>
      <c r="E23" s="342">
        <f>'1 (w 100pt incentive)'!B68</f>
        <v>0.21444684868250766</v>
      </c>
      <c r="F23" s="342">
        <f>'1 (w 100pt incentive)'!C68</f>
        <v>2.0296825186209038</v>
      </c>
      <c r="G23" s="342">
        <f>'1 (w 100pt incentive)'!D68</f>
        <v>4.3284953818864214</v>
      </c>
      <c r="H23" s="342">
        <f>'1 (w 100pt incentive)'!E68</f>
        <v>7.8066724415611164</v>
      </c>
      <c r="I23" s="342">
        <f>'1 (w 100pt incentive)'!F68</f>
        <v>11.701730692410669</v>
      </c>
      <c r="J23" s="342">
        <f>'1 (w 100pt incentive)'!G68</f>
        <v>13.938755161739891</v>
      </c>
      <c r="K23" s="342">
        <f>'1 (w 100pt incentive)'!H68</f>
        <v>14.504038129523432</v>
      </c>
      <c r="L23" s="342">
        <f>'1 (w 100pt incentive)'!I68</f>
        <v>15.14234598558096</v>
      </c>
      <c r="M23" s="342">
        <f>'1 (w 100pt incentive)'!J68</f>
        <v>15.234958554188621</v>
      </c>
      <c r="N23" s="342">
        <f>'1 (w 100pt incentive)'!K68</f>
        <v>14.826274816280455</v>
      </c>
      <c r="O23" s="342">
        <f>'1 (w 100pt incentive)'!L68</f>
        <v>14.267901229577475</v>
      </c>
      <c r="P23" s="342">
        <f>'1 (w 100pt incentive)'!M68</f>
        <v>12.422243972475446</v>
      </c>
      <c r="Q23" s="342">
        <f>'1 (w 100pt incentive)'!N68</f>
        <v>10.369481819887831</v>
      </c>
      <c r="R23" s="342">
        <f>'1 (w 100pt incentive)'!O68</f>
        <v>7.4858857510608976</v>
      </c>
      <c r="S23" s="342">
        <f>'1 (w 100pt incentive)'!P68</f>
        <v>5.1470162882580626</v>
      </c>
      <c r="T23" s="342">
        <f>'1 (w 100pt incentive)'!Q68</f>
        <v>149.4199295917347</v>
      </c>
      <c r="U23" s="342">
        <f>'1 (w 100pt incentive)'!R68</f>
        <v>0</v>
      </c>
      <c r="V23" s="342">
        <f>'1 (w 100pt incentive)'!S68</f>
        <v>0</v>
      </c>
      <c r="W23" s="342">
        <f>'1 (w 100pt incentive)'!T68</f>
        <v>0</v>
      </c>
      <c r="X23" s="342">
        <f>'1 (w 100pt incentive)'!U68</f>
        <v>0</v>
      </c>
      <c r="Y23" s="342">
        <f>'1 (w 100pt incentive)'!V68</f>
        <v>0</v>
      </c>
      <c r="Z23" s="342">
        <f>'1 (w 100pt incentive)'!W68</f>
        <v>0</v>
      </c>
      <c r="AA23" s="342">
        <f>'1 (w 100pt incentive)'!X68</f>
        <v>0</v>
      </c>
      <c r="AB23" s="342">
        <f>'1 (w 100pt incentive)'!Y68</f>
        <v>0</v>
      </c>
      <c r="AC23" s="342">
        <f>'1 (w 100pt incentive)'!Z68</f>
        <v>0</v>
      </c>
      <c r="AD23" s="342">
        <f>'1 (w 100pt incentive)'!AA68</f>
        <v>0</v>
      </c>
      <c r="AE23" s="342">
        <f>'1 (w 100pt incentive)'!AB68</f>
        <v>0</v>
      </c>
      <c r="AF23" s="342">
        <f>'1 (w 100pt incentive)'!AC68</f>
        <v>0</v>
      </c>
      <c r="AG23" s="342">
        <f>'1 (w 100pt incentive)'!AD68</f>
        <v>0</v>
      </c>
      <c r="AH23" s="342">
        <f>'1 (w 100pt incentive)'!AE68</f>
        <v>0</v>
      </c>
      <c r="AI23" s="342">
        <f>'1 (w 100pt incentive)'!AF68</f>
        <v>0</v>
      </c>
      <c r="AJ23" s="342">
        <f>'1 (w 100pt incentive)'!AG68</f>
        <v>0</v>
      </c>
      <c r="AK23" s="342">
        <f>'1 (w 100pt incentive)'!AH68</f>
        <v>0</v>
      </c>
      <c r="AL23" s="342">
        <f>'1 (w 100pt incentive)'!AI68</f>
        <v>0</v>
      </c>
      <c r="AM23" s="342">
        <f>'1 (w 100pt incentive)'!AJ68</f>
        <v>0</v>
      </c>
      <c r="AN23" s="342">
        <f>'1 (w 100pt incentive)'!AK68</f>
        <v>0</v>
      </c>
      <c r="AO23" s="342">
        <f>'1 (w 100pt incentive)'!AL68</f>
        <v>0</v>
      </c>
      <c r="AP23" s="342">
        <f>'1 (w 100pt incentive)'!AM68</f>
        <v>0</v>
      </c>
      <c r="AQ23" s="342">
        <f>'1 (w 100pt incentive)'!AN68</f>
        <v>0</v>
      </c>
      <c r="AR23" s="342">
        <f>'1 (w 100pt incentive)'!AO68</f>
        <v>0</v>
      </c>
      <c r="AS23" s="342">
        <f>'1 (w 100pt incentive)'!AP68</f>
        <v>0</v>
      </c>
      <c r="AT23" s="342">
        <f>'1 (w 100pt incentive)'!AQ68</f>
        <v>0</v>
      </c>
      <c r="AU23" s="342">
        <f>'1 (w 100pt incentive)'!AR68</f>
        <v>0</v>
      </c>
      <c r="AV23" s="342">
        <f>'1 (w 100pt incentive)'!AS68</f>
        <v>0</v>
      </c>
      <c r="AW23" s="342">
        <f>'1 (w 100pt incentive)'!AT68</f>
        <v>0</v>
      </c>
      <c r="AX23" s="342">
        <f>'1 (w 100pt incentive)'!AU68</f>
        <v>0</v>
      </c>
      <c r="AY23" s="342">
        <f>'1 (w 100pt incentive)'!AV68</f>
        <v>0</v>
      </c>
      <c r="AZ23" s="342">
        <f>'1 (w 100pt incentive)'!AW68</f>
        <v>0</v>
      </c>
      <c r="BA23" s="342">
        <f>'1 (w 100pt incentive)'!AX68</f>
        <v>0</v>
      </c>
      <c r="BB23" s="342">
        <f>'1 (w 100pt incentive)'!AY68</f>
        <v>0</v>
      </c>
      <c r="BC23" s="342">
        <f>'1 (w 100pt incentive)'!AZ68</f>
        <v>0</v>
      </c>
      <c r="BD23" s="342">
        <f>'1 (w 100pt incentive)'!BA68</f>
        <v>0</v>
      </c>
      <c r="BE23" s="342">
        <f>'1 (w 100pt incentive)'!BB68</f>
        <v>0</v>
      </c>
      <c r="BF23" s="342">
        <f>'1 (w 100pt incentive)'!BC68</f>
        <v>0</v>
      </c>
      <c r="BG23" s="342">
        <f>'1 (w 100pt incentive)'!BD68</f>
        <v>0</v>
      </c>
      <c r="BH23" s="342">
        <f>'1 (w 100pt incentive)'!BE68</f>
        <v>0</v>
      </c>
      <c r="BI23" s="342">
        <f>'1 (w 100pt incentive)'!BF68</f>
        <v>0</v>
      </c>
      <c r="BJ23" s="342">
        <f>'1 (w 100pt incentive)'!BG68</f>
        <v>0</v>
      </c>
      <c r="BK23" s="342">
        <f>'1 (w 100pt incentive)'!BH68</f>
        <v>0</v>
      </c>
      <c r="BL23" s="342">
        <f>'1 (w 100pt incentive)'!BI68</f>
        <v>0</v>
      </c>
      <c r="BM23" s="342">
        <f>'1 (w 100pt incentive)'!BJ68</f>
        <v>0</v>
      </c>
      <c r="BN23" s="342">
        <f>'1 (w 100pt incentive)'!BK68</f>
        <v>0</v>
      </c>
      <c r="BO23" s="342">
        <f>'1 (w 100pt incentive)'!BL68</f>
        <v>0</v>
      </c>
      <c r="BP23" s="342">
        <f>'1 (w 100pt incentive)'!BM68</f>
        <v>0</v>
      </c>
      <c r="BQ23" s="342">
        <f>SUM(E23:BP23)</f>
        <v>298.8398591834694</v>
      </c>
      <c r="BR23" s="337"/>
    </row>
    <row r="24" spans="1:70" s="336" customFormat="1" x14ac:dyDescent="0.25">
      <c r="A24" s="343"/>
      <c r="C24" s="350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37"/>
      <c r="AK24" s="337"/>
      <c r="AL24" s="337"/>
      <c r="AM24" s="337"/>
      <c r="AN24" s="337"/>
      <c r="AO24" s="337"/>
      <c r="AP24" s="337"/>
      <c r="AQ24" s="337"/>
      <c r="AR24" s="337"/>
      <c r="AS24" s="337"/>
      <c r="AT24" s="337"/>
      <c r="AU24" s="337"/>
      <c r="AV24" s="337"/>
      <c r="AW24" s="337"/>
      <c r="AX24" s="337"/>
      <c r="AY24" s="337"/>
      <c r="AZ24" s="337"/>
      <c r="BA24" s="337"/>
      <c r="BB24" s="337"/>
      <c r="BC24" s="337"/>
      <c r="BD24" s="337"/>
      <c r="BE24" s="337"/>
      <c r="BF24" s="337"/>
      <c r="BG24" s="337"/>
      <c r="BH24" s="337"/>
      <c r="BI24" s="337"/>
      <c r="BJ24" s="337"/>
      <c r="BK24" s="337"/>
      <c r="BL24" s="337"/>
      <c r="BM24" s="337"/>
      <c r="BN24" s="337"/>
      <c r="BO24" s="337"/>
      <c r="BP24" s="337"/>
      <c r="BQ24" s="337"/>
      <c r="BR24" s="337"/>
    </row>
    <row r="25" spans="1:70" s="336" customFormat="1" ht="15" customHeight="1" x14ac:dyDescent="0.25">
      <c r="A25" s="542" t="s">
        <v>304</v>
      </c>
      <c r="B25" s="339">
        <v>2017</v>
      </c>
      <c r="C25" s="351" t="s">
        <v>322</v>
      </c>
      <c r="D25" s="339" t="s">
        <v>282</v>
      </c>
      <c r="E25" s="340">
        <v>0</v>
      </c>
      <c r="F25" s="340">
        <v>0</v>
      </c>
      <c r="G25" s="340">
        <v>0</v>
      </c>
      <c r="H25" s="340">
        <v>0</v>
      </c>
      <c r="I25" s="340">
        <v>0</v>
      </c>
      <c r="J25" s="340">
        <v>0</v>
      </c>
      <c r="K25" s="340">
        <v>0</v>
      </c>
      <c r="L25" s="340">
        <v>0</v>
      </c>
      <c r="M25" s="340">
        <v>0</v>
      </c>
      <c r="N25" s="340">
        <v>0</v>
      </c>
      <c r="O25" s="340">
        <v>0</v>
      </c>
      <c r="P25" s="340">
        <v>0</v>
      </c>
      <c r="Q25" s="340">
        <v>0</v>
      </c>
      <c r="R25" s="340">
        <v>0</v>
      </c>
      <c r="S25" s="340">
        <v>0</v>
      </c>
      <c r="T25" s="340">
        <v>0</v>
      </c>
      <c r="U25" s="340">
        <v>0</v>
      </c>
      <c r="V25" s="340">
        <v>0</v>
      </c>
      <c r="W25" s="340">
        <v>0</v>
      </c>
      <c r="X25" s="340">
        <v>0</v>
      </c>
      <c r="Y25" s="340">
        <v>0</v>
      </c>
      <c r="Z25" s="340">
        <v>0</v>
      </c>
      <c r="AA25" s="340">
        <v>0</v>
      </c>
      <c r="AB25" s="340">
        <v>0</v>
      </c>
      <c r="AC25" s="340">
        <v>0</v>
      </c>
      <c r="AD25" s="340">
        <v>0</v>
      </c>
      <c r="AE25" s="340">
        <v>0</v>
      </c>
      <c r="AF25" s="340">
        <v>0</v>
      </c>
      <c r="AG25" s="340">
        <v>0</v>
      </c>
      <c r="AH25" s="340">
        <v>0</v>
      </c>
      <c r="AI25" s="340">
        <v>0</v>
      </c>
      <c r="AJ25" s="340">
        <v>0</v>
      </c>
      <c r="AK25" s="340">
        <v>0</v>
      </c>
      <c r="AL25" s="340">
        <v>0</v>
      </c>
      <c r="AM25" s="340">
        <v>0</v>
      </c>
      <c r="AN25" s="340">
        <v>0</v>
      </c>
      <c r="AO25" s="340">
        <v>0</v>
      </c>
      <c r="AP25" s="340">
        <v>0</v>
      </c>
      <c r="AQ25" s="340">
        <v>0</v>
      </c>
      <c r="AR25" s="340">
        <v>0</v>
      </c>
      <c r="AS25" s="340">
        <v>0</v>
      </c>
      <c r="AT25" s="340">
        <v>0</v>
      </c>
      <c r="AU25" s="340">
        <v>0</v>
      </c>
      <c r="AV25" s="340">
        <v>0</v>
      </c>
      <c r="AW25" s="340">
        <v>0</v>
      </c>
      <c r="AX25" s="340">
        <v>0</v>
      </c>
      <c r="AY25" s="340">
        <v>0</v>
      </c>
      <c r="AZ25" s="340">
        <v>0</v>
      </c>
      <c r="BA25" s="340">
        <v>0</v>
      </c>
      <c r="BB25" s="340">
        <v>0</v>
      </c>
      <c r="BC25" s="340">
        <v>0</v>
      </c>
      <c r="BD25" s="340">
        <v>0</v>
      </c>
      <c r="BE25" s="340">
        <v>0</v>
      </c>
      <c r="BF25" s="340">
        <v>0</v>
      </c>
      <c r="BG25" s="340">
        <v>0</v>
      </c>
      <c r="BH25" s="340">
        <v>0</v>
      </c>
      <c r="BI25" s="340">
        <v>0</v>
      </c>
      <c r="BJ25" s="340">
        <v>0</v>
      </c>
      <c r="BK25" s="340">
        <v>0</v>
      </c>
      <c r="BL25" s="340">
        <v>0</v>
      </c>
      <c r="BM25" s="340">
        <v>0</v>
      </c>
      <c r="BN25" s="340">
        <v>0</v>
      </c>
      <c r="BO25" s="340">
        <v>0</v>
      </c>
      <c r="BP25" s="340">
        <v>0</v>
      </c>
      <c r="BQ25" s="340">
        <f>SUM(E25:BP25)</f>
        <v>0</v>
      </c>
      <c r="BR25" s="337"/>
    </row>
    <row r="26" spans="1:70" s="336" customFormat="1" x14ac:dyDescent="0.25">
      <c r="A26" s="546"/>
      <c r="B26" s="341">
        <v>2026</v>
      </c>
      <c r="C26" s="352" t="s">
        <v>322</v>
      </c>
      <c r="D26" s="341" t="s">
        <v>282</v>
      </c>
      <c r="E26" s="342">
        <f>'2a (w 100pt incentive)'!B66</f>
        <v>0</v>
      </c>
      <c r="F26" s="342">
        <f>'2a (w 100pt incentive)'!C66</f>
        <v>0.87194859342848263</v>
      </c>
      <c r="G26" s="342">
        <f>'2a (w 100pt incentive)'!D66</f>
        <v>2.078613578252912</v>
      </c>
      <c r="H26" s="342">
        <f>'2a (w 100pt incentive)'!E66</f>
        <v>2.4472097005135982</v>
      </c>
      <c r="I26" s="342">
        <f>'2a (w 100pt incentive)'!F66</f>
        <v>3.2249459530406588</v>
      </c>
      <c r="J26" s="342">
        <f>'2a (w 100pt incentive)'!G66</f>
        <v>3.2609720701777385</v>
      </c>
      <c r="K26" s="342">
        <f>'2a (w 100pt incentive)'!H66</f>
        <v>3.0891395948906508</v>
      </c>
      <c r="L26" s="342">
        <f>'2a (w 100pt incentive)'!I66</f>
        <v>2.9288094969821765</v>
      </c>
      <c r="M26" s="342">
        <f>'2a (w 100pt incentive)'!J66</f>
        <v>2.7771218173617087</v>
      </c>
      <c r="N26" s="342">
        <f>'2a (w 100pt incentive)'!K66</f>
        <v>2.6365278167027801</v>
      </c>
      <c r="O26" s="342">
        <f>'2a (w 100pt incentive)'!L66</f>
        <v>2.2866310645925063</v>
      </c>
      <c r="P26" s="342">
        <f>'2a (w 100pt incentive)'!M66</f>
        <v>1.4764638069081772</v>
      </c>
      <c r="Q26" s="342">
        <f>'2a (w 100pt incentive)'!N66</f>
        <v>0.82263268042031035</v>
      </c>
      <c r="R26" s="342">
        <f>'2a (w 100pt incentive)'!O66</f>
        <v>0.44865903052592859</v>
      </c>
      <c r="S26" s="342">
        <f>'2a (w 100pt incentive)'!P66</f>
        <v>-4.3151645258065454E-6</v>
      </c>
      <c r="T26" s="342">
        <f>'2a (w 100pt incentive)'!Q66</f>
        <v>-4.3151645258065454E-6</v>
      </c>
      <c r="U26" s="342">
        <f>'2a (w 100pt incentive)'!R66</f>
        <v>-4.3151645258065454E-6</v>
      </c>
      <c r="V26" s="342">
        <f>'2a (w 100pt incentive)'!S66</f>
        <v>-4.3151645258065454E-6</v>
      </c>
      <c r="W26" s="342">
        <f>'2a (w 100pt incentive)'!T66</f>
        <v>-4.3151645258065454E-6</v>
      </c>
      <c r="X26" s="342">
        <f>'2a (w 100pt incentive)'!U66</f>
        <v>-4.3151645258065454E-6</v>
      </c>
      <c r="Y26" s="342">
        <f>'2a (w 100pt incentive)'!V66</f>
        <v>-4.3151645258065454E-6</v>
      </c>
      <c r="Z26" s="342">
        <f>'2a (w 100pt incentive)'!W66</f>
        <v>-4.3151645258065454E-6</v>
      </c>
      <c r="AA26" s="342">
        <f>'2a (w 100pt incentive)'!X66</f>
        <v>-4.3151645258065454E-6</v>
      </c>
      <c r="AB26" s="342">
        <f>'2a (w 100pt incentive)'!Y66</f>
        <v>-4.3151645258065454E-6</v>
      </c>
      <c r="AC26" s="342">
        <f>'2a (w 100pt incentive)'!Z66</f>
        <v>-4.3151645258065454E-6</v>
      </c>
      <c r="AD26" s="342">
        <f>'2a (w 100pt incentive)'!AA66</f>
        <v>-4.3151645258065454E-6</v>
      </c>
      <c r="AE26" s="342">
        <f>'2a (w 100pt incentive)'!AB66</f>
        <v>-4.3151645258065454E-6</v>
      </c>
      <c r="AF26" s="342">
        <f>'2a (w 100pt incentive)'!AC66</f>
        <v>-4.3151645258065454E-6</v>
      </c>
      <c r="AG26" s="342">
        <f>'2a (w 100pt incentive)'!AD66</f>
        <v>-4.3151645258065454E-6</v>
      </c>
      <c r="AH26" s="342">
        <f>'2a (w 100pt incentive)'!AE66</f>
        <v>-4.3151645258065454E-6</v>
      </c>
      <c r="AI26" s="342">
        <f>'2a (w 100pt incentive)'!AF66</f>
        <v>-4.3151645258065454E-6</v>
      </c>
      <c r="AJ26" s="342">
        <f>'2a (w 100pt incentive)'!AG66</f>
        <v>-4.3151645258065454E-6</v>
      </c>
      <c r="AK26" s="342">
        <f>'2a (w 100pt incentive)'!AH66</f>
        <v>-4.3151645258065454E-6</v>
      </c>
      <c r="AL26" s="342">
        <f>'2a (w 100pt incentive)'!AI66</f>
        <v>-4.3151645258065454E-6</v>
      </c>
      <c r="AM26" s="342">
        <f>'2a (w 100pt incentive)'!AJ66</f>
        <v>-4.3151645258065454E-6</v>
      </c>
      <c r="AN26" s="342">
        <f>'2a (w 100pt incentive)'!AK66</f>
        <v>-4.3151645258065454E-6</v>
      </c>
      <c r="AO26" s="342">
        <f>'2a (w 100pt incentive)'!AL66</f>
        <v>-4.3151645258065454E-6</v>
      </c>
      <c r="AP26" s="342">
        <f>'2a (w 100pt incentive)'!AM66</f>
        <v>-4.3151645258065454E-6</v>
      </c>
      <c r="AQ26" s="342">
        <f>'2a (w 100pt incentive)'!AN66</f>
        <v>-4.3151645258065454E-6</v>
      </c>
      <c r="AR26" s="342">
        <f>'2a (w 100pt incentive)'!AO66</f>
        <v>-4.3151645258065454E-6</v>
      </c>
      <c r="AS26" s="342">
        <f>'2a (w 100pt incentive)'!AP66</f>
        <v>-4.3151645258065454E-6</v>
      </c>
      <c r="AT26" s="342">
        <f>'2a (w 100pt incentive)'!AQ66</f>
        <v>-4.3151645258065454E-6</v>
      </c>
      <c r="AU26" s="342">
        <f>'2a (w 100pt incentive)'!AR66</f>
        <v>-4.3151645258065454E-6</v>
      </c>
      <c r="AV26" s="342">
        <f>'2a (w 100pt incentive)'!AS66</f>
        <v>-4.3151645258065454E-6</v>
      </c>
      <c r="AW26" s="342">
        <f>'2a (w 100pt incentive)'!AT66</f>
        <v>-4.3151645258065454E-6</v>
      </c>
      <c r="AX26" s="342">
        <f>'2a (w 100pt incentive)'!AU66</f>
        <v>-4.3151645258065454E-6</v>
      </c>
      <c r="AY26" s="342">
        <f>'2a (w 100pt incentive)'!AV66</f>
        <v>-4.3151645258065454E-6</v>
      </c>
      <c r="AZ26" s="342">
        <f>'2a (w 100pt incentive)'!AW66</f>
        <v>-4.3151645258065454E-6</v>
      </c>
      <c r="BA26" s="342">
        <f>'2a (w 100pt incentive)'!AX66</f>
        <v>-4.3151645258065454E-6</v>
      </c>
      <c r="BB26" s="342">
        <f>'2a (w 100pt incentive)'!AY66</f>
        <v>-4.3151645258065454E-6</v>
      </c>
      <c r="BC26" s="342">
        <f>'2a (w 100pt incentive)'!AZ66</f>
        <v>-4.3151645258065454E-6</v>
      </c>
      <c r="BD26" s="342">
        <f>'2a (w 100pt incentive)'!BA66</f>
        <v>-4.3151645258065454E-6</v>
      </c>
      <c r="BE26" s="342">
        <f>'2a (w 100pt incentive)'!BB66</f>
        <v>-4.3151645258065454E-6</v>
      </c>
      <c r="BF26" s="342">
        <f>'2a (w 100pt incentive)'!BC66</f>
        <v>-4.3151645258065454E-6</v>
      </c>
      <c r="BG26" s="342">
        <f>'2a (w 100pt incentive)'!BD66</f>
        <v>-4.3151645258065454E-6</v>
      </c>
      <c r="BH26" s="342">
        <f>'2a (w 100pt incentive)'!BE66</f>
        <v>-4.3151645258065454E-6</v>
      </c>
      <c r="BI26" s="342">
        <f>'2a (w 100pt incentive)'!BF66</f>
        <v>-4.3151645258065454E-6</v>
      </c>
      <c r="BJ26" s="342">
        <f>'2a (w 100pt incentive)'!BG66</f>
        <v>-4.3151645258065454E-6</v>
      </c>
      <c r="BK26" s="342">
        <f>'2a (w 100pt incentive)'!BH66</f>
        <v>-4.3151645258065454E-6</v>
      </c>
      <c r="BL26" s="342">
        <f>'2a (w 100pt incentive)'!BI66</f>
        <v>-4.3151645258065454E-6</v>
      </c>
      <c r="BM26" s="342">
        <f>'2a (w 100pt incentive)'!BJ66</f>
        <v>-4.3151645258065454E-6</v>
      </c>
      <c r="BN26" s="342">
        <f>'2a (w 100pt incentive)'!BK66</f>
        <v>-4.3151645258065454E-6</v>
      </c>
      <c r="BO26" s="342">
        <f>'2a (w 100pt incentive)'!BL66</f>
        <v>-4.3151645258065454E-6</v>
      </c>
      <c r="BP26" s="342">
        <f>'2a (w 100pt incentive)'!BM66</f>
        <v>0</v>
      </c>
      <c r="BQ26" s="342">
        <f>SUM(E26:BP26)</f>
        <v>28.349463760735933</v>
      </c>
      <c r="BR26" s="337"/>
    </row>
    <row r="27" spans="1:70" s="336" customFormat="1" x14ac:dyDescent="0.25">
      <c r="A27" s="546"/>
      <c r="C27" s="350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  <c r="AS27" s="337"/>
      <c r="AT27" s="337"/>
      <c r="AU27" s="337"/>
      <c r="AV27" s="337"/>
      <c r="AW27" s="337"/>
      <c r="AX27" s="337"/>
      <c r="AY27" s="337"/>
      <c r="AZ27" s="337"/>
      <c r="BA27" s="337"/>
      <c r="BB27" s="337"/>
      <c r="BC27" s="337"/>
      <c r="BD27" s="337"/>
      <c r="BE27" s="337"/>
      <c r="BF27" s="337"/>
      <c r="BG27" s="337"/>
      <c r="BH27" s="337"/>
      <c r="BI27" s="337"/>
      <c r="BJ27" s="337"/>
      <c r="BK27" s="337"/>
      <c r="BL27" s="337"/>
      <c r="BM27" s="337"/>
      <c r="BN27" s="337"/>
      <c r="BO27" s="337"/>
      <c r="BP27" s="337"/>
      <c r="BQ27" s="337"/>
      <c r="BR27" s="337"/>
    </row>
    <row r="28" spans="1:70" s="336" customFormat="1" x14ac:dyDescent="0.25">
      <c r="A28" s="546"/>
      <c r="B28" s="339">
        <v>2017</v>
      </c>
      <c r="C28" s="351" t="s">
        <v>323</v>
      </c>
      <c r="D28" s="339" t="s">
        <v>281</v>
      </c>
      <c r="E28" s="340">
        <v>0</v>
      </c>
      <c r="F28" s="340">
        <v>0</v>
      </c>
      <c r="G28" s="340">
        <v>0</v>
      </c>
      <c r="H28" s="340">
        <v>0</v>
      </c>
      <c r="I28" s="340">
        <v>0</v>
      </c>
      <c r="J28" s="340">
        <v>0</v>
      </c>
      <c r="K28" s="340">
        <v>0</v>
      </c>
      <c r="L28" s="340">
        <v>0</v>
      </c>
      <c r="M28" s="340">
        <v>0</v>
      </c>
      <c r="N28" s="340">
        <v>0</v>
      </c>
      <c r="O28" s="340">
        <v>0</v>
      </c>
      <c r="P28" s="340">
        <v>0</v>
      </c>
      <c r="Q28" s="340">
        <v>0</v>
      </c>
      <c r="R28" s="340">
        <v>0</v>
      </c>
      <c r="S28" s="340">
        <v>0</v>
      </c>
      <c r="T28" s="340">
        <v>0</v>
      </c>
      <c r="U28" s="340">
        <v>0</v>
      </c>
      <c r="V28" s="340">
        <v>0</v>
      </c>
      <c r="W28" s="340">
        <v>0</v>
      </c>
      <c r="X28" s="340">
        <v>0</v>
      </c>
      <c r="Y28" s="340">
        <v>0</v>
      </c>
      <c r="Z28" s="340">
        <v>0</v>
      </c>
      <c r="AA28" s="340">
        <v>0</v>
      </c>
      <c r="AB28" s="340">
        <v>0</v>
      </c>
      <c r="AC28" s="340">
        <v>0</v>
      </c>
      <c r="AD28" s="340">
        <v>0</v>
      </c>
      <c r="AE28" s="340">
        <v>0</v>
      </c>
      <c r="AF28" s="340">
        <v>0</v>
      </c>
      <c r="AG28" s="340">
        <v>0</v>
      </c>
      <c r="AH28" s="340">
        <v>0</v>
      </c>
      <c r="AI28" s="340">
        <v>0</v>
      </c>
      <c r="AJ28" s="340">
        <v>0</v>
      </c>
      <c r="AK28" s="340">
        <v>0</v>
      </c>
      <c r="AL28" s="340">
        <v>0</v>
      </c>
      <c r="AM28" s="340">
        <v>0</v>
      </c>
      <c r="AN28" s="340">
        <v>0</v>
      </c>
      <c r="AO28" s="340">
        <v>0</v>
      </c>
      <c r="AP28" s="340">
        <v>0</v>
      </c>
      <c r="AQ28" s="340">
        <v>0</v>
      </c>
      <c r="AR28" s="340">
        <v>0</v>
      </c>
      <c r="AS28" s="340">
        <v>0</v>
      </c>
      <c r="AT28" s="340">
        <v>0</v>
      </c>
      <c r="AU28" s="340">
        <v>0</v>
      </c>
      <c r="AV28" s="340">
        <v>0</v>
      </c>
      <c r="AW28" s="340">
        <v>0</v>
      </c>
      <c r="AX28" s="340">
        <v>0</v>
      </c>
      <c r="AY28" s="340">
        <v>0</v>
      </c>
      <c r="AZ28" s="340">
        <v>0</v>
      </c>
      <c r="BA28" s="340">
        <v>0</v>
      </c>
      <c r="BB28" s="340">
        <v>0</v>
      </c>
      <c r="BC28" s="340">
        <v>0</v>
      </c>
      <c r="BD28" s="340">
        <v>0</v>
      </c>
      <c r="BE28" s="340">
        <v>0</v>
      </c>
      <c r="BF28" s="340">
        <v>0</v>
      </c>
      <c r="BG28" s="340">
        <v>0</v>
      </c>
      <c r="BH28" s="340">
        <v>0</v>
      </c>
      <c r="BI28" s="340">
        <v>0</v>
      </c>
      <c r="BJ28" s="340">
        <v>0</v>
      </c>
      <c r="BK28" s="340">
        <v>0</v>
      </c>
      <c r="BL28" s="340">
        <v>0</v>
      </c>
      <c r="BM28" s="340">
        <v>0</v>
      </c>
      <c r="BN28" s="340">
        <v>0</v>
      </c>
      <c r="BO28" s="340">
        <v>0</v>
      </c>
      <c r="BP28" s="340">
        <v>0</v>
      </c>
      <c r="BQ28" s="340">
        <f>SUM(E28:BP28)</f>
        <v>0</v>
      </c>
      <c r="BR28" s="337"/>
    </row>
    <row r="29" spans="1:70" s="336" customFormat="1" x14ac:dyDescent="0.25">
      <c r="A29" s="546"/>
      <c r="B29" s="341">
        <v>2026</v>
      </c>
      <c r="C29" s="352" t="s">
        <v>323</v>
      </c>
      <c r="D29" s="341" t="s">
        <v>355</v>
      </c>
      <c r="E29" s="342">
        <f>'2b-2026 (w 100pt incentive)'!B68</f>
        <v>0</v>
      </c>
      <c r="F29" s="342">
        <f>'2b-2026 (w 100pt incentive)'!C68</f>
        <v>2.3053036233369569E-2</v>
      </c>
      <c r="G29" s="342">
        <f>'2b-2026 (w 100pt incentive)'!D68</f>
        <v>5.130692941709375E-2</v>
      </c>
      <c r="H29" s="342">
        <f>'2b-2026 (w 100pt incentive)'!E68</f>
        <v>5.5575847589524455E-2</v>
      </c>
      <c r="I29" s="342">
        <f>'2b-2026 (w 100pt incentive)'!F68</f>
        <v>5.7027495552602774E-2</v>
      </c>
      <c r="J29" s="342">
        <f>'2b-2026 (w 100pt incentive)'!G68</f>
        <v>5.4073014535081246E-2</v>
      </c>
      <c r="K29" s="342">
        <f>'2b-2026 (w 100pt incentive)'!H68</f>
        <v>5.1253410699840463E-2</v>
      </c>
      <c r="L29" s="342">
        <f>'2b-2026 (w 100pt incentive)'!I68</f>
        <v>4.8433806864599686E-2</v>
      </c>
      <c r="M29" s="342">
        <f>'2b-2026 (w 100pt incentive)'!J68</f>
        <v>4.5614203029358917E-2</v>
      </c>
      <c r="N29" s="342">
        <f>'2b-2026 (w 100pt incentive)'!K68</f>
        <v>4.2794599194118134E-2</v>
      </c>
      <c r="O29" s="342">
        <f>'2b-2026 (w 100pt incentive)'!L68</f>
        <v>3.9974995358877351E-2</v>
      </c>
      <c r="P29" s="342">
        <f>'2b-2026 (w 100pt incentive)'!M68</f>
        <v>2.0117894948618559E-2</v>
      </c>
      <c r="Q29" s="342">
        <f>'2b-2026 (w 100pt incentive)'!N68</f>
        <v>9.1616116692530428E-4</v>
      </c>
      <c r="R29" s="342">
        <f>'2b-2026 (w 100pt incentive)'!O68</f>
        <v>0</v>
      </c>
      <c r="S29" s="342">
        <f>'2b-2026 (w 100pt incentive)'!P68</f>
        <v>0</v>
      </c>
      <c r="T29" s="342">
        <f>'2b-2026 (w 100pt incentive)'!Q68</f>
        <v>0.49014139459001016</v>
      </c>
      <c r="U29" s="342">
        <f>'2b-2026 (w 100pt incentive)'!R68</f>
        <v>0</v>
      </c>
      <c r="V29" s="342">
        <f>'2b-2026 (w 100pt incentive)'!S68</f>
        <v>0</v>
      </c>
      <c r="W29" s="342">
        <f>'2b-2026 (w 100pt incentive)'!T68</f>
        <v>0</v>
      </c>
      <c r="X29" s="342">
        <f>'2b-2026 (w 100pt incentive)'!U68</f>
        <v>0</v>
      </c>
      <c r="Y29" s="342">
        <f>'2b-2026 (w 100pt incentive)'!V68</f>
        <v>0</v>
      </c>
      <c r="Z29" s="342">
        <f>'2b-2026 (w 100pt incentive)'!W68</f>
        <v>0</v>
      </c>
      <c r="AA29" s="342">
        <f>'2b-2026 (w 100pt incentive)'!X68</f>
        <v>0</v>
      </c>
      <c r="AB29" s="342">
        <f>'2b-2026 (w 100pt incentive)'!Y68</f>
        <v>0</v>
      </c>
      <c r="AC29" s="342">
        <f>'2b-2026 (w 100pt incentive)'!Z68</f>
        <v>0</v>
      </c>
      <c r="AD29" s="342">
        <f>'2b-2026 (w 100pt incentive)'!AA68</f>
        <v>0</v>
      </c>
      <c r="AE29" s="342">
        <f>'2b-2026 (w 100pt incentive)'!AB68</f>
        <v>0</v>
      </c>
      <c r="AF29" s="342">
        <f>'2b-2026 (w 100pt incentive)'!AC68</f>
        <v>0</v>
      </c>
      <c r="AG29" s="342">
        <f>'2b-2026 (w 100pt incentive)'!AD68</f>
        <v>0</v>
      </c>
      <c r="AH29" s="342">
        <f>'2b-2026 (w 100pt incentive)'!AE68</f>
        <v>0</v>
      </c>
      <c r="AI29" s="342">
        <f>'2b-2026 (w 100pt incentive)'!AF68</f>
        <v>0</v>
      </c>
      <c r="AJ29" s="342">
        <f>'2b-2026 (w 100pt incentive)'!AG68</f>
        <v>0</v>
      </c>
      <c r="AK29" s="342">
        <f>'2b-2026 (w 100pt incentive)'!AH68</f>
        <v>0</v>
      </c>
      <c r="AL29" s="342">
        <f>'2b-2026 (w 100pt incentive)'!AI68</f>
        <v>0</v>
      </c>
      <c r="AM29" s="342">
        <f>'2b-2026 (w 100pt incentive)'!AJ68</f>
        <v>0</v>
      </c>
      <c r="AN29" s="342">
        <f>'2b-2026 (w 100pt incentive)'!AK68</f>
        <v>0</v>
      </c>
      <c r="AO29" s="342">
        <f>'2b-2026 (w 100pt incentive)'!AL68</f>
        <v>0</v>
      </c>
      <c r="AP29" s="342">
        <f>'2b-2026 (w 100pt incentive)'!AM68</f>
        <v>0</v>
      </c>
      <c r="AQ29" s="342">
        <f>'2b-2026 (w 100pt incentive)'!AN68</f>
        <v>0</v>
      </c>
      <c r="AR29" s="342">
        <f>'2b-2026 (w 100pt incentive)'!AO68</f>
        <v>0</v>
      </c>
      <c r="AS29" s="342">
        <f>'2b-2026 (w 100pt incentive)'!AP68</f>
        <v>0</v>
      </c>
      <c r="AT29" s="342">
        <f>'2b-2026 (w 100pt incentive)'!AQ68</f>
        <v>0</v>
      </c>
      <c r="AU29" s="342">
        <f>'2b-2026 (w 100pt incentive)'!AR68</f>
        <v>0</v>
      </c>
      <c r="AV29" s="342">
        <f>'2b-2026 (w 100pt incentive)'!AS68</f>
        <v>0</v>
      </c>
      <c r="AW29" s="342">
        <f>'2b-2026 (w 100pt incentive)'!AT68</f>
        <v>0</v>
      </c>
      <c r="AX29" s="342">
        <f>'2b-2026 (w 100pt incentive)'!AU68</f>
        <v>0</v>
      </c>
      <c r="AY29" s="342">
        <f>'2b-2026 (w 100pt incentive)'!AV68</f>
        <v>0</v>
      </c>
      <c r="AZ29" s="342">
        <f>'2b-2026 (w 100pt incentive)'!AW68</f>
        <v>0</v>
      </c>
      <c r="BA29" s="342">
        <f>'2b-2026 (w 100pt incentive)'!AX68</f>
        <v>0</v>
      </c>
      <c r="BB29" s="342">
        <f>'2b-2026 (w 100pt incentive)'!AY68</f>
        <v>0</v>
      </c>
      <c r="BC29" s="342">
        <f>'2b-2026 (w 100pt incentive)'!AZ68</f>
        <v>0</v>
      </c>
      <c r="BD29" s="342">
        <f>'2b-2026 (w 100pt incentive)'!BA68</f>
        <v>0</v>
      </c>
      <c r="BE29" s="342">
        <f>'2b-2026 (w 100pt incentive)'!BB68</f>
        <v>0</v>
      </c>
      <c r="BF29" s="342">
        <f>'2b-2026 (w 100pt incentive)'!BC68</f>
        <v>0</v>
      </c>
      <c r="BG29" s="342">
        <f>'2b-2026 (w 100pt incentive)'!BD68</f>
        <v>0</v>
      </c>
      <c r="BH29" s="342">
        <f>'2b-2026 (w 100pt incentive)'!BE68</f>
        <v>0</v>
      </c>
      <c r="BI29" s="342">
        <f>'2b-2026 (w 100pt incentive)'!BF68</f>
        <v>0</v>
      </c>
      <c r="BJ29" s="342">
        <f>'2b-2026 (w 100pt incentive)'!BG68</f>
        <v>0</v>
      </c>
      <c r="BK29" s="342">
        <f>'2b-2026 (w 100pt incentive)'!BH68</f>
        <v>0</v>
      </c>
      <c r="BL29" s="342">
        <f>'2b-2026 (w 100pt incentive)'!BI68</f>
        <v>0</v>
      </c>
      <c r="BM29" s="342">
        <f>'2b-2026 (w 100pt incentive)'!BJ68</f>
        <v>0</v>
      </c>
      <c r="BN29" s="342">
        <f>'2b-2026 (w 100pt incentive)'!BK68</f>
        <v>0</v>
      </c>
      <c r="BO29" s="342">
        <f>'2b-2026 (w 100pt incentive)'!BL68</f>
        <v>0</v>
      </c>
      <c r="BP29" s="342">
        <f>'2b-2026 (w 100pt incentive)'!BM68</f>
        <v>0</v>
      </c>
      <c r="BQ29" s="342">
        <f>SUM(E29:BP29)</f>
        <v>0.98028278918002032</v>
      </c>
      <c r="BR29" s="337"/>
    </row>
    <row r="30" spans="1:70" s="336" customFormat="1" x14ac:dyDescent="0.25">
      <c r="A30" s="543"/>
      <c r="B30" s="341">
        <v>2026</v>
      </c>
      <c r="C30" s="399" t="s">
        <v>353</v>
      </c>
      <c r="D30" s="341" t="s">
        <v>354</v>
      </c>
      <c r="E30" s="342">
        <f>'2c-2026 (w 100pt incentive)'!B66</f>
        <v>0</v>
      </c>
      <c r="F30" s="342">
        <f>'2c-2026 (w 100pt incentive)'!C66</f>
        <v>0.15582195783126263</v>
      </c>
      <c r="G30" s="342">
        <f>'2c-2026 (w 100pt incentive)'!D66</f>
        <v>0.71267211205660808</v>
      </c>
      <c r="H30" s="342">
        <f>'2c-2026 (w 100pt incentive)'!E66</f>
        <v>1.1105203558337364</v>
      </c>
      <c r="I30" s="342">
        <f>'2c-2026 (w 100pt incentive)'!F66</f>
        <v>1.1276079363429328</v>
      </c>
      <c r="J30" s="342">
        <f>'2c-2026 (w 100pt incentive)'!G66</f>
        <v>1.0642933756825625</v>
      </c>
      <c r="K30" s="342">
        <f>'2c-2026 (w 100pt incentive)'!H66</f>
        <v>1.009816846606167</v>
      </c>
      <c r="L30" s="342">
        <f>'2c-2026 (w 100pt incentive)'!I66</f>
        <v>0.95861106000947405</v>
      </c>
      <c r="M30" s="342">
        <f>'2c-2026 (w 100pt incentive)'!J66</f>
        <v>0.90870027721062618</v>
      </c>
      <c r="N30" s="342">
        <f>'2c-2026 (w 100pt incentive)'!K66</f>
        <v>0.8614745479846081</v>
      </c>
      <c r="O30" s="342">
        <f>'2c-2026 (w 100pt incentive)'!L66</f>
        <v>0.81912837884616974</v>
      </c>
      <c r="P30" s="342">
        <f>'2c-2026 (w 100pt incentive)'!M66</f>
        <v>0.66570255437024617</v>
      </c>
      <c r="Q30" s="342">
        <f>'2c-2026 (w 100pt incentive)'!N66</f>
        <v>0.24261053994245804</v>
      </c>
      <c r="R30" s="342">
        <f>'2c-2026 (w 100pt incentive)'!O66</f>
        <v>-1.4284237376183304E-6</v>
      </c>
      <c r="S30" s="342">
        <f>'2c-2026 (w 100pt incentive)'!P66</f>
        <v>-1.4284237376419044E-6</v>
      </c>
      <c r="T30" s="342">
        <f>'2c-2026 (w 100pt incentive)'!Q66</f>
        <v>-1.4284237376419044E-6</v>
      </c>
      <c r="U30" s="342">
        <f>'2c-2026 (w 100pt incentive)'!R66</f>
        <v>-1.4284237376419044E-6</v>
      </c>
      <c r="V30" s="342">
        <f>'2c-2026 (w 100pt incentive)'!S66</f>
        <v>-1.4284237376419044E-6</v>
      </c>
      <c r="W30" s="342">
        <f>'2c-2026 (w 100pt incentive)'!T66</f>
        <v>-1.4284237376419044E-6</v>
      </c>
      <c r="X30" s="342">
        <f>'2c-2026 (w 100pt incentive)'!U66</f>
        <v>-1.4284237376419044E-6</v>
      </c>
      <c r="Y30" s="342">
        <f>'2c-2026 (w 100pt incentive)'!V66</f>
        <v>-1.4284237376419044E-6</v>
      </c>
      <c r="Z30" s="342">
        <f>'2c-2026 (w 100pt incentive)'!W66</f>
        <v>-1.4284237376419044E-6</v>
      </c>
      <c r="AA30" s="342">
        <f>'2c-2026 (w 100pt incentive)'!X66</f>
        <v>-1.4284237376419044E-6</v>
      </c>
      <c r="AB30" s="342">
        <f>'2c-2026 (w 100pt incentive)'!Y66</f>
        <v>-1.4284237376419044E-6</v>
      </c>
      <c r="AC30" s="342">
        <f>'2c-2026 (w 100pt incentive)'!Z66</f>
        <v>-1.4284237376419044E-6</v>
      </c>
      <c r="AD30" s="342">
        <f>'2c-2026 (w 100pt incentive)'!AA66</f>
        <v>-1.4284237376419044E-6</v>
      </c>
      <c r="AE30" s="342">
        <f>'2c-2026 (w 100pt incentive)'!AB66</f>
        <v>-1.4284237376419044E-6</v>
      </c>
      <c r="AF30" s="342">
        <f>'2c-2026 (w 100pt incentive)'!AC66</f>
        <v>-1.4284237376419044E-6</v>
      </c>
      <c r="AG30" s="342">
        <f>'2c-2026 (w 100pt incentive)'!AD66</f>
        <v>-1.4284237376419044E-6</v>
      </c>
      <c r="AH30" s="342">
        <f>'2c-2026 (w 100pt incentive)'!AE66</f>
        <v>-1.4284237376419044E-6</v>
      </c>
      <c r="AI30" s="342">
        <f>'2c-2026 (w 100pt incentive)'!AF66</f>
        <v>-1.4284237376419044E-6</v>
      </c>
      <c r="AJ30" s="342">
        <f>'2c-2026 (w 100pt incentive)'!AG66</f>
        <v>-1.4284237376419044E-6</v>
      </c>
      <c r="AK30" s="342">
        <f>'2c-2026 (w 100pt incentive)'!AH66</f>
        <v>-1.4284237376419044E-6</v>
      </c>
      <c r="AL30" s="342">
        <f>'2c-2026 (w 100pt incentive)'!AI66</f>
        <v>-1.4284237376419044E-6</v>
      </c>
      <c r="AM30" s="342">
        <f>'2c-2026 (w 100pt incentive)'!AJ66</f>
        <v>-1.4284237376419044E-6</v>
      </c>
      <c r="AN30" s="342">
        <f>'2c-2026 (w 100pt incentive)'!AK66</f>
        <v>-1.4284237376419044E-6</v>
      </c>
      <c r="AO30" s="342">
        <f>'2c-2026 (w 100pt incentive)'!AL66</f>
        <v>-1.4284237376419044E-6</v>
      </c>
      <c r="AP30" s="342">
        <f>'2c-2026 (w 100pt incentive)'!AM66</f>
        <v>-1.4284237376419044E-6</v>
      </c>
      <c r="AQ30" s="342">
        <f>'2c-2026 (w 100pt incentive)'!AN66</f>
        <v>-1.4284237376419044E-6</v>
      </c>
      <c r="AR30" s="342">
        <f>'2c-2026 (w 100pt incentive)'!AO66</f>
        <v>-1.4284237376419044E-6</v>
      </c>
      <c r="AS30" s="342">
        <f>'2c-2026 (w 100pt incentive)'!AP66</f>
        <v>-1.4284237376419044E-6</v>
      </c>
      <c r="AT30" s="342">
        <f>'2c-2026 (w 100pt incentive)'!AQ66</f>
        <v>-1.4284237376419044E-6</v>
      </c>
      <c r="AU30" s="342">
        <f>'2c-2026 (w 100pt incentive)'!AR66</f>
        <v>-1.4284237376419044E-6</v>
      </c>
      <c r="AV30" s="342">
        <f>'2c-2026 (w 100pt incentive)'!AS66</f>
        <v>-1.4284237376419044E-6</v>
      </c>
      <c r="AW30" s="342">
        <f>'2c-2026 (w 100pt incentive)'!AT66</f>
        <v>-1.4284237376419044E-6</v>
      </c>
      <c r="AX30" s="342">
        <f>'2c-2026 (w 100pt incentive)'!AU66</f>
        <v>-1.4284237376419044E-6</v>
      </c>
      <c r="AY30" s="342">
        <f>'2c-2026 (w 100pt incentive)'!AV66</f>
        <v>-1.4284237376419044E-6</v>
      </c>
      <c r="AZ30" s="342">
        <f>'2c-2026 (w 100pt incentive)'!AW66</f>
        <v>-1.4284237376419044E-6</v>
      </c>
      <c r="BA30" s="342">
        <f>'2c-2026 (w 100pt incentive)'!AX66</f>
        <v>-1.4284237376419044E-6</v>
      </c>
      <c r="BB30" s="342">
        <f>'2c-2026 (w 100pt incentive)'!AY66</f>
        <v>-1.4284237376419044E-6</v>
      </c>
      <c r="BC30" s="342">
        <f>'2c-2026 (w 100pt incentive)'!AZ66</f>
        <v>-1.4284237376419044E-6</v>
      </c>
      <c r="BD30" s="342">
        <f>'2c-2026 (w 100pt incentive)'!BA66</f>
        <v>-1.4284237376419044E-6</v>
      </c>
      <c r="BE30" s="342">
        <f>'2c-2026 (w 100pt incentive)'!BB66</f>
        <v>-1.4284237376419044E-6</v>
      </c>
      <c r="BF30" s="342">
        <f>'2c-2026 (w 100pt incentive)'!BC66</f>
        <v>-1.4284237376419044E-6</v>
      </c>
      <c r="BG30" s="342">
        <f>'2c-2026 (w 100pt incentive)'!BD66</f>
        <v>-1.4284237376419044E-6</v>
      </c>
      <c r="BH30" s="342">
        <f>'2c-2026 (w 100pt incentive)'!BE66</f>
        <v>-1.4284237376419044E-6</v>
      </c>
      <c r="BI30" s="342">
        <f>'2c-2026 (w 100pt incentive)'!BF66</f>
        <v>-1.4284237376419044E-6</v>
      </c>
      <c r="BJ30" s="342">
        <f>'2c-2026 (w 100pt incentive)'!BG66</f>
        <v>-1.4284237376419044E-6</v>
      </c>
      <c r="BK30" s="342">
        <f>'2c-2026 (w 100pt incentive)'!BH66</f>
        <v>-1.4284237376419044E-6</v>
      </c>
      <c r="BL30" s="342">
        <f>'2c-2026 (w 100pt incentive)'!BI66</f>
        <v>-1.4284237376419044E-6</v>
      </c>
      <c r="BM30" s="342">
        <f>'2c-2026 (w 100pt incentive)'!BJ66</f>
        <v>-1.4284237376419044E-6</v>
      </c>
      <c r="BN30" s="342">
        <f>'2c-2026 (w 100pt incentive)'!BK66</f>
        <v>-1.4284237376419044E-6</v>
      </c>
      <c r="BO30" s="342">
        <f>'2c-2026 (w 100pt incentive)'!BL66</f>
        <v>-1.4284237376419044E-6</v>
      </c>
      <c r="BP30" s="342">
        <f>'2c-2026 (w 100pt incentive)'!BM66</f>
        <v>0</v>
      </c>
      <c r="BQ30" s="342">
        <f>SUM(E30:BP30)</f>
        <v>9.6368885215299329</v>
      </c>
      <c r="BR30" s="337"/>
    </row>
    <row r="31" spans="1:70" s="336" customFormat="1" x14ac:dyDescent="0.25"/>
    <row r="32" spans="1:70" ht="15.75" x14ac:dyDescent="0.25">
      <c r="B32" s="391" t="s">
        <v>297</v>
      </c>
    </row>
    <row r="33" spans="1:70" s="336" customFormat="1" x14ac:dyDescent="0.25">
      <c r="A33" s="542" t="s">
        <v>302</v>
      </c>
      <c r="B33" s="339">
        <v>2017</v>
      </c>
      <c r="C33" s="351">
        <v>1</v>
      </c>
      <c r="D33" s="339" t="s">
        <v>394</v>
      </c>
      <c r="E33" s="340">
        <f t="shared" ref="E33:AJ33" si="0">E22-E11</f>
        <v>0</v>
      </c>
      <c r="F33" s="340">
        <f t="shared" si="0"/>
        <v>0</v>
      </c>
      <c r="G33" s="340">
        <f t="shared" si="0"/>
        <v>0</v>
      </c>
      <c r="H33" s="340">
        <f t="shared" si="0"/>
        <v>0</v>
      </c>
      <c r="I33" s="340">
        <f t="shared" si="0"/>
        <v>0</v>
      </c>
      <c r="J33" s="340">
        <f t="shared" si="0"/>
        <v>0</v>
      </c>
      <c r="K33" s="340">
        <f t="shared" si="0"/>
        <v>0</v>
      </c>
      <c r="L33" s="340">
        <f t="shared" si="0"/>
        <v>0</v>
      </c>
      <c r="M33" s="340">
        <f t="shared" si="0"/>
        <v>0</v>
      </c>
      <c r="N33" s="340">
        <f t="shared" si="0"/>
        <v>0</v>
      </c>
      <c r="O33" s="340">
        <f t="shared" si="0"/>
        <v>0</v>
      </c>
      <c r="P33" s="340">
        <f t="shared" si="0"/>
        <v>0</v>
      </c>
      <c r="Q33" s="340">
        <f t="shared" si="0"/>
        <v>0</v>
      </c>
      <c r="R33" s="340">
        <f t="shared" si="0"/>
        <v>0</v>
      </c>
      <c r="S33" s="340">
        <f t="shared" si="0"/>
        <v>0</v>
      </c>
      <c r="T33" s="340">
        <f t="shared" si="0"/>
        <v>0</v>
      </c>
      <c r="U33" s="340">
        <f t="shared" si="0"/>
        <v>0</v>
      </c>
      <c r="V33" s="340">
        <f t="shared" si="0"/>
        <v>0</v>
      </c>
      <c r="W33" s="340">
        <f t="shared" si="0"/>
        <v>0</v>
      </c>
      <c r="X33" s="340">
        <f t="shared" si="0"/>
        <v>0</v>
      </c>
      <c r="Y33" s="340">
        <f t="shared" si="0"/>
        <v>0</v>
      </c>
      <c r="Z33" s="340">
        <f t="shared" si="0"/>
        <v>0</v>
      </c>
      <c r="AA33" s="340">
        <f t="shared" si="0"/>
        <v>0</v>
      </c>
      <c r="AB33" s="340">
        <f t="shared" si="0"/>
        <v>0</v>
      </c>
      <c r="AC33" s="340">
        <f t="shared" si="0"/>
        <v>0</v>
      </c>
      <c r="AD33" s="340">
        <f t="shared" si="0"/>
        <v>0</v>
      </c>
      <c r="AE33" s="340">
        <f t="shared" si="0"/>
        <v>0</v>
      </c>
      <c r="AF33" s="340">
        <f t="shared" si="0"/>
        <v>0</v>
      </c>
      <c r="AG33" s="340">
        <f t="shared" si="0"/>
        <v>0</v>
      </c>
      <c r="AH33" s="340">
        <f t="shared" si="0"/>
        <v>0</v>
      </c>
      <c r="AI33" s="340">
        <f t="shared" si="0"/>
        <v>0</v>
      </c>
      <c r="AJ33" s="340">
        <f t="shared" si="0"/>
        <v>0</v>
      </c>
      <c r="AK33" s="340">
        <f t="shared" ref="AK33:BO33" si="1">AK22-AK11</f>
        <v>0</v>
      </c>
      <c r="AL33" s="340">
        <f t="shared" si="1"/>
        <v>0</v>
      </c>
      <c r="AM33" s="340">
        <f t="shared" si="1"/>
        <v>0</v>
      </c>
      <c r="AN33" s="340">
        <f t="shared" si="1"/>
        <v>0</v>
      </c>
      <c r="AO33" s="340">
        <f t="shared" si="1"/>
        <v>0</v>
      </c>
      <c r="AP33" s="340">
        <f t="shared" si="1"/>
        <v>0</v>
      </c>
      <c r="AQ33" s="340">
        <f t="shared" si="1"/>
        <v>0</v>
      </c>
      <c r="AR33" s="340">
        <f t="shared" si="1"/>
        <v>0</v>
      </c>
      <c r="AS33" s="340">
        <f t="shared" si="1"/>
        <v>0</v>
      </c>
      <c r="AT33" s="340">
        <f t="shared" si="1"/>
        <v>0</v>
      </c>
      <c r="AU33" s="340">
        <f t="shared" si="1"/>
        <v>0</v>
      </c>
      <c r="AV33" s="340">
        <f t="shared" si="1"/>
        <v>0</v>
      </c>
      <c r="AW33" s="340">
        <f t="shared" si="1"/>
        <v>0</v>
      </c>
      <c r="AX33" s="340">
        <f t="shared" si="1"/>
        <v>0</v>
      </c>
      <c r="AY33" s="340">
        <f t="shared" si="1"/>
        <v>0</v>
      </c>
      <c r="AZ33" s="340">
        <f t="shared" si="1"/>
        <v>0</v>
      </c>
      <c r="BA33" s="340">
        <f t="shared" si="1"/>
        <v>0</v>
      </c>
      <c r="BB33" s="340">
        <f t="shared" si="1"/>
        <v>0</v>
      </c>
      <c r="BC33" s="340">
        <f t="shared" si="1"/>
        <v>0</v>
      </c>
      <c r="BD33" s="340">
        <f t="shared" si="1"/>
        <v>0</v>
      </c>
      <c r="BE33" s="340">
        <f t="shared" si="1"/>
        <v>0</v>
      </c>
      <c r="BF33" s="340">
        <f t="shared" si="1"/>
        <v>0</v>
      </c>
      <c r="BG33" s="340">
        <f t="shared" si="1"/>
        <v>0</v>
      </c>
      <c r="BH33" s="340">
        <f t="shared" si="1"/>
        <v>0</v>
      </c>
      <c r="BI33" s="340">
        <f t="shared" si="1"/>
        <v>0</v>
      </c>
      <c r="BJ33" s="340">
        <f t="shared" si="1"/>
        <v>0</v>
      </c>
      <c r="BK33" s="340">
        <f t="shared" si="1"/>
        <v>0</v>
      </c>
      <c r="BL33" s="340">
        <f t="shared" si="1"/>
        <v>0</v>
      </c>
      <c r="BM33" s="340">
        <f t="shared" si="1"/>
        <v>0</v>
      </c>
      <c r="BN33" s="340">
        <f t="shared" si="1"/>
        <v>0</v>
      </c>
      <c r="BO33" s="340">
        <f t="shared" si="1"/>
        <v>0</v>
      </c>
      <c r="BP33" s="340"/>
      <c r="BQ33" s="340">
        <f>SUM(E33:BP33)</f>
        <v>0</v>
      </c>
      <c r="BR33" s="337"/>
    </row>
    <row r="34" spans="1:70" x14ac:dyDescent="0.25">
      <c r="A34" s="543"/>
      <c r="B34" s="341">
        <v>2026</v>
      </c>
      <c r="C34" s="352">
        <v>1</v>
      </c>
      <c r="D34" s="341" t="s">
        <v>394</v>
      </c>
      <c r="E34" s="342">
        <f>E23-E12</f>
        <v>3.5788141015685726E-3</v>
      </c>
      <c r="F34" s="342">
        <f>F23-F12</f>
        <v>3.6329933706061857E-2</v>
      </c>
      <c r="G34" s="342">
        <f t="shared" ref="G34:AJ34" si="2">G23-G12</f>
        <v>9.4945441057099345E-2</v>
      </c>
      <c r="H34" s="342">
        <f t="shared" si="2"/>
        <v>0.12910039134627915</v>
      </c>
      <c r="I34" s="342">
        <f t="shared" si="2"/>
        <v>0.24241321071061073</v>
      </c>
      <c r="J34" s="342">
        <f t="shared" si="2"/>
        <v>0.2879070415078786</v>
      </c>
      <c r="K34" s="342">
        <f t="shared" si="2"/>
        <v>-1.4300601045032373</v>
      </c>
      <c r="L34" s="342">
        <f t="shared" si="2"/>
        <v>-2.9125695995634473</v>
      </c>
      <c r="M34" s="342">
        <f t="shared" si="2"/>
        <v>-3.0251755237506419</v>
      </c>
      <c r="N34" s="342">
        <f t="shared" si="2"/>
        <v>-3.157894124509772</v>
      </c>
      <c r="O34" s="342">
        <f t="shared" si="2"/>
        <v>-3.2723815319802867</v>
      </c>
      <c r="P34" s="342">
        <f t="shared" si="2"/>
        <v>-2.9678846313680349</v>
      </c>
      <c r="Q34" s="342">
        <f t="shared" si="2"/>
        <v>-2.6656034946639924</v>
      </c>
      <c r="R34" s="342">
        <f t="shared" si="2"/>
        <v>-2.3469714488951334</v>
      </c>
      <c r="S34" s="342">
        <f t="shared" si="2"/>
        <v>5.1470162882580626</v>
      </c>
      <c r="T34" s="342">
        <f t="shared" si="2"/>
        <v>144.16449525423141</v>
      </c>
      <c r="U34" s="342">
        <f t="shared" si="2"/>
        <v>-3.1652130810625625</v>
      </c>
      <c r="V34" s="342">
        <f t="shared" si="2"/>
        <v>-1.3052204910196652</v>
      </c>
      <c r="W34" s="342">
        <f t="shared" si="2"/>
        <v>-0.85420626259849353</v>
      </c>
      <c r="X34" s="342">
        <f t="shared" si="2"/>
        <v>-0.41897493656803081</v>
      </c>
      <c r="Y34" s="342">
        <f t="shared" si="2"/>
        <v>0</v>
      </c>
      <c r="Z34" s="342">
        <f t="shared" si="2"/>
        <v>0</v>
      </c>
      <c r="AA34" s="342">
        <f t="shared" si="2"/>
        <v>0</v>
      </c>
      <c r="AB34" s="342">
        <f t="shared" si="2"/>
        <v>0</v>
      </c>
      <c r="AC34" s="342">
        <f t="shared" si="2"/>
        <v>0</v>
      </c>
      <c r="AD34" s="342">
        <f t="shared" si="2"/>
        <v>0</v>
      </c>
      <c r="AE34" s="342">
        <f t="shared" si="2"/>
        <v>0</v>
      </c>
      <c r="AF34" s="342">
        <f t="shared" si="2"/>
        <v>0</v>
      </c>
      <c r="AG34" s="342">
        <f t="shared" si="2"/>
        <v>0</v>
      </c>
      <c r="AH34" s="342">
        <f t="shared" si="2"/>
        <v>0</v>
      </c>
      <c r="AI34" s="342">
        <f t="shared" si="2"/>
        <v>0</v>
      </c>
      <c r="AJ34" s="342">
        <f t="shared" si="2"/>
        <v>0</v>
      </c>
      <c r="AK34" s="342">
        <f t="shared" ref="AK34:BO34" si="3">AK23-AK12</f>
        <v>0</v>
      </c>
      <c r="AL34" s="342">
        <f t="shared" si="3"/>
        <v>0</v>
      </c>
      <c r="AM34" s="342">
        <f t="shared" si="3"/>
        <v>0</v>
      </c>
      <c r="AN34" s="342">
        <f t="shared" si="3"/>
        <v>0</v>
      </c>
      <c r="AO34" s="342">
        <f t="shared" si="3"/>
        <v>0</v>
      </c>
      <c r="AP34" s="342">
        <f t="shared" si="3"/>
        <v>0</v>
      </c>
      <c r="AQ34" s="342">
        <f t="shared" si="3"/>
        <v>0</v>
      </c>
      <c r="AR34" s="342">
        <f t="shared" si="3"/>
        <v>0</v>
      </c>
      <c r="AS34" s="342">
        <f t="shared" si="3"/>
        <v>0</v>
      </c>
      <c r="AT34" s="342">
        <f t="shared" si="3"/>
        <v>0</v>
      </c>
      <c r="AU34" s="342">
        <f t="shared" si="3"/>
        <v>0</v>
      </c>
      <c r="AV34" s="342">
        <f t="shared" si="3"/>
        <v>0</v>
      </c>
      <c r="AW34" s="342">
        <f t="shared" si="3"/>
        <v>0</v>
      </c>
      <c r="AX34" s="342">
        <f t="shared" si="3"/>
        <v>0</v>
      </c>
      <c r="AY34" s="342">
        <f t="shared" si="3"/>
        <v>0</v>
      </c>
      <c r="AZ34" s="342">
        <f t="shared" si="3"/>
        <v>0</v>
      </c>
      <c r="BA34" s="342">
        <f t="shared" si="3"/>
        <v>0</v>
      </c>
      <c r="BB34" s="342">
        <f t="shared" si="3"/>
        <v>0</v>
      </c>
      <c r="BC34" s="342">
        <f t="shared" si="3"/>
        <v>0</v>
      </c>
      <c r="BD34" s="342">
        <f t="shared" si="3"/>
        <v>0</v>
      </c>
      <c r="BE34" s="342">
        <f t="shared" si="3"/>
        <v>0</v>
      </c>
      <c r="BF34" s="342">
        <f t="shared" si="3"/>
        <v>0</v>
      </c>
      <c r="BG34" s="342">
        <f t="shared" si="3"/>
        <v>0</v>
      </c>
      <c r="BH34" s="342">
        <f t="shared" si="3"/>
        <v>0</v>
      </c>
      <c r="BI34" s="342">
        <f t="shared" si="3"/>
        <v>0</v>
      </c>
      <c r="BJ34" s="342">
        <f t="shared" si="3"/>
        <v>0</v>
      </c>
      <c r="BK34" s="342">
        <f t="shared" si="3"/>
        <v>0</v>
      </c>
      <c r="BL34" s="342">
        <f t="shared" si="3"/>
        <v>0</v>
      </c>
      <c r="BM34" s="342">
        <f t="shared" si="3"/>
        <v>0</v>
      </c>
      <c r="BN34" s="342">
        <f t="shared" si="3"/>
        <v>0</v>
      </c>
      <c r="BO34" s="342">
        <f t="shared" si="3"/>
        <v>0</v>
      </c>
      <c r="BP34" s="342"/>
      <c r="BQ34" s="342">
        <f>SUM(E34:BP34)</f>
        <v>122.58363114443566</v>
      </c>
      <c r="BR34" s="337"/>
    </row>
    <row r="35" spans="1:70" x14ac:dyDescent="0.25">
      <c r="A35" s="343"/>
      <c r="B35" s="336"/>
      <c r="C35" s="350"/>
      <c r="D35" s="336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37"/>
      <c r="AR35" s="337"/>
      <c r="AS35" s="337"/>
      <c r="AT35" s="337"/>
      <c r="AU35" s="337"/>
      <c r="AV35" s="337"/>
      <c r="AW35" s="337"/>
      <c r="AX35" s="337"/>
      <c r="AY35" s="337"/>
      <c r="AZ35" s="337"/>
      <c r="BA35" s="337"/>
      <c r="BB35" s="337"/>
      <c r="BC35" s="337"/>
      <c r="BD35" s="337"/>
      <c r="BE35" s="337"/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</row>
    <row r="36" spans="1:70" ht="15" customHeight="1" x14ac:dyDescent="0.25">
      <c r="A36" s="542" t="s">
        <v>304</v>
      </c>
      <c r="B36" s="339">
        <v>2017</v>
      </c>
      <c r="C36" s="351" t="s">
        <v>322</v>
      </c>
      <c r="D36" s="339" t="s">
        <v>282</v>
      </c>
      <c r="E36" s="340">
        <f t="shared" ref="E36:AJ36" si="4">E25-E14</f>
        <v>0</v>
      </c>
      <c r="F36" s="340">
        <f t="shared" si="4"/>
        <v>0</v>
      </c>
      <c r="G36" s="340">
        <f t="shared" si="4"/>
        <v>0</v>
      </c>
      <c r="H36" s="340">
        <f t="shared" si="4"/>
        <v>0</v>
      </c>
      <c r="I36" s="340">
        <f t="shared" si="4"/>
        <v>0</v>
      </c>
      <c r="J36" s="340">
        <f t="shared" si="4"/>
        <v>0</v>
      </c>
      <c r="K36" s="340">
        <f t="shared" si="4"/>
        <v>0</v>
      </c>
      <c r="L36" s="340">
        <f t="shared" si="4"/>
        <v>0</v>
      </c>
      <c r="M36" s="340">
        <f t="shared" si="4"/>
        <v>0</v>
      </c>
      <c r="N36" s="340">
        <f t="shared" si="4"/>
        <v>0</v>
      </c>
      <c r="O36" s="340">
        <f t="shared" si="4"/>
        <v>0</v>
      </c>
      <c r="P36" s="340">
        <f t="shared" si="4"/>
        <v>0</v>
      </c>
      <c r="Q36" s="340">
        <f t="shared" si="4"/>
        <v>0</v>
      </c>
      <c r="R36" s="340">
        <f t="shared" si="4"/>
        <v>0</v>
      </c>
      <c r="S36" s="340">
        <f t="shared" si="4"/>
        <v>0</v>
      </c>
      <c r="T36" s="340">
        <f t="shared" si="4"/>
        <v>0</v>
      </c>
      <c r="U36" s="340">
        <f t="shared" si="4"/>
        <v>0</v>
      </c>
      <c r="V36" s="340">
        <f t="shared" si="4"/>
        <v>0</v>
      </c>
      <c r="W36" s="340">
        <f t="shared" si="4"/>
        <v>0</v>
      </c>
      <c r="X36" s="340">
        <f t="shared" si="4"/>
        <v>0</v>
      </c>
      <c r="Y36" s="340">
        <f t="shared" si="4"/>
        <v>0</v>
      </c>
      <c r="Z36" s="340">
        <f t="shared" si="4"/>
        <v>0</v>
      </c>
      <c r="AA36" s="340">
        <f t="shared" si="4"/>
        <v>0</v>
      </c>
      <c r="AB36" s="340">
        <f t="shared" si="4"/>
        <v>0</v>
      </c>
      <c r="AC36" s="340">
        <f t="shared" si="4"/>
        <v>0</v>
      </c>
      <c r="AD36" s="340">
        <f t="shared" si="4"/>
        <v>0</v>
      </c>
      <c r="AE36" s="340">
        <f t="shared" si="4"/>
        <v>0</v>
      </c>
      <c r="AF36" s="340">
        <f t="shared" si="4"/>
        <v>0</v>
      </c>
      <c r="AG36" s="340">
        <f t="shared" si="4"/>
        <v>0</v>
      </c>
      <c r="AH36" s="340">
        <f t="shared" si="4"/>
        <v>0</v>
      </c>
      <c r="AI36" s="340">
        <f t="shared" si="4"/>
        <v>0</v>
      </c>
      <c r="AJ36" s="340">
        <f t="shared" si="4"/>
        <v>0</v>
      </c>
      <c r="AK36" s="340">
        <f t="shared" ref="AK36:BO36" si="5">AK25-AK14</f>
        <v>0</v>
      </c>
      <c r="AL36" s="340">
        <f t="shared" si="5"/>
        <v>0</v>
      </c>
      <c r="AM36" s="340">
        <f t="shared" si="5"/>
        <v>0</v>
      </c>
      <c r="AN36" s="340">
        <f t="shared" si="5"/>
        <v>0</v>
      </c>
      <c r="AO36" s="340">
        <f t="shared" si="5"/>
        <v>0</v>
      </c>
      <c r="AP36" s="340">
        <f t="shared" si="5"/>
        <v>0</v>
      </c>
      <c r="AQ36" s="340">
        <f t="shared" si="5"/>
        <v>0</v>
      </c>
      <c r="AR36" s="340">
        <f t="shared" si="5"/>
        <v>0</v>
      </c>
      <c r="AS36" s="340">
        <f t="shared" si="5"/>
        <v>0</v>
      </c>
      <c r="AT36" s="340">
        <f t="shared" si="5"/>
        <v>0</v>
      </c>
      <c r="AU36" s="340">
        <f t="shared" si="5"/>
        <v>0</v>
      </c>
      <c r="AV36" s="340">
        <f t="shared" si="5"/>
        <v>0</v>
      </c>
      <c r="AW36" s="340">
        <f t="shared" si="5"/>
        <v>0</v>
      </c>
      <c r="AX36" s="340">
        <f t="shared" si="5"/>
        <v>0</v>
      </c>
      <c r="AY36" s="340">
        <f t="shared" si="5"/>
        <v>0</v>
      </c>
      <c r="AZ36" s="340">
        <f t="shared" si="5"/>
        <v>0</v>
      </c>
      <c r="BA36" s="340">
        <f t="shared" si="5"/>
        <v>0</v>
      </c>
      <c r="BB36" s="340">
        <f t="shared" si="5"/>
        <v>0</v>
      </c>
      <c r="BC36" s="340">
        <f t="shared" si="5"/>
        <v>0</v>
      </c>
      <c r="BD36" s="340">
        <f t="shared" si="5"/>
        <v>0</v>
      </c>
      <c r="BE36" s="340">
        <f t="shared" si="5"/>
        <v>0</v>
      </c>
      <c r="BF36" s="340">
        <f t="shared" si="5"/>
        <v>0</v>
      </c>
      <c r="BG36" s="340">
        <f t="shared" si="5"/>
        <v>0</v>
      </c>
      <c r="BH36" s="340">
        <f t="shared" si="5"/>
        <v>0</v>
      </c>
      <c r="BI36" s="340">
        <f t="shared" si="5"/>
        <v>0</v>
      </c>
      <c r="BJ36" s="340">
        <f t="shared" si="5"/>
        <v>0</v>
      </c>
      <c r="BK36" s="340">
        <f t="shared" si="5"/>
        <v>0</v>
      </c>
      <c r="BL36" s="340">
        <f t="shared" si="5"/>
        <v>0</v>
      </c>
      <c r="BM36" s="340">
        <f t="shared" si="5"/>
        <v>0</v>
      </c>
      <c r="BN36" s="340">
        <f t="shared" si="5"/>
        <v>0</v>
      </c>
      <c r="BO36" s="340">
        <f t="shared" si="5"/>
        <v>0</v>
      </c>
      <c r="BP36" s="340"/>
      <c r="BQ36" s="340">
        <f>SUM(E36:BP36)</f>
        <v>0</v>
      </c>
      <c r="BR36" s="337"/>
    </row>
    <row r="37" spans="1:70" x14ac:dyDescent="0.25">
      <c r="A37" s="546"/>
      <c r="B37" s="341">
        <v>2026</v>
      </c>
      <c r="C37" s="352" t="s">
        <v>322</v>
      </c>
      <c r="D37" s="341" t="s">
        <v>282</v>
      </c>
      <c r="E37" s="342">
        <f t="shared" ref="E37:AJ37" si="6">E26-E15</f>
        <v>0</v>
      </c>
      <c r="F37" s="342">
        <f t="shared" si="6"/>
        <v>1.5384385461821193E-2</v>
      </c>
      <c r="G37" s="342">
        <f t="shared" si="6"/>
        <v>4.6528495341745746E-2</v>
      </c>
      <c r="H37" s="342">
        <f t="shared" si="6"/>
        <v>6.1757036670183396E-2</v>
      </c>
      <c r="I37" s="342">
        <f t="shared" si="6"/>
        <v>7.1692989987046651E-2</v>
      </c>
      <c r="J37" s="342">
        <f t="shared" si="6"/>
        <v>-0.26166202495308521</v>
      </c>
      <c r="K37" s="342">
        <f t="shared" si="6"/>
        <v>-0.33718883517100418</v>
      </c>
      <c r="L37" s="342">
        <f t="shared" si="6"/>
        <v>-0.32777097412902911</v>
      </c>
      <c r="M37" s="342">
        <f t="shared" si="6"/>
        <v>-0.32043957525624744</v>
      </c>
      <c r="N37" s="342">
        <f t="shared" si="6"/>
        <v>-0.31422150595204767</v>
      </c>
      <c r="O37" s="342">
        <f t="shared" si="6"/>
        <v>-0.3080367143261129</v>
      </c>
      <c r="P37" s="342">
        <f t="shared" si="6"/>
        <v>-0.30001096574552144</v>
      </c>
      <c r="Q37" s="342">
        <f t="shared" si="6"/>
        <v>-0.28975598994520002</v>
      </c>
      <c r="R37" s="342">
        <f t="shared" si="6"/>
        <v>-0.27947399962124175</v>
      </c>
      <c r="S37" s="342">
        <f t="shared" si="6"/>
        <v>-0.17935048505013687</v>
      </c>
      <c r="T37" s="342">
        <f t="shared" si="6"/>
        <v>3.4999114074885577E-3</v>
      </c>
      <c r="U37" s="342">
        <f t="shared" si="6"/>
        <v>3.4999114074885577E-3</v>
      </c>
      <c r="V37" s="342">
        <f t="shared" si="6"/>
        <v>3.4999114074885577E-3</v>
      </c>
      <c r="W37" s="342">
        <f t="shared" si="6"/>
        <v>3.4999114074885577E-3</v>
      </c>
      <c r="X37" s="342">
        <f t="shared" si="6"/>
        <v>3.4999114074885577E-3</v>
      </c>
      <c r="Y37" s="342">
        <f t="shared" si="6"/>
        <v>3.4999114074885577E-3</v>
      </c>
      <c r="Z37" s="342">
        <f t="shared" si="6"/>
        <v>3.4999114074885577E-3</v>
      </c>
      <c r="AA37" s="342">
        <f t="shared" si="6"/>
        <v>3.4999114074885577E-3</v>
      </c>
      <c r="AB37" s="342">
        <f t="shared" si="6"/>
        <v>3.4999114074885577E-3</v>
      </c>
      <c r="AC37" s="342">
        <f t="shared" si="6"/>
        <v>3.4999114074885577E-3</v>
      </c>
      <c r="AD37" s="342">
        <f t="shared" si="6"/>
        <v>3.4999114074885577E-3</v>
      </c>
      <c r="AE37" s="342">
        <f t="shared" si="6"/>
        <v>3.4999114074885577E-3</v>
      </c>
      <c r="AF37" s="342">
        <f t="shared" si="6"/>
        <v>3.4999114074885577E-3</v>
      </c>
      <c r="AG37" s="342">
        <f t="shared" si="6"/>
        <v>3.4999114074885577E-3</v>
      </c>
      <c r="AH37" s="342">
        <f t="shared" si="6"/>
        <v>3.4999114074885577E-3</v>
      </c>
      <c r="AI37" s="342">
        <f t="shared" si="6"/>
        <v>3.4999114074885577E-3</v>
      </c>
      <c r="AJ37" s="342">
        <f t="shared" si="6"/>
        <v>3.4999114074885577E-3</v>
      </c>
      <c r="AK37" s="342">
        <f t="shared" ref="AK37:BO37" si="7">AK26-AK15</f>
        <v>3.4999114074885577E-3</v>
      </c>
      <c r="AL37" s="342">
        <f t="shared" si="7"/>
        <v>3.4999114074885577E-3</v>
      </c>
      <c r="AM37" s="342">
        <f t="shared" si="7"/>
        <v>3.4999114074885577E-3</v>
      </c>
      <c r="AN37" s="342">
        <f t="shared" si="7"/>
        <v>3.4999114074885577E-3</v>
      </c>
      <c r="AO37" s="342">
        <f t="shared" si="7"/>
        <v>3.4999114074885577E-3</v>
      </c>
      <c r="AP37" s="342">
        <f t="shared" si="7"/>
        <v>3.4999114074885577E-3</v>
      </c>
      <c r="AQ37" s="342">
        <f t="shared" si="7"/>
        <v>3.4999114074885577E-3</v>
      </c>
      <c r="AR37" s="342">
        <f t="shared" si="7"/>
        <v>3.4999114074885577E-3</v>
      </c>
      <c r="AS37" s="342">
        <f t="shared" si="7"/>
        <v>3.4999114074885577E-3</v>
      </c>
      <c r="AT37" s="342">
        <f t="shared" si="7"/>
        <v>3.4999114074885577E-3</v>
      </c>
      <c r="AU37" s="342">
        <f t="shared" si="7"/>
        <v>3.4999114074885577E-3</v>
      </c>
      <c r="AV37" s="342">
        <f t="shared" si="7"/>
        <v>3.4999114074885577E-3</v>
      </c>
      <c r="AW37" s="342">
        <f t="shared" si="7"/>
        <v>3.4999114074885577E-3</v>
      </c>
      <c r="AX37" s="342">
        <f t="shared" si="7"/>
        <v>3.4999114074885577E-3</v>
      </c>
      <c r="AY37" s="342">
        <f t="shared" si="7"/>
        <v>3.4999114074885577E-3</v>
      </c>
      <c r="AZ37" s="342">
        <f t="shared" si="7"/>
        <v>3.4999114074885577E-3</v>
      </c>
      <c r="BA37" s="342">
        <f t="shared" si="7"/>
        <v>3.4999114074885577E-3</v>
      </c>
      <c r="BB37" s="342">
        <f t="shared" si="7"/>
        <v>3.4999114074885577E-3</v>
      </c>
      <c r="BC37" s="342">
        <f t="shared" si="7"/>
        <v>3.4999114074885577E-3</v>
      </c>
      <c r="BD37" s="342">
        <f t="shared" si="7"/>
        <v>3.4999114074885577E-3</v>
      </c>
      <c r="BE37" s="342">
        <f t="shared" si="7"/>
        <v>3.4999114074885577E-3</v>
      </c>
      <c r="BF37" s="342">
        <f t="shared" si="7"/>
        <v>3.4999114074885577E-3</v>
      </c>
      <c r="BG37" s="342">
        <f t="shared" si="7"/>
        <v>3.4999114074885577E-3</v>
      </c>
      <c r="BH37" s="342">
        <f t="shared" si="7"/>
        <v>3.4999114074885577E-3</v>
      </c>
      <c r="BI37" s="342">
        <f t="shared" si="7"/>
        <v>3.4999114074885577E-3</v>
      </c>
      <c r="BJ37" s="342">
        <f t="shared" si="7"/>
        <v>3.4999114074885577E-3</v>
      </c>
      <c r="BK37" s="342">
        <f t="shared" si="7"/>
        <v>3.4999114074885577E-3</v>
      </c>
      <c r="BL37" s="342">
        <f t="shared" si="7"/>
        <v>3.4999114074885577E-3</v>
      </c>
      <c r="BM37" s="342">
        <f t="shared" si="7"/>
        <v>3.4999114074885577E-3</v>
      </c>
      <c r="BN37" s="342">
        <f t="shared" si="7"/>
        <v>3.4999114074885577E-3</v>
      </c>
      <c r="BO37" s="342">
        <f t="shared" si="7"/>
        <v>3.4999114074885577E-3</v>
      </c>
      <c r="BP37" s="342"/>
      <c r="BQ37" s="342">
        <f>SUM(E37:BP37)</f>
        <v>-2.5545524151293701</v>
      </c>
      <c r="BR37" s="337"/>
    </row>
    <row r="38" spans="1:70" x14ac:dyDescent="0.25">
      <c r="A38" s="546"/>
      <c r="B38" s="336"/>
      <c r="C38" s="350"/>
      <c r="D38" s="336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</row>
    <row r="39" spans="1:70" x14ac:dyDescent="0.25">
      <c r="A39" s="546"/>
      <c r="B39" s="339">
        <v>2017</v>
      </c>
      <c r="C39" s="351" t="s">
        <v>323</v>
      </c>
      <c r="D39" s="339" t="s">
        <v>281</v>
      </c>
      <c r="E39" s="340">
        <f t="shared" ref="E39:AJ39" si="8">E28-E17</f>
        <v>0</v>
      </c>
      <c r="F39" s="340">
        <f t="shared" si="8"/>
        <v>0</v>
      </c>
      <c r="G39" s="340">
        <f t="shared" si="8"/>
        <v>0</v>
      </c>
      <c r="H39" s="340">
        <f t="shared" si="8"/>
        <v>0</v>
      </c>
      <c r="I39" s="340">
        <f t="shared" si="8"/>
        <v>0</v>
      </c>
      <c r="J39" s="340">
        <f t="shared" si="8"/>
        <v>0</v>
      </c>
      <c r="K39" s="340">
        <f t="shared" si="8"/>
        <v>0</v>
      </c>
      <c r="L39" s="340">
        <f t="shared" si="8"/>
        <v>0</v>
      </c>
      <c r="M39" s="340">
        <f t="shared" si="8"/>
        <v>0</v>
      </c>
      <c r="N39" s="340">
        <f t="shared" si="8"/>
        <v>0</v>
      </c>
      <c r="O39" s="340">
        <f t="shared" si="8"/>
        <v>0</v>
      </c>
      <c r="P39" s="340">
        <f t="shared" si="8"/>
        <v>0</v>
      </c>
      <c r="Q39" s="340">
        <f t="shared" si="8"/>
        <v>0</v>
      </c>
      <c r="R39" s="340">
        <f t="shared" si="8"/>
        <v>0</v>
      </c>
      <c r="S39" s="340">
        <f t="shared" si="8"/>
        <v>0</v>
      </c>
      <c r="T39" s="340">
        <f t="shared" si="8"/>
        <v>0</v>
      </c>
      <c r="U39" s="340">
        <f t="shared" si="8"/>
        <v>0</v>
      </c>
      <c r="V39" s="340">
        <f t="shared" si="8"/>
        <v>0</v>
      </c>
      <c r="W39" s="340">
        <f t="shared" si="8"/>
        <v>0</v>
      </c>
      <c r="X39" s="340">
        <f t="shared" si="8"/>
        <v>0</v>
      </c>
      <c r="Y39" s="340">
        <f t="shared" si="8"/>
        <v>0</v>
      </c>
      <c r="Z39" s="340">
        <f t="shared" si="8"/>
        <v>0</v>
      </c>
      <c r="AA39" s="340">
        <f t="shared" si="8"/>
        <v>0</v>
      </c>
      <c r="AB39" s="340">
        <f t="shared" si="8"/>
        <v>0</v>
      </c>
      <c r="AC39" s="340">
        <f t="shared" si="8"/>
        <v>0</v>
      </c>
      <c r="AD39" s="340">
        <f t="shared" si="8"/>
        <v>0</v>
      </c>
      <c r="AE39" s="340">
        <f t="shared" si="8"/>
        <v>0</v>
      </c>
      <c r="AF39" s="340">
        <f t="shared" si="8"/>
        <v>0</v>
      </c>
      <c r="AG39" s="340">
        <f t="shared" si="8"/>
        <v>0</v>
      </c>
      <c r="AH39" s="340">
        <f t="shared" si="8"/>
        <v>0</v>
      </c>
      <c r="AI39" s="340">
        <f t="shared" si="8"/>
        <v>0</v>
      </c>
      <c r="AJ39" s="340">
        <f t="shared" si="8"/>
        <v>0</v>
      </c>
      <c r="AK39" s="340">
        <f t="shared" ref="AK39:BO39" si="9">AK28-AK17</f>
        <v>0</v>
      </c>
      <c r="AL39" s="340">
        <f t="shared" si="9"/>
        <v>0</v>
      </c>
      <c r="AM39" s="340">
        <f t="shared" si="9"/>
        <v>0</v>
      </c>
      <c r="AN39" s="340">
        <f t="shared" si="9"/>
        <v>0</v>
      </c>
      <c r="AO39" s="340">
        <f t="shared" si="9"/>
        <v>0</v>
      </c>
      <c r="AP39" s="340">
        <f t="shared" si="9"/>
        <v>0</v>
      </c>
      <c r="AQ39" s="340">
        <f t="shared" si="9"/>
        <v>0</v>
      </c>
      <c r="AR39" s="340">
        <f t="shared" si="9"/>
        <v>0</v>
      </c>
      <c r="AS39" s="340">
        <f t="shared" si="9"/>
        <v>0</v>
      </c>
      <c r="AT39" s="340">
        <f t="shared" si="9"/>
        <v>0</v>
      </c>
      <c r="AU39" s="340">
        <f t="shared" si="9"/>
        <v>0</v>
      </c>
      <c r="AV39" s="340">
        <f t="shared" si="9"/>
        <v>0</v>
      </c>
      <c r="AW39" s="340">
        <f t="shared" si="9"/>
        <v>0</v>
      </c>
      <c r="AX39" s="340">
        <f t="shared" si="9"/>
        <v>0</v>
      </c>
      <c r="AY39" s="340">
        <f t="shared" si="9"/>
        <v>0</v>
      </c>
      <c r="AZ39" s="340">
        <f t="shared" si="9"/>
        <v>0</v>
      </c>
      <c r="BA39" s="340">
        <f t="shared" si="9"/>
        <v>0</v>
      </c>
      <c r="BB39" s="340">
        <f t="shared" si="9"/>
        <v>0</v>
      </c>
      <c r="BC39" s="340">
        <f t="shared" si="9"/>
        <v>0</v>
      </c>
      <c r="BD39" s="340">
        <f t="shared" si="9"/>
        <v>0</v>
      </c>
      <c r="BE39" s="340">
        <f t="shared" si="9"/>
        <v>0</v>
      </c>
      <c r="BF39" s="340">
        <f t="shared" si="9"/>
        <v>0</v>
      </c>
      <c r="BG39" s="340">
        <f t="shared" si="9"/>
        <v>0</v>
      </c>
      <c r="BH39" s="340">
        <f t="shared" si="9"/>
        <v>0</v>
      </c>
      <c r="BI39" s="340">
        <f t="shared" si="9"/>
        <v>0</v>
      </c>
      <c r="BJ39" s="340">
        <f t="shared" si="9"/>
        <v>0</v>
      </c>
      <c r="BK39" s="340">
        <f t="shared" si="9"/>
        <v>0</v>
      </c>
      <c r="BL39" s="340">
        <f t="shared" si="9"/>
        <v>0</v>
      </c>
      <c r="BM39" s="340">
        <f t="shared" si="9"/>
        <v>0</v>
      </c>
      <c r="BN39" s="340">
        <f t="shared" si="9"/>
        <v>0</v>
      </c>
      <c r="BO39" s="340">
        <f t="shared" si="9"/>
        <v>0</v>
      </c>
      <c r="BP39" s="340"/>
      <c r="BQ39" s="340">
        <f>SUM(E39:BP39)</f>
        <v>0</v>
      </c>
      <c r="BR39" s="337"/>
    </row>
    <row r="40" spans="1:70" x14ac:dyDescent="0.25">
      <c r="A40" s="546"/>
      <c r="B40" s="341">
        <v>2026</v>
      </c>
      <c r="C40" s="352" t="s">
        <v>323</v>
      </c>
      <c r="D40" s="341" t="s">
        <v>355</v>
      </c>
      <c r="E40" s="358">
        <f t="shared" ref="E40:AJ40" si="10">E29-E18</f>
        <v>0</v>
      </c>
      <c r="F40" s="358">
        <f t="shared" si="10"/>
        <v>3.8472251591862086E-4</v>
      </c>
      <c r="G40" s="358">
        <f t="shared" si="10"/>
        <v>1.1270779132370456E-3</v>
      </c>
      <c r="H40" s="358">
        <f t="shared" si="10"/>
        <v>1.4089886507972632E-3</v>
      </c>
      <c r="I40" s="358">
        <f t="shared" si="10"/>
        <v>1.522185342882787E-3</v>
      </c>
      <c r="J40" s="358">
        <f t="shared" si="10"/>
        <v>1.3061342245665741E-3</v>
      </c>
      <c r="K40" s="358">
        <f t="shared" si="10"/>
        <v>1.0900831062503474E-3</v>
      </c>
      <c r="L40" s="358">
        <f t="shared" si="10"/>
        <v>8.7403198793413461E-4</v>
      </c>
      <c r="M40" s="358">
        <f t="shared" si="10"/>
        <v>6.5798086961792179E-4</v>
      </c>
      <c r="N40" s="358">
        <f t="shared" si="10"/>
        <v>4.419297513016951E-4</v>
      </c>
      <c r="O40" s="358">
        <f t="shared" si="10"/>
        <v>2.2587863298547534E-4</v>
      </c>
      <c r="P40" s="358">
        <f t="shared" si="10"/>
        <v>6.1501373180224833E-5</v>
      </c>
      <c r="Q40" s="358">
        <f t="shared" si="10"/>
        <v>2.5748362665432975E-6</v>
      </c>
      <c r="R40" s="358">
        <f t="shared" si="10"/>
        <v>0</v>
      </c>
      <c r="S40" s="358">
        <f t="shared" si="10"/>
        <v>0</v>
      </c>
      <c r="T40" s="358">
        <f t="shared" si="10"/>
        <v>0.49014139459001016</v>
      </c>
      <c r="U40" s="358">
        <f t="shared" si="10"/>
        <v>0</v>
      </c>
      <c r="V40" s="358">
        <f t="shared" si="10"/>
        <v>0</v>
      </c>
      <c r="W40" s="358">
        <f t="shared" si="10"/>
        <v>0</v>
      </c>
      <c r="X40" s="358">
        <f t="shared" si="10"/>
        <v>0</v>
      </c>
      <c r="Y40" s="358">
        <f t="shared" si="10"/>
        <v>0</v>
      </c>
      <c r="Z40" s="358">
        <f t="shared" si="10"/>
        <v>0</v>
      </c>
      <c r="AA40" s="358">
        <f t="shared" si="10"/>
        <v>0</v>
      </c>
      <c r="AB40" s="358">
        <f t="shared" si="10"/>
        <v>0</v>
      </c>
      <c r="AC40" s="358">
        <f t="shared" si="10"/>
        <v>0</v>
      </c>
      <c r="AD40" s="358">
        <f t="shared" si="10"/>
        <v>0</v>
      </c>
      <c r="AE40" s="358">
        <f t="shared" si="10"/>
        <v>0</v>
      </c>
      <c r="AF40" s="358">
        <f t="shared" si="10"/>
        <v>0</v>
      </c>
      <c r="AG40" s="358">
        <f t="shared" si="10"/>
        <v>0</v>
      </c>
      <c r="AH40" s="358">
        <f t="shared" si="10"/>
        <v>0</v>
      </c>
      <c r="AI40" s="358">
        <f t="shared" si="10"/>
        <v>0</v>
      </c>
      <c r="AJ40" s="358">
        <f t="shared" si="10"/>
        <v>0</v>
      </c>
      <c r="AK40" s="358">
        <f t="shared" ref="AK40:BO40" si="11">AK29-AK18</f>
        <v>0</v>
      </c>
      <c r="AL40" s="358">
        <f t="shared" si="11"/>
        <v>0</v>
      </c>
      <c r="AM40" s="358">
        <f t="shared" si="11"/>
        <v>0</v>
      </c>
      <c r="AN40" s="358">
        <f t="shared" si="11"/>
        <v>0</v>
      </c>
      <c r="AO40" s="358">
        <f t="shared" si="11"/>
        <v>0</v>
      </c>
      <c r="AP40" s="358">
        <f t="shared" si="11"/>
        <v>0</v>
      </c>
      <c r="AQ40" s="358">
        <f t="shared" si="11"/>
        <v>0</v>
      </c>
      <c r="AR40" s="358">
        <f t="shared" si="11"/>
        <v>0</v>
      </c>
      <c r="AS40" s="358">
        <f t="shared" si="11"/>
        <v>0</v>
      </c>
      <c r="AT40" s="358">
        <f t="shared" si="11"/>
        <v>0</v>
      </c>
      <c r="AU40" s="358">
        <f t="shared" si="11"/>
        <v>0</v>
      </c>
      <c r="AV40" s="358">
        <f t="shared" si="11"/>
        <v>0</v>
      </c>
      <c r="AW40" s="358">
        <f t="shared" si="11"/>
        <v>0</v>
      </c>
      <c r="AX40" s="358">
        <f t="shared" si="11"/>
        <v>0</v>
      </c>
      <c r="AY40" s="358">
        <f t="shared" si="11"/>
        <v>0</v>
      </c>
      <c r="AZ40" s="358">
        <f t="shared" si="11"/>
        <v>0</v>
      </c>
      <c r="BA40" s="358">
        <f t="shared" si="11"/>
        <v>0</v>
      </c>
      <c r="BB40" s="358">
        <f t="shared" si="11"/>
        <v>0</v>
      </c>
      <c r="BC40" s="358">
        <f t="shared" si="11"/>
        <v>0</v>
      </c>
      <c r="BD40" s="358">
        <f t="shared" si="11"/>
        <v>0</v>
      </c>
      <c r="BE40" s="358">
        <f t="shared" si="11"/>
        <v>0</v>
      </c>
      <c r="BF40" s="358">
        <f t="shared" si="11"/>
        <v>0</v>
      </c>
      <c r="BG40" s="358">
        <f t="shared" si="11"/>
        <v>0</v>
      </c>
      <c r="BH40" s="358">
        <f t="shared" si="11"/>
        <v>0</v>
      </c>
      <c r="BI40" s="358">
        <f t="shared" si="11"/>
        <v>0</v>
      </c>
      <c r="BJ40" s="358">
        <f t="shared" si="11"/>
        <v>0</v>
      </c>
      <c r="BK40" s="358">
        <f t="shared" si="11"/>
        <v>0</v>
      </c>
      <c r="BL40" s="358">
        <f t="shared" si="11"/>
        <v>0</v>
      </c>
      <c r="BM40" s="358">
        <f t="shared" si="11"/>
        <v>0</v>
      </c>
      <c r="BN40" s="358">
        <f t="shared" si="11"/>
        <v>0</v>
      </c>
      <c r="BO40" s="358">
        <f t="shared" si="11"/>
        <v>0</v>
      </c>
      <c r="BP40" s="342"/>
      <c r="BQ40" s="342">
        <f>SUM(E40:BP40)</f>
        <v>0.49924448379494879</v>
      </c>
      <c r="BR40" s="337"/>
    </row>
    <row r="41" spans="1:70" x14ac:dyDescent="0.25">
      <c r="A41" s="543"/>
      <c r="B41" s="341">
        <v>2026</v>
      </c>
      <c r="C41" s="399" t="s">
        <v>353</v>
      </c>
      <c r="D41" s="341" t="s">
        <v>354</v>
      </c>
      <c r="E41" s="358">
        <f>E30-E19</f>
        <v>0</v>
      </c>
      <c r="F41" s="358">
        <f t="shared" ref="F41:BP41" si="12">F30-F19</f>
        <v>2.7492733869389774E-3</v>
      </c>
      <c r="G41" s="358">
        <f t="shared" si="12"/>
        <v>1.4373026061111904E-2</v>
      </c>
      <c r="H41" s="358">
        <f t="shared" si="12"/>
        <v>2.6951703947408312E-2</v>
      </c>
      <c r="I41" s="358">
        <f t="shared" si="12"/>
        <v>2.8304133878161108E-2</v>
      </c>
      <c r="J41" s="358">
        <f t="shared" si="12"/>
        <v>2.3644850313639054E-2</v>
      </c>
      <c r="K41" s="358">
        <f t="shared" si="12"/>
        <v>1.9470606087610531E-2</v>
      </c>
      <c r="L41" s="358">
        <f t="shared" si="12"/>
        <v>1.55469813144401E-2</v>
      </c>
      <c r="M41" s="358">
        <f t="shared" si="12"/>
        <v>1.1722585736254842E-2</v>
      </c>
      <c r="N41" s="358">
        <f t="shared" si="12"/>
        <v>8.103931411467924E-3</v>
      </c>
      <c r="O41" s="358">
        <f t="shared" si="12"/>
        <v>4.8591716035759625E-3</v>
      </c>
      <c r="P41" s="358">
        <f t="shared" si="12"/>
        <v>2.1218140221027637E-3</v>
      </c>
      <c r="Q41" s="358">
        <f t="shared" si="12"/>
        <v>4.5181710373695672E-4</v>
      </c>
      <c r="R41" s="358">
        <f t="shared" si="12"/>
        <v>-1.0945244934223853E-7</v>
      </c>
      <c r="S41" s="358">
        <f t="shared" si="12"/>
        <v>-1.0945244934404504E-7</v>
      </c>
      <c r="T41" s="358">
        <f t="shared" si="12"/>
        <v>-1.0945244934404504E-7</v>
      </c>
      <c r="U41" s="358">
        <f t="shared" si="12"/>
        <v>-1.0945244934404504E-7</v>
      </c>
      <c r="V41" s="358">
        <f t="shared" si="12"/>
        <v>-1.0945244934404504E-7</v>
      </c>
      <c r="W41" s="358">
        <f t="shared" si="12"/>
        <v>-1.0945244934404504E-7</v>
      </c>
      <c r="X41" s="358">
        <f t="shared" si="12"/>
        <v>-1.0945244934404504E-7</v>
      </c>
      <c r="Y41" s="358">
        <f t="shared" si="12"/>
        <v>-1.0945244934404504E-7</v>
      </c>
      <c r="Z41" s="358">
        <f t="shared" si="12"/>
        <v>-1.0945244934404504E-7</v>
      </c>
      <c r="AA41" s="358">
        <f t="shared" si="12"/>
        <v>-1.0945244934404504E-7</v>
      </c>
      <c r="AB41" s="358">
        <f t="shared" si="12"/>
        <v>-1.0945244934404504E-7</v>
      </c>
      <c r="AC41" s="358">
        <f t="shared" si="12"/>
        <v>-1.0945244934404504E-7</v>
      </c>
      <c r="AD41" s="358">
        <f t="shared" si="12"/>
        <v>-1.0945244934404504E-7</v>
      </c>
      <c r="AE41" s="358">
        <f t="shared" si="12"/>
        <v>-1.0945244934404504E-7</v>
      </c>
      <c r="AF41" s="358">
        <f t="shared" si="12"/>
        <v>-1.0945244934404504E-7</v>
      </c>
      <c r="AG41" s="358">
        <f t="shared" si="12"/>
        <v>-1.0945244934404504E-7</v>
      </c>
      <c r="AH41" s="358">
        <f t="shared" si="12"/>
        <v>-1.0945244934404504E-7</v>
      </c>
      <c r="AI41" s="358">
        <f t="shared" si="12"/>
        <v>-1.0945244934404504E-7</v>
      </c>
      <c r="AJ41" s="358">
        <f t="shared" si="12"/>
        <v>-1.0945244934404504E-7</v>
      </c>
      <c r="AK41" s="358">
        <f t="shared" si="12"/>
        <v>-1.0945244934404504E-7</v>
      </c>
      <c r="AL41" s="358">
        <f t="shared" si="12"/>
        <v>-1.0945244934404504E-7</v>
      </c>
      <c r="AM41" s="358">
        <f t="shared" si="12"/>
        <v>-1.0945244934404504E-7</v>
      </c>
      <c r="AN41" s="358">
        <f t="shared" si="12"/>
        <v>-1.0945244934404504E-7</v>
      </c>
      <c r="AO41" s="358">
        <f t="shared" si="12"/>
        <v>-1.0945244934404504E-7</v>
      </c>
      <c r="AP41" s="358">
        <f t="shared" si="12"/>
        <v>-1.0945244934404504E-7</v>
      </c>
      <c r="AQ41" s="358">
        <f t="shared" si="12"/>
        <v>-1.0945244934404504E-7</v>
      </c>
      <c r="AR41" s="358">
        <f t="shared" si="12"/>
        <v>-1.0945244934404504E-7</v>
      </c>
      <c r="AS41" s="358">
        <f t="shared" si="12"/>
        <v>-1.0945244934404504E-7</v>
      </c>
      <c r="AT41" s="358">
        <f t="shared" si="12"/>
        <v>-1.0945244934404504E-7</v>
      </c>
      <c r="AU41" s="358">
        <f t="shared" si="12"/>
        <v>-1.0945244934404504E-7</v>
      </c>
      <c r="AV41" s="358">
        <f t="shared" si="12"/>
        <v>-1.0945244934404504E-7</v>
      </c>
      <c r="AW41" s="358">
        <f t="shared" si="12"/>
        <v>-1.0945244934404504E-7</v>
      </c>
      <c r="AX41" s="358">
        <f t="shared" si="12"/>
        <v>-1.0945244934404504E-7</v>
      </c>
      <c r="AY41" s="358">
        <f t="shared" si="12"/>
        <v>-1.0945244934404504E-7</v>
      </c>
      <c r="AZ41" s="358">
        <f t="shared" si="12"/>
        <v>-1.0945244934404504E-7</v>
      </c>
      <c r="BA41" s="358">
        <f t="shared" si="12"/>
        <v>-1.0945244934404504E-7</v>
      </c>
      <c r="BB41" s="358">
        <f t="shared" si="12"/>
        <v>-1.0945244934404504E-7</v>
      </c>
      <c r="BC41" s="358">
        <f t="shared" si="12"/>
        <v>-1.0945244934404504E-7</v>
      </c>
      <c r="BD41" s="358">
        <f t="shared" si="12"/>
        <v>-1.0945244934404504E-7</v>
      </c>
      <c r="BE41" s="358">
        <f t="shared" si="12"/>
        <v>-1.0945244934404504E-7</v>
      </c>
      <c r="BF41" s="358">
        <f t="shared" si="12"/>
        <v>-1.0945244934404504E-7</v>
      </c>
      <c r="BG41" s="358">
        <f t="shared" si="12"/>
        <v>-1.0945244934404504E-7</v>
      </c>
      <c r="BH41" s="358">
        <f t="shared" si="12"/>
        <v>-1.0945244934404504E-7</v>
      </c>
      <c r="BI41" s="358">
        <f t="shared" si="12"/>
        <v>-1.0945244934404504E-7</v>
      </c>
      <c r="BJ41" s="358">
        <f t="shared" si="12"/>
        <v>-1.0945244934404504E-7</v>
      </c>
      <c r="BK41" s="358">
        <f t="shared" si="12"/>
        <v>-1.0945244934404504E-7</v>
      </c>
      <c r="BL41" s="358">
        <f t="shared" si="12"/>
        <v>-1.0945244934404504E-7</v>
      </c>
      <c r="BM41" s="358">
        <f t="shared" si="12"/>
        <v>-1.0945244934404504E-7</v>
      </c>
      <c r="BN41" s="358">
        <f t="shared" si="12"/>
        <v>-1.0945244934404504E-7</v>
      </c>
      <c r="BO41" s="358">
        <f t="shared" si="12"/>
        <v>-1.0945244934404504E-7</v>
      </c>
      <c r="BP41" s="358">
        <f t="shared" si="12"/>
        <v>0</v>
      </c>
      <c r="BQ41" s="342">
        <f>SUM(E41:BP41)</f>
        <v>0.15829442224398074</v>
      </c>
      <c r="BR41" s="337"/>
    </row>
    <row r="43" spans="1:70" x14ac:dyDescent="0.25">
      <c r="A43" s="542" t="s">
        <v>341</v>
      </c>
      <c r="B43" s="339">
        <v>2017</v>
      </c>
      <c r="C43" s="380" t="s">
        <v>309</v>
      </c>
      <c r="D43" s="382" t="s">
        <v>272</v>
      </c>
      <c r="E43" s="340">
        <f t="shared" ref="E43:AJ43" si="13">E33+E36+E39</f>
        <v>0</v>
      </c>
      <c r="F43" s="340">
        <f t="shared" si="13"/>
        <v>0</v>
      </c>
      <c r="G43" s="340">
        <f t="shared" si="13"/>
        <v>0</v>
      </c>
      <c r="H43" s="340">
        <f t="shared" si="13"/>
        <v>0</v>
      </c>
      <c r="I43" s="340">
        <f t="shared" si="13"/>
        <v>0</v>
      </c>
      <c r="J43" s="340">
        <f t="shared" si="13"/>
        <v>0</v>
      </c>
      <c r="K43" s="340">
        <f t="shared" si="13"/>
        <v>0</v>
      </c>
      <c r="L43" s="340">
        <f t="shared" si="13"/>
        <v>0</v>
      </c>
      <c r="M43" s="340">
        <f t="shared" si="13"/>
        <v>0</v>
      </c>
      <c r="N43" s="340">
        <f t="shared" si="13"/>
        <v>0</v>
      </c>
      <c r="O43" s="340">
        <f t="shared" si="13"/>
        <v>0</v>
      </c>
      <c r="P43" s="340">
        <f t="shared" si="13"/>
        <v>0</v>
      </c>
      <c r="Q43" s="340">
        <f t="shared" si="13"/>
        <v>0</v>
      </c>
      <c r="R43" s="340">
        <f t="shared" si="13"/>
        <v>0</v>
      </c>
      <c r="S43" s="340">
        <f t="shared" si="13"/>
        <v>0</v>
      </c>
      <c r="T43" s="340">
        <f t="shared" si="13"/>
        <v>0</v>
      </c>
      <c r="U43" s="340">
        <f t="shared" si="13"/>
        <v>0</v>
      </c>
      <c r="V43" s="340">
        <f t="shared" si="13"/>
        <v>0</v>
      </c>
      <c r="W43" s="340">
        <f t="shared" si="13"/>
        <v>0</v>
      </c>
      <c r="X43" s="340">
        <f t="shared" si="13"/>
        <v>0</v>
      </c>
      <c r="Y43" s="340">
        <f t="shared" si="13"/>
        <v>0</v>
      </c>
      <c r="Z43" s="340">
        <f t="shared" si="13"/>
        <v>0</v>
      </c>
      <c r="AA43" s="340">
        <f t="shared" si="13"/>
        <v>0</v>
      </c>
      <c r="AB43" s="340">
        <f t="shared" si="13"/>
        <v>0</v>
      </c>
      <c r="AC43" s="340">
        <f t="shared" si="13"/>
        <v>0</v>
      </c>
      <c r="AD43" s="340">
        <f t="shared" si="13"/>
        <v>0</v>
      </c>
      <c r="AE43" s="340">
        <f t="shared" si="13"/>
        <v>0</v>
      </c>
      <c r="AF43" s="340">
        <f t="shared" si="13"/>
        <v>0</v>
      </c>
      <c r="AG43" s="340">
        <f t="shared" si="13"/>
        <v>0</v>
      </c>
      <c r="AH43" s="340">
        <f t="shared" si="13"/>
        <v>0</v>
      </c>
      <c r="AI43" s="340">
        <f t="shared" si="13"/>
        <v>0</v>
      </c>
      <c r="AJ43" s="340">
        <f t="shared" si="13"/>
        <v>0</v>
      </c>
      <c r="AK43" s="340">
        <f t="shared" ref="AK43:BP43" si="14">AK33+AK36+AK39</f>
        <v>0</v>
      </c>
      <c r="AL43" s="340">
        <f t="shared" si="14"/>
        <v>0</v>
      </c>
      <c r="AM43" s="340">
        <f t="shared" si="14"/>
        <v>0</v>
      </c>
      <c r="AN43" s="340">
        <f t="shared" si="14"/>
        <v>0</v>
      </c>
      <c r="AO43" s="340">
        <f t="shared" si="14"/>
        <v>0</v>
      </c>
      <c r="AP43" s="340">
        <f t="shared" si="14"/>
        <v>0</v>
      </c>
      <c r="AQ43" s="340">
        <f t="shared" si="14"/>
        <v>0</v>
      </c>
      <c r="AR43" s="340">
        <f t="shared" si="14"/>
        <v>0</v>
      </c>
      <c r="AS43" s="340">
        <f t="shared" si="14"/>
        <v>0</v>
      </c>
      <c r="AT43" s="340">
        <f t="shared" si="14"/>
        <v>0</v>
      </c>
      <c r="AU43" s="340">
        <f t="shared" si="14"/>
        <v>0</v>
      </c>
      <c r="AV43" s="340">
        <f t="shared" si="14"/>
        <v>0</v>
      </c>
      <c r="AW43" s="340">
        <f t="shared" si="14"/>
        <v>0</v>
      </c>
      <c r="AX43" s="340">
        <f t="shared" si="14"/>
        <v>0</v>
      </c>
      <c r="AY43" s="340">
        <f t="shared" si="14"/>
        <v>0</v>
      </c>
      <c r="AZ43" s="340">
        <f t="shared" si="14"/>
        <v>0</v>
      </c>
      <c r="BA43" s="340">
        <f t="shared" si="14"/>
        <v>0</v>
      </c>
      <c r="BB43" s="340">
        <f t="shared" si="14"/>
        <v>0</v>
      </c>
      <c r="BC43" s="340">
        <f t="shared" si="14"/>
        <v>0</v>
      </c>
      <c r="BD43" s="340">
        <f t="shared" si="14"/>
        <v>0</v>
      </c>
      <c r="BE43" s="340">
        <f t="shared" si="14"/>
        <v>0</v>
      </c>
      <c r="BF43" s="340">
        <f t="shared" si="14"/>
        <v>0</v>
      </c>
      <c r="BG43" s="340">
        <f t="shared" si="14"/>
        <v>0</v>
      </c>
      <c r="BH43" s="340">
        <f t="shared" si="14"/>
        <v>0</v>
      </c>
      <c r="BI43" s="340">
        <f t="shared" si="14"/>
        <v>0</v>
      </c>
      <c r="BJ43" s="340">
        <f t="shared" si="14"/>
        <v>0</v>
      </c>
      <c r="BK43" s="340">
        <f t="shared" si="14"/>
        <v>0</v>
      </c>
      <c r="BL43" s="340">
        <f t="shared" si="14"/>
        <v>0</v>
      </c>
      <c r="BM43" s="340">
        <f t="shared" si="14"/>
        <v>0</v>
      </c>
      <c r="BN43" s="340">
        <f t="shared" si="14"/>
        <v>0</v>
      </c>
      <c r="BO43" s="340">
        <f t="shared" si="14"/>
        <v>0</v>
      </c>
      <c r="BP43" s="340">
        <f t="shared" si="14"/>
        <v>0</v>
      </c>
      <c r="BQ43" s="340">
        <f>SUM(E43:BP43)</f>
        <v>0</v>
      </c>
    </row>
    <row r="44" spans="1:70" x14ac:dyDescent="0.25">
      <c r="A44" s="543"/>
      <c r="B44" s="341">
        <v>2026</v>
      </c>
      <c r="C44" s="381" t="s">
        <v>309</v>
      </c>
      <c r="D44" s="383" t="s">
        <v>272</v>
      </c>
      <c r="E44" s="358">
        <f>E34+E37+E40+E41</f>
        <v>3.5788141015685726E-3</v>
      </c>
      <c r="F44" s="358">
        <f t="shared" ref="F44:BP44" si="15">F34+F37+F40+F41</f>
        <v>5.4848315070740644E-2</v>
      </c>
      <c r="G44" s="358">
        <f t="shared" si="15"/>
        <v>0.15697404037319404</v>
      </c>
      <c r="H44" s="358">
        <f t="shared" si="15"/>
        <v>0.21921812061466811</v>
      </c>
      <c r="I44" s="358">
        <f t="shared" si="15"/>
        <v>0.34393251991870127</v>
      </c>
      <c r="J44" s="358">
        <f t="shared" si="15"/>
        <v>5.1196001092999016E-2</v>
      </c>
      <c r="K44" s="358">
        <f t="shared" si="15"/>
        <v>-1.7466882504803807</v>
      </c>
      <c r="L44" s="358">
        <f t="shared" si="15"/>
        <v>-3.2239195603901023</v>
      </c>
      <c r="M44" s="358">
        <f t="shared" si="15"/>
        <v>-3.3332345324010166</v>
      </c>
      <c r="N44" s="358">
        <f t="shared" si="15"/>
        <v>-3.4635697692990499</v>
      </c>
      <c r="O44" s="358">
        <f t="shared" si="15"/>
        <v>-3.5753331960698382</v>
      </c>
      <c r="P44" s="358">
        <f t="shared" si="15"/>
        <v>-3.2657122817182729</v>
      </c>
      <c r="Q44" s="358">
        <f t="shared" si="15"/>
        <v>-2.9549050926691889</v>
      </c>
      <c r="R44" s="358">
        <f t="shared" si="15"/>
        <v>-2.6264455579688244</v>
      </c>
      <c r="S44" s="358">
        <f t="shared" si="15"/>
        <v>4.9676656937554755</v>
      </c>
      <c r="T44" s="358">
        <f t="shared" si="15"/>
        <v>144.65813645077645</v>
      </c>
      <c r="U44" s="358">
        <f t="shared" si="15"/>
        <v>-3.1617132791075231</v>
      </c>
      <c r="V44" s="358">
        <f t="shared" si="15"/>
        <v>-1.301720689064626</v>
      </c>
      <c r="W44" s="358">
        <f t="shared" si="15"/>
        <v>-0.85070646064345434</v>
      </c>
      <c r="X44" s="358">
        <f t="shared" si="15"/>
        <v>-0.41547513461299157</v>
      </c>
      <c r="Y44" s="358">
        <f t="shared" si="15"/>
        <v>3.4998019550392138E-3</v>
      </c>
      <c r="Z44" s="358">
        <f t="shared" si="15"/>
        <v>3.4998019550392138E-3</v>
      </c>
      <c r="AA44" s="358">
        <f t="shared" si="15"/>
        <v>3.4998019550392138E-3</v>
      </c>
      <c r="AB44" s="358">
        <f t="shared" si="15"/>
        <v>3.4998019550392138E-3</v>
      </c>
      <c r="AC44" s="358">
        <f t="shared" si="15"/>
        <v>3.4998019550392138E-3</v>
      </c>
      <c r="AD44" s="358">
        <f t="shared" si="15"/>
        <v>3.4998019550392138E-3</v>
      </c>
      <c r="AE44" s="358">
        <f t="shared" si="15"/>
        <v>3.4998019550392138E-3</v>
      </c>
      <c r="AF44" s="358">
        <f t="shared" si="15"/>
        <v>3.4998019550392138E-3</v>
      </c>
      <c r="AG44" s="358">
        <f t="shared" si="15"/>
        <v>3.4998019550392138E-3</v>
      </c>
      <c r="AH44" s="358">
        <f t="shared" si="15"/>
        <v>3.4998019550392138E-3</v>
      </c>
      <c r="AI44" s="358">
        <f t="shared" si="15"/>
        <v>3.4998019550392138E-3</v>
      </c>
      <c r="AJ44" s="358">
        <f t="shared" si="15"/>
        <v>3.4998019550392138E-3</v>
      </c>
      <c r="AK44" s="358">
        <f t="shared" si="15"/>
        <v>3.4998019550392138E-3</v>
      </c>
      <c r="AL44" s="358">
        <f t="shared" si="15"/>
        <v>3.4998019550392138E-3</v>
      </c>
      <c r="AM44" s="358">
        <f t="shared" si="15"/>
        <v>3.4998019550392138E-3</v>
      </c>
      <c r="AN44" s="358">
        <f t="shared" si="15"/>
        <v>3.4998019550392138E-3</v>
      </c>
      <c r="AO44" s="358">
        <f t="shared" si="15"/>
        <v>3.4998019550392138E-3</v>
      </c>
      <c r="AP44" s="358">
        <f t="shared" si="15"/>
        <v>3.4998019550392138E-3</v>
      </c>
      <c r="AQ44" s="358">
        <f t="shared" si="15"/>
        <v>3.4998019550392138E-3</v>
      </c>
      <c r="AR44" s="358">
        <f t="shared" si="15"/>
        <v>3.4998019550392138E-3</v>
      </c>
      <c r="AS44" s="358">
        <f t="shared" si="15"/>
        <v>3.4998019550392138E-3</v>
      </c>
      <c r="AT44" s="358">
        <f t="shared" si="15"/>
        <v>3.4998019550392138E-3</v>
      </c>
      <c r="AU44" s="358">
        <f t="shared" si="15"/>
        <v>3.4998019550392138E-3</v>
      </c>
      <c r="AV44" s="358">
        <f t="shared" si="15"/>
        <v>3.4998019550392138E-3</v>
      </c>
      <c r="AW44" s="358">
        <f t="shared" si="15"/>
        <v>3.4998019550392138E-3</v>
      </c>
      <c r="AX44" s="358">
        <f t="shared" si="15"/>
        <v>3.4998019550392138E-3</v>
      </c>
      <c r="AY44" s="358">
        <f t="shared" si="15"/>
        <v>3.4998019550392138E-3</v>
      </c>
      <c r="AZ44" s="358">
        <f t="shared" si="15"/>
        <v>3.4998019550392138E-3</v>
      </c>
      <c r="BA44" s="358">
        <f t="shared" si="15"/>
        <v>3.4998019550392138E-3</v>
      </c>
      <c r="BB44" s="358">
        <f t="shared" si="15"/>
        <v>3.4998019550392138E-3</v>
      </c>
      <c r="BC44" s="358">
        <f t="shared" si="15"/>
        <v>3.4998019550392138E-3</v>
      </c>
      <c r="BD44" s="358">
        <f t="shared" si="15"/>
        <v>3.4998019550392138E-3</v>
      </c>
      <c r="BE44" s="358">
        <f t="shared" si="15"/>
        <v>3.4998019550392138E-3</v>
      </c>
      <c r="BF44" s="358">
        <f t="shared" si="15"/>
        <v>3.4998019550392138E-3</v>
      </c>
      <c r="BG44" s="358">
        <f t="shared" si="15"/>
        <v>3.4998019550392138E-3</v>
      </c>
      <c r="BH44" s="358">
        <f t="shared" si="15"/>
        <v>3.4998019550392138E-3</v>
      </c>
      <c r="BI44" s="358">
        <f t="shared" si="15"/>
        <v>3.4998019550392138E-3</v>
      </c>
      <c r="BJ44" s="358">
        <f t="shared" si="15"/>
        <v>3.4998019550392138E-3</v>
      </c>
      <c r="BK44" s="358">
        <f t="shared" si="15"/>
        <v>3.4998019550392138E-3</v>
      </c>
      <c r="BL44" s="358">
        <f t="shared" si="15"/>
        <v>3.4998019550392138E-3</v>
      </c>
      <c r="BM44" s="358">
        <f t="shared" si="15"/>
        <v>3.4998019550392138E-3</v>
      </c>
      <c r="BN44" s="358">
        <f t="shared" si="15"/>
        <v>3.4998019550392138E-3</v>
      </c>
      <c r="BO44" s="358">
        <f t="shared" si="15"/>
        <v>3.4998019550392138E-3</v>
      </c>
      <c r="BP44" s="358">
        <f t="shared" si="15"/>
        <v>0</v>
      </c>
      <c r="BQ44" s="342">
        <f>SUM(E44:BP44)</f>
        <v>120.68661763534546</v>
      </c>
    </row>
  </sheetData>
  <mergeCells count="7">
    <mergeCell ref="A43:A44"/>
    <mergeCell ref="A33:A34"/>
    <mergeCell ref="A11:A12"/>
    <mergeCell ref="A22:A23"/>
    <mergeCell ref="A14:A19"/>
    <mergeCell ref="A25:A30"/>
    <mergeCell ref="A36:A41"/>
  </mergeCells>
  <pageMargins left="0.25" right="0.25" top="0.5" bottom="0.5" header="0.3" footer="0.3"/>
  <pageSetup paperSize="256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I9" activePane="bottomRight" state="frozen"/>
      <selection activeCell="A62" sqref="A62"/>
      <selection pane="topRight" activeCell="A62" sqref="A62"/>
      <selection pane="bottomLeft" activeCell="A62" sqref="A62"/>
      <selection pane="bottomRight" activeCell="L1" sqref="L1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329</v>
      </c>
    </row>
    <row r="2" spans="1:67" ht="15" customHeight="1" x14ac:dyDescent="0.2">
      <c r="A2" s="57" t="s">
        <v>21</v>
      </c>
      <c r="B2" s="105" t="str">
        <f>VLOOKUP($B$1,'Assumptions (Inputs)'!$B$7:$G$24,2,FALSE)</f>
        <v>Glendale 5th Transformer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Y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(Escalated)'!E33</f>
        <v>0</v>
      </c>
      <c r="C13" s="126">
        <f>'CapEx (Escalated)'!F33</f>
        <v>0</v>
      </c>
      <c r="D13" s="126">
        <f>'CapEx (Escalated)'!G33</f>
        <v>0</v>
      </c>
      <c r="E13" s="126">
        <f>'CapEx (Escalated)'!H33</f>
        <v>0</v>
      </c>
      <c r="F13" s="126">
        <f>'CapEx (Escalated)'!I33</f>
        <v>0</v>
      </c>
      <c r="G13" s="126">
        <f>'CapEx (Escalated)'!J33</f>
        <v>0</v>
      </c>
      <c r="H13" s="126">
        <f>'CapEx (Escalated)'!K33</f>
        <v>0</v>
      </c>
      <c r="I13" s="126">
        <f>'CapEx (Escalated)'!L33</f>
        <v>0</v>
      </c>
      <c r="J13" s="126">
        <f>'CapEx (Escalated)'!M33</f>
        <v>0</v>
      </c>
      <c r="K13" s="126">
        <f>'CapEx (Escalated)'!N33</f>
        <v>0</v>
      </c>
      <c r="L13" s="126">
        <f>'CapEx (Escalated)'!O33</f>
        <v>0</v>
      </c>
      <c r="M13" s="126">
        <f>'CapEx (Escalated)'!P33</f>
        <v>0</v>
      </c>
      <c r="N13" s="126">
        <f>'CapEx (Escalated)'!Q33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>
        <f>-D13</f>
        <v>0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1">E60</f>
        <v>9.6100000000000005E-2</v>
      </c>
      <c r="G60" s="355">
        <f t="shared" si="31"/>
        <v>9.6100000000000005E-2</v>
      </c>
      <c r="H60" s="355">
        <f t="shared" si="31"/>
        <v>9.6100000000000005E-2</v>
      </c>
      <c r="I60" s="355">
        <f t="shared" si="31"/>
        <v>9.6100000000000005E-2</v>
      </c>
      <c r="J60" s="355">
        <f t="shared" si="31"/>
        <v>9.6100000000000005E-2</v>
      </c>
      <c r="K60" s="355">
        <f t="shared" si="31"/>
        <v>9.6100000000000005E-2</v>
      </c>
      <c r="L60" s="355">
        <f t="shared" si="31"/>
        <v>9.6100000000000005E-2</v>
      </c>
      <c r="M60" s="355">
        <f t="shared" si="31"/>
        <v>9.6100000000000005E-2</v>
      </c>
      <c r="N60" s="355">
        <f t="shared" si="31"/>
        <v>9.6100000000000005E-2</v>
      </c>
      <c r="O60" s="355">
        <f t="shared" si="31"/>
        <v>9.6100000000000005E-2</v>
      </c>
      <c r="P60" s="355">
        <f t="shared" si="31"/>
        <v>9.6100000000000005E-2</v>
      </c>
      <c r="Q60" s="355">
        <f t="shared" si="31"/>
        <v>9.6100000000000005E-2</v>
      </c>
      <c r="R60" s="355">
        <f t="shared" si="31"/>
        <v>9.6100000000000005E-2</v>
      </c>
      <c r="S60" s="355">
        <f t="shared" si="31"/>
        <v>9.6100000000000005E-2</v>
      </c>
      <c r="T60" s="355">
        <f t="shared" si="31"/>
        <v>9.6100000000000005E-2</v>
      </c>
      <c r="U60" s="355">
        <f t="shared" si="31"/>
        <v>9.6100000000000005E-2</v>
      </c>
      <c r="V60" s="355">
        <f t="shared" si="31"/>
        <v>9.6100000000000005E-2</v>
      </c>
      <c r="W60" s="355">
        <f t="shared" si="31"/>
        <v>9.6100000000000005E-2</v>
      </c>
      <c r="X60" s="355">
        <f t="shared" si="31"/>
        <v>9.6100000000000005E-2</v>
      </c>
      <c r="Y60" s="355">
        <f t="shared" si="31"/>
        <v>9.6100000000000005E-2</v>
      </c>
      <c r="Z60" s="355">
        <f t="shared" si="31"/>
        <v>9.6100000000000005E-2</v>
      </c>
      <c r="AA60" s="355">
        <f t="shared" si="31"/>
        <v>9.6100000000000005E-2</v>
      </c>
      <c r="AB60" s="355">
        <f t="shared" si="31"/>
        <v>9.6100000000000005E-2</v>
      </c>
      <c r="AC60" s="355">
        <f t="shared" si="31"/>
        <v>9.6100000000000005E-2</v>
      </c>
      <c r="AD60" s="355">
        <f t="shared" si="31"/>
        <v>9.6100000000000005E-2</v>
      </c>
      <c r="AE60" s="355">
        <f t="shared" si="31"/>
        <v>9.6100000000000005E-2</v>
      </c>
      <c r="AF60" s="355">
        <f t="shared" si="31"/>
        <v>9.6100000000000005E-2</v>
      </c>
      <c r="AG60" s="355">
        <f t="shared" si="31"/>
        <v>9.6100000000000005E-2</v>
      </c>
      <c r="AH60" s="355">
        <f t="shared" si="31"/>
        <v>9.6100000000000005E-2</v>
      </c>
      <c r="AI60" s="355">
        <f t="shared" si="31"/>
        <v>9.6100000000000005E-2</v>
      </c>
      <c r="AJ60" s="355">
        <f t="shared" si="31"/>
        <v>9.6100000000000005E-2</v>
      </c>
      <c r="AK60" s="355">
        <f t="shared" si="31"/>
        <v>9.6100000000000005E-2</v>
      </c>
      <c r="AL60" s="355">
        <f t="shared" si="31"/>
        <v>9.6100000000000005E-2</v>
      </c>
      <c r="AM60" s="355">
        <f t="shared" si="31"/>
        <v>9.6100000000000005E-2</v>
      </c>
      <c r="AN60" s="355">
        <f t="shared" si="31"/>
        <v>9.6100000000000005E-2</v>
      </c>
      <c r="AO60" s="355">
        <f t="shared" si="31"/>
        <v>9.6100000000000005E-2</v>
      </c>
      <c r="AP60" s="355">
        <f t="shared" si="31"/>
        <v>9.6100000000000005E-2</v>
      </c>
      <c r="AQ60" s="355">
        <f t="shared" si="31"/>
        <v>9.6100000000000005E-2</v>
      </c>
      <c r="AR60" s="355">
        <f t="shared" si="31"/>
        <v>9.6100000000000005E-2</v>
      </c>
      <c r="AS60" s="355">
        <f t="shared" si="31"/>
        <v>9.6100000000000005E-2</v>
      </c>
      <c r="AT60" s="355">
        <f t="shared" si="31"/>
        <v>9.6100000000000005E-2</v>
      </c>
      <c r="AU60" s="355">
        <f t="shared" si="31"/>
        <v>9.6100000000000005E-2</v>
      </c>
      <c r="AV60" s="355">
        <f t="shared" si="31"/>
        <v>9.6100000000000005E-2</v>
      </c>
      <c r="AW60" s="355">
        <f t="shared" si="31"/>
        <v>9.6100000000000005E-2</v>
      </c>
      <c r="AX60" s="355">
        <f t="shared" si="31"/>
        <v>9.6100000000000005E-2</v>
      </c>
      <c r="AY60" s="355">
        <f t="shared" si="31"/>
        <v>9.6100000000000005E-2</v>
      </c>
      <c r="AZ60" s="355">
        <f t="shared" si="31"/>
        <v>9.6100000000000005E-2</v>
      </c>
      <c r="BA60" s="355">
        <f t="shared" si="31"/>
        <v>9.6100000000000005E-2</v>
      </c>
      <c r="BB60" s="355">
        <f t="shared" si="31"/>
        <v>9.6100000000000005E-2</v>
      </c>
      <c r="BC60" s="355">
        <f t="shared" si="31"/>
        <v>9.6100000000000005E-2</v>
      </c>
      <c r="BD60" s="355">
        <f t="shared" si="31"/>
        <v>9.6100000000000005E-2</v>
      </c>
      <c r="BE60" s="355">
        <f t="shared" si="31"/>
        <v>9.6100000000000005E-2</v>
      </c>
      <c r="BF60" s="355">
        <f t="shared" si="31"/>
        <v>9.6100000000000005E-2</v>
      </c>
      <c r="BG60" s="355">
        <f t="shared" si="31"/>
        <v>9.6100000000000005E-2</v>
      </c>
      <c r="BH60" s="355">
        <f t="shared" si="31"/>
        <v>9.6100000000000005E-2</v>
      </c>
      <c r="BI60" s="355">
        <f t="shared" si="31"/>
        <v>9.6100000000000005E-2</v>
      </c>
      <c r="BJ60" s="355">
        <f t="shared" si="31"/>
        <v>9.6100000000000005E-2</v>
      </c>
      <c r="BK60" s="355">
        <f t="shared" si="31"/>
        <v>9.6100000000000005E-2</v>
      </c>
      <c r="BL60" s="355">
        <f t="shared" si="31"/>
        <v>9.6100000000000005E-2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6">F64</f>
        <v>1.0297600659046442</v>
      </c>
      <c r="H64" s="211">
        <f t="shared" si="36"/>
        <v>1.0297600659046442</v>
      </c>
      <c r="I64" s="211">
        <f t="shared" si="36"/>
        <v>1.0297600659046442</v>
      </c>
      <c r="J64" s="211">
        <f t="shared" si="36"/>
        <v>1.0297600659046442</v>
      </c>
      <c r="K64" s="211">
        <f t="shared" si="36"/>
        <v>1.0297600659046442</v>
      </c>
      <c r="L64" s="211">
        <f t="shared" si="36"/>
        <v>1.0297600659046442</v>
      </c>
      <c r="M64" s="211">
        <f t="shared" si="36"/>
        <v>1.0297600659046442</v>
      </c>
      <c r="N64" s="211">
        <f t="shared" si="36"/>
        <v>1.0297600659046442</v>
      </c>
      <c r="O64" s="211">
        <f t="shared" si="36"/>
        <v>1.0297600659046442</v>
      </c>
      <c r="P64" s="211">
        <f t="shared" si="36"/>
        <v>1.0297600659046442</v>
      </c>
      <c r="Q64" s="211">
        <f t="shared" si="36"/>
        <v>1.0297600659046442</v>
      </c>
      <c r="R64" s="211">
        <f t="shared" si="36"/>
        <v>1.0297600659046442</v>
      </c>
      <c r="S64" s="211">
        <f t="shared" si="36"/>
        <v>1.0297600659046442</v>
      </c>
      <c r="T64" s="211">
        <f t="shared" si="36"/>
        <v>1.0297600659046442</v>
      </c>
      <c r="U64" s="211">
        <f t="shared" si="36"/>
        <v>1.0297600659046442</v>
      </c>
      <c r="V64" s="211">
        <f t="shared" si="36"/>
        <v>1.0297600659046442</v>
      </c>
      <c r="W64" s="211">
        <f t="shared" si="36"/>
        <v>1.0297600659046442</v>
      </c>
      <c r="X64" s="211">
        <f t="shared" si="36"/>
        <v>1.0297600659046442</v>
      </c>
      <c r="Y64" s="211">
        <f t="shared" si="36"/>
        <v>1.0297600659046442</v>
      </c>
      <c r="Z64" s="211">
        <f t="shared" si="36"/>
        <v>1.0297600659046442</v>
      </c>
      <c r="AA64" s="211">
        <f t="shared" si="36"/>
        <v>1.0297600659046442</v>
      </c>
      <c r="AB64" s="211">
        <f t="shared" si="36"/>
        <v>1.0297600659046442</v>
      </c>
      <c r="AC64" s="211">
        <f t="shared" si="36"/>
        <v>1.0297600659046442</v>
      </c>
      <c r="AD64" s="211">
        <f t="shared" si="36"/>
        <v>1.0297600659046442</v>
      </c>
      <c r="AE64" s="211">
        <f t="shared" si="36"/>
        <v>1.0297600659046442</v>
      </c>
      <c r="AF64" s="211">
        <f t="shared" si="36"/>
        <v>1.0297600659046442</v>
      </c>
      <c r="AG64" s="211">
        <f t="shared" si="36"/>
        <v>1.0297600659046442</v>
      </c>
      <c r="AH64" s="211">
        <f t="shared" si="36"/>
        <v>1.0297600659046442</v>
      </c>
      <c r="AI64" s="211">
        <f t="shared" si="36"/>
        <v>1.0297600659046442</v>
      </c>
      <c r="AJ64" s="211">
        <f t="shared" si="36"/>
        <v>1.0297600659046442</v>
      </c>
      <c r="AK64" s="211">
        <f t="shared" si="36"/>
        <v>1.0297600659046442</v>
      </c>
      <c r="AL64" s="211">
        <f t="shared" si="36"/>
        <v>1.0297600659046442</v>
      </c>
      <c r="AM64" s="211">
        <f t="shared" si="36"/>
        <v>1.0297600659046442</v>
      </c>
      <c r="AN64" s="211">
        <f t="shared" si="36"/>
        <v>1.0297600659046442</v>
      </c>
      <c r="AO64" s="211">
        <f t="shared" si="36"/>
        <v>1.0297600659046442</v>
      </c>
      <c r="AP64" s="211">
        <f t="shared" si="36"/>
        <v>1.0297600659046442</v>
      </c>
      <c r="AQ64" s="211">
        <f t="shared" si="36"/>
        <v>1.0297600659046442</v>
      </c>
      <c r="AR64" s="211">
        <f t="shared" si="36"/>
        <v>1.0297600659046442</v>
      </c>
      <c r="AS64" s="211">
        <f t="shared" si="36"/>
        <v>1.0297600659046442</v>
      </c>
      <c r="AT64" s="211">
        <f t="shared" si="36"/>
        <v>1.0297600659046442</v>
      </c>
      <c r="AU64" s="211">
        <f t="shared" si="36"/>
        <v>1.0297600659046442</v>
      </c>
      <c r="AV64" s="211">
        <f t="shared" si="36"/>
        <v>1.0297600659046442</v>
      </c>
      <c r="AW64" s="211">
        <f t="shared" si="36"/>
        <v>1.0297600659046442</v>
      </c>
      <c r="AX64" s="211">
        <f t="shared" si="36"/>
        <v>1.0297600659046442</v>
      </c>
      <c r="AY64" s="211">
        <f t="shared" si="36"/>
        <v>1.0297600659046442</v>
      </c>
      <c r="AZ64" s="211">
        <f t="shared" si="36"/>
        <v>1.0297600659046442</v>
      </c>
      <c r="BA64" s="211">
        <f t="shared" si="36"/>
        <v>1.0297600659046442</v>
      </c>
      <c r="BB64" s="211">
        <f t="shared" si="36"/>
        <v>1.0297600659046442</v>
      </c>
      <c r="BC64" s="211">
        <f t="shared" si="36"/>
        <v>1.0297600659046442</v>
      </c>
      <c r="BD64" s="211">
        <f t="shared" si="36"/>
        <v>1.0297600659046442</v>
      </c>
      <c r="BE64" s="211">
        <f t="shared" si="36"/>
        <v>1.0297600659046442</v>
      </c>
      <c r="BF64" s="211">
        <f t="shared" si="36"/>
        <v>1.0297600659046442</v>
      </c>
      <c r="BG64" s="211">
        <f t="shared" si="36"/>
        <v>1.0297600659046442</v>
      </c>
      <c r="BH64" s="211">
        <f t="shared" si="36"/>
        <v>1.0297600659046442</v>
      </c>
      <c r="BI64" s="211">
        <f t="shared" si="36"/>
        <v>1.0297600659046442</v>
      </c>
      <c r="BJ64" s="211">
        <f t="shared" si="36"/>
        <v>1.0297600659046442</v>
      </c>
      <c r="BK64" s="211">
        <f t="shared" si="36"/>
        <v>1.0297600659046442</v>
      </c>
      <c r="BL64" s="211">
        <f t="shared" si="36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7">C63*C64</f>
        <v>0</v>
      </c>
      <c r="D65" s="116">
        <f t="shared" si="37"/>
        <v>0</v>
      </c>
      <c r="E65" s="116">
        <f t="shared" si="37"/>
        <v>0</v>
      </c>
      <c r="F65" s="116">
        <f t="shared" si="37"/>
        <v>0</v>
      </c>
      <c r="G65" s="116">
        <f t="shared" si="37"/>
        <v>0</v>
      </c>
      <c r="H65" s="116">
        <f t="shared" si="37"/>
        <v>0</v>
      </c>
      <c r="I65" s="116">
        <f t="shared" si="37"/>
        <v>0</v>
      </c>
      <c r="J65" s="116">
        <f t="shared" si="37"/>
        <v>0</v>
      </c>
      <c r="K65" s="116">
        <f t="shared" si="37"/>
        <v>0</v>
      </c>
      <c r="L65" s="116">
        <f t="shared" si="37"/>
        <v>0</v>
      </c>
      <c r="M65" s="116">
        <f t="shared" si="37"/>
        <v>0</v>
      </c>
      <c r="N65" s="116">
        <f t="shared" si="37"/>
        <v>0</v>
      </c>
      <c r="O65" s="116">
        <f t="shared" si="37"/>
        <v>0</v>
      </c>
      <c r="P65" s="116">
        <f t="shared" si="37"/>
        <v>0</v>
      </c>
      <c r="Q65" s="116">
        <f t="shared" si="37"/>
        <v>0</v>
      </c>
      <c r="R65" s="116">
        <f t="shared" si="37"/>
        <v>0</v>
      </c>
      <c r="S65" s="116">
        <f t="shared" si="37"/>
        <v>0</v>
      </c>
      <c r="T65" s="116">
        <f t="shared" si="37"/>
        <v>0</v>
      </c>
      <c r="U65" s="116">
        <f t="shared" si="37"/>
        <v>0</v>
      </c>
      <c r="V65" s="116">
        <f t="shared" si="37"/>
        <v>0</v>
      </c>
      <c r="W65" s="116">
        <f t="shared" si="37"/>
        <v>0</v>
      </c>
      <c r="X65" s="116">
        <f t="shared" si="37"/>
        <v>0</v>
      </c>
      <c r="Y65" s="116">
        <f t="shared" si="37"/>
        <v>0</v>
      </c>
      <c r="Z65" s="116">
        <f t="shared" si="37"/>
        <v>0</v>
      </c>
      <c r="AA65" s="116">
        <f t="shared" si="37"/>
        <v>0</v>
      </c>
      <c r="AB65" s="116">
        <f t="shared" si="37"/>
        <v>0</v>
      </c>
      <c r="AC65" s="116">
        <f t="shared" si="37"/>
        <v>0</v>
      </c>
      <c r="AD65" s="116">
        <f t="shared" si="37"/>
        <v>0</v>
      </c>
      <c r="AE65" s="116">
        <f t="shared" si="37"/>
        <v>0</v>
      </c>
      <c r="AF65" s="116">
        <f t="shared" si="37"/>
        <v>0</v>
      </c>
      <c r="AG65" s="116">
        <f t="shared" si="37"/>
        <v>0</v>
      </c>
      <c r="AH65" s="116">
        <f t="shared" si="37"/>
        <v>0</v>
      </c>
      <c r="AI65" s="116">
        <f t="shared" si="37"/>
        <v>0</v>
      </c>
      <c r="AJ65" s="116">
        <f t="shared" si="37"/>
        <v>0</v>
      </c>
      <c r="AK65" s="116">
        <f t="shared" si="37"/>
        <v>0</v>
      </c>
      <c r="AL65" s="116">
        <f t="shared" si="37"/>
        <v>0</v>
      </c>
      <c r="AM65" s="116">
        <f t="shared" si="37"/>
        <v>0</v>
      </c>
      <c r="AN65" s="116">
        <f t="shared" si="37"/>
        <v>0</v>
      </c>
      <c r="AO65" s="116">
        <f t="shared" si="37"/>
        <v>0</v>
      </c>
      <c r="AP65" s="116">
        <f t="shared" si="37"/>
        <v>0</v>
      </c>
      <c r="AQ65" s="116">
        <f t="shared" si="37"/>
        <v>0</v>
      </c>
      <c r="AR65" s="116">
        <f t="shared" si="37"/>
        <v>0</v>
      </c>
      <c r="AS65" s="116">
        <f t="shared" si="37"/>
        <v>0</v>
      </c>
      <c r="AT65" s="116">
        <f t="shared" si="37"/>
        <v>0</v>
      </c>
      <c r="AU65" s="116">
        <f t="shared" si="37"/>
        <v>0</v>
      </c>
      <c r="AV65" s="116">
        <f t="shared" si="37"/>
        <v>0</v>
      </c>
      <c r="AW65" s="116">
        <f t="shared" si="37"/>
        <v>0</v>
      </c>
      <c r="AX65" s="116">
        <f t="shared" si="37"/>
        <v>0</v>
      </c>
      <c r="AY65" s="116">
        <f t="shared" si="37"/>
        <v>0</v>
      </c>
      <c r="AZ65" s="116">
        <f t="shared" si="37"/>
        <v>0</v>
      </c>
      <c r="BA65" s="116">
        <f t="shared" si="37"/>
        <v>0</v>
      </c>
      <c r="BB65" s="116">
        <f t="shared" si="37"/>
        <v>0</v>
      </c>
      <c r="BC65" s="116">
        <f t="shared" si="37"/>
        <v>0</v>
      </c>
      <c r="BD65" s="116">
        <f t="shared" si="37"/>
        <v>0</v>
      </c>
      <c r="BE65" s="116">
        <f t="shared" si="37"/>
        <v>0</v>
      </c>
      <c r="BF65" s="116">
        <f t="shared" si="37"/>
        <v>0</v>
      </c>
      <c r="BG65" s="116">
        <f t="shared" si="37"/>
        <v>0</v>
      </c>
      <c r="BH65" s="116">
        <f t="shared" si="37"/>
        <v>0</v>
      </c>
      <c r="BI65" s="116">
        <f t="shared" si="37"/>
        <v>0</v>
      </c>
      <c r="BJ65" s="116">
        <f t="shared" si="37"/>
        <v>0</v>
      </c>
      <c r="BK65" s="116">
        <f t="shared" si="37"/>
        <v>0</v>
      </c>
      <c r="BL65" s="116">
        <f t="shared" si="37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8">B20</f>
        <v>0</v>
      </c>
      <c r="C71" s="84">
        <f t="shared" si="38"/>
        <v>0</v>
      </c>
      <c r="D71" s="84">
        <f t="shared" si="38"/>
        <v>0</v>
      </c>
      <c r="E71" s="84">
        <f t="shared" si="38"/>
        <v>0</v>
      </c>
      <c r="F71" s="84">
        <f t="shared" si="38"/>
        <v>0</v>
      </c>
      <c r="G71" s="84">
        <f t="shared" si="38"/>
        <v>0</v>
      </c>
      <c r="H71" s="84">
        <f t="shared" si="38"/>
        <v>0</v>
      </c>
      <c r="I71" s="84">
        <f t="shared" si="38"/>
        <v>0</v>
      </c>
      <c r="J71" s="84">
        <f t="shared" si="38"/>
        <v>0</v>
      </c>
      <c r="K71" s="84">
        <f t="shared" si="38"/>
        <v>0</v>
      </c>
      <c r="L71" s="84">
        <f t="shared" si="38"/>
        <v>0</v>
      </c>
      <c r="M71" s="84">
        <f t="shared" si="38"/>
        <v>0</v>
      </c>
      <c r="N71" s="84">
        <f t="shared" si="38"/>
        <v>0</v>
      </c>
      <c r="O71" s="84">
        <f t="shared" si="38"/>
        <v>0</v>
      </c>
      <c r="P71" s="84">
        <f t="shared" si="38"/>
        <v>0</v>
      </c>
      <c r="Q71" s="84">
        <f t="shared" si="38"/>
        <v>0</v>
      </c>
      <c r="R71" s="84">
        <f t="shared" si="38"/>
        <v>0</v>
      </c>
      <c r="S71" s="84">
        <f t="shared" si="38"/>
        <v>0</v>
      </c>
      <c r="T71" s="84">
        <f t="shared" si="38"/>
        <v>0</v>
      </c>
      <c r="U71" s="84">
        <f t="shared" si="38"/>
        <v>0</v>
      </c>
      <c r="V71" s="84">
        <f t="shared" si="38"/>
        <v>0</v>
      </c>
      <c r="W71" s="84">
        <f t="shared" si="38"/>
        <v>0</v>
      </c>
      <c r="X71" s="84">
        <f t="shared" si="38"/>
        <v>0</v>
      </c>
      <c r="Y71" s="84">
        <f t="shared" si="38"/>
        <v>0</v>
      </c>
      <c r="Z71" s="84">
        <f t="shared" si="38"/>
        <v>0</v>
      </c>
      <c r="AA71" s="84">
        <f t="shared" si="38"/>
        <v>0</v>
      </c>
      <c r="AB71" s="84">
        <f t="shared" si="38"/>
        <v>0</v>
      </c>
      <c r="AC71" s="84">
        <f t="shared" si="38"/>
        <v>0</v>
      </c>
      <c r="AD71" s="84">
        <f t="shared" si="38"/>
        <v>0</v>
      </c>
      <c r="AE71" s="84">
        <f t="shared" si="38"/>
        <v>0</v>
      </c>
      <c r="AF71" s="84">
        <f t="shared" si="38"/>
        <v>0</v>
      </c>
      <c r="AG71" s="84">
        <f t="shared" si="38"/>
        <v>0</v>
      </c>
      <c r="AH71" s="84">
        <f t="shared" si="38"/>
        <v>0</v>
      </c>
      <c r="AI71" s="84">
        <f t="shared" si="38"/>
        <v>0</v>
      </c>
      <c r="AJ71" s="84">
        <f t="shared" si="38"/>
        <v>0</v>
      </c>
      <c r="AK71" s="84">
        <f t="shared" si="38"/>
        <v>0</v>
      </c>
      <c r="AL71" s="84">
        <f t="shared" si="38"/>
        <v>0</v>
      </c>
      <c r="AM71" s="84">
        <f t="shared" si="38"/>
        <v>0</v>
      </c>
      <c r="AN71" s="84">
        <f t="shared" si="38"/>
        <v>0</v>
      </c>
      <c r="AO71" s="84">
        <f t="shared" si="38"/>
        <v>0</v>
      </c>
      <c r="AP71" s="84">
        <f t="shared" si="38"/>
        <v>0</v>
      </c>
      <c r="AQ71" s="84">
        <f t="shared" si="38"/>
        <v>0</v>
      </c>
      <c r="AR71" s="84">
        <f t="shared" si="38"/>
        <v>0</v>
      </c>
      <c r="AS71" s="84">
        <f t="shared" si="38"/>
        <v>0</v>
      </c>
      <c r="AT71" s="84">
        <f t="shared" si="38"/>
        <v>0</v>
      </c>
      <c r="AU71" s="84">
        <f t="shared" si="38"/>
        <v>0</v>
      </c>
      <c r="AV71" s="84">
        <f t="shared" si="38"/>
        <v>0</v>
      </c>
      <c r="AW71" s="84">
        <f t="shared" si="38"/>
        <v>0</v>
      </c>
      <c r="AX71" s="84">
        <f t="shared" si="38"/>
        <v>0</v>
      </c>
      <c r="AY71" s="84">
        <f t="shared" si="38"/>
        <v>0</v>
      </c>
      <c r="AZ71" s="84">
        <f t="shared" si="38"/>
        <v>0</v>
      </c>
      <c r="BA71" s="84">
        <f t="shared" si="38"/>
        <v>0</v>
      </c>
      <c r="BB71" s="84">
        <f t="shared" si="38"/>
        <v>0</v>
      </c>
      <c r="BC71" s="84">
        <f t="shared" si="38"/>
        <v>0</v>
      </c>
      <c r="BD71" s="84">
        <f t="shared" si="38"/>
        <v>0</v>
      </c>
      <c r="BE71" s="84">
        <f t="shared" si="38"/>
        <v>0</v>
      </c>
      <c r="BF71" s="84">
        <f t="shared" si="38"/>
        <v>0</v>
      </c>
      <c r="BG71" s="84">
        <f t="shared" si="38"/>
        <v>0</v>
      </c>
      <c r="BH71" s="84">
        <f t="shared" si="38"/>
        <v>0</v>
      </c>
      <c r="BI71" s="84">
        <f t="shared" si="38"/>
        <v>0</v>
      </c>
      <c r="BJ71" s="84">
        <f t="shared" si="38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>
        <f>($D$71*TaxDepr!B$33)</f>
        <v>0</v>
      </c>
      <c r="E74" s="317">
        <f>($D$71*TaxDepr!C$33)</f>
        <v>0</v>
      </c>
      <c r="F74" s="317">
        <f>($D$71*TaxDepr!D$33)</f>
        <v>0</v>
      </c>
      <c r="G74" s="317">
        <f>($D$71*TaxDepr!E$33)</f>
        <v>0</v>
      </c>
      <c r="H74" s="317">
        <f>($D$71*TaxDepr!F$33)</f>
        <v>0</v>
      </c>
      <c r="I74" s="317">
        <f>($D$71*TaxDepr!G$33)</f>
        <v>0</v>
      </c>
      <c r="J74" s="317">
        <f>($D$71*TaxDepr!H$33)</f>
        <v>0</v>
      </c>
      <c r="K74" s="317">
        <f>($D$71*TaxDepr!I$33)</f>
        <v>0</v>
      </c>
      <c r="L74" s="317">
        <f>($D$71*TaxDepr!J$33)</f>
        <v>0</v>
      </c>
      <c r="M74" s="317">
        <f>($D$71*TaxDepr!K$33)</f>
        <v>0</v>
      </c>
      <c r="N74" s="317">
        <f>($D$71*TaxDepr!L$33)</f>
        <v>0</v>
      </c>
      <c r="O74" s="317">
        <f>($D$71*TaxDepr!M$33)</f>
        <v>0</v>
      </c>
      <c r="P74" s="317">
        <f>($D$71*TaxDepr!N$33)</f>
        <v>0</v>
      </c>
      <c r="Q74" s="317">
        <f>($D$71*TaxDepr!O$33)</f>
        <v>0</v>
      </c>
      <c r="R74" s="317">
        <f>($D$71*TaxDepr!P$33)</f>
        <v>0</v>
      </c>
      <c r="S74" s="317">
        <f>($D$71*TaxDepr!Q$33)</f>
        <v>0</v>
      </c>
      <c r="T74" s="317">
        <f>($D$71*TaxDepr!R$33)</f>
        <v>0</v>
      </c>
      <c r="U74" s="317">
        <f>($D$71*TaxDepr!S$33)</f>
        <v>0</v>
      </c>
      <c r="V74" s="317">
        <f>($D$71*TaxDepr!T$33)</f>
        <v>0</v>
      </c>
      <c r="W74" s="317">
        <f>($D$71*TaxDepr!U$33)</f>
        <v>0</v>
      </c>
      <c r="X74" s="317">
        <f>($D$71*TaxDepr!V$33)</f>
        <v>0</v>
      </c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9">C72+C74</f>
        <v>0</v>
      </c>
      <c r="D75" s="92">
        <f t="shared" si="39"/>
        <v>0</v>
      </c>
      <c r="E75" s="92">
        <f t="shared" si="39"/>
        <v>0</v>
      </c>
      <c r="F75" s="92">
        <f t="shared" si="39"/>
        <v>0</v>
      </c>
      <c r="G75" s="92">
        <f t="shared" si="39"/>
        <v>0</v>
      </c>
      <c r="H75" s="92">
        <f t="shared" si="39"/>
        <v>0</v>
      </c>
      <c r="I75" s="92">
        <f t="shared" si="39"/>
        <v>0</v>
      </c>
      <c r="J75" s="92">
        <f t="shared" si="39"/>
        <v>0</v>
      </c>
      <c r="K75" s="92">
        <f t="shared" si="39"/>
        <v>0</v>
      </c>
      <c r="L75" s="92">
        <f t="shared" si="39"/>
        <v>0</v>
      </c>
      <c r="M75" s="92">
        <f t="shared" si="39"/>
        <v>0</v>
      </c>
      <c r="N75" s="92">
        <f t="shared" si="39"/>
        <v>0</v>
      </c>
      <c r="O75" s="92">
        <f t="shared" si="39"/>
        <v>0</v>
      </c>
      <c r="P75" s="92">
        <f t="shared" si="39"/>
        <v>0</v>
      </c>
      <c r="Q75" s="92">
        <f t="shared" si="39"/>
        <v>0</v>
      </c>
      <c r="R75" s="92">
        <f t="shared" si="39"/>
        <v>0</v>
      </c>
      <c r="S75" s="92">
        <f t="shared" si="39"/>
        <v>0</v>
      </c>
      <c r="T75" s="92">
        <f t="shared" si="39"/>
        <v>0</v>
      </c>
      <c r="U75" s="92">
        <f t="shared" si="39"/>
        <v>0</v>
      </c>
      <c r="V75" s="92">
        <f t="shared" si="39"/>
        <v>0</v>
      </c>
      <c r="W75" s="92">
        <f t="shared" si="39"/>
        <v>0</v>
      </c>
      <c r="X75" s="92">
        <f t="shared" si="39"/>
        <v>0</v>
      </c>
      <c r="Y75" s="92">
        <f t="shared" si="39"/>
        <v>0</v>
      </c>
      <c r="Z75" s="92">
        <f t="shared" si="39"/>
        <v>0</v>
      </c>
      <c r="AA75" s="92">
        <f t="shared" si="39"/>
        <v>0</v>
      </c>
      <c r="AB75" s="92">
        <f t="shared" si="39"/>
        <v>0</v>
      </c>
      <c r="AC75" s="92">
        <f t="shared" si="39"/>
        <v>0</v>
      </c>
      <c r="AD75" s="92">
        <f t="shared" si="39"/>
        <v>0</v>
      </c>
      <c r="AE75" s="92">
        <f t="shared" si="39"/>
        <v>0</v>
      </c>
      <c r="AF75" s="92">
        <f t="shared" si="39"/>
        <v>0</v>
      </c>
      <c r="AG75" s="92">
        <f t="shared" si="39"/>
        <v>0</v>
      </c>
      <c r="AH75" s="92">
        <f t="shared" si="39"/>
        <v>0</v>
      </c>
      <c r="AI75" s="92">
        <f t="shared" si="39"/>
        <v>0</v>
      </c>
      <c r="AJ75" s="92">
        <f t="shared" si="39"/>
        <v>0</v>
      </c>
      <c r="AK75" s="92">
        <f t="shared" si="39"/>
        <v>0</v>
      </c>
      <c r="AL75" s="92">
        <f t="shared" si="39"/>
        <v>0</v>
      </c>
      <c r="AM75" s="92">
        <f t="shared" si="39"/>
        <v>0</v>
      </c>
      <c r="AN75" s="92">
        <f t="shared" si="39"/>
        <v>0</v>
      </c>
      <c r="AO75" s="92">
        <f t="shared" si="39"/>
        <v>0</v>
      </c>
      <c r="AP75" s="92">
        <f t="shared" si="39"/>
        <v>0</v>
      </c>
      <c r="AQ75" s="92">
        <f t="shared" si="39"/>
        <v>0</v>
      </c>
      <c r="AR75" s="92">
        <f t="shared" si="39"/>
        <v>0</v>
      </c>
      <c r="AS75" s="92">
        <f t="shared" si="39"/>
        <v>0</v>
      </c>
      <c r="AT75" s="92">
        <f t="shared" si="39"/>
        <v>0</v>
      </c>
      <c r="AU75" s="92">
        <f t="shared" si="39"/>
        <v>0</v>
      </c>
      <c r="AV75" s="92">
        <f t="shared" si="39"/>
        <v>0</v>
      </c>
      <c r="AW75" s="92">
        <f t="shared" si="39"/>
        <v>0</v>
      </c>
      <c r="AX75" s="92">
        <f t="shared" si="39"/>
        <v>0</v>
      </c>
      <c r="AY75" s="92">
        <f t="shared" si="39"/>
        <v>0</v>
      </c>
      <c r="AZ75" s="92">
        <f t="shared" si="39"/>
        <v>0</v>
      </c>
      <c r="BA75" s="92">
        <f t="shared" si="39"/>
        <v>0</v>
      </c>
      <c r="BB75" s="92">
        <f t="shared" si="39"/>
        <v>0</v>
      </c>
      <c r="BC75" s="92">
        <f t="shared" si="39"/>
        <v>0</v>
      </c>
      <c r="BD75" s="92">
        <f t="shared" si="39"/>
        <v>0</v>
      </c>
      <c r="BE75" s="92">
        <f t="shared" si="39"/>
        <v>0</v>
      </c>
      <c r="BF75" s="92">
        <f t="shared" si="39"/>
        <v>0</v>
      </c>
      <c r="BG75" s="92">
        <f t="shared" si="39"/>
        <v>0</v>
      </c>
      <c r="BH75" s="92">
        <f t="shared" si="39"/>
        <v>0</v>
      </c>
      <c r="BI75" s="92">
        <f t="shared" si="39"/>
        <v>0</v>
      </c>
      <c r="BJ75" s="92">
        <f t="shared" si="39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0">B20</f>
        <v>0</v>
      </c>
      <c r="C78" s="84">
        <f t="shared" si="40"/>
        <v>0</v>
      </c>
      <c r="D78" s="84">
        <f t="shared" si="40"/>
        <v>0</v>
      </c>
      <c r="E78" s="84">
        <f t="shared" si="40"/>
        <v>0</v>
      </c>
      <c r="F78" s="84">
        <f t="shared" si="40"/>
        <v>0</v>
      </c>
      <c r="G78" s="84">
        <f t="shared" si="40"/>
        <v>0</v>
      </c>
      <c r="H78" s="84">
        <f t="shared" si="40"/>
        <v>0</v>
      </c>
      <c r="I78" s="84">
        <f t="shared" si="40"/>
        <v>0</v>
      </c>
      <c r="J78" s="84">
        <f t="shared" si="40"/>
        <v>0</v>
      </c>
      <c r="K78" s="84">
        <f t="shared" si="40"/>
        <v>0</v>
      </c>
      <c r="L78" s="84">
        <f t="shared" si="40"/>
        <v>0</v>
      </c>
      <c r="M78" s="84">
        <f t="shared" si="40"/>
        <v>0</v>
      </c>
      <c r="N78" s="84">
        <f t="shared" si="40"/>
        <v>0</v>
      </c>
      <c r="O78" s="84">
        <f t="shared" si="40"/>
        <v>0</v>
      </c>
      <c r="P78" s="84">
        <f t="shared" si="40"/>
        <v>0</v>
      </c>
      <c r="Q78" s="84">
        <f t="shared" si="40"/>
        <v>0</v>
      </c>
      <c r="R78" s="84">
        <f t="shared" si="40"/>
        <v>0</v>
      </c>
      <c r="S78" s="84">
        <f t="shared" si="40"/>
        <v>0</v>
      </c>
      <c r="T78" s="84">
        <f t="shared" si="40"/>
        <v>0</v>
      </c>
      <c r="U78" s="84">
        <f t="shared" si="40"/>
        <v>0</v>
      </c>
      <c r="V78" s="84">
        <f t="shared" si="40"/>
        <v>0</v>
      </c>
      <c r="W78" s="84">
        <f t="shared" si="40"/>
        <v>0</v>
      </c>
      <c r="X78" s="84">
        <f t="shared" si="40"/>
        <v>0</v>
      </c>
      <c r="Y78" s="84">
        <f t="shared" si="40"/>
        <v>0</v>
      </c>
      <c r="Z78" s="84">
        <f t="shared" si="40"/>
        <v>0</v>
      </c>
      <c r="AA78" s="84">
        <f t="shared" si="40"/>
        <v>0</v>
      </c>
      <c r="AB78" s="84">
        <f t="shared" si="40"/>
        <v>0</v>
      </c>
      <c r="AC78" s="84">
        <f t="shared" si="40"/>
        <v>0</v>
      </c>
      <c r="AD78" s="84">
        <f t="shared" si="40"/>
        <v>0</v>
      </c>
      <c r="AE78" s="84">
        <f t="shared" si="40"/>
        <v>0</v>
      </c>
      <c r="AF78" s="84">
        <f t="shared" si="40"/>
        <v>0</v>
      </c>
      <c r="AG78" s="84">
        <f t="shared" si="40"/>
        <v>0</v>
      </c>
      <c r="AH78" s="84">
        <f t="shared" si="40"/>
        <v>0</v>
      </c>
      <c r="AI78" s="84">
        <f t="shared" si="40"/>
        <v>0</v>
      </c>
      <c r="AJ78" s="84">
        <f t="shared" si="40"/>
        <v>0</v>
      </c>
      <c r="AK78" s="84">
        <f t="shared" si="40"/>
        <v>0</v>
      </c>
      <c r="AL78" s="84">
        <f t="shared" si="40"/>
        <v>0</v>
      </c>
      <c r="AM78" s="84">
        <f t="shared" si="40"/>
        <v>0</v>
      </c>
      <c r="AN78" s="84">
        <f t="shared" si="40"/>
        <v>0</v>
      </c>
      <c r="AO78" s="84">
        <f t="shared" si="40"/>
        <v>0</v>
      </c>
      <c r="AP78" s="84">
        <f t="shared" si="40"/>
        <v>0</v>
      </c>
      <c r="AQ78" s="84">
        <f t="shared" si="40"/>
        <v>0</v>
      </c>
      <c r="AR78" s="84">
        <f t="shared" si="40"/>
        <v>0</v>
      </c>
      <c r="AS78" s="84">
        <f t="shared" si="40"/>
        <v>0</v>
      </c>
      <c r="AT78" s="84">
        <f t="shared" si="40"/>
        <v>0</v>
      </c>
      <c r="AU78" s="84">
        <f t="shared" si="40"/>
        <v>0</v>
      </c>
      <c r="AV78" s="84">
        <f t="shared" si="40"/>
        <v>0</v>
      </c>
      <c r="AW78" s="84">
        <f t="shared" si="40"/>
        <v>0</v>
      </c>
      <c r="AX78" s="84">
        <f t="shared" si="40"/>
        <v>0</v>
      </c>
      <c r="AY78" s="84">
        <f t="shared" si="40"/>
        <v>0</v>
      </c>
      <c r="AZ78" s="84">
        <f t="shared" si="40"/>
        <v>0</v>
      </c>
      <c r="BA78" s="84">
        <f t="shared" si="40"/>
        <v>0</v>
      </c>
      <c r="BB78" s="84">
        <f t="shared" si="40"/>
        <v>0</v>
      </c>
      <c r="BC78" s="84">
        <f t="shared" si="40"/>
        <v>0</v>
      </c>
      <c r="BD78" s="84">
        <f t="shared" si="40"/>
        <v>0</v>
      </c>
      <c r="BE78" s="84">
        <f t="shared" si="40"/>
        <v>0</v>
      </c>
      <c r="BF78" s="84">
        <f t="shared" si="40"/>
        <v>0</v>
      </c>
      <c r="BG78" s="84">
        <f t="shared" si="40"/>
        <v>0</v>
      </c>
      <c r="BH78" s="84">
        <f t="shared" si="40"/>
        <v>0</v>
      </c>
      <c r="BI78" s="84">
        <f t="shared" si="40"/>
        <v>0</v>
      </c>
      <c r="BJ78" s="84">
        <f t="shared" si="40"/>
        <v>0</v>
      </c>
      <c r="BK78" s="84">
        <f t="shared" si="40"/>
        <v>0</v>
      </c>
      <c r="BL78" s="84">
        <f t="shared" si="40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1">E74</f>
        <v>0</v>
      </c>
      <c r="F81" s="316">
        <f t="shared" si="41"/>
        <v>0</v>
      </c>
      <c r="G81" s="316">
        <f t="shared" si="41"/>
        <v>0</v>
      </c>
      <c r="H81" s="316">
        <f t="shared" si="41"/>
        <v>0</v>
      </c>
      <c r="I81" s="316">
        <f t="shared" si="41"/>
        <v>0</v>
      </c>
      <c r="J81" s="316">
        <f t="shared" si="41"/>
        <v>0</v>
      </c>
      <c r="K81" s="316">
        <f t="shared" si="41"/>
        <v>0</v>
      </c>
      <c r="L81" s="316">
        <f t="shared" si="41"/>
        <v>0</v>
      </c>
      <c r="M81" s="316">
        <f t="shared" si="41"/>
        <v>0</v>
      </c>
      <c r="N81" s="316">
        <f t="shared" si="41"/>
        <v>0</v>
      </c>
      <c r="O81" s="316">
        <f t="shared" si="41"/>
        <v>0</v>
      </c>
      <c r="P81" s="316">
        <f t="shared" si="41"/>
        <v>0</v>
      </c>
      <c r="Q81" s="316">
        <f t="shared" si="41"/>
        <v>0</v>
      </c>
      <c r="R81" s="316">
        <f t="shared" si="41"/>
        <v>0</v>
      </c>
      <c r="S81" s="316">
        <f t="shared" si="41"/>
        <v>0</v>
      </c>
      <c r="T81" s="316">
        <f t="shared" si="41"/>
        <v>0</v>
      </c>
      <c r="U81" s="316">
        <f t="shared" si="41"/>
        <v>0</v>
      </c>
      <c r="V81" s="316">
        <f t="shared" si="41"/>
        <v>0</v>
      </c>
      <c r="W81" s="316">
        <f t="shared" si="41"/>
        <v>0</v>
      </c>
      <c r="X81" s="316">
        <f t="shared" si="41"/>
        <v>0</v>
      </c>
      <c r="Y81" s="316">
        <f t="shared" si="41"/>
        <v>0</v>
      </c>
      <c r="Z81" s="316">
        <f t="shared" si="41"/>
        <v>0</v>
      </c>
      <c r="AA81" s="316">
        <f t="shared" si="41"/>
        <v>0</v>
      </c>
      <c r="AB81" s="316">
        <f t="shared" si="41"/>
        <v>0</v>
      </c>
      <c r="AC81" s="316">
        <f t="shared" si="41"/>
        <v>0</v>
      </c>
      <c r="AD81" s="316">
        <f t="shared" si="41"/>
        <v>0</v>
      </c>
      <c r="AE81" s="316">
        <f t="shared" si="41"/>
        <v>0</v>
      </c>
      <c r="AF81" s="316">
        <f t="shared" si="41"/>
        <v>0</v>
      </c>
      <c r="AG81" s="316">
        <f t="shared" si="41"/>
        <v>0</v>
      </c>
      <c r="AH81" s="316">
        <f t="shared" si="41"/>
        <v>0</v>
      </c>
      <c r="AI81" s="316">
        <f t="shared" si="41"/>
        <v>0</v>
      </c>
      <c r="AJ81" s="316">
        <f t="shared" si="41"/>
        <v>0</v>
      </c>
      <c r="AK81" s="316">
        <f t="shared" si="41"/>
        <v>0</v>
      </c>
      <c r="AL81" s="316">
        <f t="shared" si="41"/>
        <v>0</v>
      </c>
      <c r="AM81" s="316">
        <f t="shared" si="41"/>
        <v>0</v>
      </c>
      <c r="AN81" s="316">
        <f t="shared" si="41"/>
        <v>0</v>
      </c>
      <c r="AO81" s="316">
        <f t="shared" si="41"/>
        <v>0</v>
      </c>
      <c r="AP81" s="316">
        <f t="shared" si="41"/>
        <v>0</v>
      </c>
      <c r="AQ81" s="316">
        <f t="shared" si="41"/>
        <v>0</v>
      </c>
      <c r="AR81" s="316">
        <f t="shared" si="41"/>
        <v>0</v>
      </c>
      <c r="AS81" s="316">
        <f t="shared" si="41"/>
        <v>0</v>
      </c>
      <c r="AT81" s="316">
        <f t="shared" si="41"/>
        <v>0</v>
      </c>
      <c r="AU81" s="316">
        <f t="shared" si="41"/>
        <v>0</v>
      </c>
      <c r="AV81" s="316">
        <f t="shared" si="41"/>
        <v>0</v>
      </c>
      <c r="AW81" s="316">
        <f t="shared" si="41"/>
        <v>0</v>
      </c>
      <c r="AX81" s="316">
        <f t="shared" si="41"/>
        <v>0</v>
      </c>
      <c r="AY81" s="316">
        <f t="shared" si="41"/>
        <v>0</v>
      </c>
      <c r="AZ81" s="316">
        <f t="shared" si="41"/>
        <v>0</v>
      </c>
      <c r="BA81" s="316">
        <f t="shared" si="41"/>
        <v>0</v>
      </c>
      <c r="BB81" s="316">
        <f t="shared" si="41"/>
        <v>0</v>
      </c>
      <c r="BC81" s="316">
        <f t="shared" si="41"/>
        <v>0</v>
      </c>
      <c r="BD81" s="316">
        <f t="shared" si="41"/>
        <v>0</v>
      </c>
      <c r="BE81" s="316">
        <f t="shared" si="41"/>
        <v>0</v>
      </c>
      <c r="BF81" s="316">
        <f t="shared" si="41"/>
        <v>0</v>
      </c>
      <c r="BG81" s="316">
        <f t="shared" si="41"/>
        <v>0</v>
      </c>
      <c r="BH81" s="316">
        <f t="shared" si="41"/>
        <v>0</v>
      </c>
      <c r="BI81" s="316">
        <f t="shared" si="41"/>
        <v>0</v>
      </c>
      <c r="BJ81" s="316">
        <f t="shared" si="41"/>
        <v>0</v>
      </c>
      <c r="BK81" s="316">
        <f t="shared" si="41"/>
        <v>0</v>
      </c>
      <c r="BL81" s="316">
        <f t="shared" si="41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2">C79+C81</f>
        <v>0</v>
      </c>
      <c r="D82" s="92">
        <f t="shared" si="42"/>
        <v>0</v>
      </c>
      <c r="E82" s="92">
        <f t="shared" si="42"/>
        <v>0</v>
      </c>
      <c r="F82" s="92">
        <f t="shared" si="42"/>
        <v>0</v>
      </c>
      <c r="G82" s="92">
        <f t="shared" si="42"/>
        <v>0</v>
      </c>
      <c r="H82" s="92">
        <f t="shared" si="42"/>
        <v>0</v>
      </c>
      <c r="I82" s="92">
        <f t="shared" si="42"/>
        <v>0</v>
      </c>
      <c r="J82" s="92">
        <f t="shared" si="42"/>
        <v>0</v>
      </c>
      <c r="K82" s="92">
        <f t="shared" si="42"/>
        <v>0</v>
      </c>
      <c r="L82" s="92">
        <f t="shared" si="42"/>
        <v>0</v>
      </c>
      <c r="M82" s="92">
        <f t="shared" si="42"/>
        <v>0</v>
      </c>
      <c r="N82" s="92">
        <f t="shared" si="42"/>
        <v>0</v>
      </c>
      <c r="O82" s="92">
        <f t="shared" si="42"/>
        <v>0</v>
      </c>
      <c r="P82" s="92">
        <f t="shared" si="42"/>
        <v>0</v>
      </c>
      <c r="Q82" s="92">
        <f t="shared" si="42"/>
        <v>0</v>
      </c>
      <c r="R82" s="92">
        <f t="shared" si="42"/>
        <v>0</v>
      </c>
      <c r="S82" s="92">
        <f t="shared" si="42"/>
        <v>0</v>
      </c>
      <c r="T82" s="92">
        <f t="shared" si="42"/>
        <v>0</v>
      </c>
      <c r="U82" s="92">
        <f t="shared" si="42"/>
        <v>0</v>
      </c>
      <c r="V82" s="92">
        <f t="shared" si="42"/>
        <v>0</v>
      </c>
      <c r="W82" s="92">
        <f t="shared" si="42"/>
        <v>0</v>
      </c>
      <c r="X82" s="92">
        <f t="shared" si="42"/>
        <v>0</v>
      </c>
      <c r="Y82" s="92">
        <f t="shared" si="42"/>
        <v>0</v>
      </c>
      <c r="Z82" s="92">
        <f t="shared" si="42"/>
        <v>0</v>
      </c>
      <c r="AA82" s="92">
        <f t="shared" si="42"/>
        <v>0</v>
      </c>
      <c r="AB82" s="92">
        <f t="shared" si="42"/>
        <v>0</v>
      </c>
      <c r="AC82" s="92">
        <f t="shared" si="42"/>
        <v>0</v>
      </c>
      <c r="AD82" s="92">
        <f t="shared" si="42"/>
        <v>0</v>
      </c>
      <c r="AE82" s="92">
        <f t="shared" si="42"/>
        <v>0</v>
      </c>
      <c r="AF82" s="92">
        <f t="shared" si="42"/>
        <v>0</v>
      </c>
      <c r="AG82" s="92">
        <f t="shared" si="42"/>
        <v>0</v>
      </c>
      <c r="AH82" s="92">
        <f t="shared" si="42"/>
        <v>0</v>
      </c>
      <c r="AI82" s="92">
        <f t="shared" si="42"/>
        <v>0</v>
      </c>
      <c r="AJ82" s="92">
        <f t="shared" si="42"/>
        <v>0</v>
      </c>
      <c r="AK82" s="92">
        <f t="shared" si="42"/>
        <v>0</v>
      </c>
      <c r="AL82" s="92">
        <f t="shared" si="42"/>
        <v>0</v>
      </c>
      <c r="AM82" s="92">
        <f t="shared" si="42"/>
        <v>0</v>
      </c>
      <c r="AN82" s="92">
        <f t="shared" si="42"/>
        <v>0</v>
      </c>
      <c r="AO82" s="92">
        <f t="shared" si="42"/>
        <v>0</v>
      </c>
      <c r="AP82" s="92">
        <f t="shared" si="42"/>
        <v>0</v>
      </c>
      <c r="AQ82" s="92">
        <f t="shared" si="42"/>
        <v>0</v>
      </c>
      <c r="AR82" s="92">
        <f t="shared" si="42"/>
        <v>0</v>
      </c>
      <c r="AS82" s="92">
        <f t="shared" si="42"/>
        <v>0</v>
      </c>
      <c r="AT82" s="92">
        <f t="shared" si="42"/>
        <v>0</v>
      </c>
      <c r="AU82" s="92">
        <f t="shared" si="42"/>
        <v>0</v>
      </c>
      <c r="AV82" s="92">
        <f t="shared" si="42"/>
        <v>0</v>
      </c>
      <c r="AW82" s="92">
        <f t="shared" si="42"/>
        <v>0</v>
      </c>
      <c r="AX82" s="92">
        <f t="shared" si="42"/>
        <v>0</v>
      </c>
      <c r="AY82" s="92">
        <f t="shared" si="42"/>
        <v>0</v>
      </c>
      <c r="AZ82" s="92">
        <f t="shared" si="42"/>
        <v>0</v>
      </c>
      <c r="BA82" s="92">
        <f t="shared" si="42"/>
        <v>0</v>
      </c>
      <c r="BB82" s="92">
        <f t="shared" si="42"/>
        <v>0</v>
      </c>
      <c r="BC82" s="92">
        <f t="shared" si="42"/>
        <v>0</v>
      </c>
      <c r="BD82" s="92">
        <f t="shared" si="42"/>
        <v>0</v>
      </c>
      <c r="BE82" s="92">
        <f t="shared" si="42"/>
        <v>0</v>
      </c>
      <c r="BF82" s="92">
        <f t="shared" si="42"/>
        <v>0</v>
      </c>
      <c r="BG82" s="92">
        <f t="shared" si="42"/>
        <v>0</v>
      </c>
      <c r="BH82" s="92">
        <f t="shared" si="42"/>
        <v>0</v>
      </c>
      <c r="BI82" s="92">
        <f t="shared" si="42"/>
        <v>0</v>
      </c>
      <c r="BJ82" s="92">
        <f t="shared" si="42"/>
        <v>0</v>
      </c>
      <c r="BK82" s="92">
        <f t="shared" si="42"/>
        <v>0</v>
      </c>
      <c r="BL82" s="92">
        <f t="shared" si="42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3">$B$20*(1-$B$5)/$B$3</f>
        <v>0</v>
      </c>
      <c r="C85" s="72">
        <f t="shared" si="43"/>
        <v>0</v>
      </c>
      <c r="D85" s="72">
        <f t="shared" si="43"/>
        <v>0</v>
      </c>
      <c r="E85" s="72">
        <f t="shared" si="43"/>
        <v>0</v>
      </c>
      <c r="F85" s="72">
        <f t="shared" si="43"/>
        <v>0</v>
      </c>
      <c r="G85" s="72">
        <f t="shared" si="43"/>
        <v>0</v>
      </c>
      <c r="H85" s="72">
        <f t="shared" si="43"/>
        <v>0</v>
      </c>
      <c r="I85" s="72">
        <f t="shared" si="43"/>
        <v>0</v>
      </c>
      <c r="J85" s="72">
        <f t="shared" si="43"/>
        <v>0</v>
      </c>
      <c r="K85" s="72">
        <f t="shared" si="43"/>
        <v>0</v>
      </c>
      <c r="L85" s="72">
        <f t="shared" si="43"/>
        <v>0</v>
      </c>
      <c r="M85" s="72">
        <f t="shared" si="43"/>
        <v>0</v>
      </c>
      <c r="N85" s="72">
        <f t="shared" si="43"/>
        <v>0</v>
      </c>
      <c r="O85" s="72">
        <f t="shared" si="43"/>
        <v>0</v>
      </c>
      <c r="P85" s="72">
        <f t="shared" si="43"/>
        <v>0</v>
      </c>
      <c r="Q85" s="72">
        <f t="shared" si="43"/>
        <v>0</v>
      </c>
      <c r="R85" s="72">
        <f t="shared" si="43"/>
        <v>0</v>
      </c>
      <c r="S85" s="72">
        <f t="shared" si="43"/>
        <v>0</v>
      </c>
      <c r="T85" s="72">
        <f t="shared" si="43"/>
        <v>0</v>
      </c>
      <c r="U85" s="72">
        <f t="shared" si="43"/>
        <v>0</v>
      </c>
      <c r="V85" s="72">
        <f t="shared" si="43"/>
        <v>0</v>
      </c>
      <c r="W85" s="72">
        <f t="shared" si="43"/>
        <v>0</v>
      </c>
      <c r="X85" s="72">
        <f t="shared" si="43"/>
        <v>0</v>
      </c>
      <c r="Y85" s="72">
        <f t="shared" si="43"/>
        <v>0</v>
      </c>
      <c r="Z85" s="72">
        <f t="shared" si="43"/>
        <v>0</v>
      </c>
      <c r="AA85" s="72">
        <f t="shared" si="43"/>
        <v>0</v>
      </c>
      <c r="AB85" s="72">
        <f t="shared" si="43"/>
        <v>0</v>
      </c>
      <c r="AC85" s="72">
        <f t="shared" si="43"/>
        <v>0</v>
      </c>
      <c r="AD85" s="72">
        <f t="shared" si="43"/>
        <v>0</v>
      </c>
      <c r="AE85" s="72">
        <f t="shared" si="43"/>
        <v>0</v>
      </c>
      <c r="AF85" s="72">
        <f t="shared" si="43"/>
        <v>0</v>
      </c>
      <c r="AG85" s="72">
        <f t="shared" si="43"/>
        <v>0</v>
      </c>
      <c r="AH85" s="72">
        <f t="shared" si="43"/>
        <v>0</v>
      </c>
      <c r="AI85" s="72">
        <f t="shared" si="43"/>
        <v>0</v>
      </c>
      <c r="AJ85" s="72">
        <f t="shared" si="43"/>
        <v>0</v>
      </c>
      <c r="AK85" s="72">
        <f t="shared" si="43"/>
        <v>0</v>
      </c>
      <c r="AL85" s="72">
        <f t="shared" si="43"/>
        <v>0</v>
      </c>
      <c r="AM85" s="72">
        <f t="shared" si="43"/>
        <v>0</v>
      </c>
      <c r="AN85" s="72">
        <f t="shared" si="43"/>
        <v>0</v>
      </c>
      <c r="AO85" s="72">
        <f t="shared" si="43"/>
        <v>0</v>
      </c>
      <c r="AP85" s="72">
        <f t="shared" si="43"/>
        <v>0</v>
      </c>
      <c r="AQ85" s="72">
        <f t="shared" si="43"/>
        <v>0</v>
      </c>
      <c r="AR85" s="72">
        <f t="shared" si="43"/>
        <v>0</v>
      </c>
      <c r="AS85" s="72">
        <f t="shared" si="43"/>
        <v>0</v>
      </c>
      <c r="AT85" s="72">
        <f t="shared" si="43"/>
        <v>0</v>
      </c>
      <c r="AU85" s="72">
        <f t="shared" si="43"/>
        <v>0</v>
      </c>
      <c r="AV85" s="72">
        <f t="shared" si="43"/>
        <v>0</v>
      </c>
      <c r="AW85" s="72">
        <f t="shared" si="43"/>
        <v>0</v>
      </c>
      <c r="AX85" s="72">
        <f t="shared" si="43"/>
        <v>0</v>
      </c>
      <c r="AY85" s="72">
        <f t="shared" si="43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4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5">$C$20*(1-$B$5)/$B$3</f>
        <v>0</v>
      </c>
      <c r="D86" s="72">
        <f t="shared" si="45"/>
        <v>0</v>
      </c>
      <c r="E86" s="72">
        <f t="shared" si="45"/>
        <v>0</v>
      </c>
      <c r="F86" s="72">
        <f t="shared" si="45"/>
        <v>0</v>
      </c>
      <c r="G86" s="72">
        <f t="shared" si="45"/>
        <v>0</v>
      </c>
      <c r="H86" s="72">
        <f t="shared" si="45"/>
        <v>0</v>
      </c>
      <c r="I86" s="72">
        <f t="shared" si="45"/>
        <v>0</v>
      </c>
      <c r="J86" s="72">
        <f t="shared" si="45"/>
        <v>0</v>
      </c>
      <c r="K86" s="72">
        <f t="shared" si="45"/>
        <v>0</v>
      </c>
      <c r="L86" s="72">
        <f t="shared" si="45"/>
        <v>0</v>
      </c>
      <c r="M86" s="72">
        <f t="shared" si="45"/>
        <v>0</v>
      </c>
      <c r="N86" s="72">
        <f t="shared" si="45"/>
        <v>0</v>
      </c>
      <c r="O86" s="72">
        <f t="shared" si="45"/>
        <v>0</v>
      </c>
      <c r="P86" s="72">
        <f t="shared" si="45"/>
        <v>0</v>
      </c>
      <c r="Q86" s="72">
        <f t="shared" si="45"/>
        <v>0</v>
      </c>
      <c r="R86" s="72">
        <f t="shared" si="45"/>
        <v>0</v>
      </c>
      <c r="S86" s="72">
        <f t="shared" si="45"/>
        <v>0</v>
      </c>
      <c r="T86" s="72">
        <f t="shared" si="45"/>
        <v>0</v>
      </c>
      <c r="U86" s="72">
        <f t="shared" si="45"/>
        <v>0</v>
      </c>
      <c r="V86" s="72">
        <f t="shared" si="45"/>
        <v>0</v>
      </c>
      <c r="W86" s="72">
        <f t="shared" si="45"/>
        <v>0</v>
      </c>
      <c r="X86" s="72">
        <f t="shared" si="45"/>
        <v>0</v>
      </c>
      <c r="Y86" s="72">
        <f t="shared" si="45"/>
        <v>0</v>
      </c>
      <c r="Z86" s="72">
        <f t="shared" si="45"/>
        <v>0</v>
      </c>
      <c r="AA86" s="72">
        <f t="shared" si="45"/>
        <v>0</v>
      </c>
      <c r="AB86" s="72">
        <f t="shared" si="45"/>
        <v>0</v>
      </c>
      <c r="AC86" s="72">
        <f t="shared" si="45"/>
        <v>0</v>
      </c>
      <c r="AD86" s="72">
        <f t="shared" si="45"/>
        <v>0</v>
      </c>
      <c r="AE86" s="72">
        <f t="shared" si="45"/>
        <v>0</v>
      </c>
      <c r="AF86" s="72">
        <f t="shared" si="45"/>
        <v>0</v>
      </c>
      <c r="AG86" s="72">
        <f t="shared" si="45"/>
        <v>0</v>
      </c>
      <c r="AH86" s="72">
        <f t="shared" si="45"/>
        <v>0</v>
      </c>
      <c r="AI86" s="72">
        <f t="shared" si="45"/>
        <v>0</v>
      </c>
      <c r="AJ86" s="72">
        <f t="shared" si="45"/>
        <v>0</v>
      </c>
      <c r="AK86" s="72">
        <f t="shared" si="45"/>
        <v>0</v>
      </c>
      <c r="AL86" s="72">
        <f t="shared" si="45"/>
        <v>0</v>
      </c>
      <c r="AM86" s="72">
        <f t="shared" si="45"/>
        <v>0</v>
      </c>
      <c r="AN86" s="72">
        <f t="shared" si="45"/>
        <v>0</v>
      </c>
      <c r="AO86" s="72">
        <f t="shared" si="45"/>
        <v>0</v>
      </c>
      <c r="AP86" s="72">
        <f t="shared" si="45"/>
        <v>0</v>
      </c>
      <c r="AQ86" s="72">
        <f t="shared" si="45"/>
        <v>0</v>
      </c>
      <c r="AR86" s="72">
        <f t="shared" si="45"/>
        <v>0</v>
      </c>
      <c r="AS86" s="72">
        <f t="shared" si="45"/>
        <v>0</v>
      </c>
      <c r="AT86" s="72">
        <f t="shared" si="45"/>
        <v>0</v>
      </c>
      <c r="AU86" s="72">
        <f t="shared" si="45"/>
        <v>0</v>
      </c>
      <c r="AV86" s="72">
        <f t="shared" si="45"/>
        <v>0</v>
      </c>
      <c r="AW86" s="72">
        <f t="shared" si="45"/>
        <v>0</v>
      </c>
      <c r="AX86" s="72">
        <f t="shared" si="45"/>
        <v>0</v>
      </c>
      <c r="AY86" s="72">
        <f t="shared" si="45"/>
        <v>0</v>
      </c>
      <c r="AZ86" s="72">
        <f t="shared" si="45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4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6">$D$20*(1-$B$5)/$B$3</f>
        <v>0</v>
      </c>
      <c r="F87" s="72">
        <f t="shared" si="46"/>
        <v>0</v>
      </c>
      <c r="G87" s="72">
        <f t="shared" si="46"/>
        <v>0</v>
      </c>
      <c r="H87" s="72">
        <f t="shared" si="46"/>
        <v>0</v>
      </c>
      <c r="I87" s="72">
        <f t="shared" si="46"/>
        <v>0</v>
      </c>
      <c r="J87" s="72">
        <f t="shared" si="46"/>
        <v>0</v>
      </c>
      <c r="K87" s="72">
        <f t="shared" si="46"/>
        <v>0</v>
      </c>
      <c r="L87" s="72">
        <f t="shared" si="46"/>
        <v>0</v>
      </c>
      <c r="M87" s="72">
        <f t="shared" si="46"/>
        <v>0</v>
      </c>
      <c r="N87" s="72">
        <f t="shared" si="46"/>
        <v>0</v>
      </c>
      <c r="O87" s="72">
        <f t="shared" si="46"/>
        <v>0</v>
      </c>
      <c r="P87" s="72">
        <f t="shared" si="46"/>
        <v>0</v>
      </c>
      <c r="Q87" s="72">
        <f t="shared" si="46"/>
        <v>0</v>
      </c>
      <c r="R87" s="72">
        <f t="shared" si="46"/>
        <v>0</v>
      </c>
      <c r="S87" s="72">
        <f t="shared" si="46"/>
        <v>0</v>
      </c>
      <c r="T87" s="72">
        <f t="shared" si="46"/>
        <v>0</v>
      </c>
      <c r="U87" s="72">
        <f t="shared" si="46"/>
        <v>0</v>
      </c>
      <c r="V87" s="72">
        <f t="shared" si="46"/>
        <v>0</v>
      </c>
      <c r="W87" s="72">
        <f t="shared" si="46"/>
        <v>0</v>
      </c>
      <c r="X87" s="72">
        <f t="shared" si="46"/>
        <v>0</v>
      </c>
      <c r="Y87" s="72">
        <f t="shared" si="46"/>
        <v>0</v>
      </c>
      <c r="Z87" s="72">
        <f t="shared" si="46"/>
        <v>0</v>
      </c>
      <c r="AA87" s="72">
        <f t="shared" si="46"/>
        <v>0</v>
      </c>
      <c r="AB87" s="72">
        <f t="shared" si="46"/>
        <v>0</v>
      </c>
      <c r="AC87" s="72">
        <f t="shared" si="46"/>
        <v>0</v>
      </c>
      <c r="AD87" s="72">
        <f t="shared" si="46"/>
        <v>0</v>
      </c>
      <c r="AE87" s="72">
        <f t="shared" si="46"/>
        <v>0</v>
      </c>
      <c r="AF87" s="72">
        <f t="shared" si="46"/>
        <v>0</v>
      </c>
      <c r="AG87" s="72">
        <f t="shared" si="46"/>
        <v>0</v>
      </c>
      <c r="AH87" s="72">
        <f t="shared" si="46"/>
        <v>0</v>
      </c>
      <c r="AI87" s="72">
        <f t="shared" si="46"/>
        <v>0</v>
      </c>
      <c r="AJ87" s="72">
        <f t="shared" si="46"/>
        <v>0</v>
      </c>
      <c r="AK87" s="72">
        <f t="shared" si="46"/>
        <v>0</v>
      </c>
      <c r="AL87" s="72">
        <f t="shared" si="46"/>
        <v>0</v>
      </c>
      <c r="AM87" s="72">
        <f t="shared" si="46"/>
        <v>0</v>
      </c>
      <c r="AN87" s="72">
        <f t="shared" si="46"/>
        <v>0</v>
      </c>
      <c r="AO87" s="72">
        <f t="shared" si="46"/>
        <v>0</v>
      </c>
      <c r="AP87" s="72">
        <f t="shared" si="46"/>
        <v>0</v>
      </c>
      <c r="AQ87" s="72">
        <f t="shared" si="46"/>
        <v>0</v>
      </c>
      <c r="AR87" s="72">
        <f t="shared" si="46"/>
        <v>0</v>
      </c>
      <c r="AS87" s="72">
        <f t="shared" si="46"/>
        <v>0</v>
      </c>
      <c r="AT87" s="72">
        <f t="shared" si="46"/>
        <v>0</v>
      </c>
      <c r="AU87" s="72">
        <f t="shared" si="46"/>
        <v>0</v>
      </c>
      <c r="AV87" s="72">
        <f t="shared" si="46"/>
        <v>0</v>
      </c>
      <c r="AW87" s="72">
        <f t="shared" si="46"/>
        <v>0</v>
      </c>
      <c r="AX87" s="72">
        <f t="shared" si="46"/>
        <v>0</v>
      </c>
      <c r="AY87" s="72">
        <f t="shared" si="46"/>
        <v>0</v>
      </c>
      <c r="AZ87" s="72">
        <f t="shared" si="46"/>
        <v>0</v>
      </c>
      <c r="BA87" s="72">
        <f t="shared" si="46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4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7">$E$20*(1-$B$5)/$B$3</f>
        <v>0</v>
      </c>
      <c r="F88" s="72">
        <f t="shared" si="47"/>
        <v>0</v>
      </c>
      <c r="G88" s="72">
        <f t="shared" si="47"/>
        <v>0</v>
      </c>
      <c r="H88" s="72">
        <f t="shared" si="47"/>
        <v>0</v>
      </c>
      <c r="I88" s="72">
        <f t="shared" si="47"/>
        <v>0</v>
      </c>
      <c r="J88" s="72">
        <f t="shared" si="47"/>
        <v>0</v>
      </c>
      <c r="K88" s="72">
        <f t="shared" si="47"/>
        <v>0</v>
      </c>
      <c r="L88" s="72">
        <f t="shared" si="47"/>
        <v>0</v>
      </c>
      <c r="M88" s="72">
        <f t="shared" si="47"/>
        <v>0</v>
      </c>
      <c r="N88" s="72">
        <f t="shared" si="47"/>
        <v>0</v>
      </c>
      <c r="O88" s="72">
        <f t="shared" si="47"/>
        <v>0</v>
      </c>
      <c r="P88" s="72">
        <f t="shared" si="47"/>
        <v>0</v>
      </c>
      <c r="Q88" s="72">
        <f t="shared" si="47"/>
        <v>0</v>
      </c>
      <c r="R88" s="72">
        <f t="shared" si="47"/>
        <v>0</v>
      </c>
      <c r="S88" s="72">
        <f t="shared" si="47"/>
        <v>0</v>
      </c>
      <c r="T88" s="72">
        <f t="shared" si="47"/>
        <v>0</v>
      </c>
      <c r="U88" s="72">
        <f t="shared" si="47"/>
        <v>0</v>
      </c>
      <c r="V88" s="72">
        <f t="shared" si="47"/>
        <v>0</v>
      </c>
      <c r="W88" s="72">
        <f t="shared" si="47"/>
        <v>0</v>
      </c>
      <c r="X88" s="72">
        <f t="shared" si="47"/>
        <v>0</v>
      </c>
      <c r="Y88" s="72">
        <f t="shared" si="47"/>
        <v>0</v>
      </c>
      <c r="Z88" s="72">
        <f t="shared" si="47"/>
        <v>0</v>
      </c>
      <c r="AA88" s="72">
        <f t="shared" si="47"/>
        <v>0</v>
      </c>
      <c r="AB88" s="72">
        <f t="shared" si="47"/>
        <v>0</v>
      </c>
      <c r="AC88" s="72">
        <f t="shared" si="47"/>
        <v>0</v>
      </c>
      <c r="AD88" s="72">
        <f t="shared" si="47"/>
        <v>0</v>
      </c>
      <c r="AE88" s="72">
        <f t="shared" si="47"/>
        <v>0</v>
      </c>
      <c r="AF88" s="72">
        <f t="shared" si="47"/>
        <v>0</v>
      </c>
      <c r="AG88" s="72">
        <f t="shared" si="47"/>
        <v>0</v>
      </c>
      <c r="AH88" s="72">
        <f t="shared" si="47"/>
        <v>0</v>
      </c>
      <c r="AI88" s="72">
        <f t="shared" si="47"/>
        <v>0</v>
      </c>
      <c r="AJ88" s="72">
        <f t="shared" si="47"/>
        <v>0</v>
      </c>
      <c r="AK88" s="72">
        <f t="shared" si="47"/>
        <v>0</v>
      </c>
      <c r="AL88" s="72">
        <f t="shared" si="47"/>
        <v>0</v>
      </c>
      <c r="AM88" s="72">
        <f t="shared" si="47"/>
        <v>0</v>
      </c>
      <c r="AN88" s="72">
        <f t="shared" si="47"/>
        <v>0</v>
      </c>
      <c r="AO88" s="72">
        <f t="shared" si="47"/>
        <v>0</v>
      </c>
      <c r="AP88" s="72">
        <f t="shared" si="47"/>
        <v>0</v>
      </c>
      <c r="AQ88" s="72">
        <f t="shared" si="47"/>
        <v>0</v>
      </c>
      <c r="AR88" s="72">
        <f t="shared" si="47"/>
        <v>0</v>
      </c>
      <c r="AS88" s="72">
        <f t="shared" si="47"/>
        <v>0</v>
      </c>
      <c r="AT88" s="72">
        <f t="shared" si="47"/>
        <v>0</v>
      </c>
      <c r="AU88" s="72">
        <f t="shared" si="47"/>
        <v>0</v>
      </c>
      <c r="AV88" s="72">
        <f t="shared" si="47"/>
        <v>0</v>
      </c>
      <c r="AW88" s="72">
        <f t="shared" si="47"/>
        <v>0</v>
      </c>
      <c r="AX88" s="72">
        <f t="shared" si="47"/>
        <v>0</v>
      </c>
      <c r="AY88" s="72">
        <f t="shared" si="47"/>
        <v>0</v>
      </c>
      <c r="AZ88" s="72">
        <f t="shared" si="47"/>
        <v>0</v>
      </c>
      <c r="BA88" s="72">
        <f t="shared" si="47"/>
        <v>0</v>
      </c>
      <c r="BB88" s="72">
        <f t="shared" si="47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4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8">$F$20*(1-$B$5)/$B$3</f>
        <v>0</v>
      </c>
      <c r="G89" s="72">
        <f t="shared" si="48"/>
        <v>0</v>
      </c>
      <c r="H89" s="72">
        <f t="shared" si="48"/>
        <v>0</v>
      </c>
      <c r="I89" s="72">
        <f t="shared" si="48"/>
        <v>0</v>
      </c>
      <c r="J89" s="72">
        <f t="shared" si="48"/>
        <v>0</v>
      </c>
      <c r="K89" s="72">
        <f t="shared" si="48"/>
        <v>0</v>
      </c>
      <c r="L89" s="72">
        <f t="shared" si="48"/>
        <v>0</v>
      </c>
      <c r="M89" s="72">
        <f t="shared" si="48"/>
        <v>0</v>
      </c>
      <c r="N89" s="72">
        <f t="shared" si="48"/>
        <v>0</v>
      </c>
      <c r="O89" s="72">
        <f t="shared" si="48"/>
        <v>0</v>
      </c>
      <c r="P89" s="72">
        <f t="shared" si="48"/>
        <v>0</v>
      </c>
      <c r="Q89" s="72">
        <f t="shared" si="48"/>
        <v>0</v>
      </c>
      <c r="R89" s="72">
        <f t="shared" si="48"/>
        <v>0</v>
      </c>
      <c r="S89" s="72">
        <f t="shared" si="48"/>
        <v>0</v>
      </c>
      <c r="T89" s="72">
        <f t="shared" si="48"/>
        <v>0</v>
      </c>
      <c r="U89" s="72">
        <f t="shared" si="48"/>
        <v>0</v>
      </c>
      <c r="V89" s="72">
        <f t="shared" si="48"/>
        <v>0</v>
      </c>
      <c r="W89" s="72">
        <f t="shared" si="48"/>
        <v>0</v>
      </c>
      <c r="X89" s="72">
        <f t="shared" si="48"/>
        <v>0</v>
      </c>
      <c r="Y89" s="72">
        <f t="shared" si="48"/>
        <v>0</v>
      </c>
      <c r="Z89" s="72">
        <f t="shared" si="48"/>
        <v>0</v>
      </c>
      <c r="AA89" s="72">
        <f t="shared" si="48"/>
        <v>0</v>
      </c>
      <c r="AB89" s="72">
        <f t="shared" si="48"/>
        <v>0</v>
      </c>
      <c r="AC89" s="72">
        <f t="shared" si="48"/>
        <v>0</v>
      </c>
      <c r="AD89" s="72">
        <f t="shared" si="48"/>
        <v>0</v>
      </c>
      <c r="AE89" s="72">
        <f t="shared" si="48"/>
        <v>0</v>
      </c>
      <c r="AF89" s="72">
        <f t="shared" si="48"/>
        <v>0</v>
      </c>
      <c r="AG89" s="72">
        <f t="shared" si="48"/>
        <v>0</v>
      </c>
      <c r="AH89" s="72">
        <f t="shared" si="48"/>
        <v>0</v>
      </c>
      <c r="AI89" s="72">
        <f t="shared" si="48"/>
        <v>0</v>
      </c>
      <c r="AJ89" s="72">
        <f t="shared" si="48"/>
        <v>0</v>
      </c>
      <c r="AK89" s="72">
        <f t="shared" si="48"/>
        <v>0</v>
      </c>
      <c r="AL89" s="72">
        <f t="shared" si="48"/>
        <v>0</v>
      </c>
      <c r="AM89" s="72">
        <f t="shared" si="48"/>
        <v>0</v>
      </c>
      <c r="AN89" s="72">
        <f t="shared" si="48"/>
        <v>0</v>
      </c>
      <c r="AO89" s="72">
        <f t="shared" si="48"/>
        <v>0</v>
      </c>
      <c r="AP89" s="72">
        <f t="shared" si="48"/>
        <v>0</v>
      </c>
      <c r="AQ89" s="72">
        <f t="shared" si="48"/>
        <v>0</v>
      </c>
      <c r="AR89" s="72">
        <f t="shared" si="48"/>
        <v>0</v>
      </c>
      <c r="AS89" s="72">
        <f t="shared" si="48"/>
        <v>0</v>
      </c>
      <c r="AT89" s="72">
        <f t="shared" si="48"/>
        <v>0</v>
      </c>
      <c r="AU89" s="72">
        <f t="shared" si="48"/>
        <v>0</v>
      </c>
      <c r="AV89" s="72">
        <f t="shared" si="48"/>
        <v>0</v>
      </c>
      <c r="AW89" s="72">
        <f t="shared" si="48"/>
        <v>0</v>
      </c>
      <c r="AX89" s="72">
        <f t="shared" si="48"/>
        <v>0</v>
      </c>
      <c r="AY89" s="72">
        <f t="shared" si="48"/>
        <v>0</v>
      </c>
      <c r="AZ89" s="72">
        <f t="shared" si="48"/>
        <v>0</v>
      </c>
      <c r="BA89" s="72">
        <f t="shared" si="48"/>
        <v>0</v>
      </c>
      <c r="BB89" s="72">
        <f t="shared" si="48"/>
        <v>0</v>
      </c>
      <c r="BC89" s="72">
        <f t="shared" si="48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4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9">$G$20*(1-$B$5)/$B$3</f>
        <v>0</v>
      </c>
      <c r="H90" s="72">
        <f t="shared" si="49"/>
        <v>0</v>
      </c>
      <c r="I90" s="72">
        <f t="shared" si="49"/>
        <v>0</v>
      </c>
      <c r="J90" s="72">
        <f t="shared" si="49"/>
        <v>0</v>
      </c>
      <c r="K90" s="72">
        <f t="shared" si="49"/>
        <v>0</v>
      </c>
      <c r="L90" s="72">
        <f t="shared" si="49"/>
        <v>0</v>
      </c>
      <c r="M90" s="72">
        <f t="shared" si="49"/>
        <v>0</v>
      </c>
      <c r="N90" s="72">
        <f t="shared" si="49"/>
        <v>0</v>
      </c>
      <c r="O90" s="72">
        <f t="shared" si="49"/>
        <v>0</v>
      </c>
      <c r="P90" s="72">
        <f t="shared" si="49"/>
        <v>0</v>
      </c>
      <c r="Q90" s="72">
        <f t="shared" si="49"/>
        <v>0</v>
      </c>
      <c r="R90" s="72">
        <f t="shared" si="49"/>
        <v>0</v>
      </c>
      <c r="S90" s="72">
        <f t="shared" si="49"/>
        <v>0</v>
      </c>
      <c r="T90" s="72">
        <f t="shared" si="49"/>
        <v>0</v>
      </c>
      <c r="U90" s="72">
        <f t="shared" si="49"/>
        <v>0</v>
      </c>
      <c r="V90" s="72">
        <f t="shared" si="49"/>
        <v>0</v>
      </c>
      <c r="W90" s="72">
        <f t="shared" si="49"/>
        <v>0</v>
      </c>
      <c r="X90" s="72">
        <f t="shared" si="49"/>
        <v>0</v>
      </c>
      <c r="Y90" s="72">
        <f t="shared" si="49"/>
        <v>0</v>
      </c>
      <c r="Z90" s="72">
        <f t="shared" si="49"/>
        <v>0</v>
      </c>
      <c r="AA90" s="72">
        <f t="shared" si="49"/>
        <v>0</v>
      </c>
      <c r="AB90" s="72">
        <f t="shared" si="49"/>
        <v>0</v>
      </c>
      <c r="AC90" s="72">
        <f t="shared" si="49"/>
        <v>0</v>
      </c>
      <c r="AD90" s="72">
        <f t="shared" si="49"/>
        <v>0</v>
      </c>
      <c r="AE90" s="72">
        <f t="shared" si="49"/>
        <v>0</v>
      </c>
      <c r="AF90" s="72">
        <f t="shared" si="49"/>
        <v>0</v>
      </c>
      <c r="AG90" s="72">
        <f t="shared" si="49"/>
        <v>0</v>
      </c>
      <c r="AH90" s="72">
        <f t="shared" si="49"/>
        <v>0</v>
      </c>
      <c r="AI90" s="72">
        <f t="shared" si="49"/>
        <v>0</v>
      </c>
      <c r="AJ90" s="72">
        <f t="shared" si="49"/>
        <v>0</v>
      </c>
      <c r="AK90" s="72">
        <f t="shared" si="49"/>
        <v>0</v>
      </c>
      <c r="AL90" s="72">
        <f t="shared" si="49"/>
        <v>0</v>
      </c>
      <c r="AM90" s="72">
        <f t="shared" si="49"/>
        <v>0</v>
      </c>
      <c r="AN90" s="72">
        <f t="shared" si="49"/>
        <v>0</v>
      </c>
      <c r="AO90" s="72">
        <f t="shared" si="49"/>
        <v>0</v>
      </c>
      <c r="AP90" s="72">
        <f t="shared" si="49"/>
        <v>0</v>
      </c>
      <c r="AQ90" s="72">
        <f t="shared" si="49"/>
        <v>0</v>
      </c>
      <c r="AR90" s="72">
        <f t="shared" si="49"/>
        <v>0</v>
      </c>
      <c r="AS90" s="72">
        <f t="shared" si="49"/>
        <v>0</v>
      </c>
      <c r="AT90" s="72">
        <f t="shared" si="49"/>
        <v>0</v>
      </c>
      <c r="AU90" s="72">
        <f t="shared" si="49"/>
        <v>0</v>
      </c>
      <c r="AV90" s="72">
        <f t="shared" si="49"/>
        <v>0</v>
      </c>
      <c r="AW90" s="72">
        <f t="shared" si="49"/>
        <v>0</v>
      </c>
      <c r="AX90" s="72">
        <f t="shared" si="49"/>
        <v>0</v>
      </c>
      <c r="AY90" s="72">
        <f t="shared" si="49"/>
        <v>0</v>
      </c>
      <c r="AZ90" s="72">
        <f t="shared" si="49"/>
        <v>0</v>
      </c>
      <c r="BA90" s="72">
        <f t="shared" si="49"/>
        <v>0</v>
      </c>
      <c r="BB90" s="72">
        <f t="shared" si="49"/>
        <v>0</v>
      </c>
      <c r="BC90" s="72">
        <f t="shared" si="49"/>
        <v>0</v>
      </c>
      <c r="BD90" s="72">
        <f t="shared" si="49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4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0">$H$20*(1-$B$5)/$B$3</f>
        <v>0</v>
      </c>
      <c r="I91" s="72">
        <f t="shared" si="50"/>
        <v>0</v>
      </c>
      <c r="J91" s="72">
        <f t="shared" si="50"/>
        <v>0</v>
      </c>
      <c r="K91" s="72">
        <f t="shared" si="50"/>
        <v>0</v>
      </c>
      <c r="L91" s="72">
        <f t="shared" si="50"/>
        <v>0</v>
      </c>
      <c r="M91" s="72">
        <f t="shared" si="50"/>
        <v>0</v>
      </c>
      <c r="N91" s="72">
        <f t="shared" si="50"/>
        <v>0</v>
      </c>
      <c r="O91" s="72">
        <f t="shared" si="50"/>
        <v>0</v>
      </c>
      <c r="P91" s="72">
        <f t="shared" si="50"/>
        <v>0</v>
      </c>
      <c r="Q91" s="72">
        <f t="shared" si="50"/>
        <v>0</v>
      </c>
      <c r="R91" s="72">
        <f t="shared" si="50"/>
        <v>0</v>
      </c>
      <c r="S91" s="72">
        <f t="shared" si="50"/>
        <v>0</v>
      </c>
      <c r="T91" s="72">
        <f t="shared" si="50"/>
        <v>0</v>
      </c>
      <c r="U91" s="72">
        <f t="shared" si="50"/>
        <v>0</v>
      </c>
      <c r="V91" s="72">
        <f t="shared" si="50"/>
        <v>0</v>
      </c>
      <c r="W91" s="72">
        <f t="shared" si="50"/>
        <v>0</v>
      </c>
      <c r="X91" s="72">
        <f t="shared" si="50"/>
        <v>0</v>
      </c>
      <c r="Y91" s="72">
        <f t="shared" si="50"/>
        <v>0</v>
      </c>
      <c r="Z91" s="72">
        <f t="shared" si="50"/>
        <v>0</v>
      </c>
      <c r="AA91" s="72">
        <f t="shared" si="50"/>
        <v>0</v>
      </c>
      <c r="AB91" s="72">
        <f t="shared" si="50"/>
        <v>0</v>
      </c>
      <c r="AC91" s="72">
        <f t="shared" si="50"/>
        <v>0</v>
      </c>
      <c r="AD91" s="72">
        <f t="shared" si="50"/>
        <v>0</v>
      </c>
      <c r="AE91" s="72">
        <f t="shared" si="50"/>
        <v>0</v>
      </c>
      <c r="AF91" s="72">
        <f t="shared" si="50"/>
        <v>0</v>
      </c>
      <c r="AG91" s="72">
        <f t="shared" si="50"/>
        <v>0</v>
      </c>
      <c r="AH91" s="72">
        <f t="shared" si="50"/>
        <v>0</v>
      </c>
      <c r="AI91" s="72">
        <f t="shared" si="50"/>
        <v>0</v>
      </c>
      <c r="AJ91" s="72">
        <f t="shared" si="50"/>
        <v>0</v>
      </c>
      <c r="AK91" s="72">
        <f t="shared" si="50"/>
        <v>0</v>
      </c>
      <c r="AL91" s="72">
        <f t="shared" si="50"/>
        <v>0</v>
      </c>
      <c r="AM91" s="72">
        <f t="shared" si="50"/>
        <v>0</v>
      </c>
      <c r="AN91" s="72">
        <f t="shared" si="50"/>
        <v>0</v>
      </c>
      <c r="AO91" s="72">
        <f t="shared" si="50"/>
        <v>0</v>
      </c>
      <c r="AP91" s="72">
        <f t="shared" si="50"/>
        <v>0</v>
      </c>
      <c r="AQ91" s="72">
        <f t="shared" si="50"/>
        <v>0</v>
      </c>
      <c r="AR91" s="72">
        <f t="shared" si="50"/>
        <v>0</v>
      </c>
      <c r="AS91" s="72">
        <f t="shared" si="50"/>
        <v>0</v>
      </c>
      <c r="AT91" s="72">
        <f t="shared" si="50"/>
        <v>0</v>
      </c>
      <c r="AU91" s="72">
        <f t="shared" si="50"/>
        <v>0</v>
      </c>
      <c r="AV91" s="72">
        <f t="shared" si="50"/>
        <v>0</v>
      </c>
      <c r="AW91" s="72">
        <f t="shared" si="50"/>
        <v>0</v>
      </c>
      <c r="AX91" s="72">
        <f t="shared" si="50"/>
        <v>0</v>
      </c>
      <c r="AY91" s="72">
        <f t="shared" si="50"/>
        <v>0</v>
      </c>
      <c r="AZ91" s="72">
        <f t="shared" si="50"/>
        <v>0</v>
      </c>
      <c r="BA91" s="72">
        <f t="shared" si="50"/>
        <v>0</v>
      </c>
      <c r="BB91" s="72">
        <f t="shared" si="50"/>
        <v>0</v>
      </c>
      <c r="BC91" s="72">
        <f t="shared" si="50"/>
        <v>0</v>
      </c>
      <c r="BD91" s="72">
        <f t="shared" si="50"/>
        <v>0</v>
      </c>
      <c r="BE91" s="72">
        <f t="shared" si="50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4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1">$I$20*(1-$B$5)/$B$3</f>
        <v>0</v>
      </c>
      <c r="J92" s="72">
        <f t="shared" si="51"/>
        <v>0</v>
      </c>
      <c r="K92" s="72">
        <f t="shared" si="51"/>
        <v>0</v>
      </c>
      <c r="L92" s="72">
        <f t="shared" si="51"/>
        <v>0</v>
      </c>
      <c r="M92" s="72">
        <f t="shared" si="51"/>
        <v>0</v>
      </c>
      <c r="N92" s="72">
        <f t="shared" si="51"/>
        <v>0</v>
      </c>
      <c r="O92" s="72">
        <f t="shared" si="51"/>
        <v>0</v>
      </c>
      <c r="P92" s="72">
        <f t="shared" si="51"/>
        <v>0</v>
      </c>
      <c r="Q92" s="72">
        <f t="shared" si="51"/>
        <v>0</v>
      </c>
      <c r="R92" s="72">
        <f t="shared" si="51"/>
        <v>0</v>
      </c>
      <c r="S92" s="72">
        <f t="shared" si="51"/>
        <v>0</v>
      </c>
      <c r="T92" s="72">
        <f t="shared" si="51"/>
        <v>0</v>
      </c>
      <c r="U92" s="72">
        <f t="shared" si="51"/>
        <v>0</v>
      </c>
      <c r="V92" s="72">
        <f t="shared" si="51"/>
        <v>0</v>
      </c>
      <c r="W92" s="72">
        <f t="shared" si="51"/>
        <v>0</v>
      </c>
      <c r="X92" s="72">
        <f t="shared" si="51"/>
        <v>0</v>
      </c>
      <c r="Y92" s="72">
        <f t="shared" si="51"/>
        <v>0</v>
      </c>
      <c r="Z92" s="72">
        <f t="shared" si="51"/>
        <v>0</v>
      </c>
      <c r="AA92" s="72">
        <f t="shared" si="51"/>
        <v>0</v>
      </c>
      <c r="AB92" s="72">
        <f t="shared" si="51"/>
        <v>0</v>
      </c>
      <c r="AC92" s="72">
        <f t="shared" si="51"/>
        <v>0</v>
      </c>
      <c r="AD92" s="72">
        <f t="shared" si="51"/>
        <v>0</v>
      </c>
      <c r="AE92" s="72">
        <f t="shared" si="51"/>
        <v>0</v>
      </c>
      <c r="AF92" s="72">
        <f t="shared" si="51"/>
        <v>0</v>
      </c>
      <c r="AG92" s="72">
        <f t="shared" si="51"/>
        <v>0</v>
      </c>
      <c r="AH92" s="72">
        <f t="shared" si="51"/>
        <v>0</v>
      </c>
      <c r="AI92" s="72">
        <f t="shared" si="51"/>
        <v>0</v>
      </c>
      <c r="AJ92" s="72">
        <f t="shared" si="51"/>
        <v>0</v>
      </c>
      <c r="AK92" s="72">
        <f t="shared" si="51"/>
        <v>0</v>
      </c>
      <c r="AL92" s="72">
        <f t="shared" si="51"/>
        <v>0</v>
      </c>
      <c r="AM92" s="72">
        <f t="shared" si="51"/>
        <v>0</v>
      </c>
      <c r="AN92" s="72">
        <f t="shared" si="51"/>
        <v>0</v>
      </c>
      <c r="AO92" s="72">
        <f t="shared" si="51"/>
        <v>0</v>
      </c>
      <c r="AP92" s="72">
        <f t="shared" si="51"/>
        <v>0</v>
      </c>
      <c r="AQ92" s="72">
        <f t="shared" si="51"/>
        <v>0</v>
      </c>
      <c r="AR92" s="72">
        <f t="shared" si="51"/>
        <v>0</v>
      </c>
      <c r="AS92" s="72">
        <f t="shared" si="51"/>
        <v>0</v>
      </c>
      <c r="AT92" s="72">
        <f t="shared" si="51"/>
        <v>0</v>
      </c>
      <c r="AU92" s="72">
        <f t="shared" si="51"/>
        <v>0</v>
      </c>
      <c r="AV92" s="72">
        <f t="shared" si="51"/>
        <v>0</v>
      </c>
      <c r="AW92" s="72">
        <f t="shared" si="51"/>
        <v>0</v>
      </c>
      <c r="AX92" s="72">
        <f t="shared" si="51"/>
        <v>0</v>
      </c>
      <c r="AY92" s="72">
        <f t="shared" si="51"/>
        <v>0</v>
      </c>
      <c r="AZ92" s="72">
        <f t="shared" si="51"/>
        <v>0</v>
      </c>
      <c r="BA92" s="72">
        <f t="shared" si="51"/>
        <v>0</v>
      </c>
      <c r="BB92" s="72">
        <f t="shared" si="51"/>
        <v>0</v>
      </c>
      <c r="BC92" s="72">
        <f t="shared" si="51"/>
        <v>0</v>
      </c>
      <c r="BD92" s="72">
        <f t="shared" si="51"/>
        <v>0</v>
      </c>
      <c r="BE92" s="72">
        <f t="shared" si="51"/>
        <v>0</v>
      </c>
      <c r="BF92" s="72">
        <f t="shared" si="51"/>
        <v>0</v>
      </c>
      <c r="BG92" s="72"/>
      <c r="BH92" s="72"/>
      <c r="BI92" s="72"/>
      <c r="BJ92" s="72"/>
      <c r="BK92" s="72"/>
      <c r="BL92" s="72"/>
      <c r="BM92" s="35"/>
      <c r="BN92" s="72">
        <f t="shared" si="44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2">$J$20*(1-$B$5)/$B$3</f>
        <v>0</v>
      </c>
      <c r="P93" s="72">
        <f t="shared" si="52"/>
        <v>0</v>
      </c>
      <c r="Q93" s="72">
        <f t="shared" si="52"/>
        <v>0</v>
      </c>
      <c r="R93" s="72">
        <f t="shared" si="52"/>
        <v>0</v>
      </c>
      <c r="S93" s="72">
        <f t="shared" si="52"/>
        <v>0</v>
      </c>
      <c r="T93" s="72">
        <f t="shared" si="52"/>
        <v>0</v>
      </c>
      <c r="U93" s="72">
        <f t="shared" si="52"/>
        <v>0</v>
      </c>
      <c r="V93" s="72">
        <f t="shared" si="52"/>
        <v>0</v>
      </c>
      <c r="W93" s="72">
        <f t="shared" si="52"/>
        <v>0</v>
      </c>
      <c r="X93" s="72">
        <f t="shared" si="52"/>
        <v>0</v>
      </c>
      <c r="Y93" s="72">
        <f t="shared" si="52"/>
        <v>0</v>
      </c>
      <c r="Z93" s="72">
        <f t="shared" si="52"/>
        <v>0</v>
      </c>
      <c r="AA93" s="72">
        <f t="shared" si="52"/>
        <v>0</v>
      </c>
      <c r="AB93" s="72">
        <f t="shared" si="52"/>
        <v>0</v>
      </c>
      <c r="AC93" s="72">
        <f t="shared" si="52"/>
        <v>0</v>
      </c>
      <c r="AD93" s="72">
        <f t="shared" si="52"/>
        <v>0</v>
      </c>
      <c r="AE93" s="72">
        <f t="shared" si="52"/>
        <v>0</v>
      </c>
      <c r="AF93" s="72">
        <f t="shared" si="52"/>
        <v>0</v>
      </c>
      <c r="AG93" s="72">
        <f t="shared" si="52"/>
        <v>0</v>
      </c>
      <c r="AH93" s="72">
        <f t="shared" si="52"/>
        <v>0</v>
      </c>
      <c r="AI93" s="72">
        <f t="shared" si="52"/>
        <v>0</v>
      </c>
      <c r="AJ93" s="72">
        <f t="shared" si="52"/>
        <v>0</v>
      </c>
      <c r="AK93" s="72">
        <f t="shared" si="52"/>
        <v>0</v>
      </c>
      <c r="AL93" s="72">
        <f t="shared" si="52"/>
        <v>0</v>
      </c>
      <c r="AM93" s="72">
        <f t="shared" si="52"/>
        <v>0</v>
      </c>
      <c r="AN93" s="72">
        <f t="shared" si="52"/>
        <v>0</v>
      </c>
      <c r="AO93" s="72">
        <f t="shared" si="52"/>
        <v>0</v>
      </c>
      <c r="AP93" s="72">
        <f t="shared" si="52"/>
        <v>0</v>
      </c>
      <c r="AQ93" s="72">
        <f t="shared" si="52"/>
        <v>0</v>
      </c>
      <c r="AR93" s="72">
        <f t="shared" si="52"/>
        <v>0</v>
      </c>
      <c r="AS93" s="72">
        <f t="shared" si="52"/>
        <v>0</v>
      </c>
      <c r="AT93" s="72">
        <f t="shared" si="52"/>
        <v>0</v>
      </c>
      <c r="AU93" s="72">
        <f t="shared" si="52"/>
        <v>0</v>
      </c>
      <c r="AV93" s="72">
        <f t="shared" si="52"/>
        <v>0</v>
      </c>
      <c r="AW93" s="72">
        <f t="shared" si="52"/>
        <v>0</v>
      </c>
      <c r="AX93" s="72">
        <f t="shared" si="52"/>
        <v>0</v>
      </c>
      <c r="AY93" s="72">
        <f t="shared" si="52"/>
        <v>0</v>
      </c>
      <c r="AZ93" s="72">
        <f t="shared" si="52"/>
        <v>0</v>
      </c>
      <c r="BA93" s="72">
        <f t="shared" si="52"/>
        <v>0</v>
      </c>
      <c r="BB93" s="72">
        <f t="shared" si="52"/>
        <v>0</v>
      </c>
      <c r="BC93" s="72">
        <f t="shared" si="52"/>
        <v>0</v>
      </c>
      <c r="BD93" s="72">
        <f t="shared" si="52"/>
        <v>0</v>
      </c>
      <c r="BE93" s="72">
        <f t="shared" si="52"/>
        <v>0</v>
      </c>
      <c r="BF93" s="72">
        <f t="shared" si="52"/>
        <v>0</v>
      </c>
      <c r="BG93" s="72">
        <f t="shared" si="52"/>
        <v>0</v>
      </c>
      <c r="BH93" s="72"/>
      <c r="BI93" s="72"/>
      <c r="BJ93" s="72"/>
      <c r="BK93" s="72"/>
      <c r="BL93" s="72"/>
      <c r="BM93" s="35"/>
      <c r="BN93" s="72">
        <f t="shared" si="44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3">$K$20*(1-$B$5)/$B$3</f>
        <v>0</v>
      </c>
      <c r="P94" s="72">
        <f t="shared" si="53"/>
        <v>0</v>
      </c>
      <c r="Q94" s="72">
        <f t="shared" si="53"/>
        <v>0</v>
      </c>
      <c r="R94" s="72">
        <f t="shared" si="53"/>
        <v>0</v>
      </c>
      <c r="S94" s="72">
        <f t="shared" si="53"/>
        <v>0</v>
      </c>
      <c r="T94" s="72">
        <f t="shared" si="53"/>
        <v>0</v>
      </c>
      <c r="U94" s="72">
        <f t="shared" si="53"/>
        <v>0</v>
      </c>
      <c r="V94" s="72">
        <f t="shared" si="53"/>
        <v>0</v>
      </c>
      <c r="W94" s="72">
        <f t="shared" si="53"/>
        <v>0</v>
      </c>
      <c r="X94" s="72">
        <f t="shared" si="53"/>
        <v>0</v>
      </c>
      <c r="Y94" s="72">
        <f t="shared" si="53"/>
        <v>0</v>
      </c>
      <c r="Z94" s="72">
        <f t="shared" si="53"/>
        <v>0</v>
      </c>
      <c r="AA94" s="72">
        <f t="shared" si="53"/>
        <v>0</v>
      </c>
      <c r="AB94" s="72">
        <f t="shared" si="53"/>
        <v>0</v>
      </c>
      <c r="AC94" s="72">
        <f t="shared" si="53"/>
        <v>0</v>
      </c>
      <c r="AD94" s="72">
        <f t="shared" si="53"/>
        <v>0</v>
      </c>
      <c r="AE94" s="72">
        <f t="shared" si="53"/>
        <v>0</v>
      </c>
      <c r="AF94" s="72">
        <f t="shared" si="53"/>
        <v>0</v>
      </c>
      <c r="AG94" s="72">
        <f t="shared" si="53"/>
        <v>0</v>
      </c>
      <c r="AH94" s="72">
        <f t="shared" si="53"/>
        <v>0</v>
      </c>
      <c r="AI94" s="72">
        <f t="shared" si="53"/>
        <v>0</v>
      </c>
      <c r="AJ94" s="72">
        <f t="shared" si="53"/>
        <v>0</v>
      </c>
      <c r="AK94" s="72">
        <f t="shared" si="53"/>
        <v>0</v>
      </c>
      <c r="AL94" s="72">
        <f t="shared" si="53"/>
        <v>0</v>
      </c>
      <c r="AM94" s="72">
        <f t="shared" si="53"/>
        <v>0</v>
      </c>
      <c r="AN94" s="72">
        <f t="shared" si="53"/>
        <v>0</v>
      </c>
      <c r="AO94" s="72">
        <f t="shared" si="53"/>
        <v>0</v>
      </c>
      <c r="AP94" s="72">
        <f t="shared" si="53"/>
        <v>0</v>
      </c>
      <c r="AQ94" s="72">
        <f t="shared" si="53"/>
        <v>0</v>
      </c>
      <c r="AR94" s="72">
        <f t="shared" si="53"/>
        <v>0</v>
      </c>
      <c r="AS94" s="72">
        <f t="shared" si="53"/>
        <v>0</v>
      </c>
      <c r="AT94" s="72">
        <f t="shared" si="53"/>
        <v>0</v>
      </c>
      <c r="AU94" s="72">
        <f t="shared" si="53"/>
        <v>0</v>
      </c>
      <c r="AV94" s="72">
        <f t="shared" si="53"/>
        <v>0</v>
      </c>
      <c r="AW94" s="72">
        <f t="shared" si="53"/>
        <v>0</v>
      </c>
      <c r="AX94" s="72">
        <f t="shared" si="53"/>
        <v>0</v>
      </c>
      <c r="AY94" s="72">
        <f t="shared" si="53"/>
        <v>0</v>
      </c>
      <c r="AZ94" s="72">
        <f t="shared" si="53"/>
        <v>0</v>
      </c>
      <c r="BA94" s="72">
        <f t="shared" si="53"/>
        <v>0</v>
      </c>
      <c r="BB94" s="72">
        <f t="shared" si="53"/>
        <v>0</v>
      </c>
      <c r="BC94" s="72">
        <f t="shared" si="53"/>
        <v>0</v>
      </c>
      <c r="BD94" s="72">
        <f t="shared" si="53"/>
        <v>0</v>
      </c>
      <c r="BE94" s="72">
        <f t="shared" si="53"/>
        <v>0</v>
      </c>
      <c r="BF94" s="72">
        <f t="shared" si="53"/>
        <v>0</v>
      </c>
      <c r="BG94" s="72">
        <f t="shared" si="53"/>
        <v>0</v>
      </c>
      <c r="BH94" s="72">
        <f t="shared" si="53"/>
        <v>0</v>
      </c>
      <c r="BI94" s="72"/>
      <c r="BJ94" s="72"/>
      <c r="BK94" s="72"/>
      <c r="BL94" s="72"/>
      <c r="BM94" s="35"/>
      <c r="BN94" s="72">
        <f t="shared" si="44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4">$L$20*(1-$B$5)/$B$3</f>
        <v>0</v>
      </c>
      <c r="P95" s="72">
        <f t="shared" si="54"/>
        <v>0</v>
      </c>
      <c r="Q95" s="72">
        <f t="shared" si="54"/>
        <v>0</v>
      </c>
      <c r="R95" s="72">
        <f t="shared" si="54"/>
        <v>0</v>
      </c>
      <c r="S95" s="72">
        <f t="shared" si="54"/>
        <v>0</v>
      </c>
      <c r="T95" s="72">
        <f t="shared" si="54"/>
        <v>0</v>
      </c>
      <c r="U95" s="72">
        <f t="shared" si="54"/>
        <v>0</v>
      </c>
      <c r="V95" s="72">
        <f t="shared" si="54"/>
        <v>0</v>
      </c>
      <c r="W95" s="72">
        <f t="shared" si="54"/>
        <v>0</v>
      </c>
      <c r="X95" s="72">
        <f t="shared" si="54"/>
        <v>0</v>
      </c>
      <c r="Y95" s="72">
        <f t="shared" si="54"/>
        <v>0</v>
      </c>
      <c r="Z95" s="72">
        <f t="shared" si="54"/>
        <v>0</v>
      </c>
      <c r="AA95" s="72">
        <f t="shared" si="54"/>
        <v>0</v>
      </c>
      <c r="AB95" s="72">
        <f t="shared" si="54"/>
        <v>0</v>
      </c>
      <c r="AC95" s="72">
        <f t="shared" si="54"/>
        <v>0</v>
      </c>
      <c r="AD95" s="72">
        <f t="shared" si="54"/>
        <v>0</v>
      </c>
      <c r="AE95" s="72">
        <f t="shared" si="54"/>
        <v>0</v>
      </c>
      <c r="AF95" s="72">
        <f t="shared" si="54"/>
        <v>0</v>
      </c>
      <c r="AG95" s="72">
        <f t="shared" si="54"/>
        <v>0</v>
      </c>
      <c r="AH95" s="72">
        <f t="shared" si="54"/>
        <v>0</v>
      </c>
      <c r="AI95" s="72">
        <f t="shared" si="54"/>
        <v>0</v>
      </c>
      <c r="AJ95" s="72">
        <f t="shared" si="54"/>
        <v>0</v>
      </c>
      <c r="AK95" s="72">
        <f t="shared" si="54"/>
        <v>0</v>
      </c>
      <c r="AL95" s="72">
        <f t="shared" si="54"/>
        <v>0</v>
      </c>
      <c r="AM95" s="72">
        <f t="shared" si="54"/>
        <v>0</v>
      </c>
      <c r="AN95" s="72">
        <f t="shared" si="54"/>
        <v>0</v>
      </c>
      <c r="AO95" s="72">
        <f t="shared" si="54"/>
        <v>0</v>
      </c>
      <c r="AP95" s="72">
        <f t="shared" si="54"/>
        <v>0</v>
      </c>
      <c r="AQ95" s="72">
        <f t="shared" si="54"/>
        <v>0</v>
      </c>
      <c r="AR95" s="72">
        <f t="shared" si="54"/>
        <v>0</v>
      </c>
      <c r="AS95" s="72">
        <f t="shared" si="54"/>
        <v>0</v>
      </c>
      <c r="AT95" s="72">
        <f t="shared" si="54"/>
        <v>0</v>
      </c>
      <c r="AU95" s="72">
        <f t="shared" si="54"/>
        <v>0</v>
      </c>
      <c r="AV95" s="72">
        <f t="shared" si="54"/>
        <v>0</v>
      </c>
      <c r="AW95" s="72">
        <f t="shared" si="54"/>
        <v>0</v>
      </c>
      <c r="AX95" s="72">
        <f t="shared" si="54"/>
        <v>0</v>
      </c>
      <c r="AY95" s="72">
        <f t="shared" si="54"/>
        <v>0</v>
      </c>
      <c r="AZ95" s="72">
        <f t="shared" si="54"/>
        <v>0</v>
      </c>
      <c r="BA95" s="72">
        <f t="shared" si="54"/>
        <v>0</v>
      </c>
      <c r="BB95" s="72">
        <f t="shared" si="54"/>
        <v>0</v>
      </c>
      <c r="BC95" s="72">
        <f t="shared" si="54"/>
        <v>0</v>
      </c>
      <c r="BD95" s="72">
        <f t="shared" si="54"/>
        <v>0</v>
      </c>
      <c r="BE95" s="72">
        <f t="shared" si="54"/>
        <v>0</v>
      </c>
      <c r="BF95" s="72">
        <f t="shared" si="54"/>
        <v>0</v>
      </c>
      <c r="BG95" s="72">
        <f t="shared" si="54"/>
        <v>0</v>
      </c>
      <c r="BH95" s="72">
        <f t="shared" si="54"/>
        <v>0</v>
      </c>
      <c r="BI95" s="72">
        <f t="shared" si="54"/>
        <v>0</v>
      </c>
      <c r="BJ95" s="72"/>
      <c r="BK95" s="72"/>
      <c r="BL95" s="72"/>
      <c r="BM95" s="35"/>
      <c r="BN95" s="72">
        <f t="shared" si="44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5">$M$20*(1-$B$5)/$B$3</f>
        <v>0</v>
      </c>
      <c r="O96" s="72">
        <f t="shared" si="55"/>
        <v>0</v>
      </c>
      <c r="P96" s="72">
        <f t="shared" si="55"/>
        <v>0</v>
      </c>
      <c r="Q96" s="72">
        <f t="shared" si="55"/>
        <v>0</v>
      </c>
      <c r="R96" s="72">
        <f t="shared" si="55"/>
        <v>0</v>
      </c>
      <c r="S96" s="72">
        <f t="shared" si="55"/>
        <v>0</v>
      </c>
      <c r="T96" s="72">
        <f t="shared" si="55"/>
        <v>0</v>
      </c>
      <c r="U96" s="72">
        <f t="shared" si="55"/>
        <v>0</v>
      </c>
      <c r="V96" s="72">
        <f t="shared" si="55"/>
        <v>0</v>
      </c>
      <c r="W96" s="72">
        <f t="shared" si="55"/>
        <v>0</v>
      </c>
      <c r="X96" s="72">
        <f t="shared" si="55"/>
        <v>0</v>
      </c>
      <c r="Y96" s="72">
        <f t="shared" si="55"/>
        <v>0</v>
      </c>
      <c r="Z96" s="72">
        <f t="shared" si="55"/>
        <v>0</v>
      </c>
      <c r="AA96" s="72">
        <f t="shared" si="55"/>
        <v>0</v>
      </c>
      <c r="AB96" s="72">
        <f t="shared" si="55"/>
        <v>0</v>
      </c>
      <c r="AC96" s="72">
        <f t="shared" si="55"/>
        <v>0</v>
      </c>
      <c r="AD96" s="72">
        <f t="shared" si="55"/>
        <v>0</v>
      </c>
      <c r="AE96" s="72">
        <f t="shared" si="55"/>
        <v>0</v>
      </c>
      <c r="AF96" s="72">
        <f t="shared" si="55"/>
        <v>0</v>
      </c>
      <c r="AG96" s="72">
        <f t="shared" si="55"/>
        <v>0</v>
      </c>
      <c r="AH96" s="72">
        <f t="shared" si="55"/>
        <v>0</v>
      </c>
      <c r="AI96" s="72">
        <f t="shared" si="55"/>
        <v>0</v>
      </c>
      <c r="AJ96" s="72">
        <f t="shared" si="55"/>
        <v>0</v>
      </c>
      <c r="AK96" s="72">
        <f t="shared" si="55"/>
        <v>0</v>
      </c>
      <c r="AL96" s="72">
        <f t="shared" si="55"/>
        <v>0</v>
      </c>
      <c r="AM96" s="72">
        <f t="shared" si="55"/>
        <v>0</v>
      </c>
      <c r="AN96" s="72">
        <f t="shared" si="55"/>
        <v>0</v>
      </c>
      <c r="AO96" s="72">
        <f t="shared" si="55"/>
        <v>0</v>
      </c>
      <c r="AP96" s="72">
        <f t="shared" si="55"/>
        <v>0</v>
      </c>
      <c r="AQ96" s="72">
        <f t="shared" si="55"/>
        <v>0</v>
      </c>
      <c r="AR96" s="72">
        <f t="shared" si="55"/>
        <v>0</v>
      </c>
      <c r="AS96" s="72">
        <f t="shared" si="55"/>
        <v>0</v>
      </c>
      <c r="AT96" s="72">
        <f t="shared" si="55"/>
        <v>0</v>
      </c>
      <c r="AU96" s="72">
        <f t="shared" si="55"/>
        <v>0</v>
      </c>
      <c r="AV96" s="72">
        <f t="shared" si="55"/>
        <v>0</v>
      </c>
      <c r="AW96" s="72">
        <f t="shared" si="55"/>
        <v>0</v>
      </c>
      <c r="AX96" s="72">
        <f t="shared" si="55"/>
        <v>0</v>
      </c>
      <c r="AY96" s="72">
        <f t="shared" si="55"/>
        <v>0</v>
      </c>
      <c r="AZ96" s="72">
        <f t="shared" si="55"/>
        <v>0</v>
      </c>
      <c r="BA96" s="72">
        <f t="shared" si="55"/>
        <v>0</v>
      </c>
      <c r="BB96" s="72">
        <f t="shared" si="55"/>
        <v>0</v>
      </c>
      <c r="BC96" s="72">
        <f t="shared" si="55"/>
        <v>0</v>
      </c>
      <c r="BD96" s="72">
        <f t="shared" si="55"/>
        <v>0</v>
      </c>
      <c r="BE96" s="72">
        <f t="shared" si="55"/>
        <v>0</v>
      </c>
      <c r="BF96" s="72">
        <f t="shared" si="55"/>
        <v>0</v>
      </c>
      <c r="BG96" s="72">
        <f t="shared" si="55"/>
        <v>0</v>
      </c>
      <c r="BH96" s="72">
        <f t="shared" si="55"/>
        <v>0</v>
      </c>
      <c r="BI96" s="72">
        <f t="shared" si="55"/>
        <v>0</v>
      </c>
      <c r="BJ96" s="72">
        <f t="shared" si="55"/>
        <v>0</v>
      </c>
      <c r="BK96" s="72"/>
      <c r="BL96" s="72"/>
      <c r="BM96" s="35"/>
      <c r="BN96" s="72">
        <f t="shared" si="44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6">$N$20*(1-$B$5)/$B$3</f>
        <v>0</v>
      </c>
      <c r="P97" s="72">
        <f t="shared" si="56"/>
        <v>0</v>
      </c>
      <c r="Q97" s="72">
        <f t="shared" si="56"/>
        <v>0</v>
      </c>
      <c r="R97" s="72">
        <f t="shared" si="56"/>
        <v>0</v>
      </c>
      <c r="S97" s="72">
        <f t="shared" si="56"/>
        <v>0</v>
      </c>
      <c r="T97" s="72">
        <f t="shared" si="56"/>
        <v>0</v>
      </c>
      <c r="U97" s="72">
        <f t="shared" si="56"/>
        <v>0</v>
      </c>
      <c r="V97" s="72">
        <f t="shared" si="56"/>
        <v>0</v>
      </c>
      <c r="W97" s="72">
        <f t="shared" si="56"/>
        <v>0</v>
      </c>
      <c r="X97" s="72">
        <f t="shared" si="56"/>
        <v>0</v>
      </c>
      <c r="Y97" s="72">
        <f t="shared" si="56"/>
        <v>0</v>
      </c>
      <c r="Z97" s="72">
        <f t="shared" si="56"/>
        <v>0</v>
      </c>
      <c r="AA97" s="72">
        <f t="shared" si="56"/>
        <v>0</v>
      </c>
      <c r="AB97" s="72">
        <f t="shared" si="56"/>
        <v>0</v>
      </c>
      <c r="AC97" s="72">
        <f t="shared" si="56"/>
        <v>0</v>
      </c>
      <c r="AD97" s="72">
        <f t="shared" si="56"/>
        <v>0</v>
      </c>
      <c r="AE97" s="72">
        <f t="shared" si="56"/>
        <v>0</v>
      </c>
      <c r="AF97" s="72">
        <f t="shared" si="56"/>
        <v>0</v>
      </c>
      <c r="AG97" s="72">
        <f t="shared" si="56"/>
        <v>0</v>
      </c>
      <c r="AH97" s="72">
        <f t="shared" si="56"/>
        <v>0</v>
      </c>
      <c r="AI97" s="72">
        <f t="shared" si="56"/>
        <v>0</v>
      </c>
      <c r="AJ97" s="72">
        <f t="shared" si="56"/>
        <v>0</v>
      </c>
      <c r="AK97" s="72">
        <f t="shared" si="56"/>
        <v>0</v>
      </c>
      <c r="AL97" s="72">
        <f t="shared" si="56"/>
        <v>0</v>
      </c>
      <c r="AM97" s="72">
        <f t="shared" si="56"/>
        <v>0</v>
      </c>
      <c r="AN97" s="72">
        <f t="shared" si="56"/>
        <v>0</v>
      </c>
      <c r="AO97" s="72">
        <f t="shared" si="56"/>
        <v>0</v>
      </c>
      <c r="AP97" s="72">
        <f t="shared" si="56"/>
        <v>0</v>
      </c>
      <c r="AQ97" s="72">
        <f t="shared" si="56"/>
        <v>0</v>
      </c>
      <c r="AR97" s="72">
        <f t="shared" si="56"/>
        <v>0</v>
      </c>
      <c r="AS97" s="72">
        <f t="shared" si="56"/>
        <v>0</v>
      </c>
      <c r="AT97" s="72">
        <f t="shared" si="56"/>
        <v>0</v>
      </c>
      <c r="AU97" s="72">
        <f t="shared" si="56"/>
        <v>0</v>
      </c>
      <c r="AV97" s="72">
        <f t="shared" si="56"/>
        <v>0</v>
      </c>
      <c r="AW97" s="72">
        <f t="shared" si="56"/>
        <v>0</v>
      </c>
      <c r="AX97" s="72">
        <f t="shared" si="56"/>
        <v>0</v>
      </c>
      <c r="AY97" s="72">
        <f t="shared" si="56"/>
        <v>0</v>
      </c>
      <c r="AZ97" s="72">
        <f t="shared" si="56"/>
        <v>0</v>
      </c>
      <c r="BA97" s="72">
        <f t="shared" si="56"/>
        <v>0</v>
      </c>
      <c r="BB97" s="72">
        <f t="shared" si="56"/>
        <v>0</v>
      </c>
      <c r="BC97" s="72">
        <f t="shared" si="56"/>
        <v>0</v>
      </c>
      <c r="BD97" s="72">
        <f t="shared" si="56"/>
        <v>0</v>
      </c>
      <c r="BE97" s="72">
        <f t="shared" si="56"/>
        <v>0</v>
      </c>
      <c r="BF97" s="72">
        <f t="shared" si="56"/>
        <v>0</v>
      </c>
      <c r="BG97" s="72">
        <f t="shared" si="56"/>
        <v>0</v>
      </c>
      <c r="BH97" s="72">
        <f t="shared" si="56"/>
        <v>0</v>
      </c>
      <c r="BI97" s="72">
        <f t="shared" si="56"/>
        <v>0</v>
      </c>
      <c r="BJ97" s="72">
        <f t="shared" si="56"/>
        <v>0</v>
      </c>
      <c r="BK97" s="72">
        <f t="shared" si="56"/>
        <v>0</v>
      </c>
      <c r="BL97" s="72"/>
      <c r="BM97" s="35"/>
      <c r="BN97" s="72">
        <f t="shared" si="44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7">SUM(C85:C97)</f>
        <v>0</v>
      </c>
      <c r="D98" s="101">
        <f t="shared" si="57"/>
        <v>0</v>
      </c>
      <c r="E98" s="101">
        <f t="shared" si="57"/>
        <v>0</v>
      </c>
      <c r="F98" s="101">
        <f t="shared" si="57"/>
        <v>0</v>
      </c>
      <c r="G98" s="101">
        <f t="shared" si="57"/>
        <v>0</v>
      </c>
      <c r="H98" s="101">
        <f t="shared" si="57"/>
        <v>0</v>
      </c>
      <c r="I98" s="101">
        <f t="shared" si="57"/>
        <v>0</v>
      </c>
      <c r="J98" s="101">
        <f t="shared" si="57"/>
        <v>0</v>
      </c>
      <c r="K98" s="101">
        <f t="shared" si="57"/>
        <v>0</v>
      </c>
      <c r="L98" s="101">
        <f t="shared" si="57"/>
        <v>0</v>
      </c>
      <c r="M98" s="101">
        <f t="shared" si="57"/>
        <v>0</v>
      </c>
      <c r="N98" s="101">
        <f t="shared" si="57"/>
        <v>0</v>
      </c>
      <c r="O98" s="101">
        <f t="shared" si="57"/>
        <v>0</v>
      </c>
      <c r="P98" s="101">
        <f t="shared" si="57"/>
        <v>0</v>
      </c>
      <c r="Q98" s="101">
        <f t="shared" si="57"/>
        <v>0</v>
      </c>
      <c r="R98" s="101">
        <f t="shared" si="57"/>
        <v>0</v>
      </c>
      <c r="S98" s="101">
        <f t="shared" si="57"/>
        <v>0</v>
      </c>
      <c r="T98" s="101">
        <f t="shared" si="57"/>
        <v>0</v>
      </c>
      <c r="U98" s="101">
        <f t="shared" si="57"/>
        <v>0</v>
      </c>
      <c r="V98" s="101">
        <f t="shared" si="57"/>
        <v>0</v>
      </c>
      <c r="W98" s="101">
        <f t="shared" si="57"/>
        <v>0</v>
      </c>
      <c r="X98" s="101">
        <f t="shared" si="57"/>
        <v>0</v>
      </c>
      <c r="Y98" s="101">
        <f t="shared" si="57"/>
        <v>0</v>
      </c>
      <c r="Z98" s="101">
        <f t="shared" si="57"/>
        <v>0</v>
      </c>
      <c r="AA98" s="101">
        <f t="shared" si="57"/>
        <v>0</v>
      </c>
      <c r="AB98" s="101">
        <f t="shared" si="57"/>
        <v>0</v>
      </c>
      <c r="AC98" s="101">
        <f t="shared" si="57"/>
        <v>0</v>
      </c>
      <c r="AD98" s="101">
        <f t="shared" si="57"/>
        <v>0</v>
      </c>
      <c r="AE98" s="101">
        <f t="shared" si="57"/>
        <v>0</v>
      </c>
      <c r="AF98" s="101">
        <f t="shared" si="57"/>
        <v>0</v>
      </c>
      <c r="AG98" s="101">
        <f t="shared" si="57"/>
        <v>0</v>
      </c>
      <c r="AH98" s="101">
        <f t="shared" si="57"/>
        <v>0</v>
      </c>
      <c r="AI98" s="101">
        <f t="shared" si="57"/>
        <v>0</v>
      </c>
      <c r="AJ98" s="101">
        <f t="shared" si="57"/>
        <v>0</v>
      </c>
      <c r="AK98" s="101">
        <f t="shared" si="57"/>
        <v>0</v>
      </c>
      <c r="AL98" s="101">
        <f t="shared" si="57"/>
        <v>0</v>
      </c>
      <c r="AM98" s="101">
        <f t="shared" si="57"/>
        <v>0</v>
      </c>
      <c r="AN98" s="101">
        <f t="shared" si="57"/>
        <v>0</v>
      </c>
      <c r="AO98" s="101">
        <f t="shared" si="57"/>
        <v>0</v>
      </c>
      <c r="AP98" s="101">
        <f t="shared" si="57"/>
        <v>0</v>
      </c>
      <c r="AQ98" s="101">
        <f t="shared" si="57"/>
        <v>0</v>
      </c>
      <c r="AR98" s="101">
        <f t="shared" si="57"/>
        <v>0</v>
      </c>
      <c r="AS98" s="101">
        <f t="shared" si="57"/>
        <v>0</v>
      </c>
      <c r="AT98" s="101">
        <f t="shared" si="57"/>
        <v>0</v>
      </c>
      <c r="AU98" s="101">
        <f t="shared" si="57"/>
        <v>0</v>
      </c>
      <c r="AV98" s="101">
        <f t="shared" si="57"/>
        <v>0</v>
      </c>
      <c r="AW98" s="101">
        <f t="shared" si="57"/>
        <v>0</v>
      </c>
      <c r="AX98" s="101">
        <f t="shared" si="57"/>
        <v>0</v>
      </c>
      <c r="AY98" s="101">
        <f t="shared" si="57"/>
        <v>0</v>
      </c>
      <c r="AZ98" s="101">
        <f t="shared" si="57"/>
        <v>0</v>
      </c>
      <c r="BA98" s="101">
        <f t="shared" si="57"/>
        <v>0</v>
      </c>
      <c r="BB98" s="101">
        <f t="shared" si="57"/>
        <v>0</v>
      </c>
      <c r="BC98" s="101">
        <f t="shared" si="57"/>
        <v>0</v>
      </c>
      <c r="BD98" s="101">
        <f t="shared" si="57"/>
        <v>0</v>
      </c>
      <c r="BE98" s="101">
        <f t="shared" si="57"/>
        <v>0</v>
      </c>
      <c r="BF98" s="101">
        <f t="shared" si="57"/>
        <v>0</v>
      </c>
      <c r="BG98" s="101">
        <f t="shared" si="57"/>
        <v>0</v>
      </c>
      <c r="BH98" s="101">
        <f t="shared" si="57"/>
        <v>0</v>
      </c>
      <c r="BI98" s="101">
        <f t="shared" si="57"/>
        <v>0</v>
      </c>
      <c r="BJ98" s="101">
        <f t="shared" si="57"/>
        <v>0</v>
      </c>
      <c r="BK98" s="101">
        <f t="shared" si="57"/>
        <v>0</v>
      </c>
      <c r="BL98" s="101">
        <f t="shared" si="57"/>
        <v>0</v>
      </c>
      <c r="BM98" s="330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8">$B$20/$B$3</f>
        <v>0</v>
      </c>
      <c r="C101" s="72">
        <f t="shared" si="58"/>
        <v>0</v>
      </c>
      <c r="D101" s="72">
        <f t="shared" si="58"/>
        <v>0</v>
      </c>
      <c r="E101" s="72">
        <f t="shared" si="58"/>
        <v>0</v>
      </c>
      <c r="F101" s="72">
        <f t="shared" si="58"/>
        <v>0</v>
      </c>
      <c r="G101" s="72">
        <f t="shared" si="58"/>
        <v>0</v>
      </c>
      <c r="H101" s="72">
        <f t="shared" si="58"/>
        <v>0</v>
      </c>
      <c r="I101" s="72">
        <f t="shared" si="58"/>
        <v>0</v>
      </c>
      <c r="J101" s="72">
        <f t="shared" si="58"/>
        <v>0</v>
      </c>
      <c r="K101" s="72">
        <f t="shared" si="58"/>
        <v>0</v>
      </c>
      <c r="L101" s="72">
        <f t="shared" si="58"/>
        <v>0</v>
      </c>
      <c r="M101" s="72">
        <f t="shared" si="58"/>
        <v>0</v>
      </c>
      <c r="N101" s="72">
        <f t="shared" si="58"/>
        <v>0</v>
      </c>
      <c r="O101" s="72">
        <f t="shared" si="58"/>
        <v>0</v>
      </c>
      <c r="P101" s="72">
        <f t="shared" si="58"/>
        <v>0</v>
      </c>
      <c r="Q101" s="72">
        <f t="shared" si="58"/>
        <v>0</v>
      </c>
      <c r="R101" s="72">
        <f t="shared" si="58"/>
        <v>0</v>
      </c>
      <c r="S101" s="72">
        <f t="shared" si="58"/>
        <v>0</v>
      </c>
      <c r="T101" s="72">
        <f t="shared" si="58"/>
        <v>0</v>
      </c>
      <c r="U101" s="72">
        <f t="shared" si="58"/>
        <v>0</v>
      </c>
      <c r="V101" s="72">
        <f t="shared" si="58"/>
        <v>0</v>
      </c>
      <c r="W101" s="72">
        <f t="shared" si="58"/>
        <v>0</v>
      </c>
      <c r="X101" s="72">
        <f t="shared" si="58"/>
        <v>0</v>
      </c>
      <c r="Y101" s="72">
        <f t="shared" si="58"/>
        <v>0</v>
      </c>
      <c r="Z101" s="72">
        <f t="shared" si="58"/>
        <v>0</v>
      </c>
      <c r="AA101" s="72"/>
      <c r="AB101" s="72"/>
      <c r="AC101" s="72">
        <f t="shared" si="58"/>
        <v>0</v>
      </c>
      <c r="AD101" s="72">
        <f t="shared" si="58"/>
        <v>0</v>
      </c>
      <c r="AE101" s="72">
        <f t="shared" si="58"/>
        <v>0</v>
      </c>
      <c r="AF101" s="72">
        <f t="shared" si="58"/>
        <v>0</v>
      </c>
      <c r="AG101" s="72">
        <f t="shared" si="58"/>
        <v>0</v>
      </c>
      <c r="AH101" s="72">
        <f t="shared" si="58"/>
        <v>0</v>
      </c>
      <c r="AI101" s="72">
        <f t="shared" si="58"/>
        <v>0</v>
      </c>
      <c r="AJ101" s="72">
        <f t="shared" si="58"/>
        <v>0</v>
      </c>
      <c r="AK101" s="72">
        <f t="shared" si="58"/>
        <v>0</v>
      </c>
      <c r="AL101" s="72">
        <f t="shared" si="58"/>
        <v>0</v>
      </c>
      <c r="AM101" s="72">
        <f t="shared" si="58"/>
        <v>0</v>
      </c>
      <c r="AN101" s="72">
        <f t="shared" si="58"/>
        <v>0</v>
      </c>
      <c r="AO101" s="72">
        <f t="shared" si="58"/>
        <v>0</v>
      </c>
      <c r="AP101" s="72">
        <f t="shared" si="58"/>
        <v>0</v>
      </c>
      <c r="AQ101" s="72">
        <f t="shared" si="58"/>
        <v>0</v>
      </c>
      <c r="AR101" s="72">
        <f t="shared" si="58"/>
        <v>0</v>
      </c>
      <c r="AS101" s="72">
        <f t="shared" si="58"/>
        <v>0</v>
      </c>
      <c r="AT101" s="72">
        <f t="shared" si="58"/>
        <v>0</v>
      </c>
      <c r="AU101" s="72">
        <f t="shared" si="58"/>
        <v>0</v>
      </c>
      <c r="AV101" s="72">
        <f t="shared" si="58"/>
        <v>0</v>
      </c>
      <c r="AW101" s="72">
        <f t="shared" si="58"/>
        <v>0</v>
      </c>
      <c r="AX101" s="72">
        <f t="shared" si="58"/>
        <v>0</v>
      </c>
      <c r="AY101" s="72">
        <f t="shared" si="58"/>
        <v>0</v>
      </c>
      <c r="AZ101" s="72">
        <f t="shared" si="58"/>
        <v>0</v>
      </c>
      <c r="BA101" s="72">
        <f t="shared" si="58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9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0">$C$20/$B$3</f>
        <v>0</v>
      </c>
      <c r="D102" s="72">
        <f t="shared" si="60"/>
        <v>0</v>
      </c>
      <c r="E102" s="72">
        <f t="shared" si="60"/>
        <v>0</v>
      </c>
      <c r="F102" s="72">
        <f t="shared" si="60"/>
        <v>0</v>
      </c>
      <c r="G102" s="72">
        <f t="shared" si="60"/>
        <v>0</v>
      </c>
      <c r="H102" s="72">
        <f t="shared" si="60"/>
        <v>0</v>
      </c>
      <c r="I102" s="72">
        <f t="shared" si="60"/>
        <v>0</v>
      </c>
      <c r="J102" s="72">
        <f t="shared" si="60"/>
        <v>0</v>
      </c>
      <c r="K102" s="72">
        <f t="shared" si="60"/>
        <v>0</v>
      </c>
      <c r="L102" s="72">
        <f t="shared" si="60"/>
        <v>0</v>
      </c>
      <c r="M102" s="72">
        <f t="shared" si="60"/>
        <v>0</v>
      </c>
      <c r="N102" s="72">
        <f t="shared" si="60"/>
        <v>0</v>
      </c>
      <c r="O102" s="72">
        <f t="shared" si="60"/>
        <v>0</v>
      </c>
      <c r="P102" s="72">
        <f t="shared" si="60"/>
        <v>0</v>
      </c>
      <c r="Q102" s="72">
        <f t="shared" si="60"/>
        <v>0</v>
      </c>
      <c r="R102" s="72">
        <f t="shared" si="60"/>
        <v>0</v>
      </c>
      <c r="S102" s="72">
        <f t="shared" si="60"/>
        <v>0</v>
      </c>
      <c r="T102" s="72">
        <f t="shared" si="60"/>
        <v>0</v>
      </c>
      <c r="U102" s="72">
        <f t="shared" si="60"/>
        <v>0</v>
      </c>
      <c r="V102" s="72">
        <f t="shared" si="60"/>
        <v>0</v>
      </c>
      <c r="W102" s="72">
        <f t="shared" si="60"/>
        <v>0</v>
      </c>
      <c r="X102" s="72">
        <f t="shared" si="60"/>
        <v>0</v>
      </c>
      <c r="Y102" s="72">
        <f t="shared" si="60"/>
        <v>0</v>
      </c>
      <c r="Z102" s="72">
        <f t="shared" si="60"/>
        <v>0</v>
      </c>
      <c r="AA102" s="72">
        <f t="shared" si="60"/>
        <v>0</v>
      </c>
      <c r="AB102" s="72"/>
      <c r="AC102" s="72">
        <f t="shared" si="60"/>
        <v>0</v>
      </c>
      <c r="AD102" s="72">
        <f t="shared" si="60"/>
        <v>0</v>
      </c>
      <c r="AE102" s="72">
        <f t="shared" si="60"/>
        <v>0</v>
      </c>
      <c r="AF102" s="72">
        <f t="shared" si="60"/>
        <v>0</v>
      </c>
      <c r="AG102" s="72">
        <f t="shared" si="60"/>
        <v>0</v>
      </c>
      <c r="AH102" s="72">
        <f t="shared" si="60"/>
        <v>0</v>
      </c>
      <c r="AI102" s="72">
        <f t="shared" si="60"/>
        <v>0</v>
      </c>
      <c r="AJ102" s="72">
        <f t="shared" si="60"/>
        <v>0</v>
      </c>
      <c r="AK102" s="72">
        <f t="shared" si="60"/>
        <v>0</v>
      </c>
      <c r="AL102" s="72">
        <f t="shared" si="60"/>
        <v>0</v>
      </c>
      <c r="AM102" s="72">
        <f t="shared" si="60"/>
        <v>0</v>
      </c>
      <c r="AN102" s="72">
        <f t="shared" si="60"/>
        <v>0</v>
      </c>
      <c r="AO102" s="72">
        <f t="shared" si="60"/>
        <v>0</v>
      </c>
      <c r="AP102" s="72">
        <f t="shared" si="60"/>
        <v>0</v>
      </c>
      <c r="AQ102" s="72">
        <f t="shared" si="60"/>
        <v>0</v>
      </c>
      <c r="AR102" s="72">
        <f t="shared" si="60"/>
        <v>0</v>
      </c>
      <c r="AS102" s="72">
        <f t="shared" si="60"/>
        <v>0</v>
      </c>
      <c r="AT102" s="72">
        <f t="shared" si="60"/>
        <v>0</v>
      </c>
      <c r="AU102" s="72">
        <f t="shared" si="60"/>
        <v>0</v>
      </c>
      <c r="AV102" s="72">
        <f t="shared" si="60"/>
        <v>0</v>
      </c>
      <c r="AW102" s="72">
        <f t="shared" si="60"/>
        <v>0</v>
      </c>
      <c r="AX102" s="72">
        <f t="shared" si="60"/>
        <v>0</v>
      </c>
      <c r="AY102" s="72">
        <f t="shared" si="60"/>
        <v>0</v>
      </c>
      <c r="AZ102" s="72">
        <f t="shared" si="60"/>
        <v>0</v>
      </c>
      <c r="BA102" s="72">
        <f t="shared" si="60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9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1">$D$20/$B$3</f>
        <v>0</v>
      </c>
      <c r="E103" s="72">
        <f t="shared" si="61"/>
        <v>0</v>
      </c>
      <c r="F103" s="72">
        <f t="shared" si="61"/>
        <v>0</v>
      </c>
      <c r="G103" s="72">
        <f t="shared" si="61"/>
        <v>0</v>
      </c>
      <c r="H103" s="72">
        <f t="shared" si="61"/>
        <v>0</v>
      </c>
      <c r="I103" s="72">
        <f t="shared" si="61"/>
        <v>0</v>
      </c>
      <c r="J103" s="72">
        <f t="shared" si="61"/>
        <v>0</v>
      </c>
      <c r="K103" s="72">
        <f t="shared" si="61"/>
        <v>0</v>
      </c>
      <c r="L103" s="72">
        <f t="shared" si="61"/>
        <v>0</v>
      </c>
      <c r="M103" s="72">
        <f t="shared" si="61"/>
        <v>0</v>
      </c>
      <c r="N103" s="72">
        <f t="shared" si="61"/>
        <v>0</v>
      </c>
      <c r="O103" s="72">
        <f t="shared" si="61"/>
        <v>0</v>
      </c>
      <c r="P103" s="72">
        <f t="shared" si="61"/>
        <v>0</v>
      </c>
      <c r="Q103" s="72">
        <f t="shared" si="61"/>
        <v>0</v>
      </c>
      <c r="R103" s="72">
        <f t="shared" si="61"/>
        <v>0</v>
      </c>
      <c r="S103" s="72">
        <f t="shared" si="61"/>
        <v>0</v>
      </c>
      <c r="T103" s="72">
        <f t="shared" si="61"/>
        <v>0</v>
      </c>
      <c r="U103" s="72">
        <f t="shared" si="61"/>
        <v>0</v>
      </c>
      <c r="V103" s="72">
        <f t="shared" si="61"/>
        <v>0</v>
      </c>
      <c r="W103" s="72">
        <f t="shared" si="61"/>
        <v>0</v>
      </c>
      <c r="X103" s="72">
        <f t="shared" si="61"/>
        <v>0</v>
      </c>
      <c r="Y103" s="72">
        <f t="shared" si="61"/>
        <v>0</v>
      </c>
      <c r="Z103" s="72">
        <f t="shared" si="61"/>
        <v>0</v>
      </c>
      <c r="AA103" s="72">
        <f t="shared" si="61"/>
        <v>0</v>
      </c>
      <c r="AB103" s="72">
        <f t="shared" si="61"/>
        <v>0</v>
      </c>
      <c r="AC103" s="72">
        <f t="shared" si="61"/>
        <v>0</v>
      </c>
      <c r="AD103" s="72">
        <f t="shared" si="61"/>
        <v>0</v>
      </c>
      <c r="AE103" s="72">
        <f t="shared" si="61"/>
        <v>0</v>
      </c>
      <c r="AF103" s="72">
        <f t="shared" si="61"/>
        <v>0</v>
      </c>
      <c r="AG103" s="72">
        <f t="shared" si="61"/>
        <v>0</v>
      </c>
      <c r="AH103" s="72">
        <f t="shared" si="61"/>
        <v>0</v>
      </c>
      <c r="AI103" s="72">
        <f t="shared" si="61"/>
        <v>0</v>
      </c>
      <c r="AJ103" s="72">
        <f t="shared" si="61"/>
        <v>0</v>
      </c>
      <c r="AK103" s="72">
        <f t="shared" si="61"/>
        <v>0</v>
      </c>
      <c r="AL103" s="72">
        <f t="shared" si="61"/>
        <v>0</v>
      </c>
      <c r="AM103" s="72">
        <f t="shared" si="61"/>
        <v>0</v>
      </c>
      <c r="AN103" s="72">
        <f t="shared" si="61"/>
        <v>0</v>
      </c>
      <c r="AO103" s="72">
        <f t="shared" si="61"/>
        <v>0</v>
      </c>
      <c r="AP103" s="72">
        <f t="shared" si="61"/>
        <v>0</v>
      </c>
      <c r="AQ103" s="72">
        <f t="shared" si="61"/>
        <v>0</v>
      </c>
      <c r="AR103" s="72">
        <f t="shared" si="61"/>
        <v>0</v>
      </c>
      <c r="AS103" s="72">
        <f t="shared" si="61"/>
        <v>0</v>
      </c>
      <c r="AT103" s="72">
        <f t="shared" si="61"/>
        <v>0</v>
      </c>
      <c r="AU103" s="72">
        <f t="shared" si="61"/>
        <v>0</v>
      </c>
      <c r="AV103" s="72">
        <f t="shared" si="61"/>
        <v>0</v>
      </c>
      <c r="AW103" s="72">
        <f t="shared" si="61"/>
        <v>0</v>
      </c>
      <c r="AX103" s="72">
        <f t="shared" si="61"/>
        <v>0</v>
      </c>
      <c r="AY103" s="72">
        <f t="shared" si="61"/>
        <v>0</v>
      </c>
      <c r="AZ103" s="72">
        <f t="shared" si="61"/>
        <v>0</v>
      </c>
      <c r="BA103" s="72">
        <f t="shared" si="61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9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2">$E$20/$B$3</f>
        <v>0</v>
      </c>
      <c r="F104" s="72">
        <f t="shared" si="62"/>
        <v>0</v>
      </c>
      <c r="G104" s="72">
        <f t="shared" si="62"/>
        <v>0</v>
      </c>
      <c r="H104" s="72">
        <f t="shared" si="62"/>
        <v>0</v>
      </c>
      <c r="I104" s="72">
        <f t="shared" si="62"/>
        <v>0</v>
      </c>
      <c r="J104" s="72">
        <f t="shared" si="62"/>
        <v>0</v>
      </c>
      <c r="K104" s="72">
        <f t="shared" si="62"/>
        <v>0</v>
      </c>
      <c r="L104" s="72">
        <f t="shared" si="62"/>
        <v>0</v>
      </c>
      <c r="M104" s="72">
        <f t="shared" si="62"/>
        <v>0</v>
      </c>
      <c r="N104" s="72">
        <f t="shared" si="62"/>
        <v>0</v>
      </c>
      <c r="O104" s="72">
        <f t="shared" si="62"/>
        <v>0</v>
      </c>
      <c r="P104" s="72">
        <f t="shared" si="62"/>
        <v>0</v>
      </c>
      <c r="Q104" s="72">
        <f t="shared" si="62"/>
        <v>0</v>
      </c>
      <c r="R104" s="72">
        <f t="shared" si="62"/>
        <v>0</v>
      </c>
      <c r="S104" s="72">
        <f t="shared" si="62"/>
        <v>0</v>
      </c>
      <c r="T104" s="72">
        <f t="shared" si="62"/>
        <v>0</v>
      </c>
      <c r="U104" s="72">
        <f t="shared" si="62"/>
        <v>0</v>
      </c>
      <c r="V104" s="72">
        <f t="shared" si="62"/>
        <v>0</v>
      </c>
      <c r="W104" s="72">
        <f t="shared" si="62"/>
        <v>0</v>
      </c>
      <c r="X104" s="72">
        <f t="shared" si="62"/>
        <v>0</v>
      </c>
      <c r="Y104" s="72">
        <f t="shared" si="62"/>
        <v>0</v>
      </c>
      <c r="Z104" s="72">
        <f t="shared" si="62"/>
        <v>0</v>
      </c>
      <c r="AA104" s="72">
        <f t="shared" si="62"/>
        <v>0</v>
      </c>
      <c r="AB104" s="72">
        <f t="shared" si="62"/>
        <v>0</v>
      </c>
      <c r="AC104" s="72">
        <f t="shared" si="62"/>
        <v>0</v>
      </c>
      <c r="AD104" s="72">
        <f t="shared" si="62"/>
        <v>0</v>
      </c>
      <c r="AE104" s="72">
        <f t="shared" si="62"/>
        <v>0</v>
      </c>
      <c r="AF104" s="72">
        <f t="shared" si="62"/>
        <v>0</v>
      </c>
      <c r="AG104" s="72">
        <f t="shared" si="62"/>
        <v>0</v>
      </c>
      <c r="AH104" s="72">
        <f t="shared" si="62"/>
        <v>0</v>
      </c>
      <c r="AI104" s="72">
        <f t="shared" si="62"/>
        <v>0</v>
      </c>
      <c r="AJ104" s="72">
        <f t="shared" si="62"/>
        <v>0</v>
      </c>
      <c r="AK104" s="72">
        <f t="shared" si="62"/>
        <v>0</v>
      </c>
      <c r="AL104" s="72">
        <f t="shared" si="62"/>
        <v>0</v>
      </c>
      <c r="AM104" s="72">
        <f t="shared" si="62"/>
        <v>0</v>
      </c>
      <c r="AN104" s="72">
        <f t="shared" si="62"/>
        <v>0</v>
      </c>
      <c r="AO104" s="72">
        <f t="shared" si="62"/>
        <v>0</v>
      </c>
      <c r="AP104" s="72">
        <f t="shared" si="62"/>
        <v>0</v>
      </c>
      <c r="AQ104" s="72">
        <f t="shared" si="62"/>
        <v>0</v>
      </c>
      <c r="AR104" s="72">
        <f t="shared" si="62"/>
        <v>0</v>
      </c>
      <c r="AS104" s="72">
        <f t="shared" si="62"/>
        <v>0</v>
      </c>
      <c r="AT104" s="72">
        <f t="shared" si="62"/>
        <v>0</v>
      </c>
      <c r="AU104" s="72">
        <f t="shared" si="62"/>
        <v>0</v>
      </c>
      <c r="AV104" s="72">
        <f t="shared" si="62"/>
        <v>0</v>
      </c>
      <c r="AW104" s="72">
        <f t="shared" si="62"/>
        <v>0</v>
      </c>
      <c r="AX104" s="72">
        <f t="shared" si="62"/>
        <v>0</v>
      </c>
      <c r="AY104" s="72">
        <f t="shared" si="62"/>
        <v>0</v>
      </c>
      <c r="AZ104" s="72">
        <f t="shared" si="62"/>
        <v>0</v>
      </c>
      <c r="BA104" s="72">
        <f t="shared" si="62"/>
        <v>0</v>
      </c>
      <c r="BB104" s="72">
        <f t="shared" si="62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9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3">$F$20/$B$3</f>
        <v>0</v>
      </c>
      <c r="G105" s="72">
        <f t="shared" si="63"/>
        <v>0</v>
      </c>
      <c r="H105" s="72">
        <f t="shared" si="63"/>
        <v>0</v>
      </c>
      <c r="I105" s="72">
        <f t="shared" si="63"/>
        <v>0</v>
      </c>
      <c r="J105" s="72">
        <f t="shared" si="63"/>
        <v>0</v>
      </c>
      <c r="K105" s="72">
        <f t="shared" si="63"/>
        <v>0</v>
      </c>
      <c r="L105" s="72">
        <f t="shared" si="63"/>
        <v>0</v>
      </c>
      <c r="M105" s="72">
        <f t="shared" si="63"/>
        <v>0</v>
      </c>
      <c r="N105" s="72">
        <f t="shared" si="63"/>
        <v>0</v>
      </c>
      <c r="O105" s="72">
        <f t="shared" si="63"/>
        <v>0</v>
      </c>
      <c r="P105" s="72">
        <f t="shared" si="63"/>
        <v>0</v>
      </c>
      <c r="Q105" s="72">
        <f t="shared" si="63"/>
        <v>0</v>
      </c>
      <c r="R105" s="72">
        <f t="shared" si="63"/>
        <v>0</v>
      </c>
      <c r="S105" s="72">
        <f t="shared" si="63"/>
        <v>0</v>
      </c>
      <c r="T105" s="72">
        <f t="shared" si="63"/>
        <v>0</v>
      </c>
      <c r="U105" s="72">
        <f t="shared" si="63"/>
        <v>0</v>
      </c>
      <c r="V105" s="72">
        <f t="shared" si="63"/>
        <v>0</v>
      </c>
      <c r="W105" s="72">
        <f t="shared" si="63"/>
        <v>0</v>
      </c>
      <c r="X105" s="72">
        <f t="shared" si="63"/>
        <v>0</v>
      </c>
      <c r="Y105" s="72">
        <f t="shared" si="63"/>
        <v>0</v>
      </c>
      <c r="Z105" s="72">
        <f t="shared" si="63"/>
        <v>0</v>
      </c>
      <c r="AA105" s="72">
        <f t="shared" si="63"/>
        <v>0</v>
      </c>
      <c r="AB105" s="72">
        <f t="shared" si="63"/>
        <v>0</v>
      </c>
      <c r="AC105" s="72">
        <f t="shared" si="63"/>
        <v>0</v>
      </c>
      <c r="AD105" s="72">
        <f t="shared" si="63"/>
        <v>0</v>
      </c>
      <c r="AE105" s="72">
        <f t="shared" si="63"/>
        <v>0</v>
      </c>
      <c r="AF105" s="72">
        <f t="shared" si="63"/>
        <v>0</v>
      </c>
      <c r="AG105" s="72">
        <f t="shared" si="63"/>
        <v>0</v>
      </c>
      <c r="AH105" s="72">
        <f t="shared" si="63"/>
        <v>0</v>
      </c>
      <c r="AI105" s="72">
        <f t="shared" si="63"/>
        <v>0</v>
      </c>
      <c r="AJ105" s="72">
        <f t="shared" si="63"/>
        <v>0</v>
      </c>
      <c r="AK105" s="72">
        <f t="shared" si="63"/>
        <v>0</v>
      </c>
      <c r="AL105" s="72">
        <f t="shared" si="63"/>
        <v>0</v>
      </c>
      <c r="AM105" s="72">
        <f t="shared" si="63"/>
        <v>0</v>
      </c>
      <c r="AN105" s="72">
        <f t="shared" si="63"/>
        <v>0</v>
      </c>
      <c r="AO105" s="72">
        <f t="shared" si="63"/>
        <v>0</v>
      </c>
      <c r="AP105" s="72">
        <f t="shared" si="63"/>
        <v>0</v>
      </c>
      <c r="AQ105" s="72">
        <f t="shared" si="63"/>
        <v>0</v>
      </c>
      <c r="AR105" s="72">
        <f t="shared" si="63"/>
        <v>0</v>
      </c>
      <c r="AS105" s="72">
        <f t="shared" si="63"/>
        <v>0</v>
      </c>
      <c r="AT105" s="72">
        <f t="shared" si="63"/>
        <v>0</v>
      </c>
      <c r="AU105" s="72">
        <f t="shared" si="63"/>
        <v>0</v>
      </c>
      <c r="AV105" s="72">
        <f t="shared" si="63"/>
        <v>0</v>
      </c>
      <c r="AW105" s="72">
        <f t="shared" si="63"/>
        <v>0</v>
      </c>
      <c r="AX105" s="72">
        <f t="shared" si="63"/>
        <v>0</v>
      </c>
      <c r="AY105" s="72">
        <f t="shared" si="63"/>
        <v>0</v>
      </c>
      <c r="AZ105" s="72">
        <f t="shared" si="63"/>
        <v>0</v>
      </c>
      <c r="BA105" s="72">
        <f t="shared" si="63"/>
        <v>0</v>
      </c>
      <c r="BB105" s="72">
        <f t="shared" si="63"/>
        <v>0</v>
      </c>
      <c r="BC105" s="72">
        <f t="shared" si="63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9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4">$G$20/$B$3</f>
        <v>0</v>
      </c>
      <c r="H106" s="72">
        <f t="shared" si="64"/>
        <v>0</v>
      </c>
      <c r="I106" s="72">
        <f t="shared" si="64"/>
        <v>0</v>
      </c>
      <c r="J106" s="72">
        <f t="shared" si="64"/>
        <v>0</v>
      </c>
      <c r="K106" s="72">
        <f t="shared" si="64"/>
        <v>0</v>
      </c>
      <c r="L106" s="72">
        <f t="shared" si="64"/>
        <v>0</v>
      </c>
      <c r="M106" s="72">
        <f t="shared" si="64"/>
        <v>0</v>
      </c>
      <c r="N106" s="72">
        <f t="shared" si="64"/>
        <v>0</v>
      </c>
      <c r="O106" s="72">
        <f t="shared" si="64"/>
        <v>0</v>
      </c>
      <c r="P106" s="72">
        <f t="shared" si="64"/>
        <v>0</v>
      </c>
      <c r="Q106" s="72">
        <f t="shared" si="64"/>
        <v>0</v>
      </c>
      <c r="R106" s="72">
        <f t="shared" si="64"/>
        <v>0</v>
      </c>
      <c r="S106" s="72">
        <f t="shared" si="64"/>
        <v>0</v>
      </c>
      <c r="T106" s="72">
        <f t="shared" si="64"/>
        <v>0</v>
      </c>
      <c r="U106" s="72">
        <f t="shared" si="64"/>
        <v>0</v>
      </c>
      <c r="V106" s="72">
        <f t="shared" si="64"/>
        <v>0</v>
      </c>
      <c r="W106" s="72">
        <f t="shared" si="64"/>
        <v>0</v>
      </c>
      <c r="X106" s="72">
        <f t="shared" si="64"/>
        <v>0</v>
      </c>
      <c r="Y106" s="72">
        <f t="shared" si="64"/>
        <v>0</v>
      </c>
      <c r="Z106" s="72">
        <f t="shared" si="64"/>
        <v>0</v>
      </c>
      <c r="AA106" s="72">
        <f t="shared" si="64"/>
        <v>0</v>
      </c>
      <c r="AB106" s="72">
        <f t="shared" si="64"/>
        <v>0</v>
      </c>
      <c r="AC106" s="72">
        <f t="shared" si="64"/>
        <v>0</v>
      </c>
      <c r="AD106" s="72">
        <f t="shared" si="64"/>
        <v>0</v>
      </c>
      <c r="AE106" s="72">
        <f t="shared" si="64"/>
        <v>0</v>
      </c>
      <c r="AF106" s="72">
        <f t="shared" si="64"/>
        <v>0</v>
      </c>
      <c r="AG106" s="72">
        <f t="shared" si="64"/>
        <v>0</v>
      </c>
      <c r="AH106" s="72">
        <f t="shared" si="64"/>
        <v>0</v>
      </c>
      <c r="AI106" s="72">
        <f t="shared" si="64"/>
        <v>0</v>
      </c>
      <c r="AJ106" s="72">
        <f t="shared" si="64"/>
        <v>0</v>
      </c>
      <c r="AK106" s="72">
        <f t="shared" si="64"/>
        <v>0</v>
      </c>
      <c r="AL106" s="72">
        <f t="shared" si="64"/>
        <v>0</v>
      </c>
      <c r="AM106" s="72">
        <f t="shared" si="64"/>
        <v>0</v>
      </c>
      <c r="AN106" s="72">
        <f t="shared" si="64"/>
        <v>0</v>
      </c>
      <c r="AO106" s="72">
        <f t="shared" si="64"/>
        <v>0</v>
      </c>
      <c r="AP106" s="72">
        <f t="shared" si="64"/>
        <v>0</v>
      </c>
      <c r="AQ106" s="72">
        <f t="shared" si="64"/>
        <v>0</v>
      </c>
      <c r="AR106" s="72">
        <f t="shared" si="64"/>
        <v>0</v>
      </c>
      <c r="AS106" s="72">
        <f t="shared" si="64"/>
        <v>0</v>
      </c>
      <c r="AT106" s="72">
        <f t="shared" si="64"/>
        <v>0</v>
      </c>
      <c r="AU106" s="72">
        <f t="shared" si="64"/>
        <v>0</v>
      </c>
      <c r="AV106" s="72">
        <f t="shared" si="64"/>
        <v>0</v>
      </c>
      <c r="AW106" s="72">
        <f t="shared" si="64"/>
        <v>0</v>
      </c>
      <c r="AX106" s="72">
        <f t="shared" si="64"/>
        <v>0</v>
      </c>
      <c r="AY106" s="72">
        <f t="shared" si="64"/>
        <v>0</v>
      </c>
      <c r="AZ106" s="72">
        <f t="shared" si="64"/>
        <v>0</v>
      </c>
      <c r="BA106" s="72">
        <f t="shared" si="64"/>
        <v>0</v>
      </c>
      <c r="BB106" s="72">
        <f t="shared" si="64"/>
        <v>0</v>
      </c>
      <c r="BC106" s="72">
        <f t="shared" si="64"/>
        <v>0</v>
      </c>
      <c r="BD106" s="72">
        <f t="shared" si="64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9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5">$H$20/$B$3</f>
        <v>0</v>
      </c>
      <c r="I107" s="72">
        <f t="shared" si="65"/>
        <v>0</v>
      </c>
      <c r="J107" s="72">
        <f t="shared" si="65"/>
        <v>0</v>
      </c>
      <c r="K107" s="72">
        <f t="shared" si="65"/>
        <v>0</v>
      </c>
      <c r="L107" s="72">
        <f t="shared" si="65"/>
        <v>0</v>
      </c>
      <c r="M107" s="72">
        <f t="shared" si="65"/>
        <v>0</v>
      </c>
      <c r="N107" s="72">
        <f t="shared" si="65"/>
        <v>0</v>
      </c>
      <c r="O107" s="72">
        <f t="shared" si="65"/>
        <v>0</v>
      </c>
      <c r="P107" s="72">
        <f t="shared" si="65"/>
        <v>0</v>
      </c>
      <c r="Q107" s="72">
        <f t="shared" si="65"/>
        <v>0</v>
      </c>
      <c r="R107" s="72">
        <f t="shared" si="65"/>
        <v>0</v>
      </c>
      <c r="S107" s="72">
        <f t="shared" si="65"/>
        <v>0</v>
      </c>
      <c r="T107" s="72">
        <f t="shared" si="65"/>
        <v>0</v>
      </c>
      <c r="U107" s="72">
        <f t="shared" si="65"/>
        <v>0</v>
      </c>
      <c r="V107" s="72">
        <f t="shared" si="65"/>
        <v>0</v>
      </c>
      <c r="W107" s="72">
        <f t="shared" si="65"/>
        <v>0</v>
      </c>
      <c r="X107" s="72">
        <f t="shared" si="65"/>
        <v>0</v>
      </c>
      <c r="Y107" s="72">
        <f t="shared" si="65"/>
        <v>0</v>
      </c>
      <c r="Z107" s="72">
        <f t="shared" si="65"/>
        <v>0</v>
      </c>
      <c r="AA107" s="72">
        <f t="shared" si="65"/>
        <v>0</v>
      </c>
      <c r="AB107" s="72">
        <f t="shared" si="65"/>
        <v>0</v>
      </c>
      <c r="AC107" s="72">
        <f t="shared" si="65"/>
        <v>0</v>
      </c>
      <c r="AD107" s="72">
        <f t="shared" si="65"/>
        <v>0</v>
      </c>
      <c r="AE107" s="72">
        <f t="shared" si="65"/>
        <v>0</v>
      </c>
      <c r="AF107" s="72">
        <f t="shared" si="65"/>
        <v>0</v>
      </c>
      <c r="AG107" s="72">
        <f t="shared" si="65"/>
        <v>0</v>
      </c>
      <c r="AH107" s="72">
        <f t="shared" si="65"/>
        <v>0</v>
      </c>
      <c r="AI107" s="72">
        <f t="shared" si="65"/>
        <v>0</v>
      </c>
      <c r="AJ107" s="72">
        <f t="shared" si="65"/>
        <v>0</v>
      </c>
      <c r="AK107" s="72">
        <f t="shared" si="65"/>
        <v>0</v>
      </c>
      <c r="AL107" s="72">
        <f t="shared" si="65"/>
        <v>0</v>
      </c>
      <c r="AM107" s="72">
        <f t="shared" si="65"/>
        <v>0</v>
      </c>
      <c r="AN107" s="72">
        <f t="shared" si="65"/>
        <v>0</v>
      </c>
      <c r="AO107" s="72">
        <f t="shared" si="65"/>
        <v>0</v>
      </c>
      <c r="AP107" s="72">
        <f t="shared" si="65"/>
        <v>0</v>
      </c>
      <c r="AQ107" s="72">
        <f t="shared" si="65"/>
        <v>0</v>
      </c>
      <c r="AR107" s="72">
        <f t="shared" si="65"/>
        <v>0</v>
      </c>
      <c r="AS107" s="72">
        <f t="shared" si="65"/>
        <v>0</v>
      </c>
      <c r="AT107" s="72">
        <f t="shared" si="65"/>
        <v>0</v>
      </c>
      <c r="AU107" s="72">
        <f t="shared" si="65"/>
        <v>0</v>
      </c>
      <c r="AV107" s="72">
        <f t="shared" si="65"/>
        <v>0</v>
      </c>
      <c r="AW107" s="72">
        <f t="shared" si="65"/>
        <v>0</v>
      </c>
      <c r="AX107" s="72">
        <f t="shared" si="65"/>
        <v>0</v>
      </c>
      <c r="AY107" s="72">
        <f t="shared" si="65"/>
        <v>0</v>
      </c>
      <c r="AZ107" s="72">
        <f t="shared" si="65"/>
        <v>0</v>
      </c>
      <c r="BA107" s="72">
        <f t="shared" si="65"/>
        <v>0</v>
      </c>
      <c r="BB107" s="72">
        <f t="shared" si="65"/>
        <v>0</v>
      </c>
      <c r="BC107" s="72">
        <f t="shared" si="65"/>
        <v>0</v>
      </c>
      <c r="BD107" s="72">
        <f t="shared" si="65"/>
        <v>0</v>
      </c>
      <c r="BE107" s="72">
        <f t="shared" si="65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9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6">$I$20/$B$3</f>
        <v>0</v>
      </c>
      <c r="J108" s="72">
        <f t="shared" si="66"/>
        <v>0</v>
      </c>
      <c r="K108" s="72">
        <f t="shared" si="66"/>
        <v>0</v>
      </c>
      <c r="L108" s="72">
        <f t="shared" si="66"/>
        <v>0</v>
      </c>
      <c r="M108" s="72">
        <f t="shared" si="66"/>
        <v>0</v>
      </c>
      <c r="N108" s="72">
        <f t="shared" si="66"/>
        <v>0</v>
      </c>
      <c r="O108" s="72">
        <f t="shared" si="66"/>
        <v>0</v>
      </c>
      <c r="P108" s="72">
        <f t="shared" si="66"/>
        <v>0</v>
      </c>
      <c r="Q108" s="72">
        <f t="shared" si="66"/>
        <v>0</v>
      </c>
      <c r="R108" s="72">
        <f t="shared" si="66"/>
        <v>0</v>
      </c>
      <c r="S108" s="72">
        <f t="shared" si="66"/>
        <v>0</v>
      </c>
      <c r="T108" s="72">
        <f t="shared" si="66"/>
        <v>0</v>
      </c>
      <c r="U108" s="72">
        <f t="shared" si="66"/>
        <v>0</v>
      </c>
      <c r="V108" s="72">
        <f t="shared" si="66"/>
        <v>0</v>
      </c>
      <c r="W108" s="72">
        <f t="shared" si="66"/>
        <v>0</v>
      </c>
      <c r="X108" s="72">
        <f t="shared" si="66"/>
        <v>0</v>
      </c>
      <c r="Y108" s="72">
        <f t="shared" si="66"/>
        <v>0</v>
      </c>
      <c r="Z108" s="72">
        <f t="shared" si="66"/>
        <v>0</v>
      </c>
      <c r="AA108" s="72">
        <f t="shared" si="66"/>
        <v>0</v>
      </c>
      <c r="AB108" s="72">
        <f t="shared" si="66"/>
        <v>0</v>
      </c>
      <c r="AC108" s="72">
        <f t="shared" si="66"/>
        <v>0</v>
      </c>
      <c r="AD108" s="72">
        <f t="shared" si="66"/>
        <v>0</v>
      </c>
      <c r="AE108" s="72">
        <f t="shared" si="66"/>
        <v>0</v>
      </c>
      <c r="AF108" s="72">
        <f t="shared" si="66"/>
        <v>0</v>
      </c>
      <c r="AG108" s="72">
        <f t="shared" si="66"/>
        <v>0</v>
      </c>
      <c r="AH108" s="72">
        <f t="shared" si="66"/>
        <v>0</v>
      </c>
      <c r="AI108" s="72">
        <f t="shared" si="66"/>
        <v>0</v>
      </c>
      <c r="AJ108" s="72">
        <f t="shared" si="66"/>
        <v>0</v>
      </c>
      <c r="AK108" s="72">
        <f t="shared" si="66"/>
        <v>0</v>
      </c>
      <c r="AL108" s="72">
        <f t="shared" si="66"/>
        <v>0</v>
      </c>
      <c r="AM108" s="72">
        <f t="shared" si="66"/>
        <v>0</v>
      </c>
      <c r="AN108" s="72">
        <f t="shared" si="66"/>
        <v>0</v>
      </c>
      <c r="AO108" s="72">
        <f t="shared" si="66"/>
        <v>0</v>
      </c>
      <c r="AP108" s="72">
        <f t="shared" si="66"/>
        <v>0</v>
      </c>
      <c r="AQ108" s="72">
        <f t="shared" si="66"/>
        <v>0</v>
      </c>
      <c r="AR108" s="72">
        <f t="shared" si="66"/>
        <v>0</v>
      </c>
      <c r="AS108" s="72">
        <f t="shared" si="66"/>
        <v>0</v>
      </c>
      <c r="AT108" s="72">
        <f t="shared" si="66"/>
        <v>0</v>
      </c>
      <c r="AU108" s="72">
        <f t="shared" si="66"/>
        <v>0</v>
      </c>
      <c r="AV108" s="72">
        <f t="shared" si="66"/>
        <v>0</v>
      </c>
      <c r="AW108" s="72">
        <f t="shared" si="66"/>
        <v>0</v>
      </c>
      <c r="AX108" s="72">
        <f t="shared" si="66"/>
        <v>0</v>
      </c>
      <c r="AY108" s="72">
        <f t="shared" si="66"/>
        <v>0</v>
      </c>
      <c r="AZ108" s="72">
        <f t="shared" si="66"/>
        <v>0</v>
      </c>
      <c r="BA108" s="72">
        <f t="shared" si="66"/>
        <v>0</v>
      </c>
      <c r="BB108" s="72">
        <f t="shared" si="66"/>
        <v>0</v>
      </c>
      <c r="BC108" s="72">
        <f t="shared" si="66"/>
        <v>0</v>
      </c>
      <c r="BD108" s="72">
        <f t="shared" si="66"/>
        <v>0</v>
      </c>
      <c r="BE108" s="72">
        <f t="shared" si="66"/>
        <v>0</v>
      </c>
      <c r="BF108" s="72">
        <f t="shared" si="66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9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7">$J$20/$B$3</f>
        <v>0</v>
      </c>
      <c r="P109" s="72">
        <f t="shared" si="67"/>
        <v>0</v>
      </c>
      <c r="Q109" s="72">
        <f t="shared" si="67"/>
        <v>0</v>
      </c>
      <c r="R109" s="72">
        <f t="shared" si="67"/>
        <v>0</v>
      </c>
      <c r="S109" s="72">
        <f t="shared" si="67"/>
        <v>0</v>
      </c>
      <c r="T109" s="72">
        <f t="shared" si="67"/>
        <v>0</v>
      </c>
      <c r="U109" s="72">
        <f t="shared" si="67"/>
        <v>0</v>
      </c>
      <c r="V109" s="72">
        <f t="shared" si="67"/>
        <v>0</v>
      </c>
      <c r="W109" s="72">
        <f t="shared" si="67"/>
        <v>0</v>
      </c>
      <c r="X109" s="72">
        <f t="shared" si="67"/>
        <v>0</v>
      </c>
      <c r="Y109" s="72">
        <f t="shared" si="67"/>
        <v>0</v>
      </c>
      <c r="Z109" s="72">
        <f t="shared" si="67"/>
        <v>0</v>
      </c>
      <c r="AA109" s="72">
        <f t="shared" si="67"/>
        <v>0</v>
      </c>
      <c r="AB109" s="72">
        <f t="shared" si="67"/>
        <v>0</v>
      </c>
      <c r="AC109" s="72">
        <f t="shared" si="67"/>
        <v>0</v>
      </c>
      <c r="AD109" s="72">
        <f t="shared" si="67"/>
        <v>0</v>
      </c>
      <c r="AE109" s="72">
        <f t="shared" si="67"/>
        <v>0</v>
      </c>
      <c r="AF109" s="72">
        <f t="shared" si="67"/>
        <v>0</v>
      </c>
      <c r="AG109" s="72">
        <f t="shared" si="67"/>
        <v>0</v>
      </c>
      <c r="AH109" s="72">
        <f t="shared" si="67"/>
        <v>0</v>
      </c>
      <c r="AI109" s="72">
        <f t="shared" si="67"/>
        <v>0</v>
      </c>
      <c r="AJ109" s="72">
        <f t="shared" si="67"/>
        <v>0</v>
      </c>
      <c r="AK109" s="72">
        <f t="shared" si="67"/>
        <v>0</v>
      </c>
      <c r="AL109" s="72">
        <f t="shared" si="67"/>
        <v>0</v>
      </c>
      <c r="AM109" s="72">
        <f t="shared" si="67"/>
        <v>0</v>
      </c>
      <c r="AN109" s="72">
        <f t="shared" si="67"/>
        <v>0</v>
      </c>
      <c r="AO109" s="72">
        <f t="shared" si="67"/>
        <v>0</v>
      </c>
      <c r="AP109" s="72">
        <f t="shared" si="67"/>
        <v>0</v>
      </c>
      <c r="AQ109" s="72">
        <f t="shared" si="67"/>
        <v>0</v>
      </c>
      <c r="AR109" s="72">
        <f t="shared" si="67"/>
        <v>0</v>
      </c>
      <c r="AS109" s="72">
        <f t="shared" si="67"/>
        <v>0</v>
      </c>
      <c r="AT109" s="72">
        <f t="shared" si="67"/>
        <v>0</v>
      </c>
      <c r="AU109" s="72">
        <f t="shared" si="67"/>
        <v>0</v>
      </c>
      <c r="AV109" s="72">
        <f t="shared" si="67"/>
        <v>0</v>
      </c>
      <c r="AW109" s="72">
        <f t="shared" si="67"/>
        <v>0</v>
      </c>
      <c r="AX109" s="72">
        <f t="shared" si="67"/>
        <v>0</v>
      </c>
      <c r="AY109" s="72">
        <f t="shared" si="67"/>
        <v>0</v>
      </c>
      <c r="AZ109" s="72">
        <f t="shared" si="67"/>
        <v>0</v>
      </c>
      <c r="BA109" s="72">
        <f t="shared" si="67"/>
        <v>0</v>
      </c>
      <c r="BB109" s="72">
        <f t="shared" si="67"/>
        <v>0</v>
      </c>
      <c r="BC109" s="72">
        <f t="shared" si="67"/>
        <v>0</v>
      </c>
      <c r="BD109" s="72">
        <f t="shared" si="67"/>
        <v>0</v>
      </c>
      <c r="BE109" s="72">
        <f t="shared" si="67"/>
        <v>0</v>
      </c>
      <c r="BF109" s="72">
        <f t="shared" si="67"/>
        <v>0</v>
      </c>
      <c r="BG109" s="72">
        <f t="shared" si="67"/>
        <v>0</v>
      </c>
      <c r="BH109" s="72"/>
      <c r="BI109" s="72"/>
      <c r="BJ109" s="72"/>
      <c r="BK109" s="72"/>
      <c r="BL109" s="72"/>
      <c r="BM109" s="35"/>
      <c r="BN109" s="72">
        <f t="shared" si="59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8">$K$20/$B$3</f>
        <v>0</v>
      </c>
      <c r="P110" s="72">
        <f t="shared" si="68"/>
        <v>0</v>
      </c>
      <c r="Q110" s="72">
        <f t="shared" si="68"/>
        <v>0</v>
      </c>
      <c r="R110" s="72">
        <f t="shared" si="68"/>
        <v>0</v>
      </c>
      <c r="S110" s="72">
        <f t="shared" si="68"/>
        <v>0</v>
      </c>
      <c r="T110" s="72">
        <f t="shared" si="68"/>
        <v>0</v>
      </c>
      <c r="U110" s="72">
        <f t="shared" si="68"/>
        <v>0</v>
      </c>
      <c r="V110" s="72">
        <f t="shared" si="68"/>
        <v>0</v>
      </c>
      <c r="W110" s="72">
        <f t="shared" si="68"/>
        <v>0</v>
      </c>
      <c r="X110" s="72">
        <f t="shared" si="68"/>
        <v>0</v>
      </c>
      <c r="Y110" s="72">
        <f t="shared" si="68"/>
        <v>0</v>
      </c>
      <c r="Z110" s="72">
        <f t="shared" si="68"/>
        <v>0</v>
      </c>
      <c r="AA110" s="72">
        <f t="shared" si="68"/>
        <v>0</v>
      </c>
      <c r="AB110" s="72">
        <f t="shared" si="68"/>
        <v>0</v>
      </c>
      <c r="AC110" s="72">
        <f t="shared" si="68"/>
        <v>0</v>
      </c>
      <c r="AD110" s="72">
        <f t="shared" si="68"/>
        <v>0</v>
      </c>
      <c r="AE110" s="72">
        <f t="shared" si="68"/>
        <v>0</v>
      </c>
      <c r="AF110" s="72">
        <f t="shared" si="68"/>
        <v>0</v>
      </c>
      <c r="AG110" s="72">
        <f t="shared" si="68"/>
        <v>0</v>
      </c>
      <c r="AH110" s="72">
        <f t="shared" si="68"/>
        <v>0</v>
      </c>
      <c r="AI110" s="72">
        <f t="shared" si="68"/>
        <v>0</v>
      </c>
      <c r="AJ110" s="72">
        <f t="shared" si="68"/>
        <v>0</v>
      </c>
      <c r="AK110" s="72">
        <f t="shared" si="68"/>
        <v>0</v>
      </c>
      <c r="AL110" s="72">
        <f t="shared" si="68"/>
        <v>0</v>
      </c>
      <c r="AM110" s="72">
        <f t="shared" si="68"/>
        <v>0</v>
      </c>
      <c r="AN110" s="72">
        <f t="shared" si="68"/>
        <v>0</v>
      </c>
      <c r="AO110" s="72">
        <f t="shared" si="68"/>
        <v>0</v>
      </c>
      <c r="AP110" s="72">
        <f t="shared" si="68"/>
        <v>0</v>
      </c>
      <c r="AQ110" s="72">
        <f t="shared" si="68"/>
        <v>0</v>
      </c>
      <c r="AR110" s="72">
        <f t="shared" si="68"/>
        <v>0</v>
      </c>
      <c r="AS110" s="72">
        <f t="shared" si="68"/>
        <v>0</v>
      </c>
      <c r="AT110" s="72">
        <f t="shared" si="68"/>
        <v>0</v>
      </c>
      <c r="AU110" s="72">
        <f t="shared" si="68"/>
        <v>0</v>
      </c>
      <c r="AV110" s="72">
        <f t="shared" si="68"/>
        <v>0</v>
      </c>
      <c r="AW110" s="72">
        <f t="shared" si="68"/>
        <v>0</v>
      </c>
      <c r="AX110" s="72">
        <f t="shared" si="68"/>
        <v>0</v>
      </c>
      <c r="AY110" s="72">
        <f t="shared" si="68"/>
        <v>0</v>
      </c>
      <c r="AZ110" s="72">
        <f t="shared" si="68"/>
        <v>0</v>
      </c>
      <c r="BA110" s="72">
        <f t="shared" si="68"/>
        <v>0</v>
      </c>
      <c r="BB110" s="72">
        <f t="shared" si="68"/>
        <v>0</v>
      </c>
      <c r="BC110" s="72">
        <f t="shared" si="68"/>
        <v>0</v>
      </c>
      <c r="BD110" s="72">
        <f t="shared" si="68"/>
        <v>0</v>
      </c>
      <c r="BE110" s="72">
        <f t="shared" si="68"/>
        <v>0</v>
      </c>
      <c r="BF110" s="72">
        <f t="shared" si="68"/>
        <v>0</v>
      </c>
      <c r="BG110" s="72">
        <f t="shared" si="68"/>
        <v>0</v>
      </c>
      <c r="BH110" s="72">
        <f t="shared" si="68"/>
        <v>0</v>
      </c>
      <c r="BI110" s="72"/>
      <c r="BJ110" s="72"/>
      <c r="BK110" s="72"/>
      <c r="BL110" s="72"/>
      <c r="BM110" s="35"/>
      <c r="BN110" s="72">
        <f t="shared" si="59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9">$L$20/$B$3</f>
        <v>0</v>
      </c>
      <c r="P111" s="72">
        <f t="shared" si="69"/>
        <v>0</v>
      </c>
      <c r="Q111" s="72">
        <f t="shared" si="69"/>
        <v>0</v>
      </c>
      <c r="R111" s="72">
        <f t="shared" si="69"/>
        <v>0</v>
      </c>
      <c r="S111" s="72">
        <f t="shared" si="69"/>
        <v>0</v>
      </c>
      <c r="T111" s="72">
        <f t="shared" si="69"/>
        <v>0</v>
      </c>
      <c r="U111" s="72">
        <f t="shared" si="69"/>
        <v>0</v>
      </c>
      <c r="V111" s="72">
        <f t="shared" si="69"/>
        <v>0</v>
      </c>
      <c r="W111" s="72">
        <f t="shared" si="69"/>
        <v>0</v>
      </c>
      <c r="X111" s="72">
        <f t="shared" si="69"/>
        <v>0</v>
      </c>
      <c r="Y111" s="72">
        <f t="shared" si="69"/>
        <v>0</v>
      </c>
      <c r="Z111" s="72">
        <f t="shared" si="69"/>
        <v>0</v>
      </c>
      <c r="AA111" s="72">
        <f t="shared" si="69"/>
        <v>0</v>
      </c>
      <c r="AB111" s="72">
        <f t="shared" si="69"/>
        <v>0</v>
      </c>
      <c r="AC111" s="72">
        <f t="shared" si="69"/>
        <v>0</v>
      </c>
      <c r="AD111" s="72">
        <f t="shared" si="69"/>
        <v>0</v>
      </c>
      <c r="AE111" s="72">
        <f t="shared" si="69"/>
        <v>0</v>
      </c>
      <c r="AF111" s="72">
        <f t="shared" si="69"/>
        <v>0</v>
      </c>
      <c r="AG111" s="72">
        <f t="shared" si="69"/>
        <v>0</v>
      </c>
      <c r="AH111" s="72">
        <f t="shared" si="69"/>
        <v>0</v>
      </c>
      <c r="AI111" s="72">
        <f t="shared" si="69"/>
        <v>0</v>
      </c>
      <c r="AJ111" s="72">
        <f t="shared" si="69"/>
        <v>0</v>
      </c>
      <c r="AK111" s="72">
        <f t="shared" si="69"/>
        <v>0</v>
      </c>
      <c r="AL111" s="72">
        <f t="shared" si="69"/>
        <v>0</v>
      </c>
      <c r="AM111" s="72">
        <f t="shared" si="69"/>
        <v>0</v>
      </c>
      <c r="AN111" s="72">
        <f t="shared" si="69"/>
        <v>0</v>
      </c>
      <c r="AO111" s="72">
        <f t="shared" si="69"/>
        <v>0</v>
      </c>
      <c r="AP111" s="72">
        <f t="shared" si="69"/>
        <v>0</v>
      </c>
      <c r="AQ111" s="72">
        <f t="shared" si="69"/>
        <v>0</v>
      </c>
      <c r="AR111" s="72">
        <f t="shared" si="69"/>
        <v>0</v>
      </c>
      <c r="AS111" s="72">
        <f t="shared" si="69"/>
        <v>0</v>
      </c>
      <c r="AT111" s="72">
        <f t="shared" si="69"/>
        <v>0</v>
      </c>
      <c r="AU111" s="72">
        <f t="shared" si="69"/>
        <v>0</v>
      </c>
      <c r="AV111" s="72">
        <f t="shared" si="69"/>
        <v>0</v>
      </c>
      <c r="AW111" s="72">
        <f t="shared" si="69"/>
        <v>0</v>
      </c>
      <c r="AX111" s="72">
        <f t="shared" si="69"/>
        <v>0</v>
      </c>
      <c r="AY111" s="72">
        <f t="shared" si="69"/>
        <v>0</v>
      </c>
      <c r="AZ111" s="72">
        <f t="shared" si="69"/>
        <v>0</v>
      </c>
      <c r="BA111" s="72">
        <f t="shared" si="69"/>
        <v>0</v>
      </c>
      <c r="BB111" s="72">
        <f t="shared" si="69"/>
        <v>0</v>
      </c>
      <c r="BC111" s="72">
        <f t="shared" si="69"/>
        <v>0</v>
      </c>
      <c r="BD111" s="72">
        <f t="shared" si="69"/>
        <v>0</v>
      </c>
      <c r="BE111" s="72">
        <f t="shared" si="69"/>
        <v>0</v>
      </c>
      <c r="BF111" s="72">
        <f t="shared" si="69"/>
        <v>0</v>
      </c>
      <c r="BG111" s="72">
        <f t="shared" si="69"/>
        <v>0</v>
      </c>
      <c r="BH111" s="72">
        <f t="shared" si="69"/>
        <v>0</v>
      </c>
      <c r="BI111" s="72">
        <f t="shared" si="69"/>
        <v>0</v>
      </c>
      <c r="BJ111" s="72"/>
      <c r="BK111" s="72"/>
      <c r="BL111" s="72"/>
      <c r="BM111" s="35"/>
      <c r="BN111" s="72">
        <f t="shared" si="59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0">$M$20/$B$3</f>
        <v>0</v>
      </c>
      <c r="P112" s="72">
        <f t="shared" si="70"/>
        <v>0</v>
      </c>
      <c r="Q112" s="72">
        <f t="shared" si="70"/>
        <v>0</v>
      </c>
      <c r="R112" s="72">
        <f t="shared" si="70"/>
        <v>0</v>
      </c>
      <c r="S112" s="72">
        <f t="shared" si="70"/>
        <v>0</v>
      </c>
      <c r="T112" s="72">
        <f t="shared" si="70"/>
        <v>0</v>
      </c>
      <c r="U112" s="72">
        <f t="shared" si="70"/>
        <v>0</v>
      </c>
      <c r="V112" s="72">
        <f t="shared" si="70"/>
        <v>0</v>
      </c>
      <c r="W112" s="72">
        <f t="shared" si="70"/>
        <v>0</v>
      </c>
      <c r="X112" s="72">
        <f t="shared" si="70"/>
        <v>0</v>
      </c>
      <c r="Y112" s="72">
        <f t="shared" si="70"/>
        <v>0</v>
      </c>
      <c r="Z112" s="72">
        <f t="shared" si="70"/>
        <v>0</v>
      </c>
      <c r="AA112" s="72">
        <f t="shared" si="70"/>
        <v>0</v>
      </c>
      <c r="AB112" s="72">
        <f t="shared" si="70"/>
        <v>0</v>
      </c>
      <c r="AC112" s="72">
        <f t="shared" si="70"/>
        <v>0</v>
      </c>
      <c r="AD112" s="72">
        <f t="shared" si="70"/>
        <v>0</v>
      </c>
      <c r="AE112" s="72">
        <f t="shared" si="70"/>
        <v>0</v>
      </c>
      <c r="AF112" s="72">
        <f t="shared" si="70"/>
        <v>0</v>
      </c>
      <c r="AG112" s="72">
        <f t="shared" si="70"/>
        <v>0</v>
      </c>
      <c r="AH112" s="72">
        <f t="shared" si="70"/>
        <v>0</v>
      </c>
      <c r="AI112" s="72">
        <f t="shared" si="70"/>
        <v>0</v>
      </c>
      <c r="AJ112" s="72">
        <f t="shared" si="70"/>
        <v>0</v>
      </c>
      <c r="AK112" s="72">
        <f t="shared" si="70"/>
        <v>0</v>
      </c>
      <c r="AL112" s="72">
        <f t="shared" si="70"/>
        <v>0</v>
      </c>
      <c r="AM112" s="72">
        <f t="shared" si="70"/>
        <v>0</v>
      </c>
      <c r="AN112" s="72">
        <f t="shared" si="70"/>
        <v>0</v>
      </c>
      <c r="AO112" s="72">
        <f t="shared" si="70"/>
        <v>0</v>
      </c>
      <c r="AP112" s="72">
        <f t="shared" si="70"/>
        <v>0</v>
      </c>
      <c r="AQ112" s="72">
        <f t="shared" si="70"/>
        <v>0</v>
      </c>
      <c r="AR112" s="72">
        <f t="shared" si="70"/>
        <v>0</v>
      </c>
      <c r="AS112" s="72">
        <f t="shared" si="70"/>
        <v>0</v>
      </c>
      <c r="AT112" s="72">
        <f t="shared" si="70"/>
        <v>0</v>
      </c>
      <c r="AU112" s="72">
        <f t="shared" si="70"/>
        <v>0</v>
      </c>
      <c r="AV112" s="72">
        <f t="shared" si="70"/>
        <v>0</v>
      </c>
      <c r="AW112" s="72">
        <f t="shared" si="70"/>
        <v>0</v>
      </c>
      <c r="AX112" s="72">
        <f t="shared" si="70"/>
        <v>0</v>
      </c>
      <c r="AY112" s="72">
        <f t="shared" si="70"/>
        <v>0</v>
      </c>
      <c r="AZ112" s="72">
        <f t="shared" si="70"/>
        <v>0</v>
      </c>
      <c r="BA112" s="72">
        <f t="shared" si="70"/>
        <v>0</v>
      </c>
      <c r="BB112" s="72">
        <f t="shared" si="70"/>
        <v>0</v>
      </c>
      <c r="BC112" s="72">
        <f t="shared" si="70"/>
        <v>0</v>
      </c>
      <c r="BD112" s="72">
        <f t="shared" si="70"/>
        <v>0</v>
      </c>
      <c r="BE112" s="72">
        <f t="shared" si="70"/>
        <v>0</v>
      </c>
      <c r="BF112" s="72">
        <f t="shared" si="70"/>
        <v>0</v>
      </c>
      <c r="BG112" s="72">
        <f t="shared" si="70"/>
        <v>0</v>
      </c>
      <c r="BH112" s="72">
        <f t="shared" si="70"/>
        <v>0</v>
      </c>
      <c r="BI112" s="72">
        <f t="shared" si="70"/>
        <v>0</v>
      </c>
      <c r="BJ112" s="72">
        <f t="shared" si="70"/>
        <v>0</v>
      </c>
      <c r="BK112" s="72"/>
      <c r="BL112" s="72"/>
      <c r="BM112" s="35"/>
      <c r="BN112" s="72">
        <f t="shared" si="59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1">$N$20/$B$3</f>
        <v>0</v>
      </c>
      <c r="P113" s="72">
        <f t="shared" si="71"/>
        <v>0</v>
      </c>
      <c r="Q113" s="72">
        <f t="shared" si="71"/>
        <v>0</v>
      </c>
      <c r="R113" s="72">
        <f t="shared" si="71"/>
        <v>0</v>
      </c>
      <c r="S113" s="72">
        <f t="shared" si="71"/>
        <v>0</v>
      </c>
      <c r="T113" s="72">
        <f t="shared" si="71"/>
        <v>0</v>
      </c>
      <c r="U113" s="72">
        <f t="shared" si="71"/>
        <v>0</v>
      </c>
      <c r="V113" s="72">
        <f t="shared" si="71"/>
        <v>0</v>
      </c>
      <c r="W113" s="72">
        <f t="shared" si="71"/>
        <v>0</v>
      </c>
      <c r="X113" s="72">
        <f t="shared" si="71"/>
        <v>0</v>
      </c>
      <c r="Y113" s="72">
        <f t="shared" si="71"/>
        <v>0</v>
      </c>
      <c r="Z113" s="72">
        <f t="shared" si="71"/>
        <v>0</v>
      </c>
      <c r="AA113" s="72">
        <f t="shared" si="71"/>
        <v>0</v>
      </c>
      <c r="AB113" s="72">
        <f t="shared" si="71"/>
        <v>0</v>
      </c>
      <c r="AC113" s="72">
        <f t="shared" si="71"/>
        <v>0</v>
      </c>
      <c r="AD113" s="72">
        <f t="shared" si="71"/>
        <v>0</v>
      </c>
      <c r="AE113" s="72">
        <f t="shared" si="71"/>
        <v>0</v>
      </c>
      <c r="AF113" s="72">
        <f t="shared" si="71"/>
        <v>0</v>
      </c>
      <c r="AG113" s="72">
        <f t="shared" si="71"/>
        <v>0</v>
      </c>
      <c r="AH113" s="72">
        <f t="shared" si="71"/>
        <v>0</v>
      </c>
      <c r="AI113" s="72">
        <f t="shared" si="71"/>
        <v>0</v>
      </c>
      <c r="AJ113" s="72">
        <f t="shared" si="71"/>
        <v>0</v>
      </c>
      <c r="AK113" s="72">
        <f t="shared" si="71"/>
        <v>0</v>
      </c>
      <c r="AL113" s="72">
        <f t="shared" si="71"/>
        <v>0</v>
      </c>
      <c r="AM113" s="72">
        <f t="shared" si="71"/>
        <v>0</v>
      </c>
      <c r="AN113" s="72">
        <f t="shared" si="71"/>
        <v>0</v>
      </c>
      <c r="AO113" s="72">
        <f t="shared" si="71"/>
        <v>0</v>
      </c>
      <c r="AP113" s="72">
        <f t="shared" si="71"/>
        <v>0</v>
      </c>
      <c r="AQ113" s="72">
        <f t="shared" si="71"/>
        <v>0</v>
      </c>
      <c r="AR113" s="72">
        <f t="shared" si="71"/>
        <v>0</v>
      </c>
      <c r="AS113" s="72">
        <f t="shared" si="71"/>
        <v>0</v>
      </c>
      <c r="AT113" s="72">
        <f t="shared" si="71"/>
        <v>0</v>
      </c>
      <c r="AU113" s="72">
        <f t="shared" si="71"/>
        <v>0</v>
      </c>
      <c r="AV113" s="72">
        <f t="shared" si="71"/>
        <v>0</v>
      </c>
      <c r="AW113" s="72">
        <f t="shared" si="71"/>
        <v>0</v>
      </c>
      <c r="AX113" s="72">
        <f t="shared" si="71"/>
        <v>0</v>
      </c>
      <c r="AY113" s="72">
        <f t="shared" si="71"/>
        <v>0</v>
      </c>
      <c r="AZ113" s="72">
        <f t="shared" si="71"/>
        <v>0</v>
      </c>
      <c r="BA113" s="72">
        <f t="shared" si="71"/>
        <v>0</v>
      </c>
      <c r="BB113" s="72">
        <f t="shared" si="71"/>
        <v>0</v>
      </c>
      <c r="BC113" s="72">
        <f t="shared" si="71"/>
        <v>0</v>
      </c>
      <c r="BD113" s="72">
        <f t="shared" si="71"/>
        <v>0</v>
      </c>
      <c r="BE113" s="72">
        <f t="shared" si="71"/>
        <v>0</v>
      </c>
      <c r="BF113" s="72">
        <f t="shared" si="71"/>
        <v>0</v>
      </c>
      <c r="BG113" s="72">
        <f t="shared" si="71"/>
        <v>0</v>
      </c>
      <c r="BH113" s="72">
        <f t="shared" si="71"/>
        <v>0</v>
      </c>
      <c r="BI113" s="72">
        <f t="shared" si="71"/>
        <v>0</v>
      </c>
      <c r="BJ113" s="72">
        <f t="shared" si="71"/>
        <v>0</v>
      </c>
      <c r="BK113" s="72">
        <f t="shared" si="71"/>
        <v>0</v>
      </c>
      <c r="BL113" s="72"/>
      <c r="BM113" s="35"/>
      <c r="BN113" s="72">
        <f t="shared" si="59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2">SUM(C101:C113)</f>
        <v>0</v>
      </c>
      <c r="D114" s="66">
        <f t="shared" si="72"/>
        <v>0</v>
      </c>
      <c r="E114" s="66">
        <f t="shared" si="72"/>
        <v>0</v>
      </c>
      <c r="F114" s="66">
        <f t="shared" si="72"/>
        <v>0</v>
      </c>
      <c r="G114" s="66">
        <f t="shared" si="72"/>
        <v>0</v>
      </c>
      <c r="H114" s="66">
        <f t="shared" si="72"/>
        <v>0</v>
      </c>
      <c r="I114" s="66">
        <f t="shared" si="72"/>
        <v>0</v>
      </c>
      <c r="J114" s="66">
        <f t="shared" si="72"/>
        <v>0</v>
      </c>
      <c r="K114" s="66">
        <f t="shared" si="72"/>
        <v>0</v>
      </c>
      <c r="L114" s="66">
        <f t="shared" si="72"/>
        <v>0</v>
      </c>
      <c r="M114" s="66">
        <f t="shared" si="72"/>
        <v>0</v>
      </c>
      <c r="N114" s="66">
        <f t="shared" si="72"/>
        <v>0</v>
      </c>
      <c r="O114" s="66">
        <f t="shared" si="72"/>
        <v>0</v>
      </c>
      <c r="P114" s="66">
        <f t="shared" si="72"/>
        <v>0</v>
      </c>
      <c r="Q114" s="66">
        <f t="shared" si="72"/>
        <v>0</v>
      </c>
      <c r="R114" s="66">
        <f t="shared" si="72"/>
        <v>0</v>
      </c>
      <c r="S114" s="66">
        <f t="shared" si="72"/>
        <v>0</v>
      </c>
      <c r="T114" s="66">
        <f t="shared" si="72"/>
        <v>0</v>
      </c>
      <c r="U114" s="66">
        <f t="shared" si="72"/>
        <v>0</v>
      </c>
      <c r="V114" s="66">
        <f t="shared" si="72"/>
        <v>0</v>
      </c>
      <c r="W114" s="66">
        <f t="shared" si="72"/>
        <v>0</v>
      </c>
      <c r="X114" s="66">
        <f t="shared" si="72"/>
        <v>0</v>
      </c>
      <c r="Y114" s="66">
        <f t="shared" si="72"/>
        <v>0</v>
      </c>
      <c r="Z114" s="66">
        <f t="shared" si="72"/>
        <v>0</v>
      </c>
      <c r="AA114" s="66">
        <f t="shared" si="72"/>
        <v>0</v>
      </c>
      <c r="AB114" s="66">
        <f t="shared" si="72"/>
        <v>0</v>
      </c>
      <c r="AC114" s="66">
        <f t="shared" si="72"/>
        <v>0</v>
      </c>
      <c r="AD114" s="66">
        <f t="shared" si="72"/>
        <v>0</v>
      </c>
      <c r="AE114" s="66">
        <f t="shared" si="72"/>
        <v>0</v>
      </c>
      <c r="AF114" s="66">
        <f t="shared" si="72"/>
        <v>0</v>
      </c>
      <c r="AG114" s="66">
        <f t="shared" si="72"/>
        <v>0</v>
      </c>
      <c r="AH114" s="66">
        <f t="shared" si="72"/>
        <v>0</v>
      </c>
      <c r="AI114" s="66">
        <f t="shared" si="72"/>
        <v>0</v>
      </c>
      <c r="AJ114" s="66">
        <f t="shared" si="72"/>
        <v>0</v>
      </c>
      <c r="AK114" s="66">
        <f t="shared" si="72"/>
        <v>0</v>
      </c>
      <c r="AL114" s="66">
        <f t="shared" si="72"/>
        <v>0</v>
      </c>
      <c r="AM114" s="66">
        <f t="shared" si="72"/>
        <v>0</v>
      </c>
      <c r="AN114" s="66">
        <f t="shared" si="72"/>
        <v>0</v>
      </c>
      <c r="AO114" s="66">
        <f t="shared" si="72"/>
        <v>0</v>
      </c>
      <c r="AP114" s="66">
        <f t="shared" si="72"/>
        <v>0</v>
      </c>
      <c r="AQ114" s="66">
        <f t="shared" si="72"/>
        <v>0</v>
      </c>
      <c r="AR114" s="66">
        <f t="shared" si="72"/>
        <v>0</v>
      </c>
      <c r="AS114" s="66">
        <f t="shared" si="72"/>
        <v>0</v>
      </c>
      <c r="AT114" s="66">
        <f t="shared" si="72"/>
        <v>0</v>
      </c>
      <c r="AU114" s="66">
        <f t="shared" si="72"/>
        <v>0</v>
      </c>
      <c r="AV114" s="66">
        <f t="shared" si="72"/>
        <v>0</v>
      </c>
      <c r="AW114" s="66">
        <f t="shared" si="72"/>
        <v>0</v>
      </c>
      <c r="AX114" s="66">
        <f t="shared" si="72"/>
        <v>0</v>
      </c>
      <c r="AY114" s="66">
        <f t="shared" si="72"/>
        <v>0</v>
      </c>
      <c r="AZ114" s="66">
        <f t="shared" si="72"/>
        <v>0</v>
      </c>
      <c r="BA114" s="66">
        <f t="shared" si="72"/>
        <v>0</v>
      </c>
      <c r="BB114" s="66">
        <f t="shared" si="72"/>
        <v>0</v>
      </c>
      <c r="BC114" s="66">
        <f t="shared" si="72"/>
        <v>0</v>
      </c>
      <c r="BD114" s="66">
        <f t="shared" si="72"/>
        <v>0</v>
      </c>
      <c r="BE114" s="66">
        <f t="shared" si="72"/>
        <v>0</v>
      </c>
      <c r="BF114" s="66">
        <f t="shared" si="72"/>
        <v>0</v>
      </c>
      <c r="BG114" s="66">
        <f t="shared" si="72"/>
        <v>0</v>
      </c>
      <c r="BH114" s="66">
        <f t="shared" si="72"/>
        <v>0</v>
      </c>
      <c r="BI114" s="66">
        <f t="shared" si="72"/>
        <v>0</v>
      </c>
      <c r="BJ114" s="66">
        <f t="shared" si="72"/>
        <v>0</v>
      </c>
      <c r="BK114" s="66">
        <f t="shared" si="72"/>
        <v>0</v>
      </c>
      <c r="BL114" s="66">
        <f t="shared" si="72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33" activePane="bottomRight" state="frozen"/>
      <selection activeCell="A62" sqref="A62"/>
      <selection pane="topRight" activeCell="A62" sqref="A62"/>
      <selection pane="bottomLeft" activeCell="A62" sqref="A62"/>
      <selection pane="bottomRight" activeCell="G47" sqref="G47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329</v>
      </c>
    </row>
    <row r="2" spans="1:67" ht="15" customHeight="1" x14ac:dyDescent="0.2">
      <c r="A2" s="57" t="s">
        <v>21</v>
      </c>
      <c r="B2" s="105" t="str">
        <f>VLOOKUP($B$1,'Assumptions (Inputs)'!$B$7:$G$24,2,FALSE)</f>
        <v>Glendale 5th Transformer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">
        <v>291</v>
      </c>
      <c r="H8" s="61" t="str">
        <f>IF(VLOOKUP($B$1,'Assumptions (Inputs)'!$B$7:$G$24,6,FALSE)="Monthly","Y",IF(VLOOKUP($B$1,'Assumptions (Inputs)'!$B$7:$G$24,6,FALSE)=H7,"Y","N"))</f>
        <v>N</v>
      </c>
      <c r="I8" s="61" t="s">
        <v>91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20.687549999999998</v>
      </c>
      <c r="F11" s="54">
        <f t="shared" si="0"/>
        <v>105.92025600000001</v>
      </c>
      <c r="G11" s="54">
        <f>F15</f>
        <v>193.70994317999998</v>
      </c>
      <c r="H11" s="54">
        <f t="shared" si="0"/>
        <v>0</v>
      </c>
      <c r="I11" s="54">
        <f t="shared" si="0"/>
        <v>0</v>
      </c>
      <c r="J11" s="54">
        <f>I15</f>
        <v>0</v>
      </c>
      <c r="K11" s="54">
        <f>J15</f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(Escalated)'!E34</f>
        <v>0</v>
      </c>
      <c r="C13" s="126">
        <f>'CapEx (Escalated)'!F34</f>
        <v>0</v>
      </c>
      <c r="D13" s="126">
        <f>'CapEx (Escalated)'!G34</f>
        <v>20.687549999999998</v>
      </c>
      <c r="E13" s="126">
        <f>'CapEx (Escalated)'!H34</f>
        <v>85.232706000000007</v>
      </c>
      <c r="F13" s="126">
        <f>'CapEx (Escalated)'!I34</f>
        <v>87.789687179999987</v>
      </c>
      <c r="G13" s="126">
        <f>'CapEx (Escalated)'!J34</f>
        <v>22.605844448849997</v>
      </c>
      <c r="H13" s="126">
        <f>'CapEx (Escalated)'!K34</f>
        <v>0</v>
      </c>
      <c r="I13" s="126">
        <f>'CapEx (Escalated)'!L34</f>
        <v>0</v>
      </c>
      <c r="J13" s="126">
        <f>'CapEx (Escalated)'!M34</f>
        <v>0</v>
      </c>
      <c r="K13" s="126">
        <f>'CapEx (Escalated)'!N34</f>
        <v>0</v>
      </c>
      <c r="L13" s="126">
        <f>'CapEx (Escalated)'!O34</f>
        <v>0</v>
      </c>
      <c r="M13" s="126">
        <f>'CapEx (Escalated)'!P34</f>
        <v>0</v>
      </c>
      <c r="N13" s="126">
        <f>'CapEx (Escalated)'!Q34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216.31578762884999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>
        <f>-SUM(D13:G13)</f>
        <v>-216.31578762884999</v>
      </c>
      <c r="H14" s="126">
        <v>0</v>
      </c>
      <c r="I14" s="126">
        <v>0</v>
      </c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-216.31578762884999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20.687549999999998</v>
      </c>
      <c r="E15" s="65">
        <f>SUM(E11:E14)</f>
        <v>105.92025600000001</v>
      </c>
      <c r="F15" s="65">
        <f>SUM(F11:F14)</f>
        <v>193.70994317999998</v>
      </c>
      <c r="G15" s="65">
        <f>SUM(G11:G14)</f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10.343774999999999</v>
      </c>
      <c r="E16" s="66">
        <f t="shared" si="4"/>
        <v>63.303903000000005</v>
      </c>
      <c r="F16" s="66">
        <f t="shared" si="4"/>
        <v>149.81509958999999</v>
      </c>
      <c r="G16" s="66">
        <f t="shared" si="4"/>
        <v>96.854971589999991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216.31578762884999</v>
      </c>
      <c r="I19" s="72">
        <f t="shared" si="5"/>
        <v>216.31578762884999</v>
      </c>
      <c r="J19" s="72">
        <f t="shared" si="5"/>
        <v>216.31578762884999</v>
      </c>
      <c r="K19" s="72">
        <f t="shared" si="5"/>
        <v>216.31578762884999</v>
      </c>
      <c r="L19" s="72">
        <f t="shared" si="5"/>
        <v>216.31578762884999</v>
      </c>
      <c r="M19" s="72">
        <f t="shared" si="5"/>
        <v>216.31578762884999</v>
      </c>
      <c r="N19" s="72">
        <f t="shared" si="5"/>
        <v>216.31578762884999</v>
      </c>
      <c r="O19" s="72">
        <f t="shared" si="5"/>
        <v>216.31578762884999</v>
      </c>
      <c r="P19" s="72">
        <f t="shared" si="5"/>
        <v>216.31578762884999</v>
      </c>
      <c r="Q19" s="72">
        <f t="shared" si="5"/>
        <v>216.31578762884999</v>
      </c>
      <c r="R19" s="72">
        <f t="shared" si="5"/>
        <v>216.31578762884999</v>
      </c>
      <c r="S19" s="72">
        <f t="shared" si="5"/>
        <v>216.31578762884999</v>
      </c>
      <c r="T19" s="72">
        <f t="shared" si="5"/>
        <v>216.31578762884999</v>
      </c>
      <c r="U19" s="72">
        <f t="shared" si="5"/>
        <v>216.31578762884999</v>
      </c>
      <c r="V19" s="72">
        <f t="shared" si="5"/>
        <v>216.31578762884999</v>
      </c>
      <c r="W19" s="72">
        <f t="shared" si="5"/>
        <v>216.31578762884999</v>
      </c>
      <c r="X19" s="72">
        <f t="shared" si="5"/>
        <v>216.31578762884999</v>
      </c>
      <c r="Y19" s="72">
        <f t="shared" si="5"/>
        <v>216.31578762884999</v>
      </c>
      <c r="Z19" s="72">
        <f t="shared" si="5"/>
        <v>216.31578762884999</v>
      </c>
      <c r="AA19" s="72">
        <f t="shared" si="5"/>
        <v>216.31578762884999</v>
      </c>
      <c r="AB19" s="72">
        <f t="shared" si="5"/>
        <v>216.31578762884999</v>
      </c>
      <c r="AC19" s="72">
        <f t="shared" si="5"/>
        <v>216.31578762884999</v>
      </c>
      <c r="AD19" s="72">
        <f t="shared" si="5"/>
        <v>216.31578762884999</v>
      </c>
      <c r="AE19" s="72">
        <f t="shared" si="5"/>
        <v>216.31578762884999</v>
      </c>
      <c r="AF19" s="72">
        <f t="shared" si="5"/>
        <v>216.31578762884999</v>
      </c>
      <c r="AG19" s="72">
        <f t="shared" si="5"/>
        <v>216.31578762884999</v>
      </c>
      <c r="AH19" s="72">
        <f t="shared" si="5"/>
        <v>216.31578762884999</v>
      </c>
      <c r="AI19" s="72">
        <f t="shared" si="5"/>
        <v>216.31578762884999</v>
      </c>
      <c r="AJ19" s="72">
        <f t="shared" si="5"/>
        <v>216.31578762884999</v>
      </c>
      <c r="AK19" s="72">
        <f t="shared" si="5"/>
        <v>216.31578762884999</v>
      </c>
      <c r="AL19" s="72">
        <f t="shared" si="5"/>
        <v>216.31578762884999</v>
      </c>
      <c r="AM19" s="72">
        <f t="shared" si="5"/>
        <v>216.31578762884999</v>
      </c>
      <c r="AN19" s="72">
        <f t="shared" si="5"/>
        <v>216.31578762884999</v>
      </c>
      <c r="AO19" s="72">
        <f t="shared" si="5"/>
        <v>216.31578762884999</v>
      </c>
      <c r="AP19" s="72">
        <f t="shared" si="5"/>
        <v>216.31578762884999</v>
      </c>
      <c r="AQ19" s="72">
        <f t="shared" si="5"/>
        <v>216.31578762884999</v>
      </c>
      <c r="AR19" s="72">
        <f t="shared" si="5"/>
        <v>216.31578762884999</v>
      </c>
      <c r="AS19" s="72">
        <f t="shared" si="5"/>
        <v>216.31578762884999</v>
      </c>
      <c r="AT19" s="72">
        <f t="shared" si="5"/>
        <v>216.31578762884999</v>
      </c>
      <c r="AU19" s="72">
        <f t="shared" si="5"/>
        <v>216.31578762884999</v>
      </c>
      <c r="AV19" s="72">
        <f t="shared" si="5"/>
        <v>216.31578762884999</v>
      </c>
      <c r="AW19" s="72">
        <f t="shared" si="5"/>
        <v>216.31578762884999</v>
      </c>
      <c r="AX19" s="72">
        <f t="shared" si="5"/>
        <v>216.31578762884999</v>
      </c>
      <c r="AY19" s="72">
        <f t="shared" si="5"/>
        <v>216.31578762884999</v>
      </c>
      <c r="AZ19" s="72">
        <f t="shared" si="5"/>
        <v>216.31578762884999</v>
      </c>
      <c r="BA19" s="72">
        <f t="shared" si="5"/>
        <v>216.31578762884999</v>
      </c>
      <c r="BB19" s="72">
        <f t="shared" si="5"/>
        <v>216.31578762884999</v>
      </c>
      <c r="BC19" s="72">
        <f t="shared" si="5"/>
        <v>216.31578762884999</v>
      </c>
      <c r="BD19" s="72">
        <f t="shared" si="5"/>
        <v>216.31578762884999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>-G14</f>
        <v>216.31578762884999</v>
      </c>
      <c r="H20" s="286">
        <f>-H14</f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-216.31578762884999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216.31578762884999</v>
      </c>
      <c r="H21" s="72">
        <f t="shared" si="9"/>
        <v>216.31578762884999</v>
      </c>
      <c r="I21" s="72">
        <f t="shared" si="9"/>
        <v>216.31578762884999</v>
      </c>
      <c r="J21" s="72">
        <f t="shared" si="9"/>
        <v>216.31578762884999</v>
      </c>
      <c r="K21" s="72">
        <f t="shared" si="9"/>
        <v>216.31578762884999</v>
      </c>
      <c r="L21" s="72">
        <f t="shared" si="9"/>
        <v>216.31578762884999</v>
      </c>
      <c r="M21" s="72">
        <f t="shared" si="9"/>
        <v>216.31578762884999</v>
      </c>
      <c r="N21" s="72">
        <f t="shared" si="9"/>
        <v>216.31578762884999</v>
      </c>
      <c r="O21" s="72">
        <f t="shared" si="9"/>
        <v>216.31578762884999</v>
      </c>
      <c r="P21" s="72">
        <f t="shared" si="9"/>
        <v>216.31578762884999</v>
      </c>
      <c r="Q21" s="72">
        <f t="shared" si="9"/>
        <v>216.31578762884999</v>
      </c>
      <c r="R21" s="72">
        <f t="shared" si="9"/>
        <v>216.31578762884999</v>
      </c>
      <c r="S21" s="72">
        <f t="shared" si="9"/>
        <v>216.31578762884999</v>
      </c>
      <c r="T21" s="72">
        <f t="shared" si="9"/>
        <v>216.31578762884999</v>
      </c>
      <c r="U21" s="72">
        <f t="shared" si="9"/>
        <v>216.31578762884999</v>
      </c>
      <c r="V21" s="72">
        <f t="shared" si="9"/>
        <v>216.31578762884999</v>
      </c>
      <c r="W21" s="72">
        <f t="shared" si="9"/>
        <v>216.31578762884999</v>
      </c>
      <c r="X21" s="72">
        <f t="shared" si="9"/>
        <v>216.31578762884999</v>
      </c>
      <c r="Y21" s="72">
        <f t="shared" si="9"/>
        <v>216.31578762884999</v>
      </c>
      <c r="Z21" s="72">
        <f t="shared" si="9"/>
        <v>216.31578762884999</v>
      </c>
      <c r="AA21" s="72">
        <f t="shared" si="9"/>
        <v>216.31578762884999</v>
      </c>
      <c r="AB21" s="72">
        <f t="shared" si="9"/>
        <v>216.31578762884999</v>
      </c>
      <c r="AC21" s="72">
        <f t="shared" si="9"/>
        <v>216.31578762884999</v>
      </c>
      <c r="AD21" s="72">
        <f t="shared" si="9"/>
        <v>216.31578762884999</v>
      </c>
      <c r="AE21" s="72">
        <f t="shared" si="9"/>
        <v>216.31578762884999</v>
      </c>
      <c r="AF21" s="72">
        <f t="shared" si="9"/>
        <v>216.31578762884999</v>
      </c>
      <c r="AG21" s="72">
        <f t="shared" si="9"/>
        <v>216.31578762884999</v>
      </c>
      <c r="AH21" s="72">
        <f t="shared" si="9"/>
        <v>216.31578762884999</v>
      </c>
      <c r="AI21" s="72">
        <f t="shared" si="9"/>
        <v>216.31578762884999</v>
      </c>
      <c r="AJ21" s="72">
        <f t="shared" si="9"/>
        <v>216.31578762884999</v>
      </c>
      <c r="AK21" s="72">
        <f t="shared" si="9"/>
        <v>216.31578762884999</v>
      </c>
      <c r="AL21" s="72">
        <f t="shared" si="9"/>
        <v>216.31578762884999</v>
      </c>
      <c r="AM21" s="72">
        <f t="shared" si="9"/>
        <v>216.31578762884999</v>
      </c>
      <c r="AN21" s="72">
        <f t="shared" si="9"/>
        <v>216.31578762884999</v>
      </c>
      <c r="AO21" s="72">
        <f t="shared" si="9"/>
        <v>216.31578762884999</v>
      </c>
      <c r="AP21" s="72">
        <f t="shared" si="9"/>
        <v>216.31578762884999</v>
      </c>
      <c r="AQ21" s="72">
        <f t="shared" si="9"/>
        <v>216.31578762884999</v>
      </c>
      <c r="AR21" s="72">
        <f t="shared" si="9"/>
        <v>216.31578762884999</v>
      </c>
      <c r="AS21" s="72">
        <f t="shared" si="9"/>
        <v>216.31578762884999</v>
      </c>
      <c r="AT21" s="72">
        <f t="shared" si="9"/>
        <v>216.31578762884999</v>
      </c>
      <c r="AU21" s="72">
        <f t="shared" si="9"/>
        <v>216.31578762884999</v>
      </c>
      <c r="AV21" s="72">
        <f t="shared" si="9"/>
        <v>216.31578762884999</v>
      </c>
      <c r="AW21" s="72">
        <f t="shared" si="9"/>
        <v>216.31578762884999</v>
      </c>
      <c r="AX21" s="72">
        <f t="shared" si="9"/>
        <v>216.31578762884999</v>
      </c>
      <c r="AY21" s="72">
        <f t="shared" si="9"/>
        <v>216.31578762884999</v>
      </c>
      <c r="AZ21" s="72">
        <f t="shared" si="9"/>
        <v>216.31578762884999</v>
      </c>
      <c r="BA21" s="72">
        <f t="shared" si="9"/>
        <v>216.31578762884999</v>
      </c>
      <c r="BB21" s="72">
        <f t="shared" si="9"/>
        <v>216.31578762884999</v>
      </c>
      <c r="BC21" s="72">
        <f t="shared" si="9"/>
        <v>216.31578762884999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108.15789381442499</v>
      </c>
      <c r="H22" s="66">
        <f t="shared" si="10"/>
        <v>216.31578762884999</v>
      </c>
      <c r="I22" s="66">
        <f t="shared" si="10"/>
        <v>216.31578762884999</v>
      </c>
      <c r="J22" s="66">
        <f t="shared" si="10"/>
        <v>216.31578762884999</v>
      </c>
      <c r="K22" s="66">
        <f t="shared" si="10"/>
        <v>216.31578762884999</v>
      </c>
      <c r="L22" s="66">
        <f t="shared" si="10"/>
        <v>216.31578762884999</v>
      </c>
      <c r="M22" s="66">
        <f t="shared" si="10"/>
        <v>216.31578762884999</v>
      </c>
      <c r="N22" s="66">
        <f t="shared" si="10"/>
        <v>216.31578762884999</v>
      </c>
      <c r="O22" s="66">
        <f t="shared" si="10"/>
        <v>216.31578762884999</v>
      </c>
      <c r="P22" s="66">
        <f t="shared" si="10"/>
        <v>216.31578762884999</v>
      </c>
      <c r="Q22" s="66">
        <f t="shared" si="10"/>
        <v>216.31578762884999</v>
      </c>
      <c r="R22" s="66">
        <f t="shared" si="10"/>
        <v>216.31578762884999</v>
      </c>
      <c r="S22" s="66">
        <f t="shared" si="10"/>
        <v>216.31578762884999</v>
      </c>
      <c r="T22" s="66">
        <f t="shared" si="10"/>
        <v>216.31578762884999</v>
      </c>
      <c r="U22" s="66">
        <f t="shared" si="10"/>
        <v>216.31578762884999</v>
      </c>
      <c r="V22" s="66">
        <f t="shared" si="10"/>
        <v>216.31578762884999</v>
      </c>
      <c r="W22" s="66">
        <f t="shared" si="10"/>
        <v>216.31578762884999</v>
      </c>
      <c r="X22" s="66">
        <f t="shared" si="10"/>
        <v>216.31578762884999</v>
      </c>
      <c r="Y22" s="66">
        <f t="shared" si="10"/>
        <v>216.31578762884999</v>
      </c>
      <c r="Z22" s="66">
        <f t="shared" si="10"/>
        <v>216.31578762884999</v>
      </c>
      <c r="AA22" s="66">
        <f t="shared" si="10"/>
        <v>216.31578762884999</v>
      </c>
      <c r="AB22" s="66">
        <f t="shared" si="10"/>
        <v>216.31578762884999</v>
      </c>
      <c r="AC22" s="66">
        <f t="shared" si="10"/>
        <v>216.31578762884999</v>
      </c>
      <c r="AD22" s="66">
        <f t="shared" si="10"/>
        <v>216.31578762884999</v>
      </c>
      <c r="AE22" s="66">
        <f t="shared" si="10"/>
        <v>216.31578762884999</v>
      </c>
      <c r="AF22" s="66">
        <f t="shared" si="10"/>
        <v>216.31578762884999</v>
      </c>
      <c r="AG22" s="66">
        <f t="shared" si="10"/>
        <v>216.31578762884999</v>
      </c>
      <c r="AH22" s="66">
        <f t="shared" si="10"/>
        <v>216.31578762884999</v>
      </c>
      <c r="AI22" s="66">
        <f t="shared" si="10"/>
        <v>216.31578762884999</v>
      </c>
      <c r="AJ22" s="66">
        <f t="shared" si="10"/>
        <v>216.31578762884999</v>
      </c>
      <c r="AK22" s="66">
        <f t="shared" si="10"/>
        <v>216.31578762884999</v>
      </c>
      <c r="AL22" s="66">
        <f t="shared" si="10"/>
        <v>216.31578762884999</v>
      </c>
      <c r="AM22" s="66">
        <f t="shared" si="10"/>
        <v>216.31578762884999</v>
      </c>
      <c r="AN22" s="66">
        <f t="shared" si="10"/>
        <v>216.31578762884999</v>
      </c>
      <c r="AO22" s="66">
        <f t="shared" si="10"/>
        <v>216.31578762884999</v>
      </c>
      <c r="AP22" s="66">
        <f t="shared" si="10"/>
        <v>216.31578762884999</v>
      </c>
      <c r="AQ22" s="66">
        <f t="shared" si="10"/>
        <v>216.31578762884999</v>
      </c>
      <c r="AR22" s="66">
        <f t="shared" si="10"/>
        <v>216.31578762884999</v>
      </c>
      <c r="AS22" s="66">
        <f t="shared" si="10"/>
        <v>216.31578762884999</v>
      </c>
      <c r="AT22" s="66">
        <f t="shared" si="10"/>
        <v>216.31578762884999</v>
      </c>
      <c r="AU22" s="66">
        <f t="shared" si="10"/>
        <v>216.31578762884999</v>
      </c>
      <c r="AV22" s="66">
        <f t="shared" si="10"/>
        <v>216.31578762884999</v>
      </c>
      <c r="AW22" s="66">
        <f t="shared" si="10"/>
        <v>216.31578762884999</v>
      </c>
      <c r="AX22" s="66">
        <f t="shared" si="10"/>
        <v>216.31578762884999</v>
      </c>
      <c r="AY22" s="66">
        <f t="shared" si="10"/>
        <v>216.31578762884999</v>
      </c>
      <c r="AZ22" s="66">
        <f t="shared" si="10"/>
        <v>216.31578762884999</v>
      </c>
      <c r="BA22" s="66">
        <f t="shared" si="10"/>
        <v>216.31578762884999</v>
      </c>
      <c r="BB22" s="66">
        <f t="shared" si="10"/>
        <v>216.31578762884999</v>
      </c>
      <c r="BC22" s="66">
        <f t="shared" si="10"/>
        <v>216.31578762884999</v>
      </c>
      <c r="BD22" s="66">
        <f t="shared" si="10"/>
        <v>108.15789381442499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16.223684072163749</v>
      </c>
      <c r="I25" s="72">
        <f t="shared" si="11"/>
        <v>47.455357490017107</v>
      </c>
      <c r="J25" s="72">
        <f t="shared" si="11"/>
        <v>76.342167769973727</v>
      </c>
      <c r="K25" s="72">
        <f t="shared" si="11"/>
        <v>103.06582017364185</v>
      </c>
      <c r="L25" s="72">
        <f t="shared" si="11"/>
        <v>127.78206206811426</v>
      </c>
      <c r="M25" s="72">
        <f t="shared" si="11"/>
        <v>150.6466408204837</v>
      </c>
      <c r="N25" s="72">
        <f t="shared" si="11"/>
        <v>171.79367221908007</v>
      </c>
      <c r="O25" s="72">
        <f t="shared" si="11"/>
        <v>191.35727205223327</v>
      </c>
      <c r="P25" s="72">
        <f t="shared" si="11"/>
        <v>210.66129294023182</v>
      </c>
      <c r="Q25" s="72">
        <f t="shared" si="11"/>
        <v>229.96531382823036</v>
      </c>
      <c r="R25" s="72">
        <f t="shared" si="11"/>
        <v>249.26933471622891</v>
      </c>
      <c r="S25" s="72">
        <f t="shared" si="11"/>
        <v>268.57335560422752</v>
      </c>
      <c r="T25" s="72">
        <f t="shared" si="11"/>
        <v>287.87737649222612</v>
      </c>
      <c r="U25" s="72">
        <f t="shared" si="11"/>
        <v>307.18139738022472</v>
      </c>
      <c r="V25" s="72">
        <f t="shared" si="11"/>
        <v>326.48541826822333</v>
      </c>
      <c r="W25" s="72">
        <f t="shared" si="11"/>
        <v>345.78943915622193</v>
      </c>
      <c r="X25" s="72">
        <f t="shared" si="11"/>
        <v>365.09346004422054</v>
      </c>
      <c r="Y25" s="72">
        <f t="shared" si="11"/>
        <v>384.39748093221914</v>
      </c>
      <c r="Z25" s="72">
        <f t="shared" si="11"/>
        <v>403.70150182021774</v>
      </c>
      <c r="AA25" s="72">
        <f t="shared" si="11"/>
        <v>423.00552270821635</v>
      </c>
      <c r="AB25" s="72">
        <f t="shared" si="11"/>
        <v>432.65753315221565</v>
      </c>
      <c r="AC25" s="72">
        <f t="shared" si="11"/>
        <v>432.65753315221565</v>
      </c>
      <c r="AD25" s="72">
        <f t="shared" si="11"/>
        <v>432.65753315221565</v>
      </c>
      <c r="AE25" s="72">
        <f t="shared" si="11"/>
        <v>432.65753315221565</v>
      </c>
      <c r="AF25" s="72">
        <f t="shared" si="11"/>
        <v>432.65753315221565</v>
      </c>
      <c r="AG25" s="72">
        <f t="shared" si="11"/>
        <v>432.65753315221565</v>
      </c>
      <c r="AH25" s="72">
        <f t="shared" si="11"/>
        <v>432.65753315221565</v>
      </c>
      <c r="AI25" s="72">
        <f t="shared" si="11"/>
        <v>432.65753315221565</v>
      </c>
      <c r="AJ25" s="72">
        <f t="shared" si="11"/>
        <v>432.65753315221565</v>
      </c>
      <c r="AK25" s="72">
        <f t="shared" si="11"/>
        <v>432.65753315221565</v>
      </c>
      <c r="AL25" s="72">
        <f t="shared" si="11"/>
        <v>432.65753315221565</v>
      </c>
      <c r="AM25" s="72">
        <f t="shared" si="11"/>
        <v>432.65753315221565</v>
      </c>
      <c r="AN25" s="72">
        <f t="shared" si="11"/>
        <v>432.65753315221565</v>
      </c>
      <c r="AO25" s="72">
        <f t="shared" si="11"/>
        <v>432.65753315221565</v>
      </c>
      <c r="AP25" s="72">
        <f t="shared" si="11"/>
        <v>432.65753315221565</v>
      </c>
      <c r="AQ25" s="72">
        <f t="shared" si="11"/>
        <v>432.65753315221565</v>
      </c>
      <c r="AR25" s="72">
        <f t="shared" si="11"/>
        <v>432.65753315221565</v>
      </c>
      <c r="AS25" s="72">
        <f t="shared" si="11"/>
        <v>432.65753315221565</v>
      </c>
      <c r="AT25" s="72">
        <f t="shared" si="11"/>
        <v>432.65753315221565</v>
      </c>
      <c r="AU25" s="72">
        <f t="shared" si="11"/>
        <v>432.65753315221565</v>
      </c>
      <c r="AV25" s="72">
        <f t="shared" si="11"/>
        <v>432.65753315221565</v>
      </c>
      <c r="AW25" s="72">
        <f t="shared" si="11"/>
        <v>432.65753315221565</v>
      </c>
      <c r="AX25" s="72">
        <f t="shared" si="11"/>
        <v>432.65753315221565</v>
      </c>
      <c r="AY25" s="72">
        <f t="shared" si="11"/>
        <v>432.65753315221565</v>
      </c>
      <c r="AZ25" s="72">
        <f t="shared" si="11"/>
        <v>432.65753315221565</v>
      </c>
      <c r="BA25" s="72">
        <f t="shared" si="11"/>
        <v>432.65753315221565</v>
      </c>
      <c r="BB25" s="72">
        <f t="shared" si="11"/>
        <v>432.65753315221565</v>
      </c>
      <c r="BC25" s="72">
        <f t="shared" si="11"/>
        <v>432.65753315221565</v>
      </c>
      <c r="BD25" s="72">
        <f t="shared" si="11"/>
        <v>432.65753315221565</v>
      </c>
      <c r="BE25" s="72">
        <f t="shared" si="11"/>
        <v>432.65753315221565</v>
      </c>
      <c r="BF25" s="72">
        <f t="shared" si="11"/>
        <v>432.65753315221565</v>
      </c>
      <c r="BG25" s="72">
        <f t="shared" si="11"/>
        <v>432.65753315221565</v>
      </c>
      <c r="BH25" s="72">
        <f t="shared" si="11"/>
        <v>432.65753315221565</v>
      </c>
      <c r="BI25" s="72">
        <f t="shared" si="11"/>
        <v>432.65753315221565</v>
      </c>
      <c r="BJ25" s="72">
        <f t="shared" si="11"/>
        <v>432.65753315221565</v>
      </c>
      <c r="BK25" s="72">
        <f t="shared" si="11"/>
        <v>432.65753315221565</v>
      </c>
      <c r="BL25" s="72">
        <f t="shared" si="11"/>
        <v>432.65753315221565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8.1118420360818746</v>
      </c>
      <c r="H26" s="72">
        <f t="shared" si="12"/>
        <v>15.615836708926681</v>
      </c>
      <c r="I26" s="72">
        <f t="shared" si="12"/>
        <v>14.443405139978314</v>
      </c>
      <c r="J26" s="72">
        <f t="shared" si="12"/>
        <v>13.361826201834063</v>
      </c>
      <c r="K26" s="72">
        <f t="shared" si="12"/>
        <v>12.3581209472362</v>
      </c>
      <c r="L26" s="72">
        <f t="shared" si="12"/>
        <v>11.432289376184722</v>
      </c>
      <c r="M26" s="72">
        <f t="shared" si="12"/>
        <v>10.573515699298188</v>
      </c>
      <c r="N26" s="72">
        <f t="shared" si="12"/>
        <v>9.7817999165765972</v>
      </c>
      <c r="O26" s="72">
        <f t="shared" si="12"/>
        <v>9.652010443999286</v>
      </c>
      <c r="P26" s="72">
        <f t="shared" si="12"/>
        <v>9.652010443999286</v>
      </c>
      <c r="Q26" s="72">
        <f t="shared" si="12"/>
        <v>9.652010443999286</v>
      </c>
      <c r="R26" s="72">
        <f t="shared" si="12"/>
        <v>9.652010443999286</v>
      </c>
      <c r="S26" s="72">
        <f t="shared" si="12"/>
        <v>9.652010443999286</v>
      </c>
      <c r="T26" s="72">
        <f t="shared" si="12"/>
        <v>9.652010443999286</v>
      </c>
      <c r="U26" s="72">
        <f t="shared" si="12"/>
        <v>9.652010443999286</v>
      </c>
      <c r="V26" s="72">
        <f t="shared" si="12"/>
        <v>9.652010443999286</v>
      </c>
      <c r="W26" s="72">
        <f t="shared" si="12"/>
        <v>9.652010443999286</v>
      </c>
      <c r="X26" s="72">
        <f t="shared" si="12"/>
        <v>9.652010443999286</v>
      </c>
      <c r="Y26" s="72">
        <f t="shared" si="12"/>
        <v>9.652010443999286</v>
      </c>
      <c r="Z26" s="72">
        <f t="shared" si="12"/>
        <v>9.652010443999286</v>
      </c>
      <c r="AA26" s="72">
        <f t="shared" si="12"/>
        <v>4.826005221999643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216.32876657610763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8.1118420360818746</v>
      </c>
      <c r="H27" s="72">
        <f t="shared" si="13"/>
        <v>15.615836708926681</v>
      </c>
      <c r="I27" s="72">
        <f t="shared" si="13"/>
        <v>14.443405139978314</v>
      </c>
      <c r="J27" s="72">
        <f t="shared" si="13"/>
        <v>13.361826201834063</v>
      </c>
      <c r="K27" s="72">
        <f t="shared" si="13"/>
        <v>12.3581209472362</v>
      </c>
      <c r="L27" s="72">
        <f t="shared" si="13"/>
        <v>11.432289376184722</v>
      </c>
      <c r="M27" s="72">
        <f t="shared" si="13"/>
        <v>10.573515699298188</v>
      </c>
      <c r="N27" s="72">
        <f t="shared" si="13"/>
        <v>9.7817999165765972</v>
      </c>
      <c r="O27" s="72">
        <f t="shared" si="13"/>
        <v>9.652010443999286</v>
      </c>
      <c r="P27" s="72">
        <f t="shared" si="13"/>
        <v>9.652010443999286</v>
      </c>
      <c r="Q27" s="72">
        <f t="shared" si="13"/>
        <v>9.652010443999286</v>
      </c>
      <c r="R27" s="72">
        <f t="shared" si="13"/>
        <v>9.652010443999286</v>
      </c>
      <c r="S27" s="72">
        <f t="shared" si="13"/>
        <v>9.652010443999286</v>
      </c>
      <c r="T27" s="72">
        <f t="shared" si="13"/>
        <v>9.652010443999286</v>
      </c>
      <c r="U27" s="72">
        <f t="shared" si="13"/>
        <v>9.652010443999286</v>
      </c>
      <c r="V27" s="72">
        <f t="shared" si="13"/>
        <v>9.652010443999286</v>
      </c>
      <c r="W27" s="72">
        <f t="shared" si="13"/>
        <v>9.652010443999286</v>
      </c>
      <c r="X27" s="72">
        <f t="shared" si="13"/>
        <v>9.652010443999286</v>
      </c>
      <c r="Y27" s="72">
        <f t="shared" si="13"/>
        <v>9.652010443999286</v>
      </c>
      <c r="Z27" s="72">
        <f t="shared" si="13"/>
        <v>9.652010443999286</v>
      </c>
      <c r="AA27" s="72">
        <f t="shared" si="13"/>
        <v>4.826005221999643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216.32876657610763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16.223684072163749</v>
      </c>
      <c r="H28" s="72">
        <f t="shared" si="14"/>
        <v>47.455357490017107</v>
      </c>
      <c r="I28" s="72">
        <f t="shared" si="14"/>
        <v>76.342167769973727</v>
      </c>
      <c r="J28" s="72">
        <f t="shared" si="14"/>
        <v>103.06582017364185</v>
      </c>
      <c r="K28" s="72">
        <f t="shared" si="14"/>
        <v>127.78206206811426</v>
      </c>
      <c r="L28" s="72">
        <f t="shared" si="14"/>
        <v>150.6466408204837</v>
      </c>
      <c r="M28" s="72">
        <f t="shared" si="14"/>
        <v>171.79367221908007</v>
      </c>
      <c r="N28" s="72">
        <f t="shared" si="14"/>
        <v>191.35727205223327</v>
      </c>
      <c r="O28" s="72">
        <f t="shared" si="14"/>
        <v>210.66129294023182</v>
      </c>
      <c r="P28" s="72">
        <f t="shared" si="14"/>
        <v>229.96531382823036</v>
      </c>
      <c r="Q28" s="72">
        <f t="shared" si="14"/>
        <v>249.26933471622891</v>
      </c>
      <c r="R28" s="72">
        <f t="shared" si="14"/>
        <v>268.57335560422752</v>
      </c>
      <c r="S28" s="72">
        <f t="shared" si="14"/>
        <v>287.87737649222612</v>
      </c>
      <c r="T28" s="72">
        <f t="shared" si="14"/>
        <v>307.18139738022472</v>
      </c>
      <c r="U28" s="72">
        <f t="shared" si="14"/>
        <v>326.48541826822333</v>
      </c>
      <c r="V28" s="72">
        <f t="shared" si="14"/>
        <v>345.78943915622193</v>
      </c>
      <c r="W28" s="72">
        <f t="shared" si="14"/>
        <v>365.09346004422054</v>
      </c>
      <c r="X28" s="72">
        <f t="shared" si="14"/>
        <v>384.39748093221914</v>
      </c>
      <c r="Y28" s="72">
        <f t="shared" si="14"/>
        <v>403.70150182021774</v>
      </c>
      <c r="Z28" s="72">
        <f t="shared" si="14"/>
        <v>423.00552270821635</v>
      </c>
      <c r="AA28" s="72">
        <f t="shared" si="14"/>
        <v>432.65753315221565</v>
      </c>
      <c r="AB28" s="72">
        <f t="shared" si="14"/>
        <v>432.65753315221565</v>
      </c>
      <c r="AC28" s="72">
        <f t="shared" si="14"/>
        <v>432.65753315221565</v>
      </c>
      <c r="AD28" s="72">
        <f t="shared" si="14"/>
        <v>432.65753315221565</v>
      </c>
      <c r="AE28" s="72">
        <f t="shared" si="14"/>
        <v>432.65753315221565</v>
      </c>
      <c r="AF28" s="72">
        <f t="shared" si="14"/>
        <v>432.65753315221565</v>
      </c>
      <c r="AG28" s="72">
        <f t="shared" si="14"/>
        <v>432.65753315221565</v>
      </c>
      <c r="AH28" s="72">
        <f t="shared" si="14"/>
        <v>432.65753315221565</v>
      </c>
      <c r="AI28" s="72">
        <f t="shared" si="14"/>
        <v>432.65753315221565</v>
      </c>
      <c r="AJ28" s="72">
        <f t="shared" si="14"/>
        <v>432.65753315221565</v>
      </c>
      <c r="AK28" s="72">
        <f t="shared" si="14"/>
        <v>432.65753315221565</v>
      </c>
      <c r="AL28" s="72">
        <f t="shared" si="14"/>
        <v>432.65753315221565</v>
      </c>
      <c r="AM28" s="72">
        <f t="shared" si="14"/>
        <v>432.65753315221565</v>
      </c>
      <c r="AN28" s="72">
        <f t="shared" si="14"/>
        <v>432.65753315221565</v>
      </c>
      <c r="AO28" s="72">
        <f t="shared" si="14"/>
        <v>432.65753315221565</v>
      </c>
      <c r="AP28" s="72">
        <f t="shared" si="14"/>
        <v>432.65753315221565</v>
      </c>
      <c r="AQ28" s="72">
        <f t="shared" si="14"/>
        <v>432.65753315221565</v>
      </c>
      <c r="AR28" s="72">
        <f t="shared" si="14"/>
        <v>432.65753315221565</v>
      </c>
      <c r="AS28" s="72">
        <f t="shared" si="14"/>
        <v>432.65753315221565</v>
      </c>
      <c r="AT28" s="72">
        <f t="shared" si="14"/>
        <v>432.65753315221565</v>
      </c>
      <c r="AU28" s="72">
        <f t="shared" si="14"/>
        <v>432.65753315221565</v>
      </c>
      <c r="AV28" s="72">
        <f t="shared" si="14"/>
        <v>432.65753315221565</v>
      </c>
      <c r="AW28" s="72">
        <f t="shared" si="14"/>
        <v>432.65753315221565</v>
      </c>
      <c r="AX28" s="72">
        <f t="shared" si="14"/>
        <v>432.65753315221565</v>
      </c>
      <c r="AY28" s="72">
        <f t="shared" si="14"/>
        <v>432.65753315221565</v>
      </c>
      <c r="AZ28" s="72">
        <f t="shared" si="14"/>
        <v>432.65753315221565</v>
      </c>
      <c r="BA28" s="72">
        <f t="shared" si="14"/>
        <v>432.65753315221565</v>
      </c>
      <c r="BB28" s="72">
        <f t="shared" si="14"/>
        <v>432.65753315221565</v>
      </c>
      <c r="BC28" s="72">
        <f t="shared" si="14"/>
        <v>432.65753315221565</v>
      </c>
      <c r="BD28" s="72">
        <f t="shared" si="14"/>
        <v>432.65753315221565</v>
      </c>
      <c r="BE28" s="72">
        <f t="shared" si="14"/>
        <v>432.65753315221565</v>
      </c>
      <c r="BF28" s="72">
        <f t="shared" si="14"/>
        <v>432.65753315221565</v>
      </c>
      <c r="BG28" s="72">
        <f t="shared" si="14"/>
        <v>432.65753315221565</v>
      </c>
      <c r="BH28" s="72">
        <f t="shared" si="14"/>
        <v>432.65753315221565</v>
      </c>
      <c r="BI28" s="72">
        <f t="shared" si="14"/>
        <v>432.65753315221565</v>
      </c>
      <c r="BJ28" s="72">
        <f t="shared" si="14"/>
        <v>432.65753315221565</v>
      </c>
      <c r="BK28" s="72">
        <f t="shared" si="14"/>
        <v>432.65753315221565</v>
      </c>
      <c r="BL28" s="72">
        <f t="shared" si="14"/>
        <v>432.65753315221565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8.1118420360818746</v>
      </c>
      <c r="H29" s="66">
        <f t="shared" si="15"/>
        <v>31.839520781090428</v>
      </c>
      <c r="I29" s="66">
        <f t="shared" si="15"/>
        <v>61.898762629995417</v>
      </c>
      <c r="J29" s="66">
        <f t="shared" si="15"/>
        <v>89.70399397180779</v>
      </c>
      <c r="K29" s="66">
        <f t="shared" si="15"/>
        <v>115.42394112087806</v>
      </c>
      <c r="L29" s="66">
        <f t="shared" si="15"/>
        <v>139.21435144429898</v>
      </c>
      <c r="M29" s="66">
        <f t="shared" si="15"/>
        <v>161.22015651978188</v>
      </c>
      <c r="N29" s="66">
        <f t="shared" si="15"/>
        <v>181.57547213565667</v>
      </c>
      <c r="O29" s="66">
        <f t="shared" si="15"/>
        <v>201.00928249623254</v>
      </c>
      <c r="P29" s="66">
        <f t="shared" si="15"/>
        <v>220.31330338423109</v>
      </c>
      <c r="Q29" s="66">
        <f t="shared" si="15"/>
        <v>239.61732427222964</v>
      </c>
      <c r="R29" s="66">
        <f t="shared" si="15"/>
        <v>258.92134516022821</v>
      </c>
      <c r="S29" s="66">
        <f t="shared" si="15"/>
        <v>278.22536604822682</v>
      </c>
      <c r="T29" s="66">
        <f t="shared" si="15"/>
        <v>297.52938693622542</v>
      </c>
      <c r="U29" s="66">
        <f t="shared" si="15"/>
        <v>316.83340782422403</v>
      </c>
      <c r="V29" s="66">
        <f t="shared" si="15"/>
        <v>336.13742871222263</v>
      </c>
      <c r="W29" s="66">
        <f t="shared" si="15"/>
        <v>355.44144960022123</v>
      </c>
      <c r="X29" s="66">
        <f t="shared" si="15"/>
        <v>374.74547048821984</v>
      </c>
      <c r="Y29" s="66">
        <f t="shared" si="15"/>
        <v>394.04949137621844</v>
      </c>
      <c r="Z29" s="66">
        <f t="shared" si="15"/>
        <v>413.35351226421704</v>
      </c>
      <c r="AA29" s="66">
        <f t="shared" si="15"/>
        <v>427.831527930216</v>
      </c>
      <c r="AB29" s="66">
        <f t="shared" si="15"/>
        <v>432.65753315221565</v>
      </c>
      <c r="AC29" s="66">
        <f t="shared" si="15"/>
        <v>432.65753315221565</v>
      </c>
      <c r="AD29" s="66">
        <f t="shared" si="15"/>
        <v>432.65753315221565</v>
      </c>
      <c r="AE29" s="66">
        <f t="shared" si="15"/>
        <v>432.65753315221565</v>
      </c>
      <c r="AF29" s="66">
        <f t="shared" si="15"/>
        <v>432.65753315221565</v>
      </c>
      <c r="AG29" s="66">
        <f t="shared" si="15"/>
        <v>432.65753315221565</v>
      </c>
      <c r="AH29" s="66">
        <f t="shared" si="15"/>
        <v>432.65753315221565</v>
      </c>
      <c r="AI29" s="66">
        <f t="shared" si="15"/>
        <v>432.65753315221565</v>
      </c>
      <c r="AJ29" s="66">
        <f t="shared" si="15"/>
        <v>432.65753315221565</v>
      </c>
      <c r="AK29" s="66">
        <f t="shared" si="15"/>
        <v>432.65753315221565</v>
      </c>
      <c r="AL29" s="66">
        <f t="shared" si="15"/>
        <v>432.65753315221565</v>
      </c>
      <c r="AM29" s="66">
        <f t="shared" si="15"/>
        <v>432.65753315221565</v>
      </c>
      <c r="AN29" s="66">
        <f t="shared" si="15"/>
        <v>432.65753315221565</v>
      </c>
      <c r="AO29" s="66">
        <f t="shared" si="15"/>
        <v>432.65753315221565</v>
      </c>
      <c r="AP29" s="66">
        <f t="shared" si="15"/>
        <v>432.65753315221565</v>
      </c>
      <c r="AQ29" s="66">
        <f t="shared" si="15"/>
        <v>432.65753315221565</v>
      </c>
      <c r="AR29" s="66">
        <f t="shared" si="15"/>
        <v>432.65753315221565</v>
      </c>
      <c r="AS29" s="66">
        <f t="shared" si="15"/>
        <v>432.65753315221565</v>
      </c>
      <c r="AT29" s="66">
        <f t="shared" si="15"/>
        <v>432.65753315221565</v>
      </c>
      <c r="AU29" s="66">
        <f t="shared" si="15"/>
        <v>432.65753315221565</v>
      </c>
      <c r="AV29" s="66">
        <f t="shared" si="15"/>
        <v>432.65753315221565</v>
      </c>
      <c r="AW29" s="66">
        <f t="shared" si="15"/>
        <v>432.65753315221565</v>
      </c>
      <c r="AX29" s="66">
        <f t="shared" si="15"/>
        <v>432.65753315221565</v>
      </c>
      <c r="AY29" s="66">
        <f t="shared" si="15"/>
        <v>432.65753315221565</v>
      </c>
      <c r="AZ29" s="66">
        <f t="shared" si="15"/>
        <v>432.65753315221565</v>
      </c>
      <c r="BA29" s="66">
        <f t="shared" si="15"/>
        <v>432.65753315221565</v>
      </c>
      <c r="BB29" s="66">
        <f t="shared" si="15"/>
        <v>432.65753315221565</v>
      </c>
      <c r="BC29" s="66">
        <f t="shared" si="15"/>
        <v>432.65753315221565</v>
      </c>
      <c r="BD29" s="66">
        <f t="shared" si="15"/>
        <v>432.65753315221565</v>
      </c>
      <c r="BE29" s="66">
        <f t="shared" si="15"/>
        <v>432.65753315221565</v>
      </c>
      <c r="BF29" s="66">
        <f t="shared" si="15"/>
        <v>432.65753315221565</v>
      </c>
      <c r="BG29" s="66">
        <f t="shared" si="15"/>
        <v>432.65753315221565</v>
      </c>
      <c r="BH29" s="66">
        <f t="shared" si="15"/>
        <v>432.65753315221565</v>
      </c>
      <c r="BI29" s="66">
        <f t="shared" si="15"/>
        <v>432.65753315221565</v>
      </c>
      <c r="BJ29" s="66">
        <f t="shared" si="15"/>
        <v>432.65753315221565</v>
      </c>
      <c r="BK29" s="66">
        <f t="shared" si="15"/>
        <v>432.65753315221565</v>
      </c>
      <c r="BL29" s="66">
        <f t="shared" si="15"/>
        <v>432.65753315221565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5.4078946907212506</v>
      </c>
      <c r="I32" s="72">
        <f t="shared" si="16"/>
        <v>10.815789381442501</v>
      </c>
      <c r="J32" s="72">
        <f t="shared" si="16"/>
        <v>16.223684072163753</v>
      </c>
      <c r="K32" s="72">
        <f t="shared" si="16"/>
        <v>21.631578762885002</v>
      </c>
      <c r="L32" s="72">
        <f t="shared" si="16"/>
        <v>27.039473453606252</v>
      </c>
      <c r="M32" s="72">
        <f t="shared" si="16"/>
        <v>32.447368144327505</v>
      </c>
      <c r="N32" s="72">
        <f t="shared" si="16"/>
        <v>37.855262835048755</v>
      </c>
      <c r="O32" s="72">
        <f t="shared" si="16"/>
        <v>43.263157525770005</v>
      </c>
      <c r="P32" s="72">
        <f t="shared" si="16"/>
        <v>48.671052216491255</v>
      </c>
      <c r="Q32" s="72">
        <f t="shared" si="16"/>
        <v>54.078946907212504</v>
      </c>
      <c r="R32" s="72">
        <f t="shared" si="16"/>
        <v>59.486841597933754</v>
      </c>
      <c r="S32" s="72">
        <f t="shared" si="16"/>
        <v>64.894736288655011</v>
      </c>
      <c r="T32" s="72">
        <f t="shared" si="16"/>
        <v>70.302630979376261</v>
      </c>
      <c r="U32" s="72">
        <f t="shared" si="16"/>
        <v>75.71052567009751</v>
      </c>
      <c r="V32" s="72">
        <f t="shared" si="16"/>
        <v>81.11842036081876</v>
      </c>
      <c r="W32" s="72">
        <f t="shared" si="16"/>
        <v>86.52631505154001</v>
      </c>
      <c r="X32" s="72">
        <f t="shared" si="16"/>
        <v>91.93420974226126</v>
      </c>
      <c r="Y32" s="72">
        <f t="shared" si="16"/>
        <v>97.342104432982509</v>
      </c>
      <c r="Z32" s="72">
        <f t="shared" si="16"/>
        <v>102.74999912370376</v>
      </c>
      <c r="AA32" s="72">
        <f t="shared" si="16"/>
        <v>108.15789381442501</v>
      </c>
      <c r="AB32" s="72">
        <f t="shared" si="16"/>
        <v>113.56578850514626</v>
      </c>
      <c r="AC32" s="72">
        <f t="shared" si="16"/>
        <v>118.97368319586751</v>
      </c>
      <c r="AD32" s="72">
        <f t="shared" si="16"/>
        <v>124.38157788658876</v>
      </c>
      <c r="AE32" s="72">
        <f t="shared" si="16"/>
        <v>129.78947257731002</v>
      </c>
      <c r="AF32" s="72">
        <f t="shared" si="16"/>
        <v>135.19736726803129</v>
      </c>
      <c r="AG32" s="72">
        <f t="shared" si="16"/>
        <v>140.60526195875255</v>
      </c>
      <c r="AH32" s="72">
        <f t="shared" si="16"/>
        <v>146.01315664947381</v>
      </c>
      <c r="AI32" s="72">
        <f t="shared" si="16"/>
        <v>151.42105134019508</v>
      </c>
      <c r="AJ32" s="72">
        <f t="shared" si="16"/>
        <v>156.82894603091634</v>
      </c>
      <c r="AK32" s="72">
        <f t="shared" si="16"/>
        <v>162.23684072163761</v>
      </c>
      <c r="AL32" s="72">
        <f t="shared" si="16"/>
        <v>167.64473541235887</v>
      </c>
      <c r="AM32" s="72">
        <f t="shared" si="16"/>
        <v>173.05263010308013</v>
      </c>
      <c r="AN32" s="72">
        <f t="shared" si="16"/>
        <v>178.4605247938014</v>
      </c>
      <c r="AO32" s="72">
        <f t="shared" si="16"/>
        <v>183.86841948452266</v>
      </c>
      <c r="AP32" s="72">
        <f t="shared" si="16"/>
        <v>189.27631417524393</v>
      </c>
      <c r="AQ32" s="72">
        <f t="shared" si="16"/>
        <v>194.68420886596519</v>
      </c>
      <c r="AR32" s="72">
        <f t="shared" si="16"/>
        <v>200.09210355668645</v>
      </c>
      <c r="AS32" s="72">
        <f t="shared" si="16"/>
        <v>205.49999824740772</v>
      </c>
      <c r="AT32" s="72">
        <f t="shared" si="16"/>
        <v>210.90789293812898</v>
      </c>
      <c r="AU32" s="72">
        <f t="shared" si="16"/>
        <v>216.31578762885025</v>
      </c>
      <c r="AV32" s="72">
        <f t="shared" si="16"/>
        <v>221.72368231957151</v>
      </c>
      <c r="AW32" s="72">
        <f t="shared" si="16"/>
        <v>227.13157701029277</v>
      </c>
      <c r="AX32" s="72">
        <f t="shared" si="16"/>
        <v>232.53947170101404</v>
      </c>
      <c r="AY32" s="72">
        <f t="shared" si="16"/>
        <v>237.9473663917353</v>
      </c>
      <c r="AZ32" s="72">
        <f t="shared" si="16"/>
        <v>243.35526108245656</v>
      </c>
      <c r="BA32" s="72">
        <f t="shared" si="16"/>
        <v>248.76315577317783</v>
      </c>
      <c r="BB32" s="72">
        <f t="shared" si="16"/>
        <v>254.17105046389909</v>
      </c>
      <c r="BC32" s="72">
        <f t="shared" si="16"/>
        <v>259.57894515462033</v>
      </c>
      <c r="BD32" s="72">
        <f t="shared" si="16"/>
        <v>264.98683984534159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5.4078946907212506</v>
      </c>
      <c r="H33" s="72">
        <f t="shared" si="17"/>
        <v>5.4078946907212506</v>
      </c>
      <c r="I33" s="72">
        <f t="shared" si="17"/>
        <v>5.4078946907212506</v>
      </c>
      <c r="J33" s="72">
        <f t="shared" si="17"/>
        <v>5.4078946907212506</v>
      </c>
      <c r="K33" s="72">
        <f t="shared" si="17"/>
        <v>5.4078946907212506</v>
      </c>
      <c r="L33" s="72">
        <f t="shared" si="17"/>
        <v>5.4078946907212506</v>
      </c>
      <c r="M33" s="72">
        <f t="shared" si="17"/>
        <v>5.4078946907212506</v>
      </c>
      <c r="N33" s="72">
        <f t="shared" si="17"/>
        <v>5.4078946907212506</v>
      </c>
      <c r="O33" s="72">
        <f t="shared" si="17"/>
        <v>5.4078946907212506</v>
      </c>
      <c r="P33" s="72">
        <f t="shared" si="17"/>
        <v>5.4078946907212506</v>
      </c>
      <c r="Q33" s="72">
        <f t="shared" si="17"/>
        <v>5.4078946907212506</v>
      </c>
      <c r="R33" s="72">
        <f t="shared" si="17"/>
        <v>5.4078946907212506</v>
      </c>
      <c r="S33" s="72">
        <f t="shared" si="17"/>
        <v>5.4078946907212506</v>
      </c>
      <c r="T33" s="72">
        <f t="shared" si="17"/>
        <v>5.4078946907212506</v>
      </c>
      <c r="U33" s="72">
        <f t="shared" si="17"/>
        <v>5.4078946907212506</v>
      </c>
      <c r="V33" s="72">
        <f t="shared" si="17"/>
        <v>5.4078946907212506</v>
      </c>
      <c r="W33" s="72">
        <f t="shared" si="17"/>
        <v>5.4078946907212506</v>
      </c>
      <c r="X33" s="72">
        <f t="shared" si="17"/>
        <v>5.4078946907212506</v>
      </c>
      <c r="Y33" s="72">
        <f t="shared" si="17"/>
        <v>5.4078946907212506</v>
      </c>
      <c r="Z33" s="72">
        <f t="shared" si="17"/>
        <v>5.4078946907212506</v>
      </c>
      <c r="AA33" s="72">
        <f t="shared" si="17"/>
        <v>5.4078946907212506</v>
      </c>
      <c r="AB33" s="72">
        <f t="shared" si="17"/>
        <v>5.4078946907212506</v>
      </c>
      <c r="AC33" s="72">
        <f t="shared" si="17"/>
        <v>5.4078946907212506</v>
      </c>
      <c r="AD33" s="72">
        <f t="shared" si="17"/>
        <v>5.4078946907212506</v>
      </c>
      <c r="AE33" s="72">
        <f t="shared" si="17"/>
        <v>5.4078946907212506</v>
      </c>
      <c r="AF33" s="72">
        <f t="shared" si="17"/>
        <v>5.4078946907212506</v>
      </c>
      <c r="AG33" s="72">
        <f t="shared" si="17"/>
        <v>5.4078946907212506</v>
      </c>
      <c r="AH33" s="72">
        <f t="shared" si="17"/>
        <v>5.4078946907212506</v>
      </c>
      <c r="AI33" s="72">
        <f t="shared" si="17"/>
        <v>5.4078946907212506</v>
      </c>
      <c r="AJ33" s="72">
        <f t="shared" si="17"/>
        <v>5.4078946907212506</v>
      </c>
      <c r="AK33" s="72">
        <f t="shared" si="17"/>
        <v>5.4078946907212506</v>
      </c>
      <c r="AL33" s="72">
        <f t="shared" si="17"/>
        <v>5.4078946907212506</v>
      </c>
      <c r="AM33" s="72">
        <f t="shared" si="17"/>
        <v>5.4078946907212506</v>
      </c>
      <c r="AN33" s="72">
        <f t="shared" si="17"/>
        <v>5.4078946907212506</v>
      </c>
      <c r="AO33" s="72">
        <f t="shared" si="17"/>
        <v>5.4078946907212506</v>
      </c>
      <c r="AP33" s="72">
        <f t="shared" si="17"/>
        <v>5.4078946907212506</v>
      </c>
      <c r="AQ33" s="72">
        <f t="shared" si="17"/>
        <v>5.4078946907212506</v>
      </c>
      <c r="AR33" s="72">
        <f t="shared" si="17"/>
        <v>5.4078946907212506</v>
      </c>
      <c r="AS33" s="72">
        <f t="shared" si="17"/>
        <v>5.4078946907212506</v>
      </c>
      <c r="AT33" s="72">
        <f t="shared" si="17"/>
        <v>5.4078946907212506</v>
      </c>
      <c r="AU33" s="72">
        <f t="shared" si="17"/>
        <v>5.4078946907212506</v>
      </c>
      <c r="AV33" s="72">
        <f t="shared" si="17"/>
        <v>5.4078946907212506</v>
      </c>
      <c r="AW33" s="72">
        <f t="shared" si="17"/>
        <v>5.4078946907212506</v>
      </c>
      <c r="AX33" s="72">
        <f t="shared" si="17"/>
        <v>5.4078946907212506</v>
      </c>
      <c r="AY33" s="72">
        <f t="shared" si="17"/>
        <v>5.4078946907212506</v>
      </c>
      <c r="AZ33" s="72">
        <f t="shared" si="17"/>
        <v>5.4078946907212506</v>
      </c>
      <c r="BA33" s="72">
        <f t="shared" si="17"/>
        <v>5.4078946907212506</v>
      </c>
      <c r="BB33" s="72">
        <f t="shared" si="17"/>
        <v>5.4078946907212506</v>
      </c>
      <c r="BC33" s="72">
        <f t="shared" si="17"/>
        <v>5.4078946907212506</v>
      </c>
      <c r="BD33" s="72">
        <f t="shared" si="17"/>
        <v>5.4078946907212506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270.39473453606286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-270.39473453606286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-270.39473453606286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5.4078946907212506</v>
      </c>
      <c r="H35" s="72">
        <f t="shared" si="18"/>
        <v>10.815789381442501</v>
      </c>
      <c r="I35" s="72">
        <f t="shared" si="18"/>
        <v>16.223684072163753</v>
      </c>
      <c r="J35" s="72">
        <f t="shared" si="18"/>
        <v>21.631578762885002</v>
      </c>
      <c r="K35" s="72">
        <f t="shared" si="18"/>
        <v>27.039473453606252</v>
      </c>
      <c r="L35" s="72">
        <f t="shared" si="18"/>
        <v>32.447368144327505</v>
      </c>
      <c r="M35" s="72">
        <f t="shared" si="18"/>
        <v>37.855262835048755</v>
      </c>
      <c r="N35" s="72">
        <f t="shared" si="18"/>
        <v>43.263157525770005</v>
      </c>
      <c r="O35" s="72">
        <f t="shared" si="18"/>
        <v>48.671052216491255</v>
      </c>
      <c r="P35" s="72">
        <f t="shared" si="18"/>
        <v>54.078946907212504</v>
      </c>
      <c r="Q35" s="72">
        <f t="shared" si="18"/>
        <v>59.486841597933754</v>
      </c>
      <c r="R35" s="72">
        <f t="shared" si="18"/>
        <v>64.894736288655011</v>
      </c>
      <c r="S35" s="72">
        <f t="shared" si="18"/>
        <v>70.302630979376261</v>
      </c>
      <c r="T35" s="72">
        <f t="shared" si="18"/>
        <v>75.71052567009751</v>
      </c>
      <c r="U35" s="72">
        <f t="shared" si="18"/>
        <v>81.11842036081876</v>
      </c>
      <c r="V35" s="72">
        <f t="shared" si="18"/>
        <v>86.52631505154001</v>
      </c>
      <c r="W35" s="72">
        <f t="shared" si="18"/>
        <v>91.93420974226126</v>
      </c>
      <c r="X35" s="72">
        <f t="shared" si="18"/>
        <v>97.342104432982509</v>
      </c>
      <c r="Y35" s="72">
        <f t="shared" si="18"/>
        <v>102.74999912370376</v>
      </c>
      <c r="Z35" s="72">
        <f t="shared" si="18"/>
        <v>108.15789381442501</v>
      </c>
      <c r="AA35" s="72">
        <f t="shared" si="18"/>
        <v>113.56578850514626</v>
      </c>
      <c r="AB35" s="72">
        <f t="shared" si="18"/>
        <v>118.97368319586751</v>
      </c>
      <c r="AC35" s="72">
        <f t="shared" si="18"/>
        <v>124.38157788658876</v>
      </c>
      <c r="AD35" s="72">
        <f t="shared" si="18"/>
        <v>129.78947257731002</v>
      </c>
      <c r="AE35" s="72">
        <f t="shared" si="18"/>
        <v>135.19736726803129</v>
      </c>
      <c r="AF35" s="72">
        <f t="shared" si="18"/>
        <v>140.60526195875255</v>
      </c>
      <c r="AG35" s="72">
        <f t="shared" si="18"/>
        <v>146.01315664947381</v>
      </c>
      <c r="AH35" s="72">
        <f t="shared" si="18"/>
        <v>151.42105134019508</v>
      </c>
      <c r="AI35" s="72">
        <f t="shared" si="18"/>
        <v>156.82894603091634</v>
      </c>
      <c r="AJ35" s="72">
        <f t="shared" si="18"/>
        <v>162.23684072163761</v>
      </c>
      <c r="AK35" s="72">
        <f t="shared" si="18"/>
        <v>167.64473541235887</v>
      </c>
      <c r="AL35" s="72">
        <f t="shared" si="18"/>
        <v>173.05263010308013</v>
      </c>
      <c r="AM35" s="72">
        <f t="shared" si="18"/>
        <v>178.4605247938014</v>
      </c>
      <c r="AN35" s="72">
        <f t="shared" si="18"/>
        <v>183.86841948452266</v>
      </c>
      <c r="AO35" s="72">
        <f t="shared" si="18"/>
        <v>189.27631417524393</v>
      </c>
      <c r="AP35" s="72">
        <f t="shared" si="18"/>
        <v>194.68420886596519</v>
      </c>
      <c r="AQ35" s="72">
        <f t="shared" si="18"/>
        <v>200.09210355668645</v>
      </c>
      <c r="AR35" s="72">
        <f t="shared" si="18"/>
        <v>205.49999824740772</v>
      </c>
      <c r="AS35" s="72">
        <f t="shared" si="18"/>
        <v>210.90789293812898</v>
      </c>
      <c r="AT35" s="72">
        <f t="shared" si="18"/>
        <v>216.31578762885025</v>
      </c>
      <c r="AU35" s="72">
        <f t="shared" si="18"/>
        <v>221.72368231957151</v>
      </c>
      <c r="AV35" s="72">
        <f t="shared" si="18"/>
        <v>227.13157701029277</v>
      </c>
      <c r="AW35" s="72">
        <f t="shared" si="18"/>
        <v>232.53947170101404</v>
      </c>
      <c r="AX35" s="72">
        <f t="shared" si="18"/>
        <v>237.9473663917353</v>
      </c>
      <c r="AY35" s="72">
        <f t="shared" si="18"/>
        <v>243.35526108245656</v>
      </c>
      <c r="AZ35" s="72">
        <f t="shared" si="18"/>
        <v>248.76315577317783</v>
      </c>
      <c r="BA35" s="72">
        <f t="shared" si="18"/>
        <v>254.17105046389909</v>
      </c>
      <c r="BB35" s="72">
        <f t="shared" si="18"/>
        <v>259.57894515462033</v>
      </c>
      <c r="BC35" s="72">
        <f t="shared" si="18"/>
        <v>264.98683984534159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2.7039473453606253</v>
      </c>
      <c r="H36" s="66">
        <f t="shared" si="19"/>
        <v>8.1118420360818764</v>
      </c>
      <c r="I36" s="66">
        <f t="shared" si="19"/>
        <v>13.519736726803128</v>
      </c>
      <c r="J36" s="66">
        <f t="shared" si="19"/>
        <v>18.927631417524378</v>
      </c>
      <c r="K36" s="66">
        <f t="shared" si="19"/>
        <v>24.335526108245627</v>
      </c>
      <c r="L36" s="66">
        <f t="shared" si="19"/>
        <v>29.743420798966881</v>
      </c>
      <c r="M36" s="66">
        <f t="shared" si="19"/>
        <v>35.15131548968813</v>
      </c>
      <c r="N36" s="66">
        <f t="shared" si="19"/>
        <v>40.55921018040938</v>
      </c>
      <c r="O36" s="66">
        <f t="shared" si="19"/>
        <v>45.96710487113063</v>
      </c>
      <c r="P36" s="66">
        <f t="shared" si="19"/>
        <v>51.37499956185188</v>
      </c>
      <c r="Q36" s="66">
        <f t="shared" si="19"/>
        <v>56.782894252573129</v>
      </c>
      <c r="R36" s="66">
        <f t="shared" si="19"/>
        <v>62.190788943294379</v>
      </c>
      <c r="S36" s="66">
        <f t="shared" si="19"/>
        <v>67.598683634015629</v>
      </c>
      <c r="T36" s="66">
        <f t="shared" si="19"/>
        <v>73.006578324736893</v>
      </c>
      <c r="U36" s="66">
        <f t="shared" si="19"/>
        <v>78.414473015458128</v>
      </c>
      <c r="V36" s="66">
        <f t="shared" si="19"/>
        <v>83.822367706179392</v>
      </c>
      <c r="W36" s="66">
        <f t="shared" si="19"/>
        <v>89.230262396900628</v>
      </c>
      <c r="X36" s="66">
        <f t="shared" si="19"/>
        <v>94.638157087621892</v>
      </c>
      <c r="Y36" s="66">
        <f t="shared" si="19"/>
        <v>100.04605177834313</v>
      </c>
      <c r="Z36" s="66">
        <f t="shared" si="19"/>
        <v>105.45394646906439</v>
      </c>
      <c r="AA36" s="66">
        <f t="shared" si="19"/>
        <v>110.86184115978563</v>
      </c>
      <c r="AB36" s="66">
        <f t="shared" si="19"/>
        <v>116.26973585050689</v>
      </c>
      <c r="AC36" s="66">
        <f t="shared" si="19"/>
        <v>121.67763054122813</v>
      </c>
      <c r="AD36" s="66">
        <f t="shared" si="19"/>
        <v>127.08552523194939</v>
      </c>
      <c r="AE36" s="66">
        <f t="shared" si="19"/>
        <v>132.49341992267065</v>
      </c>
      <c r="AF36" s="66">
        <f t="shared" si="19"/>
        <v>137.90131461339192</v>
      </c>
      <c r="AG36" s="66">
        <f t="shared" si="19"/>
        <v>143.30920930411318</v>
      </c>
      <c r="AH36" s="66">
        <f t="shared" si="19"/>
        <v>148.71710399483445</v>
      </c>
      <c r="AI36" s="66">
        <f t="shared" si="19"/>
        <v>154.12499868555571</v>
      </c>
      <c r="AJ36" s="66">
        <f t="shared" si="19"/>
        <v>159.53289337627697</v>
      </c>
      <c r="AK36" s="66">
        <f t="shared" si="19"/>
        <v>164.94078806699824</v>
      </c>
      <c r="AL36" s="66">
        <f t="shared" si="19"/>
        <v>170.3486827577195</v>
      </c>
      <c r="AM36" s="66">
        <f t="shared" si="19"/>
        <v>175.75657744844077</v>
      </c>
      <c r="AN36" s="66">
        <f t="shared" si="19"/>
        <v>181.16447213916203</v>
      </c>
      <c r="AO36" s="66">
        <f t="shared" si="19"/>
        <v>186.57236682988329</v>
      </c>
      <c r="AP36" s="66">
        <f t="shared" si="19"/>
        <v>191.98026152060456</v>
      </c>
      <c r="AQ36" s="66">
        <f t="shared" si="19"/>
        <v>197.38815621132582</v>
      </c>
      <c r="AR36" s="66">
        <f t="shared" si="19"/>
        <v>202.79605090204709</v>
      </c>
      <c r="AS36" s="66">
        <f t="shared" si="19"/>
        <v>208.20394559276835</v>
      </c>
      <c r="AT36" s="66">
        <f t="shared" si="19"/>
        <v>213.61184028348961</v>
      </c>
      <c r="AU36" s="66">
        <f t="shared" si="19"/>
        <v>219.01973497421088</v>
      </c>
      <c r="AV36" s="66">
        <f t="shared" si="19"/>
        <v>224.42762966493214</v>
      </c>
      <c r="AW36" s="66">
        <f t="shared" si="19"/>
        <v>229.8355243556534</v>
      </c>
      <c r="AX36" s="66">
        <f t="shared" si="19"/>
        <v>235.24341904637467</v>
      </c>
      <c r="AY36" s="66">
        <f t="shared" si="19"/>
        <v>240.65131373709593</v>
      </c>
      <c r="AZ36" s="66">
        <f t="shared" si="19"/>
        <v>246.0592084278172</v>
      </c>
      <c r="BA36" s="66">
        <f t="shared" si="19"/>
        <v>251.46710311853846</v>
      </c>
      <c r="BB36" s="66">
        <f t="shared" si="19"/>
        <v>256.8749978092597</v>
      </c>
      <c r="BC36" s="66">
        <f t="shared" si="19"/>
        <v>262.28289249998096</v>
      </c>
      <c r="BD36" s="66">
        <f t="shared" si="19"/>
        <v>132.4934199226708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0.79496051953602365</v>
      </c>
      <c r="I39" s="72">
        <f t="shared" si="20"/>
        <v>3.1657599203694562</v>
      </c>
      <c r="J39" s="72">
        <f t="shared" si="20"/>
        <v>5.2903486917237323</v>
      </c>
      <c r="K39" s="72">
        <f t="shared" si="20"/>
        <v>7.1878058860677161</v>
      </c>
      <c r="L39" s="72">
        <f t="shared" si="20"/>
        <v>8.8744849769461478</v>
      </c>
      <c r="M39" s="72">
        <f t="shared" si="20"/>
        <v>10.366739437903769</v>
      </c>
      <c r="N39" s="72">
        <f t="shared" si="20"/>
        <v>11.678651426715218</v>
      </c>
      <c r="O39" s="72">
        <f t="shared" si="20"/>
        <v>12.824303101155134</v>
      </c>
      <c r="P39" s="72">
        <f t="shared" si="20"/>
        <v>13.942698986353815</v>
      </c>
      <c r="Q39" s="72">
        <f t="shared" si="20"/>
        <v>15.061094871552495</v>
      </c>
      <c r="R39" s="72">
        <f t="shared" si="20"/>
        <v>16.179490756751175</v>
      </c>
      <c r="S39" s="72">
        <f t="shared" si="20"/>
        <v>17.297886641949855</v>
      </c>
      <c r="T39" s="72">
        <f t="shared" si="20"/>
        <v>18.416282527148535</v>
      </c>
      <c r="U39" s="72">
        <f t="shared" si="20"/>
        <v>19.534678412347215</v>
      </c>
      <c r="V39" s="72">
        <f t="shared" si="20"/>
        <v>20.653074297545896</v>
      </c>
      <c r="W39" s="72">
        <f t="shared" si="20"/>
        <v>21.771470182744576</v>
      </c>
      <c r="X39" s="72">
        <f t="shared" si="20"/>
        <v>22.889866067943256</v>
      </c>
      <c r="Y39" s="72">
        <f t="shared" si="20"/>
        <v>24.008261953141936</v>
      </c>
      <c r="Z39" s="72">
        <f t="shared" si="20"/>
        <v>25.126657838340616</v>
      </c>
      <c r="AA39" s="72">
        <f t="shared" si="20"/>
        <v>26.245053723539296</v>
      </c>
      <c r="AB39" s="72">
        <f t="shared" si="20"/>
        <v>26.349988512118053</v>
      </c>
      <c r="AC39" s="72">
        <f t="shared" si="20"/>
        <v>25.441462204076881</v>
      </c>
      <c r="AD39" s="72">
        <f t="shared" si="20"/>
        <v>24.53293589603571</v>
      </c>
      <c r="AE39" s="72">
        <f t="shared" si="20"/>
        <v>23.624409587994538</v>
      </c>
      <c r="AF39" s="72">
        <f t="shared" si="20"/>
        <v>22.715883279953367</v>
      </c>
      <c r="AG39" s="72">
        <f t="shared" si="20"/>
        <v>21.807356971912196</v>
      </c>
      <c r="AH39" s="72">
        <f t="shared" si="20"/>
        <v>20.898830663871024</v>
      </c>
      <c r="AI39" s="72">
        <f t="shared" si="20"/>
        <v>19.990304355829853</v>
      </c>
      <c r="AJ39" s="72">
        <f t="shared" si="20"/>
        <v>19.081778047788681</v>
      </c>
      <c r="AK39" s="72">
        <f t="shared" si="20"/>
        <v>18.17325173974751</v>
      </c>
      <c r="AL39" s="72">
        <f t="shared" si="20"/>
        <v>17.264725431706339</v>
      </c>
      <c r="AM39" s="72">
        <f t="shared" si="20"/>
        <v>16.356199123665167</v>
      </c>
      <c r="AN39" s="72">
        <f t="shared" si="20"/>
        <v>15.447672815623998</v>
      </c>
      <c r="AO39" s="72">
        <f t="shared" si="20"/>
        <v>14.539146507582828</v>
      </c>
      <c r="AP39" s="72">
        <f t="shared" si="20"/>
        <v>13.630620199541658</v>
      </c>
      <c r="AQ39" s="72">
        <f t="shared" si="20"/>
        <v>12.722093891500489</v>
      </c>
      <c r="AR39" s="72">
        <f t="shared" si="20"/>
        <v>11.813567583459319</v>
      </c>
      <c r="AS39" s="72">
        <f t="shared" si="20"/>
        <v>10.905041275418149</v>
      </c>
      <c r="AT39" s="72">
        <f t="shared" si="20"/>
        <v>9.9965149673769798</v>
      </c>
      <c r="AU39" s="72">
        <f t="shared" si="20"/>
        <v>9.0879886593358101</v>
      </c>
      <c r="AV39" s="72">
        <f t="shared" si="20"/>
        <v>8.1794623512946405</v>
      </c>
      <c r="AW39" s="72">
        <f t="shared" si="20"/>
        <v>7.2709360432534709</v>
      </c>
      <c r="AX39" s="72">
        <f t="shared" si="20"/>
        <v>6.3624097352123012</v>
      </c>
      <c r="AY39" s="72">
        <f t="shared" si="20"/>
        <v>5.4538834271711316</v>
      </c>
      <c r="AZ39" s="72">
        <f t="shared" si="20"/>
        <v>4.545357119129962</v>
      </c>
      <c r="BA39" s="72">
        <f t="shared" si="20"/>
        <v>3.6368308110887919</v>
      </c>
      <c r="BB39" s="72">
        <f t="shared" si="20"/>
        <v>2.7283045030476218</v>
      </c>
      <c r="BC39" s="72">
        <f t="shared" si="20"/>
        <v>1.8197781950064518</v>
      </c>
      <c r="BD39" s="72">
        <f t="shared" si="20"/>
        <v>0.91125188696528181</v>
      </c>
      <c r="BE39" s="72">
        <f t="shared" si="20"/>
        <v>2.7255789241118489E-3</v>
      </c>
      <c r="BF39" s="72">
        <f t="shared" si="20"/>
        <v>2.7255789241118489E-3</v>
      </c>
      <c r="BG39" s="72">
        <f t="shared" si="20"/>
        <v>2.7255789241118489E-3</v>
      </c>
      <c r="BH39" s="72">
        <f t="shared" si="20"/>
        <v>2.7255789241118489E-3</v>
      </c>
      <c r="BI39" s="72">
        <f t="shared" si="20"/>
        <v>2.7255789241118489E-3</v>
      </c>
      <c r="BJ39" s="72">
        <f t="shared" si="20"/>
        <v>2.7255789241118489E-3</v>
      </c>
      <c r="BK39" s="72">
        <f t="shared" si="20"/>
        <v>2.7255789241118489E-3</v>
      </c>
      <c r="BL39" s="72">
        <f t="shared" si="20"/>
        <v>2.7255789241118489E-3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 t="shared" ref="G40:AL40" si="21">(G26-G114)*FIT_21</f>
        <v>0.79496051953602365</v>
      </c>
      <c r="H40" s="74">
        <f t="shared" si="21"/>
        <v>2.3707994008334325</v>
      </c>
      <c r="I40" s="74">
        <f t="shared" si="21"/>
        <v>2.1245887713542762</v>
      </c>
      <c r="J40" s="74">
        <f t="shared" si="21"/>
        <v>1.8974571943439833</v>
      </c>
      <c r="K40" s="74">
        <f t="shared" si="21"/>
        <v>1.6866790908784317</v>
      </c>
      <c r="L40" s="74">
        <f t="shared" si="21"/>
        <v>1.4922544609576214</v>
      </c>
      <c r="M40" s="74">
        <f t="shared" si="21"/>
        <v>1.3119119888114494</v>
      </c>
      <c r="N40" s="74">
        <f t="shared" si="21"/>
        <v>1.1456516744399154</v>
      </c>
      <c r="O40" s="74">
        <f t="shared" si="21"/>
        <v>1.1183958851986799</v>
      </c>
      <c r="P40" s="74">
        <f t="shared" si="21"/>
        <v>1.1183958851986799</v>
      </c>
      <c r="Q40" s="74">
        <f t="shared" si="21"/>
        <v>1.1183958851986799</v>
      </c>
      <c r="R40" s="74">
        <f t="shared" si="21"/>
        <v>1.1183958851986799</v>
      </c>
      <c r="S40" s="74">
        <f t="shared" si="21"/>
        <v>1.1183958851986799</v>
      </c>
      <c r="T40" s="74">
        <f t="shared" si="21"/>
        <v>1.1183958851986799</v>
      </c>
      <c r="U40" s="74">
        <f t="shared" si="21"/>
        <v>1.1183958851986799</v>
      </c>
      <c r="V40" s="74">
        <f t="shared" si="21"/>
        <v>1.1183958851986799</v>
      </c>
      <c r="W40" s="74">
        <f t="shared" si="21"/>
        <v>1.1183958851986799</v>
      </c>
      <c r="X40" s="74">
        <f t="shared" si="21"/>
        <v>1.1183958851986799</v>
      </c>
      <c r="Y40" s="74">
        <f t="shared" si="21"/>
        <v>1.1183958851986799</v>
      </c>
      <c r="Z40" s="74">
        <f t="shared" si="21"/>
        <v>1.1183958851986799</v>
      </c>
      <c r="AA40" s="74">
        <f t="shared" si="21"/>
        <v>0.10493478857875503</v>
      </c>
      <c r="AB40" s="74">
        <f t="shared" si="21"/>
        <v>-0.90852630804116996</v>
      </c>
      <c r="AC40" s="74">
        <f t="shared" si="21"/>
        <v>-0.90852630804116996</v>
      </c>
      <c r="AD40" s="74">
        <f t="shared" si="21"/>
        <v>-0.90852630804116996</v>
      </c>
      <c r="AE40" s="74">
        <f t="shared" si="21"/>
        <v>-0.90852630804116996</v>
      </c>
      <c r="AF40" s="74">
        <f t="shared" si="21"/>
        <v>-0.90852630804116996</v>
      </c>
      <c r="AG40" s="74">
        <f t="shared" si="21"/>
        <v>-0.90852630804116996</v>
      </c>
      <c r="AH40" s="74">
        <f t="shared" si="21"/>
        <v>-0.90852630804116996</v>
      </c>
      <c r="AI40" s="74">
        <f t="shared" si="21"/>
        <v>-0.90852630804116996</v>
      </c>
      <c r="AJ40" s="74">
        <f t="shared" si="21"/>
        <v>-0.90852630804116996</v>
      </c>
      <c r="AK40" s="74">
        <f t="shared" si="21"/>
        <v>-0.90852630804116996</v>
      </c>
      <c r="AL40" s="74">
        <f t="shared" si="21"/>
        <v>-0.90852630804116996</v>
      </c>
      <c r="AM40" s="74">
        <f t="shared" ref="AM40:BL40" si="22">(AM26-AM114)*FIT_21</f>
        <v>-0.90852630804116996</v>
      </c>
      <c r="AN40" s="74">
        <f t="shared" si="22"/>
        <v>-0.90852630804116996</v>
      </c>
      <c r="AO40" s="74">
        <f t="shared" si="22"/>
        <v>-0.90852630804116996</v>
      </c>
      <c r="AP40" s="74">
        <f t="shared" si="22"/>
        <v>-0.90852630804116996</v>
      </c>
      <c r="AQ40" s="74">
        <f t="shared" si="22"/>
        <v>-0.90852630804116996</v>
      </c>
      <c r="AR40" s="74">
        <f t="shared" si="22"/>
        <v>-0.90852630804116996</v>
      </c>
      <c r="AS40" s="74">
        <f t="shared" si="22"/>
        <v>-0.90852630804116996</v>
      </c>
      <c r="AT40" s="74">
        <f t="shared" si="22"/>
        <v>-0.90852630804116996</v>
      </c>
      <c r="AU40" s="74">
        <f t="shared" si="22"/>
        <v>-0.90852630804116996</v>
      </c>
      <c r="AV40" s="74">
        <f t="shared" si="22"/>
        <v>-0.90852630804116996</v>
      </c>
      <c r="AW40" s="74">
        <f t="shared" si="22"/>
        <v>-0.90852630804116996</v>
      </c>
      <c r="AX40" s="74">
        <f t="shared" si="22"/>
        <v>-0.90852630804116996</v>
      </c>
      <c r="AY40" s="74">
        <f t="shared" si="22"/>
        <v>-0.90852630804116996</v>
      </c>
      <c r="AZ40" s="74">
        <f t="shared" si="22"/>
        <v>-0.90852630804116996</v>
      </c>
      <c r="BA40" s="74">
        <f t="shared" si="22"/>
        <v>-0.90852630804116996</v>
      </c>
      <c r="BB40" s="74">
        <f t="shared" si="22"/>
        <v>-0.90852630804116996</v>
      </c>
      <c r="BC40" s="74">
        <f t="shared" si="22"/>
        <v>-0.90852630804116996</v>
      </c>
      <c r="BD40" s="74">
        <f t="shared" si="22"/>
        <v>-0.90852630804116996</v>
      </c>
      <c r="BE40" s="74">
        <f t="shared" si="22"/>
        <v>0</v>
      </c>
      <c r="BF40" s="74">
        <f t="shared" si="22"/>
        <v>0</v>
      </c>
      <c r="BG40" s="74">
        <f t="shared" si="22"/>
        <v>0</v>
      </c>
      <c r="BH40" s="74">
        <f t="shared" si="22"/>
        <v>0</v>
      </c>
      <c r="BI40" s="74">
        <f t="shared" si="22"/>
        <v>0</v>
      </c>
      <c r="BJ40" s="74">
        <f t="shared" si="22"/>
        <v>0</v>
      </c>
      <c r="BK40" s="74">
        <f t="shared" si="22"/>
        <v>0</v>
      </c>
      <c r="BL40" s="74">
        <f t="shared" si="22"/>
        <v>0</v>
      </c>
      <c r="BM40" s="35"/>
      <c r="BN40" s="72">
        <f>SUM(B40:BM40)</f>
        <v>2.7255789241118489E-3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3">SUM(C39:C40)</f>
        <v>0</v>
      </c>
      <c r="D41" s="72">
        <f t="shared" si="23"/>
        <v>0</v>
      </c>
      <c r="E41" s="72">
        <f t="shared" si="23"/>
        <v>0</v>
      </c>
      <c r="F41" s="72">
        <f t="shared" si="23"/>
        <v>0</v>
      </c>
      <c r="G41" s="72">
        <f t="shared" si="23"/>
        <v>0.79496051953602365</v>
      </c>
      <c r="H41" s="72">
        <f t="shared" si="23"/>
        <v>3.1657599203694562</v>
      </c>
      <c r="I41" s="72">
        <f t="shared" si="23"/>
        <v>5.2903486917237323</v>
      </c>
      <c r="J41" s="72">
        <f t="shared" si="23"/>
        <v>7.1878058860677161</v>
      </c>
      <c r="K41" s="72">
        <f t="shared" si="23"/>
        <v>8.8744849769461478</v>
      </c>
      <c r="L41" s="72">
        <f t="shared" si="23"/>
        <v>10.366739437903769</v>
      </c>
      <c r="M41" s="72">
        <f t="shared" si="23"/>
        <v>11.678651426715218</v>
      </c>
      <c r="N41" s="72">
        <f t="shared" si="23"/>
        <v>12.824303101155134</v>
      </c>
      <c r="O41" s="72">
        <f t="shared" si="23"/>
        <v>13.942698986353815</v>
      </c>
      <c r="P41" s="72">
        <f t="shared" si="23"/>
        <v>15.061094871552495</v>
      </c>
      <c r="Q41" s="72">
        <f t="shared" si="23"/>
        <v>16.179490756751175</v>
      </c>
      <c r="R41" s="72">
        <f t="shared" si="23"/>
        <v>17.297886641949855</v>
      </c>
      <c r="S41" s="72">
        <f t="shared" si="23"/>
        <v>18.416282527148535</v>
      </c>
      <c r="T41" s="72">
        <f t="shared" si="23"/>
        <v>19.534678412347215</v>
      </c>
      <c r="U41" s="72">
        <f t="shared" si="23"/>
        <v>20.653074297545896</v>
      </c>
      <c r="V41" s="72">
        <f t="shared" si="23"/>
        <v>21.771470182744576</v>
      </c>
      <c r="W41" s="72">
        <f t="shared" si="23"/>
        <v>22.889866067943256</v>
      </c>
      <c r="X41" s="72">
        <f t="shared" si="23"/>
        <v>24.008261953141936</v>
      </c>
      <c r="Y41" s="72">
        <f t="shared" si="23"/>
        <v>25.126657838340616</v>
      </c>
      <c r="Z41" s="72">
        <f t="shared" si="23"/>
        <v>26.245053723539296</v>
      </c>
      <c r="AA41" s="72">
        <f t="shared" si="23"/>
        <v>26.349988512118053</v>
      </c>
      <c r="AB41" s="72">
        <f t="shared" si="23"/>
        <v>25.441462204076881</v>
      </c>
      <c r="AC41" s="72">
        <f t="shared" si="23"/>
        <v>24.53293589603571</v>
      </c>
      <c r="AD41" s="72">
        <f t="shared" si="23"/>
        <v>23.624409587994538</v>
      </c>
      <c r="AE41" s="72">
        <f t="shared" si="23"/>
        <v>22.715883279953367</v>
      </c>
      <c r="AF41" s="72">
        <f t="shared" si="23"/>
        <v>21.807356971912196</v>
      </c>
      <c r="AG41" s="72">
        <f t="shared" si="23"/>
        <v>20.898830663871024</v>
      </c>
      <c r="AH41" s="72">
        <f t="shared" si="23"/>
        <v>19.990304355829853</v>
      </c>
      <c r="AI41" s="72">
        <f t="shared" si="23"/>
        <v>19.081778047788681</v>
      </c>
      <c r="AJ41" s="72">
        <f t="shared" si="23"/>
        <v>18.17325173974751</v>
      </c>
      <c r="AK41" s="72">
        <f t="shared" si="23"/>
        <v>17.264725431706339</v>
      </c>
      <c r="AL41" s="72">
        <f t="shared" si="23"/>
        <v>16.356199123665167</v>
      </c>
      <c r="AM41" s="72">
        <f t="shared" si="23"/>
        <v>15.447672815623998</v>
      </c>
      <c r="AN41" s="72">
        <f t="shared" si="23"/>
        <v>14.539146507582828</v>
      </c>
      <c r="AO41" s="72">
        <f t="shared" si="23"/>
        <v>13.630620199541658</v>
      </c>
      <c r="AP41" s="72">
        <f t="shared" si="23"/>
        <v>12.722093891500489</v>
      </c>
      <c r="AQ41" s="72">
        <f t="shared" si="23"/>
        <v>11.813567583459319</v>
      </c>
      <c r="AR41" s="72">
        <f t="shared" si="23"/>
        <v>10.905041275418149</v>
      </c>
      <c r="AS41" s="72">
        <f t="shared" si="23"/>
        <v>9.9965149673769798</v>
      </c>
      <c r="AT41" s="72">
        <f t="shared" si="23"/>
        <v>9.0879886593358101</v>
      </c>
      <c r="AU41" s="72">
        <f t="shared" si="23"/>
        <v>8.1794623512946405</v>
      </c>
      <c r="AV41" s="72">
        <f t="shared" si="23"/>
        <v>7.2709360432534709</v>
      </c>
      <c r="AW41" s="72">
        <f t="shared" si="23"/>
        <v>6.3624097352123012</v>
      </c>
      <c r="AX41" s="72">
        <f t="shared" si="23"/>
        <v>5.4538834271711316</v>
      </c>
      <c r="AY41" s="72">
        <f t="shared" si="23"/>
        <v>4.545357119129962</v>
      </c>
      <c r="AZ41" s="72">
        <f t="shared" si="23"/>
        <v>3.6368308110887919</v>
      </c>
      <c r="BA41" s="72">
        <f t="shared" si="23"/>
        <v>2.7283045030476218</v>
      </c>
      <c r="BB41" s="72">
        <f t="shared" si="23"/>
        <v>1.8197781950064518</v>
      </c>
      <c r="BC41" s="72">
        <f t="shared" si="23"/>
        <v>0.91125188696528181</v>
      </c>
      <c r="BD41" s="72">
        <f t="shared" si="23"/>
        <v>2.7255789241118489E-3</v>
      </c>
      <c r="BE41" s="72">
        <f t="shared" si="23"/>
        <v>2.7255789241118489E-3</v>
      </c>
      <c r="BF41" s="72">
        <f t="shared" si="23"/>
        <v>2.7255789241118489E-3</v>
      </c>
      <c r="BG41" s="72">
        <f t="shared" si="23"/>
        <v>2.7255789241118489E-3</v>
      </c>
      <c r="BH41" s="72">
        <f t="shared" si="23"/>
        <v>2.7255789241118489E-3</v>
      </c>
      <c r="BI41" s="72">
        <f t="shared" si="23"/>
        <v>2.7255789241118489E-3</v>
      </c>
      <c r="BJ41" s="72">
        <f t="shared" si="23"/>
        <v>2.7255789241118489E-3</v>
      </c>
      <c r="BK41" s="72">
        <f t="shared" si="23"/>
        <v>2.7255789241118489E-3</v>
      </c>
      <c r="BL41" s="72">
        <f t="shared" si="23"/>
        <v>2.7255789241118489E-3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4">AVERAGE(C39,C41)</f>
        <v>0</v>
      </c>
      <c r="D42" s="66">
        <f t="shared" si="24"/>
        <v>0</v>
      </c>
      <c r="E42" s="66">
        <f t="shared" si="24"/>
        <v>0</v>
      </c>
      <c r="F42" s="66">
        <f>AVERAGE(F39,F41)</f>
        <v>0</v>
      </c>
      <c r="G42" s="66">
        <f t="shared" si="24"/>
        <v>0.39748025976801182</v>
      </c>
      <c r="H42" s="66">
        <f t="shared" si="24"/>
        <v>1.9803602199527399</v>
      </c>
      <c r="I42" s="66">
        <f t="shared" si="24"/>
        <v>4.2280543060465945</v>
      </c>
      <c r="J42" s="66">
        <f t="shared" si="24"/>
        <v>6.2390772888957242</v>
      </c>
      <c r="K42" s="66">
        <f t="shared" si="24"/>
        <v>8.0311454315069319</v>
      </c>
      <c r="L42" s="66">
        <f t="shared" si="24"/>
        <v>9.6206122074249585</v>
      </c>
      <c r="M42" s="66">
        <f t="shared" si="24"/>
        <v>11.022695432309494</v>
      </c>
      <c r="N42" s="66">
        <f t="shared" si="24"/>
        <v>12.251477263935175</v>
      </c>
      <c r="O42" s="66">
        <f t="shared" si="24"/>
        <v>13.383501043754475</v>
      </c>
      <c r="P42" s="66">
        <f t="shared" si="24"/>
        <v>14.501896928953155</v>
      </c>
      <c r="Q42" s="66">
        <f t="shared" si="24"/>
        <v>15.620292814151835</v>
      </c>
      <c r="R42" s="66">
        <f t="shared" si="24"/>
        <v>16.738688699350515</v>
      </c>
      <c r="S42" s="66">
        <f t="shared" si="24"/>
        <v>17.857084584549195</v>
      </c>
      <c r="T42" s="66">
        <f t="shared" si="24"/>
        <v>18.975480469747875</v>
      </c>
      <c r="U42" s="66">
        <f t="shared" si="24"/>
        <v>20.093876354946556</v>
      </c>
      <c r="V42" s="66">
        <f t="shared" si="24"/>
        <v>21.212272240145236</v>
      </c>
      <c r="W42" s="66">
        <f t="shared" si="24"/>
        <v>22.330668125343916</v>
      </c>
      <c r="X42" s="66">
        <f t="shared" si="24"/>
        <v>23.449064010542596</v>
      </c>
      <c r="Y42" s="66">
        <f t="shared" si="24"/>
        <v>24.567459895741276</v>
      </c>
      <c r="Z42" s="66">
        <f t="shared" si="24"/>
        <v>25.685855780939956</v>
      </c>
      <c r="AA42" s="66">
        <f t="shared" si="24"/>
        <v>26.297521117828673</v>
      </c>
      <c r="AB42" s="66">
        <f t="shared" si="24"/>
        <v>25.895725358097465</v>
      </c>
      <c r="AC42" s="66">
        <f t="shared" si="24"/>
        <v>24.987199050056297</v>
      </c>
      <c r="AD42" s="66">
        <f t="shared" si="24"/>
        <v>24.078672742015122</v>
      </c>
      <c r="AE42" s="66">
        <f t="shared" si="24"/>
        <v>23.170146433973954</v>
      </c>
      <c r="AF42" s="66">
        <f t="shared" si="24"/>
        <v>22.26162012593278</v>
      </c>
      <c r="AG42" s="66">
        <f t="shared" si="24"/>
        <v>21.353093817891612</v>
      </c>
      <c r="AH42" s="66">
        <f t="shared" si="24"/>
        <v>20.444567509850437</v>
      </c>
      <c r="AI42" s="66">
        <f t="shared" si="24"/>
        <v>19.536041201809269</v>
      </c>
      <c r="AJ42" s="66">
        <f t="shared" si="24"/>
        <v>18.627514893768094</v>
      </c>
      <c r="AK42" s="66">
        <f t="shared" si="24"/>
        <v>17.718988585726926</v>
      </c>
      <c r="AL42" s="66">
        <f t="shared" si="24"/>
        <v>16.810462277685751</v>
      </c>
      <c r="AM42" s="66">
        <f t="shared" si="24"/>
        <v>15.901935969644583</v>
      </c>
      <c r="AN42" s="66">
        <f t="shared" si="24"/>
        <v>14.993409661603412</v>
      </c>
      <c r="AO42" s="66">
        <f t="shared" si="24"/>
        <v>14.084883353562244</v>
      </c>
      <c r="AP42" s="66">
        <f t="shared" si="24"/>
        <v>13.176357045521073</v>
      </c>
      <c r="AQ42" s="66">
        <f t="shared" si="24"/>
        <v>12.267830737479905</v>
      </c>
      <c r="AR42" s="66">
        <f t="shared" si="24"/>
        <v>11.359304429438733</v>
      </c>
      <c r="AS42" s="66">
        <f t="shared" si="24"/>
        <v>10.450778121397565</v>
      </c>
      <c r="AT42" s="66">
        <f t="shared" si="24"/>
        <v>9.5422518133563941</v>
      </c>
      <c r="AU42" s="66">
        <f t="shared" si="24"/>
        <v>8.6337255053152262</v>
      </c>
      <c r="AV42" s="66">
        <f t="shared" si="24"/>
        <v>7.7251991972740557</v>
      </c>
      <c r="AW42" s="66">
        <f t="shared" si="24"/>
        <v>6.8166728892328861</v>
      </c>
      <c r="AX42" s="66">
        <f t="shared" si="24"/>
        <v>5.9081465811917164</v>
      </c>
      <c r="AY42" s="66">
        <f t="shared" si="24"/>
        <v>4.9996202731505468</v>
      </c>
      <c r="AZ42" s="66">
        <f t="shared" si="24"/>
        <v>4.0910939651093772</v>
      </c>
      <c r="BA42" s="66">
        <f t="shared" si="24"/>
        <v>3.1825676570682067</v>
      </c>
      <c r="BB42" s="66">
        <f t="shared" si="24"/>
        <v>2.274041349027037</v>
      </c>
      <c r="BC42" s="66">
        <f t="shared" si="24"/>
        <v>1.3655150409858667</v>
      </c>
      <c r="BD42" s="66">
        <f t="shared" si="24"/>
        <v>0.45698873294469683</v>
      </c>
      <c r="BE42" s="66">
        <f t="shared" si="24"/>
        <v>2.7255789241118489E-3</v>
      </c>
      <c r="BF42" s="66">
        <f t="shared" si="24"/>
        <v>2.7255789241118489E-3</v>
      </c>
      <c r="BG42" s="66">
        <f t="shared" si="24"/>
        <v>2.7255789241118489E-3</v>
      </c>
      <c r="BH42" s="66">
        <f t="shared" si="24"/>
        <v>2.7255789241118489E-3</v>
      </c>
      <c r="BI42" s="66">
        <f t="shared" si="24"/>
        <v>2.7255789241118489E-3</v>
      </c>
      <c r="BJ42" s="66">
        <f t="shared" si="24"/>
        <v>2.7255789241118489E-3</v>
      </c>
      <c r="BK42" s="66">
        <f t="shared" si="24"/>
        <v>2.7255789241118489E-3</v>
      </c>
      <c r="BL42" s="66">
        <f t="shared" si="24"/>
        <v>2.7255789241118489E-3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5">B47</f>
        <v>0</v>
      </c>
      <c r="D45" s="53">
        <f t="shared" si="25"/>
        <v>0</v>
      </c>
      <c r="E45" s="53">
        <f t="shared" si="25"/>
        <v>0</v>
      </c>
      <c r="F45" s="53">
        <f t="shared" si="25"/>
        <v>0</v>
      </c>
      <c r="G45" s="53">
        <f t="shared" si="25"/>
        <v>0</v>
      </c>
      <c r="H45" s="53">
        <f t="shared" si="25"/>
        <v>0.24605920842781687</v>
      </c>
      <c r="I45" s="53">
        <f t="shared" si="25"/>
        <v>0.9798780705905461</v>
      </c>
      <c r="J45" s="53">
        <f t="shared" si="25"/>
        <v>1.6374888807716315</v>
      </c>
      <c r="K45" s="53">
        <f t="shared" si="25"/>
        <v>2.2247970599733407</v>
      </c>
      <c r="L45" s="53">
        <f t="shared" si="25"/>
        <v>2.7468643976261884</v>
      </c>
      <c r="M45" s="53">
        <f t="shared" si="25"/>
        <v>3.2087526831606903</v>
      </c>
      <c r="N45" s="53">
        <f t="shared" si="25"/>
        <v>3.6148206796975675</v>
      </c>
      <c r="O45" s="53">
        <f t="shared" si="25"/>
        <v>3.9694271503575411</v>
      </c>
      <c r="P45" s="53">
        <f t="shared" si="25"/>
        <v>4.3155973052999901</v>
      </c>
      <c r="Q45" s="53">
        <f t="shared" si="25"/>
        <v>4.661767460242439</v>
      </c>
      <c r="R45" s="53">
        <f t="shared" si="25"/>
        <v>5.007937615184888</v>
      </c>
      <c r="S45" s="53">
        <f t="shared" si="25"/>
        <v>5.354107770127337</v>
      </c>
      <c r="T45" s="53">
        <f t="shared" si="25"/>
        <v>5.7002779250697859</v>
      </c>
      <c r="U45" s="53">
        <f t="shared" si="25"/>
        <v>6.0464480800122349</v>
      </c>
      <c r="V45" s="53">
        <f t="shared" si="25"/>
        <v>6.3926182349546838</v>
      </c>
      <c r="W45" s="53">
        <f t="shared" si="25"/>
        <v>6.7387883898971328</v>
      </c>
      <c r="X45" s="53">
        <f t="shared" si="25"/>
        <v>7.0849585448395818</v>
      </c>
      <c r="Y45" s="53">
        <f t="shared" si="25"/>
        <v>7.4311286997820307</v>
      </c>
      <c r="Z45" s="53">
        <f t="shared" si="25"/>
        <v>7.7772988547244797</v>
      </c>
      <c r="AA45" s="53">
        <f t="shared" si="25"/>
        <v>8.1234690096669286</v>
      </c>
      <c r="AB45" s="53">
        <f t="shared" si="25"/>
        <v>8.1559488251794008</v>
      </c>
      <c r="AC45" s="53">
        <f t="shared" si="25"/>
        <v>7.8747383012618961</v>
      </c>
      <c r="AD45" s="53">
        <f t="shared" si="25"/>
        <v>7.5935277773443914</v>
      </c>
      <c r="AE45" s="53">
        <f t="shared" si="25"/>
        <v>7.3123172534268868</v>
      </c>
      <c r="AF45" s="53">
        <f t="shared" si="25"/>
        <v>7.0311067295093821</v>
      </c>
      <c r="AG45" s="53">
        <f t="shared" si="25"/>
        <v>6.7498962055918774</v>
      </c>
      <c r="AH45" s="53">
        <f t="shared" si="25"/>
        <v>6.4686856816743727</v>
      </c>
      <c r="AI45" s="53">
        <f t="shared" si="25"/>
        <v>6.1874751577568681</v>
      </c>
      <c r="AJ45" s="53">
        <f t="shared" si="25"/>
        <v>5.9062646338393634</v>
      </c>
      <c r="AK45" s="53">
        <f t="shared" si="25"/>
        <v>5.6250541099218587</v>
      </c>
      <c r="AL45" s="53">
        <f t="shared" si="25"/>
        <v>5.3438435860043541</v>
      </c>
      <c r="AM45" s="53">
        <f t="shared" si="25"/>
        <v>5.0626330620868494</v>
      </c>
      <c r="AN45" s="53">
        <f t="shared" si="25"/>
        <v>4.7814225381693447</v>
      </c>
      <c r="AO45" s="53">
        <f t="shared" si="25"/>
        <v>4.50021201425184</v>
      </c>
      <c r="AP45" s="53">
        <f t="shared" si="25"/>
        <v>4.2190014903343354</v>
      </c>
      <c r="AQ45" s="53">
        <f t="shared" si="25"/>
        <v>3.9377909664168302</v>
      </c>
      <c r="AR45" s="53">
        <f t="shared" si="25"/>
        <v>3.6565804424993251</v>
      </c>
      <c r="AS45" s="53">
        <f t="shared" si="25"/>
        <v>3.37536991858182</v>
      </c>
      <c r="AT45" s="53">
        <f t="shared" si="25"/>
        <v>3.0941593946643149</v>
      </c>
      <c r="AU45" s="53">
        <f t="shared" si="25"/>
        <v>2.8129488707468098</v>
      </c>
      <c r="AV45" s="53">
        <f t="shared" si="25"/>
        <v>2.5317383468293047</v>
      </c>
      <c r="AW45" s="53">
        <f t="shared" si="25"/>
        <v>2.2505278229117995</v>
      </c>
      <c r="AX45" s="53">
        <f t="shared" si="25"/>
        <v>1.9693172989942944</v>
      </c>
      <c r="AY45" s="53">
        <f t="shared" si="25"/>
        <v>1.6881067750767893</v>
      </c>
      <c r="AZ45" s="53">
        <f t="shared" si="25"/>
        <v>1.4068962511592842</v>
      </c>
      <c r="BA45" s="53">
        <f t="shared" si="25"/>
        <v>1.1256857272417791</v>
      </c>
      <c r="BB45" s="53">
        <f t="shared" si="25"/>
        <v>0.84447520332427406</v>
      </c>
      <c r="BC45" s="53">
        <f t="shared" si="25"/>
        <v>0.56326467940676905</v>
      </c>
      <c r="BD45" s="53">
        <f t="shared" si="25"/>
        <v>0.28205415548926405</v>
      </c>
      <c r="BE45" s="53">
        <f t="shared" si="25"/>
        <v>8.4363157175904036E-4</v>
      </c>
      <c r="BF45" s="53">
        <f t="shared" si="25"/>
        <v>8.4363157175904036E-4</v>
      </c>
      <c r="BG45" s="53">
        <f t="shared" si="25"/>
        <v>8.4363157175904036E-4</v>
      </c>
      <c r="BH45" s="53">
        <f t="shared" si="25"/>
        <v>8.4363157175904036E-4</v>
      </c>
      <c r="BI45" s="53">
        <f t="shared" si="25"/>
        <v>8.4363157175904036E-4</v>
      </c>
      <c r="BJ45" s="53">
        <f t="shared" si="25"/>
        <v>8.4363157175904036E-4</v>
      </c>
      <c r="BK45" s="53">
        <f t="shared" si="25"/>
        <v>8.4363157175904036E-4</v>
      </c>
      <c r="BL45" s="53">
        <f t="shared" si="25"/>
        <v>8.4363157175904036E-4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0.24605920842781687</v>
      </c>
      <c r="H46" s="53">
        <f>(H27-H114)*'Assumptions (Inputs)'!$D$26</f>
        <v>0.73381886216272918</v>
      </c>
      <c r="I46" s="53">
        <f>(I27-I114)*'Assumptions (Inputs)'!$D$26</f>
        <v>0.65761081018108547</v>
      </c>
      <c r="J46" s="53">
        <f>(J27-J114)*'Assumptions (Inputs)'!$D$26</f>
        <v>0.58730817920170919</v>
      </c>
      <c r="K46" s="53">
        <f>(K27-K114)*'Assumptions (Inputs)'!$D$26</f>
        <v>0.52206733765284796</v>
      </c>
      <c r="L46" s="53">
        <f>(L27-L114)*'Assumptions (Inputs)'!$D$26</f>
        <v>0.4618882855345019</v>
      </c>
      <c r="M46" s="53">
        <f>(M27-M114)*'Assumptions (Inputs)'!$D$26</f>
        <v>0.4060679965368772</v>
      </c>
      <c r="N46" s="53">
        <f>(N27-N114)*'Assumptions (Inputs)'!$D$26</f>
        <v>0.3546064706599738</v>
      </c>
      <c r="O46" s="53">
        <f>(O27-O114)*'Assumptions (Inputs)'!$D$26</f>
        <v>0.34617015494244863</v>
      </c>
      <c r="P46" s="53">
        <f>(P27-P114)*'Assumptions (Inputs)'!$D$26</f>
        <v>0.34617015494244863</v>
      </c>
      <c r="Q46" s="53">
        <f>(Q27-Q114)*'Assumptions (Inputs)'!$D$26</f>
        <v>0.34617015494244863</v>
      </c>
      <c r="R46" s="53">
        <f>(R27-R114)*'Assumptions (Inputs)'!$D$26</f>
        <v>0.34617015494244863</v>
      </c>
      <c r="S46" s="53">
        <f>(S27-S114)*'Assumptions (Inputs)'!$D$26</f>
        <v>0.34617015494244863</v>
      </c>
      <c r="T46" s="53">
        <f>(T27-T114)*'Assumptions (Inputs)'!$D$26</f>
        <v>0.34617015494244863</v>
      </c>
      <c r="U46" s="53">
        <f>(U27-U114)*'Assumptions (Inputs)'!$D$26</f>
        <v>0.34617015494244863</v>
      </c>
      <c r="V46" s="53">
        <f>(V27-V114)*'Assumptions (Inputs)'!$D$26</f>
        <v>0.34617015494244863</v>
      </c>
      <c r="W46" s="53">
        <f>(W27-W114)*'Assumptions (Inputs)'!$D$26</f>
        <v>0.34617015494244863</v>
      </c>
      <c r="X46" s="53">
        <f>(X27-X114)*'Assumptions (Inputs)'!$D$26</f>
        <v>0.34617015494244863</v>
      </c>
      <c r="Y46" s="53">
        <f>(Y27-Y114)*'Assumptions (Inputs)'!$D$26</f>
        <v>0.34617015494244863</v>
      </c>
      <c r="Z46" s="53">
        <f>(Z27-Z114)*'Assumptions (Inputs)'!$D$26</f>
        <v>0.34617015494244863</v>
      </c>
      <c r="AA46" s="53">
        <f>(AA27-AA114)*'Assumptions (Inputs)'!$D$26</f>
        <v>3.2479815512471796E-2</v>
      </c>
      <c r="AB46" s="53">
        <f>(AB27-AB114)*'Assumptions (Inputs)'!$D$26</f>
        <v>-0.28121052391750501</v>
      </c>
      <c r="AC46" s="53">
        <f>(AC27-AC114)*'Assumptions (Inputs)'!$D$26</f>
        <v>-0.28121052391750501</v>
      </c>
      <c r="AD46" s="53">
        <f>(AD27-AD114)*'Assumptions (Inputs)'!$D$26</f>
        <v>-0.28121052391750501</v>
      </c>
      <c r="AE46" s="53">
        <f>(AE27-AE114)*'Assumptions (Inputs)'!$D$26</f>
        <v>-0.28121052391750501</v>
      </c>
      <c r="AF46" s="53">
        <f>(AF27-AF114)*'Assumptions (Inputs)'!$D$26</f>
        <v>-0.28121052391750501</v>
      </c>
      <c r="AG46" s="53">
        <f>(AG27-AG114)*'Assumptions (Inputs)'!$D$26</f>
        <v>-0.28121052391750501</v>
      </c>
      <c r="AH46" s="53">
        <f>(AH27-AH114)*'Assumptions (Inputs)'!$D$26</f>
        <v>-0.28121052391750501</v>
      </c>
      <c r="AI46" s="53">
        <f>(AI27-AI114)*'Assumptions (Inputs)'!$D$26</f>
        <v>-0.28121052391750501</v>
      </c>
      <c r="AJ46" s="53">
        <f>(AJ27-AJ114)*'Assumptions (Inputs)'!$D$26</f>
        <v>-0.28121052391750501</v>
      </c>
      <c r="AK46" s="53">
        <f>(AK27-AK114)*'Assumptions (Inputs)'!$D$26</f>
        <v>-0.28121052391750501</v>
      </c>
      <c r="AL46" s="53">
        <f>(AL27-AL114)*'Assumptions (Inputs)'!$D$26</f>
        <v>-0.28121052391750501</v>
      </c>
      <c r="AM46" s="53">
        <f>(AM27-AM114)*'Assumptions (Inputs)'!$D$26</f>
        <v>-0.28121052391750501</v>
      </c>
      <c r="AN46" s="53">
        <f>(AN27-AN114)*'Assumptions (Inputs)'!$D$26</f>
        <v>-0.28121052391750501</v>
      </c>
      <c r="AO46" s="53">
        <f>(AO27-AO114)*'Assumptions (Inputs)'!$D$26</f>
        <v>-0.28121052391750501</v>
      </c>
      <c r="AP46" s="53">
        <f>(AP27-AP114)*'Assumptions (Inputs)'!$D$26</f>
        <v>-0.28121052391750501</v>
      </c>
      <c r="AQ46" s="53">
        <f>(AQ27-AQ114)*'Assumptions (Inputs)'!$D$26</f>
        <v>-0.28121052391750501</v>
      </c>
      <c r="AR46" s="53">
        <f>(AR27-AR114)*'Assumptions (Inputs)'!$D$26</f>
        <v>-0.28121052391750501</v>
      </c>
      <c r="AS46" s="53">
        <f>(AS27-AS114)*'Assumptions (Inputs)'!$D$26</f>
        <v>-0.28121052391750501</v>
      </c>
      <c r="AT46" s="53">
        <f>(AT27-AT114)*'Assumptions (Inputs)'!$D$26</f>
        <v>-0.28121052391750501</v>
      </c>
      <c r="AU46" s="53">
        <f>(AU27-AU114)*'Assumptions (Inputs)'!$D$26</f>
        <v>-0.28121052391750501</v>
      </c>
      <c r="AV46" s="53">
        <f>(AV27-AV114)*'Assumptions (Inputs)'!$D$26</f>
        <v>-0.28121052391750501</v>
      </c>
      <c r="AW46" s="53">
        <f>(AW27-AW114)*'Assumptions (Inputs)'!$D$26</f>
        <v>-0.28121052391750501</v>
      </c>
      <c r="AX46" s="53">
        <f>(AX27-AX114)*'Assumptions (Inputs)'!$D$26</f>
        <v>-0.28121052391750501</v>
      </c>
      <c r="AY46" s="53">
        <f>(AY27-AY114)*'Assumptions (Inputs)'!$D$26</f>
        <v>-0.28121052391750501</v>
      </c>
      <c r="AZ46" s="53">
        <f>(AZ27-AZ114)*'Assumptions (Inputs)'!$D$26</f>
        <v>-0.28121052391750501</v>
      </c>
      <c r="BA46" s="53">
        <f>(BA27-BA114)*'Assumptions (Inputs)'!$D$26</f>
        <v>-0.28121052391750501</v>
      </c>
      <c r="BB46" s="53">
        <f>(BB27-BB114)*'Assumptions (Inputs)'!$D$26</f>
        <v>-0.28121052391750501</v>
      </c>
      <c r="BC46" s="53">
        <f>(BC27-BC114)*'Assumptions (Inputs)'!$D$26</f>
        <v>-0.28121052391750501</v>
      </c>
      <c r="BD46" s="53">
        <f>(BD27-BD114)*'Assumptions (Inputs)'!$D$26</f>
        <v>-0.28121052391750501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8.4363157175904036E-4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6">SUM(B45:B46)</f>
        <v>0</v>
      </c>
      <c r="C47" s="75">
        <f t="shared" si="26"/>
        <v>0</v>
      </c>
      <c r="D47" s="75">
        <f>SUM(D45:D46)</f>
        <v>0</v>
      </c>
      <c r="E47" s="75">
        <f>SUM(E45:E46)</f>
        <v>0</v>
      </c>
      <c r="F47" s="75">
        <f t="shared" si="26"/>
        <v>0</v>
      </c>
      <c r="G47" s="75">
        <f t="shared" si="26"/>
        <v>0.24605920842781687</v>
      </c>
      <c r="H47" s="75">
        <f t="shared" si="26"/>
        <v>0.9798780705905461</v>
      </c>
      <c r="I47" s="75">
        <f t="shared" si="26"/>
        <v>1.6374888807716315</v>
      </c>
      <c r="J47" s="75">
        <f t="shared" si="26"/>
        <v>2.2247970599733407</v>
      </c>
      <c r="K47" s="75">
        <f t="shared" si="26"/>
        <v>2.7468643976261884</v>
      </c>
      <c r="L47" s="75">
        <f t="shared" si="26"/>
        <v>3.2087526831606903</v>
      </c>
      <c r="M47" s="75">
        <f t="shared" si="26"/>
        <v>3.6148206796975675</v>
      </c>
      <c r="N47" s="75">
        <f t="shared" si="26"/>
        <v>3.9694271503575411</v>
      </c>
      <c r="O47" s="75">
        <f t="shared" si="26"/>
        <v>4.3155973052999901</v>
      </c>
      <c r="P47" s="75">
        <f t="shared" si="26"/>
        <v>4.661767460242439</v>
      </c>
      <c r="Q47" s="75">
        <f t="shared" si="26"/>
        <v>5.007937615184888</v>
      </c>
      <c r="R47" s="75">
        <f t="shared" si="26"/>
        <v>5.354107770127337</v>
      </c>
      <c r="S47" s="75">
        <f t="shared" si="26"/>
        <v>5.7002779250697859</v>
      </c>
      <c r="T47" s="75">
        <f t="shared" si="26"/>
        <v>6.0464480800122349</v>
      </c>
      <c r="U47" s="75">
        <f t="shared" si="26"/>
        <v>6.3926182349546838</v>
      </c>
      <c r="V47" s="75">
        <f t="shared" si="26"/>
        <v>6.7387883898971328</v>
      </c>
      <c r="W47" s="75">
        <f t="shared" si="26"/>
        <v>7.0849585448395818</v>
      </c>
      <c r="X47" s="75">
        <f t="shared" si="26"/>
        <v>7.4311286997820307</v>
      </c>
      <c r="Y47" s="75">
        <f t="shared" si="26"/>
        <v>7.7772988547244797</v>
      </c>
      <c r="Z47" s="75">
        <f t="shared" si="26"/>
        <v>8.1234690096669286</v>
      </c>
      <c r="AA47" s="75">
        <f t="shared" si="26"/>
        <v>8.1559488251794008</v>
      </c>
      <c r="AB47" s="75">
        <f t="shared" si="26"/>
        <v>7.8747383012618961</v>
      </c>
      <c r="AC47" s="75">
        <f t="shared" si="26"/>
        <v>7.5935277773443914</v>
      </c>
      <c r="AD47" s="75">
        <f t="shared" si="26"/>
        <v>7.3123172534268868</v>
      </c>
      <c r="AE47" s="75">
        <f t="shared" si="26"/>
        <v>7.0311067295093821</v>
      </c>
      <c r="AF47" s="75">
        <f t="shared" si="26"/>
        <v>6.7498962055918774</v>
      </c>
      <c r="AG47" s="75">
        <f t="shared" si="26"/>
        <v>6.4686856816743727</v>
      </c>
      <c r="AH47" s="75">
        <f t="shared" si="26"/>
        <v>6.1874751577568681</v>
      </c>
      <c r="AI47" s="75">
        <f t="shared" si="26"/>
        <v>5.9062646338393634</v>
      </c>
      <c r="AJ47" s="75">
        <f t="shared" si="26"/>
        <v>5.6250541099218587</v>
      </c>
      <c r="AK47" s="75">
        <f t="shared" si="26"/>
        <v>5.3438435860043541</v>
      </c>
      <c r="AL47" s="75">
        <f t="shared" si="26"/>
        <v>5.0626330620868494</v>
      </c>
      <c r="AM47" s="75">
        <f t="shared" si="26"/>
        <v>4.7814225381693447</v>
      </c>
      <c r="AN47" s="75">
        <f t="shared" si="26"/>
        <v>4.50021201425184</v>
      </c>
      <c r="AO47" s="75">
        <f t="shared" si="26"/>
        <v>4.2190014903343354</v>
      </c>
      <c r="AP47" s="75">
        <f t="shared" si="26"/>
        <v>3.9377909664168302</v>
      </c>
      <c r="AQ47" s="75">
        <f t="shared" si="26"/>
        <v>3.6565804424993251</v>
      </c>
      <c r="AR47" s="75">
        <f t="shared" si="26"/>
        <v>3.37536991858182</v>
      </c>
      <c r="AS47" s="75">
        <f t="shared" si="26"/>
        <v>3.0941593946643149</v>
      </c>
      <c r="AT47" s="75">
        <f t="shared" si="26"/>
        <v>2.8129488707468098</v>
      </c>
      <c r="AU47" s="75">
        <f t="shared" si="26"/>
        <v>2.5317383468293047</v>
      </c>
      <c r="AV47" s="75">
        <f t="shared" si="26"/>
        <v>2.2505278229117995</v>
      </c>
      <c r="AW47" s="75">
        <f t="shared" si="26"/>
        <v>1.9693172989942944</v>
      </c>
      <c r="AX47" s="75">
        <f t="shared" si="26"/>
        <v>1.6881067750767893</v>
      </c>
      <c r="AY47" s="75">
        <f t="shared" si="26"/>
        <v>1.4068962511592842</v>
      </c>
      <c r="AZ47" s="75">
        <f t="shared" si="26"/>
        <v>1.1256857272417791</v>
      </c>
      <c r="BA47" s="75">
        <f t="shared" si="26"/>
        <v>0.84447520332427406</v>
      </c>
      <c r="BB47" s="75">
        <f t="shared" si="26"/>
        <v>0.56326467940676905</v>
      </c>
      <c r="BC47" s="75">
        <f t="shared" si="26"/>
        <v>0.28205415548926405</v>
      </c>
      <c r="BD47" s="75">
        <f t="shared" si="26"/>
        <v>8.4363157175904036E-4</v>
      </c>
      <c r="BE47" s="75">
        <f t="shared" si="26"/>
        <v>8.4363157175904036E-4</v>
      </c>
      <c r="BF47" s="75">
        <f t="shared" si="26"/>
        <v>8.4363157175904036E-4</v>
      </c>
      <c r="BG47" s="75">
        <f t="shared" si="26"/>
        <v>8.4363157175904036E-4</v>
      </c>
      <c r="BH47" s="75">
        <f t="shared" si="26"/>
        <v>8.4363157175904036E-4</v>
      </c>
      <c r="BI47" s="75">
        <f t="shared" si="26"/>
        <v>8.4363157175904036E-4</v>
      </c>
      <c r="BJ47" s="75">
        <f t="shared" si="26"/>
        <v>8.4363157175904036E-4</v>
      </c>
      <c r="BK47" s="75">
        <f t="shared" si="26"/>
        <v>8.4363157175904036E-4</v>
      </c>
      <c r="BL47" s="75">
        <f t="shared" si="26"/>
        <v>8.4363157175904036E-4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7">AVERAGE(B45,B47)</f>
        <v>0</v>
      </c>
      <c r="C48" s="66">
        <f t="shared" si="27"/>
        <v>0</v>
      </c>
      <c r="D48" s="66">
        <f t="shared" si="27"/>
        <v>0</v>
      </c>
      <c r="E48" s="66">
        <f>AVERAGE(E45,E47)</f>
        <v>0</v>
      </c>
      <c r="F48" s="66">
        <f t="shared" si="27"/>
        <v>0</v>
      </c>
      <c r="G48" s="66">
        <f>AVERAGE(G45,G47)</f>
        <v>0.12302960421390843</v>
      </c>
      <c r="H48" s="66">
        <f t="shared" si="27"/>
        <v>0.61296863950918146</v>
      </c>
      <c r="I48" s="66">
        <f t="shared" si="27"/>
        <v>1.3086834756810888</v>
      </c>
      <c r="J48" s="66">
        <f t="shared" si="27"/>
        <v>1.9311429703724861</v>
      </c>
      <c r="K48" s="66">
        <f t="shared" si="27"/>
        <v>2.4858307287997645</v>
      </c>
      <c r="L48" s="66">
        <f>AVERAGE(L45,L47)</f>
        <v>2.9778085403934393</v>
      </c>
      <c r="M48" s="66">
        <f>AVERAGE(M45,M47)</f>
        <v>3.4117866814291289</v>
      </c>
      <c r="N48" s="66">
        <f>AVERAGE(N45,N47)</f>
        <v>3.7921239150275543</v>
      </c>
      <c r="O48" s="66">
        <f t="shared" ref="O48:BL48" si="28">AVERAGE(O45,O47)</f>
        <v>4.1425122278287656</v>
      </c>
      <c r="P48" s="66">
        <f t="shared" si="28"/>
        <v>4.4886823827712146</v>
      </c>
      <c r="Q48" s="66">
        <f t="shared" si="28"/>
        <v>4.8348525377136635</v>
      </c>
      <c r="R48" s="66">
        <f t="shared" si="28"/>
        <v>5.1810226926561125</v>
      </c>
      <c r="S48" s="66">
        <f t="shared" si="28"/>
        <v>5.5271928475985614</v>
      </c>
      <c r="T48" s="66">
        <f t="shared" si="28"/>
        <v>5.8733630025410104</v>
      </c>
      <c r="U48" s="66">
        <f t="shared" si="28"/>
        <v>6.2195331574834594</v>
      </c>
      <c r="V48" s="66">
        <f t="shared" si="28"/>
        <v>6.5657033124259083</v>
      </c>
      <c r="W48" s="66">
        <f t="shared" si="28"/>
        <v>6.9118734673683573</v>
      </c>
      <c r="X48" s="66">
        <f t="shared" si="28"/>
        <v>7.2580436223108062</v>
      </c>
      <c r="Y48" s="66">
        <f t="shared" si="28"/>
        <v>7.6042137772532552</v>
      </c>
      <c r="Z48" s="66">
        <f t="shared" si="28"/>
        <v>7.9503839321957042</v>
      </c>
      <c r="AA48" s="66">
        <f t="shared" si="28"/>
        <v>8.1397089174231638</v>
      </c>
      <c r="AB48" s="66">
        <f t="shared" si="28"/>
        <v>8.0153435632206484</v>
      </c>
      <c r="AC48" s="66">
        <f t="shared" si="28"/>
        <v>7.7341330393031438</v>
      </c>
      <c r="AD48" s="66">
        <f t="shared" si="28"/>
        <v>7.4529225153856391</v>
      </c>
      <c r="AE48" s="66">
        <f t="shared" si="28"/>
        <v>7.1717119914681344</v>
      </c>
      <c r="AF48" s="66">
        <f t="shared" si="28"/>
        <v>6.8905014675506298</v>
      </c>
      <c r="AG48" s="66">
        <f t="shared" si="28"/>
        <v>6.6092909436331251</v>
      </c>
      <c r="AH48" s="66">
        <f t="shared" si="28"/>
        <v>6.3280804197156204</v>
      </c>
      <c r="AI48" s="66">
        <f t="shared" si="28"/>
        <v>6.0468698957981157</v>
      </c>
      <c r="AJ48" s="66">
        <f t="shared" si="28"/>
        <v>5.7656593718806111</v>
      </c>
      <c r="AK48" s="66">
        <f t="shared" si="28"/>
        <v>5.4844488479631064</v>
      </c>
      <c r="AL48" s="66">
        <f t="shared" si="28"/>
        <v>5.2032383240456017</v>
      </c>
      <c r="AM48" s="66">
        <f t="shared" si="28"/>
        <v>4.922027800128097</v>
      </c>
      <c r="AN48" s="66">
        <f t="shared" si="28"/>
        <v>4.6408172762105924</v>
      </c>
      <c r="AO48" s="66">
        <f t="shared" si="28"/>
        <v>4.3596067522930877</v>
      </c>
      <c r="AP48" s="66">
        <f t="shared" si="28"/>
        <v>4.078396228375583</v>
      </c>
      <c r="AQ48" s="66">
        <f t="shared" si="28"/>
        <v>3.7971857044580775</v>
      </c>
      <c r="AR48" s="66">
        <f t="shared" si="28"/>
        <v>3.5159751805405728</v>
      </c>
      <c r="AS48" s="66">
        <f t="shared" si="28"/>
        <v>3.2347646566230672</v>
      </c>
      <c r="AT48" s="66">
        <f t="shared" si="28"/>
        <v>2.9535541327055626</v>
      </c>
      <c r="AU48" s="66">
        <f t="shared" si="28"/>
        <v>2.672343608788057</v>
      </c>
      <c r="AV48" s="66">
        <f t="shared" si="28"/>
        <v>2.3911330848705523</v>
      </c>
      <c r="AW48" s="66">
        <f t="shared" si="28"/>
        <v>2.1099225609530468</v>
      </c>
      <c r="AX48" s="66">
        <f t="shared" si="28"/>
        <v>1.8287120370355419</v>
      </c>
      <c r="AY48" s="66">
        <f t="shared" si="28"/>
        <v>1.5475015131180367</v>
      </c>
      <c r="AZ48" s="66">
        <f t="shared" si="28"/>
        <v>1.2662909892005316</v>
      </c>
      <c r="BA48" s="66">
        <f t="shared" si="28"/>
        <v>0.98508046528302651</v>
      </c>
      <c r="BB48" s="66">
        <f t="shared" si="28"/>
        <v>0.70386994136552161</v>
      </c>
      <c r="BC48" s="66">
        <f t="shared" si="28"/>
        <v>0.42265941744801655</v>
      </c>
      <c r="BD48" s="66">
        <f t="shared" si="28"/>
        <v>0.14144889353051154</v>
      </c>
      <c r="BE48" s="66">
        <f t="shared" si="28"/>
        <v>8.4363157175904036E-4</v>
      </c>
      <c r="BF48" s="66">
        <f t="shared" si="28"/>
        <v>8.4363157175904036E-4</v>
      </c>
      <c r="BG48" s="66">
        <f t="shared" si="28"/>
        <v>8.4363157175904036E-4</v>
      </c>
      <c r="BH48" s="66">
        <f t="shared" si="28"/>
        <v>8.4363157175904036E-4</v>
      </c>
      <c r="BI48" s="66">
        <f t="shared" si="28"/>
        <v>8.4363157175904036E-4</v>
      </c>
      <c r="BJ48" s="66">
        <f t="shared" si="28"/>
        <v>8.4363157175904036E-4</v>
      </c>
      <c r="BK48" s="66">
        <f t="shared" si="28"/>
        <v>8.4363157175904036E-4</v>
      </c>
      <c r="BL48" s="66">
        <f t="shared" si="28"/>
        <v>8.4363157175904036E-4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9">C22-C36-C42-C48</f>
        <v>0</v>
      </c>
      <c r="D50" s="69">
        <f t="shared" si="29"/>
        <v>0</v>
      </c>
      <c r="E50" s="69">
        <f t="shared" si="29"/>
        <v>0</v>
      </c>
      <c r="F50" s="69">
        <f t="shared" si="29"/>
        <v>0</v>
      </c>
      <c r="G50" s="69">
        <f>G22-G36-G42-G48</f>
        <v>104.93343660508243</v>
      </c>
      <c r="H50" s="69">
        <f t="shared" si="29"/>
        <v>205.61061673330622</v>
      </c>
      <c r="I50" s="69">
        <f t="shared" si="29"/>
        <v>197.25931312031918</v>
      </c>
      <c r="J50" s="69">
        <f t="shared" si="29"/>
        <v>189.21793595205742</v>
      </c>
      <c r="K50" s="69">
        <f t="shared" si="29"/>
        <v>181.46328536029768</v>
      </c>
      <c r="L50" s="69">
        <f t="shared" si="29"/>
        <v>173.97394608206471</v>
      </c>
      <c r="M50" s="69">
        <f t="shared" si="29"/>
        <v>166.72999002542323</v>
      </c>
      <c r="N50" s="69">
        <f t="shared" si="29"/>
        <v>159.71297626947788</v>
      </c>
      <c r="O50" s="69">
        <f t="shared" si="29"/>
        <v>152.82266948613611</v>
      </c>
      <c r="P50" s="69">
        <f t="shared" si="29"/>
        <v>145.95020875527374</v>
      </c>
      <c r="Q50" s="69">
        <f t="shared" si="29"/>
        <v>139.07774802441136</v>
      </c>
      <c r="R50" s="69">
        <f t="shared" si="29"/>
        <v>132.20528729354899</v>
      </c>
      <c r="S50" s="69">
        <f t="shared" si="29"/>
        <v>125.33282656268661</v>
      </c>
      <c r="T50" s="69">
        <f t="shared" si="29"/>
        <v>118.46036583182421</v>
      </c>
      <c r="U50" s="69">
        <f t="shared" si="29"/>
        <v>111.58790510096185</v>
      </c>
      <c r="V50" s="69">
        <f t="shared" si="29"/>
        <v>104.71544437009945</v>
      </c>
      <c r="W50" s="69">
        <f t="shared" si="29"/>
        <v>97.84298363923709</v>
      </c>
      <c r="X50" s="69">
        <f t="shared" si="29"/>
        <v>90.97052290837469</v>
      </c>
      <c r="Y50" s="69">
        <f t="shared" si="29"/>
        <v>84.098062177512332</v>
      </c>
      <c r="Z50" s="69">
        <f t="shared" si="29"/>
        <v>77.225601446649932</v>
      </c>
      <c r="AA50" s="69">
        <f t="shared" si="29"/>
        <v>71.016716433812533</v>
      </c>
      <c r="AB50" s="69">
        <f t="shared" si="29"/>
        <v>66.13498285702498</v>
      </c>
      <c r="AC50" s="69">
        <f t="shared" si="29"/>
        <v>61.916824998262427</v>
      </c>
      <c r="AD50" s="69">
        <f t="shared" si="29"/>
        <v>57.698667139499833</v>
      </c>
      <c r="AE50" s="69">
        <f t="shared" si="29"/>
        <v>53.480509280737245</v>
      </c>
      <c r="AF50" s="69">
        <f t="shared" si="29"/>
        <v>49.262351421974664</v>
      </c>
      <c r="AG50" s="69">
        <f t="shared" si="29"/>
        <v>45.044193563212069</v>
      </c>
      <c r="AH50" s="69">
        <f t="shared" si="29"/>
        <v>40.826035704449488</v>
      </c>
      <c r="AI50" s="69">
        <f t="shared" si="29"/>
        <v>36.607877845686893</v>
      </c>
      <c r="AJ50" s="69">
        <f t="shared" si="29"/>
        <v>32.389719986924312</v>
      </c>
      <c r="AK50" s="69">
        <f t="shared" si="29"/>
        <v>28.171562128161717</v>
      </c>
      <c r="AL50" s="69">
        <f t="shared" si="29"/>
        <v>23.953404269399137</v>
      </c>
      <c r="AM50" s="69">
        <f t="shared" si="29"/>
        <v>19.735246410636542</v>
      </c>
      <c r="AN50" s="69">
        <f t="shared" si="29"/>
        <v>15.517088551873956</v>
      </c>
      <c r="AO50" s="69">
        <f t="shared" si="29"/>
        <v>11.298930693111364</v>
      </c>
      <c r="AP50" s="69">
        <f t="shared" si="29"/>
        <v>7.0807728343487764</v>
      </c>
      <c r="AQ50" s="69">
        <f t="shared" si="29"/>
        <v>2.8626149755861858</v>
      </c>
      <c r="AR50" s="69">
        <f t="shared" si="29"/>
        <v>-1.355542883176402</v>
      </c>
      <c r="AS50" s="69">
        <f t="shared" si="29"/>
        <v>-5.5737007419389926</v>
      </c>
      <c r="AT50" s="69">
        <f t="shared" si="29"/>
        <v>-9.7918586007015804</v>
      </c>
      <c r="AU50" s="69">
        <f t="shared" si="29"/>
        <v>-14.010016459464172</v>
      </c>
      <c r="AV50" s="69">
        <f t="shared" si="29"/>
        <v>-18.22817431822676</v>
      </c>
      <c r="AW50" s="69">
        <f t="shared" si="29"/>
        <v>-22.446332176989351</v>
      </c>
      <c r="AX50" s="69">
        <f t="shared" si="29"/>
        <v>-26.664490035751935</v>
      </c>
      <c r="AY50" s="69">
        <f t="shared" si="29"/>
        <v>-30.882647894514527</v>
      </c>
      <c r="AZ50" s="69">
        <f t="shared" si="29"/>
        <v>-35.100805753277122</v>
      </c>
      <c r="BA50" s="69">
        <f t="shared" si="29"/>
        <v>-39.318963612039703</v>
      </c>
      <c r="BB50" s="69">
        <f t="shared" si="29"/>
        <v>-43.537121470802262</v>
      </c>
      <c r="BC50" s="69">
        <f>BC22-BC36-BC42-BC48</f>
        <v>-47.755279329564857</v>
      </c>
      <c r="BD50" s="69">
        <f>BD22-BD36-BD42-BD48</f>
        <v>-24.933963734721011</v>
      </c>
      <c r="BE50" s="69">
        <f t="shared" si="29"/>
        <v>-3.5692104958708892E-3</v>
      </c>
      <c r="BF50" s="69">
        <f t="shared" si="29"/>
        <v>-3.5692104958708892E-3</v>
      </c>
      <c r="BG50" s="69">
        <f t="shared" si="29"/>
        <v>-3.5692104958708892E-3</v>
      </c>
      <c r="BH50" s="69">
        <f t="shared" si="29"/>
        <v>-3.5692104958708892E-3</v>
      </c>
      <c r="BI50" s="69">
        <f>BI22-BI36-BI42-BI48</f>
        <v>-3.5692104958708892E-3</v>
      </c>
      <c r="BJ50" s="69">
        <f>BJ22-BJ36-BJ42-BJ48</f>
        <v>-3.5692104958708892E-3</v>
      </c>
      <c r="BK50" s="69">
        <f>BK22-BK36-BK42-BK48</f>
        <v>-3.5692104958708892E-3</v>
      </c>
      <c r="BL50" s="69">
        <f>BL22-BL36-BL42-BL48</f>
        <v>-3.5692104958708892E-3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0.69821197537269919</v>
      </c>
      <c r="H53" s="78">
        <f>(+H33-H114)*'Assumptions (Inputs)'!$E$31/'Assumptions (Inputs)'!$E$30</f>
        <v>0.69821197537269919</v>
      </c>
      <c r="I53" s="78">
        <f>(+I33-I114)*'Assumptions (Inputs)'!$E$31/'Assumptions (Inputs)'!$E$30</f>
        <v>0.69821197537269919</v>
      </c>
      <c r="J53" s="78">
        <f>(+J33-J114)*'Assumptions (Inputs)'!$E$31/'Assumptions (Inputs)'!$E$30</f>
        <v>0.69821197537269919</v>
      </c>
      <c r="K53" s="78">
        <f>(+K33-K114)*'Assumptions (Inputs)'!$E$31/'Assumptions (Inputs)'!$E$30</f>
        <v>0.69821197537269919</v>
      </c>
      <c r="L53" s="78">
        <f>(+L33-L114)*'Assumptions (Inputs)'!$E$31/'Assumptions (Inputs)'!$E$30</f>
        <v>0.69821197537269919</v>
      </c>
      <c r="M53" s="78">
        <f>(+M33-M114)*'Assumptions (Inputs)'!$E$31/'Assumptions (Inputs)'!$E$30</f>
        <v>0.69821197537269919</v>
      </c>
      <c r="N53" s="78">
        <f>(+N33-N114)*'Assumptions (Inputs)'!$E$31/'Assumptions (Inputs)'!$E$30</f>
        <v>0.69821197537269919</v>
      </c>
      <c r="O53" s="78">
        <f>(+O33-O114)*'Assumptions (Inputs)'!$E$31/'Assumptions (Inputs)'!$E$30</f>
        <v>0.69821197537269919</v>
      </c>
      <c r="P53" s="78">
        <f>(+P33-P114)*'Assumptions (Inputs)'!$E$31/'Assumptions (Inputs)'!$E$30</f>
        <v>0.69821197537269919</v>
      </c>
      <c r="Q53" s="78">
        <f>(+Q33-Q114)*'Assumptions (Inputs)'!$E$31/'Assumptions (Inputs)'!$E$30</f>
        <v>0.69821197537269919</v>
      </c>
      <c r="R53" s="78">
        <f>(+R33-R114)*'Assumptions (Inputs)'!$E$31/'Assumptions (Inputs)'!$E$30</f>
        <v>0.69821197537269919</v>
      </c>
      <c r="S53" s="78">
        <f>(+S33-S114)*'Assumptions (Inputs)'!$E$31/'Assumptions (Inputs)'!$E$30</f>
        <v>0.69821197537269919</v>
      </c>
      <c r="T53" s="78">
        <f>(+T33-T114)*'Assumptions (Inputs)'!$E$31/'Assumptions (Inputs)'!$E$30</f>
        <v>0.69821197537269919</v>
      </c>
      <c r="U53" s="78">
        <f>(+U33-U114)*'Assumptions (Inputs)'!$E$31/'Assumptions (Inputs)'!$E$30</f>
        <v>0.69821197537269919</v>
      </c>
      <c r="V53" s="78">
        <f>(+V33-V114)*'Assumptions (Inputs)'!$E$31/'Assumptions (Inputs)'!$E$30</f>
        <v>0.69821197537269919</v>
      </c>
      <c r="W53" s="78">
        <f>(+W33-W114)*'Assumptions (Inputs)'!$E$31/'Assumptions (Inputs)'!$E$30</f>
        <v>0.69821197537269919</v>
      </c>
      <c r="X53" s="78">
        <f>(+X33-X114)*'Assumptions (Inputs)'!$E$31/'Assumptions (Inputs)'!$E$30</f>
        <v>0.69821197537269919</v>
      </c>
      <c r="Y53" s="78">
        <f>(+Y33-Y114)*'Assumptions (Inputs)'!$E$31/'Assumptions (Inputs)'!$E$30</f>
        <v>0.69821197537269919</v>
      </c>
      <c r="Z53" s="78">
        <f>(+Z33-Z114)*'Assumptions (Inputs)'!$E$31/'Assumptions (Inputs)'!$E$30</f>
        <v>0.69821197537269919</v>
      </c>
      <c r="AA53" s="78">
        <f>(+AA33-AA114)*'Assumptions (Inputs)'!$E$31/'Assumptions (Inputs)'!$E$30</f>
        <v>0.69821197537269919</v>
      </c>
      <c r="AB53" s="78">
        <f>(+AB33-AB114)*'Assumptions (Inputs)'!$E$31/'Assumptions (Inputs)'!$E$30</f>
        <v>0.69821197537269919</v>
      </c>
      <c r="AC53" s="78">
        <f>(+AC33-AC114)*'Assumptions (Inputs)'!$E$31/'Assumptions (Inputs)'!$E$30</f>
        <v>0.69821197537269919</v>
      </c>
      <c r="AD53" s="78">
        <f>(+AD33-AD114)*'Assumptions (Inputs)'!$E$31/'Assumptions (Inputs)'!$E$30</f>
        <v>0.69821197537269919</v>
      </c>
      <c r="AE53" s="78">
        <f>(+AE33-AE114)*'Assumptions (Inputs)'!$E$31/'Assumptions (Inputs)'!$E$30</f>
        <v>0.69821197537269919</v>
      </c>
      <c r="AF53" s="78">
        <f>(+AF33-AF114)*'Assumptions (Inputs)'!$E$31/'Assumptions (Inputs)'!$E$30</f>
        <v>0.69821197537269919</v>
      </c>
      <c r="AG53" s="78">
        <f>(+AG33-AG114)*'Assumptions (Inputs)'!$E$31/'Assumptions (Inputs)'!$E$30</f>
        <v>0.69821197537269919</v>
      </c>
      <c r="AH53" s="78">
        <f>(+AH33-AH114)*'Assumptions (Inputs)'!$E$31/'Assumptions (Inputs)'!$E$30</f>
        <v>0.69821197537269919</v>
      </c>
      <c r="AI53" s="78">
        <f>(+AI33-AI114)*'Assumptions (Inputs)'!$E$31/'Assumptions (Inputs)'!$E$30</f>
        <v>0.69821197537269919</v>
      </c>
      <c r="AJ53" s="78">
        <f>(+AJ33-AJ114)*'Assumptions (Inputs)'!$E$31/'Assumptions (Inputs)'!$E$30</f>
        <v>0.69821197537269919</v>
      </c>
      <c r="AK53" s="78">
        <f>(+AK33-AK114)*'Assumptions (Inputs)'!$E$31/'Assumptions (Inputs)'!$E$30</f>
        <v>0.69821197537269919</v>
      </c>
      <c r="AL53" s="78">
        <f>(+AL33-AL114)*'Assumptions (Inputs)'!$E$31/'Assumptions (Inputs)'!$E$30</f>
        <v>0.69821197537269919</v>
      </c>
      <c r="AM53" s="78">
        <f>(+AM33-AM114)*'Assumptions (Inputs)'!$E$31/'Assumptions (Inputs)'!$E$30</f>
        <v>0.69821197537269919</v>
      </c>
      <c r="AN53" s="78">
        <f>(+AN33-AN114)*'Assumptions (Inputs)'!$E$31/'Assumptions (Inputs)'!$E$30</f>
        <v>0.69821197537269919</v>
      </c>
      <c r="AO53" s="78">
        <f>(+AO33-AO114)*'Assumptions (Inputs)'!$E$31/'Assumptions (Inputs)'!$E$30</f>
        <v>0.69821197537269919</v>
      </c>
      <c r="AP53" s="78">
        <f>(+AP33-AP114)*'Assumptions (Inputs)'!$E$31/'Assumptions (Inputs)'!$E$30</f>
        <v>0.69821197537269919</v>
      </c>
      <c r="AQ53" s="78">
        <f>(+AQ33-AQ114)*'Assumptions (Inputs)'!$E$31/'Assumptions (Inputs)'!$E$30</f>
        <v>0.69821197537269919</v>
      </c>
      <c r="AR53" s="78">
        <f>(+AR33-AR114)*'Assumptions (Inputs)'!$E$31/'Assumptions (Inputs)'!$E$30</f>
        <v>0.69821197537269919</v>
      </c>
      <c r="AS53" s="78">
        <f>(+AS33-AS114)*'Assumptions (Inputs)'!$E$31/'Assumptions (Inputs)'!$E$30</f>
        <v>0.69821197537269919</v>
      </c>
      <c r="AT53" s="78">
        <f>(+AT33-AT114)*'Assumptions (Inputs)'!$E$31/'Assumptions (Inputs)'!$E$30</f>
        <v>0.69821197537269919</v>
      </c>
      <c r="AU53" s="78">
        <f>(+AU33-AU114)*'Assumptions (Inputs)'!$E$31/'Assumptions (Inputs)'!$E$30</f>
        <v>0.69821197537269919</v>
      </c>
      <c r="AV53" s="78">
        <f>(+AV33-AV114)*'Assumptions (Inputs)'!$E$31/'Assumptions (Inputs)'!$E$30</f>
        <v>0.69821197537269919</v>
      </c>
      <c r="AW53" s="78">
        <f>(+AW33-AW114)*'Assumptions (Inputs)'!$E$31/'Assumptions (Inputs)'!$E$30</f>
        <v>0.69821197537269919</v>
      </c>
      <c r="AX53" s="78">
        <f>(+AX33-AX114)*'Assumptions (Inputs)'!$E$31/'Assumptions (Inputs)'!$E$30</f>
        <v>0.69821197537269919</v>
      </c>
      <c r="AY53" s="78">
        <f>(+AY33-AY114)*'Assumptions (Inputs)'!$E$31/'Assumptions (Inputs)'!$E$30</f>
        <v>0.69821197537269919</v>
      </c>
      <c r="AZ53" s="78">
        <f>(+AZ33-AZ114)*'Assumptions (Inputs)'!$E$31/'Assumptions (Inputs)'!$E$30</f>
        <v>0.69821197537269919</v>
      </c>
      <c r="BA53" s="78">
        <f>(+BA33-BA114)*'Assumptions (Inputs)'!$E$31/'Assumptions (Inputs)'!$E$30</f>
        <v>0.69821197537269919</v>
      </c>
      <c r="BB53" s="78">
        <f>(+BB33-BB114)*'Assumptions (Inputs)'!$E$31/'Assumptions (Inputs)'!$E$30</f>
        <v>0.69821197537269919</v>
      </c>
      <c r="BC53" s="78">
        <f>(+BC33-BC114)*'Assumptions (Inputs)'!$E$31/'Assumptions (Inputs)'!$E$30</f>
        <v>0.69821197537269919</v>
      </c>
      <c r="BD53" s="78">
        <f>(+BD33-BD114)*'Assumptions (Inputs)'!$E$31/'Assumptions (Inputs)'!$E$30</f>
        <v>0.69821197537269919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34.910598768634991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30">B33</f>
        <v>0</v>
      </c>
      <c r="C54" s="72">
        <f t="shared" si="30"/>
        <v>0</v>
      </c>
      <c r="D54" s="72">
        <f t="shared" si="30"/>
        <v>0</v>
      </c>
      <c r="E54" s="72">
        <f t="shared" si="30"/>
        <v>0</v>
      </c>
      <c r="F54" s="72">
        <f t="shared" si="30"/>
        <v>0</v>
      </c>
      <c r="G54" s="72">
        <f t="shared" si="30"/>
        <v>5.4078946907212506</v>
      </c>
      <c r="H54" s="72">
        <f t="shared" si="30"/>
        <v>5.4078946907212506</v>
      </c>
      <c r="I54" s="72">
        <f t="shared" si="30"/>
        <v>5.4078946907212506</v>
      </c>
      <c r="J54" s="72">
        <f t="shared" si="30"/>
        <v>5.4078946907212506</v>
      </c>
      <c r="K54" s="72">
        <f t="shared" si="30"/>
        <v>5.4078946907212506</v>
      </c>
      <c r="L54" s="72">
        <f t="shared" si="30"/>
        <v>5.4078946907212506</v>
      </c>
      <c r="M54" s="72">
        <f t="shared" si="30"/>
        <v>5.4078946907212506</v>
      </c>
      <c r="N54" s="72">
        <f t="shared" si="30"/>
        <v>5.4078946907212506</v>
      </c>
      <c r="O54" s="72">
        <f t="shared" si="30"/>
        <v>5.4078946907212506</v>
      </c>
      <c r="P54" s="72">
        <f t="shared" si="30"/>
        <v>5.4078946907212506</v>
      </c>
      <c r="Q54" s="72">
        <f t="shared" si="30"/>
        <v>5.4078946907212506</v>
      </c>
      <c r="R54" s="72">
        <f t="shared" si="30"/>
        <v>5.4078946907212506</v>
      </c>
      <c r="S54" s="72">
        <f t="shared" si="30"/>
        <v>5.4078946907212506</v>
      </c>
      <c r="T54" s="72">
        <f t="shared" si="30"/>
        <v>5.4078946907212506</v>
      </c>
      <c r="U54" s="72">
        <f t="shared" si="30"/>
        <v>5.4078946907212506</v>
      </c>
      <c r="V54" s="72">
        <f t="shared" si="30"/>
        <v>5.4078946907212506</v>
      </c>
      <c r="W54" s="72">
        <f t="shared" si="30"/>
        <v>5.4078946907212506</v>
      </c>
      <c r="X54" s="72">
        <f t="shared" si="30"/>
        <v>5.4078946907212506</v>
      </c>
      <c r="Y54" s="72">
        <f t="shared" si="30"/>
        <v>5.4078946907212506</v>
      </c>
      <c r="Z54" s="72">
        <f t="shared" si="30"/>
        <v>5.4078946907212506</v>
      </c>
      <c r="AA54" s="72">
        <f t="shared" si="30"/>
        <v>5.4078946907212506</v>
      </c>
      <c r="AB54" s="72">
        <f t="shared" si="30"/>
        <v>5.4078946907212506</v>
      </c>
      <c r="AC54" s="72">
        <f t="shared" si="30"/>
        <v>5.4078946907212506</v>
      </c>
      <c r="AD54" s="72">
        <f t="shared" si="30"/>
        <v>5.4078946907212506</v>
      </c>
      <c r="AE54" s="72">
        <f t="shared" si="30"/>
        <v>5.4078946907212506</v>
      </c>
      <c r="AF54" s="72">
        <f t="shared" si="30"/>
        <v>5.4078946907212506</v>
      </c>
      <c r="AG54" s="72">
        <f t="shared" si="30"/>
        <v>5.4078946907212506</v>
      </c>
      <c r="AH54" s="72">
        <f t="shared" si="30"/>
        <v>5.4078946907212506</v>
      </c>
      <c r="AI54" s="72">
        <f t="shared" si="30"/>
        <v>5.4078946907212506</v>
      </c>
      <c r="AJ54" s="72">
        <f t="shared" si="30"/>
        <v>5.4078946907212506</v>
      </c>
      <c r="AK54" s="72">
        <f t="shared" si="30"/>
        <v>5.4078946907212506</v>
      </c>
      <c r="AL54" s="72">
        <f t="shared" si="30"/>
        <v>5.4078946907212506</v>
      </c>
      <c r="AM54" s="72">
        <f t="shared" si="30"/>
        <v>5.4078946907212506</v>
      </c>
      <c r="AN54" s="72">
        <f t="shared" si="30"/>
        <v>5.4078946907212506</v>
      </c>
      <c r="AO54" s="72">
        <f t="shared" si="30"/>
        <v>5.4078946907212506</v>
      </c>
      <c r="AP54" s="72">
        <f t="shared" si="30"/>
        <v>5.4078946907212506</v>
      </c>
      <c r="AQ54" s="72">
        <f t="shared" si="30"/>
        <v>5.4078946907212506</v>
      </c>
      <c r="AR54" s="72">
        <f t="shared" si="30"/>
        <v>5.4078946907212506</v>
      </c>
      <c r="AS54" s="72">
        <f t="shared" si="30"/>
        <v>5.4078946907212506</v>
      </c>
      <c r="AT54" s="72">
        <f t="shared" si="30"/>
        <v>5.4078946907212506</v>
      </c>
      <c r="AU54" s="72">
        <f t="shared" si="30"/>
        <v>5.4078946907212506</v>
      </c>
      <c r="AV54" s="72">
        <f t="shared" si="30"/>
        <v>5.4078946907212506</v>
      </c>
      <c r="AW54" s="72">
        <f t="shared" si="30"/>
        <v>5.4078946907212506</v>
      </c>
      <c r="AX54" s="72">
        <f t="shared" si="30"/>
        <v>5.4078946907212506</v>
      </c>
      <c r="AY54" s="72">
        <f t="shared" si="30"/>
        <v>5.4078946907212506</v>
      </c>
      <c r="AZ54" s="72">
        <f t="shared" si="30"/>
        <v>5.4078946907212506</v>
      </c>
      <c r="BA54" s="72">
        <f t="shared" si="30"/>
        <v>5.4078946907212506</v>
      </c>
      <c r="BB54" s="72">
        <f t="shared" si="30"/>
        <v>5.4078946907212506</v>
      </c>
      <c r="BC54" s="72">
        <f t="shared" si="30"/>
        <v>5.4078946907212506</v>
      </c>
      <c r="BD54" s="72">
        <f t="shared" si="30"/>
        <v>5.4078946907212506</v>
      </c>
      <c r="BE54" s="72">
        <f t="shared" si="30"/>
        <v>0</v>
      </c>
      <c r="BF54" s="72">
        <f t="shared" si="30"/>
        <v>0</v>
      </c>
      <c r="BG54" s="72">
        <f t="shared" si="30"/>
        <v>0</v>
      </c>
      <c r="BH54" s="72">
        <f t="shared" si="30"/>
        <v>0</v>
      </c>
      <c r="BI54" s="72">
        <f t="shared" si="30"/>
        <v>0</v>
      </c>
      <c r="BJ54" s="72">
        <f t="shared" si="30"/>
        <v>0</v>
      </c>
      <c r="BK54" s="72">
        <f t="shared" si="30"/>
        <v>0</v>
      </c>
      <c r="BL54" s="72">
        <f t="shared" si="30"/>
        <v>0</v>
      </c>
      <c r="BM54" s="35"/>
      <c r="BN54" s="72">
        <f>SUM(B54:BM54)</f>
        <v>270.39473453606286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10.815789381442499</v>
      </c>
      <c r="H55" s="65">
        <f>H21*'Assumptions (Inputs)'!$D$48</f>
        <v>10.815789381442499</v>
      </c>
      <c r="I55" s="65">
        <f>I21*'Assumptions (Inputs)'!$D$48</f>
        <v>10.815789381442499</v>
      </c>
      <c r="J55" s="65">
        <f>J21*'Assumptions (Inputs)'!$D$48</f>
        <v>10.815789381442499</v>
      </c>
      <c r="K55" s="65">
        <f>K21*'Assumptions (Inputs)'!$D$48</f>
        <v>10.815789381442499</v>
      </c>
      <c r="L55" s="65">
        <f>L21*'Assumptions (Inputs)'!$D$48</f>
        <v>10.815789381442499</v>
      </c>
      <c r="M55" s="65">
        <f>M21*'Assumptions (Inputs)'!$D$48</f>
        <v>10.815789381442499</v>
      </c>
      <c r="N55" s="65">
        <f>N21*'Assumptions (Inputs)'!$D$48</f>
        <v>10.815789381442499</v>
      </c>
      <c r="O55" s="65">
        <f>O21*'Assumptions (Inputs)'!$D$48</f>
        <v>10.815789381442499</v>
      </c>
      <c r="P55" s="65">
        <f>P21*'Assumptions (Inputs)'!$D$48</f>
        <v>10.815789381442499</v>
      </c>
      <c r="Q55" s="65">
        <f>Q21*'Assumptions (Inputs)'!$D$48</f>
        <v>10.815789381442499</v>
      </c>
      <c r="R55" s="65">
        <f>R21*'Assumptions (Inputs)'!$D$48</f>
        <v>10.815789381442499</v>
      </c>
      <c r="S55" s="65">
        <f>S21*'Assumptions (Inputs)'!$D$48</f>
        <v>10.815789381442499</v>
      </c>
      <c r="T55" s="65">
        <f>T21*'Assumptions (Inputs)'!$D$48</f>
        <v>10.815789381442499</v>
      </c>
      <c r="U55" s="65">
        <f>U21*'Assumptions (Inputs)'!$D$48</f>
        <v>10.815789381442499</v>
      </c>
      <c r="V55" s="65">
        <f>V21*'Assumptions (Inputs)'!$D$48</f>
        <v>10.815789381442499</v>
      </c>
      <c r="W55" s="65">
        <f>W21*'Assumptions (Inputs)'!$D$48</f>
        <v>10.815789381442499</v>
      </c>
      <c r="X55" s="65">
        <f>X21*'Assumptions (Inputs)'!$D$48</f>
        <v>10.815789381442499</v>
      </c>
      <c r="Y55" s="65">
        <f>Y21*'Assumptions (Inputs)'!$D$48</f>
        <v>10.815789381442499</v>
      </c>
      <c r="Z55" s="65">
        <f>Z21*'Assumptions (Inputs)'!$D$48</f>
        <v>10.815789381442499</v>
      </c>
      <c r="AA55" s="65">
        <f>AA21*'Assumptions (Inputs)'!$D$48</f>
        <v>10.815789381442499</v>
      </c>
      <c r="AB55" s="65">
        <f>AB21*'Assumptions (Inputs)'!$D$48</f>
        <v>10.815789381442499</v>
      </c>
      <c r="AC55" s="65">
        <f>AC21*'Assumptions (Inputs)'!$D$48</f>
        <v>10.815789381442499</v>
      </c>
      <c r="AD55" s="65">
        <f>AD21*'Assumptions (Inputs)'!$D$48</f>
        <v>10.815789381442499</v>
      </c>
      <c r="AE55" s="65">
        <f>AE21*'Assumptions (Inputs)'!$D$48</f>
        <v>10.815789381442499</v>
      </c>
      <c r="AF55" s="65">
        <f>AF21*'Assumptions (Inputs)'!$D$48</f>
        <v>10.815789381442499</v>
      </c>
      <c r="AG55" s="65">
        <f>AG21*'Assumptions (Inputs)'!$D$48</f>
        <v>10.815789381442499</v>
      </c>
      <c r="AH55" s="65">
        <f>AH21*'Assumptions (Inputs)'!$D$48</f>
        <v>10.815789381442499</v>
      </c>
      <c r="AI55" s="65">
        <f>AI21*'Assumptions (Inputs)'!$D$48</f>
        <v>10.815789381442499</v>
      </c>
      <c r="AJ55" s="65">
        <f>AJ21*'Assumptions (Inputs)'!$D$48</f>
        <v>10.815789381442499</v>
      </c>
      <c r="AK55" s="65">
        <f>AK21*'Assumptions (Inputs)'!$D$48</f>
        <v>10.815789381442499</v>
      </c>
      <c r="AL55" s="65">
        <f>AL21*'Assumptions (Inputs)'!$D$48</f>
        <v>10.815789381442499</v>
      </c>
      <c r="AM55" s="65">
        <f>AM21*'Assumptions (Inputs)'!$D$48</f>
        <v>10.815789381442499</v>
      </c>
      <c r="AN55" s="65">
        <f>AN21*'Assumptions (Inputs)'!$D$48</f>
        <v>10.815789381442499</v>
      </c>
      <c r="AO55" s="65">
        <f>AO21*'Assumptions (Inputs)'!$D$48</f>
        <v>10.815789381442499</v>
      </c>
      <c r="AP55" s="65">
        <f>AP21*'Assumptions (Inputs)'!$D$48</f>
        <v>10.815789381442499</v>
      </c>
      <c r="AQ55" s="65">
        <f>AQ21*'Assumptions (Inputs)'!$D$48</f>
        <v>10.815789381442499</v>
      </c>
      <c r="AR55" s="65">
        <f>AR21*'Assumptions (Inputs)'!$D$48</f>
        <v>10.815789381442499</v>
      </c>
      <c r="AS55" s="65">
        <f>AS21*'Assumptions (Inputs)'!$D$48</f>
        <v>10.815789381442499</v>
      </c>
      <c r="AT55" s="65">
        <f>AT21*'Assumptions (Inputs)'!$D$48</f>
        <v>10.815789381442499</v>
      </c>
      <c r="AU55" s="65">
        <f>AU21*'Assumptions (Inputs)'!$D$48</f>
        <v>10.815789381442499</v>
      </c>
      <c r="AV55" s="65">
        <f>AV21*'Assumptions (Inputs)'!$D$48</f>
        <v>10.815789381442499</v>
      </c>
      <c r="AW55" s="65">
        <f>AW21*'Assumptions (Inputs)'!$D$48</f>
        <v>10.815789381442499</v>
      </c>
      <c r="AX55" s="65">
        <f>AX21*'Assumptions (Inputs)'!$D$48</f>
        <v>10.815789381442499</v>
      </c>
      <c r="AY55" s="65">
        <f>AY21*'Assumptions (Inputs)'!$D$48</f>
        <v>10.815789381442499</v>
      </c>
      <c r="AZ55" s="65">
        <f>AZ21*'Assumptions (Inputs)'!$D$48</f>
        <v>10.815789381442499</v>
      </c>
      <c r="BA55" s="65">
        <f>BA21*'Assumptions (Inputs)'!$D$48</f>
        <v>10.815789381442499</v>
      </c>
      <c r="BB55" s="65">
        <f>BB21*'Assumptions (Inputs)'!$D$48</f>
        <v>10.815789381442499</v>
      </c>
      <c r="BC55" s="65">
        <f>BC21*'Assumptions (Inputs)'!$D$48</f>
        <v>10.815789381442499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529.97367969068318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1">SUM(B53:B55)</f>
        <v>0</v>
      </c>
      <c r="C56" s="66">
        <f t="shared" si="31"/>
        <v>0</v>
      </c>
      <c r="D56" s="66">
        <f t="shared" si="31"/>
        <v>0</v>
      </c>
      <c r="E56" s="66">
        <f t="shared" si="31"/>
        <v>0</v>
      </c>
      <c r="F56" s="66">
        <f t="shared" si="31"/>
        <v>0</v>
      </c>
      <c r="G56" s="66">
        <f t="shared" si="31"/>
        <v>16.92189604753645</v>
      </c>
      <c r="H56" s="66">
        <f t="shared" si="31"/>
        <v>16.92189604753645</v>
      </c>
      <c r="I56" s="66">
        <f t="shared" si="31"/>
        <v>16.92189604753645</v>
      </c>
      <c r="J56" s="66">
        <f t="shared" si="31"/>
        <v>16.92189604753645</v>
      </c>
      <c r="K56" s="66">
        <f t="shared" si="31"/>
        <v>16.92189604753645</v>
      </c>
      <c r="L56" s="66">
        <f t="shared" si="31"/>
        <v>16.92189604753645</v>
      </c>
      <c r="M56" s="66">
        <f t="shared" si="31"/>
        <v>16.92189604753645</v>
      </c>
      <c r="N56" s="66">
        <f t="shared" si="31"/>
        <v>16.92189604753645</v>
      </c>
      <c r="O56" s="66">
        <f t="shared" si="31"/>
        <v>16.92189604753645</v>
      </c>
      <c r="P56" s="66">
        <f t="shared" si="31"/>
        <v>16.92189604753645</v>
      </c>
      <c r="Q56" s="66">
        <f t="shared" si="31"/>
        <v>16.92189604753645</v>
      </c>
      <c r="R56" s="66">
        <f t="shared" si="31"/>
        <v>16.92189604753645</v>
      </c>
      <c r="S56" s="66">
        <f t="shared" si="31"/>
        <v>16.92189604753645</v>
      </c>
      <c r="T56" s="66">
        <f t="shared" si="31"/>
        <v>16.92189604753645</v>
      </c>
      <c r="U56" s="66">
        <f t="shared" si="31"/>
        <v>16.92189604753645</v>
      </c>
      <c r="V56" s="66">
        <f t="shared" si="31"/>
        <v>16.92189604753645</v>
      </c>
      <c r="W56" s="66">
        <f t="shared" si="31"/>
        <v>16.92189604753645</v>
      </c>
      <c r="X56" s="66">
        <f t="shared" si="31"/>
        <v>16.92189604753645</v>
      </c>
      <c r="Y56" s="66">
        <f t="shared" si="31"/>
        <v>16.92189604753645</v>
      </c>
      <c r="Z56" s="66">
        <f t="shared" si="31"/>
        <v>16.92189604753645</v>
      </c>
      <c r="AA56" s="66">
        <f t="shared" si="31"/>
        <v>16.92189604753645</v>
      </c>
      <c r="AB56" s="66">
        <f t="shared" si="31"/>
        <v>16.92189604753645</v>
      </c>
      <c r="AC56" s="66">
        <f t="shared" si="31"/>
        <v>16.92189604753645</v>
      </c>
      <c r="AD56" s="66">
        <f t="shared" si="31"/>
        <v>16.92189604753645</v>
      </c>
      <c r="AE56" s="66">
        <f t="shared" si="31"/>
        <v>16.92189604753645</v>
      </c>
      <c r="AF56" s="66">
        <f t="shared" si="31"/>
        <v>16.92189604753645</v>
      </c>
      <c r="AG56" s="66">
        <f t="shared" si="31"/>
        <v>16.92189604753645</v>
      </c>
      <c r="AH56" s="66">
        <f t="shared" si="31"/>
        <v>16.92189604753645</v>
      </c>
      <c r="AI56" s="66">
        <f t="shared" si="31"/>
        <v>16.92189604753645</v>
      </c>
      <c r="AJ56" s="66">
        <f t="shared" si="31"/>
        <v>16.92189604753645</v>
      </c>
      <c r="AK56" s="66">
        <f t="shared" si="31"/>
        <v>16.92189604753645</v>
      </c>
      <c r="AL56" s="66">
        <f t="shared" si="31"/>
        <v>16.92189604753645</v>
      </c>
      <c r="AM56" s="66">
        <f t="shared" si="31"/>
        <v>16.92189604753645</v>
      </c>
      <c r="AN56" s="66">
        <f t="shared" si="31"/>
        <v>16.92189604753645</v>
      </c>
      <c r="AO56" s="66">
        <f t="shared" si="31"/>
        <v>16.92189604753645</v>
      </c>
      <c r="AP56" s="66">
        <f t="shared" si="31"/>
        <v>16.92189604753645</v>
      </c>
      <c r="AQ56" s="66">
        <f t="shared" si="31"/>
        <v>16.92189604753645</v>
      </c>
      <c r="AR56" s="66">
        <f t="shared" si="31"/>
        <v>16.92189604753645</v>
      </c>
      <c r="AS56" s="66">
        <f t="shared" si="31"/>
        <v>16.92189604753645</v>
      </c>
      <c r="AT56" s="66">
        <f t="shared" si="31"/>
        <v>16.92189604753645</v>
      </c>
      <c r="AU56" s="66">
        <f t="shared" si="31"/>
        <v>16.92189604753645</v>
      </c>
      <c r="AV56" s="66">
        <f t="shared" si="31"/>
        <v>16.92189604753645</v>
      </c>
      <c r="AW56" s="66">
        <f t="shared" si="31"/>
        <v>16.92189604753645</v>
      </c>
      <c r="AX56" s="66">
        <f t="shared" si="31"/>
        <v>16.92189604753645</v>
      </c>
      <c r="AY56" s="66">
        <f t="shared" si="31"/>
        <v>16.92189604753645</v>
      </c>
      <c r="AZ56" s="66">
        <f t="shared" si="31"/>
        <v>16.92189604753645</v>
      </c>
      <c r="BA56" s="66">
        <f t="shared" si="31"/>
        <v>16.92189604753645</v>
      </c>
      <c r="BB56" s="66">
        <f t="shared" si="31"/>
        <v>16.92189604753645</v>
      </c>
      <c r="BC56" s="66">
        <f t="shared" si="31"/>
        <v>16.92189604753645</v>
      </c>
      <c r="BD56" s="66">
        <f t="shared" si="31"/>
        <v>6.1061066660939503</v>
      </c>
      <c r="BE56" s="66">
        <f t="shared" si="31"/>
        <v>0</v>
      </c>
      <c r="BF56" s="66">
        <f t="shared" si="31"/>
        <v>0</v>
      </c>
      <c r="BG56" s="66">
        <f t="shared" si="31"/>
        <v>0</v>
      </c>
      <c r="BH56" s="66">
        <f t="shared" si="31"/>
        <v>0</v>
      </c>
      <c r="BI56" s="66">
        <f t="shared" si="31"/>
        <v>0</v>
      </c>
      <c r="BJ56" s="66">
        <f t="shared" si="31"/>
        <v>0</v>
      </c>
      <c r="BK56" s="66">
        <f t="shared" si="31"/>
        <v>0</v>
      </c>
      <c r="BL56" s="66">
        <f t="shared" si="31"/>
        <v>0</v>
      </c>
      <c r="BM56" s="35"/>
      <c r="BN56" s="72">
        <f>SUM(B56:BM56)</f>
        <v>835.27901299537905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2">B50</f>
        <v>0</v>
      </c>
      <c r="C59" s="72">
        <f t="shared" si="32"/>
        <v>0</v>
      </c>
      <c r="D59" s="72">
        <f t="shared" si="32"/>
        <v>0</v>
      </c>
      <c r="E59" s="72">
        <f t="shared" si="32"/>
        <v>0</v>
      </c>
      <c r="F59" s="72">
        <f t="shared" si="32"/>
        <v>0</v>
      </c>
      <c r="G59" s="72">
        <f t="shared" si="32"/>
        <v>104.93343660508243</v>
      </c>
      <c r="H59" s="72">
        <f t="shared" si="32"/>
        <v>205.61061673330622</v>
      </c>
      <c r="I59" s="72">
        <f t="shared" si="32"/>
        <v>197.25931312031918</v>
      </c>
      <c r="J59" s="72">
        <f t="shared" si="32"/>
        <v>189.21793595205742</v>
      </c>
      <c r="K59" s="72">
        <f t="shared" si="32"/>
        <v>181.46328536029768</v>
      </c>
      <c r="L59" s="72">
        <f t="shared" si="32"/>
        <v>173.97394608206471</v>
      </c>
      <c r="M59" s="72">
        <f t="shared" si="32"/>
        <v>166.72999002542323</v>
      </c>
      <c r="N59" s="72">
        <f t="shared" si="32"/>
        <v>159.71297626947788</v>
      </c>
      <c r="O59" s="72">
        <f t="shared" si="32"/>
        <v>152.82266948613611</v>
      </c>
      <c r="P59" s="72">
        <f t="shared" si="32"/>
        <v>145.95020875527374</v>
      </c>
      <c r="Q59" s="72">
        <f t="shared" si="32"/>
        <v>139.07774802441136</v>
      </c>
      <c r="R59" s="72">
        <f t="shared" si="32"/>
        <v>132.20528729354899</v>
      </c>
      <c r="S59" s="72">
        <f t="shared" si="32"/>
        <v>125.33282656268661</v>
      </c>
      <c r="T59" s="72">
        <f t="shared" si="32"/>
        <v>118.46036583182421</v>
      </c>
      <c r="U59" s="72">
        <f t="shared" si="32"/>
        <v>111.58790510096185</v>
      </c>
      <c r="V59" s="72">
        <f t="shared" si="32"/>
        <v>104.71544437009945</v>
      </c>
      <c r="W59" s="72">
        <f t="shared" si="32"/>
        <v>97.84298363923709</v>
      </c>
      <c r="X59" s="72">
        <f t="shared" si="32"/>
        <v>90.97052290837469</v>
      </c>
      <c r="Y59" s="72">
        <f t="shared" si="32"/>
        <v>84.098062177512332</v>
      </c>
      <c r="Z59" s="72">
        <f t="shared" si="32"/>
        <v>77.225601446649932</v>
      </c>
      <c r="AA59" s="72">
        <f t="shared" si="32"/>
        <v>71.016716433812533</v>
      </c>
      <c r="AB59" s="72">
        <f t="shared" si="32"/>
        <v>66.13498285702498</v>
      </c>
      <c r="AC59" s="72">
        <f t="shared" si="32"/>
        <v>61.916824998262427</v>
      </c>
      <c r="AD59" s="72">
        <f t="shared" si="32"/>
        <v>57.698667139499833</v>
      </c>
      <c r="AE59" s="72">
        <f t="shared" si="32"/>
        <v>53.480509280737245</v>
      </c>
      <c r="AF59" s="72">
        <f t="shared" si="32"/>
        <v>49.262351421974664</v>
      </c>
      <c r="AG59" s="72">
        <f t="shared" si="32"/>
        <v>45.044193563212069</v>
      </c>
      <c r="AH59" s="72">
        <f t="shared" si="32"/>
        <v>40.826035704449488</v>
      </c>
      <c r="AI59" s="72">
        <f t="shared" si="32"/>
        <v>36.607877845686893</v>
      </c>
      <c r="AJ59" s="72">
        <f t="shared" si="32"/>
        <v>32.389719986924312</v>
      </c>
      <c r="AK59" s="72">
        <f t="shared" si="32"/>
        <v>28.171562128161717</v>
      </c>
      <c r="AL59" s="72">
        <f t="shared" si="32"/>
        <v>23.953404269399137</v>
      </c>
      <c r="AM59" s="72">
        <f t="shared" si="32"/>
        <v>19.735246410636542</v>
      </c>
      <c r="AN59" s="72">
        <f t="shared" si="32"/>
        <v>15.517088551873956</v>
      </c>
      <c r="AO59" s="72">
        <f t="shared" si="32"/>
        <v>11.298930693111364</v>
      </c>
      <c r="AP59" s="72">
        <f t="shared" si="32"/>
        <v>7.0807728343487764</v>
      </c>
      <c r="AQ59" s="72">
        <f t="shared" si="32"/>
        <v>2.8626149755861858</v>
      </c>
      <c r="AR59" s="72">
        <f t="shared" si="32"/>
        <v>-1.355542883176402</v>
      </c>
      <c r="AS59" s="72">
        <f t="shared" si="32"/>
        <v>-5.5737007419389926</v>
      </c>
      <c r="AT59" s="72">
        <f t="shared" si="32"/>
        <v>-9.7918586007015804</v>
      </c>
      <c r="AU59" s="72">
        <f t="shared" si="32"/>
        <v>-14.010016459464172</v>
      </c>
      <c r="AV59" s="72">
        <f t="shared" si="32"/>
        <v>-18.22817431822676</v>
      </c>
      <c r="AW59" s="72">
        <f t="shared" si="32"/>
        <v>-22.446332176989351</v>
      </c>
      <c r="AX59" s="72">
        <f t="shared" si="32"/>
        <v>-26.664490035751935</v>
      </c>
      <c r="AY59" s="72">
        <f t="shared" si="32"/>
        <v>-30.882647894514527</v>
      </c>
      <c r="AZ59" s="72">
        <f t="shared" si="32"/>
        <v>-35.100805753277122</v>
      </c>
      <c r="BA59" s="72">
        <f t="shared" si="32"/>
        <v>-39.318963612039703</v>
      </c>
      <c r="BB59" s="72">
        <f t="shared" si="32"/>
        <v>-43.537121470802262</v>
      </c>
      <c r="BC59" s="72">
        <f t="shared" si="32"/>
        <v>-47.755279329564857</v>
      </c>
      <c r="BD59" s="72">
        <f t="shared" si="32"/>
        <v>-24.933963734721011</v>
      </c>
      <c r="BE59" s="72">
        <f t="shared" si="32"/>
        <v>-3.5692104958708892E-3</v>
      </c>
      <c r="BF59" s="72">
        <f t="shared" si="32"/>
        <v>-3.5692104958708892E-3</v>
      </c>
      <c r="BG59" s="72">
        <f t="shared" si="32"/>
        <v>-3.5692104958708892E-3</v>
      </c>
      <c r="BH59" s="72">
        <f t="shared" si="32"/>
        <v>-3.5692104958708892E-3</v>
      </c>
      <c r="BI59" s="72">
        <f t="shared" si="32"/>
        <v>-3.5692104958708892E-3</v>
      </c>
      <c r="BJ59" s="72">
        <f t="shared" si="32"/>
        <v>-3.5692104958708892E-3</v>
      </c>
      <c r="BK59" s="72">
        <f t="shared" si="32"/>
        <v>-3.5692104958708892E-3</v>
      </c>
      <c r="BL59" s="72">
        <f t="shared" si="32"/>
        <v>-3.5692104958708892E-3</v>
      </c>
      <c r="BM59" s="35"/>
      <c r="BN59" s="72">
        <f>SUM(B59:BM59)</f>
        <v>3062.5611741443131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>'Capital Structure'!W16</f>
        <v>9.5899999999999999E-2</v>
      </c>
      <c r="G60" s="355">
        <f>'Capital Structure'!AC16</f>
        <v>9.5200000000000007E-2</v>
      </c>
      <c r="H60" s="355">
        <f t="shared" ref="H60:BL60" si="33">G60</f>
        <v>9.5200000000000007E-2</v>
      </c>
      <c r="I60" s="355">
        <f t="shared" si="33"/>
        <v>9.5200000000000007E-2</v>
      </c>
      <c r="J60" s="355">
        <f t="shared" si="33"/>
        <v>9.5200000000000007E-2</v>
      </c>
      <c r="K60" s="355">
        <f t="shared" si="33"/>
        <v>9.5200000000000007E-2</v>
      </c>
      <c r="L60" s="355">
        <f t="shared" si="33"/>
        <v>9.5200000000000007E-2</v>
      </c>
      <c r="M60" s="355">
        <f t="shared" si="33"/>
        <v>9.5200000000000007E-2</v>
      </c>
      <c r="N60" s="355">
        <f t="shared" si="33"/>
        <v>9.5200000000000007E-2</v>
      </c>
      <c r="O60" s="355">
        <f t="shared" si="33"/>
        <v>9.5200000000000007E-2</v>
      </c>
      <c r="P60" s="355">
        <f t="shared" si="33"/>
        <v>9.5200000000000007E-2</v>
      </c>
      <c r="Q60" s="355">
        <f t="shared" si="33"/>
        <v>9.5200000000000007E-2</v>
      </c>
      <c r="R60" s="355">
        <f t="shared" si="33"/>
        <v>9.5200000000000007E-2</v>
      </c>
      <c r="S60" s="355">
        <f t="shared" si="33"/>
        <v>9.5200000000000007E-2</v>
      </c>
      <c r="T60" s="355">
        <f t="shared" si="33"/>
        <v>9.5200000000000007E-2</v>
      </c>
      <c r="U60" s="355">
        <f t="shared" si="33"/>
        <v>9.5200000000000007E-2</v>
      </c>
      <c r="V60" s="355">
        <f t="shared" si="33"/>
        <v>9.5200000000000007E-2</v>
      </c>
      <c r="W60" s="355">
        <f t="shared" si="33"/>
        <v>9.5200000000000007E-2</v>
      </c>
      <c r="X60" s="355">
        <f t="shared" si="33"/>
        <v>9.5200000000000007E-2</v>
      </c>
      <c r="Y60" s="355">
        <f t="shared" si="33"/>
        <v>9.5200000000000007E-2</v>
      </c>
      <c r="Z60" s="355">
        <f t="shared" si="33"/>
        <v>9.5200000000000007E-2</v>
      </c>
      <c r="AA60" s="355">
        <f t="shared" si="33"/>
        <v>9.5200000000000007E-2</v>
      </c>
      <c r="AB60" s="355">
        <f t="shared" si="33"/>
        <v>9.5200000000000007E-2</v>
      </c>
      <c r="AC60" s="355">
        <f t="shared" si="33"/>
        <v>9.5200000000000007E-2</v>
      </c>
      <c r="AD60" s="355">
        <f t="shared" si="33"/>
        <v>9.5200000000000007E-2</v>
      </c>
      <c r="AE60" s="355">
        <f t="shared" si="33"/>
        <v>9.5200000000000007E-2</v>
      </c>
      <c r="AF60" s="355">
        <f t="shared" si="33"/>
        <v>9.5200000000000007E-2</v>
      </c>
      <c r="AG60" s="355">
        <f t="shared" si="33"/>
        <v>9.5200000000000007E-2</v>
      </c>
      <c r="AH60" s="355">
        <f t="shared" si="33"/>
        <v>9.5200000000000007E-2</v>
      </c>
      <c r="AI60" s="355">
        <f t="shared" si="33"/>
        <v>9.5200000000000007E-2</v>
      </c>
      <c r="AJ60" s="355">
        <f t="shared" si="33"/>
        <v>9.5200000000000007E-2</v>
      </c>
      <c r="AK60" s="355">
        <f t="shared" si="33"/>
        <v>9.5200000000000007E-2</v>
      </c>
      <c r="AL60" s="355">
        <f t="shared" si="33"/>
        <v>9.5200000000000007E-2</v>
      </c>
      <c r="AM60" s="355">
        <f t="shared" si="33"/>
        <v>9.5200000000000007E-2</v>
      </c>
      <c r="AN60" s="355">
        <f t="shared" si="33"/>
        <v>9.5200000000000007E-2</v>
      </c>
      <c r="AO60" s="355">
        <f t="shared" si="33"/>
        <v>9.5200000000000007E-2</v>
      </c>
      <c r="AP60" s="355">
        <f t="shared" si="33"/>
        <v>9.5200000000000007E-2</v>
      </c>
      <c r="AQ60" s="355">
        <f t="shared" si="33"/>
        <v>9.5200000000000007E-2</v>
      </c>
      <c r="AR60" s="355">
        <f t="shared" si="33"/>
        <v>9.5200000000000007E-2</v>
      </c>
      <c r="AS60" s="355">
        <f t="shared" si="33"/>
        <v>9.5200000000000007E-2</v>
      </c>
      <c r="AT60" s="355">
        <f t="shared" si="33"/>
        <v>9.5200000000000007E-2</v>
      </c>
      <c r="AU60" s="355">
        <f t="shared" si="33"/>
        <v>9.5200000000000007E-2</v>
      </c>
      <c r="AV60" s="355">
        <f t="shared" si="33"/>
        <v>9.5200000000000007E-2</v>
      </c>
      <c r="AW60" s="355">
        <f t="shared" si="33"/>
        <v>9.5200000000000007E-2</v>
      </c>
      <c r="AX60" s="355">
        <f t="shared" si="33"/>
        <v>9.5200000000000007E-2</v>
      </c>
      <c r="AY60" s="355">
        <f t="shared" si="33"/>
        <v>9.5200000000000007E-2</v>
      </c>
      <c r="AZ60" s="355">
        <f t="shared" si="33"/>
        <v>9.5200000000000007E-2</v>
      </c>
      <c r="BA60" s="355">
        <f t="shared" si="33"/>
        <v>9.5200000000000007E-2</v>
      </c>
      <c r="BB60" s="355">
        <f t="shared" si="33"/>
        <v>9.5200000000000007E-2</v>
      </c>
      <c r="BC60" s="355">
        <f t="shared" si="33"/>
        <v>9.5200000000000007E-2</v>
      </c>
      <c r="BD60" s="355">
        <f t="shared" si="33"/>
        <v>9.5200000000000007E-2</v>
      </c>
      <c r="BE60" s="355">
        <f t="shared" si="33"/>
        <v>9.5200000000000007E-2</v>
      </c>
      <c r="BF60" s="355">
        <f t="shared" si="33"/>
        <v>9.5200000000000007E-2</v>
      </c>
      <c r="BG60" s="355">
        <f t="shared" si="33"/>
        <v>9.5200000000000007E-2</v>
      </c>
      <c r="BH60" s="355">
        <f t="shared" si="33"/>
        <v>9.5200000000000007E-2</v>
      </c>
      <c r="BI60" s="355">
        <f t="shared" si="33"/>
        <v>9.5200000000000007E-2</v>
      </c>
      <c r="BJ60" s="355">
        <f t="shared" si="33"/>
        <v>9.5200000000000007E-2</v>
      </c>
      <c r="BK60" s="355">
        <f t="shared" si="33"/>
        <v>9.5200000000000007E-2</v>
      </c>
      <c r="BL60" s="355">
        <f t="shared" si="33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4">+B59*B60</f>
        <v>0</v>
      </c>
      <c r="C61" s="72">
        <f t="shared" si="34"/>
        <v>0</v>
      </c>
      <c r="D61" s="72">
        <f t="shared" si="34"/>
        <v>0</v>
      </c>
      <c r="E61" s="72">
        <f t="shared" si="34"/>
        <v>0</v>
      </c>
      <c r="F61" s="72">
        <f>+F59*F60</f>
        <v>0</v>
      </c>
      <c r="G61" s="72">
        <f t="shared" ref="G61:BL61" si="35">+G59*G60</f>
        <v>9.989663164803849</v>
      </c>
      <c r="H61" s="72">
        <f t="shared" si="35"/>
        <v>19.574130713010753</v>
      </c>
      <c r="I61" s="72">
        <f t="shared" si="35"/>
        <v>18.779086609054389</v>
      </c>
      <c r="J61" s="72">
        <f t="shared" si="35"/>
        <v>18.013547502635866</v>
      </c>
      <c r="K61" s="72">
        <f t="shared" si="35"/>
        <v>17.275304766300341</v>
      </c>
      <c r="L61" s="72">
        <f t="shared" si="35"/>
        <v>16.562319667012563</v>
      </c>
      <c r="M61" s="72">
        <f t="shared" si="35"/>
        <v>15.872695050420292</v>
      </c>
      <c r="N61" s="72">
        <f t="shared" si="35"/>
        <v>15.204675340854296</v>
      </c>
      <c r="O61" s="72">
        <f t="shared" si="35"/>
        <v>14.548718135080158</v>
      </c>
      <c r="P61" s="72">
        <f t="shared" si="35"/>
        <v>13.894459873502061</v>
      </c>
      <c r="Q61" s="72">
        <f t="shared" si="35"/>
        <v>13.240201611923963</v>
      </c>
      <c r="R61" s="72">
        <f t="shared" si="35"/>
        <v>12.585943350345865</v>
      </c>
      <c r="S61" s="72">
        <f t="shared" si="35"/>
        <v>11.931685088767766</v>
      </c>
      <c r="T61" s="72">
        <f t="shared" si="35"/>
        <v>11.277426827189664</v>
      </c>
      <c r="U61" s="72">
        <f t="shared" si="35"/>
        <v>10.623168565611568</v>
      </c>
      <c r="V61" s="72">
        <f t="shared" si="35"/>
        <v>9.9689103040334679</v>
      </c>
      <c r="W61" s="72">
        <f t="shared" si="35"/>
        <v>9.3146520424553714</v>
      </c>
      <c r="X61" s="72">
        <f t="shared" si="35"/>
        <v>8.6603937808772713</v>
      </c>
      <c r="Y61" s="72">
        <f t="shared" si="35"/>
        <v>8.0061355192991748</v>
      </c>
      <c r="Z61" s="72">
        <f t="shared" si="35"/>
        <v>7.3518772577210738</v>
      </c>
      <c r="AA61" s="72">
        <f t="shared" si="35"/>
        <v>6.7607914044989537</v>
      </c>
      <c r="AB61" s="72">
        <f t="shared" si="35"/>
        <v>6.2960503679887783</v>
      </c>
      <c r="AC61" s="72">
        <f t="shared" si="35"/>
        <v>5.8944817398345837</v>
      </c>
      <c r="AD61" s="72">
        <f t="shared" si="35"/>
        <v>5.4929131116803847</v>
      </c>
      <c r="AE61" s="72">
        <f t="shared" si="35"/>
        <v>5.0913444835261856</v>
      </c>
      <c r="AF61" s="72">
        <f t="shared" si="35"/>
        <v>4.6897758553719884</v>
      </c>
      <c r="AG61" s="72">
        <f t="shared" si="35"/>
        <v>4.2882072272177894</v>
      </c>
      <c r="AH61" s="72">
        <f t="shared" si="35"/>
        <v>3.8866385990635917</v>
      </c>
      <c r="AI61" s="72">
        <f t="shared" si="35"/>
        <v>3.4850699709093926</v>
      </c>
      <c r="AJ61" s="72">
        <f t="shared" si="35"/>
        <v>3.0835013427551949</v>
      </c>
      <c r="AK61" s="72">
        <f t="shared" si="35"/>
        <v>2.6819327146009959</v>
      </c>
      <c r="AL61" s="72">
        <f t="shared" si="35"/>
        <v>2.2803640864467978</v>
      </c>
      <c r="AM61" s="72">
        <f t="shared" si="35"/>
        <v>1.878795458292599</v>
      </c>
      <c r="AN61" s="72">
        <f t="shared" si="35"/>
        <v>1.4772268301384006</v>
      </c>
      <c r="AO61" s="72">
        <f t="shared" si="35"/>
        <v>1.075658201984202</v>
      </c>
      <c r="AP61" s="72">
        <f t="shared" si="35"/>
        <v>0.67408957383000356</v>
      </c>
      <c r="AQ61" s="72">
        <f t="shared" si="35"/>
        <v>0.27252094567580493</v>
      </c>
      <c r="AR61" s="72">
        <f t="shared" si="35"/>
        <v>-0.12904768247839349</v>
      </c>
      <c r="AS61" s="72">
        <f t="shared" si="35"/>
        <v>-0.53061631063259218</v>
      </c>
      <c r="AT61" s="72">
        <f t="shared" si="35"/>
        <v>-0.93218493878679054</v>
      </c>
      <c r="AU61" s="72">
        <f t="shared" si="35"/>
        <v>-1.3337535669409892</v>
      </c>
      <c r="AV61" s="72">
        <f t="shared" si="35"/>
        <v>-1.7353221950951876</v>
      </c>
      <c r="AW61" s="72">
        <f t="shared" si="35"/>
        <v>-2.1368908232493862</v>
      </c>
      <c r="AX61" s="72">
        <f t="shared" si="35"/>
        <v>-2.5384594514035843</v>
      </c>
      <c r="AY61" s="72">
        <f t="shared" si="35"/>
        <v>-2.9400280795577833</v>
      </c>
      <c r="AZ61" s="72">
        <f t="shared" si="35"/>
        <v>-3.3415967077119824</v>
      </c>
      <c r="BA61" s="72">
        <f t="shared" si="35"/>
        <v>-3.7431653358661801</v>
      </c>
      <c r="BB61" s="72">
        <f t="shared" si="35"/>
        <v>-4.144733964020376</v>
      </c>
      <c r="BC61" s="72">
        <f t="shared" si="35"/>
        <v>-4.546302592174575</v>
      </c>
      <c r="BD61" s="72">
        <f t="shared" si="35"/>
        <v>-2.3737133475454404</v>
      </c>
      <c r="BE61" s="72">
        <f t="shared" si="35"/>
        <v>-3.3978883920690866E-4</v>
      </c>
      <c r="BF61" s="72">
        <f t="shared" si="35"/>
        <v>-3.3978883920690866E-4</v>
      </c>
      <c r="BG61" s="72">
        <f t="shared" si="35"/>
        <v>-3.3978883920690866E-4</v>
      </c>
      <c r="BH61" s="72">
        <f t="shared" si="35"/>
        <v>-3.3978883920690866E-4</v>
      </c>
      <c r="BI61" s="72">
        <f t="shared" si="35"/>
        <v>-3.3978883920690866E-4</v>
      </c>
      <c r="BJ61" s="72">
        <f t="shared" si="35"/>
        <v>-3.3978883920690866E-4</v>
      </c>
      <c r="BK61" s="72">
        <f t="shared" si="35"/>
        <v>-3.3978883920690866E-4</v>
      </c>
      <c r="BL61" s="72">
        <f t="shared" si="35"/>
        <v>-3.3978883920690866E-4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6">B56</f>
        <v>0</v>
      </c>
      <c r="C62" s="65">
        <f t="shared" si="36"/>
        <v>0</v>
      </c>
      <c r="D62" s="65">
        <f t="shared" si="36"/>
        <v>0</v>
      </c>
      <c r="E62" s="65">
        <f t="shared" si="36"/>
        <v>0</v>
      </c>
      <c r="F62" s="65">
        <f t="shared" si="36"/>
        <v>0</v>
      </c>
      <c r="G62" s="65">
        <f t="shared" si="36"/>
        <v>16.92189604753645</v>
      </c>
      <c r="H62" s="65">
        <f t="shared" si="36"/>
        <v>16.92189604753645</v>
      </c>
      <c r="I62" s="65">
        <f t="shared" si="36"/>
        <v>16.92189604753645</v>
      </c>
      <c r="J62" s="65">
        <f t="shared" si="36"/>
        <v>16.92189604753645</v>
      </c>
      <c r="K62" s="65">
        <f t="shared" si="36"/>
        <v>16.92189604753645</v>
      </c>
      <c r="L62" s="65">
        <f t="shared" si="36"/>
        <v>16.92189604753645</v>
      </c>
      <c r="M62" s="65">
        <f t="shared" si="36"/>
        <v>16.92189604753645</v>
      </c>
      <c r="N62" s="65">
        <f t="shared" si="36"/>
        <v>16.92189604753645</v>
      </c>
      <c r="O62" s="65">
        <f t="shared" si="36"/>
        <v>16.92189604753645</v>
      </c>
      <c r="P62" s="65">
        <f t="shared" si="36"/>
        <v>16.92189604753645</v>
      </c>
      <c r="Q62" s="65">
        <f t="shared" si="36"/>
        <v>16.92189604753645</v>
      </c>
      <c r="R62" s="65">
        <f t="shared" si="36"/>
        <v>16.92189604753645</v>
      </c>
      <c r="S62" s="65">
        <f t="shared" si="36"/>
        <v>16.92189604753645</v>
      </c>
      <c r="T62" s="65">
        <f t="shared" si="36"/>
        <v>16.92189604753645</v>
      </c>
      <c r="U62" s="65">
        <f t="shared" si="36"/>
        <v>16.92189604753645</v>
      </c>
      <c r="V62" s="65">
        <f t="shared" si="36"/>
        <v>16.92189604753645</v>
      </c>
      <c r="W62" s="65">
        <f t="shared" si="36"/>
        <v>16.92189604753645</v>
      </c>
      <c r="X62" s="65">
        <f t="shared" si="36"/>
        <v>16.92189604753645</v>
      </c>
      <c r="Y62" s="65">
        <f t="shared" si="36"/>
        <v>16.92189604753645</v>
      </c>
      <c r="Z62" s="65">
        <f t="shared" si="36"/>
        <v>16.92189604753645</v>
      </c>
      <c r="AA62" s="65">
        <f t="shared" si="36"/>
        <v>16.92189604753645</v>
      </c>
      <c r="AB62" s="65">
        <f t="shared" si="36"/>
        <v>16.92189604753645</v>
      </c>
      <c r="AC62" s="65">
        <f t="shared" si="36"/>
        <v>16.92189604753645</v>
      </c>
      <c r="AD62" s="65">
        <f t="shared" si="36"/>
        <v>16.92189604753645</v>
      </c>
      <c r="AE62" s="65">
        <f t="shared" si="36"/>
        <v>16.92189604753645</v>
      </c>
      <c r="AF62" s="65">
        <f t="shared" si="36"/>
        <v>16.92189604753645</v>
      </c>
      <c r="AG62" s="65">
        <f t="shared" si="36"/>
        <v>16.92189604753645</v>
      </c>
      <c r="AH62" s="65">
        <f t="shared" si="36"/>
        <v>16.92189604753645</v>
      </c>
      <c r="AI62" s="65">
        <f t="shared" si="36"/>
        <v>16.92189604753645</v>
      </c>
      <c r="AJ62" s="65">
        <f t="shared" si="36"/>
        <v>16.92189604753645</v>
      </c>
      <c r="AK62" s="65">
        <f t="shared" si="36"/>
        <v>16.92189604753645</v>
      </c>
      <c r="AL62" s="65">
        <f t="shared" si="36"/>
        <v>16.92189604753645</v>
      </c>
      <c r="AM62" s="65">
        <f t="shared" si="36"/>
        <v>16.92189604753645</v>
      </c>
      <c r="AN62" s="65">
        <f t="shared" si="36"/>
        <v>16.92189604753645</v>
      </c>
      <c r="AO62" s="65">
        <f t="shared" si="36"/>
        <v>16.92189604753645</v>
      </c>
      <c r="AP62" s="65">
        <f t="shared" si="36"/>
        <v>16.92189604753645</v>
      </c>
      <c r="AQ62" s="65">
        <f t="shared" si="36"/>
        <v>16.92189604753645</v>
      </c>
      <c r="AR62" s="65">
        <f t="shared" si="36"/>
        <v>16.92189604753645</v>
      </c>
      <c r="AS62" s="65">
        <f t="shared" si="36"/>
        <v>16.92189604753645</v>
      </c>
      <c r="AT62" s="65">
        <f t="shared" si="36"/>
        <v>16.92189604753645</v>
      </c>
      <c r="AU62" s="65">
        <f t="shared" si="36"/>
        <v>16.92189604753645</v>
      </c>
      <c r="AV62" s="65">
        <f t="shared" si="36"/>
        <v>16.92189604753645</v>
      </c>
      <c r="AW62" s="65">
        <f t="shared" si="36"/>
        <v>16.92189604753645</v>
      </c>
      <c r="AX62" s="65">
        <f t="shared" si="36"/>
        <v>16.92189604753645</v>
      </c>
      <c r="AY62" s="65">
        <f t="shared" si="36"/>
        <v>16.92189604753645</v>
      </c>
      <c r="AZ62" s="65">
        <f t="shared" si="36"/>
        <v>16.92189604753645</v>
      </c>
      <c r="BA62" s="65">
        <f t="shared" si="36"/>
        <v>16.92189604753645</v>
      </c>
      <c r="BB62" s="65">
        <f t="shared" si="36"/>
        <v>16.92189604753645</v>
      </c>
      <c r="BC62" s="65">
        <f t="shared" si="36"/>
        <v>16.92189604753645</v>
      </c>
      <c r="BD62" s="65">
        <f t="shared" si="36"/>
        <v>6.1061066660939503</v>
      </c>
      <c r="BE62" s="65">
        <f t="shared" si="36"/>
        <v>0</v>
      </c>
      <c r="BF62" s="65">
        <f t="shared" si="36"/>
        <v>0</v>
      </c>
      <c r="BG62" s="65">
        <f t="shared" si="36"/>
        <v>0</v>
      </c>
      <c r="BH62" s="65">
        <f t="shared" si="36"/>
        <v>0</v>
      </c>
      <c r="BI62" s="65">
        <f t="shared" si="36"/>
        <v>0</v>
      </c>
      <c r="BJ62" s="65">
        <f t="shared" si="36"/>
        <v>0</v>
      </c>
      <c r="BK62" s="65">
        <f t="shared" si="36"/>
        <v>0</v>
      </c>
      <c r="BL62" s="65">
        <f t="shared" si="36"/>
        <v>0</v>
      </c>
      <c r="BM62" s="35"/>
      <c r="BN62" s="72">
        <f>SUM(B62:BM62)</f>
        <v>835.27901299537905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7">SUM(C61:C62)</f>
        <v>0</v>
      </c>
      <c r="D63" s="72">
        <f t="shared" si="37"/>
        <v>0</v>
      </c>
      <c r="E63" s="72">
        <f t="shared" si="37"/>
        <v>0</v>
      </c>
      <c r="F63" s="72">
        <f t="shared" si="37"/>
        <v>0</v>
      </c>
      <c r="G63" s="72">
        <f t="shared" si="37"/>
        <v>26.9115592123403</v>
      </c>
      <c r="H63" s="72">
        <f t="shared" si="37"/>
        <v>36.496026760547203</v>
      </c>
      <c r="I63" s="72">
        <f t="shared" si="37"/>
        <v>35.700982656590838</v>
      </c>
      <c r="J63" s="72">
        <f t="shared" si="37"/>
        <v>34.935443550172316</v>
      </c>
      <c r="K63" s="72">
        <f t="shared" si="37"/>
        <v>34.197200813836787</v>
      </c>
      <c r="L63" s="72">
        <f t="shared" si="37"/>
        <v>33.484215714549009</v>
      </c>
      <c r="M63" s="72">
        <f t="shared" si="37"/>
        <v>32.79459109795674</v>
      </c>
      <c r="N63" s="72">
        <f t="shared" si="37"/>
        <v>32.126571388390744</v>
      </c>
      <c r="O63" s="72">
        <f t="shared" si="37"/>
        <v>31.470614182616607</v>
      </c>
      <c r="P63" s="72">
        <f t="shared" si="37"/>
        <v>30.816355921038511</v>
      </c>
      <c r="Q63" s="72">
        <f t="shared" si="37"/>
        <v>30.162097659460414</v>
      </c>
      <c r="R63" s="72">
        <f t="shared" si="37"/>
        <v>29.507839397882314</v>
      </c>
      <c r="S63" s="72">
        <f t="shared" si="37"/>
        <v>28.853581136304214</v>
      </c>
      <c r="T63" s="72">
        <f t="shared" si="37"/>
        <v>28.199322874726114</v>
      </c>
      <c r="U63" s="72">
        <f t="shared" si="37"/>
        <v>27.545064613148018</v>
      </c>
      <c r="V63" s="72">
        <f t="shared" si="37"/>
        <v>26.890806351569918</v>
      </c>
      <c r="W63" s="72">
        <f t="shared" si="37"/>
        <v>26.236548089991821</v>
      </c>
      <c r="X63" s="72">
        <f t="shared" si="37"/>
        <v>25.582289828413721</v>
      </c>
      <c r="Y63" s="72">
        <f t="shared" si="37"/>
        <v>24.928031566835624</v>
      </c>
      <c r="Z63" s="72">
        <f t="shared" si="37"/>
        <v>24.273773305257524</v>
      </c>
      <c r="AA63" s="72">
        <f t="shared" si="37"/>
        <v>23.682687452035402</v>
      </c>
      <c r="AB63" s="72">
        <f t="shared" si="37"/>
        <v>23.217946415525226</v>
      </c>
      <c r="AC63" s="72">
        <f t="shared" si="37"/>
        <v>22.816377787371032</v>
      </c>
      <c r="AD63" s="72">
        <f t="shared" si="37"/>
        <v>22.414809159216833</v>
      </c>
      <c r="AE63" s="72">
        <f t="shared" si="37"/>
        <v>22.013240531062635</v>
      </c>
      <c r="AF63" s="72">
        <f t="shared" si="37"/>
        <v>21.611671902908437</v>
      </c>
      <c r="AG63" s="72">
        <f t="shared" si="37"/>
        <v>21.210103274754239</v>
      </c>
      <c r="AH63" s="72">
        <f t="shared" si="37"/>
        <v>20.808534646600041</v>
      </c>
      <c r="AI63" s="72">
        <f t="shared" si="37"/>
        <v>20.406966018445843</v>
      </c>
      <c r="AJ63" s="72">
        <f t="shared" si="37"/>
        <v>20.005397390291645</v>
      </c>
      <c r="AK63" s="72">
        <f t="shared" si="37"/>
        <v>19.603828762137447</v>
      </c>
      <c r="AL63" s="72">
        <f t="shared" si="37"/>
        <v>19.202260133983248</v>
      </c>
      <c r="AM63" s="72">
        <f t="shared" si="37"/>
        <v>18.80069150582905</v>
      </c>
      <c r="AN63" s="72">
        <f t="shared" si="37"/>
        <v>18.399122877674849</v>
      </c>
      <c r="AO63" s="72">
        <f t="shared" si="37"/>
        <v>17.99755424952065</v>
      </c>
      <c r="AP63" s="72">
        <f t="shared" si="37"/>
        <v>17.595985621366452</v>
      </c>
      <c r="AQ63" s="72">
        <f t="shared" si="37"/>
        <v>17.194416993212254</v>
      </c>
      <c r="AR63" s="72">
        <f t="shared" si="37"/>
        <v>16.792848365058056</v>
      </c>
      <c r="AS63" s="72">
        <f t="shared" si="37"/>
        <v>16.391279736903858</v>
      </c>
      <c r="AT63" s="72">
        <f t="shared" si="37"/>
        <v>15.98971110874966</v>
      </c>
      <c r="AU63" s="72">
        <f t="shared" si="37"/>
        <v>15.58814248059546</v>
      </c>
      <c r="AV63" s="72">
        <f t="shared" si="37"/>
        <v>15.186573852441262</v>
      </c>
      <c r="AW63" s="72">
        <f t="shared" si="37"/>
        <v>14.785005224287064</v>
      </c>
      <c r="AX63" s="72">
        <f t="shared" si="37"/>
        <v>14.383436596132865</v>
      </c>
      <c r="AY63" s="72">
        <f t="shared" si="37"/>
        <v>13.981867967978665</v>
      </c>
      <c r="AZ63" s="72">
        <f t="shared" si="37"/>
        <v>13.580299339824467</v>
      </c>
      <c r="BA63" s="72">
        <f t="shared" si="37"/>
        <v>13.178730711670269</v>
      </c>
      <c r="BB63" s="72">
        <f t="shared" si="37"/>
        <v>12.777162083516075</v>
      </c>
      <c r="BC63" s="72">
        <f t="shared" si="37"/>
        <v>12.375593455361875</v>
      </c>
      <c r="BD63" s="72">
        <f t="shared" si="37"/>
        <v>3.7323933185485099</v>
      </c>
      <c r="BE63" s="72">
        <f t="shared" si="37"/>
        <v>-3.3978883920690866E-4</v>
      </c>
      <c r="BF63" s="72">
        <f t="shared" si="37"/>
        <v>-3.3978883920690866E-4</v>
      </c>
      <c r="BG63" s="72">
        <f t="shared" si="37"/>
        <v>-3.3978883920690866E-4</v>
      </c>
      <c r="BH63" s="72">
        <f t="shared" si="37"/>
        <v>-3.3978883920690866E-4</v>
      </c>
      <c r="BI63" s="72">
        <f t="shared" si="37"/>
        <v>-3.3978883920690866E-4</v>
      </c>
      <c r="BJ63" s="72">
        <f t="shared" si="37"/>
        <v>-3.3978883920690866E-4</v>
      </c>
      <c r="BK63" s="72">
        <f t="shared" si="37"/>
        <v>-3.3978883920690866E-4</v>
      </c>
      <c r="BL63" s="72">
        <f t="shared" si="37"/>
        <v>-3.3978883920690866E-4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8">F64</f>
        <v>1.0297600659046442</v>
      </c>
      <c r="H64" s="211">
        <f t="shared" si="38"/>
        <v>1.0297600659046442</v>
      </c>
      <c r="I64" s="211">
        <f t="shared" si="38"/>
        <v>1.0297600659046442</v>
      </c>
      <c r="J64" s="211">
        <f t="shared" si="38"/>
        <v>1.0297600659046442</v>
      </c>
      <c r="K64" s="211">
        <f t="shared" si="38"/>
        <v>1.0297600659046442</v>
      </c>
      <c r="L64" s="211">
        <f t="shared" si="38"/>
        <v>1.0297600659046442</v>
      </c>
      <c r="M64" s="211">
        <f t="shared" si="38"/>
        <v>1.0297600659046442</v>
      </c>
      <c r="N64" s="211">
        <f t="shared" si="38"/>
        <v>1.0297600659046442</v>
      </c>
      <c r="O64" s="211">
        <f t="shared" si="38"/>
        <v>1.0297600659046442</v>
      </c>
      <c r="P64" s="211">
        <f t="shared" si="38"/>
        <v>1.0297600659046442</v>
      </c>
      <c r="Q64" s="211">
        <f t="shared" si="38"/>
        <v>1.0297600659046442</v>
      </c>
      <c r="R64" s="211">
        <f t="shared" si="38"/>
        <v>1.0297600659046442</v>
      </c>
      <c r="S64" s="211">
        <f t="shared" si="38"/>
        <v>1.0297600659046442</v>
      </c>
      <c r="T64" s="211">
        <f t="shared" si="38"/>
        <v>1.0297600659046442</v>
      </c>
      <c r="U64" s="211">
        <f t="shared" si="38"/>
        <v>1.0297600659046442</v>
      </c>
      <c r="V64" s="211">
        <f t="shared" si="38"/>
        <v>1.0297600659046442</v>
      </c>
      <c r="W64" s="211">
        <f t="shared" si="38"/>
        <v>1.0297600659046442</v>
      </c>
      <c r="X64" s="211">
        <f t="shared" si="38"/>
        <v>1.0297600659046442</v>
      </c>
      <c r="Y64" s="211">
        <f t="shared" si="38"/>
        <v>1.0297600659046442</v>
      </c>
      <c r="Z64" s="211">
        <f t="shared" si="38"/>
        <v>1.0297600659046442</v>
      </c>
      <c r="AA64" s="211">
        <f t="shared" si="38"/>
        <v>1.0297600659046442</v>
      </c>
      <c r="AB64" s="211">
        <f t="shared" si="38"/>
        <v>1.0297600659046442</v>
      </c>
      <c r="AC64" s="211">
        <f t="shared" si="38"/>
        <v>1.0297600659046442</v>
      </c>
      <c r="AD64" s="211">
        <f t="shared" si="38"/>
        <v>1.0297600659046442</v>
      </c>
      <c r="AE64" s="211">
        <f t="shared" si="38"/>
        <v>1.0297600659046442</v>
      </c>
      <c r="AF64" s="211">
        <f t="shared" si="38"/>
        <v>1.0297600659046442</v>
      </c>
      <c r="AG64" s="211">
        <f t="shared" si="38"/>
        <v>1.0297600659046442</v>
      </c>
      <c r="AH64" s="211">
        <f t="shared" si="38"/>
        <v>1.0297600659046442</v>
      </c>
      <c r="AI64" s="211">
        <f t="shared" si="38"/>
        <v>1.0297600659046442</v>
      </c>
      <c r="AJ64" s="211">
        <f t="shared" si="38"/>
        <v>1.0297600659046442</v>
      </c>
      <c r="AK64" s="211">
        <f t="shared" si="38"/>
        <v>1.0297600659046442</v>
      </c>
      <c r="AL64" s="211">
        <f t="shared" si="38"/>
        <v>1.0297600659046442</v>
      </c>
      <c r="AM64" s="211">
        <f t="shared" si="38"/>
        <v>1.0297600659046442</v>
      </c>
      <c r="AN64" s="211">
        <f t="shared" si="38"/>
        <v>1.0297600659046442</v>
      </c>
      <c r="AO64" s="211">
        <f t="shared" si="38"/>
        <v>1.0297600659046442</v>
      </c>
      <c r="AP64" s="211">
        <f t="shared" si="38"/>
        <v>1.0297600659046442</v>
      </c>
      <c r="AQ64" s="211">
        <f t="shared" si="38"/>
        <v>1.0297600659046442</v>
      </c>
      <c r="AR64" s="211">
        <f t="shared" si="38"/>
        <v>1.0297600659046442</v>
      </c>
      <c r="AS64" s="211">
        <f t="shared" si="38"/>
        <v>1.0297600659046442</v>
      </c>
      <c r="AT64" s="211">
        <f t="shared" si="38"/>
        <v>1.0297600659046442</v>
      </c>
      <c r="AU64" s="211">
        <f t="shared" si="38"/>
        <v>1.0297600659046442</v>
      </c>
      <c r="AV64" s="211">
        <f t="shared" si="38"/>
        <v>1.0297600659046442</v>
      </c>
      <c r="AW64" s="211">
        <f t="shared" si="38"/>
        <v>1.0297600659046442</v>
      </c>
      <c r="AX64" s="211">
        <f t="shared" si="38"/>
        <v>1.0297600659046442</v>
      </c>
      <c r="AY64" s="211">
        <f t="shared" si="38"/>
        <v>1.0297600659046442</v>
      </c>
      <c r="AZ64" s="211">
        <f t="shared" si="38"/>
        <v>1.0297600659046442</v>
      </c>
      <c r="BA64" s="211">
        <f t="shared" si="38"/>
        <v>1.0297600659046442</v>
      </c>
      <c r="BB64" s="211">
        <f t="shared" si="38"/>
        <v>1.0297600659046442</v>
      </c>
      <c r="BC64" s="211">
        <f t="shared" si="38"/>
        <v>1.0297600659046442</v>
      </c>
      <c r="BD64" s="211">
        <f t="shared" si="38"/>
        <v>1.0297600659046442</v>
      </c>
      <c r="BE64" s="211">
        <f t="shared" si="38"/>
        <v>1.0297600659046442</v>
      </c>
      <c r="BF64" s="211">
        <f t="shared" si="38"/>
        <v>1.0297600659046442</v>
      </c>
      <c r="BG64" s="211">
        <f t="shared" si="38"/>
        <v>1.0297600659046442</v>
      </c>
      <c r="BH64" s="211">
        <f t="shared" si="38"/>
        <v>1.0297600659046442</v>
      </c>
      <c r="BI64" s="211">
        <f t="shared" si="38"/>
        <v>1.0297600659046442</v>
      </c>
      <c r="BJ64" s="211">
        <f t="shared" si="38"/>
        <v>1.0297600659046442</v>
      </c>
      <c r="BK64" s="211">
        <f t="shared" si="38"/>
        <v>1.0297600659046442</v>
      </c>
      <c r="BL64" s="211">
        <f t="shared" si="38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9">C63*C64</f>
        <v>0</v>
      </c>
      <c r="D65" s="116">
        <f t="shared" si="39"/>
        <v>0</v>
      </c>
      <c r="E65" s="116">
        <f t="shared" si="39"/>
        <v>0</v>
      </c>
      <c r="F65" s="116">
        <f t="shared" si="39"/>
        <v>0</v>
      </c>
      <c r="G65" s="116">
        <f>G63*G64</f>
        <v>27.712448988096284</v>
      </c>
      <c r="H65" s="116">
        <f t="shared" si="39"/>
        <v>37.582150922198743</v>
      </c>
      <c r="I65" s="116">
        <f t="shared" si="39"/>
        <v>36.763446253311542</v>
      </c>
      <c r="J65" s="116">
        <f t="shared" si="39"/>
        <v>35.975124652633419</v>
      </c>
      <c r="K65" s="116">
        <f t="shared" si="39"/>
        <v>35.214911763810925</v>
      </c>
      <c r="L65" s="116">
        <f t="shared" si="39"/>
        <v>34.480708180979313</v>
      </c>
      <c r="M65" s="116">
        <f t="shared" si="39"/>
        <v>33.770560290347788</v>
      </c>
      <c r="N65" s="116">
        <f t="shared" si="39"/>
        <v>33.082660270199511</v>
      </c>
      <c r="O65" s="116">
        <f t="shared" si="39"/>
        <v>32.407181734750907</v>
      </c>
      <c r="P65" s="116">
        <f t="shared" si="39"/>
        <v>31.733452704189588</v>
      </c>
      <c r="Q65" s="116">
        <f t="shared" si="39"/>
        <v>31.05972367362827</v>
      </c>
      <c r="R65" s="116">
        <f t="shared" si="39"/>
        <v>30.385994643066947</v>
      </c>
      <c r="S65" s="116">
        <f t="shared" si="39"/>
        <v>29.712265612505625</v>
      </c>
      <c r="T65" s="116">
        <f t="shared" si="39"/>
        <v>29.038536581944303</v>
      </c>
      <c r="U65" s="116">
        <f t="shared" si="39"/>
        <v>28.364807551382984</v>
      </c>
      <c r="V65" s="116">
        <f t="shared" si="39"/>
        <v>27.691078520821662</v>
      </c>
      <c r="W65" s="116">
        <f t="shared" si="39"/>
        <v>27.017349490260344</v>
      </c>
      <c r="X65" s="116">
        <f t="shared" si="39"/>
        <v>26.343620459699022</v>
      </c>
      <c r="Y65" s="116">
        <f t="shared" si="39"/>
        <v>25.669891429137703</v>
      </c>
      <c r="Z65" s="116">
        <f t="shared" si="39"/>
        <v>24.996162398576381</v>
      </c>
      <c r="AA65" s="116">
        <f t="shared" si="39"/>
        <v>24.387485791407066</v>
      </c>
      <c r="AB65" s="116">
        <f t="shared" si="39"/>
        <v>23.908914031021755</v>
      </c>
      <c r="AC65" s="116">
        <f t="shared" si="39"/>
        <v>23.495394694028452</v>
      </c>
      <c r="AD65" s="116">
        <f t="shared" si="39"/>
        <v>23.081875357035148</v>
      </c>
      <c r="AE65" s="116">
        <f t="shared" si="39"/>
        <v>22.668356020041845</v>
      </c>
      <c r="AF65" s="116">
        <f t="shared" si="39"/>
        <v>22.254836683048538</v>
      </c>
      <c r="AG65" s="116">
        <f t="shared" si="39"/>
        <v>21.841317346055234</v>
      </c>
      <c r="AH65" s="116">
        <f t="shared" si="39"/>
        <v>21.427798009061931</v>
      </c>
      <c r="AI65" s="116">
        <f t="shared" si="39"/>
        <v>21.014278672068624</v>
      </c>
      <c r="AJ65" s="116">
        <f t="shared" si="39"/>
        <v>20.60075933507532</v>
      </c>
      <c r="AK65" s="116">
        <f t="shared" si="39"/>
        <v>20.187239998082017</v>
      </c>
      <c r="AL65" s="116">
        <f t="shared" si="39"/>
        <v>19.77372066108871</v>
      </c>
      <c r="AM65" s="116">
        <f t="shared" si="39"/>
        <v>19.360201324095407</v>
      </c>
      <c r="AN65" s="116">
        <f t="shared" si="39"/>
        <v>18.946681987102099</v>
      </c>
      <c r="AO65" s="116">
        <f t="shared" si="39"/>
        <v>18.533162650108792</v>
      </c>
      <c r="AP65" s="116">
        <f t="shared" si="39"/>
        <v>18.119643313115489</v>
      </c>
      <c r="AQ65" s="116">
        <f t="shared" si="39"/>
        <v>17.706123976122186</v>
      </c>
      <c r="AR65" s="116">
        <f t="shared" si="39"/>
        <v>17.292604639128879</v>
      </c>
      <c r="AS65" s="116">
        <f t="shared" si="39"/>
        <v>16.879085302135575</v>
      </c>
      <c r="AT65" s="116">
        <f t="shared" si="39"/>
        <v>16.465565965142272</v>
      </c>
      <c r="AU65" s="116">
        <f t="shared" si="39"/>
        <v>16.052046628148965</v>
      </c>
      <c r="AV65" s="116">
        <f t="shared" si="39"/>
        <v>15.638527291155659</v>
      </c>
      <c r="AW65" s="116">
        <f t="shared" si="39"/>
        <v>15.225007954162356</v>
      </c>
      <c r="AX65" s="116">
        <f t="shared" si="39"/>
        <v>14.811488617169051</v>
      </c>
      <c r="AY65" s="116">
        <f t="shared" si="39"/>
        <v>14.397969280175744</v>
      </c>
      <c r="AZ65" s="116">
        <f t="shared" si="39"/>
        <v>13.98444994318244</v>
      </c>
      <c r="BA65" s="116">
        <f t="shared" si="39"/>
        <v>13.570930606189135</v>
      </c>
      <c r="BB65" s="116">
        <f t="shared" si="39"/>
        <v>13.157411269195833</v>
      </c>
      <c r="BC65" s="116">
        <f t="shared" si="39"/>
        <v>12.743891932202528</v>
      </c>
      <c r="BD65" s="116">
        <f t="shared" si="39"/>
        <v>3.8434695896905673</v>
      </c>
      <c r="BE65" s="116">
        <f t="shared" si="39"/>
        <v>-3.4990097745536881E-4</v>
      </c>
      <c r="BF65" s="116">
        <f t="shared" si="39"/>
        <v>-3.4990097745536881E-4</v>
      </c>
      <c r="BG65" s="116">
        <f t="shared" si="39"/>
        <v>-3.4990097745536881E-4</v>
      </c>
      <c r="BH65" s="116">
        <f t="shared" si="39"/>
        <v>-3.4990097745536881E-4</v>
      </c>
      <c r="BI65" s="116">
        <f t="shared" si="39"/>
        <v>-3.4990097745536881E-4</v>
      </c>
      <c r="BJ65" s="116">
        <f t="shared" si="39"/>
        <v>-3.4990097745536881E-4</v>
      </c>
      <c r="BK65" s="116">
        <f t="shared" si="39"/>
        <v>-3.4990097745536881E-4</v>
      </c>
      <c r="BL65" s="116">
        <f t="shared" si="39"/>
        <v>-3.4990097745536881E-4</v>
      </c>
      <c r="BM65" s="110"/>
      <c r="BN65" s="304">
        <f>SUM(B65:BM65)</f>
        <v>1160.3695157799596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40">B20</f>
        <v>0</v>
      </c>
      <c r="C71" s="84">
        <f t="shared" si="40"/>
        <v>0</v>
      </c>
      <c r="D71" s="84">
        <f t="shared" si="40"/>
        <v>0</v>
      </c>
      <c r="E71" s="84">
        <f t="shared" si="40"/>
        <v>0</v>
      </c>
      <c r="F71" s="84">
        <f t="shared" si="40"/>
        <v>0</v>
      </c>
      <c r="G71" s="84">
        <f t="shared" si="40"/>
        <v>216.31578762884999</v>
      </c>
      <c r="H71" s="84">
        <f t="shared" si="40"/>
        <v>0</v>
      </c>
      <c r="I71" s="84">
        <f t="shared" si="40"/>
        <v>0</v>
      </c>
      <c r="J71" s="84">
        <f t="shared" si="40"/>
        <v>0</v>
      </c>
      <c r="K71" s="84">
        <f t="shared" si="40"/>
        <v>0</v>
      </c>
      <c r="L71" s="84">
        <f t="shared" si="40"/>
        <v>0</v>
      </c>
      <c r="M71" s="84">
        <f t="shared" si="40"/>
        <v>0</v>
      </c>
      <c r="N71" s="84">
        <f t="shared" si="40"/>
        <v>0</v>
      </c>
      <c r="O71" s="84">
        <f t="shared" si="40"/>
        <v>0</v>
      </c>
      <c r="P71" s="84">
        <f t="shared" si="40"/>
        <v>0</v>
      </c>
      <c r="Q71" s="84">
        <f t="shared" si="40"/>
        <v>0</v>
      </c>
      <c r="R71" s="84">
        <f t="shared" si="40"/>
        <v>0</v>
      </c>
      <c r="S71" s="84">
        <f t="shared" si="40"/>
        <v>0</v>
      </c>
      <c r="T71" s="84">
        <f t="shared" si="40"/>
        <v>0</v>
      </c>
      <c r="U71" s="84">
        <f t="shared" si="40"/>
        <v>0</v>
      </c>
      <c r="V71" s="84">
        <f t="shared" si="40"/>
        <v>0</v>
      </c>
      <c r="W71" s="84">
        <f t="shared" si="40"/>
        <v>0</v>
      </c>
      <c r="X71" s="84">
        <f t="shared" si="40"/>
        <v>0</v>
      </c>
      <c r="Y71" s="84">
        <f t="shared" si="40"/>
        <v>0</v>
      </c>
      <c r="Z71" s="84">
        <f t="shared" si="40"/>
        <v>0</v>
      </c>
      <c r="AA71" s="84">
        <f t="shared" si="40"/>
        <v>0</v>
      </c>
      <c r="AB71" s="84">
        <f t="shared" si="40"/>
        <v>0</v>
      </c>
      <c r="AC71" s="84">
        <f t="shared" si="40"/>
        <v>0</v>
      </c>
      <c r="AD71" s="84">
        <f t="shared" si="40"/>
        <v>0</v>
      </c>
      <c r="AE71" s="84">
        <f t="shared" si="40"/>
        <v>0</v>
      </c>
      <c r="AF71" s="84">
        <f t="shared" si="40"/>
        <v>0</v>
      </c>
      <c r="AG71" s="84">
        <f t="shared" si="40"/>
        <v>0</v>
      </c>
      <c r="AH71" s="84">
        <f t="shared" si="40"/>
        <v>0</v>
      </c>
      <c r="AI71" s="84">
        <f t="shared" si="40"/>
        <v>0</v>
      </c>
      <c r="AJ71" s="84">
        <f t="shared" si="40"/>
        <v>0</v>
      </c>
      <c r="AK71" s="84">
        <f t="shared" si="40"/>
        <v>0</v>
      </c>
      <c r="AL71" s="84">
        <f t="shared" si="40"/>
        <v>0</v>
      </c>
      <c r="AM71" s="84">
        <f t="shared" si="40"/>
        <v>0</v>
      </c>
      <c r="AN71" s="84">
        <f t="shared" si="40"/>
        <v>0</v>
      </c>
      <c r="AO71" s="84">
        <f t="shared" si="40"/>
        <v>0</v>
      </c>
      <c r="AP71" s="84">
        <f t="shared" si="40"/>
        <v>0</v>
      </c>
      <c r="AQ71" s="84">
        <f t="shared" si="40"/>
        <v>0</v>
      </c>
      <c r="AR71" s="84">
        <f t="shared" si="40"/>
        <v>0</v>
      </c>
      <c r="AS71" s="84">
        <f t="shared" si="40"/>
        <v>0</v>
      </c>
      <c r="AT71" s="84">
        <f t="shared" si="40"/>
        <v>0</v>
      </c>
      <c r="AU71" s="84">
        <f t="shared" si="40"/>
        <v>0</v>
      </c>
      <c r="AV71" s="84">
        <f t="shared" si="40"/>
        <v>0</v>
      </c>
      <c r="AW71" s="84">
        <f t="shared" si="40"/>
        <v>0</v>
      </c>
      <c r="AX71" s="84">
        <f t="shared" si="40"/>
        <v>0</v>
      </c>
      <c r="AY71" s="84">
        <f t="shared" si="40"/>
        <v>0</v>
      </c>
      <c r="AZ71" s="84">
        <f t="shared" si="40"/>
        <v>0</v>
      </c>
      <c r="BA71" s="84">
        <f t="shared" si="40"/>
        <v>0</v>
      </c>
      <c r="BB71" s="84">
        <f t="shared" si="40"/>
        <v>0</v>
      </c>
      <c r="BC71" s="84">
        <f t="shared" si="40"/>
        <v>0</v>
      </c>
      <c r="BD71" s="84">
        <f t="shared" si="40"/>
        <v>-216.31578762884999</v>
      </c>
      <c r="BE71" s="84">
        <f t="shared" si="40"/>
        <v>0</v>
      </c>
      <c r="BF71" s="84">
        <f t="shared" si="40"/>
        <v>0</v>
      </c>
      <c r="BG71" s="84">
        <f t="shared" si="40"/>
        <v>0</v>
      </c>
      <c r="BH71" s="84">
        <f t="shared" si="40"/>
        <v>0</v>
      </c>
      <c r="BI71" s="84">
        <f t="shared" si="40"/>
        <v>0</v>
      </c>
      <c r="BJ71" s="84">
        <f t="shared" si="40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216.31578762884999</v>
      </c>
      <c r="H73" s="84">
        <f>SUM($B$71:H71)-SUM($B$72:H72)</f>
        <v>216.31578762884999</v>
      </c>
      <c r="I73" s="84">
        <f>SUM($B$71:I71)-SUM($B$72:I72)</f>
        <v>216.31578762884999</v>
      </c>
      <c r="J73" s="84">
        <f>SUM($B$71:J71)-SUM($B$72:J72)</f>
        <v>216.31578762884999</v>
      </c>
      <c r="K73" s="84">
        <f>SUM($B$71:K71)-SUM($B$72:K72)</f>
        <v>216.31578762884999</v>
      </c>
      <c r="L73" s="84">
        <f>SUM($B$71:L71)-SUM($B$72:L72)</f>
        <v>216.31578762884999</v>
      </c>
      <c r="M73" s="84">
        <f>SUM($B$71:M71)-SUM($B$72:M72)</f>
        <v>216.31578762884999</v>
      </c>
      <c r="N73" s="84">
        <f>SUM($B$71:N71)-SUM($B$72:N72)</f>
        <v>216.31578762884999</v>
      </c>
      <c r="O73" s="84">
        <f>SUM($B$71:O71)-SUM($B$72:O72)</f>
        <v>216.31578762884999</v>
      </c>
      <c r="P73" s="84">
        <f>SUM($B$71:P71)-SUM($B$72:P72)</f>
        <v>216.31578762884999</v>
      </c>
      <c r="Q73" s="84">
        <f>SUM($B$71:Q71)-SUM($B$72:Q72)</f>
        <v>216.31578762884999</v>
      </c>
      <c r="R73" s="84">
        <f>SUM($B$71:R71)-SUM($B$72:R72)</f>
        <v>216.31578762884999</v>
      </c>
      <c r="S73" s="84">
        <f>SUM($B$71:S71)-SUM($B$72:S72)</f>
        <v>216.31578762884999</v>
      </c>
      <c r="T73" s="84">
        <f>SUM($B$71:T71)-SUM($B$72:T72)</f>
        <v>216.31578762884999</v>
      </c>
      <c r="U73" s="84">
        <f>SUM($B$71:U71)-SUM($B$72:U72)</f>
        <v>216.31578762884999</v>
      </c>
      <c r="V73" s="84">
        <f>SUM($B$71:V71)-SUM($B$72:V72)</f>
        <v>216.31578762884999</v>
      </c>
      <c r="W73" s="84">
        <f>SUM($B$71:W71)-SUM($B$72:W72)</f>
        <v>216.31578762884999</v>
      </c>
      <c r="X73" s="84">
        <f>SUM($B$71:X71)-SUM($B$72:X72)</f>
        <v>216.31578762884999</v>
      </c>
      <c r="Y73" s="84">
        <f>SUM($B$71:Y71)-SUM($B$72:Y72)</f>
        <v>216.31578762884999</v>
      </c>
      <c r="Z73" s="84">
        <f>SUM($B$71:Z71)-SUM($B$72:Z72)</f>
        <v>216.31578762884999</v>
      </c>
      <c r="AA73" s="84">
        <f>SUM($B$71:AA71)-SUM($B$72:AA72)</f>
        <v>216.31578762884999</v>
      </c>
      <c r="AB73" s="84">
        <f>SUM($B$71:AB71)-SUM($B$72:AB72)</f>
        <v>216.31578762884999</v>
      </c>
      <c r="AC73" s="84">
        <f>SUM($B$71:AC71)-SUM($B$72:AC72)</f>
        <v>216.31578762884999</v>
      </c>
      <c r="AD73" s="84">
        <f>SUM($B$71:AD71)-SUM($B$72:AD72)</f>
        <v>216.31578762884999</v>
      </c>
      <c r="AE73" s="84">
        <f>SUM($B$71:AE71)-SUM($B$72:AE72)</f>
        <v>216.31578762884999</v>
      </c>
      <c r="AF73" s="84">
        <f>SUM($B$71:AF71)-SUM($B$72:AF72)</f>
        <v>216.31578762884999</v>
      </c>
      <c r="AG73" s="84">
        <f>SUM($B$71:AG71)-SUM($B$72:AG72)</f>
        <v>216.31578762884999</v>
      </c>
      <c r="AH73" s="84">
        <f>SUM($B$71:AH71)-SUM($B$72:AH72)</f>
        <v>216.31578762884999</v>
      </c>
      <c r="AI73" s="84">
        <f>SUM($B$71:AI71)-SUM($B$72:AI72)</f>
        <v>216.31578762884999</v>
      </c>
      <c r="AJ73" s="84">
        <f>SUM($B$71:AJ71)-SUM($B$72:AJ72)</f>
        <v>216.31578762884999</v>
      </c>
      <c r="AK73" s="84">
        <f>SUM($B$71:AK71)-SUM($B$72:AK72)</f>
        <v>216.31578762884999</v>
      </c>
      <c r="AL73" s="84">
        <f>SUM($B$71:AL71)-SUM($B$72:AL72)</f>
        <v>216.31578762884999</v>
      </c>
      <c r="AM73" s="84">
        <f>SUM($B$71:AM71)-SUM($B$72:AM72)</f>
        <v>216.31578762884999</v>
      </c>
      <c r="AN73" s="84">
        <f>SUM($B$71:AN71)-SUM($B$72:AN72)</f>
        <v>216.31578762884999</v>
      </c>
      <c r="AO73" s="84">
        <f>SUM($B$71:AO71)-SUM($B$72:AO72)</f>
        <v>216.31578762884999</v>
      </c>
      <c r="AP73" s="84">
        <f>SUM($B$71:AP71)-SUM($B$72:AP72)</f>
        <v>216.31578762884999</v>
      </c>
      <c r="AQ73" s="84">
        <f>SUM($B$71:AQ71)-SUM($B$72:AQ72)</f>
        <v>216.31578762884999</v>
      </c>
      <c r="AR73" s="84">
        <f>SUM($B$71:AR71)-SUM($B$72:AR72)</f>
        <v>216.31578762884999</v>
      </c>
      <c r="AS73" s="84">
        <f>SUM($B$71:AS71)-SUM($B$72:AS72)</f>
        <v>216.31578762884999</v>
      </c>
      <c r="AT73" s="84">
        <f>SUM($B$71:AT71)-SUM($B$72:AT72)</f>
        <v>216.31578762884999</v>
      </c>
      <c r="AU73" s="84">
        <f>SUM($B$71:AU71)-SUM($B$72:AU72)</f>
        <v>216.31578762884999</v>
      </c>
      <c r="AV73" s="84">
        <f>SUM($B$71:AV71)-SUM($B$72:AV72)</f>
        <v>216.31578762884999</v>
      </c>
      <c r="AW73" s="84">
        <f>SUM($B$71:AW71)-SUM($B$72:AW72)</f>
        <v>216.31578762884999</v>
      </c>
      <c r="AX73" s="84">
        <f>SUM($B$71:AX71)-SUM($B$72:AX72)</f>
        <v>216.31578762884999</v>
      </c>
      <c r="AY73" s="84">
        <f>SUM($B$71:AY71)-SUM($B$72:AY72)</f>
        <v>216.31578762884999</v>
      </c>
      <c r="AZ73" s="84">
        <f>SUM($B$71:AZ71)-SUM($B$72:AZ72)</f>
        <v>216.31578762884999</v>
      </c>
      <c r="BA73" s="84">
        <f>SUM($B$71:BA71)-SUM($B$72:BA72)</f>
        <v>216.31578762884999</v>
      </c>
      <c r="BB73" s="84">
        <f>SUM($B$71:BB71)-SUM($B$72:BB72)</f>
        <v>216.31578762884999</v>
      </c>
      <c r="BC73" s="84">
        <f>SUM($B$71:BC71)-SUM($B$72:BC72)</f>
        <v>216.31578762884999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/>
      <c r="G74" s="317">
        <f>($G$71*TaxDepr!B$33)</f>
        <v>8.1118420360818746</v>
      </c>
      <c r="H74" s="317">
        <f>($G$71*TaxDepr!C$33)+($H$71*TaxDepr!B$33)</f>
        <v>15.615836708926681</v>
      </c>
      <c r="I74" s="317">
        <f>($G$71*TaxDepr!D$33)+($H$71*TaxDepr!C$33)+($I$71*TaxDepr!B$33)</f>
        <v>14.443405139978314</v>
      </c>
      <c r="J74" s="317">
        <f>($G$71*TaxDepr!E$33)+($H$71*TaxDepr!D$33)+($I$71*TaxDepr!C$33)</f>
        <v>13.361826201834063</v>
      </c>
      <c r="K74" s="317">
        <f>($G$71*TaxDepr!F$33)+($H$71*TaxDepr!E$33)+($I$71*TaxDepr!D$33)</f>
        <v>12.3581209472362</v>
      </c>
      <c r="L74" s="317">
        <f>($G$71*TaxDepr!G$33)+($H$71*TaxDepr!F$33)+($I$71*TaxDepr!E$33)</f>
        <v>11.432289376184722</v>
      </c>
      <c r="M74" s="317">
        <f>($G$71*TaxDepr!H$33)+($H$71*TaxDepr!G$33)+($I$71*TaxDepr!F$33)</f>
        <v>10.573515699298188</v>
      </c>
      <c r="N74" s="317">
        <f>($G$71*TaxDepr!I$33)+($H$71*TaxDepr!H$33)+($I$71*TaxDepr!G$33)</f>
        <v>9.7817999165765972</v>
      </c>
      <c r="O74" s="317">
        <f>($G$71*TaxDepr!J$33)+($H$71*TaxDepr!I$33)+($I$71*TaxDepr!H$33)</f>
        <v>9.652010443999286</v>
      </c>
      <c r="P74" s="317">
        <f>($G$71*TaxDepr!K$33)+($H$71*TaxDepr!J$33)+($I$71*TaxDepr!I$33)</f>
        <v>9.652010443999286</v>
      </c>
      <c r="Q74" s="317">
        <f>($G$71*TaxDepr!L$33)+($H$71*TaxDepr!K$33)+($I$71*TaxDepr!J$33)</f>
        <v>9.652010443999286</v>
      </c>
      <c r="R74" s="317">
        <f>($G$71*TaxDepr!M$33)+($H$71*TaxDepr!L$33)+($I$71*TaxDepr!K$33)</f>
        <v>9.652010443999286</v>
      </c>
      <c r="S74" s="317">
        <f>($G$71*TaxDepr!N$33)+($H$71*TaxDepr!M$33)+($I$71*TaxDepr!L$33)</f>
        <v>9.652010443999286</v>
      </c>
      <c r="T74" s="317">
        <f>($G$71*TaxDepr!O$33)+($H$71*TaxDepr!N$33)+($I$71*TaxDepr!M$33)</f>
        <v>9.652010443999286</v>
      </c>
      <c r="U74" s="317">
        <f>($G$71*TaxDepr!P$33)+($H$71*TaxDepr!O$33)+($I$71*TaxDepr!N$33)</f>
        <v>9.652010443999286</v>
      </c>
      <c r="V74" s="317">
        <f>($G$71*TaxDepr!Q$33)+($H$71*TaxDepr!P$33)+($I$71*TaxDepr!O$33)</f>
        <v>9.652010443999286</v>
      </c>
      <c r="W74" s="317">
        <f>($G$71*TaxDepr!R$33)+($H$71*TaxDepr!Q$33)+($I$71*TaxDepr!P$33)</f>
        <v>9.652010443999286</v>
      </c>
      <c r="X74" s="317">
        <f>($G$71*TaxDepr!S$33)+($H$71*TaxDepr!R$33)+($I$71*TaxDepr!Q$33)</f>
        <v>9.652010443999286</v>
      </c>
      <c r="Y74" s="317">
        <f>($G$71*TaxDepr!T$33)+($H$71*TaxDepr!S$33)+($I$71*TaxDepr!R$33)</f>
        <v>9.652010443999286</v>
      </c>
      <c r="Z74" s="317">
        <f>($G$71*TaxDepr!U$33)+($H$71*TaxDepr!T$33)+($I$71*TaxDepr!S$33)</f>
        <v>9.652010443999286</v>
      </c>
      <c r="AA74" s="317">
        <f>($G$71*TaxDepr!V$33)+($H$71*TaxDepr!U$33)+($I$71*TaxDepr!T$33)</f>
        <v>4.826005221999643</v>
      </c>
      <c r="AB74" s="317">
        <f>($H$71*TaxDepr!V$33)+($I$71*TaxDepr!U$33)</f>
        <v>0</v>
      </c>
      <c r="AC74" s="317">
        <f>($I$71*TaxDepr!V$33)</f>
        <v>0</v>
      </c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216.32876657610763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1">C72+C74</f>
        <v>0</v>
      </c>
      <c r="D75" s="92">
        <f t="shared" si="41"/>
        <v>0</v>
      </c>
      <c r="E75" s="92">
        <f t="shared" si="41"/>
        <v>0</v>
      </c>
      <c r="F75" s="92">
        <f t="shared" si="41"/>
        <v>0</v>
      </c>
      <c r="G75" s="92">
        <f t="shared" si="41"/>
        <v>8.1118420360818746</v>
      </c>
      <c r="H75" s="92">
        <f t="shared" si="41"/>
        <v>15.615836708926681</v>
      </c>
      <c r="I75" s="92">
        <f t="shared" si="41"/>
        <v>14.443405139978314</v>
      </c>
      <c r="J75" s="92">
        <f t="shared" si="41"/>
        <v>13.361826201834063</v>
      </c>
      <c r="K75" s="92">
        <f t="shared" si="41"/>
        <v>12.3581209472362</v>
      </c>
      <c r="L75" s="92">
        <f t="shared" si="41"/>
        <v>11.432289376184722</v>
      </c>
      <c r="M75" s="92">
        <f t="shared" si="41"/>
        <v>10.573515699298188</v>
      </c>
      <c r="N75" s="92">
        <f t="shared" si="41"/>
        <v>9.7817999165765972</v>
      </c>
      <c r="O75" s="92">
        <f t="shared" si="41"/>
        <v>9.652010443999286</v>
      </c>
      <c r="P75" s="92">
        <f t="shared" si="41"/>
        <v>9.652010443999286</v>
      </c>
      <c r="Q75" s="92">
        <f t="shared" si="41"/>
        <v>9.652010443999286</v>
      </c>
      <c r="R75" s="92">
        <f t="shared" si="41"/>
        <v>9.652010443999286</v>
      </c>
      <c r="S75" s="92">
        <f t="shared" si="41"/>
        <v>9.652010443999286</v>
      </c>
      <c r="T75" s="92">
        <f t="shared" si="41"/>
        <v>9.652010443999286</v>
      </c>
      <c r="U75" s="92">
        <f t="shared" si="41"/>
        <v>9.652010443999286</v>
      </c>
      <c r="V75" s="92">
        <f t="shared" si="41"/>
        <v>9.652010443999286</v>
      </c>
      <c r="W75" s="92">
        <f t="shared" si="41"/>
        <v>9.652010443999286</v>
      </c>
      <c r="X75" s="92">
        <f t="shared" si="41"/>
        <v>9.652010443999286</v>
      </c>
      <c r="Y75" s="92">
        <f t="shared" si="41"/>
        <v>9.652010443999286</v>
      </c>
      <c r="Z75" s="92">
        <f t="shared" si="41"/>
        <v>9.652010443999286</v>
      </c>
      <c r="AA75" s="92">
        <f t="shared" si="41"/>
        <v>4.826005221999643</v>
      </c>
      <c r="AB75" s="92">
        <f t="shared" si="41"/>
        <v>0</v>
      </c>
      <c r="AC75" s="92">
        <f t="shared" si="41"/>
        <v>0</v>
      </c>
      <c r="AD75" s="92">
        <f t="shared" si="41"/>
        <v>0</v>
      </c>
      <c r="AE75" s="92">
        <f t="shared" si="41"/>
        <v>0</v>
      </c>
      <c r="AF75" s="92">
        <f t="shared" si="41"/>
        <v>0</v>
      </c>
      <c r="AG75" s="92">
        <f t="shared" si="41"/>
        <v>0</v>
      </c>
      <c r="AH75" s="92">
        <f t="shared" si="41"/>
        <v>0</v>
      </c>
      <c r="AI75" s="92">
        <f t="shared" si="41"/>
        <v>0</v>
      </c>
      <c r="AJ75" s="92">
        <f t="shared" si="41"/>
        <v>0</v>
      </c>
      <c r="AK75" s="92">
        <f t="shared" si="41"/>
        <v>0</v>
      </c>
      <c r="AL75" s="92">
        <f t="shared" si="41"/>
        <v>0</v>
      </c>
      <c r="AM75" s="92">
        <f t="shared" si="41"/>
        <v>0</v>
      </c>
      <c r="AN75" s="92">
        <f t="shared" si="41"/>
        <v>0</v>
      </c>
      <c r="AO75" s="92">
        <f t="shared" si="41"/>
        <v>0</v>
      </c>
      <c r="AP75" s="92">
        <f t="shared" si="41"/>
        <v>0</v>
      </c>
      <c r="AQ75" s="92">
        <f t="shared" si="41"/>
        <v>0</v>
      </c>
      <c r="AR75" s="92">
        <f t="shared" si="41"/>
        <v>0</v>
      </c>
      <c r="AS75" s="92">
        <f t="shared" si="41"/>
        <v>0</v>
      </c>
      <c r="AT75" s="92">
        <f t="shared" si="41"/>
        <v>0</v>
      </c>
      <c r="AU75" s="92">
        <f t="shared" si="41"/>
        <v>0</v>
      </c>
      <c r="AV75" s="92">
        <f t="shared" si="41"/>
        <v>0</v>
      </c>
      <c r="AW75" s="92">
        <f t="shared" si="41"/>
        <v>0</v>
      </c>
      <c r="AX75" s="92">
        <f t="shared" si="41"/>
        <v>0</v>
      </c>
      <c r="AY75" s="92">
        <f t="shared" si="41"/>
        <v>0</v>
      </c>
      <c r="AZ75" s="92">
        <f t="shared" si="41"/>
        <v>0</v>
      </c>
      <c r="BA75" s="92">
        <f t="shared" si="41"/>
        <v>0</v>
      </c>
      <c r="BB75" s="92">
        <f t="shared" si="41"/>
        <v>0</v>
      </c>
      <c r="BC75" s="92">
        <f t="shared" si="41"/>
        <v>0</v>
      </c>
      <c r="BD75" s="92">
        <f t="shared" si="41"/>
        <v>0</v>
      </c>
      <c r="BE75" s="92">
        <f t="shared" si="41"/>
        <v>0</v>
      </c>
      <c r="BF75" s="92">
        <f t="shared" si="41"/>
        <v>0</v>
      </c>
      <c r="BG75" s="92">
        <f t="shared" si="41"/>
        <v>0</v>
      </c>
      <c r="BH75" s="92">
        <f t="shared" si="41"/>
        <v>0</v>
      </c>
      <c r="BI75" s="92">
        <f t="shared" si="41"/>
        <v>0</v>
      </c>
      <c r="BJ75" s="92">
        <f t="shared" si="41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2">B20</f>
        <v>0</v>
      </c>
      <c r="C78" s="84">
        <f t="shared" si="42"/>
        <v>0</v>
      </c>
      <c r="D78" s="84">
        <f t="shared" si="42"/>
        <v>0</v>
      </c>
      <c r="E78" s="84">
        <f t="shared" si="42"/>
        <v>0</v>
      </c>
      <c r="F78" s="84">
        <f t="shared" si="42"/>
        <v>0</v>
      </c>
      <c r="G78" s="84">
        <f t="shared" si="42"/>
        <v>216.31578762884999</v>
      </c>
      <c r="H78" s="84">
        <f t="shared" si="42"/>
        <v>0</v>
      </c>
      <c r="I78" s="84">
        <f t="shared" si="42"/>
        <v>0</v>
      </c>
      <c r="J78" s="84">
        <f t="shared" si="42"/>
        <v>0</v>
      </c>
      <c r="K78" s="84">
        <f t="shared" si="42"/>
        <v>0</v>
      </c>
      <c r="L78" s="84">
        <f t="shared" si="42"/>
        <v>0</v>
      </c>
      <c r="M78" s="84">
        <f t="shared" si="42"/>
        <v>0</v>
      </c>
      <c r="N78" s="84">
        <f t="shared" si="42"/>
        <v>0</v>
      </c>
      <c r="O78" s="84">
        <f t="shared" si="42"/>
        <v>0</v>
      </c>
      <c r="P78" s="84">
        <f t="shared" si="42"/>
        <v>0</v>
      </c>
      <c r="Q78" s="84">
        <f t="shared" si="42"/>
        <v>0</v>
      </c>
      <c r="R78" s="84">
        <f t="shared" si="42"/>
        <v>0</v>
      </c>
      <c r="S78" s="84">
        <f t="shared" si="42"/>
        <v>0</v>
      </c>
      <c r="T78" s="84">
        <f t="shared" si="42"/>
        <v>0</v>
      </c>
      <c r="U78" s="84">
        <f t="shared" si="42"/>
        <v>0</v>
      </c>
      <c r="V78" s="84">
        <f t="shared" si="42"/>
        <v>0</v>
      </c>
      <c r="W78" s="84">
        <f t="shared" si="42"/>
        <v>0</v>
      </c>
      <c r="X78" s="84">
        <f t="shared" si="42"/>
        <v>0</v>
      </c>
      <c r="Y78" s="84">
        <f t="shared" si="42"/>
        <v>0</v>
      </c>
      <c r="Z78" s="84">
        <f t="shared" si="42"/>
        <v>0</v>
      </c>
      <c r="AA78" s="84">
        <f t="shared" si="42"/>
        <v>0</v>
      </c>
      <c r="AB78" s="84">
        <f t="shared" si="42"/>
        <v>0</v>
      </c>
      <c r="AC78" s="84">
        <f t="shared" si="42"/>
        <v>0</v>
      </c>
      <c r="AD78" s="84">
        <f t="shared" si="42"/>
        <v>0</v>
      </c>
      <c r="AE78" s="84">
        <f t="shared" si="42"/>
        <v>0</v>
      </c>
      <c r="AF78" s="84">
        <f t="shared" si="42"/>
        <v>0</v>
      </c>
      <c r="AG78" s="84">
        <f t="shared" si="42"/>
        <v>0</v>
      </c>
      <c r="AH78" s="84">
        <f t="shared" si="42"/>
        <v>0</v>
      </c>
      <c r="AI78" s="84">
        <f t="shared" si="42"/>
        <v>0</v>
      </c>
      <c r="AJ78" s="84">
        <f t="shared" si="42"/>
        <v>0</v>
      </c>
      <c r="AK78" s="84">
        <f t="shared" si="42"/>
        <v>0</v>
      </c>
      <c r="AL78" s="84">
        <f t="shared" si="42"/>
        <v>0</v>
      </c>
      <c r="AM78" s="84">
        <f t="shared" si="42"/>
        <v>0</v>
      </c>
      <c r="AN78" s="84">
        <f t="shared" si="42"/>
        <v>0</v>
      </c>
      <c r="AO78" s="84">
        <f t="shared" si="42"/>
        <v>0</v>
      </c>
      <c r="AP78" s="84">
        <f t="shared" si="42"/>
        <v>0</v>
      </c>
      <c r="AQ78" s="84">
        <f t="shared" si="42"/>
        <v>0</v>
      </c>
      <c r="AR78" s="84">
        <f t="shared" si="42"/>
        <v>0</v>
      </c>
      <c r="AS78" s="84">
        <f t="shared" si="42"/>
        <v>0</v>
      </c>
      <c r="AT78" s="84">
        <f t="shared" si="42"/>
        <v>0</v>
      </c>
      <c r="AU78" s="84">
        <f t="shared" si="42"/>
        <v>0</v>
      </c>
      <c r="AV78" s="84">
        <f t="shared" si="42"/>
        <v>0</v>
      </c>
      <c r="AW78" s="84">
        <f t="shared" si="42"/>
        <v>0</v>
      </c>
      <c r="AX78" s="84">
        <f t="shared" si="42"/>
        <v>0</v>
      </c>
      <c r="AY78" s="84">
        <f t="shared" si="42"/>
        <v>0</v>
      </c>
      <c r="AZ78" s="84">
        <f t="shared" si="42"/>
        <v>0</v>
      </c>
      <c r="BA78" s="84">
        <f t="shared" si="42"/>
        <v>0</v>
      </c>
      <c r="BB78" s="84">
        <f t="shared" si="42"/>
        <v>0</v>
      </c>
      <c r="BC78" s="84">
        <f t="shared" si="42"/>
        <v>0</v>
      </c>
      <c r="BD78" s="84">
        <f t="shared" si="42"/>
        <v>-216.31578762884999</v>
      </c>
      <c r="BE78" s="84">
        <f t="shared" si="42"/>
        <v>0</v>
      </c>
      <c r="BF78" s="84">
        <f t="shared" si="42"/>
        <v>0</v>
      </c>
      <c r="BG78" s="84">
        <f t="shared" si="42"/>
        <v>0</v>
      </c>
      <c r="BH78" s="84">
        <f t="shared" si="42"/>
        <v>0</v>
      </c>
      <c r="BI78" s="84">
        <f t="shared" si="42"/>
        <v>0</v>
      </c>
      <c r="BJ78" s="84">
        <f t="shared" si="42"/>
        <v>0</v>
      </c>
      <c r="BK78" s="84">
        <f t="shared" si="42"/>
        <v>0</v>
      </c>
      <c r="BL78" s="84">
        <f t="shared" si="42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216.31578762884999</v>
      </c>
      <c r="H80" s="84">
        <f>SUM($B$78:H78)</f>
        <v>216.31578762884999</v>
      </c>
      <c r="I80" s="84">
        <f>SUM($B$78:I78)</f>
        <v>216.31578762884999</v>
      </c>
      <c r="J80" s="84">
        <f>SUM($B$78:J78)</f>
        <v>216.31578762884999</v>
      </c>
      <c r="K80" s="84">
        <f>SUM($B$78:K78)</f>
        <v>216.31578762884999</v>
      </c>
      <c r="L80" s="84">
        <f>SUM($B$78:L78)</f>
        <v>216.31578762884999</v>
      </c>
      <c r="M80" s="84">
        <f>SUM($B$78:M78)</f>
        <v>216.31578762884999</v>
      </c>
      <c r="N80" s="84">
        <f>SUM($B$78:N78)</f>
        <v>216.31578762884999</v>
      </c>
      <c r="O80" s="84">
        <f>SUM($B$78:O78)</f>
        <v>216.31578762884999</v>
      </c>
      <c r="P80" s="84">
        <f>SUM($B$78:P78)</f>
        <v>216.31578762884999</v>
      </c>
      <c r="Q80" s="84">
        <f>SUM($B$78:Q78)</f>
        <v>216.31578762884999</v>
      </c>
      <c r="R80" s="84">
        <f>SUM($B$78:R78)</f>
        <v>216.31578762884999</v>
      </c>
      <c r="S80" s="84">
        <f>SUM($B$78:S78)</f>
        <v>216.31578762884999</v>
      </c>
      <c r="T80" s="84">
        <f>SUM($B$78:T78)</f>
        <v>216.31578762884999</v>
      </c>
      <c r="U80" s="84">
        <f>SUM($B$78:U78)</f>
        <v>216.31578762884999</v>
      </c>
      <c r="V80" s="84">
        <f>SUM($B$78:V78)</f>
        <v>216.31578762884999</v>
      </c>
      <c r="W80" s="84">
        <f>SUM($B$78:W78)</f>
        <v>216.31578762884999</v>
      </c>
      <c r="X80" s="84">
        <f>SUM($B$78:X78)</f>
        <v>216.31578762884999</v>
      </c>
      <c r="Y80" s="84">
        <f>SUM($B$78:Y78)</f>
        <v>216.31578762884999</v>
      </c>
      <c r="Z80" s="84">
        <f>SUM($B$78:Z78)</f>
        <v>216.31578762884999</v>
      </c>
      <c r="AA80" s="84">
        <f>SUM($B$78:AA78)</f>
        <v>216.31578762884999</v>
      </c>
      <c r="AB80" s="84">
        <f>SUM($B$78:AB78)</f>
        <v>216.31578762884999</v>
      </c>
      <c r="AC80" s="84">
        <f>SUM($B$78:AC78)</f>
        <v>216.31578762884999</v>
      </c>
      <c r="AD80" s="84">
        <f>SUM($B$78:AD78)</f>
        <v>216.31578762884999</v>
      </c>
      <c r="AE80" s="84">
        <f>SUM($B$78:AE78)</f>
        <v>216.31578762884999</v>
      </c>
      <c r="AF80" s="84">
        <f>SUM($B$78:AF78)</f>
        <v>216.31578762884999</v>
      </c>
      <c r="AG80" s="84">
        <f>SUM($B$78:AG78)</f>
        <v>216.31578762884999</v>
      </c>
      <c r="AH80" s="84">
        <f>SUM($B$78:AH78)</f>
        <v>216.31578762884999</v>
      </c>
      <c r="AI80" s="84">
        <f>SUM($B$78:AI78)</f>
        <v>216.31578762884999</v>
      </c>
      <c r="AJ80" s="84">
        <f>SUM($B$78:AJ78)</f>
        <v>216.31578762884999</v>
      </c>
      <c r="AK80" s="84">
        <f>SUM($B$78:AK78)</f>
        <v>216.31578762884999</v>
      </c>
      <c r="AL80" s="84">
        <f>SUM($B$78:AL78)</f>
        <v>216.31578762884999</v>
      </c>
      <c r="AM80" s="84">
        <f>SUM($B$78:AM78)</f>
        <v>216.31578762884999</v>
      </c>
      <c r="AN80" s="84">
        <f>SUM($B$78:AN78)</f>
        <v>216.31578762884999</v>
      </c>
      <c r="AO80" s="84">
        <f>SUM($B$78:AO78)</f>
        <v>216.31578762884999</v>
      </c>
      <c r="AP80" s="84">
        <f>SUM($B$78:AP78)</f>
        <v>216.31578762884999</v>
      </c>
      <c r="AQ80" s="84">
        <f>SUM($B$78:AQ78)</f>
        <v>216.31578762884999</v>
      </c>
      <c r="AR80" s="84">
        <f>SUM($B$78:AR78)</f>
        <v>216.31578762884999</v>
      </c>
      <c r="AS80" s="84">
        <f>SUM($B$78:AS78)</f>
        <v>216.31578762884999</v>
      </c>
      <c r="AT80" s="84">
        <f>SUM($B$78:AT78)</f>
        <v>216.31578762884999</v>
      </c>
      <c r="AU80" s="84">
        <f>SUM($B$78:AU78)</f>
        <v>216.31578762884999</v>
      </c>
      <c r="AV80" s="84">
        <f>SUM($B$78:AV78)</f>
        <v>216.31578762884999</v>
      </c>
      <c r="AW80" s="84">
        <f>SUM($B$78:AW78)</f>
        <v>216.31578762884999</v>
      </c>
      <c r="AX80" s="84">
        <f>SUM($B$78:AX78)</f>
        <v>216.31578762884999</v>
      </c>
      <c r="AY80" s="84">
        <f>SUM($B$78:AY78)</f>
        <v>216.31578762884999</v>
      </c>
      <c r="AZ80" s="84">
        <f>SUM($B$78:AZ78)</f>
        <v>216.31578762884999</v>
      </c>
      <c r="BA80" s="84">
        <f>SUM($B$78:BA78)</f>
        <v>216.31578762884999</v>
      </c>
      <c r="BB80" s="84">
        <f>SUM($B$78:BB78)</f>
        <v>216.31578762884999</v>
      </c>
      <c r="BC80" s="84">
        <f>SUM($B$78:BC78)</f>
        <v>216.31578762884999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3">E74</f>
        <v>0</v>
      </c>
      <c r="F81" s="316">
        <f t="shared" si="43"/>
        <v>0</v>
      </c>
      <c r="G81" s="316">
        <f t="shared" si="43"/>
        <v>8.1118420360818746</v>
      </c>
      <c r="H81" s="316">
        <f t="shared" si="43"/>
        <v>15.615836708926681</v>
      </c>
      <c r="I81" s="316">
        <f t="shared" si="43"/>
        <v>14.443405139978314</v>
      </c>
      <c r="J81" s="316">
        <f t="shared" si="43"/>
        <v>13.361826201834063</v>
      </c>
      <c r="K81" s="316">
        <f t="shared" si="43"/>
        <v>12.3581209472362</v>
      </c>
      <c r="L81" s="316">
        <f t="shared" si="43"/>
        <v>11.432289376184722</v>
      </c>
      <c r="M81" s="316">
        <f t="shared" si="43"/>
        <v>10.573515699298188</v>
      </c>
      <c r="N81" s="316">
        <f t="shared" si="43"/>
        <v>9.7817999165765972</v>
      </c>
      <c r="O81" s="316">
        <f t="shared" si="43"/>
        <v>9.652010443999286</v>
      </c>
      <c r="P81" s="316">
        <f t="shared" si="43"/>
        <v>9.652010443999286</v>
      </c>
      <c r="Q81" s="316">
        <f t="shared" si="43"/>
        <v>9.652010443999286</v>
      </c>
      <c r="R81" s="316">
        <f t="shared" si="43"/>
        <v>9.652010443999286</v>
      </c>
      <c r="S81" s="316">
        <f t="shared" si="43"/>
        <v>9.652010443999286</v>
      </c>
      <c r="T81" s="316">
        <f t="shared" si="43"/>
        <v>9.652010443999286</v>
      </c>
      <c r="U81" s="316">
        <f t="shared" si="43"/>
        <v>9.652010443999286</v>
      </c>
      <c r="V81" s="316">
        <f t="shared" si="43"/>
        <v>9.652010443999286</v>
      </c>
      <c r="W81" s="316">
        <f t="shared" si="43"/>
        <v>9.652010443999286</v>
      </c>
      <c r="X81" s="316">
        <f t="shared" si="43"/>
        <v>9.652010443999286</v>
      </c>
      <c r="Y81" s="316">
        <f t="shared" si="43"/>
        <v>9.652010443999286</v>
      </c>
      <c r="Z81" s="316">
        <f t="shared" si="43"/>
        <v>9.652010443999286</v>
      </c>
      <c r="AA81" s="316">
        <f t="shared" si="43"/>
        <v>4.826005221999643</v>
      </c>
      <c r="AB81" s="316">
        <f t="shared" si="43"/>
        <v>0</v>
      </c>
      <c r="AC81" s="316">
        <f t="shared" si="43"/>
        <v>0</v>
      </c>
      <c r="AD81" s="316">
        <f t="shared" si="43"/>
        <v>0</v>
      </c>
      <c r="AE81" s="316">
        <f t="shared" si="43"/>
        <v>0</v>
      </c>
      <c r="AF81" s="316">
        <f t="shared" si="43"/>
        <v>0</v>
      </c>
      <c r="AG81" s="316">
        <f t="shared" si="43"/>
        <v>0</v>
      </c>
      <c r="AH81" s="316">
        <f t="shared" si="43"/>
        <v>0</v>
      </c>
      <c r="AI81" s="316">
        <f t="shared" si="43"/>
        <v>0</v>
      </c>
      <c r="AJ81" s="316">
        <f t="shared" si="43"/>
        <v>0</v>
      </c>
      <c r="AK81" s="316">
        <f t="shared" si="43"/>
        <v>0</v>
      </c>
      <c r="AL81" s="316">
        <f t="shared" si="43"/>
        <v>0</v>
      </c>
      <c r="AM81" s="316">
        <f t="shared" si="43"/>
        <v>0</v>
      </c>
      <c r="AN81" s="316">
        <f t="shared" si="43"/>
        <v>0</v>
      </c>
      <c r="AO81" s="316">
        <f t="shared" si="43"/>
        <v>0</v>
      </c>
      <c r="AP81" s="316">
        <f t="shared" si="43"/>
        <v>0</v>
      </c>
      <c r="AQ81" s="316">
        <f t="shared" si="43"/>
        <v>0</v>
      </c>
      <c r="AR81" s="316">
        <f t="shared" si="43"/>
        <v>0</v>
      </c>
      <c r="AS81" s="316">
        <f t="shared" si="43"/>
        <v>0</v>
      </c>
      <c r="AT81" s="316">
        <f t="shared" si="43"/>
        <v>0</v>
      </c>
      <c r="AU81" s="316">
        <f t="shared" si="43"/>
        <v>0</v>
      </c>
      <c r="AV81" s="316">
        <f t="shared" si="43"/>
        <v>0</v>
      </c>
      <c r="AW81" s="316">
        <f t="shared" si="43"/>
        <v>0</v>
      </c>
      <c r="AX81" s="316">
        <f t="shared" si="43"/>
        <v>0</v>
      </c>
      <c r="AY81" s="316">
        <f t="shared" si="43"/>
        <v>0</v>
      </c>
      <c r="AZ81" s="316">
        <f t="shared" si="43"/>
        <v>0</v>
      </c>
      <c r="BA81" s="316">
        <f t="shared" si="43"/>
        <v>0</v>
      </c>
      <c r="BB81" s="316">
        <f t="shared" si="43"/>
        <v>0</v>
      </c>
      <c r="BC81" s="316">
        <f t="shared" si="43"/>
        <v>0</v>
      </c>
      <c r="BD81" s="316">
        <f t="shared" si="43"/>
        <v>0</v>
      </c>
      <c r="BE81" s="316">
        <f t="shared" si="43"/>
        <v>0</v>
      </c>
      <c r="BF81" s="316">
        <f t="shared" si="43"/>
        <v>0</v>
      </c>
      <c r="BG81" s="316">
        <f t="shared" si="43"/>
        <v>0</v>
      </c>
      <c r="BH81" s="316">
        <f t="shared" si="43"/>
        <v>0</v>
      </c>
      <c r="BI81" s="316">
        <f t="shared" si="43"/>
        <v>0</v>
      </c>
      <c r="BJ81" s="316">
        <f t="shared" si="43"/>
        <v>0</v>
      </c>
      <c r="BK81" s="316">
        <f t="shared" si="43"/>
        <v>0</v>
      </c>
      <c r="BL81" s="316">
        <f t="shared" si="43"/>
        <v>0</v>
      </c>
      <c r="BM81" s="35"/>
      <c r="BN81" s="72">
        <f>SUM(B81:BM81)</f>
        <v>216.32876657610763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4">C79+C81</f>
        <v>0</v>
      </c>
      <c r="D82" s="92">
        <f t="shared" si="44"/>
        <v>0</v>
      </c>
      <c r="E82" s="92">
        <f t="shared" si="44"/>
        <v>0</v>
      </c>
      <c r="F82" s="92">
        <f t="shared" si="44"/>
        <v>0</v>
      </c>
      <c r="G82" s="92">
        <f t="shared" si="44"/>
        <v>8.1118420360818746</v>
      </c>
      <c r="H82" s="92">
        <f t="shared" si="44"/>
        <v>15.615836708926681</v>
      </c>
      <c r="I82" s="92">
        <f t="shared" si="44"/>
        <v>14.443405139978314</v>
      </c>
      <c r="J82" s="92">
        <f t="shared" si="44"/>
        <v>13.361826201834063</v>
      </c>
      <c r="K82" s="92">
        <f t="shared" si="44"/>
        <v>12.3581209472362</v>
      </c>
      <c r="L82" s="92">
        <f t="shared" si="44"/>
        <v>11.432289376184722</v>
      </c>
      <c r="M82" s="92">
        <f t="shared" si="44"/>
        <v>10.573515699298188</v>
      </c>
      <c r="N82" s="92">
        <f t="shared" si="44"/>
        <v>9.7817999165765972</v>
      </c>
      <c r="O82" s="92">
        <f t="shared" si="44"/>
        <v>9.652010443999286</v>
      </c>
      <c r="P82" s="92">
        <f t="shared" si="44"/>
        <v>9.652010443999286</v>
      </c>
      <c r="Q82" s="92">
        <f t="shared" si="44"/>
        <v>9.652010443999286</v>
      </c>
      <c r="R82" s="92">
        <f t="shared" si="44"/>
        <v>9.652010443999286</v>
      </c>
      <c r="S82" s="92">
        <f t="shared" si="44"/>
        <v>9.652010443999286</v>
      </c>
      <c r="T82" s="92">
        <f t="shared" si="44"/>
        <v>9.652010443999286</v>
      </c>
      <c r="U82" s="92">
        <f t="shared" si="44"/>
        <v>9.652010443999286</v>
      </c>
      <c r="V82" s="92">
        <f t="shared" si="44"/>
        <v>9.652010443999286</v>
      </c>
      <c r="W82" s="92">
        <f t="shared" si="44"/>
        <v>9.652010443999286</v>
      </c>
      <c r="X82" s="92">
        <f t="shared" si="44"/>
        <v>9.652010443999286</v>
      </c>
      <c r="Y82" s="92">
        <f t="shared" si="44"/>
        <v>9.652010443999286</v>
      </c>
      <c r="Z82" s="92">
        <f t="shared" si="44"/>
        <v>9.652010443999286</v>
      </c>
      <c r="AA82" s="92">
        <f t="shared" si="44"/>
        <v>4.826005221999643</v>
      </c>
      <c r="AB82" s="92">
        <f t="shared" si="44"/>
        <v>0</v>
      </c>
      <c r="AC82" s="92">
        <f t="shared" si="44"/>
        <v>0</v>
      </c>
      <c r="AD82" s="92">
        <f t="shared" si="44"/>
        <v>0</v>
      </c>
      <c r="AE82" s="92">
        <f t="shared" si="44"/>
        <v>0</v>
      </c>
      <c r="AF82" s="92">
        <f t="shared" si="44"/>
        <v>0</v>
      </c>
      <c r="AG82" s="92">
        <f t="shared" si="44"/>
        <v>0</v>
      </c>
      <c r="AH82" s="92">
        <f t="shared" si="44"/>
        <v>0</v>
      </c>
      <c r="AI82" s="92">
        <f t="shared" si="44"/>
        <v>0</v>
      </c>
      <c r="AJ82" s="92">
        <f t="shared" si="44"/>
        <v>0</v>
      </c>
      <c r="AK82" s="92">
        <f t="shared" si="44"/>
        <v>0</v>
      </c>
      <c r="AL82" s="92">
        <f t="shared" si="44"/>
        <v>0</v>
      </c>
      <c r="AM82" s="92">
        <f t="shared" si="44"/>
        <v>0</v>
      </c>
      <c r="AN82" s="92">
        <f t="shared" si="44"/>
        <v>0</v>
      </c>
      <c r="AO82" s="92">
        <f t="shared" si="44"/>
        <v>0</v>
      </c>
      <c r="AP82" s="92">
        <f t="shared" si="44"/>
        <v>0</v>
      </c>
      <c r="AQ82" s="92">
        <f t="shared" si="44"/>
        <v>0</v>
      </c>
      <c r="AR82" s="92">
        <f t="shared" si="44"/>
        <v>0</v>
      </c>
      <c r="AS82" s="92">
        <f t="shared" si="44"/>
        <v>0</v>
      </c>
      <c r="AT82" s="92">
        <f t="shared" si="44"/>
        <v>0</v>
      </c>
      <c r="AU82" s="92">
        <f t="shared" si="44"/>
        <v>0</v>
      </c>
      <c r="AV82" s="92">
        <f t="shared" si="44"/>
        <v>0</v>
      </c>
      <c r="AW82" s="92">
        <f t="shared" si="44"/>
        <v>0</v>
      </c>
      <c r="AX82" s="92">
        <f t="shared" si="44"/>
        <v>0</v>
      </c>
      <c r="AY82" s="92">
        <f t="shared" si="44"/>
        <v>0</v>
      </c>
      <c r="AZ82" s="92">
        <f t="shared" si="44"/>
        <v>0</v>
      </c>
      <c r="BA82" s="92">
        <f t="shared" si="44"/>
        <v>0</v>
      </c>
      <c r="BB82" s="92">
        <f t="shared" si="44"/>
        <v>0</v>
      </c>
      <c r="BC82" s="92">
        <f t="shared" si="44"/>
        <v>0</v>
      </c>
      <c r="BD82" s="92">
        <f t="shared" si="44"/>
        <v>0</v>
      </c>
      <c r="BE82" s="92">
        <f t="shared" si="44"/>
        <v>0</v>
      </c>
      <c r="BF82" s="92">
        <f t="shared" si="44"/>
        <v>0</v>
      </c>
      <c r="BG82" s="92">
        <f t="shared" si="44"/>
        <v>0</v>
      </c>
      <c r="BH82" s="92">
        <f t="shared" si="44"/>
        <v>0</v>
      </c>
      <c r="BI82" s="92">
        <f t="shared" si="44"/>
        <v>0</v>
      </c>
      <c r="BJ82" s="92">
        <f t="shared" si="44"/>
        <v>0</v>
      </c>
      <c r="BK82" s="92">
        <f t="shared" si="44"/>
        <v>0</v>
      </c>
      <c r="BL82" s="92">
        <f t="shared" si="44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5">$B$20*(1-$B$5)/$B$3</f>
        <v>0</v>
      </c>
      <c r="C85" s="72">
        <f t="shared" si="45"/>
        <v>0</v>
      </c>
      <c r="D85" s="72">
        <f t="shared" si="45"/>
        <v>0</v>
      </c>
      <c r="E85" s="72">
        <f t="shared" si="45"/>
        <v>0</v>
      </c>
      <c r="F85" s="72">
        <f t="shared" si="45"/>
        <v>0</v>
      </c>
      <c r="G85" s="72">
        <f t="shared" si="45"/>
        <v>0</v>
      </c>
      <c r="H85" s="72">
        <f t="shared" si="45"/>
        <v>0</v>
      </c>
      <c r="I85" s="72">
        <f t="shared" si="45"/>
        <v>0</v>
      </c>
      <c r="J85" s="72">
        <f t="shared" si="45"/>
        <v>0</v>
      </c>
      <c r="K85" s="72">
        <f t="shared" si="45"/>
        <v>0</v>
      </c>
      <c r="L85" s="72">
        <f t="shared" si="45"/>
        <v>0</v>
      </c>
      <c r="M85" s="72">
        <f t="shared" si="45"/>
        <v>0</v>
      </c>
      <c r="N85" s="72">
        <f t="shared" si="45"/>
        <v>0</v>
      </c>
      <c r="O85" s="72">
        <f t="shared" si="45"/>
        <v>0</v>
      </c>
      <c r="P85" s="72">
        <f t="shared" si="45"/>
        <v>0</v>
      </c>
      <c r="Q85" s="72">
        <f t="shared" si="45"/>
        <v>0</v>
      </c>
      <c r="R85" s="72">
        <f t="shared" si="45"/>
        <v>0</v>
      </c>
      <c r="S85" s="72">
        <f t="shared" si="45"/>
        <v>0</v>
      </c>
      <c r="T85" s="72">
        <f t="shared" si="45"/>
        <v>0</v>
      </c>
      <c r="U85" s="72">
        <f t="shared" si="45"/>
        <v>0</v>
      </c>
      <c r="V85" s="72">
        <f t="shared" si="45"/>
        <v>0</v>
      </c>
      <c r="W85" s="72">
        <f t="shared" si="45"/>
        <v>0</v>
      </c>
      <c r="X85" s="72">
        <f t="shared" si="45"/>
        <v>0</v>
      </c>
      <c r="Y85" s="72">
        <f t="shared" si="45"/>
        <v>0</v>
      </c>
      <c r="Z85" s="72">
        <f t="shared" si="45"/>
        <v>0</v>
      </c>
      <c r="AA85" s="72">
        <f t="shared" si="45"/>
        <v>0</v>
      </c>
      <c r="AB85" s="72">
        <f t="shared" si="45"/>
        <v>0</v>
      </c>
      <c r="AC85" s="72">
        <f t="shared" si="45"/>
        <v>0</v>
      </c>
      <c r="AD85" s="72">
        <f t="shared" si="45"/>
        <v>0</v>
      </c>
      <c r="AE85" s="72">
        <f t="shared" si="45"/>
        <v>0</v>
      </c>
      <c r="AF85" s="72">
        <f t="shared" si="45"/>
        <v>0</v>
      </c>
      <c r="AG85" s="72">
        <f t="shared" si="45"/>
        <v>0</v>
      </c>
      <c r="AH85" s="72">
        <f t="shared" si="45"/>
        <v>0</v>
      </c>
      <c r="AI85" s="72">
        <f t="shared" si="45"/>
        <v>0</v>
      </c>
      <c r="AJ85" s="72">
        <f t="shared" si="45"/>
        <v>0</v>
      </c>
      <c r="AK85" s="72">
        <f t="shared" si="45"/>
        <v>0</v>
      </c>
      <c r="AL85" s="72">
        <f t="shared" si="45"/>
        <v>0</v>
      </c>
      <c r="AM85" s="72">
        <f t="shared" si="45"/>
        <v>0</v>
      </c>
      <c r="AN85" s="72">
        <f t="shared" si="45"/>
        <v>0</v>
      </c>
      <c r="AO85" s="72">
        <f t="shared" si="45"/>
        <v>0</v>
      </c>
      <c r="AP85" s="72">
        <f t="shared" si="45"/>
        <v>0</v>
      </c>
      <c r="AQ85" s="72">
        <f t="shared" si="45"/>
        <v>0</v>
      </c>
      <c r="AR85" s="72">
        <f t="shared" si="45"/>
        <v>0</v>
      </c>
      <c r="AS85" s="72">
        <f t="shared" si="45"/>
        <v>0</v>
      </c>
      <c r="AT85" s="72">
        <f t="shared" si="45"/>
        <v>0</v>
      </c>
      <c r="AU85" s="72">
        <f t="shared" si="45"/>
        <v>0</v>
      </c>
      <c r="AV85" s="72">
        <f t="shared" si="45"/>
        <v>0</v>
      </c>
      <c r="AW85" s="72">
        <f t="shared" si="45"/>
        <v>0</v>
      </c>
      <c r="AX85" s="72">
        <f t="shared" si="45"/>
        <v>0</v>
      </c>
      <c r="AY85" s="72">
        <f t="shared" si="45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6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7">$C$20*(1-$B$5)/$B$3</f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>
        <f t="shared" si="47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6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8">$D$20*(1-$B$5)/$B$3</f>
        <v>0</v>
      </c>
      <c r="F87" s="72">
        <f t="shared" si="48"/>
        <v>0</v>
      </c>
      <c r="G87" s="72">
        <f t="shared" si="48"/>
        <v>0</v>
      </c>
      <c r="H87" s="72">
        <f t="shared" si="48"/>
        <v>0</v>
      </c>
      <c r="I87" s="72">
        <f t="shared" si="48"/>
        <v>0</v>
      </c>
      <c r="J87" s="72">
        <f t="shared" si="48"/>
        <v>0</v>
      </c>
      <c r="K87" s="72">
        <f t="shared" si="48"/>
        <v>0</v>
      </c>
      <c r="L87" s="72">
        <f t="shared" si="48"/>
        <v>0</v>
      </c>
      <c r="M87" s="72">
        <f t="shared" si="48"/>
        <v>0</v>
      </c>
      <c r="N87" s="72">
        <f t="shared" si="48"/>
        <v>0</v>
      </c>
      <c r="O87" s="72">
        <f t="shared" si="48"/>
        <v>0</v>
      </c>
      <c r="P87" s="72">
        <f t="shared" si="48"/>
        <v>0</v>
      </c>
      <c r="Q87" s="72">
        <f t="shared" si="48"/>
        <v>0</v>
      </c>
      <c r="R87" s="72">
        <f t="shared" si="48"/>
        <v>0</v>
      </c>
      <c r="S87" s="72">
        <f t="shared" si="48"/>
        <v>0</v>
      </c>
      <c r="T87" s="72">
        <f t="shared" si="48"/>
        <v>0</v>
      </c>
      <c r="U87" s="72">
        <f t="shared" si="48"/>
        <v>0</v>
      </c>
      <c r="V87" s="72">
        <f t="shared" si="48"/>
        <v>0</v>
      </c>
      <c r="W87" s="72">
        <f t="shared" si="48"/>
        <v>0</v>
      </c>
      <c r="X87" s="72">
        <f t="shared" si="48"/>
        <v>0</v>
      </c>
      <c r="Y87" s="72">
        <f t="shared" si="48"/>
        <v>0</v>
      </c>
      <c r="Z87" s="72">
        <f t="shared" si="48"/>
        <v>0</v>
      </c>
      <c r="AA87" s="72">
        <f t="shared" si="48"/>
        <v>0</v>
      </c>
      <c r="AB87" s="72">
        <f t="shared" si="48"/>
        <v>0</v>
      </c>
      <c r="AC87" s="72">
        <f t="shared" si="48"/>
        <v>0</v>
      </c>
      <c r="AD87" s="72">
        <f t="shared" si="48"/>
        <v>0</v>
      </c>
      <c r="AE87" s="72">
        <f t="shared" si="48"/>
        <v>0</v>
      </c>
      <c r="AF87" s="72">
        <f t="shared" si="48"/>
        <v>0</v>
      </c>
      <c r="AG87" s="72">
        <f t="shared" si="48"/>
        <v>0</v>
      </c>
      <c r="AH87" s="72">
        <f t="shared" si="48"/>
        <v>0</v>
      </c>
      <c r="AI87" s="72">
        <f t="shared" si="48"/>
        <v>0</v>
      </c>
      <c r="AJ87" s="72">
        <f t="shared" si="48"/>
        <v>0</v>
      </c>
      <c r="AK87" s="72">
        <f t="shared" si="48"/>
        <v>0</v>
      </c>
      <c r="AL87" s="72">
        <f t="shared" si="48"/>
        <v>0</v>
      </c>
      <c r="AM87" s="72">
        <f t="shared" si="48"/>
        <v>0</v>
      </c>
      <c r="AN87" s="72">
        <f t="shared" si="48"/>
        <v>0</v>
      </c>
      <c r="AO87" s="72">
        <f t="shared" si="48"/>
        <v>0</v>
      </c>
      <c r="AP87" s="72">
        <f t="shared" si="48"/>
        <v>0</v>
      </c>
      <c r="AQ87" s="72">
        <f t="shared" si="48"/>
        <v>0</v>
      </c>
      <c r="AR87" s="72">
        <f t="shared" si="48"/>
        <v>0</v>
      </c>
      <c r="AS87" s="72">
        <f t="shared" si="48"/>
        <v>0</v>
      </c>
      <c r="AT87" s="72">
        <f t="shared" si="48"/>
        <v>0</v>
      </c>
      <c r="AU87" s="72">
        <f t="shared" si="48"/>
        <v>0</v>
      </c>
      <c r="AV87" s="72">
        <f t="shared" si="48"/>
        <v>0</v>
      </c>
      <c r="AW87" s="72">
        <f t="shared" si="48"/>
        <v>0</v>
      </c>
      <c r="AX87" s="72">
        <f t="shared" si="48"/>
        <v>0</v>
      </c>
      <c r="AY87" s="72">
        <f t="shared" si="48"/>
        <v>0</v>
      </c>
      <c r="AZ87" s="72">
        <f t="shared" si="48"/>
        <v>0</v>
      </c>
      <c r="BA87" s="72">
        <f t="shared" si="48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6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9">$E$20*(1-$B$5)/$B$3</f>
        <v>0</v>
      </c>
      <c r="F88" s="72">
        <f t="shared" si="49"/>
        <v>0</v>
      </c>
      <c r="G88" s="72">
        <f t="shared" si="49"/>
        <v>0</v>
      </c>
      <c r="H88" s="72">
        <f t="shared" si="49"/>
        <v>0</v>
      </c>
      <c r="I88" s="72">
        <f t="shared" si="49"/>
        <v>0</v>
      </c>
      <c r="J88" s="72">
        <f t="shared" si="49"/>
        <v>0</v>
      </c>
      <c r="K88" s="72">
        <f t="shared" si="49"/>
        <v>0</v>
      </c>
      <c r="L88" s="72">
        <f t="shared" si="49"/>
        <v>0</v>
      </c>
      <c r="M88" s="72">
        <f t="shared" si="49"/>
        <v>0</v>
      </c>
      <c r="N88" s="72">
        <f t="shared" si="49"/>
        <v>0</v>
      </c>
      <c r="O88" s="72">
        <f t="shared" si="49"/>
        <v>0</v>
      </c>
      <c r="P88" s="72">
        <f t="shared" si="49"/>
        <v>0</v>
      </c>
      <c r="Q88" s="72">
        <f t="shared" si="49"/>
        <v>0</v>
      </c>
      <c r="R88" s="72">
        <f t="shared" si="49"/>
        <v>0</v>
      </c>
      <c r="S88" s="72">
        <f t="shared" si="49"/>
        <v>0</v>
      </c>
      <c r="T88" s="72">
        <f t="shared" si="49"/>
        <v>0</v>
      </c>
      <c r="U88" s="72">
        <f t="shared" si="49"/>
        <v>0</v>
      </c>
      <c r="V88" s="72">
        <f t="shared" si="49"/>
        <v>0</v>
      </c>
      <c r="W88" s="72">
        <f t="shared" si="49"/>
        <v>0</v>
      </c>
      <c r="X88" s="72">
        <f t="shared" si="49"/>
        <v>0</v>
      </c>
      <c r="Y88" s="72">
        <f t="shared" si="49"/>
        <v>0</v>
      </c>
      <c r="Z88" s="72">
        <f t="shared" si="49"/>
        <v>0</v>
      </c>
      <c r="AA88" s="72">
        <f t="shared" si="49"/>
        <v>0</v>
      </c>
      <c r="AB88" s="72">
        <f t="shared" si="49"/>
        <v>0</v>
      </c>
      <c r="AC88" s="72">
        <f t="shared" si="49"/>
        <v>0</v>
      </c>
      <c r="AD88" s="72">
        <f t="shared" si="49"/>
        <v>0</v>
      </c>
      <c r="AE88" s="72">
        <f t="shared" si="49"/>
        <v>0</v>
      </c>
      <c r="AF88" s="72">
        <f t="shared" si="49"/>
        <v>0</v>
      </c>
      <c r="AG88" s="72">
        <f t="shared" si="49"/>
        <v>0</v>
      </c>
      <c r="AH88" s="72">
        <f t="shared" si="49"/>
        <v>0</v>
      </c>
      <c r="AI88" s="72">
        <f t="shared" si="49"/>
        <v>0</v>
      </c>
      <c r="AJ88" s="72">
        <f t="shared" si="49"/>
        <v>0</v>
      </c>
      <c r="AK88" s="72">
        <f t="shared" si="49"/>
        <v>0</v>
      </c>
      <c r="AL88" s="72">
        <f t="shared" si="49"/>
        <v>0</v>
      </c>
      <c r="AM88" s="72">
        <f t="shared" si="49"/>
        <v>0</v>
      </c>
      <c r="AN88" s="72">
        <f t="shared" si="49"/>
        <v>0</v>
      </c>
      <c r="AO88" s="72">
        <f t="shared" si="49"/>
        <v>0</v>
      </c>
      <c r="AP88" s="72">
        <f t="shared" si="49"/>
        <v>0</v>
      </c>
      <c r="AQ88" s="72">
        <f t="shared" si="49"/>
        <v>0</v>
      </c>
      <c r="AR88" s="72">
        <f t="shared" si="49"/>
        <v>0</v>
      </c>
      <c r="AS88" s="72">
        <f t="shared" si="49"/>
        <v>0</v>
      </c>
      <c r="AT88" s="72">
        <f t="shared" si="49"/>
        <v>0</v>
      </c>
      <c r="AU88" s="72">
        <f t="shared" si="49"/>
        <v>0</v>
      </c>
      <c r="AV88" s="72">
        <f t="shared" si="49"/>
        <v>0</v>
      </c>
      <c r="AW88" s="72">
        <f t="shared" si="49"/>
        <v>0</v>
      </c>
      <c r="AX88" s="72">
        <f t="shared" si="49"/>
        <v>0</v>
      </c>
      <c r="AY88" s="72">
        <f t="shared" si="49"/>
        <v>0</v>
      </c>
      <c r="AZ88" s="72">
        <f t="shared" si="49"/>
        <v>0</v>
      </c>
      <c r="BA88" s="72">
        <f t="shared" si="49"/>
        <v>0</v>
      </c>
      <c r="BB88" s="72">
        <f t="shared" si="49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6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50">$F$20*(1-$B$5)/$B$3</f>
        <v>0</v>
      </c>
      <c r="G89" s="72">
        <f t="shared" si="50"/>
        <v>0</v>
      </c>
      <c r="H89" s="72">
        <f t="shared" si="50"/>
        <v>0</v>
      </c>
      <c r="I89" s="72">
        <f t="shared" si="50"/>
        <v>0</v>
      </c>
      <c r="J89" s="72">
        <f t="shared" si="50"/>
        <v>0</v>
      </c>
      <c r="K89" s="72">
        <f t="shared" si="50"/>
        <v>0</v>
      </c>
      <c r="L89" s="72">
        <f t="shared" si="50"/>
        <v>0</v>
      </c>
      <c r="M89" s="72">
        <f t="shared" si="50"/>
        <v>0</v>
      </c>
      <c r="N89" s="72">
        <f t="shared" si="50"/>
        <v>0</v>
      </c>
      <c r="O89" s="72">
        <f t="shared" si="50"/>
        <v>0</v>
      </c>
      <c r="P89" s="72">
        <f t="shared" si="50"/>
        <v>0</v>
      </c>
      <c r="Q89" s="72">
        <f t="shared" si="50"/>
        <v>0</v>
      </c>
      <c r="R89" s="72">
        <f t="shared" si="50"/>
        <v>0</v>
      </c>
      <c r="S89" s="72">
        <f t="shared" si="50"/>
        <v>0</v>
      </c>
      <c r="T89" s="72">
        <f t="shared" si="50"/>
        <v>0</v>
      </c>
      <c r="U89" s="72">
        <f t="shared" si="50"/>
        <v>0</v>
      </c>
      <c r="V89" s="72">
        <f t="shared" si="50"/>
        <v>0</v>
      </c>
      <c r="W89" s="72">
        <f t="shared" si="50"/>
        <v>0</v>
      </c>
      <c r="X89" s="72">
        <f t="shared" si="50"/>
        <v>0</v>
      </c>
      <c r="Y89" s="72">
        <f t="shared" si="50"/>
        <v>0</v>
      </c>
      <c r="Z89" s="72">
        <f t="shared" si="50"/>
        <v>0</v>
      </c>
      <c r="AA89" s="72">
        <f t="shared" si="50"/>
        <v>0</v>
      </c>
      <c r="AB89" s="72">
        <f t="shared" si="50"/>
        <v>0</v>
      </c>
      <c r="AC89" s="72">
        <f t="shared" si="50"/>
        <v>0</v>
      </c>
      <c r="AD89" s="72">
        <f t="shared" si="50"/>
        <v>0</v>
      </c>
      <c r="AE89" s="72">
        <f t="shared" si="50"/>
        <v>0</v>
      </c>
      <c r="AF89" s="72">
        <f t="shared" si="50"/>
        <v>0</v>
      </c>
      <c r="AG89" s="72">
        <f t="shared" si="50"/>
        <v>0</v>
      </c>
      <c r="AH89" s="72">
        <f t="shared" si="50"/>
        <v>0</v>
      </c>
      <c r="AI89" s="72">
        <f t="shared" si="50"/>
        <v>0</v>
      </c>
      <c r="AJ89" s="72">
        <f t="shared" si="50"/>
        <v>0</v>
      </c>
      <c r="AK89" s="72">
        <f t="shared" si="50"/>
        <v>0</v>
      </c>
      <c r="AL89" s="72">
        <f t="shared" si="50"/>
        <v>0</v>
      </c>
      <c r="AM89" s="72">
        <f t="shared" si="50"/>
        <v>0</v>
      </c>
      <c r="AN89" s="72">
        <f t="shared" si="50"/>
        <v>0</v>
      </c>
      <c r="AO89" s="72">
        <f t="shared" si="50"/>
        <v>0</v>
      </c>
      <c r="AP89" s="72">
        <f t="shared" si="50"/>
        <v>0</v>
      </c>
      <c r="AQ89" s="72">
        <f t="shared" si="50"/>
        <v>0</v>
      </c>
      <c r="AR89" s="72">
        <f t="shared" si="50"/>
        <v>0</v>
      </c>
      <c r="AS89" s="72">
        <f t="shared" si="50"/>
        <v>0</v>
      </c>
      <c r="AT89" s="72">
        <f t="shared" si="50"/>
        <v>0</v>
      </c>
      <c r="AU89" s="72">
        <f t="shared" si="50"/>
        <v>0</v>
      </c>
      <c r="AV89" s="72">
        <f t="shared" si="50"/>
        <v>0</v>
      </c>
      <c r="AW89" s="72">
        <f t="shared" si="50"/>
        <v>0</v>
      </c>
      <c r="AX89" s="72">
        <f t="shared" si="50"/>
        <v>0</v>
      </c>
      <c r="AY89" s="72">
        <f t="shared" si="50"/>
        <v>0</v>
      </c>
      <c r="AZ89" s="72">
        <f t="shared" si="50"/>
        <v>0</v>
      </c>
      <c r="BA89" s="72">
        <f t="shared" si="50"/>
        <v>0</v>
      </c>
      <c r="BB89" s="72">
        <f t="shared" si="50"/>
        <v>0</v>
      </c>
      <c r="BC89" s="72">
        <f t="shared" si="50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6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1">$G$20*(1-$B$5)/$B$3</f>
        <v>5.4078946907212506</v>
      </c>
      <c r="H90" s="72">
        <f t="shared" si="51"/>
        <v>5.4078946907212506</v>
      </c>
      <c r="I90" s="72">
        <f t="shared" si="51"/>
        <v>5.4078946907212506</v>
      </c>
      <c r="J90" s="72">
        <f t="shared" si="51"/>
        <v>5.4078946907212506</v>
      </c>
      <c r="K90" s="72">
        <f t="shared" si="51"/>
        <v>5.4078946907212506</v>
      </c>
      <c r="L90" s="72">
        <f t="shared" si="51"/>
        <v>5.4078946907212506</v>
      </c>
      <c r="M90" s="72">
        <f t="shared" si="51"/>
        <v>5.4078946907212506</v>
      </c>
      <c r="N90" s="72">
        <f t="shared" si="51"/>
        <v>5.4078946907212506</v>
      </c>
      <c r="O90" s="72">
        <f t="shared" si="51"/>
        <v>5.4078946907212506</v>
      </c>
      <c r="P90" s="72">
        <f t="shared" si="51"/>
        <v>5.4078946907212506</v>
      </c>
      <c r="Q90" s="72">
        <f t="shared" si="51"/>
        <v>5.4078946907212506</v>
      </c>
      <c r="R90" s="72">
        <f t="shared" si="51"/>
        <v>5.4078946907212506</v>
      </c>
      <c r="S90" s="72">
        <f t="shared" si="51"/>
        <v>5.4078946907212506</v>
      </c>
      <c r="T90" s="72">
        <f t="shared" si="51"/>
        <v>5.4078946907212506</v>
      </c>
      <c r="U90" s="72">
        <f t="shared" si="51"/>
        <v>5.4078946907212506</v>
      </c>
      <c r="V90" s="72">
        <f t="shared" si="51"/>
        <v>5.4078946907212506</v>
      </c>
      <c r="W90" s="72">
        <f t="shared" si="51"/>
        <v>5.4078946907212506</v>
      </c>
      <c r="X90" s="72">
        <f t="shared" si="51"/>
        <v>5.4078946907212506</v>
      </c>
      <c r="Y90" s="72">
        <f t="shared" si="51"/>
        <v>5.4078946907212506</v>
      </c>
      <c r="Z90" s="72">
        <f t="shared" si="51"/>
        <v>5.4078946907212506</v>
      </c>
      <c r="AA90" s="72">
        <f t="shared" si="51"/>
        <v>5.4078946907212506</v>
      </c>
      <c r="AB90" s="72">
        <f t="shared" si="51"/>
        <v>5.4078946907212506</v>
      </c>
      <c r="AC90" s="72">
        <f t="shared" si="51"/>
        <v>5.4078946907212506</v>
      </c>
      <c r="AD90" s="72">
        <f t="shared" si="51"/>
        <v>5.4078946907212506</v>
      </c>
      <c r="AE90" s="72">
        <f t="shared" si="51"/>
        <v>5.4078946907212506</v>
      </c>
      <c r="AF90" s="72">
        <f t="shared" si="51"/>
        <v>5.4078946907212506</v>
      </c>
      <c r="AG90" s="72">
        <f t="shared" si="51"/>
        <v>5.4078946907212506</v>
      </c>
      <c r="AH90" s="72">
        <f t="shared" si="51"/>
        <v>5.4078946907212506</v>
      </c>
      <c r="AI90" s="72">
        <f t="shared" si="51"/>
        <v>5.4078946907212506</v>
      </c>
      <c r="AJ90" s="72">
        <f t="shared" si="51"/>
        <v>5.4078946907212506</v>
      </c>
      <c r="AK90" s="72">
        <f t="shared" si="51"/>
        <v>5.4078946907212506</v>
      </c>
      <c r="AL90" s="72">
        <f t="shared" si="51"/>
        <v>5.4078946907212506</v>
      </c>
      <c r="AM90" s="72">
        <f t="shared" si="51"/>
        <v>5.4078946907212506</v>
      </c>
      <c r="AN90" s="72">
        <f t="shared" si="51"/>
        <v>5.4078946907212506</v>
      </c>
      <c r="AO90" s="72">
        <f t="shared" si="51"/>
        <v>5.4078946907212506</v>
      </c>
      <c r="AP90" s="72">
        <f t="shared" si="51"/>
        <v>5.4078946907212506</v>
      </c>
      <c r="AQ90" s="72">
        <f t="shared" si="51"/>
        <v>5.4078946907212506</v>
      </c>
      <c r="AR90" s="72">
        <f t="shared" si="51"/>
        <v>5.4078946907212506</v>
      </c>
      <c r="AS90" s="72">
        <f t="shared" si="51"/>
        <v>5.4078946907212506</v>
      </c>
      <c r="AT90" s="72">
        <f t="shared" si="51"/>
        <v>5.4078946907212506</v>
      </c>
      <c r="AU90" s="72">
        <f t="shared" si="51"/>
        <v>5.4078946907212506</v>
      </c>
      <c r="AV90" s="72">
        <f t="shared" si="51"/>
        <v>5.4078946907212506</v>
      </c>
      <c r="AW90" s="72">
        <f t="shared" si="51"/>
        <v>5.4078946907212506</v>
      </c>
      <c r="AX90" s="72">
        <f t="shared" si="51"/>
        <v>5.4078946907212506</v>
      </c>
      <c r="AY90" s="72">
        <f t="shared" si="51"/>
        <v>5.4078946907212506</v>
      </c>
      <c r="AZ90" s="72">
        <f t="shared" si="51"/>
        <v>5.4078946907212506</v>
      </c>
      <c r="BA90" s="72">
        <f t="shared" si="51"/>
        <v>5.4078946907212506</v>
      </c>
      <c r="BB90" s="72">
        <f t="shared" si="51"/>
        <v>5.4078946907212506</v>
      </c>
      <c r="BC90" s="72">
        <f t="shared" si="51"/>
        <v>5.4078946907212506</v>
      </c>
      <c r="BD90" s="72">
        <f t="shared" si="51"/>
        <v>5.4078946907212506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6"/>
        <v>270.39473453606286</v>
      </c>
      <c r="BO90" s="321">
        <f>BN106*(1+0.25)</f>
        <v>270.39473453606229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2">$H$20*(1-$B$5)/$B$3</f>
        <v>0</v>
      </c>
      <c r="I91" s="72">
        <f t="shared" si="52"/>
        <v>0</v>
      </c>
      <c r="J91" s="72">
        <f t="shared" si="52"/>
        <v>0</v>
      </c>
      <c r="K91" s="72">
        <f t="shared" si="52"/>
        <v>0</v>
      </c>
      <c r="L91" s="72">
        <f t="shared" si="52"/>
        <v>0</v>
      </c>
      <c r="M91" s="72">
        <f t="shared" si="52"/>
        <v>0</v>
      </c>
      <c r="N91" s="72">
        <f t="shared" si="52"/>
        <v>0</v>
      </c>
      <c r="O91" s="72">
        <f t="shared" si="52"/>
        <v>0</v>
      </c>
      <c r="P91" s="72">
        <f t="shared" si="52"/>
        <v>0</v>
      </c>
      <c r="Q91" s="72">
        <f t="shared" si="52"/>
        <v>0</v>
      </c>
      <c r="R91" s="72">
        <f t="shared" si="52"/>
        <v>0</v>
      </c>
      <c r="S91" s="72">
        <f t="shared" si="52"/>
        <v>0</v>
      </c>
      <c r="T91" s="72">
        <f t="shared" si="52"/>
        <v>0</v>
      </c>
      <c r="U91" s="72">
        <f t="shared" si="52"/>
        <v>0</v>
      </c>
      <c r="V91" s="72">
        <f t="shared" si="52"/>
        <v>0</v>
      </c>
      <c r="W91" s="72">
        <f t="shared" si="52"/>
        <v>0</v>
      </c>
      <c r="X91" s="72">
        <f t="shared" si="52"/>
        <v>0</v>
      </c>
      <c r="Y91" s="72">
        <f t="shared" si="52"/>
        <v>0</v>
      </c>
      <c r="Z91" s="72">
        <f t="shared" si="52"/>
        <v>0</v>
      </c>
      <c r="AA91" s="72">
        <f t="shared" si="52"/>
        <v>0</v>
      </c>
      <c r="AB91" s="72">
        <f t="shared" si="52"/>
        <v>0</v>
      </c>
      <c r="AC91" s="72">
        <f t="shared" si="52"/>
        <v>0</v>
      </c>
      <c r="AD91" s="72">
        <f t="shared" si="52"/>
        <v>0</v>
      </c>
      <c r="AE91" s="72">
        <f t="shared" si="52"/>
        <v>0</v>
      </c>
      <c r="AF91" s="72">
        <f t="shared" si="52"/>
        <v>0</v>
      </c>
      <c r="AG91" s="72">
        <f t="shared" si="52"/>
        <v>0</v>
      </c>
      <c r="AH91" s="72">
        <f t="shared" si="52"/>
        <v>0</v>
      </c>
      <c r="AI91" s="72">
        <f t="shared" si="52"/>
        <v>0</v>
      </c>
      <c r="AJ91" s="72">
        <f t="shared" si="52"/>
        <v>0</v>
      </c>
      <c r="AK91" s="72">
        <f t="shared" si="52"/>
        <v>0</v>
      </c>
      <c r="AL91" s="72">
        <f t="shared" si="52"/>
        <v>0</v>
      </c>
      <c r="AM91" s="72">
        <f t="shared" si="52"/>
        <v>0</v>
      </c>
      <c r="AN91" s="72">
        <f t="shared" si="52"/>
        <v>0</v>
      </c>
      <c r="AO91" s="72">
        <f t="shared" si="52"/>
        <v>0</v>
      </c>
      <c r="AP91" s="72">
        <f t="shared" si="52"/>
        <v>0</v>
      </c>
      <c r="AQ91" s="72">
        <f t="shared" si="52"/>
        <v>0</v>
      </c>
      <c r="AR91" s="72">
        <f t="shared" si="52"/>
        <v>0</v>
      </c>
      <c r="AS91" s="72">
        <f t="shared" si="52"/>
        <v>0</v>
      </c>
      <c r="AT91" s="72">
        <f t="shared" si="52"/>
        <v>0</v>
      </c>
      <c r="AU91" s="72">
        <f t="shared" si="52"/>
        <v>0</v>
      </c>
      <c r="AV91" s="72">
        <f t="shared" si="52"/>
        <v>0</v>
      </c>
      <c r="AW91" s="72">
        <f t="shared" si="52"/>
        <v>0</v>
      </c>
      <c r="AX91" s="72">
        <f t="shared" si="52"/>
        <v>0</v>
      </c>
      <c r="AY91" s="72">
        <f t="shared" si="52"/>
        <v>0</v>
      </c>
      <c r="AZ91" s="72">
        <f t="shared" si="52"/>
        <v>0</v>
      </c>
      <c r="BA91" s="72">
        <f t="shared" si="52"/>
        <v>0</v>
      </c>
      <c r="BB91" s="72">
        <f t="shared" si="52"/>
        <v>0</v>
      </c>
      <c r="BC91" s="72">
        <f t="shared" si="52"/>
        <v>0</v>
      </c>
      <c r="BD91" s="72">
        <f t="shared" si="52"/>
        <v>0</v>
      </c>
      <c r="BE91" s="72">
        <f t="shared" si="52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6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3">$I$20*(1-$B$5)/$B$3</f>
        <v>0</v>
      </c>
      <c r="J92" s="72">
        <f t="shared" si="53"/>
        <v>0</v>
      </c>
      <c r="K92" s="72">
        <f t="shared" si="53"/>
        <v>0</v>
      </c>
      <c r="L92" s="72">
        <f t="shared" si="53"/>
        <v>0</v>
      </c>
      <c r="M92" s="72">
        <f t="shared" si="53"/>
        <v>0</v>
      </c>
      <c r="N92" s="72">
        <f t="shared" si="53"/>
        <v>0</v>
      </c>
      <c r="O92" s="72">
        <f t="shared" si="53"/>
        <v>0</v>
      </c>
      <c r="P92" s="72">
        <f t="shared" si="53"/>
        <v>0</v>
      </c>
      <c r="Q92" s="72">
        <f t="shared" si="53"/>
        <v>0</v>
      </c>
      <c r="R92" s="72">
        <f t="shared" si="53"/>
        <v>0</v>
      </c>
      <c r="S92" s="72">
        <f t="shared" si="53"/>
        <v>0</v>
      </c>
      <c r="T92" s="72">
        <f t="shared" si="53"/>
        <v>0</v>
      </c>
      <c r="U92" s="72">
        <f t="shared" si="53"/>
        <v>0</v>
      </c>
      <c r="V92" s="72">
        <f t="shared" si="53"/>
        <v>0</v>
      </c>
      <c r="W92" s="72">
        <f t="shared" si="53"/>
        <v>0</v>
      </c>
      <c r="X92" s="72">
        <f t="shared" si="53"/>
        <v>0</v>
      </c>
      <c r="Y92" s="72">
        <f t="shared" si="53"/>
        <v>0</v>
      </c>
      <c r="Z92" s="72">
        <f t="shared" si="53"/>
        <v>0</v>
      </c>
      <c r="AA92" s="72">
        <f t="shared" si="53"/>
        <v>0</v>
      </c>
      <c r="AB92" s="72">
        <f t="shared" si="53"/>
        <v>0</v>
      </c>
      <c r="AC92" s="72">
        <f t="shared" si="53"/>
        <v>0</v>
      </c>
      <c r="AD92" s="72">
        <f t="shared" si="53"/>
        <v>0</v>
      </c>
      <c r="AE92" s="72">
        <f t="shared" si="53"/>
        <v>0</v>
      </c>
      <c r="AF92" s="72">
        <f t="shared" si="53"/>
        <v>0</v>
      </c>
      <c r="AG92" s="72">
        <f t="shared" si="53"/>
        <v>0</v>
      </c>
      <c r="AH92" s="72">
        <f t="shared" si="53"/>
        <v>0</v>
      </c>
      <c r="AI92" s="72">
        <f t="shared" si="53"/>
        <v>0</v>
      </c>
      <c r="AJ92" s="72">
        <f t="shared" si="53"/>
        <v>0</v>
      </c>
      <c r="AK92" s="72">
        <f t="shared" si="53"/>
        <v>0</v>
      </c>
      <c r="AL92" s="72">
        <f t="shared" si="53"/>
        <v>0</v>
      </c>
      <c r="AM92" s="72">
        <f t="shared" si="53"/>
        <v>0</v>
      </c>
      <c r="AN92" s="72">
        <f t="shared" si="53"/>
        <v>0</v>
      </c>
      <c r="AO92" s="72">
        <f t="shared" si="53"/>
        <v>0</v>
      </c>
      <c r="AP92" s="72">
        <f t="shared" si="53"/>
        <v>0</v>
      </c>
      <c r="AQ92" s="72">
        <f t="shared" si="53"/>
        <v>0</v>
      </c>
      <c r="AR92" s="72">
        <f t="shared" si="53"/>
        <v>0</v>
      </c>
      <c r="AS92" s="72">
        <f t="shared" si="53"/>
        <v>0</v>
      </c>
      <c r="AT92" s="72">
        <f t="shared" si="53"/>
        <v>0</v>
      </c>
      <c r="AU92" s="72">
        <f t="shared" si="53"/>
        <v>0</v>
      </c>
      <c r="AV92" s="72">
        <f t="shared" si="53"/>
        <v>0</v>
      </c>
      <c r="AW92" s="72">
        <f t="shared" si="53"/>
        <v>0</v>
      </c>
      <c r="AX92" s="72">
        <f t="shared" si="53"/>
        <v>0</v>
      </c>
      <c r="AY92" s="72">
        <f t="shared" si="53"/>
        <v>0</v>
      </c>
      <c r="AZ92" s="72">
        <f t="shared" si="53"/>
        <v>0</v>
      </c>
      <c r="BA92" s="72">
        <f t="shared" si="53"/>
        <v>0</v>
      </c>
      <c r="BB92" s="72">
        <f t="shared" si="53"/>
        <v>0</v>
      </c>
      <c r="BC92" s="72">
        <f t="shared" si="53"/>
        <v>0</v>
      </c>
      <c r="BD92" s="72">
        <f t="shared" si="53"/>
        <v>0</v>
      </c>
      <c r="BE92" s="72">
        <f t="shared" si="53"/>
        <v>0</v>
      </c>
      <c r="BF92" s="72">
        <f t="shared" si="53"/>
        <v>0</v>
      </c>
      <c r="BG92" s="72"/>
      <c r="BH92" s="72"/>
      <c r="BI92" s="72"/>
      <c r="BJ92" s="72"/>
      <c r="BK92" s="72"/>
      <c r="BL92" s="72"/>
      <c r="BM92" s="35"/>
      <c r="BN92" s="72">
        <f t="shared" si="46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4">$J$20*(1-$B$5)/$B$3</f>
        <v>0</v>
      </c>
      <c r="P93" s="72">
        <f t="shared" si="54"/>
        <v>0</v>
      </c>
      <c r="Q93" s="72">
        <f t="shared" si="54"/>
        <v>0</v>
      </c>
      <c r="R93" s="72">
        <f t="shared" si="54"/>
        <v>0</v>
      </c>
      <c r="S93" s="72">
        <f t="shared" si="54"/>
        <v>0</v>
      </c>
      <c r="T93" s="72">
        <f t="shared" si="54"/>
        <v>0</v>
      </c>
      <c r="U93" s="72">
        <f t="shared" si="54"/>
        <v>0</v>
      </c>
      <c r="V93" s="72">
        <f t="shared" si="54"/>
        <v>0</v>
      </c>
      <c r="W93" s="72">
        <f t="shared" si="54"/>
        <v>0</v>
      </c>
      <c r="X93" s="72">
        <f t="shared" si="54"/>
        <v>0</v>
      </c>
      <c r="Y93" s="72">
        <f t="shared" si="54"/>
        <v>0</v>
      </c>
      <c r="Z93" s="72">
        <f t="shared" si="54"/>
        <v>0</v>
      </c>
      <c r="AA93" s="72">
        <f t="shared" si="54"/>
        <v>0</v>
      </c>
      <c r="AB93" s="72">
        <f t="shared" si="54"/>
        <v>0</v>
      </c>
      <c r="AC93" s="72">
        <f t="shared" si="54"/>
        <v>0</v>
      </c>
      <c r="AD93" s="72">
        <f t="shared" si="54"/>
        <v>0</v>
      </c>
      <c r="AE93" s="72">
        <f t="shared" si="54"/>
        <v>0</v>
      </c>
      <c r="AF93" s="72">
        <f t="shared" si="54"/>
        <v>0</v>
      </c>
      <c r="AG93" s="72">
        <f t="shared" si="54"/>
        <v>0</v>
      </c>
      <c r="AH93" s="72">
        <f t="shared" si="54"/>
        <v>0</v>
      </c>
      <c r="AI93" s="72">
        <f t="shared" si="54"/>
        <v>0</v>
      </c>
      <c r="AJ93" s="72">
        <f t="shared" si="54"/>
        <v>0</v>
      </c>
      <c r="AK93" s="72">
        <f t="shared" si="54"/>
        <v>0</v>
      </c>
      <c r="AL93" s="72">
        <f t="shared" si="54"/>
        <v>0</v>
      </c>
      <c r="AM93" s="72">
        <f t="shared" si="54"/>
        <v>0</v>
      </c>
      <c r="AN93" s="72">
        <f t="shared" si="54"/>
        <v>0</v>
      </c>
      <c r="AO93" s="72">
        <f t="shared" si="54"/>
        <v>0</v>
      </c>
      <c r="AP93" s="72">
        <f t="shared" si="54"/>
        <v>0</v>
      </c>
      <c r="AQ93" s="72">
        <f t="shared" si="54"/>
        <v>0</v>
      </c>
      <c r="AR93" s="72">
        <f t="shared" si="54"/>
        <v>0</v>
      </c>
      <c r="AS93" s="72">
        <f t="shared" si="54"/>
        <v>0</v>
      </c>
      <c r="AT93" s="72">
        <f t="shared" si="54"/>
        <v>0</v>
      </c>
      <c r="AU93" s="72">
        <f t="shared" si="54"/>
        <v>0</v>
      </c>
      <c r="AV93" s="72">
        <f t="shared" si="54"/>
        <v>0</v>
      </c>
      <c r="AW93" s="72">
        <f t="shared" si="54"/>
        <v>0</v>
      </c>
      <c r="AX93" s="72">
        <f t="shared" si="54"/>
        <v>0</v>
      </c>
      <c r="AY93" s="72">
        <f t="shared" si="54"/>
        <v>0</v>
      </c>
      <c r="AZ93" s="72">
        <f t="shared" si="54"/>
        <v>0</v>
      </c>
      <c r="BA93" s="72">
        <f t="shared" si="54"/>
        <v>0</v>
      </c>
      <c r="BB93" s="72">
        <f t="shared" si="54"/>
        <v>0</v>
      </c>
      <c r="BC93" s="72">
        <f t="shared" si="54"/>
        <v>0</v>
      </c>
      <c r="BD93" s="72">
        <f t="shared" si="54"/>
        <v>0</v>
      </c>
      <c r="BE93" s="72">
        <f t="shared" si="54"/>
        <v>0</v>
      </c>
      <c r="BF93" s="72">
        <f t="shared" si="54"/>
        <v>0</v>
      </c>
      <c r="BG93" s="72">
        <f t="shared" si="54"/>
        <v>0</v>
      </c>
      <c r="BH93" s="72"/>
      <c r="BI93" s="72"/>
      <c r="BJ93" s="72"/>
      <c r="BK93" s="72"/>
      <c r="BL93" s="72"/>
      <c r="BM93" s="35"/>
      <c r="BN93" s="72">
        <f t="shared" si="46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5">$K$20*(1-$B$5)/$B$3</f>
        <v>0</v>
      </c>
      <c r="P94" s="72">
        <f t="shared" si="55"/>
        <v>0</v>
      </c>
      <c r="Q94" s="72">
        <f t="shared" si="55"/>
        <v>0</v>
      </c>
      <c r="R94" s="72">
        <f t="shared" si="55"/>
        <v>0</v>
      </c>
      <c r="S94" s="72">
        <f t="shared" si="55"/>
        <v>0</v>
      </c>
      <c r="T94" s="72">
        <f t="shared" si="55"/>
        <v>0</v>
      </c>
      <c r="U94" s="72">
        <f t="shared" si="55"/>
        <v>0</v>
      </c>
      <c r="V94" s="72">
        <f t="shared" si="55"/>
        <v>0</v>
      </c>
      <c r="W94" s="72">
        <f t="shared" si="55"/>
        <v>0</v>
      </c>
      <c r="X94" s="72">
        <f t="shared" si="55"/>
        <v>0</v>
      </c>
      <c r="Y94" s="72">
        <f t="shared" si="55"/>
        <v>0</v>
      </c>
      <c r="Z94" s="72">
        <f t="shared" si="55"/>
        <v>0</v>
      </c>
      <c r="AA94" s="72">
        <f t="shared" si="55"/>
        <v>0</v>
      </c>
      <c r="AB94" s="72">
        <f t="shared" si="55"/>
        <v>0</v>
      </c>
      <c r="AC94" s="72">
        <f t="shared" si="55"/>
        <v>0</v>
      </c>
      <c r="AD94" s="72">
        <f t="shared" si="55"/>
        <v>0</v>
      </c>
      <c r="AE94" s="72">
        <f t="shared" si="55"/>
        <v>0</v>
      </c>
      <c r="AF94" s="72">
        <f t="shared" si="55"/>
        <v>0</v>
      </c>
      <c r="AG94" s="72">
        <f t="shared" si="55"/>
        <v>0</v>
      </c>
      <c r="AH94" s="72">
        <f t="shared" si="55"/>
        <v>0</v>
      </c>
      <c r="AI94" s="72">
        <f t="shared" si="55"/>
        <v>0</v>
      </c>
      <c r="AJ94" s="72">
        <f t="shared" si="55"/>
        <v>0</v>
      </c>
      <c r="AK94" s="72">
        <f t="shared" si="55"/>
        <v>0</v>
      </c>
      <c r="AL94" s="72">
        <f t="shared" si="55"/>
        <v>0</v>
      </c>
      <c r="AM94" s="72">
        <f t="shared" si="55"/>
        <v>0</v>
      </c>
      <c r="AN94" s="72">
        <f t="shared" si="55"/>
        <v>0</v>
      </c>
      <c r="AO94" s="72">
        <f t="shared" si="55"/>
        <v>0</v>
      </c>
      <c r="AP94" s="72">
        <f t="shared" si="55"/>
        <v>0</v>
      </c>
      <c r="AQ94" s="72">
        <f t="shared" si="55"/>
        <v>0</v>
      </c>
      <c r="AR94" s="72">
        <f t="shared" si="55"/>
        <v>0</v>
      </c>
      <c r="AS94" s="72">
        <f t="shared" si="55"/>
        <v>0</v>
      </c>
      <c r="AT94" s="72">
        <f t="shared" si="55"/>
        <v>0</v>
      </c>
      <c r="AU94" s="72">
        <f t="shared" si="55"/>
        <v>0</v>
      </c>
      <c r="AV94" s="72">
        <f t="shared" si="55"/>
        <v>0</v>
      </c>
      <c r="AW94" s="72">
        <f t="shared" si="55"/>
        <v>0</v>
      </c>
      <c r="AX94" s="72">
        <f t="shared" si="55"/>
        <v>0</v>
      </c>
      <c r="AY94" s="72">
        <f t="shared" si="55"/>
        <v>0</v>
      </c>
      <c r="AZ94" s="72">
        <f t="shared" si="55"/>
        <v>0</v>
      </c>
      <c r="BA94" s="72">
        <f t="shared" si="55"/>
        <v>0</v>
      </c>
      <c r="BB94" s="72">
        <f t="shared" si="55"/>
        <v>0</v>
      </c>
      <c r="BC94" s="72">
        <f t="shared" si="55"/>
        <v>0</v>
      </c>
      <c r="BD94" s="72">
        <f t="shared" si="55"/>
        <v>0</v>
      </c>
      <c r="BE94" s="72">
        <f t="shared" si="55"/>
        <v>0</v>
      </c>
      <c r="BF94" s="72">
        <f t="shared" si="55"/>
        <v>0</v>
      </c>
      <c r="BG94" s="72">
        <f t="shared" si="55"/>
        <v>0</v>
      </c>
      <c r="BH94" s="72">
        <f t="shared" si="55"/>
        <v>0</v>
      </c>
      <c r="BI94" s="72"/>
      <c r="BJ94" s="72"/>
      <c r="BK94" s="72"/>
      <c r="BL94" s="72"/>
      <c r="BM94" s="35"/>
      <c r="BN94" s="72">
        <f t="shared" si="46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6">$L$20*(1-$B$5)/$B$3</f>
        <v>0</v>
      </c>
      <c r="P95" s="72">
        <f t="shared" si="56"/>
        <v>0</v>
      </c>
      <c r="Q95" s="72">
        <f t="shared" si="56"/>
        <v>0</v>
      </c>
      <c r="R95" s="72">
        <f t="shared" si="56"/>
        <v>0</v>
      </c>
      <c r="S95" s="72">
        <f t="shared" si="56"/>
        <v>0</v>
      </c>
      <c r="T95" s="72">
        <f t="shared" si="56"/>
        <v>0</v>
      </c>
      <c r="U95" s="72">
        <f t="shared" si="56"/>
        <v>0</v>
      </c>
      <c r="V95" s="72">
        <f t="shared" si="56"/>
        <v>0</v>
      </c>
      <c r="W95" s="72">
        <f t="shared" si="56"/>
        <v>0</v>
      </c>
      <c r="X95" s="72">
        <f t="shared" si="56"/>
        <v>0</v>
      </c>
      <c r="Y95" s="72">
        <f t="shared" si="56"/>
        <v>0</v>
      </c>
      <c r="Z95" s="72">
        <f t="shared" si="56"/>
        <v>0</v>
      </c>
      <c r="AA95" s="72">
        <f t="shared" si="56"/>
        <v>0</v>
      </c>
      <c r="AB95" s="72">
        <f t="shared" si="56"/>
        <v>0</v>
      </c>
      <c r="AC95" s="72">
        <f t="shared" si="56"/>
        <v>0</v>
      </c>
      <c r="AD95" s="72">
        <f t="shared" si="56"/>
        <v>0</v>
      </c>
      <c r="AE95" s="72">
        <f t="shared" si="56"/>
        <v>0</v>
      </c>
      <c r="AF95" s="72">
        <f t="shared" si="56"/>
        <v>0</v>
      </c>
      <c r="AG95" s="72">
        <f t="shared" si="56"/>
        <v>0</v>
      </c>
      <c r="AH95" s="72">
        <f t="shared" si="56"/>
        <v>0</v>
      </c>
      <c r="AI95" s="72">
        <f t="shared" si="56"/>
        <v>0</v>
      </c>
      <c r="AJ95" s="72">
        <f t="shared" si="56"/>
        <v>0</v>
      </c>
      <c r="AK95" s="72">
        <f t="shared" si="56"/>
        <v>0</v>
      </c>
      <c r="AL95" s="72">
        <f t="shared" si="56"/>
        <v>0</v>
      </c>
      <c r="AM95" s="72">
        <f t="shared" si="56"/>
        <v>0</v>
      </c>
      <c r="AN95" s="72">
        <f t="shared" si="56"/>
        <v>0</v>
      </c>
      <c r="AO95" s="72">
        <f t="shared" si="56"/>
        <v>0</v>
      </c>
      <c r="AP95" s="72">
        <f t="shared" si="56"/>
        <v>0</v>
      </c>
      <c r="AQ95" s="72">
        <f t="shared" si="56"/>
        <v>0</v>
      </c>
      <c r="AR95" s="72">
        <f t="shared" si="56"/>
        <v>0</v>
      </c>
      <c r="AS95" s="72">
        <f t="shared" si="56"/>
        <v>0</v>
      </c>
      <c r="AT95" s="72">
        <f t="shared" si="56"/>
        <v>0</v>
      </c>
      <c r="AU95" s="72">
        <f t="shared" si="56"/>
        <v>0</v>
      </c>
      <c r="AV95" s="72">
        <f t="shared" si="56"/>
        <v>0</v>
      </c>
      <c r="AW95" s="72">
        <f t="shared" si="56"/>
        <v>0</v>
      </c>
      <c r="AX95" s="72">
        <f t="shared" si="56"/>
        <v>0</v>
      </c>
      <c r="AY95" s="72">
        <f t="shared" si="56"/>
        <v>0</v>
      </c>
      <c r="AZ95" s="72">
        <f t="shared" si="56"/>
        <v>0</v>
      </c>
      <c r="BA95" s="72">
        <f t="shared" si="56"/>
        <v>0</v>
      </c>
      <c r="BB95" s="72">
        <f t="shared" si="56"/>
        <v>0</v>
      </c>
      <c r="BC95" s="72">
        <f t="shared" si="56"/>
        <v>0</v>
      </c>
      <c r="BD95" s="72">
        <f t="shared" si="56"/>
        <v>0</v>
      </c>
      <c r="BE95" s="72">
        <f t="shared" si="56"/>
        <v>0</v>
      </c>
      <c r="BF95" s="72">
        <f t="shared" si="56"/>
        <v>0</v>
      </c>
      <c r="BG95" s="72">
        <f t="shared" si="56"/>
        <v>0</v>
      </c>
      <c r="BH95" s="72">
        <f t="shared" si="56"/>
        <v>0</v>
      </c>
      <c r="BI95" s="72">
        <f t="shared" si="56"/>
        <v>0</v>
      </c>
      <c r="BJ95" s="72"/>
      <c r="BK95" s="72"/>
      <c r="BL95" s="72"/>
      <c r="BM95" s="35"/>
      <c r="BN95" s="72">
        <f t="shared" si="46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7">$M$20*(1-$B$5)/$B$3</f>
        <v>0</v>
      </c>
      <c r="O96" s="72">
        <f t="shared" si="57"/>
        <v>0</v>
      </c>
      <c r="P96" s="72">
        <f t="shared" si="57"/>
        <v>0</v>
      </c>
      <c r="Q96" s="72">
        <f t="shared" si="57"/>
        <v>0</v>
      </c>
      <c r="R96" s="72">
        <f t="shared" si="57"/>
        <v>0</v>
      </c>
      <c r="S96" s="72">
        <f t="shared" si="57"/>
        <v>0</v>
      </c>
      <c r="T96" s="72">
        <f t="shared" si="57"/>
        <v>0</v>
      </c>
      <c r="U96" s="72">
        <f t="shared" si="57"/>
        <v>0</v>
      </c>
      <c r="V96" s="72">
        <f t="shared" si="57"/>
        <v>0</v>
      </c>
      <c r="W96" s="72">
        <f t="shared" si="57"/>
        <v>0</v>
      </c>
      <c r="X96" s="72">
        <f t="shared" si="57"/>
        <v>0</v>
      </c>
      <c r="Y96" s="72">
        <f t="shared" si="57"/>
        <v>0</v>
      </c>
      <c r="Z96" s="72">
        <f t="shared" si="57"/>
        <v>0</v>
      </c>
      <c r="AA96" s="72">
        <f t="shared" si="57"/>
        <v>0</v>
      </c>
      <c r="AB96" s="72">
        <f t="shared" si="57"/>
        <v>0</v>
      </c>
      <c r="AC96" s="72">
        <f t="shared" si="57"/>
        <v>0</v>
      </c>
      <c r="AD96" s="72">
        <f t="shared" si="57"/>
        <v>0</v>
      </c>
      <c r="AE96" s="72">
        <f t="shared" si="57"/>
        <v>0</v>
      </c>
      <c r="AF96" s="72">
        <f t="shared" si="57"/>
        <v>0</v>
      </c>
      <c r="AG96" s="72">
        <f t="shared" si="57"/>
        <v>0</v>
      </c>
      <c r="AH96" s="72">
        <f t="shared" si="57"/>
        <v>0</v>
      </c>
      <c r="AI96" s="72">
        <f t="shared" si="57"/>
        <v>0</v>
      </c>
      <c r="AJ96" s="72">
        <f t="shared" si="57"/>
        <v>0</v>
      </c>
      <c r="AK96" s="72">
        <f t="shared" si="57"/>
        <v>0</v>
      </c>
      <c r="AL96" s="72">
        <f t="shared" si="57"/>
        <v>0</v>
      </c>
      <c r="AM96" s="72">
        <f t="shared" si="57"/>
        <v>0</v>
      </c>
      <c r="AN96" s="72">
        <f t="shared" si="57"/>
        <v>0</v>
      </c>
      <c r="AO96" s="72">
        <f t="shared" si="57"/>
        <v>0</v>
      </c>
      <c r="AP96" s="72">
        <f t="shared" si="57"/>
        <v>0</v>
      </c>
      <c r="AQ96" s="72">
        <f t="shared" si="57"/>
        <v>0</v>
      </c>
      <c r="AR96" s="72">
        <f t="shared" si="57"/>
        <v>0</v>
      </c>
      <c r="AS96" s="72">
        <f t="shared" si="57"/>
        <v>0</v>
      </c>
      <c r="AT96" s="72">
        <f t="shared" si="57"/>
        <v>0</v>
      </c>
      <c r="AU96" s="72">
        <f t="shared" si="57"/>
        <v>0</v>
      </c>
      <c r="AV96" s="72">
        <f t="shared" si="57"/>
        <v>0</v>
      </c>
      <c r="AW96" s="72">
        <f t="shared" si="57"/>
        <v>0</v>
      </c>
      <c r="AX96" s="72">
        <f t="shared" si="57"/>
        <v>0</v>
      </c>
      <c r="AY96" s="72">
        <f t="shared" si="57"/>
        <v>0</v>
      </c>
      <c r="AZ96" s="72">
        <f t="shared" si="57"/>
        <v>0</v>
      </c>
      <c r="BA96" s="72">
        <f t="shared" si="57"/>
        <v>0</v>
      </c>
      <c r="BB96" s="72">
        <f t="shared" si="57"/>
        <v>0</v>
      </c>
      <c r="BC96" s="72">
        <f t="shared" si="57"/>
        <v>0</v>
      </c>
      <c r="BD96" s="72">
        <f t="shared" si="57"/>
        <v>0</v>
      </c>
      <c r="BE96" s="72">
        <f t="shared" si="57"/>
        <v>0</v>
      </c>
      <c r="BF96" s="72">
        <f t="shared" si="57"/>
        <v>0</v>
      </c>
      <c r="BG96" s="72">
        <f t="shared" si="57"/>
        <v>0</v>
      </c>
      <c r="BH96" s="72">
        <f t="shared" si="57"/>
        <v>0</v>
      </c>
      <c r="BI96" s="72">
        <f t="shared" si="57"/>
        <v>0</v>
      </c>
      <c r="BJ96" s="72">
        <f t="shared" si="57"/>
        <v>0</v>
      </c>
      <c r="BK96" s="72"/>
      <c r="BL96" s="72"/>
      <c r="BM96" s="35"/>
      <c r="BN96" s="72">
        <f t="shared" si="46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8">$N$20*(1-$B$5)/$B$3</f>
        <v>0</v>
      </c>
      <c r="P97" s="72">
        <f t="shared" si="58"/>
        <v>0</v>
      </c>
      <c r="Q97" s="72">
        <f t="shared" si="58"/>
        <v>0</v>
      </c>
      <c r="R97" s="72">
        <f t="shared" si="58"/>
        <v>0</v>
      </c>
      <c r="S97" s="72">
        <f t="shared" si="58"/>
        <v>0</v>
      </c>
      <c r="T97" s="72">
        <f t="shared" si="58"/>
        <v>0</v>
      </c>
      <c r="U97" s="72">
        <f t="shared" si="58"/>
        <v>0</v>
      </c>
      <c r="V97" s="72">
        <f t="shared" si="58"/>
        <v>0</v>
      </c>
      <c r="W97" s="72">
        <f t="shared" si="58"/>
        <v>0</v>
      </c>
      <c r="X97" s="72">
        <f t="shared" si="58"/>
        <v>0</v>
      </c>
      <c r="Y97" s="72">
        <f t="shared" si="58"/>
        <v>0</v>
      </c>
      <c r="Z97" s="72">
        <f t="shared" si="58"/>
        <v>0</v>
      </c>
      <c r="AA97" s="72">
        <f t="shared" si="58"/>
        <v>0</v>
      </c>
      <c r="AB97" s="72">
        <f t="shared" si="58"/>
        <v>0</v>
      </c>
      <c r="AC97" s="72">
        <f t="shared" si="58"/>
        <v>0</v>
      </c>
      <c r="AD97" s="72">
        <f t="shared" si="58"/>
        <v>0</v>
      </c>
      <c r="AE97" s="72">
        <f t="shared" si="58"/>
        <v>0</v>
      </c>
      <c r="AF97" s="72">
        <f t="shared" si="58"/>
        <v>0</v>
      </c>
      <c r="AG97" s="72">
        <f t="shared" si="58"/>
        <v>0</v>
      </c>
      <c r="AH97" s="72">
        <f t="shared" si="58"/>
        <v>0</v>
      </c>
      <c r="AI97" s="72">
        <f t="shared" si="58"/>
        <v>0</v>
      </c>
      <c r="AJ97" s="72">
        <f t="shared" si="58"/>
        <v>0</v>
      </c>
      <c r="AK97" s="72">
        <f t="shared" si="58"/>
        <v>0</v>
      </c>
      <c r="AL97" s="72">
        <f t="shared" si="58"/>
        <v>0</v>
      </c>
      <c r="AM97" s="72">
        <f t="shared" si="58"/>
        <v>0</v>
      </c>
      <c r="AN97" s="72">
        <f t="shared" si="58"/>
        <v>0</v>
      </c>
      <c r="AO97" s="72">
        <f t="shared" si="58"/>
        <v>0</v>
      </c>
      <c r="AP97" s="72">
        <f t="shared" si="58"/>
        <v>0</v>
      </c>
      <c r="AQ97" s="72">
        <f t="shared" si="58"/>
        <v>0</v>
      </c>
      <c r="AR97" s="72">
        <f t="shared" si="58"/>
        <v>0</v>
      </c>
      <c r="AS97" s="72">
        <f t="shared" si="58"/>
        <v>0</v>
      </c>
      <c r="AT97" s="72">
        <f t="shared" si="58"/>
        <v>0</v>
      </c>
      <c r="AU97" s="72">
        <f t="shared" si="58"/>
        <v>0</v>
      </c>
      <c r="AV97" s="72">
        <f t="shared" si="58"/>
        <v>0</v>
      </c>
      <c r="AW97" s="72">
        <f t="shared" si="58"/>
        <v>0</v>
      </c>
      <c r="AX97" s="72">
        <f t="shared" si="58"/>
        <v>0</v>
      </c>
      <c r="AY97" s="72">
        <f t="shared" si="58"/>
        <v>0</v>
      </c>
      <c r="AZ97" s="72">
        <f t="shared" si="58"/>
        <v>0</v>
      </c>
      <c r="BA97" s="72">
        <f t="shared" si="58"/>
        <v>0</v>
      </c>
      <c r="BB97" s="72">
        <f t="shared" si="58"/>
        <v>0</v>
      </c>
      <c r="BC97" s="72">
        <f t="shared" si="58"/>
        <v>0</v>
      </c>
      <c r="BD97" s="72">
        <f t="shared" si="58"/>
        <v>0</v>
      </c>
      <c r="BE97" s="72">
        <f t="shared" si="58"/>
        <v>0</v>
      </c>
      <c r="BF97" s="72">
        <f t="shared" si="58"/>
        <v>0</v>
      </c>
      <c r="BG97" s="72">
        <f t="shared" si="58"/>
        <v>0</v>
      </c>
      <c r="BH97" s="72">
        <f t="shared" si="58"/>
        <v>0</v>
      </c>
      <c r="BI97" s="72">
        <f t="shared" si="58"/>
        <v>0</v>
      </c>
      <c r="BJ97" s="72">
        <f t="shared" si="58"/>
        <v>0</v>
      </c>
      <c r="BK97" s="72">
        <f t="shared" si="58"/>
        <v>0</v>
      </c>
      <c r="BL97" s="72"/>
      <c r="BM97" s="35"/>
      <c r="BN97" s="72">
        <f t="shared" si="46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9">SUM(C85:C97)</f>
        <v>0</v>
      </c>
      <c r="D98" s="101">
        <f t="shared" si="59"/>
        <v>0</v>
      </c>
      <c r="E98" s="101">
        <f t="shared" si="59"/>
        <v>0</v>
      </c>
      <c r="F98" s="101">
        <f t="shared" si="59"/>
        <v>0</v>
      </c>
      <c r="G98" s="101">
        <f t="shared" si="59"/>
        <v>5.4078946907212506</v>
      </c>
      <c r="H98" s="101">
        <f t="shared" si="59"/>
        <v>5.4078946907212506</v>
      </c>
      <c r="I98" s="101">
        <f t="shared" si="59"/>
        <v>5.4078946907212506</v>
      </c>
      <c r="J98" s="101">
        <f t="shared" si="59"/>
        <v>5.4078946907212506</v>
      </c>
      <c r="K98" s="101">
        <f t="shared" si="59"/>
        <v>5.4078946907212506</v>
      </c>
      <c r="L98" s="101">
        <f t="shared" si="59"/>
        <v>5.4078946907212506</v>
      </c>
      <c r="M98" s="101">
        <f t="shared" si="59"/>
        <v>5.4078946907212506</v>
      </c>
      <c r="N98" s="101">
        <f t="shared" si="59"/>
        <v>5.4078946907212506</v>
      </c>
      <c r="O98" s="101">
        <f t="shared" si="59"/>
        <v>5.4078946907212506</v>
      </c>
      <c r="P98" s="101">
        <f t="shared" si="59"/>
        <v>5.4078946907212506</v>
      </c>
      <c r="Q98" s="101">
        <f t="shared" si="59"/>
        <v>5.4078946907212506</v>
      </c>
      <c r="R98" s="101">
        <f t="shared" si="59"/>
        <v>5.4078946907212506</v>
      </c>
      <c r="S98" s="101">
        <f t="shared" si="59"/>
        <v>5.4078946907212506</v>
      </c>
      <c r="T98" s="101">
        <f t="shared" si="59"/>
        <v>5.4078946907212506</v>
      </c>
      <c r="U98" s="101">
        <f t="shared" si="59"/>
        <v>5.4078946907212506</v>
      </c>
      <c r="V98" s="101">
        <f t="shared" si="59"/>
        <v>5.4078946907212506</v>
      </c>
      <c r="W98" s="101">
        <f t="shared" si="59"/>
        <v>5.4078946907212506</v>
      </c>
      <c r="X98" s="101">
        <f t="shared" si="59"/>
        <v>5.4078946907212506</v>
      </c>
      <c r="Y98" s="101">
        <f t="shared" si="59"/>
        <v>5.4078946907212506</v>
      </c>
      <c r="Z98" s="101">
        <f t="shared" si="59"/>
        <v>5.4078946907212506</v>
      </c>
      <c r="AA98" s="101">
        <f t="shared" si="59"/>
        <v>5.4078946907212506</v>
      </c>
      <c r="AB98" s="101">
        <f t="shared" si="59"/>
        <v>5.4078946907212506</v>
      </c>
      <c r="AC98" s="101">
        <f t="shared" si="59"/>
        <v>5.4078946907212506</v>
      </c>
      <c r="AD98" s="101">
        <f t="shared" si="59"/>
        <v>5.4078946907212506</v>
      </c>
      <c r="AE98" s="101">
        <f t="shared" si="59"/>
        <v>5.4078946907212506</v>
      </c>
      <c r="AF98" s="101">
        <f t="shared" si="59"/>
        <v>5.4078946907212506</v>
      </c>
      <c r="AG98" s="101">
        <f t="shared" si="59"/>
        <v>5.4078946907212506</v>
      </c>
      <c r="AH98" s="101">
        <f t="shared" si="59"/>
        <v>5.4078946907212506</v>
      </c>
      <c r="AI98" s="101">
        <f t="shared" si="59"/>
        <v>5.4078946907212506</v>
      </c>
      <c r="AJ98" s="101">
        <f t="shared" si="59"/>
        <v>5.4078946907212506</v>
      </c>
      <c r="AK98" s="101">
        <f t="shared" si="59"/>
        <v>5.4078946907212506</v>
      </c>
      <c r="AL98" s="101">
        <f t="shared" si="59"/>
        <v>5.4078946907212506</v>
      </c>
      <c r="AM98" s="101">
        <f t="shared" si="59"/>
        <v>5.4078946907212506</v>
      </c>
      <c r="AN98" s="101">
        <f t="shared" si="59"/>
        <v>5.4078946907212506</v>
      </c>
      <c r="AO98" s="101">
        <f t="shared" si="59"/>
        <v>5.4078946907212506</v>
      </c>
      <c r="AP98" s="101">
        <f t="shared" si="59"/>
        <v>5.4078946907212506</v>
      </c>
      <c r="AQ98" s="101">
        <f t="shared" si="59"/>
        <v>5.4078946907212506</v>
      </c>
      <c r="AR98" s="101">
        <f t="shared" si="59"/>
        <v>5.4078946907212506</v>
      </c>
      <c r="AS98" s="101">
        <f t="shared" si="59"/>
        <v>5.4078946907212506</v>
      </c>
      <c r="AT98" s="101">
        <f t="shared" si="59"/>
        <v>5.4078946907212506</v>
      </c>
      <c r="AU98" s="101">
        <f t="shared" si="59"/>
        <v>5.4078946907212506</v>
      </c>
      <c r="AV98" s="101">
        <f t="shared" si="59"/>
        <v>5.4078946907212506</v>
      </c>
      <c r="AW98" s="101">
        <f t="shared" si="59"/>
        <v>5.4078946907212506</v>
      </c>
      <c r="AX98" s="101">
        <f t="shared" si="59"/>
        <v>5.4078946907212506</v>
      </c>
      <c r="AY98" s="101">
        <f t="shared" si="59"/>
        <v>5.4078946907212506</v>
      </c>
      <c r="AZ98" s="101">
        <f t="shared" si="59"/>
        <v>5.4078946907212506</v>
      </c>
      <c r="BA98" s="101">
        <f t="shared" si="59"/>
        <v>5.4078946907212506</v>
      </c>
      <c r="BB98" s="101">
        <f t="shared" si="59"/>
        <v>5.4078946907212506</v>
      </c>
      <c r="BC98" s="101">
        <f t="shared" si="59"/>
        <v>5.4078946907212506</v>
      </c>
      <c r="BD98" s="101">
        <f t="shared" si="59"/>
        <v>5.4078946907212506</v>
      </c>
      <c r="BE98" s="101">
        <f t="shared" si="59"/>
        <v>0</v>
      </c>
      <c r="BF98" s="101">
        <f t="shared" si="59"/>
        <v>0</v>
      </c>
      <c r="BG98" s="101">
        <f t="shared" si="59"/>
        <v>0</v>
      </c>
      <c r="BH98" s="101">
        <f t="shared" si="59"/>
        <v>0</v>
      </c>
      <c r="BI98" s="101">
        <f t="shared" si="59"/>
        <v>0</v>
      </c>
      <c r="BJ98" s="101">
        <f t="shared" si="59"/>
        <v>0</v>
      </c>
      <c r="BK98" s="101">
        <f t="shared" si="59"/>
        <v>0</v>
      </c>
      <c r="BL98" s="101">
        <f t="shared" si="59"/>
        <v>0</v>
      </c>
      <c r="BM98" s="330"/>
      <c r="BN98" s="55">
        <f>SUM(BN85:BN97)</f>
        <v>270.39473453606286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60">$B$20/$B$3</f>
        <v>0</v>
      </c>
      <c r="C101" s="72">
        <f t="shared" si="60"/>
        <v>0</v>
      </c>
      <c r="D101" s="72">
        <f t="shared" si="60"/>
        <v>0</v>
      </c>
      <c r="E101" s="72">
        <f t="shared" si="60"/>
        <v>0</v>
      </c>
      <c r="F101" s="72">
        <f t="shared" si="60"/>
        <v>0</v>
      </c>
      <c r="G101" s="72">
        <f t="shared" si="60"/>
        <v>0</v>
      </c>
      <c r="H101" s="72">
        <f t="shared" si="60"/>
        <v>0</v>
      </c>
      <c r="I101" s="72">
        <f t="shared" si="60"/>
        <v>0</v>
      </c>
      <c r="J101" s="72">
        <f t="shared" si="60"/>
        <v>0</v>
      </c>
      <c r="K101" s="72">
        <f t="shared" si="60"/>
        <v>0</v>
      </c>
      <c r="L101" s="72">
        <f t="shared" si="60"/>
        <v>0</v>
      </c>
      <c r="M101" s="72">
        <f t="shared" si="60"/>
        <v>0</v>
      </c>
      <c r="N101" s="72">
        <f t="shared" si="60"/>
        <v>0</v>
      </c>
      <c r="O101" s="72">
        <f t="shared" si="60"/>
        <v>0</v>
      </c>
      <c r="P101" s="72">
        <f t="shared" si="60"/>
        <v>0</v>
      </c>
      <c r="Q101" s="72">
        <f t="shared" si="60"/>
        <v>0</v>
      </c>
      <c r="R101" s="72">
        <f t="shared" si="60"/>
        <v>0</v>
      </c>
      <c r="S101" s="72">
        <f t="shared" si="60"/>
        <v>0</v>
      </c>
      <c r="T101" s="72">
        <f t="shared" si="60"/>
        <v>0</v>
      </c>
      <c r="U101" s="72">
        <f t="shared" si="60"/>
        <v>0</v>
      </c>
      <c r="V101" s="72">
        <f t="shared" si="60"/>
        <v>0</v>
      </c>
      <c r="W101" s="72">
        <f t="shared" si="60"/>
        <v>0</v>
      </c>
      <c r="X101" s="72">
        <f t="shared" si="60"/>
        <v>0</v>
      </c>
      <c r="Y101" s="72">
        <f t="shared" si="60"/>
        <v>0</v>
      </c>
      <c r="Z101" s="72">
        <f t="shared" si="60"/>
        <v>0</v>
      </c>
      <c r="AA101" s="72"/>
      <c r="AB101" s="72"/>
      <c r="AC101" s="72">
        <f t="shared" si="60"/>
        <v>0</v>
      </c>
      <c r="AD101" s="72">
        <f t="shared" si="60"/>
        <v>0</v>
      </c>
      <c r="AE101" s="72">
        <f t="shared" si="60"/>
        <v>0</v>
      </c>
      <c r="AF101" s="72">
        <f t="shared" si="60"/>
        <v>0</v>
      </c>
      <c r="AG101" s="72">
        <f t="shared" si="60"/>
        <v>0</v>
      </c>
      <c r="AH101" s="72">
        <f t="shared" si="60"/>
        <v>0</v>
      </c>
      <c r="AI101" s="72">
        <f t="shared" si="60"/>
        <v>0</v>
      </c>
      <c r="AJ101" s="72">
        <f t="shared" si="60"/>
        <v>0</v>
      </c>
      <c r="AK101" s="72">
        <f t="shared" si="60"/>
        <v>0</v>
      </c>
      <c r="AL101" s="72">
        <f t="shared" si="60"/>
        <v>0</v>
      </c>
      <c r="AM101" s="72">
        <f t="shared" si="60"/>
        <v>0</v>
      </c>
      <c r="AN101" s="72">
        <f t="shared" si="60"/>
        <v>0</v>
      </c>
      <c r="AO101" s="72">
        <f t="shared" si="60"/>
        <v>0</v>
      </c>
      <c r="AP101" s="72">
        <f t="shared" si="60"/>
        <v>0</v>
      </c>
      <c r="AQ101" s="72">
        <f t="shared" si="60"/>
        <v>0</v>
      </c>
      <c r="AR101" s="72">
        <f t="shared" si="60"/>
        <v>0</v>
      </c>
      <c r="AS101" s="72">
        <f t="shared" si="60"/>
        <v>0</v>
      </c>
      <c r="AT101" s="72">
        <f t="shared" si="60"/>
        <v>0</v>
      </c>
      <c r="AU101" s="72">
        <f t="shared" si="60"/>
        <v>0</v>
      </c>
      <c r="AV101" s="72">
        <f t="shared" si="60"/>
        <v>0</v>
      </c>
      <c r="AW101" s="72">
        <f t="shared" si="60"/>
        <v>0</v>
      </c>
      <c r="AX101" s="72">
        <f t="shared" si="60"/>
        <v>0</v>
      </c>
      <c r="AY101" s="72">
        <f t="shared" si="60"/>
        <v>0</v>
      </c>
      <c r="AZ101" s="72">
        <f t="shared" si="60"/>
        <v>0</v>
      </c>
      <c r="BA101" s="72">
        <f t="shared" si="60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1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2">$C$20/$B$3</f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>
        <f t="shared" si="62"/>
        <v>0</v>
      </c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1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3">$D$20/$B$3</f>
        <v>0</v>
      </c>
      <c r="E103" s="72">
        <f t="shared" si="63"/>
        <v>0</v>
      </c>
      <c r="F103" s="72">
        <f t="shared" si="63"/>
        <v>0</v>
      </c>
      <c r="G103" s="72">
        <f t="shared" si="63"/>
        <v>0</v>
      </c>
      <c r="H103" s="72">
        <f t="shared" si="63"/>
        <v>0</v>
      </c>
      <c r="I103" s="72">
        <f t="shared" si="63"/>
        <v>0</v>
      </c>
      <c r="J103" s="72">
        <f t="shared" si="63"/>
        <v>0</v>
      </c>
      <c r="K103" s="72">
        <f t="shared" si="63"/>
        <v>0</v>
      </c>
      <c r="L103" s="72">
        <f t="shared" si="63"/>
        <v>0</v>
      </c>
      <c r="M103" s="72">
        <f t="shared" si="63"/>
        <v>0</v>
      </c>
      <c r="N103" s="72">
        <f t="shared" si="63"/>
        <v>0</v>
      </c>
      <c r="O103" s="72">
        <f t="shared" si="63"/>
        <v>0</v>
      </c>
      <c r="P103" s="72">
        <f t="shared" si="63"/>
        <v>0</v>
      </c>
      <c r="Q103" s="72">
        <f t="shared" si="63"/>
        <v>0</v>
      </c>
      <c r="R103" s="72">
        <f t="shared" si="63"/>
        <v>0</v>
      </c>
      <c r="S103" s="72">
        <f t="shared" si="63"/>
        <v>0</v>
      </c>
      <c r="T103" s="72">
        <f t="shared" si="63"/>
        <v>0</v>
      </c>
      <c r="U103" s="72">
        <f t="shared" si="63"/>
        <v>0</v>
      </c>
      <c r="V103" s="72">
        <f t="shared" si="63"/>
        <v>0</v>
      </c>
      <c r="W103" s="72">
        <f t="shared" si="63"/>
        <v>0</v>
      </c>
      <c r="X103" s="72">
        <f t="shared" si="63"/>
        <v>0</v>
      </c>
      <c r="Y103" s="72">
        <f t="shared" si="63"/>
        <v>0</v>
      </c>
      <c r="Z103" s="72">
        <f t="shared" si="63"/>
        <v>0</v>
      </c>
      <c r="AA103" s="72">
        <f t="shared" si="63"/>
        <v>0</v>
      </c>
      <c r="AB103" s="72">
        <f t="shared" si="63"/>
        <v>0</v>
      </c>
      <c r="AC103" s="72">
        <f t="shared" si="63"/>
        <v>0</v>
      </c>
      <c r="AD103" s="72">
        <f t="shared" si="63"/>
        <v>0</v>
      </c>
      <c r="AE103" s="72">
        <f t="shared" si="63"/>
        <v>0</v>
      </c>
      <c r="AF103" s="72">
        <f t="shared" si="63"/>
        <v>0</v>
      </c>
      <c r="AG103" s="72">
        <f t="shared" si="63"/>
        <v>0</v>
      </c>
      <c r="AH103" s="72">
        <f t="shared" si="63"/>
        <v>0</v>
      </c>
      <c r="AI103" s="72">
        <f t="shared" si="63"/>
        <v>0</v>
      </c>
      <c r="AJ103" s="72">
        <f t="shared" si="63"/>
        <v>0</v>
      </c>
      <c r="AK103" s="72">
        <f t="shared" si="63"/>
        <v>0</v>
      </c>
      <c r="AL103" s="72">
        <f t="shared" si="63"/>
        <v>0</v>
      </c>
      <c r="AM103" s="72">
        <f t="shared" si="63"/>
        <v>0</v>
      </c>
      <c r="AN103" s="72">
        <f t="shared" si="63"/>
        <v>0</v>
      </c>
      <c r="AO103" s="72">
        <f t="shared" si="63"/>
        <v>0</v>
      </c>
      <c r="AP103" s="72">
        <f t="shared" si="63"/>
        <v>0</v>
      </c>
      <c r="AQ103" s="72">
        <f t="shared" si="63"/>
        <v>0</v>
      </c>
      <c r="AR103" s="72">
        <f t="shared" si="63"/>
        <v>0</v>
      </c>
      <c r="AS103" s="72">
        <f t="shared" si="63"/>
        <v>0</v>
      </c>
      <c r="AT103" s="72">
        <f t="shared" si="63"/>
        <v>0</v>
      </c>
      <c r="AU103" s="72">
        <f t="shared" si="63"/>
        <v>0</v>
      </c>
      <c r="AV103" s="72">
        <f t="shared" si="63"/>
        <v>0</v>
      </c>
      <c r="AW103" s="72">
        <f t="shared" si="63"/>
        <v>0</v>
      </c>
      <c r="AX103" s="72">
        <f t="shared" si="63"/>
        <v>0</v>
      </c>
      <c r="AY103" s="72">
        <f t="shared" si="63"/>
        <v>0</v>
      </c>
      <c r="AZ103" s="72">
        <f t="shared" si="63"/>
        <v>0</v>
      </c>
      <c r="BA103" s="72">
        <f t="shared" si="63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1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4">$E$20/$B$3</f>
        <v>0</v>
      </c>
      <c r="F104" s="72">
        <f t="shared" si="64"/>
        <v>0</v>
      </c>
      <c r="G104" s="72">
        <f t="shared" si="64"/>
        <v>0</v>
      </c>
      <c r="H104" s="72">
        <f t="shared" si="64"/>
        <v>0</v>
      </c>
      <c r="I104" s="72">
        <f t="shared" si="64"/>
        <v>0</v>
      </c>
      <c r="J104" s="72">
        <f t="shared" si="64"/>
        <v>0</v>
      </c>
      <c r="K104" s="72">
        <f t="shared" si="64"/>
        <v>0</v>
      </c>
      <c r="L104" s="72">
        <f t="shared" si="64"/>
        <v>0</v>
      </c>
      <c r="M104" s="72">
        <f t="shared" si="64"/>
        <v>0</v>
      </c>
      <c r="N104" s="72">
        <f t="shared" si="64"/>
        <v>0</v>
      </c>
      <c r="O104" s="72">
        <f t="shared" si="64"/>
        <v>0</v>
      </c>
      <c r="P104" s="72">
        <f t="shared" si="64"/>
        <v>0</v>
      </c>
      <c r="Q104" s="72">
        <f t="shared" si="64"/>
        <v>0</v>
      </c>
      <c r="R104" s="72">
        <f t="shared" si="64"/>
        <v>0</v>
      </c>
      <c r="S104" s="72">
        <f t="shared" si="64"/>
        <v>0</v>
      </c>
      <c r="T104" s="72">
        <f t="shared" si="64"/>
        <v>0</v>
      </c>
      <c r="U104" s="72">
        <f t="shared" si="64"/>
        <v>0</v>
      </c>
      <c r="V104" s="72">
        <f t="shared" si="64"/>
        <v>0</v>
      </c>
      <c r="W104" s="72">
        <f t="shared" si="64"/>
        <v>0</v>
      </c>
      <c r="X104" s="72">
        <f t="shared" si="64"/>
        <v>0</v>
      </c>
      <c r="Y104" s="72">
        <f t="shared" si="64"/>
        <v>0</v>
      </c>
      <c r="Z104" s="72">
        <f t="shared" si="64"/>
        <v>0</v>
      </c>
      <c r="AA104" s="72">
        <f t="shared" si="64"/>
        <v>0</v>
      </c>
      <c r="AB104" s="72">
        <f t="shared" si="64"/>
        <v>0</v>
      </c>
      <c r="AC104" s="72">
        <f t="shared" si="64"/>
        <v>0</v>
      </c>
      <c r="AD104" s="72">
        <f t="shared" si="64"/>
        <v>0</v>
      </c>
      <c r="AE104" s="72">
        <f t="shared" si="64"/>
        <v>0</v>
      </c>
      <c r="AF104" s="72">
        <f t="shared" si="64"/>
        <v>0</v>
      </c>
      <c r="AG104" s="72">
        <f t="shared" si="64"/>
        <v>0</v>
      </c>
      <c r="AH104" s="72">
        <f t="shared" si="64"/>
        <v>0</v>
      </c>
      <c r="AI104" s="72">
        <f t="shared" si="64"/>
        <v>0</v>
      </c>
      <c r="AJ104" s="72">
        <f t="shared" si="64"/>
        <v>0</v>
      </c>
      <c r="AK104" s="72">
        <f t="shared" si="64"/>
        <v>0</v>
      </c>
      <c r="AL104" s="72">
        <f t="shared" si="64"/>
        <v>0</v>
      </c>
      <c r="AM104" s="72">
        <f t="shared" si="64"/>
        <v>0</v>
      </c>
      <c r="AN104" s="72">
        <f t="shared" si="64"/>
        <v>0</v>
      </c>
      <c r="AO104" s="72">
        <f t="shared" si="64"/>
        <v>0</v>
      </c>
      <c r="AP104" s="72">
        <f t="shared" si="64"/>
        <v>0</v>
      </c>
      <c r="AQ104" s="72">
        <f t="shared" si="64"/>
        <v>0</v>
      </c>
      <c r="AR104" s="72">
        <f t="shared" si="64"/>
        <v>0</v>
      </c>
      <c r="AS104" s="72">
        <f t="shared" si="64"/>
        <v>0</v>
      </c>
      <c r="AT104" s="72">
        <f t="shared" si="64"/>
        <v>0</v>
      </c>
      <c r="AU104" s="72">
        <f t="shared" si="64"/>
        <v>0</v>
      </c>
      <c r="AV104" s="72">
        <f t="shared" si="64"/>
        <v>0</v>
      </c>
      <c r="AW104" s="72">
        <f t="shared" si="64"/>
        <v>0</v>
      </c>
      <c r="AX104" s="72">
        <f t="shared" si="64"/>
        <v>0</v>
      </c>
      <c r="AY104" s="72">
        <f t="shared" si="64"/>
        <v>0</v>
      </c>
      <c r="AZ104" s="72">
        <f t="shared" si="64"/>
        <v>0</v>
      </c>
      <c r="BA104" s="72">
        <f t="shared" si="64"/>
        <v>0</v>
      </c>
      <c r="BB104" s="72">
        <f t="shared" si="64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1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5">$F$20/$B$3</f>
        <v>0</v>
      </c>
      <c r="G105" s="72">
        <f t="shared" si="65"/>
        <v>0</v>
      </c>
      <c r="H105" s="72">
        <f t="shared" si="65"/>
        <v>0</v>
      </c>
      <c r="I105" s="72">
        <f t="shared" si="65"/>
        <v>0</v>
      </c>
      <c r="J105" s="72">
        <f t="shared" si="65"/>
        <v>0</v>
      </c>
      <c r="K105" s="72">
        <f t="shared" si="65"/>
        <v>0</v>
      </c>
      <c r="L105" s="72">
        <f t="shared" si="65"/>
        <v>0</v>
      </c>
      <c r="M105" s="72">
        <f t="shared" si="65"/>
        <v>0</v>
      </c>
      <c r="N105" s="72">
        <f t="shared" si="65"/>
        <v>0</v>
      </c>
      <c r="O105" s="72">
        <f t="shared" si="65"/>
        <v>0</v>
      </c>
      <c r="P105" s="72">
        <f t="shared" si="65"/>
        <v>0</v>
      </c>
      <c r="Q105" s="72">
        <f t="shared" si="65"/>
        <v>0</v>
      </c>
      <c r="R105" s="72">
        <f t="shared" si="65"/>
        <v>0</v>
      </c>
      <c r="S105" s="72">
        <f t="shared" si="65"/>
        <v>0</v>
      </c>
      <c r="T105" s="72">
        <f t="shared" si="65"/>
        <v>0</v>
      </c>
      <c r="U105" s="72">
        <f t="shared" si="65"/>
        <v>0</v>
      </c>
      <c r="V105" s="72">
        <f t="shared" si="65"/>
        <v>0</v>
      </c>
      <c r="W105" s="72">
        <f t="shared" si="65"/>
        <v>0</v>
      </c>
      <c r="X105" s="72">
        <f t="shared" si="65"/>
        <v>0</v>
      </c>
      <c r="Y105" s="72">
        <f t="shared" si="65"/>
        <v>0</v>
      </c>
      <c r="Z105" s="72">
        <f t="shared" si="65"/>
        <v>0</v>
      </c>
      <c r="AA105" s="72">
        <f t="shared" si="65"/>
        <v>0</v>
      </c>
      <c r="AB105" s="72">
        <f t="shared" si="65"/>
        <v>0</v>
      </c>
      <c r="AC105" s="72">
        <f t="shared" si="65"/>
        <v>0</v>
      </c>
      <c r="AD105" s="72">
        <f t="shared" si="65"/>
        <v>0</v>
      </c>
      <c r="AE105" s="72">
        <f t="shared" si="65"/>
        <v>0</v>
      </c>
      <c r="AF105" s="72">
        <f t="shared" si="65"/>
        <v>0</v>
      </c>
      <c r="AG105" s="72">
        <f t="shared" si="65"/>
        <v>0</v>
      </c>
      <c r="AH105" s="72">
        <f t="shared" si="65"/>
        <v>0</v>
      </c>
      <c r="AI105" s="72">
        <f t="shared" si="65"/>
        <v>0</v>
      </c>
      <c r="AJ105" s="72">
        <f t="shared" si="65"/>
        <v>0</v>
      </c>
      <c r="AK105" s="72">
        <f t="shared" si="65"/>
        <v>0</v>
      </c>
      <c r="AL105" s="72">
        <f t="shared" si="65"/>
        <v>0</v>
      </c>
      <c r="AM105" s="72">
        <f t="shared" si="65"/>
        <v>0</v>
      </c>
      <c r="AN105" s="72">
        <f t="shared" si="65"/>
        <v>0</v>
      </c>
      <c r="AO105" s="72">
        <f t="shared" si="65"/>
        <v>0</v>
      </c>
      <c r="AP105" s="72">
        <f t="shared" si="65"/>
        <v>0</v>
      </c>
      <c r="AQ105" s="72">
        <f t="shared" si="65"/>
        <v>0</v>
      </c>
      <c r="AR105" s="72">
        <f t="shared" si="65"/>
        <v>0</v>
      </c>
      <c r="AS105" s="72">
        <f t="shared" si="65"/>
        <v>0</v>
      </c>
      <c r="AT105" s="72">
        <f t="shared" si="65"/>
        <v>0</v>
      </c>
      <c r="AU105" s="72">
        <f t="shared" si="65"/>
        <v>0</v>
      </c>
      <c r="AV105" s="72">
        <f t="shared" si="65"/>
        <v>0</v>
      </c>
      <c r="AW105" s="72">
        <f t="shared" si="65"/>
        <v>0</v>
      </c>
      <c r="AX105" s="72">
        <f t="shared" si="65"/>
        <v>0</v>
      </c>
      <c r="AY105" s="72">
        <f t="shared" si="65"/>
        <v>0</v>
      </c>
      <c r="AZ105" s="72">
        <f t="shared" si="65"/>
        <v>0</v>
      </c>
      <c r="BA105" s="72">
        <f t="shared" si="65"/>
        <v>0</v>
      </c>
      <c r="BB105" s="72">
        <f t="shared" si="65"/>
        <v>0</v>
      </c>
      <c r="BC105" s="72">
        <f t="shared" si="65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1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6">$G$20/$B$3</f>
        <v>4.326315752577</v>
      </c>
      <c r="H106" s="72">
        <f t="shared" si="66"/>
        <v>4.326315752577</v>
      </c>
      <c r="I106" s="72">
        <f t="shared" si="66"/>
        <v>4.326315752577</v>
      </c>
      <c r="J106" s="72">
        <f t="shared" si="66"/>
        <v>4.326315752577</v>
      </c>
      <c r="K106" s="72">
        <f t="shared" si="66"/>
        <v>4.326315752577</v>
      </c>
      <c r="L106" s="72">
        <f t="shared" si="66"/>
        <v>4.326315752577</v>
      </c>
      <c r="M106" s="72">
        <f t="shared" si="66"/>
        <v>4.326315752577</v>
      </c>
      <c r="N106" s="72">
        <f t="shared" si="66"/>
        <v>4.326315752577</v>
      </c>
      <c r="O106" s="72">
        <f t="shared" si="66"/>
        <v>4.326315752577</v>
      </c>
      <c r="P106" s="72">
        <f t="shared" si="66"/>
        <v>4.326315752577</v>
      </c>
      <c r="Q106" s="72">
        <f t="shared" si="66"/>
        <v>4.326315752577</v>
      </c>
      <c r="R106" s="72">
        <f t="shared" si="66"/>
        <v>4.326315752577</v>
      </c>
      <c r="S106" s="72">
        <f t="shared" si="66"/>
        <v>4.326315752577</v>
      </c>
      <c r="T106" s="72">
        <f t="shared" si="66"/>
        <v>4.326315752577</v>
      </c>
      <c r="U106" s="72">
        <f t="shared" si="66"/>
        <v>4.326315752577</v>
      </c>
      <c r="V106" s="72">
        <f t="shared" si="66"/>
        <v>4.326315752577</v>
      </c>
      <c r="W106" s="72">
        <f t="shared" si="66"/>
        <v>4.326315752577</v>
      </c>
      <c r="X106" s="72">
        <f t="shared" si="66"/>
        <v>4.326315752577</v>
      </c>
      <c r="Y106" s="72">
        <f t="shared" si="66"/>
        <v>4.326315752577</v>
      </c>
      <c r="Z106" s="72">
        <f t="shared" si="66"/>
        <v>4.326315752577</v>
      </c>
      <c r="AA106" s="72">
        <f t="shared" si="66"/>
        <v>4.326315752577</v>
      </c>
      <c r="AB106" s="72">
        <f t="shared" si="66"/>
        <v>4.326315752577</v>
      </c>
      <c r="AC106" s="72">
        <f t="shared" si="66"/>
        <v>4.326315752577</v>
      </c>
      <c r="AD106" s="72">
        <f t="shared" si="66"/>
        <v>4.326315752577</v>
      </c>
      <c r="AE106" s="72">
        <f t="shared" si="66"/>
        <v>4.326315752577</v>
      </c>
      <c r="AF106" s="72">
        <f t="shared" si="66"/>
        <v>4.326315752577</v>
      </c>
      <c r="AG106" s="72">
        <f t="shared" si="66"/>
        <v>4.326315752577</v>
      </c>
      <c r="AH106" s="72">
        <f t="shared" si="66"/>
        <v>4.326315752577</v>
      </c>
      <c r="AI106" s="72">
        <f t="shared" si="66"/>
        <v>4.326315752577</v>
      </c>
      <c r="AJ106" s="72">
        <f t="shared" si="66"/>
        <v>4.326315752577</v>
      </c>
      <c r="AK106" s="72">
        <f t="shared" si="66"/>
        <v>4.326315752577</v>
      </c>
      <c r="AL106" s="72">
        <f t="shared" si="66"/>
        <v>4.326315752577</v>
      </c>
      <c r="AM106" s="72">
        <f t="shared" si="66"/>
        <v>4.326315752577</v>
      </c>
      <c r="AN106" s="72">
        <f t="shared" si="66"/>
        <v>4.326315752577</v>
      </c>
      <c r="AO106" s="72">
        <f t="shared" si="66"/>
        <v>4.326315752577</v>
      </c>
      <c r="AP106" s="72">
        <f t="shared" si="66"/>
        <v>4.326315752577</v>
      </c>
      <c r="AQ106" s="72">
        <f t="shared" si="66"/>
        <v>4.326315752577</v>
      </c>
      <c r="AR106" s="72">
        <f t="shared" si="66"/>
        <v>4.326315752577</v>
      </c>
      <c r="AS106" s="72">
        <f t="shared" si="66"/>
        <v>4.326315752577</v>
      </c>
      <c r="AT106" s="72">
        <f t="shared" si="66"/>
        <v>4.326315752577</v>
      </c>
      <c r="AU106" s="72">
        <f t="shared" si="66"/>
        <v>4.326315752577</v>
      </c>
      <c r="AV106" s="72">
        <f t="shared" si="66"/>
        <v>4.326315752577</v>
      </c>
      <c r="AW106" s="72">
        <f t="shared" si="66"/>
        <v>4.326315752577</v>
      </c>
      <c r="AX106" s="72">
        <f t="shared" si="66"/>
        <v>4.326315752577</v>
      </c>
      <c r="AY106" s="72">
        <f t="shared" si="66"/>
        <v>4.326315752577</v>
      </c>
      <c r="AZ106" s="72">
        <f t="shared" si="66"/>
        <v>4.326315752577</v>
      </c>
      <c r="BA106" s="72">
        <f t="shared" si="66"/>
        <v>4.326315752577</v>
      </c>
      <c r="BB106" s="72">
        <f t="shared" si="66"/>
        <v>4.326315752577</v>
      </c>
      <c r="BC106" s="72">
        <f t="shared" si="66"/>
        <v>4.326315752577</v>
      </c>
      <c r="BD106" s="72">
        <f t="shared" si="66"/>
        <v>4.326315752577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1"/>
        <v>216.31578762884982</v>
      </c>
      <c r="BO106" s="321">
        <f>G20</f>
        <v>216.31578762884999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7">$H$20/$B$3</f>
        <v>0</v>
      </c>
      <c r="I107" s="72">
        <f t="shared" si="67"/>
        <v>0</v>
      </c>
      <c r="J107" s="72">
        <f t="shared" si="67"/>
        <v>0</v>
      </c>
      <c r="K107" s="72">
        <f t="shared" si="67"/>
        <v>0</v>
      </c>
      <c r="L107" s="72">
        <f t="shared" si="67"/>
        <v>0</v>
      </c>
      <c r="M107" s="72">
        <f t="shared" si="67"/>
        <v>0</v>
      </c>
      <c r="N107" s="72">
        <f t="shared" si="67"/>
        <v>0</v>
      </c>
      <c r="O107" s="72">
        <f t="shared" si="67"/>
        <v>0</v>
      </c>
      <c r="P107" s="72">
        <f t="shared" si="67"/>
        <v>0</v>
      </c>
      <c r="Q107" s="72">
        <f t="shared" si="67"/>
        <v>0</v>
      </c>
      <c r="R107" s="72">
        <f t="shared" si="67"/>
        <v>0</v>
      </c>
      <c r="S107" s="72">
        <f t="shared" si="67"/>
        <v>0</v>
      </c>
      <c r="T107" s="72">
        <f t="shared" si="67"/>
        <v>0</v>
      </c>
      <c r="U107" s="72">
        <f t="shared" si="67"/>
        <v>0</v>
      </c>
      <c r="V107" s="72">
        <f t="shared" si="67"/>
        <v>0</v>
      </c>
      <c r="W107" s="72">
        <f t="shared" si="67"/>
        <v>0</v>
      </c>
      <c r="X107" s="72">
        <f t="shared" si="67"/>
        <v>0</v>
      </c>
      <c r="Y107" s="72">
        <f t="shared" si="67"/>
        <v>0</v>
      </c>
      <c r="Z107" s="72">
        <f t="shared" si="67"/>
        <v>0</v>
      </c>
      <c r="AA107" s="72">
        <f t="shared" si="67"/>
        <v>0</v>
      </c>
      <c r="AB107" s="72">
        <f t="shared" si="67"/>
        <v>0</v>
      </c>
      <c r="AC107" s="72">
        <f t="shared" si="67"/>
        <v>0</v>
      </c>
      <c r="AD107" s="72">
        <f t="shared" si="67"/>
        <v>0</v>
      </c>
      <c r="AE107" s="72">
        <f t="shared" si="67"/>
        <v>0</v>
      </c>
      <c r="AF107" s="72">
        <f t="shared" si="67"/>
        <v>0</v>
      </c>
      <c r="AG107" s="72">
        <f t="shared" si="67"/>
        <v>0</v>
      </c>
      <c r="AH107" s="72">
        <f t="shared" si="67"/>
        <v>0</v>
      </c>
      <c r="AI107" s="72">
        <f t="shared" si="67"/>
        <v>0</v>
      </c>
      <c r="AJ107" s="72">
        <f t="shared" si="67"/>
        <v>0</v>
      </c>
      <c r="AK107" s="72">
        <f t="shared" si="67"/>
        <v>0</v>
      </c>
      <c r="AL107" s="72">
        <f t="shared" si="67"/>
        <v>0</v>
      </c>
      <c r="AM107" s="72">
        <f t="shared" si="67"/>
        <v>0</v>
      </c>
      <c r="AN107" s="72">
        <f t="shared" si="67"/>
        <v>0</v>
      </c>
      <c r="AO107" s="72">
        <f t="shared" si="67"/>
        <v>0</v>
      </c>
      <c r="AP107" s="72">
        <f t="shared" si="67"/>
        <v>0</v>
      </c>
      <c r="AQ107" s="72">
        <f t="shared" si="67"/>
        <v>0</v>
      </c>
      <c r="AR107" s="72">
        <f t="shared" si="67"/>
        <v>0</v>
      </c>
      <c r="AS107" s="72">
        <f t="shared" si="67"/>
        <v>0</v>
      </c>
      <c r="AT107" s="72">
        <f t="shared" si="67"/>
        <v>0</v>
      </c>
      <c r="AU107" s="72">
        <f t="shared" si="67"/>
        <v>0</v>
      </c>
      <c r="AV107" s="72">
        <f t="shared" si="67"/>
        <v>0</v>
      </c>
      <c r="AW107" s="72">
        <f t="shared" si="67"/>
        <v>0</v>
      </c>
      <c r="AX107" s="72">
        <f t="shared" si="67"/>
        <v>0</v>
      </c>
      <c r="AY107" s="72">
        <f t="shared" si="67"/>
        <v>0</v>
      </c>
      <c r="AZ107" s="72">
        <f t="shared" si="67"/>
        <v>0</v>
      </c>
      <c r="BA107" s="72">
        <f t="shared" si="67"/>
        <v>0</v>
      </c>
      <c r="BB107" s="72">
        <f t="shared" si="67"/>
        <v>0</v>
      </c>
      <c r="BC107" s="72">
        <f t="shared" si="67"/>
        <v>0</v>
      </c>
      <c r="BD107" s="72">
        <f t="shared" si="67"/>
        <v>0</v>
      </c>
      <c r="BE107" s="72">
        <f t="shared" si="67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1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8">$I$20/$B$3</f>
        <v>0</v>
      </c>
      <c r="J108" s="72">
        <f t="shared" si="68"/>
        <v>0</v>
      </c>
      <c r="K108" s="72">
        <f t="shared" si="68"/>
        <v>0</v>
      </c>
      <c r="L108" s="72">
        <f t="shared" si="68"/>
        <v>0</v>
      </c>
      <c r="M108" s="72">
        <f t="shared" si="68"/>
        <v>0</v>
      </c>
      <c r="N108" s="72">
        <f t="shared" si="68"/>
        <v>0</v>
      </c>
      <c r="O108" s="72">
        <f t="shared" si="68"/>
        <v>0</v>
      </c>
      <c r="P108" s="72">
        <f t="shared" si="68"/>
        <v>0</v>
      </c>
      <c r="Q108" s="72">
        <f t="shared" si="68"/>
        <v>0</v>
      </c>
      <c r="R108" s="72">
        <f t="shared" si="68"/>
        <v>0</v>
      </c>
      <c r="S108" s="72">
        <f t="shared" si="68"/>
        <v>0</v>
      </c>
      <c r="T108" s="72">
        <f t="shared" si="68"/>
        <v>0</v>
      </c>
      <c r="U108" s="72">
        <f t="shared" si="68"/>
        <v>0</v>
      </c>
      <c r="V108" s="72">
        <f t="shared" si="68"/>
        <v>0</v>
      </c>
      <c r="W108" s="72">
        <f t="shared" si="68"/>
        <v>0</v>
      </c>
      <c r="X108" s="72">
        <f t="shared" si="68"/>
        <v>0</v>
      </c>
      <c r="Y108" s="72">
        <f t="shared" si="68"/>
        <v>0</v>
      </c>
      <c r="Z108" s="72">
        <f t="shared" si="68"/>
        <v>0</v>
      </c>
      <c r="AA108" s="72">
        <f t="shared" si="68"/>
        <v>0</v>
      </c>
      <c r="AB108" s="72">
        <f t="shared" si="68"/>
        <v>0</v>
      </c>
      <c r="AC108" s="72">
        <f t="shared" si="68"/>
        <v>0</v>
      </c>
      <c r="AD108" s="72">
        <f t="shared" si="68"/>
        <v>0</v>
      </c>
      <c r="AE108" s="72">
        <f t="shared" si="68"/>
        <v>0</v>
      </c>
      <c r="AF108" s="72">
        <f t="shared" si="68"/>
        <v>0</v>
      </c>
      <c r="AG108" s="72">
        <f t="shared" si="68"/>
        <v>0</v>
      </c>
      <c r="AH108" s="72">
        <f t="shared" si="68"/>
        <v>0</v>
      </c>
      <c r="AI108" s="72">
        <f t="shared" si="68"/>
        <v>0</v>
      </c>
      <c r="AJ108" s="72">
        <f t="shared" si="68"/>
        <v>0</v>
      </c>
      <c r="AK108" s="72">
        <f t="shared" si="68"/>
        <v>0</v>
      </c>
      <c r="AL108" s="72">
        <f t="shared" si="68"/>
        <v>0</v>
      </c>
      <c r="AM108" s="72">
        <f t="shared" si="68"/>
        <v>0</v>
      </c>
      <c r="AN108" s="72">
        <f t="shared" si="68"/>
        <v>0</v>
      </c>
      <c r="AO108" s="72">
        <f t="shared" si="68"/>
        <v>0</v>
      </c>
      <c r="AP108" s="72">
        <f t="shared" si="68"/>
        <v>0</v>
      </c>
      <c r="AQ108" s="72">
        <f t="shared" si="68"/>
        <v>0</v>
      </c>
      <c r="AR108" s="72">
        <f t="shared" si="68"/>
        <v>0</v>
      </c>
      <c r="AS108" s="72">
        <f t="shared" si="68"/>
        <v>0</v>
      </c>
      <c r="AT108" s="72">
        <f t="shared" si="68"/>
        <v>0</v>
      </c>
      <c r="AU108" s="72">
        <f t="shared" si="68"/>
        <v>0</v>
      </c>
      <c r="AV108" s="72">
        <f t="shared" si="68"/>
        <v>0</v>
      </c>
      <c r="AW108" s="72">
        <f t="shared" si="68"/>
        <v>0</v>
      </c>
      <c r="AX108" s="72">
        <f t="shared" si="68"/>
        <v>0</v>
      </c>
      <c r="AY108" s="72">
        <f t="shared" si="68"/>
        <v>0</v>
      </c>
      <c r="AZ108" s="72">
        <f t="shared" si="68"/>
        <v>0</v>
      </c>
      <c r="BA108" s="72">
        <f t="shared" si="68"/>
        <v>0</v>
      </c>
      <c r="BB108" s="72">
        <f t="shared" si="68"/>
        <v>0</v>
      </c>
      <c r="BC108" s="72">
        <f t="shared" si="68"/>
        <v>0</v>
      </c>
      <c r="BD108" s="72">
        <f t="shared" si="68"/>
        <v>0</v>
      </c>
      <c r="BE108" s="72">
        <f t="shared" si="68"/>
        <v>0</v>
      </c>
      <c r="BF108" s="72">
        <f t="shared" si="68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1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9">$J$20/$B$3</f>
        <v>0</v>
      </c>
      <c r="P109" s="72">
        <f t="shared" si="69"/>
        <v>0</v>
      </c>
      <c r="Q109" s="72">
        <f t="shared" si="69"/>
        <v>0</v>
      </c>
      <c r="R109" s="72">
        <f t="shared" si="69"/>
        <v>0</v>
      </c>
      <c r="S109" s="72">
        <f t="shared" si="69"/>
        <v>0</v>
      </c>
      <c r="T109" s="72">
        <f t="shared" si="69"/>
        <v>0</v>
      </c>
      <c r="U109" s="72">
        <f t="shared" si="69"/>
        <v>0</v>
      </c>
      <c r="V109" s="72">
        <f t="shared" si="69"/>
        <v>0</v>
      </c>
      <c r="W109" s="72">
        <f t="shared" si="69"/>
        <v>0</v>
      </c>
      <c r="X109" s="72">
        <f t="shared" si="69"/>
        <v>0</v>
      </c>
      <c r="Y109" s="72">
        <f t="shared" si="69"/>
        <v>0</v>
      </c>
      <c r="Z109" s="72">
        <f t="shared" si="69"/>
        <v>0</v>
      </c>
      <c r="AA109" s="72">
        <f t="shared" si="69"/>
        <v>0</v>
      </c>
      <c r="AB109" s="72">
        <f t="shared" si="69"/>
        <v>0</v>
      </c>
      <c r="AC109" s="72">
        <f t="shared" si="69"/>
        <v>0</v>
      </c>
      <c r="AD109" s="72">
        <f t="shared" si="69"/>
        <v>0</v>
      </c>
      <c r="AE109" s="72">
        <f t="shared" si="69"/>
        <v>0</v>
      </c>
      <c r="AF109" s="72">
        <f t="shared" si="69"/>
        <v>0</v>
      </c>
      <c r="AG109" s="72">
        <f t="shared" si="69"/>
        <v>0</v>
      </c>
      <c r="AH109" s="72">
        <f t="shared" si="69"/>
        <v>0</v>
      </c>
      <c r="AI109" s="72">
        <f t="shared" si="69"/>
        <v>0</v>
      </c>
      <c r="AJ109" s="72">
        <f t="shared" si="69"/>
        <v>0</v>
      </c>
      <c r="AK109" s="72">
        <f t="shared" si="69"/>
        <v>0</v>
      </c>
      <c r="AL109" s="72">
        <f t="shared" si="69"/>
        <v>0</v>
      </c>
      <c r="AM109" s="72">
        <f t="shared" si="69"/>
        <v>0</v>
      </c>
      <c r="AN109" s="72">
        <f t="shared" si="69"/>
        <v>0</v>
      </c>
      <c r="AO109" s="72">
        <f t="shared" si="69"/>
        <v>0</v>
      </c>
      <c r="AP109" s="72">
        <f t="shared" si="69"/>
        <v>0</v>
      </c>
      <c r="AQ109" s="72">
        <f t="shared" si="69"/>
        <v>0</v>
      </c>
      <c r="AR109" s="72">
        <f t="shared" si="69"/>
        <v>0</v>
      </c>
      <c r="AS109" s="72">
        <f t="shared" si="69"/>
        <v>0</v>
      </c>
      <c r="AT109" s="72">
        <f t="shared" si="69"/>
        <v>0</v>
      </c>
      <c r="AU109" s="72">
        <f t="shared" si="69"/>
        <v>0</v>
      </c>
      <c r="AV109" s="72">
        <f t="shared" si="69"/>
        <v>0</v>
      </c>
      <c r="AW109" s="72">
        <f t="shared" si="69"/>
        <v>0</v>
      </c>
      <c r="AX109" s="72">
        <f t="shared" si="69"/>
        <v>0</v>
      </c>
      <c r="AY109" s="72">
        <f t="shared" si="69"/>
        <v>0</v>
      </c>
      <c r="AZ109" s="72">
        <f t="shared" si="69"/>
        <v>0</v>
      </c>
      <c r="BA109" s="72">
        <f t="shared" si="69"/>
        <v>0</v>
      </c>
      <c r="BB109" s="72">
        <f t="shared" si="69"/>
        <v>0</v>
      </c>
      <c r="BC109" s="72">
        <f t="shared" si="69"/>
        <v>0</v>
      </c>
      <c r="BD109" s="72">
        <f t="shared" si="69"/>
        <v>0</v>
      </c>
      <c r="BE109" s="72">
        <f t="shared" si="69"/>
        <v>0</v>
      </c>
      <c r="BF109" s="72">
        <f t="shared" si="69"/>
        <v>0</v>
      </c>
      <c r="BG109" s="72">
        <f t="shared" si="69"/>
        <v>0</v>
      </c>
      <c r="BH109" s="72"/>
      <c r="BI109" s="72"/>
      <c r="BJ109" s="72"/>
      <c r="BK109" s="72"/>
      <c r="BL109" s="72"/>
      <c r="BM109" s="35"/>
      <c r="BN109" s="72">
        <f t="shared" si="61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70">$K$20/$B$3</f>
        <v>0</v>
      </c>
      <c r="P110" s="72">
        <f t="shared" si="70"/>
        <v>0</v>
      </c>
      <c r="Q110" s="72">
        <f t="shared" si="70"/>
        <v>0</v>
      </c>
      <c r="R110" s="72">
        <f t="shared" si="70"/>
        <v>0</v>
      </c>
      <c r="S110" s="72">
        <f t="shared" si="70"/>
        <v>0</v>
      </c>
      <c r="T110" s="72">
        <f t="shared" si="70"/>
        <v>0</v>
      </c>
      <c r="U110" s="72">
        <f t="shared" si="70"/>
        <v>0</v>
      </c>
      <c r="V110" s="72">
        <f t="shared" si="70"/>
        <v>0</v>
      </c>
      <c r="W110" s="72">
        <f t="shared" si="70"/>
        <v>0</v>
      </c>
      <c r="X110" s="72">
        <f t="shared" si="70"/>
        <v>0</v>
      </c>
      <c r="Y110" s="72">
        <f t="shared" si="70"/>
        <v>0</v>
      </c>
      <c r="Z110" s="72">
        <f t="shared" si="70"/>
        <v>0</v>
      </c>
      <c r="AA110" s="72">
        <f t="shared" si="70"/>
        <v>0</v>
      </c>
      <c r="AB110" s="72">
        <f t="shared" si="70"/>
        <v>0</v>
      </c>
      <c r="AC110" s="72">
        <f t="shared" si="70"/>
        <v>0</v>
      </c>
      <c r="AD110" s="72">
        <f t="shared" si="70"/>
        <v>0</v>
      </c>
      <c r="AE110" s="72">
        <f t="shared" si="70"/>
        <v>0</v>
      </c>
      <c r="AF110" s="72">
        <f t="shared" si="70"/>
        <v>0</v>
      </c>
      <c r="AG110" s="72">
        <f t="shared" si="70"/>
        <v>0</v>
      </c>
      <c r="AH110" s="72">
        <f t="shared" si="70"/>
        <v>0</v>
      </c>
      <c r="AI110" s="72">
        <f t="shared" si="70"/>
        <v>0</v>
      </c>
      <c r="AJ110" s="72">
        <f t="shared" si="70"/>
        <v>0</v>
      </c>
      <c r="AK110" s="72">
        <f t="shared" si="70"/>
        <v>0</v>
      </c>
      <c r="AL110" s="72">
        <f t="shared" si="70"/>
        <v>0</v>
      </c>
      <c r="AM110" s="72">
        <f t="shared" si="70"/>
        <v>0</v>
      </c>
      <c r="AN110" s="72">
        <f t="shared" si="70"/>
        <v>0</v>
      </c>
      <c r="AO110" s="72">
        <f t="shared" si="70"/>
        <v>0</v>
      </c>
      <c r="AP110" s="72">
        <f t="shared" si="70"/>
        <v>0</v>
      </c>
      <c r="AQ110" s="72">
        <f t="shared" si="70"/>
        <v>0</v>
      </c>
      <c r="AR110" s="72">
        <f t="shared" si="70"/>
        <v>0</v>
      </c>
      <c r="AS110" s="72">
        <f t="shared" si="70"/>
        <v>0</v>
      </c>
      <c r="AT110" s="72">
        <f t="shared" si="70"/>
        <v>0</v>
      </c>
      <c r="AU110" s="72">
        <f t="shared" si="70"/>
        <v>0</v>
      </c>
      <c r="AV110" s="72">
        <f t="shared" si="70"/>
        <v>0</v>
      </c>
      <c r="AW110" s="72">
        <f t="shared" si="70"/>
        <v>0</v>
      </c>
      <c r="AX110" s="72">
        <f t="shared" si="70"/>
        <v>0</v>
      </c>
      <c r="AY110" s="72">
        <f t="shared" si="70"/>
        <v>0</v>
      </c>
      <c r="AZ110" s="72">
        <f t="shared" si="70"/>
        <v>0</v>
      </c>
      <c r="BA110" s="72">
        <f t="shared" si="70"/>
        <v>0</v>
      </c>
      <c r="BB110" s="72">
        <f t="shared" si="70"/>
        <v>0</v>
      </c>
      <c r="BC110" s="72">
        <f t="shared" si="70"/>
        <v>0</v>
      </c>
      <c r="BD110" s="72">
        <f t="shared" si="70"/>
        <v>0</v>
      </c>
      <c r="BE110" s="72">
        <f t="shared" si="70"/>
        <v>0</v>
      </c>
      <c r="BF110" s="72">
        <f t="shared" si="70"/>
        <v>0</v>
      </c>
      <c r="BG110" s="72">
        <f t="shared" si="70"/>
        <v>0</v>
      </c>
      <c r="BH110" s="72">
        <f t="shared" si="70"/>
        <v>0</v>
      </c>
      <c r="BI110" s="72"/>
      <c r="BJ110" s="72"/>
      <c r="BK110" s="72"/>
      <c r="BL110" s="72"/>
      <c r="BM110" s="35"/>
      <c r="BN110" s="72">
        <f t="shared" si="61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1">$L$20/$B$3</f>
        <v>0</v>
      </c>
      <c r="P111" s="72">
        <f t="shared" si="71"/>
        <v>0</v>
      </c>
      <c r="Q111" s="72">
        <f t="shared" si="71"/>
        <v>0</v>
      </c>
      <c r="R111" s="72">
        <f t="shared" si="71"/>
        <v>0</v>
      </c>
      <c r="S111" s="72">
        <f t="shared" si="71"/>
        <v>0</v>
      </c>
      <c r="T111" s="72">
        <f t="shared" si="71"/>
        <v>0</v>
      </c>
      <c r="U111" s="72">
        <f t="shared" si="71"/>
        <v>0</v>
      </c>
      <c r="V111" s="72">
        <f t="shared" si="71"/>
        <v>0</v>
      </c>
      <c r="W111" s="72">
        <f t="shared" si="71"/>
        <v>0</v>
      </c>
      <c r="X111" s="72">
        <f t="shared" si="71"/>
        <v>0</v>
      </c>
      <c r="Y111" s="72">
        <f t="shared" si="71"/>
        <v>0</v>
      </c>
      <c r="Z111" s="72">
        <f t="shared" si="71"/>
        <v>0</v>
      </c>
      <c r="AA111" s="72">
        <f t="shared" si="71"/>
        <v>0</v>
      </c>
      <c r="AB111" s="72">
        <f t="shared" si="71"/>
        <v>0</v>
      </c>
      <c r="AC111" s="72">
        <f t="shared" si="71"/>
        <v>0</v>
      </c>
      <c r="AD111" s="72">
        <f t="shared" si="71"/>
        <v>0</v>
      </c>
      <c r="AE111" s="72">
        <f t="shared" si="71"/>
        <v>0</v>
      </c>
      <c r="AF111" s="72">
        <f t="shared" si="71"/>
        <v>0</v>
      </c>
      <c r="AG111" s="72">
        <f t="shared" si="71"/>
        <v>0</v>
      </c>
      <c r="AH111" s="72">
        <f t="shared" si="71"/>
        <v>0</v>
      </c>
      <c r="AI111" s="72">
        <f t="shared" si="71"/>
        <v>0</v>
      </c>
      <c r="AJ111" s="72">
        <f t="shared" si="71"/>
        <v>0</v>
      </c>
      <c r="AK111" s="72">
        <f t="shared" si="71"/>
        <v>0</v>
      </c>
      <c r="AL111" s="72">
        <f t="shared" si="71"/>
        <v>0</v>
      </c>
      <c r="AM111" s="72">
        <f t="shared" si="71"/>
        <v>0</v>
      </c>
      <c r="AN111" s="72">
        <f t="shared" si="71"/>
        <v>0</v>
      </c>
      <c r="AO111" s="72">
        <f t="shared" si="71"/>
        <v>0</v>
      </c>
      <c r="AP111" s="72">
        <f t="shared" si="71"/>
        <v>0</v>
      </c>
      <c r="AQ111" s="72">
        <f t="shared" si="71"/>
        <v>0</v>
      </c>
      <c r="AR111" s="72">
        <f t="shared" si="71"/>
        <v>0</v>
      </c>
      <c r="AS111" s="72">
        <f t="shared" si="71"/>
        <v>0</v>
      </c>
      <c r="AT111" s="72">
        <f t="shared" si="71"/>
        <v>0</v>
      </c>
      <c r="AU111" s="72">
        <f t="shared" si="71"/>
        <v>0</v>
      </c>
      <c r="AV111" s="72">
        <f t="shared" si="71"/>
        <v>0</v>
      </c>
      <c r="AW111" s="72">
        <f t="shared" si="71"/>
        <v>0</v>
      </c>
      <c r="AX111" s="72">
        <f t="shared" si="71"/>
        <v>0</v>
      </c>
      <c r="AY111" s="72">
        <f t="shared" si="71"/>
        <v>0</v>
      </c>
      <c r="AZ111" s="72">
        <f t="shared" si="71"/>
        <v>0</v>
      </c>
      <c r="BA111" s="72">
        <f t="shared" si="71"/>
        <v>0</v>
      </c>
      <c r="BB111" s="72">
        <f t="shared" si="71"/>
        <v>0</v>
      </c>
      <c r="BC111" s="72">
        <f t="shared" si="71"/>
        <v>0</v>
      </c>
      <c r="BD111" s="72">
        <f t="shared" si="71"/>
        <v>0</v>
      </c>
      <c r="BE111" s="72">
        <f t="shared" si="71"/>
        <v>0</v>
      </c>
      <c r="BF111" s="72">
        <f t="shared" si="71"/>
        <v>0</v>
      </c>
      <c r="BG111" s="72">
        <f t="shared" si="71"/>
        <v>0</v>
      </c>
      <c r="BH111" s="72">
        <f t="shared" si="71"/>
        <v>0</v>
      </c>
      <c r="BI111" s="72">
        <f t="shared" si="71"/>
        <v>0</v>
      </c>
      <c r="BJ111" s="72"/>
      <c r="BK111" s="72"/>
      <c r="BL111" s="72"/>
      <c r="BM111" s="35"/>
      <c r="BN111" s="72">
        <f t="shared" si="61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2">$M$20/$B$3</f>
        <v>0</v>
      </c>
      <c r="P112" s="72">
        <f t="shared" si="72"/>
        <v>0</v>
      </c>
      <c r="Q112" s="72">
        <f t="shared" si="72"/>
        <v>0</v>
      </c>
      <c r="R112" s="72">
        <f t="shared" si="72"/>
        <v>0</v>
      </c>
      <c r="S112" s="72">
        <f t="shared" si="72"/>
        <v>0</v>
      </c>
      <c r="T112" s="72">
        <f t="shared" si="72"/>
        <v>0</v>
      </c>
      <c r="U112" s="72">
        <f t="shared" si="72"/>
        <v>0</v>
      </c>
      <c r="V112" s="72">
        <f t="shared" si="72"/>
        <v>0</v>
      </c>
      <c r="W112" s="72">
        <f t="shared" si="72"/>
        <v>0</v>
      </c>
      <c r="X112" s="72">
        <f t="shared" si="72"/>
        <v>0</v>
      </c>
      <c r="Y112" s="72">
        <f t="shared" si="72"/>
        <v>0</v>
      </c>
      <c r="Z112" s="72">
        <f t="shared" si="72"/>
        <v>0</v>
      </c>
      <c r="AA112" s="72">
        <f t="shared" si="72"/>
        <v>0</v>
      </c>
      <c r="AB112" s="72">
        <f t="shared" si="72"/>
        <v>0</v>
      </c>
      <c r="AC112" s="72">
        <f t="shared" si="72"/>
        <v>0</v>
      </c>
      <c r="AD112" s="72">
        <f t="shared" si="72"/>
        <v>0</v>
      </c>
      <c r="AE112" s="72">
        <f t="shared" si="72"/>
        <v>0</v>
      </c>
      <c r="AF112" s="72">
        <f t="shared" si="72"/>
        <v>0</v>
      </c>
      <c r="AG112" s="72">
        <f t="shared" si="72"/>
        <v>0</v>
      </c>
      <c r="AH112" s="72">
        <f t="shared" si="72"/>
        <v>0</v>
      </c>
      <c r="AI112" s="72">
        <f t="shared" si="72"/>
        <v>0</v>
      </c>
      <c r="AJ112" s="72">
        <f t="shared" si="72"/>
        <v>0</v>
      </c>
      <c r="AK112" s="72">
        <f t="shared" si="72"/>
        <v>0</v>
      </c>
      <c r="AL112" s="72">
        <f t="shared" si="72"/>
        <v>0</v>
      </c>
      <c r="AM112" s="72">
        <f t="shared" si="72"/>
        <v>0</v>
      </c>
      <c r="AN112" s="72">
        <f t="shared" si="72"/>
        <v>0</v>
      </c>
      <c r="AO112" s="72">
        <f t="shared" si="72"/>
        <v>0</v>
      </c>
      <c r="AP112" s="72">
        <f t="shared" si="72"/>
        <v>0</v>
      </c>
      <c r="AQ112" s="72">
        <f t="shared" si="72"/>
        <v>0</v>
      </c>
      <c r="AR112" s="72">
        <f t="shared" si="72"/>
        <v>0</v>
      </c>
      <c r="AS112" s="72">
        <f t="shared" si="72"/>
        <v>0</v>
      </c>
      <c r="AT112" s="72">
        <f t="shared" si="72"/>
        <v>0</v>
      </c>
      <c r="AU112" s="72">
        <f t="shared" si="72"/>
        <v>0</v>
      </c>
      <c r="AV112" s="72">
        <f t="shared" si="72"/>
        <v>0</v>
      </c>
      <c r="AW112" s="72">
        <f t="shared" si="72"/>
        <v>0</v>
      </c>
      <c r="AX112" s="72">
        <f t="shared" si="72"/>
        <v>0</v>
      </c>
      <c r="AY112" s="72">
        <f t="shared" si="72"/>
        <v>0</v>
      </c>
      <c r="AZ112" s="72">
        <f t="shared" si="72"/>
        <v>0</v>
      </c>
      <c r="BA112" s="72">
        <f t="shared" si="72"/>
        <v>0</v>
      </c>
      <c r="BB112" s="72">
        <f t="shared" si="72"/>
        <v>0</v>
      </c>
      <c r="BC112" s="72">
        <f t="shared" si="72"/>
        <v>0</v>
      </c>
      <c r="BD112" s="72">
        <f t="shared" si="72"/>
        <v>0</v>
      </c>
      <c r="BE112" s="72">
        <f t="shared" si="72"/>
        <v>0</v>
      </c>
      <c r="BF112" s="72">
        <f t="shared" si="72"/>
        <v>0</v>
      </c>
      <c r="BG112" s="72">
        <f t="shared" si="72"/>
        <v>0</v>
      </c>
      <c r="BH112" s="72">
        <f t="shared" si="72"/>
        <v>0</v>
      </c>
      <c r="BI112" s="72">
        <f t="shared" si="72"/>
        <v>0</v>
      </c>
      <c r="BJ112" s="72">
        <f t="shared" si="72"/>
        <v>0</v>
      </c>
      <c r="BK112" s="72"/>
      <c r="BL112" s="72"/>
      <c r="BM112" s="35"/>
      <c r="BN112" s="72">
        <f t="shared" si="61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3">$N$20/$B$3</f>
        <v>0</v>
      </c>
      <c r="P113" s="72">
        <f t="shared" si="73"/>
        <v>0</v>
      </c>
      <c r="Q113" s="72">
        <f t="shared" si="73"/>
        <v>0</v>
      </c>
      <c r="R113" s="72">
        <f t="shared" si="73"/>
        <v>0</v>
      </c>
      <c r="S113" s="72">
        <f t="shared" si="73"/>
        <v>0</v>
      </c>
      <c r="T113" s="72">
        <f t="shared" si="73"/>
        <v>0</v>
      </c>
      <c r="U113" s="72">
        <f t="shared" si="73"/>
        <v>0</v>
      </c>
      <c r="V113" s="72">
        <f t="shared" si="73"/>
        <v>0</v>
      </c>
      <c r="W113" s="72">
        <f t="shared" si="73"/>
        <v>0</v>
      </c>
      <c r="X113" s="72">
        <f t="shared" si="73"/>
        <v>0</v>
      </c>
      <c r="Y113" s="72">
        <f t="shared" si="73"/>
        <v>0</v>
      </c>
      <c r="Z113" s="72">
        <f t="shared" si="73"/>
        <v>0</v>
      </c>
      <c r="AA113" s="72">
        <f t="shared" si="73"/>
        <v>0</v>
      </c>
      <c r="AB113" s="72">
        <f t="shared" si="73"/>
        <v>0</v>
      </c>
      <c r="AC113" s="72">
        <f t="shared" si="73"/>
        <v>0</v>
      </c>
      <c r="AD113" s="72">
        <f t="shared" si="73"/>
        <v>0</v>
      </c>
      <c r="AE113" s="72">
        <f t="shared" si="73"/>
        <v>0</v>
      </c>
      <c r="AF113" s="72">
        <f t="shared" si="73"/>
        <v>0</v>
      </c>
      <c r="AG113" s="72">
        <f t="shared" si="73"/>
        <v>0</v>
      </c>
      <c r="AH113" s="72">
        <f t="shared" si="73"/>
        <v>0</v>
      </c>
      <c r="AI113" s="72">
        <f t="shared" si="73"/>
        <v>0</v>
      </c>
      <c r="AJ113" s="72">
        <f t="shared" si="73"/>
        <v>0</v>
      </c>
      <c r="AK113" s="72">
        <f t="shared" si="73"/>
        <v>0</v>
      </c>
      <c r="AL113" s="72">
        <f t="shared" si="73"/>
        <v>0</v>
      </c>
      <c r="AM113" s="72">
        <f t="shared" si="73"/>
        <v>0</v>
      </c>
      <c r="AN113" s="72">
        <f t="shared" si="73"/>
        <v>0</v>
      </c>
      <c r="AO113" s="72">
        <f t="shared" si="73"/>
        <v>0</v>
      </c>
      <c r="AP113" s="72">
        <f t="shared" si="73"/>
        <v>0</v>
      </c>
      <c r="AQ113" s="72">
        <f t="shared" si="73"/>
        <v>0</v>
      </c>
      <c r="AR113" s="72">
        <f t="shared" si="73"/>
        <v>0</v>
      </c>
      <c r="AS113" s="72">
        <f t="shared" si="73"/>
        <v>0</v>
      </c>
      <c r="AT113" s="72">
        <f t="shared" si="73"/>
        <v>0</v>
      </c>
      <c r="AU113" s="72">
        <f t="shared" si="73"/>
        <v>0</v>
      </c>
      <c r="AV113" s="72">
        <f t="shared" si="73"/>
        <v>0</v>
      </c>
      <c r="AW113" s="72">
        <f t="shared" si="73"/>
        <v>0</v>
      </c>
      <c r="AX113" s="72">
        <f t="shared" si="73"/>
        <v>0</v>
      </c>
      <c r="AY113" s="72">
        <f t="shared" si="73"/>
        <v>0</v>
      </c>
      <c r="AZ113" s="72">
        <f t="shared" si="73"/>
        <v>0</v>
      </c>
      <c r="BA113" s="72">
        <f t="shared" si="73"/>
        <v>0</v>
      </c>
      <c r="BB113" s="72">
        <f t="shared" si="73"/>
        <v>0</v>
      </c>
      <c r="BC113" s="72">
        <f t="shared" si="73"/>
        <v>0</v>
      </c>
      <c r="BD113" s="72">
        <f t="shared" si="73"/>
        <v>0</v>
      </c>
      <c r="BE113" s="72">
        <f t="shared" si="73"/>
        <v>0</v>
      </c>
      <c r="BF113" s="72">
        <f t="shared" si="73"/>
        <v>0</v>
      </c>
      <c r="BG113" s="72">
        <f t="shared" si="73"/>
        <v>0</v>
      </c>
      <c r="BH113" s="72">
        <f t="shared" si="73"/>
        <v>0</v>
      </c>
      <c r="BI113" s="72">
        <f t="shared" si="73"/>
        <v>0</v>
      </c>
      <c r="BJ113" s="72">
        <f t="shared" si="73"/>
        <v>0</v>
      </c>
      <c r="BK113" s="72">
        <f t="shared" si="73"/>
        <v>0</v>
      </c>
      <c r="BL113" s="72"/>
      <c r="BM113" s="35"/>
      <c r="BN113" s="72">
        <f t="shared" si="61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4">SUM(C101:C113)</f>
        <v>0</v>
      </c>
      <c r="D114" s="66">
        <f t="shared" si="74"/>
        <v>0</v>
      </c>
      <c r="E114" s="66">
        <f t="shared" si="74"/>
        <v>0</v>
      </c>
      <c r="F114" s="66">
        <f t="shared" si="74"/>
        <v>0</v>
      </c>
      <c r="G114" s="66">
        <f t="shared" si="74"/>
        <v>4.326315752577</v>
      </c>
      <c r="H114" s="66">
        <f t="shared" si="74"/>
        <v>4.326315752577</v>
      </c>
      <c r="I114" s="66">
        <f t="shared" si="74"/>
        <v>4.326315752577</v>
      </c>
      <c r="J114" s="66">
        <f t="shared" si="74"/>
        <v>4.326315752577</v>
      </c>
      <c r="K114" s="66">
        <f t="shared" si="74"/>
        <v>4.326315752577</v>
      </c>
      <c r="L114" s="66">
        <f t="shared" si="74"/>
        <v>4.326315752577</v>
      </c>
      <c r="M114" s="66">
        <f t="shared" si="74"/>
        <v>4.326315752577</v>
      </c>
      <c r="N114" s="66">
        <f t="shared" si="74"/>
        <v>4.326315752577</v>
      </c>
      <c r="O114" s="66">
        <f t="shared" si="74"/>
        <v>4.326315752577</v>
      </c>
      <c r="P114" s="66">
        <f t="shared" si="74"/>
        <v>4.326315752577</v>
      </c>
      <c r="Q114" s="66">
        <f t="shared" si="74"/>
        <v>4.326315752577</v>
      </c>
      <c r="R114" s="66">
        <f t="shared" si="74"/>
        <v>4.326315752577</v>
      </c>
      <c r="S114" s="66">
        <f t="shared" si="74"/>
        <v>4.326315752577</v>
      </c>
      <c r="T114" s="66">
        <f t="shared" si="74"/>
        <v>4.326315752577</v>
      </c>
      <c r="U114" s="66">
        <f t="shared" si="74"/>
        <v>4.326315752577</v>
      </c>
      <c r="V114" s="66">
        <f t="shared" si="74"/>
        <v>4.326315752577</v>
      </c>
      <c r="W114" s="66">
        <f t="shared" si="74"/>
        <v>4.326315752577</v>
      </c>
      <c r="X114" s="66">
        <f t="shared" si="74"/>
        <v>4.326315752577</v>
      </c>
      <c r="Y114" s="66">
        <f t="shared" si="74"/>
        <v>4.326315752577</v>
      </c>
      <c r="Z114" s="66">
        <f t="shared" si="74"/>
        <v>4.326315752577</v>
      </c>
      <c r="AA114" s="66">
        <f t="shared" si="74"/>
        <v>4.326315752577</v>
      </c>
      <c r="AB114" s="66">
        <f t="shared" si="74"/>
        <v>4.326315752577</v>
      </c>
      <c r="AC114" s="66">
        <f t="shared" si="74"/>
        <v>4.326315752577</v>
      </c>
      <c r="AD114" s="66">
        <f t="shared" si="74"/>
        <v>4.326315752577</v>
      </c>
      <c r="AE114" s="66">
        <f t="shared" si="74"/>
        <v>4.326315752577</v>
      </c>
      <c r="AF114" s="66">
        <f t="shared" si="74"/>
        <v>4.326315752577</v>
      </c>
      <c r="AG114" s="66">
        <f t="shared" si="74"/>
        <v>4.326315752577</v>
      </c>
      <c r="AH114" s="66">
        <f t="shared" si="74"/>
        <v>4.326315752577</v>
      </c>
      <c r="AI114" s="66">
        <f t="shared" si="74"/>
        <v>4.326315752577</v>
      </c>
      <c r="AJ114" s="66">
        <f t="shared" si="74"/>
        <v>4.326315752577</v>
      </c>
      <c r="AK114" s="66">
        <f t="shared" si="74"/>
        <v>4.326315752577</v>
      </c>
      <c r="AL114" s="66">
        <f t="shared" si="74"/>
        <v>4.326315752577</v>
      </c>
      <c r="AM114" s="66">
        <f t="shared" si="74"/>
        <v>4.326315752577</v>
      </c>
      <c r="AN114" s="66">
        <f t="shared" si="74"/>
        <v>4.326315752577</v>
      </c>
      <c r="AO114" s="66">
        <f t="shared" si="74"/>
        <v>4.326315752577</v>
      </c>
      <c r="AP114" s="66">
        <f t="shared" si="74"/>
        <v>4.326315752577</v>
      </c>
      <c r="AQ114" s="66">
        <f t="shared" si="74"/>
        <v>4.326315752577</v>
      </c>
      <c r="AR114" s="66">
        <f t="shared" si="74"/>
        <v>4.326315752577</v>
      </c>
      <c r="AS114" s="66">
        <f t="shared" si="74"/>
        <v>4.326315752577</v>
      </c>
      <c r="AT114" s="66">
        <f t="shared" si="74"/>
        <v>4.326315752577</v>
      </c>
      <c r="AU114" s="66">
        <f t="shared" si="74"/>
        <v>4.326315752577</v>
      </c>
      <c r="AV114" s="66">
        <f t="shared" si="74"/>
        <v>4.326315752577</v>
      </c>
      <c r="AW114" s="66">
        <f t="shared" si="74"/>
        <v>4.326315752577</v>
      </c>
      <c r="AX114" s="66">
        <f t="shared" si="74"/>
        <v>4.326315752577</v>
      </c>
      <c r="AY114" s="66">
        <f t="shared" si="74"/>
        <v>4.326315752577</v>
      </c>
      <c r="AZ114" s="66">
        <f t="shared" si="74"/>
        <v>4.326315752577</v>
      </c>
      <c r="BA114" s="66">
        <f t="shared" si="74"/>
        <v>4.326315752577</v>
      </c>
      <c r="BB114" s="66">
        <f t="shared" si="74"/>
        <v>4.326315752577</v>
      </c>
      <c r="BC114" s="66">
        <f t="shared" si="74"/>
        <v>4.326315752577</v>
      </c>
      <c r="BD114" s="66">
        <f t="shared" si="74"/>
        <v>4.326315752577</v>
      </c>
      <c r="BE114" s="66">
        <f t="shared" si="74"/>
        <v>0</v>
      </c>
      <c r="BF114" s="66">
        <f t="shared" si="74"/>
        <v>0</v>
      </c>
      <c r="BG114" s="66">
        <f t="shared" si="74"/>
        <v>0</v>
      </c>
      <c r="BH114" s="66">
        <f t="shared" si="74"/>
        <v>0</v>
      </c>
      <c r="BI114" s="66">
        <f t="shared" si="74"/>
        <v>0</v>
      </c>
      <c r="BJ114" s="66">
        <f t="shared" si="74"/>
        <v>0</v>
      </c>
      <c r="BK114" s="66">
        <f t="shared" si="74"/>
        <v>0</v>
      </c>
      <c r="BL114" s="66">
        <f t="shared" si="74"/>
        <v>0</v>
      </c>
      <c r="BM114" s="35"/>
      <c r="BN114" s="55">
        <f>SUM(BN101:BN113)</f>
        <v>216.31578762884982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57" activePane="bottomRight" state="frozen"/>
      <selection activeCell="A62" sqref="A62"/>
      <selection pane="topRight" activeCell="A62" sqref="A62"/>
      <selection pane="bottomLeft" activeCell="A62" sqref="A62"/>
      <selection pane="bottomRight" activeCell="D65" sqref="D65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hidden="1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330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 Gateway Park SS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>C15</f>
        <v>184.47299999999998</v>
      </c>
      <c r="E11" s="54">
        <f t="shared" si="0"/>
        <v>501.15165000000002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(Escalated)'!E36</f>
        <v>0</v>
      </c>
      <c r="C13" s="126">
        <f>'CapEx (Escalated)'!F36</f>
        <v>184.47299999999998</v>
      </c>
      <c r="D13" s="126">
        <f>'CapEx (Escalated)'!G36</f>
        <v>316.67865</v>
      </c>
      <c r="E13" s="126">
        <f>'CapEx (Escalated)'!H36</f>
        <v>130.4716038</v>
      </c>
      <c r="F13" s="126">
        <f>'CapEx (Escalated)'!I36</f>
        <v>0</v>
      </c>
      <c r="G13" s="126">
        <f>'CapEx (Escalated)'!J36</f>
        <v>0</v>
      </c>
      <c r="H13" s="126">
        <f>'CapEx (Escalated)'!K36</f>
        <v>0</v>
      </c>
      <c r="I13" s="126">
        <f>'CapEx (Escalated)'!L36</f>
        <v>0</v>
      </c>
      <c r="J13" s="126">
        <f>'CapEx (Escalated)'!M36</f>
        <v>0</v>
      </c>
      <c r="K13" s="126">
        <f>'CapEx (Escalated)'!N36</f>
        <v>0</v>
      </c>
      <c r="L13" s="126">
        <f>'CapEx (Escalated)'!O36</f>
        <v>0</v>
      </c>
      <c r="M13" s="126">
        <f>'CapEx (Escalated)'!P36</f>
        <v>0</v>
      </c>
      <c r="N13" s="126">
        <f>'CapEx (Escalated)'!Q36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631.62325380000004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>
        <f>-SUM(B13:E13)</f>
        <v>-631.62325380000004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-631.62325380000004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184.47299999999998</v>
      </c>
      <c r="D15" s="65">
        <f t="shared" si="2"/>
        <v>501.15165000000002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92.236499999999992</v>
      </c>
      <c r="D16" s="66">
        <f t="shared" si="4"/>
        <v>342.81232499999999</v>
      </c>
      <c r="E16" s="66">
        <f t="shared" si="4"/>
        <v>250.57582500000001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631.62325380000004</v>
      </c>
      <c r="G19" s="72">
        <f t="shared" si="5"/>
        <v>631.62325380000004</v>
      </c>
      <c r="H19" s="72">
        <f t="shared" si="5"/>
        <v>631.62325380000004</v>
      </c>
      <c r="I19" s="72">
        <f t="shared" si="5"/>
        <v>631.62325380000004</v>
      </c>
      <c r="J19" s="72">
        <f t="shared" si="5"/>
        <v>631.62325380000004</v>
      </c>
      <c r="K19" s="72">
        <f t="shared" si="5"/>
        <v>631.62325380000004</v>
      </c>
      <c r="L19" s="72">
        <f t="shared" si="5"/>
        <v>631.62325380000004</v>
      </c>
      <c r="M19" s="72">
        <f t="shared" si="5"/>
        <v>631.62325380000004</v>
      </c>
      <c r="N19" s="72">
        <f t="shared" si="5"/>
        <v>631.62325380000004</v>
      </c>
      <c r="O19" s="72">
        <f t="shared" si="5"/>
        <v>631.62325380000004</v>
      </c>
      <c r="P19" s="72">
        <f t="shared" si="5"/>
        <v>631.62325380000004</v>
      </c>
      <c r="Q19" s="72">
        <f t="shared" si="5"/>
        <v>631.62325380000004</v>
      </c>
      <c r="R19" s="72">
        <f t="shared" si="5"/>
        <v>631.62325380000004</v>
      </c>
      <c r="S19" s="72">
        <f t="shared" si="5"/>
        <v>631.62325380000004</v>
      </c>
      <c r="T19" s="72">
        <f t="shared" si="5"/>
        <v>631.62325380000004</v>
      </c>
      <c r="U19" s="72">
        <f t="shared" si="5"/>
        <v>631.62325380000004</v>
      </c>
      <c r="V19" s="72">
        <f t="shared" si="5"/>
        <v>631.62325380000004</v>
      </c>
      <c r="W19" s="72">
        <f t="shared" si="5"/>
        <v>631.62325380000004</v>
      </c>
      <c r="X19" s="72">
        <f t="shared" si="5"/>
        <v>631.62325380000004</v>
      </c>
      <c r="Y19" s="72">
        <f t="shared" si="5"/>
        <v>631.62325380000004</v>
      </c>
      <c r="Z19" s="72">
        <f t="shared" si="5"/>
        <v>631.62325380000004</v>
      </c>
      <c r="AA19" s="72">
        <f t="shared" si="5"/>
        <v>631.62325380000004</v>
      </c>
      <c r="AB19" s="72">
        <f t="shared" si="5"/>
        <v>631.62325380000004</v>
      </c>
      <c r="AC19" s="72">
        <f t="shared" si="5"/>
        <v>631.62325380000004</v>
      </c>
      <c r="AD19" s="72">
        <f t="shared" si="5"/>
        <v>631.62325380000004</v>
      </c>
      <c r="AE19" s="72">
        <f t="shared" si="5"/>
        <v>631.62325380000004</v>
      </c>
      <c r="AF19" s="72">
        <f t="shared" si="5"/>
        <v>631.62325380000004</v>
      </c>
      <c r="AG19" s="72">
        <f t="shared" si="5"/>
        <v>631.62325380000004</v>
      </c>
      <c r="AH19" s="72">
        <f t="shared" si="5"/>
        <v>631.62325380000004</v>
      </c>
      <c r="AI19" s="72">
        <f t="shared" si="5"/>
        <v>631.62325380000004</v>
      </c>
      <c r="AJ19" s="72">
        <f t="shared" si="5"/>
        <v>631.62325380000004</v>
      </c>
      <c r="AK19" s="72">
        <f t="shared" si="5"/>
        <v>631.62325380000004</v>
      </c>
      <c r="AL19" s="72">
        <f t="shared" si="5"/>
        <v>631.62325380000004</v>
      </c>
      <c r="AM19" s="72">
        <f t="shared" si="5"/>
        <v>631.62325380000004</v>
      </c>
      <c r="AN19" s="72">
        <f t="shared" si="5"/>
        <v>631.62325380000004</v>
      </c>
      <c r="AO19" s="72">
        <f t="shared" si="5"/>
        <v>631.62325380000004</v>
      </c>
      <c r="AP19" s="72">
        <f t="shared" si="5"/>
        <v>631.62325380000004</v>
      </c>
      <c r="AQ19" s="72">
        <f t="shared" si="5"/>
        <v>631.62325380000004</v>
      </c>
      <c r="AR19" s="72">
        <f t="shared" si="5"/>
        <v>631.62325380000004</v>
      </c>
      <c r="AS19" s="72">
        <f t="shared" si="5"/>
        <v>631.62325380000004</v>
      </c>
      <c r="AT19" s="72">
        <f t="shared" si="5"/>
        <v>631.62325380000004</v>
      </c>
      <c r="AU19" s="72">
        <f t="shared" si="5"/>
        <v>631.62325380000004</v>
      </c>
      <c r="AV19" s="72">
        <f t="shared" si="5"/>
        <v>631.62325380000004</v>
      </c>
      <c r="AW19" s="72">
        <f t="shared" si="5"/>
        <v>631.62325380000004</v>
      </c>
      <c r="AX19" s="72">
        <f t="shared" si="5"/>
        <v>631.62325380000004</v>
      </c>
      <c r="AY19" s="72">
        <f t="shared" si="5"/>
        <v>631.62325380000004</v>
      </c>
      <c r="AZ19" s="72">
        <f t="shared" si="5"/>
        <v>631.62325380000004</v>
      </c>
      <c r="BA19" s="72">
        <f t="shared" si="5"/>
        <v>631.62325380000004</v>
      </c>
      <c r="BB19" s="72">
        <f t="shared" si="5"/>
        <v>631.62325380000004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631.62325380000004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-631.62325380000004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631.62325380000004</v>
      </c>
      <c r="F21" s="72">
        <f t="shared" si="9"/>
        <v>631.62325380000004</v>
      </c>
      <c r="G21" s="72">
        <f t="shared" si="9"/>
        <v>631.62325380000004</v>
      </c>
      <c r="H21" s="72">
        <f t="shared" si="9"/>
        <v>631.62325380000004</v>
      </c>
      <c r="I21" s="72">
        <f t="shared" si="9"/>
        <v>631.62325380000004</v>
      </c>
      <c r="J21" s="72">
        <f t="shared" si="9"/>
        <v>631.62325380000004</v>
      </c>
      <c r="K21" s="72">
        <f t="shared" si="9"/>
        <v>631.62325380000004</v>
      </c>
      <c r="L21" s="72">
        <f t="shared" si="9"/>
        <v>631.62325380000004</v>
      </c>
      <c r="M21" s="72">
        <f t="shared" si="9"/>
        <v>631.62325380000004</v>
      </c>
      <c r="N21" s="72">
        <f t="shared" si="9"/>
        <v>631.62325380000004</v>
      </c>
      <c r="O21" s="72">
        <f t="shared" si="9"/>
        <v>631.62325380000004</v>
      </c>
      <c r="P21" s="72">
        <f t="shared" si="9"/>
        <v>631.62325380000004</v>
      </c>
      <c r="Q21" s="72">
        <f t="shared" si="9"/>
        <v>631.62325380000004</v>
      </c>
      <c r="R21" s="72">
        <f t="shared" si="9"/>
        <v>631.62325380000004</v>
      </c>
      <c r="S21" s="72">
        <f t="shared" si="9"/>
        <v>631.62325380000004</v>
      </c>
      <c r="T21" s="72">
        <f t="shared" si="9"/>
        <v>631.62325380000004</v>
      </c>
      <c r="U21" s="72">
        <f t="shared" si="9"/>
        <v>631.62325380000004</v>
      </c>
      <c r="V21" s="72">
        <f t="shared" si="9"/>
        <v>631.62325380000004</v>
      </c>
      <c r="W21" s="72">
        <f t="shared" si="9"/>
        <v>631.62325380000004</v>
      </c>
      <c r="X21" s="72">
        <f t="shared" si="9"/>
        <v>631.62325380000004</v>
      </c>
      <c r="Y21" s="72">
        <f t="shared" si="9"/>
        <v>631.62325380000004</v>
      </c>
      <c r="Z21" s="72">
        <f t="shared" si="9"/>
        <v>631.62325380000004</v>
      </c>
      <c r="AA21" s="72">
        <f t="shared" si="9"/>
        <v>631.62325380000004</v>
      </c>
      <c r="AB21" s="72">
        <f t="shared" si="9"/>
        <v>631.62325380000004</v>
      </c>
      <c r="AC21" s="72">
        <f t="shared" si="9"/>
        <v>631.62325380000004</v>
      </c>
      <c r="AD21" s="72">
        <f t="shared" si="9"/>
        <v>631.62325380000004</v>
      </c>
      <c r="AE21" s="72">
        <f t="shared" si="9"/>
        <v>631.62325380000004</v>
      </c>
      <c r="AF21" s="72">
        <f t="shared" si="9"/>
        <v>631.62325380000004</v>
      </c>
      <c r="AG21" s="72">
        <f t="shared" si="9"/>
        <v>631.62325380000004</v>
      </c>
      <c r="AH21" s="72">
        <f t="shared" si="9"/>
        <v>631.62325380000004</v>
      </c>
      <c r="AI21" s="72">
        <f t="shared" si="9"/>
        <v>631.62325380000004</v>
      </c>
      <c r="AJ21" s="72">
        <f t="shared" si="9"/>
        <v>631.62325380000004</v>
      </c>
      <c r="AK21" s="72">
        <f t="shared" si="9"/>
        <v>631.62325380000004</v>
      </c>
      <c r="AL21" s="72">
        <f t="shared" si="9"/>
        <v>631.62325380000004</v>
      </c>
      <c r="AM21" s="72">
        <f t="shared" si="9"/>
        <v>631.62325380000004</v>
      </c>
      <c r="AN21" s="72">
        <f t="shared" si="9"/>
        <v>631.62325380000004</v>
      </c>
      <c r="AO21" s="72">
        <f t="shared" si="9"/>
        <v>631.62325380000004</v>
      </c>
      <c r="AP21" s="72">
        <f t="shared" si="9"/>
        <v>631.62325380000004</v>
      </c>
      <c r="AQ21" s="72">
        <f t="shared" si="9"/>
        <v>631.62325380000004</v>
      </c>
      <c r="AR21" s="72">
        <f t="shared" si="9"/>
        <v>631.62325380000004</v>
      </c>
      <c r="AS21" s="72">
        <f t="shared" si="9"/>
        <v>631.62325380000004</v>
      </c>
      <c r="AT21" s="72">
        <f t="shared" si="9"/>
        <v>631.62325380000004</v>
      </c>
      <c r="AU21" s="72">
        <f t="shared" si="9"/>
        <v>631.62325380000004</v>
      </c>
      <c r="AV21" s="72">
        <f t="shared" si="9"/>
        <v>631.62325380000004</v>
      </c>
      <c r="AW21" s="72">
        <f t="shared" si="9"/>
        <v>631.62325380000004</v>
      </c>
      <c r="AX21" s="72">
        <f t="shared" si="9"/>
        <v>631.62325380000004</v>
      </c>
      <c r="AY21" s="72">
        <f t="shared" si="9"/>
        <v>631.62325380000004</v>
      </c>
      <c r="AZ21" s="72">
        <f t="shared" si="9"/>
        <v>631.62325380000004</v>
      </c>
      <c r="BA21" s="72">
        <f t="shared" si="9"/>
        <v>631.62325380000004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315.81162690000002</v>
      </c>
      <c r="F22" s="66">
        <f t="shared" si="10"/>
        <v>631.62325380000004</v>
      </c>
      <c r="G22" s="66">
        <f t="shared" si="10"/>
        <v>631.62325380000004</v>
      </c>
      <c r="H22" s="66">
        <f t="shared" si="10"/>
        <v>631.62325380000004</v>
      </c>
      <c r="I22" s="66">
        <f t="shared" si="10"/>
        <v>631.62325380000004</v>
      </c>
      <c r="J22" s="66">
        <f t="shared" si="10"/>
        <v>631.62325380000004</v>
      </c>
      <c r="K22" s="66">
        <f t="shared" si="10"/>
        <v>631.62325380000004</v>
      </c>
      <c r="L22" s="66">
        <f t="shared" si="10"/>
        <v>631.62325380000004</v>
      </c>
      <c r="M22" s="66">
        <f t="shared" si="10"/>
        <v>631.62325380000004</v>
      </c>
      <c r="N22" s="66">
        <f t="shared" si="10"/>
        <v>631.62325380000004</v>
      </c>
      <c r="O22" s="66">
        <f t="shared" si="10"/>
        <v>631.62325380000004</v>
      </c>
      <c r="P22" s="66">
        <f t="shared" si="10"/>
        <v>631.62325380000004</v>
      </c>
      <c r="Q22" s="66">
        <f t="shared" si="10"/>
        <v>631.62325380000004</v>
      </c>
      <c r="R22" s="66">
        <f t="shared" si="10"/>
        <v>631.62325380000004</v>
      </c>
      <c r="S22" s="66">
        <f t="shared" si="10"/>
        <v>631.62325380000004</v>
      </c>
      <c r="T22" s="66">
        <f t="shared" si="10"/>
        <v>631.62325380000004</v>
      </c>
      <c r="U22" s="66">
        <f t="shared" si="10"/>
        <v>631.62325380000004</v>
      </c>
      <c r="V22" s="66">
        <f t="shared" si="10"/>
        <v>631.62325380000004</v>
      </c>
      <c r="W22" s="66">
        <f t="shared" si="10"/>
        <v>631.62325380000004</v>
      </c>
      <c r="X22" s="66">
        <f t="shared" si="10"/>
        <v>631.62325380000004</v>
      </c>
      <c r="Y22" s="66">
        <f t="shared" si="10"/>
        <v>631.62325380000004</v>
      </c>
      <c r="Z22" s="66">
        <f t="shared" si="10"/>
        <v>631.62325380000004</v>
      </c>
      <c r="AA22" s="66">
        <f t="shared" si="10"/>
        <v>631.62325380000004</v>
      </c>
      <c r="AB22" s="66">
        <f t="shared" si="10"/>
        <v>631.62325380000004</v>
      </c>
      <c r="AC22" s="66">
        <f t="shared" si="10"/>
        <v>631.62325380000004</v>
      </c>
      <c r="AD22" s="66">
        <f t="shared" si="10"/>
        <v>631.62325380000004</v>
      </c>
      <c r="AE22" s="66">
        <f t="shared" si="10"/>
        <v>631.62325380000004</v>
      </c>
      <c r="AF22" s="66">
        <f t="shared" si="10"/>
        <v>631.62325380000004</v>
      </c>
      <c r="AG22" s="66">
        <f t="shared" si="10"/>
        <v>631.62325380000004</v>
      </c>
      <c r="AH22" s="66">
        <f t="shared" si="10"/>
        <v>631.62325380000004</v>
      </c>
      <c r="AI22" s="66">
        <f t="shared" si="10"/>
        <v>631.62325380000004</v>
      </c>
      <c r="AJ22" s="66">
        <f t="shared" si="10"/>
        <v>631.62325380000004</v>
      </c>
      <c r="AK22" s="66">
        <f t="shared" si="10"/>
        <v>631.62325380000004</v>
      </c>
      <c r="AL22" s="66">
        <f t="shared" si="10"/>
        <v>631.62325380000004</v>
      </c>
      <c r="AM22" s="66">
        <f t="shared" si="10"/>
        <v>631.62325380000004</v>
      </c>
      <c r="AN22" s="66">
        <f t="shared" si="10"/>
        <v>631.62325380000004</v>
      </c>
      <c r="AO22" s="66">
        <f t="shared" si="10"/>
        <v>631.62325380000004</v>
      </c>
      <c r="AP22" s="66">
        <f t="shared" si="10"/>
        <v>631.62325380000004</v>
      </c>
      <c r="AQ22" s="66">
        <f t="shared" si="10"/>
        <v>631.62325380000004</v>
      </c>
      <c r="AR22" s="66">
        <f t="shared" si="10"/>
        <v>631.62325380000004</v>
      </c>
      <c r="AS22" s="66">
        <f t="shared" si="10"/>
        <v>631.62325380000004</v>
      </c>
      <c r="AT22" s="66">
        <f t="shared" si="10"/>
        <v>631.62325380000004</v>
      </c>
      <c r="AU22" s="66">
        <f t="shared" si="10"/>
        <v>631.62325380000004</v>
      </c>
      <c r="AV22" s="66">
        <f t="shared" si="10"/>
        <v>631.62325380000004</v>
      </c>
      <c r="AW22" s="66">
        <f t="shared" si="10"/>
        <v>631.62325380000004</v>
      </c>
      <c r="AX22" s="66">
        <f t="shared" si="10"/>
        <v>631.62325380000004</v>
      </c>
      <c r="AY22" s="66">
        <f t="shared" si="10"/>
        <v>631.62325380000004</v>
      </c>
      <c r="AZ22" s="66">
        <f t="shared" si="10"/>
        <v>631.62325380000004</v>
      </c>
      <c r="BA22" s="66">
        <f t="shared" si="10"/>
        <v>631.62325380000004</v>
      </c>
      <c r="BB22" s="66">
        <f t="shared" si="10"/>
        <v>315.81162690000002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47.371744034999999</v>
      </c>
      <c r="G25" s="72">
        <f t="shared" si="11"/>
        <v>138.56550941864401</v>
      </c>
      <c r="H25" s="72">
        <f t="shared" si="11"/>
        <v>222.91247873109603</v>
      </c>
      <c r="I25" s="72">
        <f t="shared" si="11"/>
        <v>300.94321550554798</v>
      </c>
      <c r="J25" s="72">
        <f t="shared" si="11"/>
        <v>373.11248848473599</v>
      </c>
      <c r="K25" s="72">
        <f t="shared" si="11"/>
        <v>439.87506641139601</v>
      </c>
      <c r="L25" s="72">
        <f t="shared" si="11"/>
        <v>501.62255570288403</v>
      </c>
      <c r="M25" s="72">
        <f t="shared" si="11"/>
        <v>558.74656277655595</v>
      </c>
      <c r="N25" s="72">
        <f t="shared" si="11"/>
        <v>615.11262194566802</v>
      </c>
      <c r="O25" s="72">
        <f t="shared" si="11"/>
        <v>671.4786811147801</v>
      </c>
      <c r="P25" s="72">
        <f t="shared" si="11"/>
        <v>727.84474028389218</v>
      </c>
      <c r="Q25" s="72">
        <f t="shared" si="11"/>
        <v>784.21079945300426</v>
      </c>
      <c r="R25" s="72">
        <f t="shared" si="11"/>
        <v>840.57685862211633</v>
      </c>
      <c r="S25" s="72">
        <f t="shared" si="11"/>
        <v>896.94291779122841</v>
      </c>
      <c r="T25" s="72">
        <f t="shared" si="11"/>
        <v>953.30897696034049</v>
      </c>
      <c r="U25" s="72">
        <f t="shared" si="11"/>
        <v>1009.6750361294526</v>
      </c>
      <c r="V25" s="72">
        <f t="shared" si="11"/>
        <v>1066.0410952985644</v>
      </c>
      <c r="W25" s="72">
        <f t="shared" si="11"/>
        <v>1122.4071544676763</v>
      </c>
      <c r="X25" s="72">
        <f t="shared" si="11"/>
        <v>1178.7732136367881</v>
      </c>
      <c r="Y25" s="72">
        <f t="shared" si="11"/>
        <v>1235.1392728059</v>
      </c>
      <c r="Z25" s="72">
        <f t="shared" si="11"/>
        <v>1263.3223023904561</v>
      </c>
      <c r="AA25" s="72">
        <f t="shared" si="11"/>
        <v>1263.3223023904561</v>
      </c>
      <c r="AB25" s="72">
        <f t="shared" si="11"/>
        <v>1263.3223023904561</v>
      </c>
      <c r="AC25" s="72">
        <f t="shared" si="11"/>
        <v>1263.3223023904561</v>
      </c>
      <c r="AD25" s="72">
        <f t="shared" si="11"/>
        <v>1263.3223023904561</v>
      </c>
      <c r="AE25" s="72">
        <f t="shared" si="11"/>
        <v>1263.3223023904561</v>
      </c>
      <c r="AF25" s="72">
        <f t="shared" si="11"/>
        <v>1263.3223023904561</v>
      </c>
      <c r="AG25" s="72">
        <f t="shared" si="11"/>
        <v>1263.3223023904561</v>
      </c>
      <c r="AH25" s="72">
        <f t="shared" si="11"/>
        <v>1263.3223023904561</v>
      </c>
      <c r="AI25" s="72">
        <f t="shared" si="11"/>
        <v>1263.3223023904561</v>
      </c>
      <c r="AJ25" s="72">
        <f t="shared" si="11"/>
        <v>1263.3223023904561</v>
      </c>
      <c r="AK25" s="72">
        <f t="shared" si="11"/>
        <v>1263.3223023904561</v>
      </c>
      <c r="AL25" s="72">
        <f t="shared" si="11"/>
        <v>1263.3223023904561</v>
      </c>
      <c r="AM25" s="72">
        <f t="shared" si="11"/>
        <v>1263.3223023904561</v>
      </c>
      <c r="AN25" s="72">
        <f t="shared" si="11"/>
        <v>1263.3223023904561</v>
      </c>
      <c r="AO25" s="72">
        <f t="shared" si="11"/>
        <v>1263.3223023904561</v>
      </c>
      <c r="AP25" s="72">
        <f t="shared" si="11"/>
        <v>1263.3223023904561</v>
      </c>
      <c r="AQ25" s="72">
        <f t="shared" si="11"/>
        <v>1263.3223023904561</v>
      </c>
      <c r="AR25" s="72">
        <f t="shared" si="11"/>
        <v>1263.3223023904561</v>
      </c>
      <c r="AS25" s="72">
        <f t="shared" si="11"/>
        <v>1263.3223023904561</v>
      </c>
      <c r="AT25" s="72">
        <f t="shared" si="11"/>
        <v>1263.3223023904561</v>
      </c>
      <c r="AU25" s="72">
        <f t="shared" si="11"/>
        <v>1263.3223023904561</v>
      </c>
      <c r="AV25" s="72">
        <f t="shared" si="11"/>
        <v>1263.3223023904561</v>
      </c>
      <c r="AW25" s="72">
        <f t="shared" si="11"/>
        <v>1263.3223023904561</v>
      </c>
      <c r="AX25" s="72">
        <f t="shared" si="11"/>
        <v>1263.3223023904561</v>
      </c>
      <c r="AY25" s="72">
        <f t="shared" si="11"/>
        <v>1263.3223023904561</v>
      </c>
      <c r="AZ25" s="72">
        <f t="shared" si="11"/>
        <v>1263.3223023904561</v>
      </c>
      <c r="BA25" s="72">
        <f t="shared" si="11"/>
        <v>1263.3223023904561</v>
      </c>
      <c r="BB25" s="72">
        <f t="shared" si="11"/>
        <v>1263.3223023904561</v>
      </c>
      <c r="BC25" s="72">
        <f t="shared" si="11"/>
        <v>1263.3223023904561</v>
      </c>
      <c r="BD25" s="72">
        <f t="shared" si="11"/>
        <v>1263.3223023904561</v>
      </c>
      <c r="BE25" s="72">
        <f t="shared" si="11"/>
        <v>1263.3223023904561</v>
      </c>
      <c r="BF25" s="72">
        <f t="shared" si="11"/>
        <v>1263.3223023904561</v>
      </c>
      <c r="BG25" s="72">
        <f t="shared" si="11"/>
        <v>1263.3223023904561</v>
      </c>
      <c r="BH25" s="72">
        <f t="shared" si="11"/>
        <v>1263.3223023904561</v>
      </c>
      <c r="BI25" s="72">
        <f t="shared" si="11"/>
        <v>1263.3223023904561</v>
      </c>
      <c r="BJ25" s="72">
        <f t="shared" si="11"/>
        <v>1263.3223023904561</v>
      </c>
      <c r="BK25" s="72">
        <f t="shared" si="11"/>
        <v>1263.3223023904561</v>
      </c>
      <c r="BL25" s="72">
        <f t="shared" si="11"/>
        <v>1263.3223023904561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</v>
      </c>
      <c r="E26" s="72">
        <f t="shared" si="12"/>
        <v>23.685872017499999</v>
      </c>
      <c r="F26" s="72">
        <f t="shared" si="12"/>
        <v>45.596882691822003</v>
      </c>
      <c r="G26" s="72">
        <f t="shared" si="12"/>
        <v>42.173484656226002</v>
      </c>
      <c r="H26" s="72">
        <f t="shared" si="12"/>
        <v>39.015368387226005</v>
      </c>
      <c r="I26" s="72">
        <f t="shared" si="12"/>
        <v>36.084636489594004</v>
      </c>
      <c r="J26" s="72">
        <f t="shared" si="12"/>
        <v>33.38128896333</v>
      </c>
      <c r="K26" s="72">
        <f t="shared" si="12"/>
        <v>30.873744645744001</v>
      </c>
      <c r="L26" s="72">
        <f t="shared" si="12"/>
        <v>28.562003536836006</v>
      </c>
      <c r="M26" s="72">
        <f t="shared" si="12"/>
        <v>28.183029584556003</v>
      </c>
      <c r="N26" s="72">
        <f t="shared" si="12"/>
        <v>28.183029584556003</v>
      </c>
      <c r="O26" s="72">
        <f t="shared" si="12"/>
        <v>28.183029584556003</v>
      </c>
      <c r="P26" s="72">
        <f t="shared" si="12"/>
        <v>28.183029584556003</v>
      </c>
      <c r="Q26" s="72">
        <f t="shared" si="12"/>
        <v>28.183029584556003</v>
      </c>
      <c r="R26" s="72">
        <f t="shared" si="12"/>
        <v>28.183029584556003</v>
      </c>
      <c r="S26" s="72">
        <f t="shared" si="12"/>
        <v>28.183029584556003</v>
      </c>
      <c r="T26" s="72">
        <f t="shared" si="12"/>
        <v>28.183029584556003</v>
      </c>
      <c r="U26" s="72">
        <f t="shared" si="12"/>
        <v>28.183029584556003</v>
      </c>
      <c r="V26" s="72">
        <f t="shared" si="12"/>
        <v>28.183029584556003</v>
      </c>
      <c r="W26" s="72">
        <f t="shared" si="12"/>
        <v>28.183029584556003</v>
      </c>
      <c r="X26" s="72">
        <f t="shared" si="12"/>
        <v>28.183029584556003</v>
      </c>
      <c r="Y26" s="72">
        <f t="shared" si="12"/>
        <v>14.091514792278002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631.66115119522794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</v>
      </c>
      <c r="E27" s="72">
        <f t="shared" si="13"/>
        <v>23.685872017499999</v>
      </c>
      <c r="F27" s="72">
        <f t="shared" si="13"/>
        <v>45.596882691822003</v>
      </c>
      <c r="G27" s="72">
        <f t="shared" si="13"/>
        <v>42.173484656226002</v>
      </c>
      <c r="H27" s="72">
        <f t="shared" si="13"/>
        <v>39.015368387226005</v>
      </c>
      <c r="I27" s="72">
        <f t="shared" si="13"/>
        <v>36.084636489594004</v>
      </c>
      <c r="J27" s="72">
        <f t="shared" si="13"/>
        <v>33.38128896333</v>
      </c>
      <c r="K27" s="72">
        <f t="shared" si="13"/>
        <v>30.873744645744001</v>
      </c>
      <c r="L27" s="72">
        <f t="shared" si="13"/>
        <v>28.562003536836006</v>
      </c>
      <c r="M27" s="72">
        <f t="shared" si="13"/>
        <v>28.183029584556003</v>
      </c>
      <c r="N27" s="72">
        <f t="shared" si="13"/>
        <v>28.183029584556003</v>
      </c>
      <c r="O27" s="72">
        <f t="shared" si="13"/>
        <v>28.183029584556003</v>
      </c>
      <c r="P27" s="72">
        <f t="shared" si="13"/>
        <v>28.183029584556003</v>
      </c>
      <c r="Q27" s="72">
        <f t="shared" si="13"/>
        <v>28.183029584556003</v>
      </c>
      <c r="R27" s="72">
        <f t="shared" si="13"/>
        <v>28.183029584556003</v>
      </c>
      <c r="S27" s="72">
        <f t="shared" si="13"/>
        <v>28.183029584556003</v>
      </c>
      <c r="T27" s="72">
        <f t="shared" si="13"/>
        <v>28.183029584556003</v>
      </c>
      <c r="U27" s="72">
        <f t="shared" si="13"/>
        <v>28.183029584556003</v>
      </c>
      <c r="V27" s="72">
        <f t="shared" si="13"/>
        <v>28.183029584556003</v>
      </c>
      <c r="W27" s="72">
        <f t="shared" si="13"/>
        <v>28.183029584556003</v>
      </c>
      <c r="X27" s="72">
        <f t="shared" si="13"/>
        <v>28.183029584556003</v>
      </c>
      <c r="Y27" s="72">
        <f t="shared" si="13"/>
        <v>14.091514792278002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631.66115119522794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47.371744034999999</v>
      </c>
      <c r="F28" s="72">
        <f t="shared" si="14"/>
        <v>138.56550941864401</v>
      </c>
      <c r="G28" s="72">
        <f t="shared" si="14"/>
        <v>222.91247873109603</v>
      </c>
      <c r="H28" s="72">
        <f t="shared" si="14"/>
        <v>300.94321550554798</v>
      </c>
      <c r="I28" s="72">
        <f t="shared" si="14"/>
        <v>373.11248848473599</v>
      </c>
      <c r="J28" s="72">
        <f t="shared" si="14"/>
        <v>439.87506641139601</v>
      </c>
      <c r="K28" s="72">
        <f t="shared" si="14"/>
        <v>501.62255570288403</v>
      </c>
      <c r="L28" s="72">
        <f t="shared" si="14"/>
        <v>558.74656277655595</v>
      </c>
      <c r="M28" s="72">
        <f t="shared" si="14"/>
        <v>615.11262194566802</v>
      </c>
      <c r="N28" s="72">
        <f t="shared" si="14"/>
        <v>671.4786811147801</v>
      </c>
      <c r="O28" s="72">
        <f t="shared" si="14"/>
        <v>727.84474028389218</v>
      </c>
      <c r="P28" s="72">
        <f t="shared" si="14"/>
        <v>784.21079945300426</v>
      </c>
      <c r="Q28" s="72">
        <f t="shared" si="14"/>
        <v>840.57685862211633</v>
      </c>
      <c r="R28" s="72">
        <f t="shared" si="14"/>
        <v>896.94291779122841</v>
      </c>
      <c r="S28" s="72">
        <f t="shared" si="14"/>
        <v>953.30897696034049</v>
      </c>
      <c r="T28" s="72">
        <f t="shared" si="14"/>
        <v>1009.6750361294526</v>
      </c>
      <c r="U28" s="72">
        <f t="shared" si="14"/>
        <v>1066.0410952985644</v>
      </c>
      <c r="V28" s="72">
        <f t="shared" si="14"/>
        <v>1122.4071544676763</v>
      </c>
      <c r="W28" s="72">
        <f t="shared" si="14"/>
        <v>1178.7732136367881</v>
      </c>
      <c r="X28" s="72">
        <f t="shared" si="14"/>
        <v>1235.1392728059</v>
      </c>
      <c r="Y28" s="72">
        <f t="shared" si="14"/>
        <v>1263.3223023904561</v>
      </c>
      <c r="Z28" s="72">
        <f t="shared" si="14"/>
        <v>1263.3223023904561</v>
      </c>
      <c r="AA28" s="72">
        <f t="shared" si="14"/>
        <v>1263.3223023904561</v>
      </c>
      <c r="AB28" s="72">
        <f t="shared" si="14"/>
        <v>1263.3223023904561</v>
      </c>
      <c r="AC28" s="72">
        <f t="shared" si="14"/>
        <v>1263.3223023904561</v>
      </c>
      <c r="AD28" s="72">
        <f t="shared" si="14"/>
        <v>1263.3223023904561</v>
      </c>
      <c r="AE28" s="72">
        <f t="shared" si="14"/>
        <v>1263.3223023904561</v>
      </c>
      <c r="AF28" s="72">
        <f t="shared" si="14"/>
        <v>1263.3223023904561</v>
      </c>
      <c r="AG28" s="72">
        <f t="shared" si="14"/>
        <v>1263.3223023904561</v>
      </c>
      <c r="AH28" s="72">
        <f t="shared" si="14"/>
        <v>1263.3223023904561</v>
      </c>
      <c r="AI28" s="72">
        <f t="shared" si="14"/>
        <v>1263.3223023904561</v>
      </c>
      <c r="AJ28" s="72">
        <f t="shared" si="14"/>
        <v>1263.3223023904561</v>
      </c>
      <c r="AK28" s="72">
        <f t="shared" si="14"/>
        <v>1263.3223023904561</v>
      </c>
      <c r="AL28" s="72">
        <f t="shared" si="14"/>
        <v>1263.3223023904561</v>
      </c>
      <c r="AM28" s="72">
        <f t="shared" si="14"/>
        <v>1263.3223023904561</v>
      </c>
      <c r="AN28" s="72">
        <f t="shared" si="14"/>
        <v>1263.3223023904561</v>
      </c>
      <c r="AO28" s="72">
        <f t="shared" si="14"/>
        <v>1263.3223023904561</v>
      </c>
      <c r="AP28" s="72">
        <f t="shared" si="14"/>
        <v>1263.3223023904561</v>
      </c>
      <c r="AQ28" s="72">
        <f t="shared" si="14"/>
        <v>1263.3223023904561</v>
      </c>
      <c r="AR28" s="72">
        <f t="shared" si="14"/>
        <v>1263.3223023904561</v>
      </c>
      <c r="AS28" s="72">
        <f t="shared" si="14"/>
        <v>1263.3223023904561</v>
      </c>
      <c r="AT28" s="72">
        <f t="shared" si="14"/>
        <v>1263.3223023904561</v>
      </c>
      <c r="AU28" s="72">
        <f t="shared" si="14"/>
        <v>1263.3223023904561</v>
      </c>
      <c r="AV28" s="72">
        <f t="shared" si="14"/>
        <v>1263.3223023904561</v>
      </c>
      <c r="AW28" s="72">
        <f t="shared" si="14"/>
        <v>1263.3223023904561</v>
      </c>
      <c r="AX28" s="72">
        <f t="shared" si="14"/>
        <v>1263.3223023904561</v>
      </c>
      <c r="AY28" s="72">
        <f t="shared" si="14"/>
        <v>1263.3223023904561</v>
      </c>
      <c r="AZ28" s="72">
        <f t="shared" si="14"/>
        <v>1263.3223023904561</v>
      </c>
      <c r="BA28" s="72">
        <f t="shared" si="14"/>
        <v>1263.3223023904561</v>
      </c>
      <c r="BB28" s="72">
        <f t="shared" si="14"/>
        <v>1263.3223023904561</v>
      </c>
      <c r="BC28" s="72">
        <f t="shared" si="14"/>
        <v>1263.3223023904561</v>
      </c>
      <c r="BD28" s="72">
        <f t="shared" si="14"/>
        <v>1263.3223023904561</v>
      </c>
      <c r="BE28" s="72">
        <f t="shared" si="14"/>
        <v>1263.3223023904561</v>
      </c>
      <c r="BF28" s="72">
        <f t="shared" si="14"/>
        <v>1263.3223023904561</v>
      </c>
      <c r="BG28" s="72">
        <f t="shared" si="14"/>
        <v>1263.3223023904561</v>
      </c>
      <c r="BH28" s="72">
        <f t="shared" si="14"/>
        <v>1263.3223023904561</v>
      </c>
      <c r="BI28" s="72">
        <f t="shared" si="14"/>
        <v>1263.3223023904561</v>
      </c>
      <c r="BJ28" s="72">
        <f t="shared" si="14"/>
        <v>1263.3223023904561</v>
      </c>
      <c r="BK28" s="72">
        <f t="shared" si="14"/>
        <v>1263.3223023904561</v>
      </c>
      <c r="BL28" s="72">
        <f t="shared" si="14"/>
        <v>1263.3223023904561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23.685872017499999</v>
      </c>
      <c r="F29" s="66">
        <f t="shared" si="15"/>
        <v>92.968626726822009</v>
      </c>
      <c r="G29" s="66">
        <f>AVERAGE(G25,G28)</f>
        <v>180.73899407487002</v>
      </c>
      <c r="H29" s="66">
        <f t="shared" si="15"/>
        <v>261.92784711832201</v>
      </c>
      <c r="I29" s="66">
        <f t="shared" si="15"/>
        <v>337.02785199514199</v>
      </c>
      <c r="J29" s="66">
        <f t="shared" si="15"/>
        <v>406.493777448066</v>
      </c>
      <c r="K29" s="66">
        <f t="shared" si="15"/>
        <v>470.74881105714002</v>
      </c>
      <c r="L29" s="66">
        <f t="shared" si="15"/>
        <v>530.18455923971999</v>
      </c>
      <c r="M29" s="66">
        <f t="shared" si="15"/>
        <v>586.92959236111199</v>
      </c>
      <c r="N29" s="66">
        <f t="shared" si="15"/>
        <v>643.29565153022406</v>
      </c>
      <c r="O29" s="66">
        <f t="shared" si="15"/>
        <v>699.66171069933614</v>
      </c>
      <c r="P29" s="66">
        <f t="shared" si="15"/>
        <v>756.02776986844822</v>
      </c>
      <c r="Q29" s="66">
        <f t="shared" si="15"/>
        <v>812.39382903756029</v>
      </c>
      <c r="R29" s="66">
        <f t="shared" si="15"/>
        <v>868.75988820667237</v>
      </c>
      <c r="S29" s="66">
        <f t="shared" si="15"/>
        <v>925.12594737578445</v>
      </c>
      <c r="T29" s="66">
        <f t="shared" si="15"/>
        <v>981.49200654489653</v>
      </c>
      <c r="U29" s="66">
        <f t="shared" si="15"/>
        <v>1037.8580657140085</v>
      </c>
      <c r="V29" s="66">
        <f t="shared" si="15"/>
        <v>1094.2241248831203</v>
      </c>
      <c r="W29" s="66">
        <f t="shared" si="15"/>
        <v>1150.5901840522322</v>
      </c>
      <c r="X29" s="66">
        <f t="shared" si="15"/>
        <v>1206.956243221344</v>
      </c>
      <c r="Y29" s="66">
        <f t="shared" si="15"/>
        <v>1249.230787598178</v>
      </c>
      <c r="Z29" s="66">
        <f t="shared" si="15"/>
        <v>1263.3223023904561</v>
      </c>
      <c r="AA29" s="66">
        <f t="shared" si="15"/>
        <v>1263.3223023904561</v>
      </c>
      <c r="AB29" s="66">
        <f t="shared" si="15"/>
        <v>1263.3223023904561</v>
      </c>
      <c r="AC29" s="66">
        <f t="shared" si="15"/>
        <v>1263.3223023904561</v>
      </c>
      <c r="AD29" s="66">
        <f t="shared" si="15"/>
        <v>1263.3223023904561</v>
      </c>
      <c r="AE29" s="66">
        <f t="shared" si="15"/>
        <v>1263.3223023904561</v>
      </c>
      <c r="AF29" s="66">
        <f t="shared" si="15"/>
        <v>1263.3223023904561</v>
      </c>
      <c r="AG29" s="66">
        <f t="shared" si="15"/>
        <v>1263.3223023904561</v>
      </c>
      <c r="AH29" s="66">
        <f t="shared" si="15"/>
        <v>1263.3223023904561</v>
      </c>
      <c r="AI29" s="66">
        <f t="shared" si="15"/>
        <v>1263.3223023904561</v>
      </c>
      <c r="AJ29" s="66">
        <f t="shared" si="15"/>
        <v>1263.3223023904561</v>
      </c>
      <c r="AK29" s="66">
        <f t="shared" si="15"/>
        <v>1263.3223023904561</v>
      </c>
      <c r="AL29" s="66">
        <f t="shared" si="15"/>
        <v>1263.3223023904561</v>
      </c>
      <c r="AM29" s="66">
        <f t="shared" si="15"/>
        <v>1263.3223023904561</v>
      </c>
      <c r="AN29" s="66">
        <f t="shared" si="15"/>
        <v>1263.3223023904561</v>
      </c>
      <c r="AO29" s="66">
        <f t="shared" si="15"/>
        <v>1263.3223023904561</v>
      </c>
      <c r="AP29" s="66">
        <f t="shared" si="15"/>
        <v>1263.3223023904561</v>
      </c>
      <c r="AQ29" s="66">
        <f t="shared" si="15"/>
        <v>1263.3223023904561</v>
      </c>
      <c r="AR29" s="66">
        <f t="shared" si="15"/>
        <v>1263.3223023904561</v>
      </c>
      <c r="AS29" s="66">
        <f t="shared" si="15"/>
        <v>1263.3223023904561</v>
      </c>
      <c r="AT29" s="66">
        <f t="shared" si="15"/>
        <v>1263.3223023904561</v>
      </c>
      <c r="AU29" s="66">
        <f t="shared" si="15"/>
        <v>1263.3223023904561</v>
      </c>
      <c r="AV29" s="66">
        <f t="shared" si="15"/>
        <v>1263.3223023904561</v>
      </c>
      <c r="AW29" s="66">
        <f t="shared" si="15"/>
        <v>1263.3223023904561</v>
      </c>
      <c r="AX29" s="66">
        <f t="shared" si="15"/>
        <v>1263.3223023904561</v>
      </c>
      <c r="AY29" s="66">
        <f t="shared" si="15"/>
        <v>1263.3223023904561</v>
      </c>
      <c r="AZ29" s="66">
        <f t="shared" si="15"/>
        <v>1263.3223023904561</v>
      </c>
      <c r="BA29" s="66">
        <f t="shared" si="15"/>
        <v>1263.3223023904561</v>
      </c>
      <c r="BB29" s="66">
        <f t="shared" si="15"/>
        <v>1263.3223023904561</v>
      </c>
      <c r="BC29" s="66">
        <f t="shared" si="15"/>
        <v>1263.3223023904561</v>
      </c>
      <c r="BD29" s="66">
        <f t="shared" si="15"/>
        <v>1263.3223023904561</v>
      </c>
      <c r="BE29" s="66">
        <f t="shared" si="15"/>
        <v>1263.3223023904561</v>
      </c>
      <c r="BF29" s="66">
        <f t="shared" si="15"/>
        <v>1263.3223023904561</v>
      </c>
      <c r="BG29" s="66">
        <f t="shared" si="15"/>
        <v>1263.3223023904561</v>
      </c>
      <c r="BH29" s="66">
        <f t="shared" si="15"/>
        <v>1263.3223023904561</v>
      </c>
      <c r="BI29" s="66">
        <f t="shared" si="15"/>
        <v>1263.3223023904561</v>
      </c>
      <c r="BJ29" s="66">
        <f t="shared" si="15"/>
        <v>1263.3223023904561</v>
      </c>
      <c r="BK29" s="66">
        <f t="shared" si="15"/>
        <v>1263.3223023904561</v>
      </c>
      <c r="BL29" s="66">
        <f t="shared" si="15"/>
        <v>1263.3223023904561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15.790581345</v>
      </c>
      <c r="G32" s="72">
        <f t="shared" si="16"/>
        <v>31.581162689999999</v>
      </c>
      <c r="H32" s="72">
        <f t="shared" si="16"/>
        <v>47.371744034999999</v>
      </c>
      <c r="I32" s="72">
        <f t="shared" si="16"/>
        <v>63.162325379999999</v>
      </c>
      <c r="J32" s="72">
        <f t="shared" si="16"/>
        <v>78.952906724999991</v>
      </c>
      <c r="K32" s="72">
        <f t="shared" si="16"/>
        <v>94.743488069999984</v>
      </c>
      <c r="L32" s="72">
        <f t="shared" si="16"/>
        <v>110.53406941499998</v>
      </c>
      <c r="M32" s="72">
        <f t="shared" si="16"/>
        <v>126.32465075999997</v>
      </c>
      <c r="N32" s="72">
        <f t="shared" si="16"/>
        <v>142.11523210499996</v>
      </c>
      <c r="O32" s="72">
        <f t="shared" si="16"/>
        <v>157.90581344999995</v>
      </c>
      <c r="P32" s="72">
        <f t="shared" si="16"/>
        <v>173.69639479499995</v>
      </c>
      <c r="Q32" s="72">
        <f t="shared" si="16"/>
        <v>189.48697613999994</v>
      </c>
      <c r="R32" s="72">
        <f t="shared" si="16"/>
        <v>205.27755748499993</v>
      </c>
      <c r="S32" s="72">
        <f t="shared" si="16"/>
        <v>221.06813882999992</v>
      </c>
      <c r="T32" s="72">
        <f t="shared" si="16"/>
        <v>236.85872017499992</v>
      </c>
      <c r="U32" s="72">
        <f t="shared" si="16"/>
        <v>252.64930151999991</v>
      </c>
      <c r="V32" s="72">
        <f t="shared" si="16"/>
        <v>268.4398828649999</v>
      </c>
      <c r="W32" s="72">
        <f t="shared" si="16"/>
        <v>284.23046420999992</v>
      </c>
      <c r="X32" s="72">
        <f t="shared" si="16"/>
        <v>300.02104555499994</v>
      </c>
      <c r="Y32" s="72">
        <f t="shared" si="16"/>
        <v>315.81162689999996</v>
      </c>
      <c r="Z32" s="72">
        <f t="shared" si="16"/>
        <v>331.60220824499999</v>
      </c>
      <c r="AA32" s="72">
        <f t="shared" si="16"/>
        <v>347.39278959000001</v>
      </c>
      <c r="AB32" s="72">
        <f t="shared" si="16"/>
        <v>363.18337093500003</v>
      </c>
      <c r="AC32" s="72">
        <f t="shared" si="16"/>
        <v>378.97395228000005</v>
      </c>
      <c r="AD32" s="72">
        <f t="shared" si="16"/>
        <v>394.76453362500007</v>
      </c>
      <c r="AE32" s="72">
        <f t="shared" si="16"/>
        <v>410.55511497000009</v>
      </c>
      <c r="AF32" s="72">
        <f t="shared" si="16"/>
        <v>426.34569631500011</v>
      </c>
      <c r="AG32" s="72">
        <f t="shared" si="16"/>
        <v>442.13627766000013</v>
      </c>
      <c r="AH32" s="72">
        <f t="shared" si="16"/>
        <v>457.92685900500015</v>
      </c>
      <c r="AI32" s="72">
        <f t="shared" si="16"/>
        <v>473.71744035000017</v>
      </c>
      <c r="AJ32" s="72">
        <f t="shared" si="16"/>
        <v>489.5080216950002</v>
      </c>
      <c r="AK32" s="72">
        <f t="shared" si="16"/>
        <v>505.29860304000022</v>
      </c>
      <c r="AL32" s="72">
        <f t="shared" si="16"/>
        <v>521.08918438500018</v>
      </c>
      <c r="AM32" s="72">
        <f t="shared" si="16"/>
        <v>536.87976573000014</v>
      </c>
      <c r="AN32" s="72">
        <f t="shared" si="16"/>
        <v>552.67034707500011</v>
      </c>
      <c r="AO32" s="72">
        <f t="shared" si="16"/>
        <v>568.46092842000007</v>
      </c>
      <c r="AP32" s="72">
        <f t="shared" si="16"/>
        <v>584.25150976500004</v>
      </c>
      <c r="AQ32" s="72">
        <f t="shared" si="16"/>
        <v>600.04209111</v>
      </c>
      <c r="AR32" s="72">
        <f t="shared" si="16"/>
        <v>615.83267245499997</v>
      </c>
      <c r="AS32" s="72">
        <f t="shared" si="16"/>
        <v>631.62325379999993</v>
      </c>
      <c r="AT32" s="72">
        <f t="shared" si="16"/>
        <v>647.41383514499989</v>
      </c>
      <c r="AU32" s="72">
        <f t="shared" si="16"/>
        <v>663.20441648999986</v>
      </c>
      <c r="AV32" s="72">
        <f t="shared" si="16"/>
        <v>678.99499783499982</v>
      </c>
      <c r="AW32" s="72">
        <f t="shared" si="16"/>
        <v>694.78557917999979</v>
      </c>
      <c r="AX32" s="72">
        <f t="shared" si="16"/>
        <v>710.57616052499975</v>
      </c>
      <c r="AY32" s="72">
        <f t="shared" si="16"/>
        <v>726.36674186999971</v>
      </c>
      <c r="AZ32" s="72">
        <f t="shared" si="16"/>
        <v>742.15732321499968</v>
      </c>
      <c r="BA32" s="72">
        <f t="shared" si="16"/>
        <v>757.94790455999964</v>
      </c>
      <c r="BB32" s="72">
        <f t="shared" si="16"/>
        <v>773.73848590499961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0</v>
      </c>
      <c r="E33" s="72">
        <f t="shared" si="17"/>
        <v>15.790581345</v>
      </c>
      <c r="F33" s="72">
        <f t="shared" si="17"/>
        <v>15.790581345</v>
      </c>
      <c r="G33" s="72">
        <f t="shared" si="17"/>
        <v>15.790581345</v>
      </c>
      <c r="H33" s="72">
        <f t="shared" si="17"/>
        <v>15.790581345</v>
      </c>
      <c r="I33" s="72">
        <f t="shared" si="17"/>
        <v>15.790581345</v>
      </c>
      <c r="J33" s="72">
        <f t="shared" si="17"/>
        <v>15.790581345</v>
      </c>
      <c r="K33" s="72">
        <f t="shared" si="17"/>
        <v>15.790581345</v>
      </c>
      <c r="L33" s="72">
        <f t="shared" si="17"/>
        <v>15.790581345</v>
      </c>
      <c r="M33" s="72">
        <f t="shared" si="17"/>
        <v>15.790581345</v>
      </c>
      <c r="N33" s="72">
        <f t="shared" si="17"/>
        <v>15.790581345</v>
      </c>
      <c r="O33" s="72">
        <f t="shared" si="17"/>
        <v>15.790581345</v>
      </c>
      <c r="P33" s="72">
        <f t="shared" si="17"/>
        <v>15.790581345</v>
      </c>
      <c r="Q33" s="72">
        <f t="shared" si="17"/>
        <v>15.790581345</v>
      </c>
      <c r="R33" s="72">
        <f t="shared" si="17"/>
        <v>15.790581345</v>
      </c>
      <c r="S33" s="72">
        <f t="shared" si="17"/>
        <v>15.790581345</v>
      </c>
      <c r="T33" s="72">
        <f t="shared" si="17"/>
        <v>15.790581345</v>
      </c>
      <c r="U33" s="72">
        <f t="shared" si="17"/>
        <v>15.790581345</v>
      </c>
      <c r="V33" s="72">
        <f t="shared" si="17"/>
        <v>15.790581345</v>
      </c>
      <c r="W33" s="72">
        <f t="shared" si="17"/>
        <v>15.790581345</v>
      </c>
      <c r="X33" s="72">
        <f t="shared" si="17"/>
        <v>15.790581345</v>
      </c>
      <c r="Y33" s="72">
        <f t="shared" si="17"/>
        <v>15.790581345</v>
      </c>
      <c r="Z33" s="72">
        <f t="shared" si="17"/>
        <v>15.790581345</v>
      </c>
      <c r="AA33" s="72">
        <f t="shared" si="17"/>
        <v>15.790581345</v>
      </c>
      <c r="AB33" s="72">
        <f t="shared" si="17"/>
        <v>15.790581345</v>
      </c>
      <c r="AC33" s="72">
        <f t="shared" si="17"/>
        <v>15.790581345</v>
      </c>
      <c r="AD33" s="72">
        <f t="shared" si="17"/>
        <v>15.790581345</v>
      </c>
      <c r="AE33" s="72">
        <f t="shared" si="17"/>
        <v>15.790581345</v>
      </c>
      <c r="AF33" s="72">
        <f t="shared" si="17"/>
        <v>15.790581345</v>
      </c>
      <c r="AG33" s="72">
        <f t="shared" si="17"/>
        <v>15.790581345</v>
      </c>
      <c r="AH33" s="72">
        <f t="shared" si="17"/>
        <v>15.790581345</v>
      </c>
      <c r="AI33" s="72">
        <f t="shared" si="17"/>
        <v>15.790581345</v>
      </c>
      <c r="AJ33" s="72">
        <f t="shared" si="17"/>
        <v>15.790581345</v>
      </c>
      <c r="AK33" s="72">
        <f t="shared" si="17"/>
        <v>15.790581345</v>
      </c>
      <c r="AL33" s="72">
        <f t="shared" si="17"/>
        <v>15.790581345</v>
      </c>
      <c r="AM33" s="72">
        <f t="shared" si="17"/>
        <v>15.790581345</v>
      </c>
      <c r="AN33" s="72">
        <f t="shared" si="17"/>
        <v>15.790581345</v>
      </c>
      <c r="AO33" s="72">
        <f t="shared" si="17"/>
        <v>15.790581345</v>
      </c>
      <c r="AP33" s="72">
        <f t="shared" si="17"/>
        <v>15.790581345</v>
      </c>
      <c r="AQ33" s="72">
        <f t="shared" si="17"/>
        <v>15.790581345</v>
      </c>
      <c r="AR33" s="72">
        <f t="shared" si="17"/>
        <v>15.790581345</v>
      </c>
      <c r="AS33" s="72">
        <f t="shared" si="17"/>
        <v>15.790581345</v>
      </c>
      <c r="AT33" s="72">
        <f t="shared" si="17"/>
        <v>15.790581345</v>
      </c>
      <c r="AU33" s="72">
        <f t="shared" si="17"/>
        <v>15.790581345</v>
      </c>
      <c r="AV33" s="72">
        <f t="shared" si="17"/>
        <v>15.790581345</v>
      </c>
      <c r="AW33" s="72">
        <f t="shared" si="17"/>
        <v>15.790581345</v>
      </c>
      <c r="AX33" s="72">
        <f t="shared" si="17"/>
        <v>15.790581345</v>
      </c>
      <c r="AY33" s="72">
        <f t="shared" si="17"/>
        <v>15.790581345</v>
      </c>
      <c r="AZ33" s="72">
        <f t="shared" si="17"/>
        <v>15.790581345</v>
      </c>
      <c r="BA33" s="72">
        <f t="shared" si="17"/>
        <v>15.790581345</v>
      </c>
      <c r="BB33" s="72">
        <f t="shared" si="17"/>
        <v>15.790581345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789.52906724999957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0</v>
      </c>
      <c r="BB34" s="286">
        <f>-BN89</f>
        <v>-789.52906724999957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-789.52906724999957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15.790581345</v>
      </c>
      <c r="F35" s="72">
        <f t="shared" si="18"/>
        <v>31.581162689999999</v>
      </c>
      <c r="G35" s="72">
        <f t="shared" si="18"/>
        <v>47.371744034999999</v>
      </c>
      <c r="H35" s="72">
        <f t="shared" si="18"/>
        <v>63.162325379999999</v>
      </c>
      <c r="I35" s="72">
        <f t="shared" si="18"/>
        <v>78.952906724999991</v>
      </c>
      <c r="J35" s="72">
        <f t="shared" si="18"/>
        <v>94.743488069999984</v>
      </c>
      <c r="K35" s="72">
        <f t="shared" si="18"/>
        <v>110.53406941499998</v>
      </c>
      <c r="L35" s="72">
        <f t="shared" si="18"/>
        <v>126.32465075999997</v>
      </c>
      <c r="M35" s="72">
        <f t="shared" si="18"/>
        <v>142.11523210499996</v>
      </c>
      <c r="N35" s="72">
        <f t="shared" si="18"/>
        <v>157.90581344999995</v>
      </c>
      <c r="O35" s="72">
        <f t="shared" si="18"/>
        <v>173.69639479499995</v>
      </c>
      <c r="P35" s="72">
        <f t="shared" si="18"/>
        <v>189.48697613999994</v>
      </c>
      <c r="Q35" s="72">
        <f t="shared" si="18"/>
        <v>205.27755748499993</v>
      </c>
      <c r="R35" s="72">
        <f t="shared" si="18"/>
        <v>221.06813882999992</v>
      </c>
      <c r="S35" s="72">
        <f t="shared" si="18"/>
        <v>236.85872017499992</v>
      </c>
      <c r="T35" s="72">
        <f t="shared" si="18"/>
        <v>252.64930151999991</v>
      </c>
      <c r="U35" s="72">
        <f t="shared" si="18"/>
        <v>268.4398828649999</v>
      </c>
      <c r="V35" s="72">
        <f t="shared" si="18"/>
        <v>284.23046420999992</v>
      </c>
      <c r="W35" s="72">
        <f t="shared" si="18"/>
        <v>300.02104555499994</v>
      </c>
      <c r="X35" s="72">
        <f t="shared" si="18"/>
        <v>315.81162689999996</v>
      </c>
      <c r="Y35" s="72">
        <f t="shared" si="18"/>
        <v>331.60220824499999</v>
      </c>
      <c r="Z35" s="72">
        <f t="shared" si="18"/>
        <v>347.39278959000001</v>
      </c>
      <c r="AA35" s="72">
        <f t="shared" si="18"/>
        <v>363.18337093500003</v>
      </c>
      <c r="AB35" s="72">
        <f t="shared" si="18"/>
        <v>378.97395228000005</v>
      </c>
      <c r="AC35" s="72">
        <f t="shared" si="18"/>
        <v>394.76453362500007</v>
      </c>
      <c r="AD35" s="72">
        <f t="shared" si="18"/>
        <v>410.55511497000009</v>
      </c>
      <c r="AE35" s="72">
        <f t="shared" si="18"/>
        <v>426.34569631500011</v>
      </c>
      <c r="AF35" s="72">
        <f t="shared" si="18"/>
        <v>442.13627766000013</v>
      </c>
      <c r="AG35" s="72">
        <f t="shared" si="18"/>
        <v>457.92685900500015</v>
      </c>
      <c r="AH35" s="72">
        <f t="shared" si="18"/>
        <v>473.71744035000017</v>
      </c>
      <c r="AI35" s="72">
        <f t="shared" si="18"/>
        <v>489.5080216950002</v>
      </c>
      <c r="AJ35" s="72">
        <f t="shared" si="18"/>
        <v>505.29860304000022</v>
      </c>
      <c r="AK35" s="72">
        <f t="shared" si="18"/>
        <v>521.08918438500018</v>
      </c>
      <c r="AL35" s="72">
        <f t="shared" si="18"/>
        <v>536.87976573000014</v>
      </c>
      <c r="AM35" s="72">
        <f t="shared" si="18"/>
        <v>552.67034707500011</v>
      </c>
      <c r="AN35" s="72">
        <f t="shared" si="18"/>
        <v>568.46092842000007</v>
      </c>
      <c r="AO35" s="72">
        <f t="shared" si="18"/>
        <v>584.25150976500004</v>
      </c>
      <c r="AP35" s="72">
        <f t="shared" si="18"/>
        <v>600.04209111</v>
      </c>
      <c r="AQ35" s="72">
        <f t="shared" si="18"/>
        <v>615.83267245499997</v>
      </c>
      <c r="AR35" s="72">
        <f t="shared" si="18"/>
        <v>631.62325379999993</v>
      </c>
      <c r="AS35" s="72">
        <f t="shared" si="18"/>
        <v>647.41383514499989</v>
      </c>
      <c r="AT35" s="72">
        <f t="shared" si="18"/>
        <v>663.20441648999986</v>
      </c>
      <c r="AU35" s="72">
        <f t="shared" si="18"/>
        <v>678.99499783499982</v>
      </c>
      <c r="AV35" s="72">
        <f t="shared" si="18"/>
        <v>694.78557917999979</v>
      </c>
      <c r="AW35" s="72">
        <f t="shared" si="18"/>
        <v>710.57616052499975</v>
      </c>
      <c r="AX35" s="72">
        <f t="shared" si="18"/>
        <v>726.36674186999971</v>
      </c>
      <c r="AY35" s="72">
        <f t="shared" si="18"/>
        <v>742.15732321499968</v>
      </c>
      <c r="AZ35" s="72">
        <f t="shared" si="18"/>
        <v>757.94790455999964</v>
      </c>
      <c r="BA35" s="72">
        <f t="shared" si="18"/>
        <v>773.73848590499961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7.8952906724999998</v>
      </c>
      <c r="F36" s="66">
        <f t="shared" si="19"/>
        <v>23.685872017499999</v>
      </c>
      <c r="G36" s="66">
        <f t="shared" si="19"/>
        <v>39.476453362499996</v>
      </c>
      <c r="H36" s="66">
        <f t="shared" si="19"/>
        <v>55.267034707500002</v>
      </c>
      <c r="I36" s="66">
        <f t="shared" si="19"/>
        <v>71.057616052499995</v>
      </c>
      <c r="J36" s="66">
        <f t="shared" si="19"/>
        <v>86.848197397499987</v>
      </c>
      <c r="K36" s="66">
        <f t="shared" si="19"/>
        <v>102.63877874249998</v>
      </c>
      <c r="L36" s="66">
        <f t="shared" si="19"/>
        <v>118.42936008749997</v>
      </c>
      <c r="M36" s="66">
        <f t="shared" si="19"/>
        <v>134.21994143249998</v>
      </c>
      <c r="N36" s="66">
        <f t="shared" si="19"/>
        <v>150.01052277749994</v>
      </c>
      <c r="O36" s="66">
        <f t="shared" si="19"/>
        <v>165.80110412249996</v>
      </c>
      <c r="P36" s="66">
        <f t="shared" si="19"/>
        <v>181.59168546749993</v>
      </c>
      <c r="Q36" s="66">
        <f t="shared" si="19"/>
        <v>197.38226681249995</v>
      </c>
      <c r="R36" s="66">
        <f t="shared" si="19"/>
        <v>213.17284815749991</v>
      </c>
      <c r="S36" s="66">
        <f t="shared" si="19"/>
        <v>228.96342950249993</v>
      </c>
      <c r="T36" s="66">
        <f t="shared" si="19"/>
        <v>244.7540108474999</v>
      </c>
      <c r="U36" s="66">
        <f t="shared" si="19"/>
        <v>260.54459219249992</v>
      </c>
      <c r="V36" s="66">
        <f t="shared" si="19"/>
        <v>276.33517353749994</v>
      </c>
      <c r="W36" s="66">
        <f t="shared" si="19"/>
        <v>292.1257548824999</v>
      </c>
      <c r="X36" s="66">
        <f t="shared" si="19"/>
        <v>307.91633622749998</v>
      </c>
      <c r="Y36" s="66">
        <f t="shared" si="19"/>
        <v>323.70691757249995</v>
      </c>
      <c r="Z36" s="66">
        <f t="shared" si="19"/>
        <v>339.49749891750002</v>
      </c>
      <c r="AA36" s="66">
        <f t="shared" si="19"/>
        <v>355.28808026249999</v>
      </c>
      <c r="AB36" s="66">
        <f t="shared" si="19"/>
        <v>371.07866160750007</v>
      </c>
      <c r="AC36" s="66">
        <f t="shared" si="19"/>
        <v>386.86924295250003</v>
      </c>
      <c r="AD36" s="66">
        <f t="shared" si="19"/>
        <v>402.65982429750011</v>
      </c>
      <c r="AE36" s="66">
        <f t="shared" si="19"/>
        <v>418.45040564250007</v>
      </c>
      <c r="AF36" s="66">
        <f t="shared" si="19"/>
        <v>434.24098698750015</v>
      </c>
      <c r="AG36" s="66">
        <f t="shared" si="19"/>
        <v>450.03156833250011</v>
      </c>
      <c r="AH36" s="66">
        <f t="shared" si="19"/>
        <v>465.82214967750019</v>
      </c>
      <c r="AI36" s="66">
        <f t="shared" si="19"/>
        <v>481.61273102250016</v>
      </c>
      <c r="AJ36" s="66">
        <f t="shared" si="19"/>
        <v>497.40331236750023</v>
      </c>
      <c r="AK36" s="66">
        <f t="shared" si="19"/>
        <v>513.1938937125002</v>
      </c>
      <c r="AL36" s="66">
        <f t="shared" si="19"/>
        <v>528.98447505750016</v>
      </c>
      <c r="AM36" s="66">
        <f t="shared" si="19"/>
        <v>544.77505640250013</v>
      </c>
      <c r="AN36" s="66">
        <f t="shared" si="19"/>
        <v>560.56563774750009</v>
      </c>
      <c r="AO36" s="66">
        <f t="shared" si="19"/>
        <v>576.35621909250006</v>
      </c>
      <c r="AP36" s="66">
        <f t="shared" si="19"/>
        <v>592.14680043750002</v>
      </c>
      <c r="AQ36" s="66">
        <f t="shared" si="19"/>
        <v>607.93738178249998</v>
      </c>
      <c r="AR36" s="66">
        <f t="shared" si="19"/>
        <v>623.72796312749995</v>
      </c>
      <c r="AS36" s="66">
        <f t="shared" si="19"/>
        <v>639.51854447249991</v>
      </c>
      <c r="AT36" s="66">
        <f t="shared" si="19"/>
        <v>655.30912581749988</v>
      </c>
      <c r="AU36" s="66">
        <f t="shared" si="19"/>
        <v>671.09970716249984</v>
      </c>
      <c r="AV36" s="66">
        <f t="shared" si="19"/>
        <v>686.8902885074998</v>
      </c>
      <c r="AW36" s="66">
        <f t="shared" si="19"/>
        <v>702.68086985249977</v>
      </c>
      <c r="AX36" s="66">
        <f t="shared" si="19"/>
        <v>718.47145119749973</v>
      </c>
      <c r="AY36" s="66">
        <f t="shared" si="19"/>
        <v>734.2620325424997</v>
      </c>
      <c r="AZ36" s="66">
        <f t="shared" si="19"/>
        <v>750.05261388749966</v>
      </c>
      <c r="BA36" s="66">
        <f t="shared" si="19"/>
        <v>765.84319523249962</v>
      </c>
      <c r="BB36" s="66">
        <f t="shared" si="19"/>
        <v>386.8692429524998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0</v>
      </c>
      <c r="F39" s="72">
        <f t="shared" si="20"/>
        <v>2.3212154577149997</v>
      </c>
      <c r="G39" s="72">
        <f t="shared" si="20"/>
        <v>9.2437431570376205</v>
      </c>
      <c r="H39" s="72">
        <f t="shared" si="20"/>
        <v>15.44735726888508</v>
      </c>
      <c r="I39" s="72">
        <f t="shared" si="20"/>
        <v>20.987766964242539</v>
      </c>
      <c r="J39" s="72">
        <f t="shared" si="20"/>
        <v>25.91272296109728</v>
      </c>
      <c r="K39" s="72">
        <f t="shared" si="20"/>
        <v>30.26997597743658</v>
      </c>
      <c r="L39" s="72">
        <f t="shared" si="20"/>
        <v>34.10064468708282</v>
      </c>
      <c r="M39" s="72">
        <f t="shared" si="20"/>
        <v>37.445847763858382</v>
      </c>
      <c r="N39" s="72">
        <f t="shared" si="20"/>
        <v>40.71146631065514</v>
      </c>
      <c r="O39" s="72">
        <f t="shared" si="20"/>
        <v>43.977084857451899</v>
      </c>
      <c r="P39" s="72">
        <f t="shared" si="20"/>
        <v>47.242703404248658</v>
      </c>
      <c r="Q39" s="72">
        <f t="shared" si="20"/>
        <v>50.508321951045417</v>
      </c>
      <c r="R39" s="72">
        <f t="shared" si="20"/>
        <v>53.773940497842176</v>
      </c>
      <c r="S39" s="72">
        <f t="shared" si="20"/>
        <v>57.039559044638935</v>
      </c>
      <c r="T39" s="72">
        <f t="shared" si="20"/>
        <v>60.305177591435694</v>
      </c>
      <c r="U39" s="72">
        <f t="shared" si="20"/>
        <v>63.570796138232453</v>
      </c>
      <c r="V39" s="72">
        <f t="shared" si="20"/>
        <v>66.836414685029212</v>
      </c>
      <c r="W39" s="72">
        <f t="shared" si="20"/>
        <v>70.10203323182597</v>
      </c>
      <c r="X39" s="72">
        <f t="shared" si="20"/>
        <v>73.367651778622729</v>
      </c>
      <c r="Y39" s="72">
        <f t="shared" si="20"/>
        <v>76.633270325419488</v>
      </c>
      <c r="Z39" s="72">
        <f t="shared" si="20"/>
        <v>76.939670765837874</v>
      </c>
      <c r="AA39" s="72">
        <f t="shared" si="20"/>
        <v>74.286853099877874</v>
      </c>
      <c r="AB39" s="72">
        <f t="shared" si="20"/>
        <v>71.634035433917873</v>
      </c>
      <c r="AC39" s="72">
        <f t="shared" si="20"/>
        <v>68.981217767957872</v>
      </c>
      <c r="AD39" s="72">
        <f t="shared" si="20"/>
        <v>66.328400101997872</v>
      </c>
      <c r="AE39" s="72">
        <f t="shared" si="20"/>
        <v>63.675582436037871</v>
      </c>
      <c r="AF39" s="72">
        <f t="shared" si="20"/>
        <v>61.02276477007787</v>
      </c>
      <c r="AG39" s="72">
        <f t="shared" si="20"/>
        <v>58.36994710411787</v>
      </c>
      <c r="AH39" s="72">
        <f t="shared" si="20"/>
        <v>55.717129438157869</v>
      </c>
      <c r="AI39" s="72">
        <f t="shared" si="20"/>
        <v>53.064311772197868</v>
      </c>
      <c r="AJ39" s="72">
        <f t="shared" si="20"/>
        <v>50.411494106237868</v>
      </c>
      <c r="AK39" s="72">
        <f t="shared" si="20"/>
        <v>47.758676440277867</v>
      </c>
      <c r="AL39" s="72">
        <f t="shared" si="20"/>
        <v>45.105858774317866</v>
      </c>
      <c r="AM39" s="72">
        <f t="shared" si="20"/>
        <v>42.453041108357866</v>
      </c>
      <c r="AN39" s="72">
        <f t="shared" si="20"/>
        <v>39.800223442397865</v>
      </c>
      <c r="AO39" s="72">
        <f t="shared" si="20"/>
        <v>37.147405776437864</v>
      </c>
      <c r="AP39" s="72">
        <f t="shared" si="20"/>
        <v>34.494588110477864</v>
      </c>
      <c r="AQ39" s="72">
        <f t="shared" si="20"/>
        <v>31.841770444517863</v>
      </c>
      <c r="AR39" s="72">
        <f t="shared" si="20"/>
        <v>29.188952778557862</v>
      </c>
      <c r="AS39" s="72">
        <f t="shared" si="20"/>
        <v>26.536135112597862</v>
      </c>
      <c r="AT39" s="72">
        <f t="shared" si="20"/>
        <v>23.883317446637861</v>
      </c>
      <c r="AU39" s="72">
        <f t="shared" si="20"/>
        <v>21.23049978067786</v>
      </c>
      <c r="AV39" s="72">
        <f t="shared" si="20"/>
        <v>18.577682114717859</v>
      </c>
      <c r="AW39" s="72">
        <f t="shared" si="20"/>
        <v>15.924864448757859</v>
      </c>
      <c r="AX39" s="72">
        <f t="shared" si="20"/>
        <v>13.272046782797858</v>
      </c>
      <c r="AY39" s="72">
        <f t="shared" si="20"/>
        <v>10.619229116837857</v>
      </c>
      <c r="AZ39" s="72">
        <f t="shared" si="20"/>
        <v>7.9664114508778567</v>
      </c>
      <c r="BA39" s="72">
        <f t="shared" si="20"/>
        <v>5.3135937849178561</v>
      </c>
      <c r="BB39" s="72">
        <f t="shared" si="20"/>
        <v>2.6607761189578558</v>
      </c>
      <c r="BC39" s="72">
        <f t="shared" si="20"/>
        <v>7.9584529978555807E-3</v>
      </c>
      <c r="BD39" s="72">
        <f t="shared" si="20"/>
        <v>7.9584529978555807E-3</v>
      </c>
      <c r="BE39" s="72">
        <f t="shared" si="20"/>
        <v>7.9584529978555807E-3</v>
      </c>
      <c r="BF39" s="72">
        <f t="shared" si="20"/>
        <v>7.9584529978555807E-3</v>
      </c>
      <c r="BG39" s="72">
        <f t="shared" si="20"/>
        <v>7.9584529978555807E-3</v>
      </c>
      <c r="BH39" s="72">
        <f t="shared" si="20"/>
        <v>7.9584529978555807E-3</v>
      </c>
      <c r="BI39" s="72">
        <f t="shared" si="20"/>
        <v>7.9584529978555807E-3</v>
      </c>
      <c r="BJ39" s="72">
        <f t="shared" si="20"/>
        <v>7.9584529978555807E-3</v>
      </c>
      <c r="BK39" s="72">
        <f t="shared" si="20"/>
        <v>7.9584529978555807E-3</v>
      </c>
      <c r="BL39" s="72">
        <f t="shared" si="20"/>
        <v>7.9584529978555807E-3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(D26-D115)*'Assumptions (Inputs)'!$D$29</f>
        <v>0</v>
      </c>
      <c r="E40" s="74">
        <f>(E26-E115)</f>
        <v>11.053406941499999</v>
      </c>
      <c r="F40" s="74">
        <f t="shared" ref="F40" si="21">(F26-F115)</f>
        <v>32.964417615822001</v>
      </c>
      <c r="G40" s="74">
        <f>(G26-G115)</f>
        <v>29.541019580225999</v>
      </c>
      <c r="H40" s="74">
        <f t="shared" ref="H40:BL40" si="22">(H26-H115)</f>
        <v>26.382903311226002</v>
      </c>
      <c r="I40" s="74">
        <f t="shared" si="22"/>
        <v>23.452171413594002</v>
      </c>
      <c r="J40" s="74">
        <f t="shared" si="22"/>
        <v>20.748823887329998</v>
      </c>
      <c r="K40" s="74">
        <f t="shared" si="22"/>
        <v>18.241279569744002</v>
      </c>
      <c r="L40" s="74">
        <f t="shared" si="22"/>
        <v>15.929538460836005</v>
      </c>
      <c r="M40" s="74">
        <f t="shared" si="22"/>
        <v>15.550564508556002</v>
      </c>
      <c r="N40" s="74">
        <f t="shared" si="22"/>
        <v>15.550564508556002</v>
      </c>
      <c r="O40" s="74">
        <f t="shared" si="22"/>
        <v>15.550564508556002</v>
      </c>
      <c r="P40" s="74">
        <f t="shared" si="22"/>
        <v>15.550564508556002</v>
      </c>
      <c r="Q40" s="74">
        <f t="shared" si="22"/>
        <v>15.550564508556002</v>
      </c>
      <c r="R40" s="74">
        <f t="shared" si="22"/>
        <v>15.550564508556002</v>
      </c>
      <c r="S40" s="74">
        <f t="shared" si="22"/>
        <v>15.550564508556002</v>
      </c>
      <c r="T40" s="74">
        <f t="shared" si="22"/>
        <v>15.550564508556002</v>
      </c>
      <c r="U40" s="74">
        <f t="shared" si="22"/>
        <v>15.550564508556002</v>
      </c>
      <c r="V40" s="74">
        <f t="shared" si="22"/>
        <v>15.550564508556002</v>
      </c>
      <c r="W40" s="74">
        <f t="shared" si="22"/>
        <v>15.550564508556002</v>
      </c>
      <c r="X40" s="74">
        <f t="shared" si="22"/>
        <v>15.550564508556002</v>
      </c>
      <c r="Y40" s="74">
        <f t="shared" si="22"/>
        <v>1.4590497162780007</v>
      </c>
      <c r="Z40" s="74">
        <f t="shared" si="22"/>
        <v>-12.632465076000001</v>
      </c>
      <c r="AA40" s="74">
        <f t="shared" si="22"/>
        <v>-12.632465076000001</v>
      </c>
      <c r="AB40" s="74">
        <f t="shared" si="22"/>
        <v>-12.632465076000001</v>
      </c>
      <c r="AC40" s="74">
        <f t="shared" si="22"/>
        <v>-12.632465076000001</v>
      </c>
      <c r="AD40" s="74">
        <f t="shared" si="22"/>
        <v>-12.632465076000001</v>
      </c>
      <c r="AE40" s="74">
        <f t="shared" si="22"/>
        <v>-12.632465076000001</v>
      </c>
      <c r="AF40" s="74">
        <f t="shared" si="22"/>
        <v>-12.632465076000001</v>
      </c>
      <c r="AG40" s="74">
        <f t="shared" si="22"/>
        <v>-12.632465076000001</v>
      </c>
      <c r="AH40" s="74">
        <f t="shared" si="22"/>
        <v>-12.632465076000001</v>
      </c>
      <c r="AI40" s="74">
        <f t="shared" si="22"/>
        <v>-12.632465076000001</v>
      </c>
      <c r="AJ40" s="74">
        <f t="shared" si="22"/>
        <v>-12.632465076000001</v>
      </c>
      <c r="AK40" s="74">
        <f t="shared" si="22"/>
        <v>-12.632465076000001</v>
      </c>
      <c r="AL40" s="74">
        <f t="shared" si="22"/>
        <v>-12.632465076000001</v>
      </c>
      <c r="AM40" s="74">
        <f t="shared" si="22"/>
        <v>-12.632465076000001</v>
      </c>
      <c r="AN40" s="74">
        <f t="shared" si="22"/>
        <v>-12.632465076000001</v>
      </c>
      <c r="AO40" s="74">
        <f t="shared" si="22"/>
        <v>-12.632465076000001</v>
      </c>
      <c r="AP40" s="74">
        <f t="shared" si="22"/>
        <v>-12.632465076000001</v>
      </c>
      <c r="AQ40" s="74">
        <f t="shared" si="22"/>
        <v>-12.632465076000001</v>
      </c>
      <c r="AR40" s="74">
        <f t="shared" si="22"/>
        <v>-12.632465076000001</v>
      </c>
      <c r="AS40" s="74">
        <f t="shared" si="22"/>
        <v>-12.632465076000001</v>
      </c>
      <c r="AT40" s="74">
        <f t="shared" si="22"/>
        <v>-12.632465076000001</v>
      </c>
      <c r="AU40" s="74">
        <f t="shared" si="22"/>
        <v>-12.632465076000001</v>
      </c>
      <c r="AV40" s="74">
        <f t="shared" si="22"/>
        <v>-12.632465076000001</v>
      </c>
      <c r="AW40" s="74">
        <f t="shared" si="22"/>
        <v>-12.632465076000001</v>
      </c>
      <c r="AX40" s="74">
        <f t="shared" si="22"/>
        <v>-12.632465076000001</v>
      </c>
      <c r="AY40" s="74">
        <f t="shared" si="22"/>
        <v>-12.632465076000001</v>
      </c>
      <c r="AZ40" s="74">
        <f t="shared" si="22"/>
        <v>-12.632465076000001</v>
      </c>
      <c r="BA40" s="74">
        <f t="shared" si="22"/>
        <v>-12.632465076000001</v>
      </c>
      <c r="BB40" s="74">
        <f t="shared" si="22"/>
        <v>-12.632465076000001</v>
      </c>
      <c r="BC40" s="74">
        <f t="shared" si="22"/>
        <v>0</v>
      </c>
      <c r="BD40" s="74">
        <f t="shared" si="22"/>
        <v>0</v>
      </c>
      <c r="BE40" s="74">
        <f t="shared" si="22"/>
        <v>0</v>
      </c>
      <c r="BF40" s="74">
        <f t="shared" si="22"/>
        <v>0</v>
      </c>
      <c r="BG40" s="74">
        <f t="shared" si="22"/>
        <v>0</v>
      </c>
      <c r="BH40" s="74">
        <f t="shared" si="22"/>
        <v>0</v>
      </c>
      <c r="BI40" s="74">
        <f t="shared" si="22"/>
        <v>0</v>
      </c>
      <c r="BJ40" s="74">
        <f t="shared" si="22"/>
        <v>0</v>
      </c>
      <c r="BK40" s="74">
        <f t="shared" si="22"/>
        <v>0</v>
      </c>
      <c r="BL40" s="74">
        <f t="shared" si="22"/>
        <v>0</v>
      </c>
      <c r="BM40" s="35"/>
      <c r="BN40" s="72">
        <f>SUM(B40:BM40)</f>
        <v>3.7897395228061015E-2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/>
      <c r="E41" s="74">
        <f>E40*FIT_35-SUM(E40)*FIT_Tax_Change</f>
        <v>2.3212154577149997</v>
      </c>
      <c r="F41" s="74">
        <f>F40*FIT_21</f>
        <v>6.9225276993226199</v>
      </c>
      <c r="G41" s="74">
        <f t="shared" ref="G41:AK41" si="23">G40*FIT_21</f>
        <v>6.2036141118474593</v>
      </c>
      <c r="H41" s="74">
        <f t="shared" si="23"/>
        <v>5.54040969535746</v>
      </c>
      <c r="I41" s="74">
        <f t="shared" si="23"/>
        <v>4.9249559968547398</v>
      </c>
      <c r="J41" s="74">
        <f t="shared" si="23"/>
        <v>4.3572530163392997</v>
      </c>
      <c r="K41" s="74">
        <f t="shared" si="23"/>
        <v>3.8306687096462402</v>
      </c>
      <c r="L41" s="74">
        <f t="shared" si="23"/>
        <v>3.3452030767755607</v>
      </c>
      <c r="M41" s="74">
        <f t="shared" si="23"/>
        <v>3.2656185467967602</v>
      </c>
      <c r="N41" s="74">
        <f t="shared" si="23"/>
        <v>3.2656185467967602</v>
      </c>
      <c r="O41" s="74">
        <f t="shared" si="23"/>
        <v>3.2656185467967602</v>
      </c>
      <c r="P41" s="74">
        <f>P40*FIT_21</f>
        <v>3.2656185467967602</v>
      </c>
      <c r="Q41" s="74">
        <f>Q40*FIT_21</f>
        <v>3.2656185467967602</v>
      </c>
      <c r="R41" s="74">
        <f t="shared" si="23"/>
        <v>3.2656185467967602</v>
      </c>
      <c r="S41" s="74">
        <f t="shared" si="23"/>
        <v>3.2656185467967602</v>
      </c>
      <c r="T41" s="74">
        <f t="shared" si="23"/>
        <v>3.2656185467967602</v>
      </c>
      <c r="U41" s="74">
        <f t="shared" si="23"/>
        <v>3.2656185467967602</v>
      </c>
      <c r="V41" s="74">
        <f t="shared" si="23"/>
        <v>3.2656185467967602</v>
      </c>
      <c r="W41" s="74">
        <f t="shared" si="23"/>
        <v>3.2656185467967602</v>
      </c>
      <c r="X41" s="74">
        <f t="shared" si="23"/>
        <v>3.2656185467967602</v>
      </c>
      <c r="Y41" s="74">
        <f t="shared" si="23"/>
        <v>0.30640044041838016</v>
      </c>
      <c r="Z41" s="74">
        <f t="shared" si="23"/>
        <v>-2.6528176659600002</v>
      </c>
      <c r="AA41" s="74">
        <f t="shared" si="23"/>
        <v>-2.6528176659600002</v>
      </c>
      <c r="AB41" s="74">
        <f t="shared" si="23"/>
        <v>-2.6528176659600002</v>
      </c>
      <c r="AC41" s="74">
        <f t="shared" si="23"/>
        <v>-2.6528176659600002</v>
      </c>
      <c r="AD41" s="74">
        <f t="shared" si="23"/>
        <v>-2.6528176659600002</v>
      </c>
      <c r="AE41" s="74">
        <f t="shared" si="23"/>
        <v>-2.6528176659600002</v>
      </c>
      <c r="AF41" s="74">
        <f t="shared" si="23"/>
        <v>-2.6528176659600002</v>
      </c>
      <c r="AG41" s="74">
        <f t="shared" si="23"/>
        <v>-2.6528176659600002</v>
      </c>
      <c r="AH41" s="74">
        <f t="shared" si="23"/>
        <v>-2.6528176659600002</v>
      </c>
      <c r="AI41" s="74">
        <f t="shared" si="23"/>
        <v>-2.6528176659600002</v>
      </c>
      <c r="AJ41" s="74">
        <f t="shared" si="23"/>
        <v>-2.6528176659600002</v>
      </c>
      <c r="AK41" s="74">
        <f t="shared" si="23"/>
        <v>-2.6528176659600002</v>
      </c>
      <c r="AL41" s="74">
        <f t="shared" ref="AL41:BL41" si="24">AL40*FIT_21</f>
        <v>-2.6528176659600002</v>
      </c>
      <c r="AM41" s="74">
        <f t="shared" si="24"/>
        <v>-2.6528176659600002</v>
      </c>
      <c r="AN41" s="74">
        <f t="shared" si="24"/>
        <v>-2.6528176659600002</v>
      </c>
      <c r="AO41" s="74">
        <f t="shared" si="24"/>
        <v>-2.6528176659600002</v>
      </c>
      <c r="AP41" s="74">
        <f>AP40*FIT_21</f>
        <v>-2.6528176659600002</v>
      </c>
      <c r="AQ41" s="74">
        <f t="shared" si="24"/>
        <v>-2.6528176659600002</v>
      </c>
      <c r="AR41" s="74">
        <f t="shared" si="24"/>
        <v>-2.6528176659600002</v>
      </c>
      <c r="AS41" s="74">
        <f t="shared" si="24"/>
        <v>-2.6528176659600002</v>
      </c>
      <c r="AT41" s="74">
        <f t="shared" si="24"/>
        <v>-2.6528176659600002</v>
      </c>
      <c r="AU41" s="74">
        <f t="shared" si="24"/>
        <v>-2.6528176659600002</v>
      </c>
      <c r="AV41" s="74">
        <f t="shared" si="24"/>
        <v>-2.6528176659600002</v>
      </c>
      <c r="AW41" s="74">
        <f t="shared" si="24"/>
        <v>-2.6528176659600002</v>
      </c>
      <c r="AX41" s="74">
        <f t="shared" si="24"/>
        <v>-2.6528176659600002</v>
      </c>
      <c r="AY41" s="74">
        <f t="shared" si="24"/>
        <v>-2.6528176659600002</v>
      </c>
      <c r="AZ41" s="74">
        <f t="shared" si="24"/>
        <v>-2.6528176659600002</v>
      </c>
      <c r="BA41" s="74">
        <f t="shared" si="24"/>
        <v>-2.6528176659600002</v>
      </c>
      <c r="BB41" s="74">
        <f>BB40*FIT_21</f>
        <v>-2.6528176659600002</v>
      </c>
      <c r="BC41" s="74">
        <f t="shared" si="24"/>
        <v>0</v>
      </c>
      <c r="BD41" s="74">
        <f t="shared" si="24"/>
        <v>0</v>
      </c>
      <c r="BE41" s="74">
        <f t="shared" si="24"/>
        <v>0</v>
      </c>
      <c r="BF41" s="74">
        <f t="shared" si="24"/>
        <v>0</v>
      </c>
      <c r="BG41" s="74">
        <f t="shared" si="24"/>
        <v>0</v>
      </c>
      <c r="BH41" s="74">
        <f t="shared" si="24"/>
        <v>0</v>
      </c>
      <c r="BI41" s="74">
        <f t="shared" si="24"/>
        <v>0</v>
      </c>
      <c r="BJ41" s="74">
        <f t="shared" si="24"/>
        <v>0</v>
      </c>
      <c r="BK41" s="74">
        <f t="shared" si="24"/>
        <v>0</v>
      </c>
      <c r="BL41" s="74">
        <f t="shared" si="24"/>
        <v>0</v>
      </c>
      <c r="BM41" s="35"/>
      <c r="BN41" s="72">
        <f>SUM(B41:BM41)</f>
        <v>7.9584529978555807E-3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:D42" si="25">SUM(C39:C40)</f>
        <v>0</v>
      </c>
      <c r="D42" s="72">
        <f t="shared" si="25"/>
        <v>0</v>
      </c>
      <c r="E42" s="72">
        <f>SUM(E39,E41)</f>
        <v>2.3212154577149997</v>
      </c>
      <c r="F42" s="72">
        <f t="shared" ref="F42:BL42" si="26">SUM(F39,F41)</f>
        <v>9.2437431570376205</v>
      </c>
      <c r="G42" s="72">
        <f t="shared" si="26"/>
        <v>15.44735726888508</v>
      </c>
      <c r="H42" s="72">
        <f t="shared" si="26"/>
        <v>20.987766964242539</v>
      </c>
      <c r="I42" s="72">
        <f t="shared" si="26"/>
        <v>25.91272296109728</v>
      </c>
      <c r="J42" s="72">
        <f t="shared" si="26"/>
        <v>30.26997597743658</v>
      </c>
      <c r="K42" s="72">
        <f t="shared" si="26"/>
        <v>34.10064468708282</v>
      </c>
      <c r="L42" s="72">
        <f t="shared" si="26"/>
        <v>37.445847763858382</v>
      </c>
      <c r="M42" s="72">
        <f t="shared" si="26"/>
        <v>40.71146631065514</v>
      </c>
      <c r="N42" s="72">
        <f t="shared" si="26"/>
        <v>43.977084857451899</v>
      </c>
      <c r="O42" s="72">
        <f t="shared" si="26"/>
        <v>47.242703404248658</v>
      </c>
      <c r="P42" s="72">
        <f t="shared" si="26"/>
        <v>50.508321951045417</v>
      </c>
      <c r="Q42" s="72">
        <f t="shared" si="26"/>
        <v>53.773940497842176</v>
      </c>
      <c r="R42" s="72">
        <f t="shared" si="26"/>
        <v>57.039559044638935</v>
      </c>
      <c r="S42" s="72">
        <f t="shared" si="26"/>
        <v>60.305177591435694</v>
      </c>
      <c r="T42" s="72">
        <f t="shared" si="26"/>
        <v>63.570796138232453</v>
      </c>
      <c r="U42" s="72">
        <f t="shared" si="26"/>
        <v>66.836414685029212</v>
      </c>
      <c r="V42" s="72">
        <f t="shared" si="26"/>
        <v>70.10203323182597</v>
      </c>
      <c r="W42" s="72">
        <f t="shared" si="26"/>
        <v>73.367651778622729</v>
      </c>
      <c r="X42" s="72">
        <f t="shared" si="26"/>
        <v>76.633270325419488</v>
      </c>
      <c r="Y42" s="72">
        <f t="shared" si="26"/>
        <v>76.939670765837874</v>
      </c>
      <c r="Z42" s="72">
        <f t="shared" si="26"/>
        <v>74.286853099877874</v>
      </c>
      <c r="AA42" s="72">
        <f t="shared" si="26"/>
        <v>71.634035433917873</v>
      </c>
      <c r="AB42" s="72">
        <f t="shared" si="26"/>
        <v>68.981217767957872</v>
      </c>
      <c r="AC42" s="72">
        <f t="shared" si="26"/>
        <v>66.328400101997872</v>
      </c>
      <c r="AD42" s="72">
        <f t="shared" si="26"/>
        <v>63.675582436037871</v>
      </c>
      <c r="AE42" s="72">
        <f t="shared" si="26"/>
        <v>61.02276477007787</v>
      </c>
      <c r="AF42" s="72">
        <f t="shared" si="26"/>
        <v>58.36994710411787</v>
      </c>
      <c r="AG42" s="72">
        <f t="shared" si="26"/>
        <v>55.717129438157869</v>
      </c>
      <c r="AH42" s="72">
        <f t="shared" si="26"/>
        <v>53.064311772197868</v>
      </c>
      <c r="AI42" s="72">
        <f t="shared" si="26"/>
        <v>50.411494106237868</v>
      </c>
      <c r="AJ42" s="72">
        <f t="shared" si="26"/>
        <v>47.758676440277867</v>
      </c>
      <c r="AK42" s="72">
        <f t="shared" si="26"/>
        <v>45.105858774317866</v>
      </c>
      <c r="AL42" s="72">
        <f t="shared" si="26"/>
        <v>42.453041108357866</v>
      </c>
      <c r="AM42" s="72">
        <f t="shared" si="26"/>
        <v>39.800223442397865</v>
      </c>
      <c r="AN42" s="72">
        <f t="shared" si="26"/>
        <v>37.147405776437864</v>
      </c>
      <c r="AO42" s="72">
        <f t="shared" si="26"/>
        <v>34.494588110477864</v>
      </c>
      <c r="AP42" s="72">
        <f t="shared" si="26"/>
        <v>31.841770444517863</v>
      </c>
      <c r="AQ42" s="72">
        <f t="shared" si="26"/>
        <v>29.188952778557862</v>
      </c>
      <c r="AR42" s="72">
        <f t="shared" si="26"/>
        <v>26.536135112597862</v>
      </c>
      <c r="AS42" s="72">
        <f t="shared" si="26"/>
        <v>23.883317446637861</v>
      </c>
      <c r="AT42" s="72">
        <f t="shared" si="26"/>
        <v>21.23049978067786</v>
      </c>
      <c r="AU42" s="72">
        <f t="shared" si="26"/>
        <v>18.577682114717859</v>
      </c>
      <c r="AV42" s="72">
        <f t="shared" si="26"/>
        <v>15.924864448757859</v>
      </c>
      <c r="AW42" s="72">
        <f t="shared" si="26"/>
        <v>13.272046782797858</v>
      </c>
      <c r="AX42" s="72">
        <f t="shared" si="26"/>
        <v>10.619229116837857</v>
      </c>
      <c r="AY42" s="72">
        <f t="shared" si="26"/>
        <v>7.9664114508778567</v>
      </c>
      <c r="AZ42" s="72">
        <f t="shared" si="26"/>
        <v>5.3135937849178561</v>
      </c>
      <c r="BA42" s="72">
        <f t="shared" si="26"/>
        <v>2.6607761189578558</v>
      </c>
      <c r="BB42" s="72">
        <f t="shared" si="26"/>
        <v>7.9584529978555807E-3</v>
      </c>
      <c r="BC42" s="72">
        <f t="shared" si="26"/>
        <v>7.9584529978555807E-3</v>
      </c>
      <c r="BD42" s="72">
        <f t="shared" si="26"/>
        <v>7.9584529978555807E-3</v>
      </c>
      <c r="BE42" s="72">
        <f t="shared" si="26"/>
        <v>7.9584529978555807E-3</v>
      </c>
      <c r="BF42" s="72">
        <f t="shared" si="26"/>
        <v>7.9584529978555807E-3</v>
      </c>
      <c r="BG42" s="72">
        <f t="shared" si="26"/>
        <v>7.9584529978555807E-3</v>
      </c>
      <c r="BH42" s="72">
        <f t="shared" si="26"/>
        <v>7.9584529978555807E-3</v>
      </c>
      <c r="BI42" s="72">
        <f t="shared" si="26"/>
        <v>7.9584529978555807E-3</v>
      </c>
      <c r="BJ42" s="72">
        <f t="shared" si="26"/>
        <v>7.9584529978555807E-3</v>
      </c>
      <c r="BK42" s="72">
        <f t="shared" si="26"/>
        <v>7.9584529978555807E-3</v>
      </c>
      <c r="BL42" s="72">
        <f t="shared" si="26"/>
        <v>7.9584529978555807E-3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7">AVERAGE(C39,C42)</f>
        <v>0</v>
      </c>
      <c r="D43" s="66">
        <f t="shared" si="27"/>
        <v>0</v>
      </c>
      <c r="E43" s="66">
        <f t="shared" si="27"/>
        <v>1.1606077288574999</v>
      </c>
      <c r="F43" s="66">
        <f>AVERAGE(F39,F42)</f>
        <v>5.7824793073763097</v>
      </c>
      <c r="G43" s="66">
        <f t="shared" si="27"/>
        <v>12.345550212961349</v>
      </c>
      <c r="H43" s="66">
        <f t="shared" si="27"/>
        <v>18.217562116563808</v>
      </c>
      <c r="I43" s="66">
        <f t="shared" si="27"/>
        <v>23.45024496266991</v>
      </c>
      <c r="J43" s="66">
        <f t="shared" si="27"/>
        <v>28.09134946926693</v>
      </c>
      <c r="K43" s="66">
        <f t="shared" si="27"/>
        <v>32.185310332259704</v>
      </c>
      <c r="L43" s="66">
        <f t="shared" si="27"/>
        <v>35.773246225470601</v>
      </c>
      <c r="M43" s="66">
        <f t="shared" si="27"/>
        <v>39.078657037256761</v>
      </c>
      <c r="N43" s="66">
        <f t="shared" si="27"/>
        <v>42.34427558405352</v>
      </c>
      <c r="O43" s="66">
        <f t="shared" si="27"/>
        <v>45.609894130850279</v>
      </c>
      <c r="P43" s="66">
        <f t="shared" si="27"/>
        <v>48.875512677647038</v>
      </c>
      <c r="Q43" s="66">
        <f t="shared" si="27"/>
        <v>52.141131224443797</v>
      </c>
      <c r="R43" s="66">
        <f t="shared" si="27"/>
        <v>55.406749771240555</v>
      </c>
      <c r="S43" s="66">
        <f t="shared" si="27"/>
        <v>58.672368318037314</v>
      </c>
      <c r="T43" s="66">
        <f t="shared" si="27"/>
        <v>61.937986864834073</v>
      </c>
      <c r="U43" s="66">
        <f t="shared" si="27"/>
        <v>65.203605411630832</v>
      </c>
      <c r="V43" s="66">
        <f t="shared" si="27"/>
        <v>68.469223958427591</v>
      </c>
      <c r="W43" s="66">
        <f t="shared" si="27"/>
        <v>71.73484250522435</v>
      </c>
      <c r="X43" s="66">
        <f t="shared" si="27"/>
        <v>75.000461052021109</v>
      </c>
      <c r="Y43" s="66">
        <f t="shared" si="27"/>
        <v>76.786470545628674</v>
      </c>
      <c r="Z43" s="66">
        <f t="shared" si="27"/>
        <v>75.613261932857881</v>
      </c>
      <c r="AA43" s="66">
        <f t="shared" si="27"/>
        <v>72.960444266897866</v>
      </c>
      <c r="AB43" s="66">
        <f t="shared" si="27"/>
        <v>70.30762660093788</v>
      </c>
      <c r="AC43" s="66">
        <f t="shared" si="27"/>
        <v>67.654808934977865</v>
      </c>
      <c r="AD43" s="66">
        <f t="shared" si="27"/>
        <v>65.001991269017878</v>
      </c>
      <c r="AE43" s="66">
        <f t="shared" si="27"/>
        <v>62.349173603057871</v>
      </c>
      <c r="AF43" s="66">
        <f t="shared" si="27"/>
        <v>59.69635593709787</v>
      </c>
      <c r="AG43" s="66">
        <f t="shared" si="27"/>
        <v>57.043538271137869</v>
      </c>
      <c r="AH43" s="66">
        <f t="shared" si="27"/>
        <v>54.390720605177869</v>
      </c>
      <c r="AI43" s="66">
        <f t="shared" si="27"/>
        <v>51.737902939217868</v>
      </c>
      <c r="AJ43" s="66">
        <f t="shared" si="27"/>
        <v>49.085085273257867</v>
      </c>
      <c r="AK43" s="66">
        <f t="shared" si="27"/>
        <v>46.432267607297867</v>
      </c>
      <c r="AL43" s="66">
        <f t="shared" si="27"/>
        <v>43.779449941337866</v>
      </c>
      <c r="AM43" s="66">
        <f t="shared" si="27"/>
        <v>41.126632275377865</v>
      </c>
      <c r="AN43" s="66">
        <f t="shared" si="27"/>
        <v>38.473814609417865</v>
      </c>
      <c r="AO43" s="66">
        <f t="shared" si="27"/>
        <v>35.820996943457864</v>
      </c>
      <c r="AP43" s="66">
        <f t="shared" si="27"/>
        <v>33.168179277497863</v>
      </c>
      <c r="AQ43" s="66">
        <f t="shared" si="27"/>
        <v>30.515361611537863</v>
      </c>
      <c r="AR43" s="66">
        <f t="shared" si="27"/>
        <v>27.862543945577862</v>
      </c>
      <c r="AS43" s="66">
        <f t="shared" si="27"/>
        <v>25.209726279617861</v>
      </c>
      <c r="AT43" s="66">
        <f t="shared" si="27"/>
        <v>22.55690861365786</v>
      </c>
      <c r="AU43" s="66">
        <f t="shared" si="27"/>
        <v>19.90409094769786</v>
      </c>
      <c r="AV43" s="66">
        <f t="shared" si="27"/>
        <v>17.251273281737859</v>
      </c>
      <c r="AW43" s="66">
        <f t="shared" si="27"/>
        <v>14.598455615777858</v>
      </c>
      <c r="AX43" s="66">
        <f t="shared" si="27"/>
        <v>11.945637949817858</v>
      </c>
      <c r="AY43" s="66">
        <f t="shared" si="27"/>
        <v>9.2928202838578571</v>
      </c>
      <c r="AZ43" s="66">
        <f t="shared" si="27"/>
        <v>6.6400026178978564</v>
      </c>
      <c r="BA43" s="66">
        <f t="shared" si="27"/>
        <v>3.9871849519378557</v>
      </c>
      <c r="BB43" s="66">
        <f t="shared" si="27"/>
        <v>1.3343672859778557</v>
      </c>
      <c r="BC43" s="66">
        <f t="shared" si="27"/>
        <v>7.9584529978555807E-3</v>
      </c>
      <c r="BD43" s="66">
        <f t="shared" si="27"/>
        <v>7.9584529978555807E-3</v>
      </c>
      <c r="BE43" s="66">
        <f t="shared" si="27"/>
        <v>7.9584529978555807E-3</v>
      </c>
      <c r="BF43" s="66">
        <f t="shared" si="27"/>
        <v>7.9584529978555807E-3</v>
      </c>
      <c r="BG43" s="66">
        <f t="shared" si="27"/>
        <v>7.9584529978555807E-3</v>
      </c>
      <c r="BH43" s="66">
        <f t="shared" si="27"/>
        <v>7.9584529978555807E-3</v>
      </c>
      <c r="BI43" s="66">
        <f t="shared" si="27"/>
        <v>7.9584529978555807E-3</v>
      </c>
      <c r="BJ43" s="66">
        <f t="shared" si="27"/>
        <v>7.9584529978555807E-3</v>
      </c>
      <c r="BK43" s="66">
        <f t="shared" si="27"/>
        <v>7.9584529978555807E-3</v>
      </c>
      <c r="BL43" s="66">
        <f t="shared" si="27"/>
        <v>7.9584529978555807E-3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8">B48</f>
        <v>0</v>
      </c>
      <c r="D46" s="53">
        <f t="shared" si="28"/>
        <v>0</v>
      </c>
      <c r="E46" s="53">
        <f t="shared" si="28"/>
        <v>0</v>
      </c>
      <c r="F46" s="53">
        <f t="shared" si="28"/>
        <v>0.71847145119749989</v>
      </c>
      <c r="G46" s="53">
        <f t="shared" si="28"/>
        <v>2.8611585962259301</v>
      </c>
      <c r="H46" s="53">
        <f t="shared" si="28"/>
        <v>4.7813248689406205</v>
      </c>
      <c r="I46" s="53">
        <f t="shared" si="28"/>
        <v>6.4962135841703104</v>
      </c>
      <c r="J46" s="53">
        <f t="shared" si="28"/>
        <v>8.0206047260539215</v>
      </c>
      <c r="K46" s="53">
        <f t="shared" si="28"/>
        <v>9.3692782787303717</v>
      </c>
      <c r="L46" s="53">
        <f t="shared" si="28"/>
        <v>10.554961450763733</v>
      </c>
      <c r="M46" s="53">
        <f t="shared" si="28"/>
        <v>11.590381450718073</v>
      </c>
      <c r="N46" s="53">
        <f t="shared" si="28"/>
        <v>12.601168143774213</v>
      </c>
      <c r="O46" s="53">
        <f t="shared" si="28"/>
        <v>13.611954836830353</v>
      </c>
      <c r="P46" s="53">
        <f t="shared" si="28"/>
        <v>14.622741529886493</v>
      </c>
      <c r="Q46" s="53">
        <f t="shared" si="28"/>
        <v>15.633528222942633</v>
      </c>
      <c r="R46" s="53">
        <f t="shared" si="28"/>
        <v>16.644314915998773</v>
      </c>
      <c r="S46" s="53">
        <f t="shared" si="28"/>
        <v>17.655101609054913</v>
      </c>
      <c r="T46" s="53">
        <f t="shared" si="28"/>
        <v>18.665888302111053</v>
      </c>
      <c r="U46" s="53">
        <f t="shared" si="28"/>
        <v>19.676674995167193</v>
      </c>
      <c r="V46" s="53">
        <f t="shared" si="28"/>
        <v>20.687461688223333</v>
      </c>
      <c r="W46" s="53">
        <f t="shared" si="28"/>
        <v>21.698248381279473</v>
      </c>
      <c r="X46" s="53">
        <f t="shared" si="28"/>
        <v>22.709035074335613</v>
      </c>
      <c r="Y46" s="53">
        <f t="shared" si="28"/>
        <v>23.719821767391753</v>
      </c>
      <c r="Z46" s="53">
        <f t="shared" si="28"/>
        <v>23.814659998949825</v>
      </c>
      <c r="AA46" s="53">
        <f t="shared" si="28"/>
        <v>22.993549769009825</v>
      </c>
      <c r="AB46" s="53">
        <f t="shared" si="28"/>
        <v>22.172439539069824</v>
      </c>
      <c r="AC46" s="53">
        <f t="shared" si="28"/>
        <v>21.351329309129824</v>
      </c>
      <c r="AD46" s="53">
        <f t="shared" si="28"/>
        <v>20.530219079189823</v>
      </c>
      <c r="AE46" s="53">
        <f t="shared" si="28"/>
        <v>19.709108849249823</v>
      </c>
      <c r="AF46" s="53">
        <f t="shared" si="28"/>
        <v>18.887998619309823</v>
      </c>
      <c r="AG46" s="53">
        <f t="shared" si="28"/>
        <v>18.066888389369822</v>
      </c>
      <c r="AH46" s="53">
        <f t="shared" si="28"/>
        <v>17.245778159429822</v>
      </c>
      <c r="AI46" s="53">
        <f t="shared" si="28"/>
        <v>16.424667929489821</v>
      </c>
      <c r="AJ46" s="53">
        <f t="shared" si="28"/>
        <v>15.603557699549821</v>
      </c>
      <c r="AK46" s="53">
        <f t="shared" si="28"/>
        <v>14.782447469609821</v>
      </c>
      <c r="AL46" s="53">
        <f t="shared" si="28"/>
        <v>13.96133723966982</v>
      </c>
      <c r="AM46" s="53">
        <f t="shared" si="28"/>
        <v>13.14022700972982</v>
      </c>
      <c r="AN46" s="53">
        <f t="shared" si="28"/>
        <v>12.31911677978982</v>
      </c>
      <c r="AO46" s="53">
        <f t="shared" si="28"/>
        <v>11.498006549849819</v>
      </c>
      <c r="AP46" s="53">
        <f t="shared" si="28"/>
        <v>10.676896319909819</v>
      </c>
      <c r="AQ46" s="53">
        <f t="shared" si="28"/>
        <v>9.8557860899698184</v>
      </c>
      <c r="AR46" s="53">
        <f t="shared" si="28"/>
        <v>9.034675860029818</v>
      </c>
      <c r="AS46" s="53">
        <f t="shared" si="28"/>
        <v>8.2135656300898177</v>
      </c>
      <c r="AT46" s="53">
        <f t="shared" si="28"/>
        <v>7.3924554001498173</v>
      </c>
      <c r="AU46" s="53">
        <f t="shared" si="28"/>
        <v>6.5713451702098169</v>
      </c>
      <c r="AV46" s="53">
        <f t="shared" si="28"/>
        <v>5.7502349402698165</v>
      </c>
      <c r="AW46" s="53">
        <f t="shared" si="28"/>
        <v>4.9291247103298161</v>
      </c>
      <c r="AX46" s="53">
        <f t="shared" si="28"/>
        <v>4.1080144803898158</v>
      </c>
      <c r="AY46" s="53">
        <f t="shared" si="28"/>
        <v>3.2869042504498158</v>
      </c>
      <c r="AZ46" s="53">
        <f t="shared" si="28"/>
        <v>2.4657940205098159</v>
      </c>
      <c r="BA46" s="53">
        <f t="shared" si="28"/>
        <v>1.644683790569816</v>
      </c>
      <c r="BB46" s="53">
        <f t="shared" si="28"/>
        <v>0.8235735606298159</v>
      </c>
      <c r="BC46" s="53">
        <f t="shared" si="28"/>
        <v>2.4633306898158569E-3</v>
      </c>
      <c r="BD46" s="53">
        <f t="shared" si="28"/>
        <v>2.4633306898158569E-3</v>
      </c>
      <c r="BE46" s="53">
        <f t="shared" si="28"/>
        <v>2.4633306898158569E-3</v>
      </c>
      <c r="BF46" s="53">
        <f t="shared" si="28"/>
        <v>2.4633306898158569E-3</v>
      </c>
      <c r="BG46" s="53">
        <f t="shared" si="28"/>
        <v>2.4633306898158569E-3</v>
      </c>
      <c r="BH46" s="53">
        <f t="shared" si="28"/>
        <v>2.4633306898158569E-3</v>
      </c>
      <c r="BI46" s="53">
        <f t="shared" si="28"/>
        <v>2.4633306898158569E-3</v>
      </c>
      <c r="BJ46" s="53">
        <f t="shared" si="28"/>
        <v>2.4633306898158569E-3</v>
      </c>
      <c r="BK46" s="53">
        <f t="shared" si="28"/>
        <v>2.4633306898158569E-3</v>
      </c>
      <c r="BL46" s="53">
        <f t="shared" si="28"/>
        <v>2.4633306898158569E-3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0</v>
      </c>
      <c r="E47" s="53">
        <f>(E27-E115)*'Assumptions (Inputs)'!$D$26</f>
        <v>0.71847145119749989</v>
      </c>
      <c r="F47" s="53">
        <f>(F27-F115)*'Assumptions (Inputs)'!$D$26</f>
        <v>2.1426871450284302</v>
      </c>
      <c r="G47" s="53">
        <f>(G27-G115)*'Assumptions (Inputs)'!$D$26</f>
        <v>1.92016627271469</v>
      </c>
      <c r="H47" s="53">
        <f>(H27-H115)*'Assumptions (Inputs)'!$D$26</f>
        <v>1.7148887152296901</v>
      </c>
      <c r="I47" s="53">
        <f>(I27-I115)*'Assumptions (Inputs)'!$D$26</f>
        <v>1.5243911418836102</v>
      </c>
      <c r="J47" s="53">
        <f>(J27-J115)*'Assumptions (Inputs)'!$D$26</f>
        <v>1.3486735526764499</v>
      </c>
      <c r="K47" s="53">
        <f>(K27-K115)*'Assumptions (Inputs)'!$D$26</f>
        <v>1.1856831720333603</v>
      </c>
      <c r="L47" s="53">
        <f>(L27-L115)*'Assumptions (Inputs)'!$D$26</f>
        <v>1.0354199999543403</v>
      </c>
      <c r="M47" s="53">
        <f>(M27-M115)*'Assumptions (Inputs)'!$D$26</f>
        <v>1.0107866930561402</v>
      </c>
      <c r="N47" s="53">
        <f>(N27-N115)*'Assumptions (Inputs)'!$D$26</f>
        <v>1.0107866930561402</v>
      </c>
      <c r="O47" s="53">
        <f>(O27-O115)*'Assumptions (Inputs)'!$D$26</f>
        <v>1.0107866930561402</v>
      </c>
      <c r="P47" s="53">
        <f>(P27-P115)*'Assumptions (Inputs)'!$D$26</f>
        <v>1.0107866930561402</v>
      </c>
      <c r="Q47" s="53">
        <f>(Q27-Q115)*'Assumptions (Inputs)'!$D$26</f>
        <v>1.0107866930561402</v>
      </c>
      <c r="R47" s="53">
        <f>(R27-R115)*'Assumptions (Inputs)'!$D$26</f>
        <v>1.0107866930561402</v>
      </c>
      <c r="S47" s="53">
        <f>(S27-S115)*'Assumptions (Inputs)'!$D$26</f>
        <v>1.0107866930561402</v>
      </c>
      <c r="T47" s="53">
        <f>(T27-T115)*'Assumptions (Inputs)'!$D$26</f>
        <v>1.0107866930561402</v>
      </c>
      <c r="U47" s="53">
        <f>(U27-U115)*'Assumptions (Inputs)'!$D$26</f>
        <v>1.0107866930561402</v>
      </c>
      <c r="V47" s="53">
        <f>(V27-V115)*'Assumptions (Inputs)'!$D$26</f>
        <v>1.0107866930561402</v>
      </c>
      <c r="W47" s="53">
        <f>(W27-W115)*'Assumptions (Inputs)'!$D$26</f>
        <v>1.0107866930561402</v>
      </c>
      <c r="X47" s="53">
        <f>(X27-X115)*'Assumptions (Inputs)'!$D$26</f>
        <v>1.0107866930561402</v>
      </c>
      <c r="Y47" s="53">
        <f>(Y27-Y115)*'Assumptions (Inputs)'!$D$26</f>
        <v>9.4838231558070057E-2</v>
      </c>
      <c r="Z47" s="53">
        <f>(Z27-Z115)*'Assumptions (Inputs)'!$D$26</f>
        <v>-0.82111022994000005</v>
      </c>
      <c r="AA47" s="53">
        <f>(AA27-AA115)*'Assumptions (Inputs)'!$D$26</f>
        <v>-0.82111022994000005</v>
      </c>
      <c r="AB47" s="53">
        <f>(AB27-AB115)*'Assumptions (Inputs)'!$D$26</f>
        <v>-0.82111022994000005</v>
      </c>
      <c r="AC47" s="53">
        <f>(AC27-AC115)*'Assumptions (Inputs)'!$D$26</f>
        <v>-0.82111022994000005</v>
      </c>
      <c r="AD47" s="53">
        <f>(AD27-AD115)*'Assumptions (Inputs)'!$D$26</f>
        <v>-0.82111022994000005</v>
      </c>
      <c r="AE47" s="53">
        <f>(AE27-AE115)*'Assumptions (Inputs)'!$D$26</f>
        <v>-0.82111022994000005</v>
      </c>
      <c r="AF47" s="53">
        <f>(AF27-AF115)*'Assumptions (Inputs)'!$D$26</f>
        <v>-0.82111022994000005</v>
      </c>
      <c r="AG47" s="53">
        <f>(AG27-AG115)*'Assumptions (Inputs)'!$D$26</f>
        <v>-0.82111022994000005</v>
      </c>
      <c r="AH47" s="53">
        <f>(AH27-AH115)*'Assumptions (Inputs)'!$D$26</f>
        <v>-0.82111022994000005</v>
      </c>
      <c r="AI47" s="53">
        <f>(AI27-AI115)*'Assumptions (Inputs)'!$D$26</f>
        <v>-0.82111022994000005</v>
      </c>
      <c r="AJ47" s="53">
        <f>(AJ27-AJ115)*'Assumptions (Inputs)'!$D$26</f>
        <v>-0.82111022994000005</v>
      </c>
      <c r="AK47" s="53">
        <f>(AK27-AK115)*'Assumptions (Inputs)'!$D$26</f>
        <v>-0.82111022994000005</v>
      </c>
      <c r="AL47" s="53">
        <f>(AL27-AL115)*'Assumptions (Inputs)'!$D$26</f>
        <v>-0.82111022994000005</v>
      </c>
      <c r="AM47" s="53">
        <f>(AM27-AM115)*'Assumptions (Inputs)'!$D$26</f>
        <v>-0.82111022994000005</v>
      </c>
      <c r="AN47" s="53">
        <f>(AN27-AN115)*'Assumptions (Inputs)'!$D$26</f>
        <v>-0.82111022994000005</v>
      </c>
      <c r="AO47" s="53">
        <f>(AO27-AO115)*'Assumptions (Inputs)'!$D$26</f>
        <v>-0.82111022994000005</v>
      </c>
      <c r="AP47" s="53">
        <f>(AP27-AP115)*'Assumptions (Inputs)'!$D$26</f>
        <v>-0.82111022994000005</v>
      </c>
      <c r="AQ47" s="53">
        <f>(AQ27-AQ115)*'Assumptions (Inputs)'!$D$26</f>
        <v>-0.82111022994000005</v>
      </c>
      <c r="AR47" s="53">
        <f>(AR27-AR115)*'Assumptions (Inputs)'!$D$26</f>
        <v>-0.82111022994000005</v>
      </c>
      <c r="AS47" s="53">
        <f>(AS27-AS115)*'Assumptions (Inputs)'!$D$26</f>
        <v>-0.82111022994000005</v>
      </c>
      <c r="AT47" s="53">
        <f>(AT27-AT115)*'Assumptions (Inputs)'!$D$26</f>
        <v>-0.82111022994000005</v>
      </c>
      <c r="AU47" s="53">
        <f>(AU27-AU115)*'Assumptions (Inputs)'!$D$26</f>
        <v>-0.82111022994000005</v>
      </c>
      <c r="AV47" s="53">
        <f>(AV27-AV115)*'Assumptions (Inputs)'!$D$26</f>
        <v>-0.82111022994000005</v>
      </c>
      <c r="AW47" s="53">
        <f>(AW27-AW115)*'Assumptions (Inputs)'!$D$26</f>
        <v>-0.82111022994000005</v>
      </c>
      <c r="AX47" s="53">
        <f>(AX27-AX115)*'Assumptions (Inputs)'!$D$26</f>
        <v>-0.82111022994000005</v>
      </c>
      <c r="AY47" s="53">
        <f>(AY27-AY115)*'Assumptions (Inputs)'!$D$26</f>
        <v>-0.82111022994000005</v>
      </c>
      <c r="AZ47" s="53">
        <f>(AZ27-AZ115)*'Assumptions (Inputs)'!$D$26</f>
        <v>-0.82111022994000005</v>
      </c>
      <c r="BA47" s="53">
        <f>(BA27-BA115)*'Assumptions (Inputs)'!$D$26</f>
        <v>-0.82111022994000005</v>
      </c>
      <c r="BB47" s="53">
        <f>(BB27-BB115)*'Assumptions (Inputs)'!$D$26</f>
        <v>-0.82111022994000005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2.4633306898158569E-3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9">SUM(B46:B47)</f>
        <v>0</v>
      </c>
      <c r="C48" s="75">
        <f t="shared" si="29"/>
        <v>0</v>
      </c>
      <c r="D48" s="75">
        <f>SUM(D46:D47)</f>
        <v>0</v>
      </c>
      <c r="E48" s="75">
        <f>SUM(E46:E47)</f>
        <v>0.71847145119749989</v>
      </c>
      <c r="F48" s="75">
        <f t="shared" si="29"/>
        <v>2.8611585962259301</v>
      </c>
      <c r="G48" s="75">
        <f t="shared" si="29"/>
        <v>4.7813248689406205</v>
      </c>
      <c r="H48" s="75">
        <f t="shared" si="29"/>
        <v>6.4962135841703104</v>
      </c>
      <c r="I48" s="75">
        <f t="shared" si="29"/>
        <v>8.0206047260539215</v>
      </c>
      <c r="J48" s="75">
        <f t="shared" si="29"/>
        <v>9.3692782787303717</v>
      </c>
      <c r="K48" s="75">
        <f t="shared" si="29"/>
        <v>10.554961450763733</v>
      </c>
      <c r="L48" s="75">
        <f t="shared" si="29"/>
        <v>11.590381450718073</v>
      </c>
      <c r="M48" s="75">
        <f t="shared" si="29"/>
        <v>12.601168143774213</v>
      </c>
      <c r="N48" s="75">
        <f t="shared" si="29"/>
        <v>13.611954836830353</v>
      </c>
      <c r="O48" s="75">
        <f t="shared" si="29"/>
        <v>14.622741529886493</v>
      </c>
      <c r="P48" s="75">
        <f t="shared" si="29"/>
        <v>15.633528222942633</v>
      </c>
      <c r="Q48" s="75">
        <f t="shared" si="29"/>
        <v>16.644314915998773</v>
      </c>
      <c r="R48" s="75">
        <f t="shared" si="29"/>
        <v>17.655101609054913</v>
      </c>
      <c r="S48" s="75">
        <f t="shared" si="29"/>
        <v>18.665888302111053</v>
      </c>
      <c r="T48" s="75">
        <f t="shared" si="29"/>
        <v>19.676674995167193</v>
      </c>
      <c r="U48" s="75">
        <f t="shared" si="29"/>
        <v>20.687461688223333</v>
      </c>
      <c r="V48" s="75">
        <f t="shared" si="29"/>
        <v>21.698248381279473</v>
      </c>
      <c r="W48" s="75">
        <f t="shared" si="29"/>
        <v>22.709035074335613</v>
      </c>
      <c r="X48" s="75">
        <f t="shared" si="29"/>
        <v>23.719821767391753</v>
      </c>
      <c r="Y48" s="75">
        <f t="shared" si="29"/>
        <v>23.814659998949825</v>
      </c>
      <c r="Z48" s="75">
        <f t="shared" si="29"/>
        <v>22.993549769009825</v>
      </c>
      <c r="AA48" s="75">
        <f t="shared" si="29"/>
        <v>22.172439539069824</v>
      </c>
      <c r="AB48" s="75">
        <f t="shared" si="29"/>
        <v>21.351329309129824</v>
      </c>
      <c r="AC48" s="75">
        <f t="shared" si="29"/>
        <v>20.530219079189823</v>
      </c>
      <c r="AD48" s="75">
        <f t="shared" si="29"/>
        <v>19.709108849249823</v>
      </c>
      <c r="AE48" s="75">
        <f t="shared" si="29"/>
        <v>18.887998619309823</v>
      </c>
      <c r="AF48" s="75">
        <f t="shared" si="29"/>
        <v>18.066888389369822</v>
      </c>
      <c r="AG48" s="75">
        <f t="shared" si="29"/>
        <v>17.245778159429822</v>
      </c>
      <c r="AH48" s="75">
        <f t="shared" si="29"/>
        <v>16.424667929489821</v>
      </c>
      <c r="AI48" s="75">
        <f t="shared" si="29"/>
        <v>15.603557699549821</v>
      </c>
      <c r="AJ48" s="75">
        <f t="shared" si="29"/>
        <v>14.782447469609821</v>
      </c>
      <c r="AK48" s="75">
        <f t="shared" si="29"/>
        <v>13.96133723966982</v>
      </c>
      <c r="AL48" s="75">
        <f t="shared" si="29"/>
        <v>13.14022700972982</v>
      </c>
      <c r="AM48" s="75">
        <f t="shared" si="29"/>
        <v>12.31911677978982</v>
      </c>
      <c r="AN48" s="75">
        <f t="shared" si="29"/>
        <v>11.498006549849819</v>
      </c>
      <c r="AO48" s="75">
        <f t="shared" si="29"/>
        <v>10.676896319909819</v>
      </c>
      <c r="AP48" s="75">
        <f t="shared" si="29"/>
        <v>9.8557860899698184</v>
      </c>
      <c r="AQ48" s="75">
        <f t="shared" si="29"/>
        <v>9.034675860029818</v>
      </c>
      <c r="AR48" s="75">
        <f t="shared" si="29"/>
        <v>8.2135656300898177</v>
      </c>
      <c r="AS48" s="75">
        <f t="shared" si="29"/>
        <v>7.3924554001498173</v>
      </c>
      <c r="AT48" s="75">
        <f t="shared" si="29"/>
        <v>6.5713451702098169</v>
      </c>
      <c r="AU48" s="75">
        <f t="shared" si="29"/>
        <v>5.7502349402698165</v>
      </c>
      <c r="AV48" s="75">
        <f t="shared" si="29"/>
        <v>4.9291247103298161</v>
      </c>
      <c r="AW48" s="75">
        <f t="shared" si="29"/>
        <v>4.1080144803898158</v>
      </c>
      <c r="AX48" s="75">
        <f t="shared" si="29"/>
        <v>3.2869042504498158</v>
      </c>
      <c r="AY48" s="75">
        <f t="shared" si="29"/>
        <v>2.4657940205098159</v>
      </c>
      <c r="AZ48" s="75">
        <f t="shared" si="29"/>
        <v>1.644683790569816</v>
      </c>
      <c r="BA48" s="75">
        <f t="shared" si="29"/>
        <v>0.8235735606298159</v>
      </c>
      <c r="BB48" s="75">
        <f t="shared" si="29"/>
        <v>2.4633306898158569E-3</v>
      </c>
      <c r="BC48" s="75">
        <f t="shared" si="29"/>
        <v>2.4633306898158569E-3</v>
      </c>
      <c r="BD48" s="75">
        <f t="shared" si="29"/>
        <v>2.4633306898158569E-3</v>
      </c>
      <c r="BE48" s="75">
        <f t="shared" si="29"/>
        <v>2.4633306898158569E-3</v>
      </c>
      <c r="BF48" s="75">
        <f t="shared" si="29"/>
        <v>2.4633306898158569E-3</v>
      </c>
      <c r="BG48" s="75">
        <f t="shared" si="29"/>
        <v>2.4633306898158569E-3</v>
      </c>
      <c r="BH48" s="75">
        <f t="shared" si="29"/>
        <v>2.4633306898158569E-3</v>
      </c>
      <c r="BI48" s="75">
        <f t="shared" si="29"/>
        <v>2.4633306898158569E-3</v>
      </c>
      <c r="BJ48" s="75">
        <f t="shared" si="29"/>
        <v>2.4633306898158569E-3</v>
      </c>
      <c r="BK48" s="75">
        <f t="shared" si="29"/>
        <v>2.4633306898158569E-3</v>
      </c>
      <c r="BL48" s="75">
        <f t="shared" si="29"/>
        <v>2.4633306898158569E-3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30">AVERAGE(B46,B48)</f>
        <v>0</v>
      </c>
      <c r="C49" s="66">
        <f t="shared" si="30"/>
        <v>0</v>
      </c>
      <c r="D49" s="66">
        <f t="shared" si="30"/>
        <v>0</v>
      </c>
      <c r="E49" s="66">
        <f>AVERAGE(E46,E48)</f>
        <v>0.35923572559874994</v>
      </c>
      <c r="F49" s="66">
        <f t="shared" si="30"/>
        <v>1.789815023711715</v>
      </c>
      <c r="G49" s="66">
        <f>AVERAGE(G46,G48)</f>
        <v>3.8212417325832755</v>
      </c>
      <c r="H49" s="66">
        <f t="shared" si="30"/>
        <v>5.6387692265554659</v>
      </c>
      <c r="I49" s="66">
        <f t="shared" si="30"/>
        <v>7.2584091551121155</v>
      </c>
      <c r="J49" s="66">
        <f t="shared" si="30"/>
        <v>8.6949415023921475</v>
      </c>
      <c r="K49" s="66">
        <f t="shared" si="30"/>
        <v>9.9621198647470521</v>
      </c>
      <c r="L49" s="66">
        <f>AVERAGE(L46,L48)</f>
        <v>11.072671450740902</v>
      </c>
      <c r="M49" s="66">
        <f>AVERAGE(M46,M48)</f>
        <v>12.095774797246143</v>
      </c>
      <c r="N49" s="66">
        <f>AVERAGE(N46,N48)</f>
        <v>13.106561490302283</v>
      </c>
      <c r="O49" s="66">
        <f t="shared" ref="O49:BL49" si="31">AVERAGE(O46,O48)</f>
        <v>14.117348183358423</v>
      </c>
      <c r="P49" s="66">
        <f t="shared" si="31"/>
        <v>15.128134876414563</v>
      </c>
      <c r="Q49" s="66">
        <f t="shared" si="31"/>
        <v>16.138921569470703</v>
      </c>
      <c r="R49" s="66">
        <f t="shared" si="31"/>
        <v>17.149708262526843</v>
      </c>
      <c r="S49" s="66">
        <f t="shared" si="31"/>
        <v>18.160494955582983</v>
      </c>
      <c r="T49" s="66">
        <f t="shared" si="31"/>
        <v>19.171281648639123</v>
      </c>
      <c r="U49" s="66">
        <f t="shared" si="31"/>
        <v>20.182068341695263</v>
      </c>
      <c r="V49" s="66">
        <f t="shared" si="31"/>
        <v>21.192855034751403</v>
      </c>
      <c r="W49" s="66">
        <f t="shared" si="31"/>
        <v>22.203641727807543</v>
      </c>
      <c r="X49" s="66">
        <f t="shared" si="31"/>
        <v>23.214428420863683</v>
      </c>
      <c r="Y49" s="66">
        <f t="shared" si="31"/>
        <v>23.767240883170789</v>
      </c>
      <c r="Z49" s="66">
        <f t="shared" si="31"/>
        <v>23.404104883979826</v>
      </c>
      <c r="AA49" s="66">
        <f t="shared" si="31"/>
        <v>22.582994654039823</v>
      </c>
      <c r="AB49" s="66">
        <f t="shared" si="31"/>
        <v>21.761884424099826</v>
      </c>
      <c r="AC49" s="66">
        <f t="shared" si="31"/>
        <v>20.940774194159822</v>
      </c>
      <c r="AD49" s="66">
        <f t="shared" si="31"/>
        <v>20.119663964219825</v>
      </c>
      <c r="AE49" s="66">
        <f t="shared" si="31"/>
        <v>19.298553734279821</v>
      </c>
      <c r="AF49" s="66">
        <f t="shared" si="31"/>
        <v>18.477443504339824</v>
      </c>
      <c r="AG49" s="66">
        <f t="shared" si="31"/>
        <v>17.65633327439982</v>
      </c>
      <c r="AH49" s="66">
        <f t="shared" si="31"/>
        <v>16.835223044459823</v>
      </c>
      <c r="AI49" s="66">
        <f t="shared" si="31"/>
        <v>16.014112814519819</v>
      </c>
      <c r="AJ49" s="66">
        <f t="shared" si="31"/>
        <v>15.193002584579821</v>
      </c>
      <c r="AK49" s="66">
        <f t="shared" si="31"/>
        <v>14.371892354639821</v>
      </c>
      <c r="AL49" s="66">
        <f t="shared" si="31"/>
        <v>13.55078212469982</v>
      </c>
      <c r="AM49" s="66">
        <f t="shared" si="31"/>
        <v>12.72967189475982</v>
      </c>
      <c r="AN49" s="66">
        <f t="shared" si="31"/>
        <v>11.908561664819819</v>
      </c>
      <c r="AO49" s="66">
        <f t="shared" si="31"/>
        <v>11.087451434879819</v>
      </c>
      <c r="AP49" s="66">
        <f t="shared" si="31"/>
        <v>10.266341204939819</v>
      </c>
      <c r="AQ49" s="66">
        <f t="shared" si="31"/>
        <v>9.4452309749998182</v>
      </c>
      <c r="AR49" s="66">
        <f t="shared" si="31"/>
        <v>8.6241207450598178</v>
      </c>
      <c r="AS49" s="66">
        <f t="shared" si="31"/>
        <v>7.8030105151198175</v>
      </c>
      <c r="AT49" s="66">
        <f t="shared" si="31"/>
        <v>6.9819002851798171</v>
      </c>
      <c r="AU49" s="66">
        <f t="shared" si="31"/>
        <v>6.1607900552398167</v>
      </c>
      <c r="AV49" s="66">
        <f t="shared" si="31"/>
        <v>5.3396798252998163</v>
      </c>
      <c r="AW49" s="66">
        <f t="shared" si="31"/>
        <v>4.5185695953598159</v>
      </c>
      <c r="AX49" s="66">
        <f t="shared" si="31"/>
        <v>3.6974593654198156</v>
      </c>
      <c r="AY49" s="66">
        <f t="shared" si="31"/>
        <v>2.8763491354798161</v>
      </c>
      <c r="AZ49" s="66">
        <f t="shared" si="31"/>
        <v>2.0552389055398157</v>
      </c>
      <c r="BA49" s="66">
        <f t="shared" si="31"/>
        <v>1.234128675599816</v>
      </c>
      <c r="BB49" s="66">
        <f t="shared" si="31"/>
        <v>0.41301844565981588</v>
      </c>
      <c r="BC49" s="66">
        <f t="shared" si="31"/>
        <v>2.4633306898158569E-3</v>
      </c>
      <c r="BD49" s="66">
        <f t="shared" si="31"/>
        <v>2.4633306898158569E-3</v>
      </c>
      <c r="BE49" s="66">
        <f t="shared" si="31"/>
        <v>2.4633306898158569E-3</v>
      </c>
      <c r="BF49" s="66">
        <f t="shared" si="31"/>
        <v>2.4633306898158569E-3</v>
      </c>
      <c r="BG49" s="66">
        <f t="shared" si="31"/>
        <v>2.4633306898158569E-3</v>
      </c>
      <c r="BH49" s="66">
        <f t="shared" si="31"/>
        <v>2.4633306898158569E-3</v>
      </c>
      <c r="BI49" s="66">
        <f t="shared" si="31"/>
        <v>2.4633306898158569E-3</v>
      </c>
      <c r="BJ49" s="66">
        <f t="shared" si="31"/>
        <v>2.4633306898158569E-3</v>
      </c>
      <c r="BK49" s="66">
        <f t="shared" si="31"/>
        <v>2.4633306898158569E-3</v>
      </c>
      <c r="BL49" s="66">
        <f t="shared" si="31"/>
        <v>2.4633306898158569E-3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2">C22-C36-C43-C49</f>
        <v>0</v>
      </c>
      <c r="D51" s="69">
        <f t="shared" si="32"/>
        <v>0</v>
      </c>
      <c r="E51" s="69">
        <f t="shared" si="32"/>
        <v>306.3964927730438</v>
      </c>
      <c r="F51" s="69">
        <f t="shared" si="32"/>
        <v>600.36508745141202</v>
      </c>
      <c r="G51" s="69">
        <f t="shared" si="32"/>
        <v>575.98000849195535</v>
      </c>
      <c r="H51" s="69">
        <f t="shared" si="32"/>
        <v>552.49988774938072</v>
      </c>
      <c r="I51" s="69">
        <f t="shared" si="32"/>
        <v>529.85698362971812</v>
      </c>
      <c r="J51" s="69">
        <f t="shared" si="32"/>
        <v>507.98876543084094</v>
      </c>
      <c r="K51" s="69">
        <f t="shared" si="32"/>
        <v>486.83704486049328</v>
      </c>
      <c r="L51" s="69">
        <f t="shared" si="32"/>
        <v>466.34797603628857</v>
      </c>
      <c r="M51" s="69">
        <f t="shared" si="32"/>
        <v>446.22888053299721</v>
      </c>
      <c r="N51" s="69">
        <f t="shared" si="32"/>
        <v>426.16189394814432</v>
      </c>
      <c r="O51" s="69">
        <f t="shared" si="32"/>
        <v>406.09490736329133</v>
      </c>
      <c r="P51" s="69">
        <f t="shared" si="32"/>
        <v>386.0279207784385</v>
      </c>
      <c r="Q51" s="69">
        <f t="shared" si="32"/>
        <v>365.96093419358562</v>
      </c>
      <c r="R51" s="69">
        <f t="shared" si="32"/>
        <v>345.89394760873279</v>
      </c>
      <c r="S51" s="69">
        <f t="shared" si="32"/>
        <v>325.82696102387979</v>
      </c>
      <c r="T51" s="69">
        <f t="shared" si="32"/>
        <v>305.75997443902691</v>
      </c>
      <c r="U51" s="69">
        <f t="shared" si="32"/>
        <v>285.69298785417408</v>
      </c>
      <c r="V51" s="69">
        <f t="shared" si="32"/>
        <v>265.62600126932108</v>
      </c>
      <c r="W51" s="69">
        <f t="shared" si="32"/>
        <v>245.55901468446822</v>
      </c>
      <c r="X51" s="69">
        <f t="shared" si="32"/>
        <v>225.49202809961525</v>
      </c>
      <c r="Y51" s="69">
        <f t="shared" si="32"/>
        <v>207.36262479870064</v>
      </c>
      <c r="Z51" s="69">
        <f t="shared" si="32"/>
        <v>193.10838806566233</v>
      </c>
      <c r="AA51" s="69">
        <f t="shared" si="32"/>
        <v>180.79173461656237</v>
      </c>
      <c r="AB51" s="69">
        <f t="shared" si="32"/>
        <v>168.47508116746226</v>
      </c>
      <c r="AC51" s="69">
        <f t="shared" si="32"/>
        <v>156.15842771836233</v>
      </c>
      <c r="AD51" s="69">
        <f t="shared" si="32"/>
        <v>143.84177426926223</v>
      </c>
      <c r="AE51" s="69">
        <f t="shared" si="32"/>
        <v>131.52512082016227</v>
      </c>
      <c r="AF51" s="69">
        <f t="shared" si="32"/>
        <v>119.2084673710622</v>
      </c>
      <c r="AG51" s="69">
        <f t="shared" si="32"/>
        <v>106.89181392196224</v>
      </c>
      <c r="AH51" s="69">
        <f t="shared" si="32"/>
        <v>94.575160472862152</v>
      </c>
      <c r="AI51" s="69">
        <f t="shared" si="32"/>
        <v>82.258507023762206</v>
      </c>
      <c r="AJ51" s="69">
        <f t="shared" si="32"/>
        <v>69.941853574662119</v>
      </c>
      <c r="AK51" s="69">
        <f t="shared" si="32"/>
        <v>57.625200125562166</v>
      </c>
      <c r="AL51" s="69">
        <f t="shared" si="32"/>
        <v>45.308546676462193</v>
      </c>
      <c r="AM51" s="69">
        <f t="shared" si="32"/>
        <v>32.991893227362233</v>
      </c>
      <c r="AN51" s="69">
        <f t="shared" si="32"/>
        <v>20.675239778262267</v>
      </c>
      <c r="AO51" s="69">
        <f t="shared" si="32"/>
        <v>8.3585863291623053</v>
      </c>
      <c r="AP51" s="69">
        <f t="shared" si="32"/>
        <v>-3.9580671199376578</v>
      </c>
      <c r="AQ51" s="69">
        <f t="shared" si="32"/>
        <v>-16.274720569037619</v>
      </c>
      <c r="AR51" s="69">
        <f t="shared" si="32"/>
        <v>-28.591374018137586</v>
      </c>
      <c r="AS51" s="69">
        <f t="shared" si="32"/>
        <v>-40.908027467237545</v>
      </c>
      <c r="AT51" s="69">
        <f t="shared" si="32"/>
        <v>-53.224680916337512</v>
      </c>
      <c r="AU51" s="69">
        <f t="shared" si="32"/>
        <v>-65.541334365437478</v>
      </c>
      <c r="AV51" s="69">
        <f t="shared" si="32"/>
        <v>-77.857987814537438</v>
      </c>
      <c r="AW51" s="69">
        <f t="shared" si="32"/>
        <v>-90.174641263637398</v>
      </c>
      <c r="AX51" s="69">
        <f t="shared" si="32"/>
        <v>-102.49129471273737</v>
      </c>
      <c r="AY51" s="69">
        <f t="shared" si="32"/>
        <v>-114.80794816183732</v>
      </c>
      <c r="AZ51" s="69">
        <f t="shared" si="32"/>
        <v>-127.12460161093729</v>
      </c>
      <c r="BA51" s="69">
        <f t="shared" si="32"/>
        <v>-139.44125506003724</v>
      </c>
      <c r="BB51" s="69">
        <f t="shared" si="32"/>
        <v>-72.80500178413746</v>
      </c>
      <c r="BC51" s="69">
        <f>BC22-BC36-BC43-BC49</f>
        <v>-1.0421783687671438E-2</v>
      </c>
      <c r="BD51" s="69">
        <f>BD22-BD36-BD43-BD49</f>
        <v>-1.0421783687671438E-2</v>
      </c>
      <c r="BE51" s="69">
        <f t="shared" si="32"/>
        <v>-1.0421783687671438E-2</v>
      </c>
      <c r="BF51" s="69">
        <f t="shared" si="32"/>
        <v>-1.0421783687671438E-2</v>
      </c>
      <c r="BG51" s="69">
        <f t="shared" si="32"/>
        <v>-1.0421783687671438E-2</v>
      </c>
      <c r="BH51" s="69">
        <f t="shared" si="32"/>
        <v>-1.0421783687671438E-2</v>
      </c>
      <c r="BI51" s="69">
        <f>BI22-BI36-BI43-BI49</f>
        <v>-1.0421783687671438E-2</v>
      </c>
      <c r="BJ51" s="69">
        <f>BJ22-BJ36-BJ43-BJ49</f>
        <v>-1.0421783687671438E-2</v>
      </c>
      <c r="BK51" s="69">
        <f>BK22-BK36-BK43-BK49</f>
        <v>-1.0421783687671438E-2</v>
      </c>
      <c r="BL51" s="69">
        <f>BL22-BL36-BL43-BL49</f>
        <v>-1.0421783687671438E-2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2.038718137779659</v>
      </c>
      <c r="F54" s="78">
        <f>(+F33-F115)*'Assumptions (Inputs)'!$E$31/'Assumptions (Inputs)'!$E$30</f>
        <v>2.038718137779659</v>
      </c>
      <c r="G54" s="78">
        <f>(+G33-G115)*'Assumptions (Inputs)'!$E$31/'Assumptions (Inputs)'!$E$30</f>
        <v>2.038718137779659</v>
      </c>
      <c r="H54" s="78">
        <f>(+H33-H115)*'Assumptions (Inputs)'!$E$31/'Assumptions (Inputs)'!$E$30</f>
        <v>2.038718137779659</v>
      </c>
      <c r="I54" s="78">
        <f>(+I33-I115)*'Assumptions (Inputs)'!$E$31/'Assumptions (Inputs)'!$E$30</f>
        <v>2.038718137779659</v>
      </c>
      <c r="J54" s="78">
        <f>(+J33-J115)*'Assumptions (Inputs)'!$E$31/'Assumptions (Inputs)'!$E$30</f>
        <v>2.038718137779659</v>
      </c>
      <c r="K54" s="78">
        <f>(+K33-K115)*'Assumptions (Inputs)'!$E$31/'Assumptions (Inputs)'!$E$30</f>
        <v>2.038718137779659</v>
      </c>
      <c r="L54" s="78">
        <f>(+L33-L115)*'Assumptions (Inputs)'!$E$31/'Assumptions (Inputs)'!$E$30</f>
        <v>2.038718137779659</v>
      </c>
      <c r="M54" s="78">
        <f>(+M33-M115)*'Assumptions (Inputs)'!$E$31/'Assumptions (Inputs)'!$E$30</f>
        <v>2.038718137779659</v>
      </c>
      <c r="N54" s="78">
        <f>(+N33-N115)*'Assumptions (Inputs)'!$E$31/'Assumptions (Inputs)'!$E$30</f>
        <v>2.038718137779659</v>
      </c>
      <c r="O54" s="78">
        <f>(+O33-O115)*'Assumptions (Inputs)'!$E$31/'Assumptions (Inputs)'!$E$30</f>
        <v>2.038718137779659</v>
      </c>
      <c r="P54" s="78">
        <f>(+P33-P115)*'Assumptions (Inputs)'!$E$31/'Assumptions (Inputs)'!$E$30</f>
        <v>2.038718137779659</v>
      </c>
      <c r="Q54" s="78">
        <f>(+Q33-Q115)*'Assumptions (Inputs)'!$E$31/'Assumptions (Inputs)'!$E$30</f>
        <v>2.038718137779659</v>
      </c>
      <c r="R54" s="78">
        <f>(+R33-R115)*'Assumptions (Inputs)'!$E$31/'Assumptions (Inputs)'!$E$30</f>
        <v>2.038718137779659</v>
      </c>
      <c r="S54" s="78">
        <f>(+S33-S115)*'Assumptions (Inputs)'!$E$31/'Assumptions (Inputs)'!$E$30</f>
        <v>2.038718137779659</v>
      </c>
      <c r="T54" s="78">
        <f>(+T33-T115)*'Assumptions (Inputs)'!$E$31/'Assumptions (Inputs)'!$E$30</f>
        <v>2.038718137779659</v>
      </c>
      <c r="U54" s="78">
        <f>(+U33-U115)*'Assumptions (Inputs)'!$E$31/'Assumptions (Inputs)'!$E$30</f>
        <v>2.038718137779659</v>
      </c>
      <c r="V54" s="78">
        <f>(+V33-V115)*'Assumptions (Inputs)'!$E$31/'Assumptions (Inputs)'!$E$30</f>
        <v>2.038718137779659</v>
      </c>
      <c r="W54" s="78">
        <f>(+W33-W115)*'Assumptions (Inputs)'!$E$31/'Assumptions (Inputs)'!$E$30</f>
        <v>2.038718137779659</v>
      </c>
      <c r="X54" s="78">
        <f>(+X33-X115)*'Assumptions (Inputs)'!$E$31/'Assumptions (Inputs)'!$E$30</f>
        <v>2.038718137779659</v>
      </c>
      <c r="Y54" s="78">
        <f>(+Y33-Y115)*'Assumptions (Inputs)'!$E$31/'Assumptions (Inputs)'!$E$30</f>
        <v>2.038718137779659</v>
      </c>
      <c r="Z54" s="78">
        <f>(+Z33-Z115)*'Assumptions (Inputs)'!$E$31/'Assumptions (Inputs)'!$E$30</f>
        <v>2.038718137779659</v>
      </c>
      <c r="AA54" s="78">
        <f>(+AA33-AA115)*'Assumptions (Inputs)'!$E$31/'Assumptions (Inputs)'!$E$30</f>
        <v>2.038718137779659</v>
      </c>
      <c r="AB54" s="78">
        <f>(+AB33-AB115)*'Assumptions (Inputs)'!$E$31/'Assumptions (Inputs)'!$E$30</f>
        <v>2.038718137779659</v>
      </c>
      <c r="AC54" s="78">
        <f>(+AC33-AC115)*'Assumptions (Inputs)'!$E$31/'Assumptions (Inputs)'!$E$30</f>
        <v>2.038718137779659</v>
      </c>
      <c r="AD54" s="78">
        <f>(+AD33-AD115)*'Assumptions (Inputs)'!$E$31/'Assumptions (Inputs)'!$E$30</f>
        <v>2.038718137779659</v>
      </c>
      <c r="AE54" s="78">
        <f>(+AE33-AE115)*'Assumptions (Inputs)'!$E$31/'Assumptions (Inputs)'!$E$30</f>
        <v>2.038718137779659</v>
      </c>
      <c r="AF54" s="78">
        <f>(+AF33-AF115)*'Assumptions (Inputs)'!$E$31/'Assumptions (Inputs)'!$E$30</f>
        <v>2.038718137779659</v>
      </c>
      <c r="AG54" s="78">
        <f>(+AG33-AG115)*'Assumptions (Inputs)'!$E$31/'Assumptions (Inputs)'!$E$30</f>
        <v>2.038718137779659</v>
      </c>
      <c r="AH54" s="78">
        <f>(+AH33-AH115)*'Assumptions (Inputs)'!$E$31/'Assumptions (Inputs)'!$E$30</f>
        <v>2.038718137779659</v>
      </c>
      <c r="AI54" s="78">
        <f>(+AI33-AI115)*'Assumptions (Inputs)'!$E$31/'Assumptions (Inputs)'!$E$30</f>
        <v>2.038718137779659</v>
      </c>
      <c r="AJ54" s="78">
        <f>(+AJ33-AJ115)*'Assumptions (Inputs)'!$E$31/'Assumptions (Inputs)'!$E$30</f>
        <v>2.038718137779659</v>
      </c>
      <c r="AK54" s="78">
        <f>(+AK33-AK115)*'Assumptions (Inputs)'!$E$31/'Assumptions (Inputs)'!$E$30</f>
        <v>2.038718137779659</v>
      </c>
      <c r="AL54" s="78">
        <f>(+AL33-AL115)*'Assumptions (Inputs)'!$E$31/'Assumptions (Inputs)'!$E$30</f>
        <v>2.038718137779659</v>
      </c>
      <c r="AM54" s="78">
        <f>(+AM33-AM115)*'Assumptions (Inputs)'!$E$31/'Assumptions (Inputs)'!$E$30</f>
        <v>2.038718137779659</v>
      </c>
      <c r="AN54" s="78">
        <f>(+AN33-AN115)*'Assumptions (Inputs)'!$E$31/'Assumptions (Inputs)'!$E$30</f>
        <v>2.038718137779659</v>
      </c>
      <c r="AO54" s="78">
        <f>(+AO33-AO115)*'Assumptions (Inputs)'!$E$31/'Assumptions (Inputs)'!$E$30</f>
        <v>2.038718137779659</v>
      </c>
      <c r="AP54" s="78">
        <f>(+AP33-AP115)*'Assumptions (Inputs)'!$E$31/'Assumptions (Inputs)'!$E$30</f>
        <v>2.038718137779659</v>
      </c>
      <c r="AQ54" s="78">
        <f>(+AQ33-AQ115)*'Assumptions (Inputs)'!$E$31/'Assumptions (Inputs)'!$E$30</f>
        <v>2.038718137779659</v>
      </c>
      <c r="AR54" s="78">
        <f>(+AR33-AR115)*'Assumptions (Inputs)'!$E$31/'Assumptions (Inputs)'!$E$30</f>
        <v>2.038718137779659</v>
      </c>
      <c r="AS54" s="78">
        <f>(+AS33-AS115)*'Assumptions (Inputs)'!$E$31/'Assumptions (Inputs)'!$E$30</f>
        <v>2.038718137779659</v>
      </c>
      <c r="AT54" s="78">
        <f>(+AT33-AT115)*'Assumptions (Inputs)'!$E$31/'Assumptions (Inputs)'!$E$30</f>
        <v>2.038718137779659</v>
      </c>
      <c r="AU54" s="78">
        <f>(+AU33-AU115)*'Assumptions (Inputs)'!$E$31/'Assumptions (Inputs)'!$E$30</f>
        <v>2.038718137779659</v>
      </c>
      <c r="AV54" s="78">
        <f>(+AV33-AV115)*'Assumptions (Inputs)'!$E$31/'Assumptions (Inputs)'!$E$30</f>
        <v>2.038718137779659</v>
      </c>
      <c r="AW54" s="78">
        <f>(+AW33-AW115)*'Assumptions (Inputs)'!$E$31/'Assumptions (Inputs)'!$E$30</f>
        <v>2.038718137779659</v>
      </c>
      <c r="AX54" s="78">
        <f>(+AX33-AX115)*'Assumptions (Inputs)'!$E$31/'Assumptions (Inputs)'!$E$30</f>
        <v>2.038718137779659</v>
      </c>
      <c r="AY54" s="78">
        <f>(+AY33-AY115)*'Assumptions (Inputs)'!$E$31/'Assumptions (Inputs)'!$E$30</f>
        <v>2.038718137779659</v>
      </c>
      <c r="AZ54" s="78">
        <f>(+AZ33-AZ115)*'Assumptions (Inputs)'!$E$31/'Assumptions (Inputs)'!$E$30</f>
        <v>2.038718137779659</v>
      </c>
      <c r="BA54" s="78">
        <f>(+BA33-BA115)*'Assumptions (Inputs)'!$E$31/'Assumptions (Inputs)'!$E$30</f>
        <v>2.038718137779659</v>
      </c>
      <c r="BB54" s="78">
        <f>(+BB33-BB115)*'Assumptions (Inputs)'!$E$31/'Assumptions (Inputs)'!$E$30</f>
        <v>2.038718137779659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101.9359068889829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3">B33</f>
        <v>0</v>
      </c>
      <c r="C55" s="72">
        <f t="shared" si="33"/>
        <v>0</v>
      </c>
      <c r="D55" s="72">
        <f t="shared" si="33"/>
        <v>0</v>
      </c>
      <c r="E55" s="72">
        <f t="shared" si="33"/>
        <v>15.790581345</v>
      </c>
      <c r="F55" s="72">
        <f t="shared" si="33"/>
        <v>15.790581345</v>
      </c>
      <c r="G55" s="72">
        <f t="shared" si="33"/>
        <v>15.790581345</v>
      </c>
      <c r="H55" s="72">
        <f t="shared" si="33"/>
        <v>15.790581345</v>
      </c>
      <c r="I55" s="72">
        <f t="shared" si="33"/>
        <v>15.790581345</v>
      </c>
      <c r="J55" s="72">
        <f t="shared" si="33"/>
        <v>15.790581345</v>
      </c>
      <c r="K55" s="72">
        <f t="shared" si="33"/>
        <v>15.790581345</v>
      </c>
      <c r="L55" s="72">
        <f t="shared" si="33"/>
        <v>15.790581345</v>
      </c>
      <c r="M55" s="72">
        <f t="shared" si="33"/>
        <v>15.790581345</v>
      </c>
      <c r="N55" s="72">
        <f t="shared" si="33"/>
        <v>15.790581345</v>
      </c>
      <c r="O55" s="72">
        <f t="shared" si="33"/>
        <v>15.790581345</v>
      </c>
      <c r="P55" s="72">
        <f t="shared" si="33"/>
        <v>15.790581345</v>
      </c>
      <c r="Q55" s="72">
        <f t="shared" si="33"/>
        <v>15.790581345</v>
      </c>
      <c r="R55" s="72">
        <f t="shared" si="33"/>
        <v>15.790581345</v>
      </c>
      <c r="S55" s="72">
        <f t="shared" si="33"/>
        <v>15.790581345</v>
      </c>
      <c r="T55" s="72">
        <f t="shared" si="33"/>
        <v>15.790581345</v>
      </c>
      <c r="U55" s="72">
        <f t="shared" si="33"/>
        <v>15.790581345</v>
      </c>
      <c r="V55" s="72">
        <f t="shared" si="33"/>
        <v>15.790581345</v>
      </c>
      <c r="W55" s="72">
        <f t="shared" si="33"/>
        <v>15.790581345</v>
      </c>
      <c r="X55" s="72">
        <f t="shared" si="33"/>
        <v>15.790581345</v>
      </c>
      <c r="Y55" s="72">
        <f t="shared" si="33"/>
        <v>15.790581345</v>
      </c>
      <c r="Z55" s="72">
        <f t="shared" si="33"/>
        <v>15.790581345</v>
      </c>
      <c r="AA55" s="72">
        <f t="shared" si="33"/>
        <v>15.790581345</v>
      </c>
      <c r="AB55" s="72">
        <f t="shared" si="33"/>
        <v>15.790581345</v>
      </c>
      <c r="AC55" s="72">
        <f t="shared" si="33"/>
        <v>15.790581345</v>
      </c>
      <c r="AD55" s="72">
        <f t="shared" si="33"/>
        <v>15.790581345</v>
      </c>
      <c r="AE55" s="72">
        <f t="shared" si="33"/>
        <v>15.790581345</v>
      </c>
      <c r="AF55" s="72">
        <f t="shared" si="33"/>
        <v>15.790581345</v>
      </c>
      <c r="AG55" s="72">
        <f t="shared" si="33"/>
        <v>15.790581345</v>
      </c>
      <c r="AH55" s="72">
        <f t="shared" si="33"/>
        <v>15.790581345</v>
      </c>
      <c r="AI55" s="72">
        <f t="shared" si="33"/>
        <v>15.790581345</v>
      </c>
      <c r="AJ55" s="72">
        <f t="shared" si="33"/>
        <v>15.790581345</v>
      </c>
      <c r="AK55" s="72">
        <f t="shared" si="33"/>
        <v>15.790581345</v>
      </c>
      <c r="AL55" s="72">
        <f t="shared" si="33"/>
        <v>15.790581345</v>
      </c>
      <c r="AM55" s="72">
        <f t="shared" si="33"/>
        <v>15.790581345</v>
      </c>
      <c r="AN55" s="72">
        <f t="shared" si="33"/>
        <v>15.790581345</v>
      </c>
      <c r="AO55" s="72">
        <f t="shared" si="33"/>
        <v>15.790581345</v>
      </c>
      <c r="AP55" s="72">
        <f t="shared" si="33"/>
        <v>15.790581345</v>
      </c>
      <c r="AQ55" s="72">
        <f t="shared" si="33"/>
        <v>15.790581345</v>
      </c>
      <c r="AR55" s="72">
        <f t="shared" si="33"/>
        <v>15.790581345</v>
      </c>
      <c r="AS55" s="72">
        <f t="shared" si="33"/>
        <v>15.790581345</v>
      </c>
      <c r="AT55" s="72">
        <f t="shared" si="33"/>
        <v>15.790581345</v>
      </c>
      <c r="AU55" s="72">
        <f t="shared" si="33"/>
        <v>15.790581345</v>
      </c>
      <c r="AV55" s="72">
        <f t="shared" si="33"/>
        <v>15.790581345</v>
      </c>
      <c r="AW55" s="72">
        <f t="shared" si="33"/>
        <v>15.790581345</v>
      </c>
      <c r="AX55" s="72">
        <f t="shared" si="33"/>
        <v>15.790581345</v>
      </c>
      <c r="AY55" s="72">
        <f t="shared" si="33"/>
        <v>15.790581345</v>
      </c>
      <c r="AZ55" s="72">
        <f t="shared" si="33"/>
        <v>15.790581345</v>
      </c>
      <c r="BA55" s="72">
        <f t="shared" si="33"/>
        <v>15.790581345</v>
      </c>
      <c r="BB55" s="72">
        <f t="shared" si="33"/>
        <v>15.790581345</v>
      </c>
      <c r="BC55" s="72">
        <f t="shared" si="33"/>
        <v>0</v>
      </c>
      <c r="BD55" s="72">
        <f t="shared" si="33"/>
        <v>0</v>
      </c>
      <c r="BE55" s="72">
        <f t="shared" si="33"/>
        <v>0</v>
      </c>
      <c r="BF55" s="72">
        <f t="shared" si="33"/>
        <v>0</v>
      </c>
      <c r="BG55" s="72">
        <f t="shared" si="33"/>
        <v>0</v>
      </c>
      <c r="BH55" s="72">
        <f t="shared" si="33"/>
        <v>0</v>
      </c>
      <c r="BI55" s="72">
        <f t="shared" si="33"/>
        <v>0</v>
      </c>
      <c r="BJ55" s="72">
        <f t="shared" si="33"/>
        <v>0</v>
      </c>
      <c r="BK55" s="72">
        <f t="shared" si="33"/>
        <v>0</v>
      </c>
      <c r="BL55" s="72">
        <f t="shared" si="33"/>
        <v>0</v>
      </c>
      <c r="BM55" s="35"/>
      <c r="BN55" s="72">
        <f>SUM(B55:BM55)</f>
        <v>789.52906724999957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</v>
      </c>
      <c r="E56" s="65">
        <f>E21*'Assumptions (Inputs)'!$D$48</f>
        <v>31.581162690000003</v>
      </c>
      <c r="F56" s="65">
        <f>F21*'Assumptions (Inputs)'!$D$48</f>
        <v>31.581162690000003</v>
      </c>
      <c r="G56" s="65">
        <f>G21*'Assumptions (Inputs)'!$D$48</f>
        <v>31.581162690000003</v>
      </c>
      <c r="H56" s="65">
        <f>H21*'Assumptions (Inputs)'!$D$48</f>
        <v>31.581162690000003</v>
      </c>
      <c r="I56" s="65">
        <f>I21*'Assumptions (Inputs)'!$D$48</f>
        <v>31.581162690000003</v>
      </c>
      <c r="J56" s="65">
        <f>J21*'Assumptions (Inputs)'!$D$48</f>
        <v>31.581162690000003</v>
      </c>
      <c r="K56" s="65">
        <f>K21*'Assumptions (Inputs)'!$D$48</f>
        <v>31.581162690000003</v>
      </c>
      <c r="L56" s="65">
        <f>L21*'Assumptions (Inputs)'!$D$48</f>
        <v>31.581162690000003</v>
      </c>
      <c r="M56" s="65">
        <f>M21*'Assumptions (Inputs)'!$D$48</f>
        <v>31.581162690000003</v>
      </c>
      <c r="N56" s="65">
        <f>N21*'Assumptions (Inputs)'!$D$48</f>
        <v>31.581162690000003</v>
      </c>
      <c r="O56" s="65">
        <f>O21*'Assumptions (Inputs)'!$D$48</f>
        <v>31.581162690000003</v>
      </c>
      <c r="P56" s="65">
        <f>P21*'Assumptions (Inputs)'!$D$48</f>
        <v>31.581162690000003</v>
      </c>
      <c r="Q56" s="65">
        <f>Q21*'Assumptions (Inputs)'!$D$48</f>
        <v>31.581162690000003</v>
      </c>
      <c r="R56" s="65">
        <f>R21*'Assumptions (Inputs)'!$D$48</f>
        <v>31.581162690000003</v>
      </c>
      <c r="S56" s="65">
        <f>S21*'Assumptions (Inputs)'!$D$48</f>
        <v>31.581162690000003</v>
      </c>
      <c r="T56" s="65">
        <f>T21*'Assumptions (Inputs)'!$D$48</f>
        <v>31.581162690000003</v>
      </c>
      <c r="U56" s="65">
        <f>U21*'Assumptions (Inputs)'!$D$48</f>
        <v>31.581162690000003</v>
      </c>
      <c r="V56" s="65">
        <f>V21*'Assumptions (Inputs)'!$D$48</f>
        <v>31.581162690000003</v>
      </c>
      <c r="W56" s="65">
        <f>W21*'Assumptions (Inputs)'!$D$48</f>
        <v>31.581162690000003</v>
      </c>
      <c r="X56" s="65">
        <f>X21*'Assumptions (Inputs)'!$D$48</f>
        <v>31.581162690000003</v>
      </c>
      <c r="Y56" s="65">
        <f>Y21*'Assumptions (Inputs)'!$D$48</f>
        <v>31.581162690000003</v>
      </c>
      <c r="Z56" s="65">
        <f>Z21*'Assumptions (Inputs)'!$D$48</f>
        <v>31.581162690000003</v>
      </c>
      <c r="AA56" s="65">
        <f>AA21*'Assumptions (Inputs)'!$D$48</f>
        <v>31.581162690000003</v>
      </c>
      <c r="AB56" s="65">
        <f>AB21*'Assumptions (Inputs)'!$D$48</f>
        <v>31.581162690000003</v>
      </c>
      <c r="AC56" s="65">
        <f>AC21*'Assumptions (Inputs)'!$D$48</f>
        <v>31.581162690000003</v>
      </c>
      <c r="AD56" s="65">
        <f>AD21*'Assumptions (Inputs)'!$D$48</f>
        <v>31.581162690000003</v>
      </c>
      <c r="AE56" s="65">
        <f>AE21*'Assumptions (Inputs)'!$D$48</f>
        <v>31.581162690000003</v>
      </c>
      <c r="AF56" s="65">
        <f>AF21*'Assumptions (Inputs)'!$D$48</f>
        <v>31.581162690000003</v>
      </c>
      <c r="AG56" s="65">
        <f>AG21*'Assumptions (Inputs)'!$D$48</f>
        <v>31.581162690000003</v>
      </c>
      <c r="AH56" s="65">
        <f>AH21*'Assumptions (Inputs)'!$D$48</f>
        <v>31.581162690000003</v>
      </c>
      <c r="AI56" s="65">
        <f>AI21*'Assumptions (Inputs)'!$D$48</f>
        <v>31.581162690000003</v>
      </c>
      <c r="AJ56" s="65">
        <f>AJ21*'Assumptions (Inputs)'!$D$48</f>
        <v>31.581162690000003</v>
      </c>
      <c r="AK56" s="65">
        <f>AK21*'Assumptions (Inputs)'!$D$48</f>
        <v>31.581162690000003</v>
      </c>
      <c r="AL56" s="65">
        <f>AL21*'Assumptions (Inputs)'!$D$48</f>
        <v>31.581162690000003</v>
      </c>
      <c r="AM56" s="65">
        <f>AM21*'Assumptions (Inputs)'!$D$48</f>
        <v>31.581162690000003</v>
      </c>
      <c r="AN56" s="65">
        <f>AN21*'Assumptions (Inputs)'!$D$48</f>
        <v>31.581162690000003</v>
      </c>
      <c r="AO56" s="65">
        <f>AO21*'Assumptions (Inputs)'!$D$48</f>
        <v>31.581162690000003</v>
      </c>
      <c r="AP56" s="65">
        <f>AP21*'Assumptions (Inputs)'!$D$48</f>
        <v>31.581162690000003</v>
      </c>
      <c r="AQ56" s="65">
        <f>AQ21*'Assumptions (Inputs)'!$D$48</f>
        <v>31.581162690000003</v>
      </c>
      <c r="AR56" s="65">
        <f>AR21*'Assumptions (Inputs)'!$D$48</f>
        <v>31.581162690000003</v>
      </c>
      <c r="AS56" s="65">
        <f>AS21*'Assumptions (Inputs)'!$D$48</f>
        <v>31.581162690000003</v>
      </c>
      <c r="AT56" s="65">
        <f>AT21*'Assumptions (Inputs)'!$D$48</f>
        <v>31.581162690000003</v>
      </c>
      <c r="AU56" s="65">
        <f>AU21*'Assumptions (Inputs)'!$D$48</f>
        <v>31.581162690000003</v>
      </c>
      <c r="AV56" s="65">
        <f>AV21*'Assumptions (Inputs)'!$D$48</f>
        <v>31.581162690000003</v>
      </c>
      <c r="AW56" s="65">
        <f>AW21*'Assumptions (Inputs)'!$D$48</f>
        <v>31.581162690000003</v>
      </c>
      <c r="AX56" s="65">
        <f>AX21*'Assumptions (Inputs)'!$D$48</f>
        <v>31.581162690000003</v>
      </c>
      <c r="AY56" s="65">
        <f>AY21*'Assumptions (Inputs)'!$D$48</f>
        <v>31.581162690000003</v>
      </c>
      <c r="AZ56" s="65">
        <f>AZ21*'Assumptions (Inputs)'!$D$48</f>
        <v>31.581162690000003</v>
      </c>
      <c r="BA56" s="65">
        <f>BA21*'Assumptions (Inputs)'!$D$48</f>
        <v>31.581162690000003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1547.4769718099994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4">SUM(B54:B56)</f>
        <v>0</v>
      </c>
      <c r="C57" s="66">
        <f t="shared" si="34"/>
        <v>0</v>
      </c>
      <c r="D57" s="66">
        <f t="shared" si="34"/>
        <v>0</v>
      </c>
      <c r="E57" s="66">
        <f t="shared" si="34"/>
        <v>49.41046217277966</v>
      </c>
      <c r="F57" s="66">
        <f t="shared" si="34"/>
        <v>49.41046217277966</v>
      </c>
      <c r="G57" s="66">
        <f t="shared" si="34"/>
        <v>49.41046217277966</v>
      </c>
      <c r="H57" s="66">
        <f t="shared" si="34"/>
        <v>49.41046217277966</v>
      </c>
      <c r="I57" s="66">
        <f t="shared" si="34"/>
        <v>49.41046217277966</v>
      </c>
      <c r="J57" s="66">
        <f t="shared" si="34"/>
        <v>49.41046217277966</v>
      </c>
      <c r="K57" s="66">
        <f t="shared" si="34"/>
        <v>49.41046217277966</v>
      </c>
      <c r="L57" s="66">
        <f t="shared" si="34"/>
        <v>49.41046217277966</v>
      </c>
      <c r="M57" s="66">
        <f t="shared" si="34"/>
        <v>49.41046217277966</v>
      </c>
      <c r="N57" s="66">
        <f t="shared" si="34"/>
        <v>49.41046217277966</v>
      </c>
      <c r="O57" s="66">
        <f t="shared" si="34"/>
        <v>49.41046217277966</v>
      </c>
      <c r="P57" s="66">
        <f t="shared" si="34"/>
        <v>49.41046217277966</v>
      </c>
      <c r="Q57" s="66">
        <f t="shared" si="34"/>
        <v>49.41046217277966</v>
      </c>
      <c r="R57" s="66">
        <f t="shared" si="34"/>
        <v>49.41046217277966</v>
      </c>
      <c r="S57" s="66">
        <f t="shared" si="34"/>
        <v>49.41046217277966</v>
      </c>
      <c r="T57" s="66">
        <f t="shared" si="34"/>
        <v>49.41046217277966</v>
      </c>
      <c r="U57" s="66">
        <f t="shared" si="34"/>
        <v>49.41046217277966</v>
      </c>
      <c r="V57" s="66">
        <f t="shared" si="34"/>
        <v>49.41046217277966</v>
      </c>
      <c r="W57" s="66">
        <f t="shared" si="34"/>
        <v>49.41046217277966</v>
      </c>
      <c r="X57" s="66">
        <f t="shared" si="34"/>
        <v>49.41046217277966</v>
      </c>
      <c r="Y57" s="66">
        <f t="shared" si="34"/>
        <v>49.41046217277966</v>
      </c>
      <c r="Z57" s="66">
        <f t="shared" si="34"/>
        <v>49.41046217277966</v>
      </c>
      <c r="AA57" s="66">
        <f t="shared" si="34"/>
        <v>49.41046217277966</v>
      </c>
      <c r="AB57" s="66">
        <f t="shared" si="34"/>
        <v>49.41046217277966</v>
      </c>
      <c r="AC57" s="66">
        <f t="shared" si="34"/>
        <v>49.41046217277966</v>
      </c>
      <c r="AD57" s="66">
        <f t="shared" si="34"/>
        <v>49.41046217277966</v>
      </c>
      <c r="AE57" s="66">
        <f t="shared" si="34"/>
        <v>49.41046217277966</v>
      </c>
      <c r="AF57" s="66">
        <f t="shared" si="34"/>
        <v>49.41046217277966</v>
      </c>
      <c r="AG57" s="66">
        <f t="shared" si="34"/>
        <v>49.41046217277966</v>
      </c>
      <c r="AH57" s="66">
        <f t="shared" si="34"/>
        <v>49.41046217277966</v>
      </c>
      <c r="AI57" s="66">
        <f t="shared" si="34"/>
        <v>49.41046217277966</v>
      </c>
      <c r="AJ57" s="66">
        <f t="shared" si="34"/>
        <v>49.41046217277966</v>
      </c>
      <c r="AK57" s="66">
        <f t="shared" si="34"/>
        <v>49.41046217277966</v>
      </c>
      <c r="AL57" s="66">
        <f t="shared" si="34"/>
        <v>49.41046217277966</v>
      </c>
      <c r="AM57" s="66">
        <f t="shared" si="34"/>
        <v>49.41046217277966</v>
      </c>
      <c r="AN57" s="66">
        <f t="shared" si="34"/>
        <v>49.41046217277966</v>
      </c>
      <c r="AO57" s="66">
        <f t="shared" si="34"/>
        <v>49.41046217277966</v>
      </c>
      <c r="AP57" s="66">
        <f t="shared" si="34"/>
        <v>49.41046217277966</v>
      </c>
      <c r="AQ57" s="66">
        <f t="shared" si="34"/>
        <v>49.41046217277966</v>
      </c>
      <c r="AR57" s="66">
        <f t="shared" si="34"/>
        <v>49.41046217277966</v>
      </c>
      <c r="AS57" s="66">
        <f t="shared" si="34"/>
        <v>49.41046217277966</v>
      </c>
      <c r="AT57" s="66">
        <f t="shared" si="34"/>
        <v>49.41046217277966</v>
      </c>
      <c r="AU57" s="66">
        <f t="shared" si="34"/>
        <v>49.41046217277966</v>
      </c>
      <c r="AV57" s="66">
        <f t="shared" si="34"/>
        <v>49.41046217277966</v>
      </c>
      <c r="AW57" s="66">
        <f t="shared" si="34"/>
        <v>49.41046217277966</v>
      </c>
      <c r="AX57" s="66">
        <f t="shared" si="34"/>
        <v>49.41046217277966</v>
      </c>
      <c r="AY57" s="66">
        <f t="shared" si="34"/>
        <v>49.41046217277966</v>
      </c>
      <c r="AZ57" s="66">
        <f t="shared" si="34"/>
        <v>49.41046217277966</v>
      </c>
      <c r="BA57" s="66">
        <f t="shared" si="34"/>
        <v>49.41046217277966</v>
      </c>
      <c r="BB57" s="66">
        <f t="shared" si="34"/>
        <v>17.82929948277966</v>
      </c>
      <c r="BC57" s="66">
        <f t="shared" si="34"/>
        <v>0</v>
      </c>
      <c r="BD57" s="66">
        <f t="shared" si="34"/>
        <v>0</v>
      </c>
      <c r="BE57" s="66">
        <f t="shared" si="34"/>
        <v>0</v>
      </c>
      <c r="BF57" s="66">
        <f t="shared" si="34"/>
        <v>0</v>
      </c>
      <c r="BG57" s="66">
        <f t="shared" si="34"/>
        <v>0</v>
      </c>
      <c r="BH57" s="66">
        <f t="shared" si="34"/>
        <v>0</v>
      </c>
      <c r="BI57" s="66">
        <f t="shared" si="34"/>
        <v>0</v>
      </c>
      <c r="BJ57" s="66">
        <f t="shared" si="34"/>
        <v>0</v>
      </c>
      <c r="BK57" s="66">
        <f t="shared" si="34"/>
        <v>0</v>
      </c>
      <c r="BL57" s="66">
        <f t="shared" si="34"/>
        <v>0</v>
      </c>
      <c r="BM57" s="35"/>
      <c r="BN57" s="72">
        <f>SUM(B57:BM57)</f>
        <v>2438.941945948985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5">B51</f>
        <v>0</v>
      </c>
      <c r="C60" s="72">
        <f t="shared" si="35"/>
        <v>0</v>
      </c>
      <c r="D60" s="72">
        <f t="shared" si="35"/>
        <v>0</v>
      </c>
      <c r="E60" s="72">
        <f t="shared" si="35"/>
        <v>306.3964927730438</v>
      </c>
      <c r="F60" s="72">
        <f t="shared" si="35"/>
        <v>600.36508745141202</v>
      </c>
      <c r="G60" s="72">
        <f t="shared" si="35"/>
        <v>575.98000849195535</v>
      </c>
      <c r="H60" s="72">
        <f t="shared" si="35"/>
        <v>552.49988774938072</v>
      </c>
      <c r="I60" s="72">
        <f t="shared" si="35"/>
        <v>529.85698362971812</v>
      </c>
      <c r="J60" s="72">
        <f t="shared" si="35"/>
        <v>507.98876543084094</v>
      </c>
      <c r="K60" s="72">
        <f t="shared" si="35"/>
        <v>486.83704486049328</v>
      </c>
      <c r="L60" s="72">
        <f t="shared" si="35"/>
        <v>466.34797603628857</v>
      </c>
      <c r="M60" s="72">
        <f t="shared" si="35"/>
        <v>446.22888053299721</v>
      </c>
      <c r="N60" s="72">
        <f t="shared" si="35"/>
        <v>426.16189394814432</v>
      </c>
      <c r="O60" s="72">
        <f t="shared" si="35"/>
        <v>406.09490736329133</v>
      </c>
      <c r="P60" s="72">
        <f t="shared" si="35"/>
        <v>386.0279207784385</v>
      </c>
      <c r="Q60" s="72">
        <f t="shared" si="35"/>
        <v>365.96093419358562</v>
      </c>
      <c r="R60" s="72">
        <f t="shared" si="35"/>
        <v>345.89394760873279</v>
      </c>
      <c r="S60" s="72">
        <f t="shared" si="35"/>
        <v>325.82696102387979</v>
      </c>
      <c r="T60" s="72">
        <f t="shared" si="35"/>
        <v>305.75997443902691</v>
      </c>
      <c r="U60" s="72">
        <f t="shared" si="35"/>
        <v>285.69298785417408</v>
      </c>
      <c r="V60" s="72">
        <f t="shared" si="35"/>
        <v>265.62600126932108</v>
      </c>
      <c r="W60" s="72">
        <f t="shared" si="35"/>
        <v>245.55901468446822</v>
      </c>
      <c r="X60" s="72">
        <f t="shared" si="35"/>
        <v>225.49202809961525</v>
      </c>
      <c r="Y60" s="72">
        <f t="shared" si="35"/>
        <v>207.36262479870064</v>
      </c>
      <c r="Z60" s="72">
        <f t="shared" si="35"/>
        <v>193.10838806566233</v>
      </c>
      <c r="AA60" s="72">
        <f t="shared" si="35"/>
        <v>180.79173461656237</v>
      </c>
      <c r="AB60" s="72">
        <f t="shared" si="35"/>
        <v>168.47508116746226</v>
      </c>
      <c r="AC60" s="72">
        <f t="shared" si="35"/>
        <v>156.15842771836233</v>
      </c>
      <c r="AD60" s="72">
        <f t="shared" si="35"/>
        <v>143.84177426926223</v>
      </c>
      <c r="AE60" s="72">
        <f t="shared" si="35"/>
        <v>131.52512082016227</v>
      </c>
      <c r="AF60" s="72">
        <f t="shared" si="35"/>
        <v>119.2084673710622</v>
      </c>
      <c r="AG60" s="72">
        <f t="shared" si="35"/>
        <v>106.89181392196224</v>
      </c>
      <c r="AH60" s="72">
        <f t="shared" si="35"/>
        <v>94.575160472862152</v>
      </c>
      <c r="AI60" s="72">
        <f t="shared" si="35"/>
        <v>82.258507023762206</v>
      </c>
      <c r="AJ60" s="72">
        <f t="shared" si="35"/>
        <v>69.941853574662119</v>
      </c>
      <c r="AK60" s="72">
        <f t="shared" si="35"/>
        <v>57.625200125562166</v>
      </c>
      <c r="AL60" s="72">
        <f t="shared" si="35"/>
        <v>45.308546676462193</v>
      </c>
      <c r="AM60" s="72">
        <f t="shared" si="35"/>
        <v>32.991893227362233</v>
      </c>
      <c r="AN60" s="72">
        <f t="shared" si="35"/>
        <v>20.675239778262267</v>
      </c>
      <c r="AO60" s="72">
        <f t="shared" si="35"/>
        <v>8.3585863291623053</v>
      </c>
      <c r="AP60" s="72">
        <f t="shared" si="35"/>
        <v>-3.9580671199376578</v>
      </c>
      <c r="AQ60" s="72">
        <f t="shared" si="35"/>
        <v>-16.274720569037619</v>
      </c>
      <c r="AR60" s="72">
        <f t="shared" si="35"/>
        <v>-28.591374018137586</v>
      </c>
      <c r="AS60" s="72">
        <f t="shared" si="35"/>
        <v>-40.908027467237545</v>
      </c>
      <c r="AT60" s="72">
        <f t="shared" si="35"/>
        <v>-53.224680916337512</v>
      </c>
      <c r="AU60" s="72">
        <f t="shared" si="35"/>
        <v>-65.541334365437478</v>
      </c>
      <c r="AV60" s="72">
        <f t="shared" si="35"/>
        <v>-77.857987814537438</v>
      </c>
      <c r="AW60" s="72">
        <f t="shared" si="35"/>
        <v>-90.174641263637398</v>
      </c>
      <c r="AX60" s="72">
        <f t="shared" si="35"/>
        <v>-102.49129471273737</v>
      </c>
      <c r="AY60" s="72">
        <f t="shared" si="35"/>
        <v>-114.80794816183732</v>
      </c>
      <c r="AZ60" s="72">
        <f t="shared" si="35"/>
        <v>-127.12460161093729</v>
      </c>
      <c r="BA60" s="72">
        <f t="shared" si="35"/>
        <v>-139.44125506003724</v>
      </c>
      <c r="BB60" s="72">
        <f t="shared" si="35"/>
        <v>-72.80500178413746</v>
      </c>
      <c r="BC60" s="72">
        <f t="shared" si="35"/>
        <v>-1.0421783687671438E-2</v>
      </c>
      <c r="BD60" s="72">
        <f t="shared" si="35"/>
        <v>-1.0421783687671438E-2</v>
      </c>
      <c r="BE60" s="72">
        <f t="shared" si="35"/>
        <v>-1.0421783687671438E-2</v>
      </c>
      <c r="BF60" s="72">
        <f t="shared" si="35"/>
        <v>-1.0421783687671438E-2</v>
      </c>
      <c r="BG60" s="72">
        <f t="shared" si="35"/>
        <v>-1.0421783687671438E-2</v>
      </c>
      <c r="BH60" s="72">
        <f t="shared" si="35"/>
        <v>-1.0421783687671438E-2</v>
      </c>
      <c r="BI60" s="72">
        <f t="shared" si="35"/>
        <v>-1.0421783687671438E-2</v>
      </c>
      <c r="BJ60" s="72">
        <f t="shared" si="35"/>
        <v>-1.0421783687671438E-2</v>
      </c>
      <c r="BK60" s="72">
        <f t="shared" si="35"/>
        <v>-1.0421783687671438E-2</v>
      </c>
      <c r="BL60" s="72">
        <f t="shared" si="35"/>
        <v>-1.0421783687671438E-2</v>
      </c>
      <c r="BM60" s="35"/>
      <c r="BN60" s="72">
        <f>SUM(B60:BM60)</f>
        <v>8942.3909654752479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Structure'!AC14</f>
        <v>9.5200000000000007E-2</v>
      </c>
      <c r="H61" s="355">
        <f t="shared" ref="H61:BL61" si="36">G61</f>
        <v>9.5200000000000007E-2</v>
      </c>
      <c r="I61" s="355">
        <f t="shared" si="36"/>
        <v>9.5200000000000007E-2</v>
      </c>
      <c r="J61" s="355">
        <f t="shared" si="36"/>
        <v>9.5200000000000007E-2</v>
      </c>
      <c r="K61" s="355">
        <f t="shared" si="36"/>
        <v>9.5200000000000007E-2</v>
      </c>
      <c r="L61" s="355">
        <f t="shared" si="36"/>
        <v>9.5200000000000007E-2</v>
      </c>
      <c r="M61" s="355">
        <f t="shared" si="36"/>
        <v>9.5200000000000007E-2</v>
      </c>
      <c r="N61" s="355">
        <f t="shared" si="36"/>
        <v>9.5200000000000007E-2</v>
      </c>
      <c r="O61" s="355">
        <f t="shared" si="36"/>
        <v>9.5200000000000007E-2</v>
      </c>
      <c r="P61" s="355">
        <f t="shared" si="36"/>
        <v>9.5200000000000007E-2</v>
      </c>
      <c r="Q61" s="355">
        <f t="shared" si="36"/>
        <v>9.5200000000000007E-2</v>
      </c>
      <c r="R61" s="355">
        <f t="shared" si="36"/>
        <v>9.5200000000000007E-2</v>
      </c>
      <c r="S61" s="355">
        <f t="shared" si="36"/>
        <v>9.5200000000000007E-2</v>
      </c>
      <c r="T61" s="355">
        <f t="shared" si="36"/>
        <v>9.5200000000000007E-2</v>
      </c>
      <c r="U61" s="355">
        <f t="shared" si="36"/>
        <v>9.5200000000000007E-2</v>
      </c>
      <c r="V61" s="355">
        <f t="shared" si="36"/>
        <v>9.5200000000000007E-2</v>
      </c>
      <c r="W61" s="355">
        <f t="shared" si="36"/>
        <v>9.5200000000000007E-2</v>
      </c>
      <c r="X61" s="355">
        <f t="shared" si="36"/>
        <v>9.5200000000000007E-2</v>
      </c>
      <c r="Y61" s="355">
        <f t="shared" si="36"/>
        <v>9.5200000000000007E-2</v>
      </c>
      <c r="Z61" s="355">
        <f t="shared" si="36"/>
        <v>9.5200000000000007E-2</v>
      </c>
      <c r="AA61" s="355">
        <f t="shared" si="36"/>
        <v>9.5200000000000007E-2</v>
      </c>
      <c r="AB61" s="355">
        <f t="shared" si="36"/>
        <v>9.5200000000000007E-2</v>
      </c>
      <c r="AC61" s="355">
        <f t="shared" si="36"/>
        <v>9.5200000000000007E-2</v>
      </c>
      <c r="AD61" s="355">
        <f t="shared" si="36"/>
        <v>9.5200000000000007E-2</v>
      </c>
      <c r="AE61" s="355">
        <f t="shared" si="36"/>
        <v>9.5200000000000007E-2</v>
      </c>
      <c r="AF61" s="355">
        <f t="shared" si="36"/>
        <v>9.5200000000000007E-2</v>
      </c>
      <c r="AG61" s="355">
        <f t="shared" si="36"/>
        <v>9.5200000000000007E-2</v>
      </c>
      <c r="AH61" s="355">
        <f t="shared" si="36"/>
        <v>9.5200000000000007E-2</v>
      </c>
      <c r="AI61" s="355">
        <f t="shared" si="36"/>
        <v>9.5200000000000007E-2</v>
      </c>
      <c r="AJ61" s="355">
        <f t="shared" si="36"/>
        <v>9.5200000000000007E-2</v>
      </c>
      <c r="AK61" s="355">
        <f t="shared" si="36"/>
        <v>9.5200000000000007E-2</v>
      </c>
      <c r="AL61" s="355">
        <f t="shared" si="36"/>
        <v>9.5200000000000007E-2</v>
      </c>
      <c r="AM61" s="355">
        <f t="shared" si="36"/>
        <v>9.5200000000000007E-2</v>
      </c>
      <c r="AN61" s="355">
        <f t="shared" si="36"/>
        <v>9.5200000000000007E-2</v>
      </c>
      <c r="AO61" s="355">
        <f t="shared" si="36"/>
        <v>9.5200000000000007E-2</v>
      </c>
      <c r="AP61" s="355">
        <f t="shared" si="36"/>
        <v>9.5200000000000007E-2</v>
      </c>
      <c r="AQ61" s="355">
        <f t="shared" si="36"/>
        <v>9.5200000000000007E-2</v>
      </c>
      <c r="AR61" s="355">
        <f t="shared" si="36"/>
        <v>9.5200000000000007E-2</v>
      </c>
      <c r="AS61" s="355">
        <f t="shared" si="36"/>
        <v>9.5200000000000007E-2</v>
      </c>
      <c r="AT61" s="355">
        <f t="shared" si="36"/>
        <v>9.5200000000000007E-2</v>
      </c>
      <c r="AU61" s="355">
        <f t="shared" si="36"/>
        <v>9.5200000000000007E-2</v>
      </c>
      <c r="AV61" s="355">
        <f t="shared" si="36"/>
        <v>9.5200000000000007E-2</v>
      </c>
      <c r="AW61" s="355">
        <f t="shared" si="36"/>
        <v>9.5200000000000007E-2</v>
      </c>
      <c r="AX61" s="355">
        <f t="shared" si="36"/>
        <v>9.5200000000000007E-2</v>
      </c>
      <c r="AY61" s="355">
        <f t="shared" si="36"/>
        <v>9.5200000000000007E-2</v>
      </c>
      <c r="AZ61" s="355">
        <f t="shared" si="36"/>
        <v>9.5200000000000007E-2</v>
      </c>
      <c r="BA61" s="355">
        <f t="shared" si="36"/>
        <v>9.5200000000000007E-2</v>
      </c>
      <c r="BB61" s="355">
        <f t="shared" si="36"/>
        <v>9.5200000000000007E-2</v>
      </c>
      <c r="BC61" s="355">
        <f t="shared" si="36"/>
        <v>9.5200000000000007E-2</v>
      </c>
      <c r="BD61" s="355">
        <f t="shared" si="36"/>
        <v>9.5200000000000007E-2</v>
      </c>
      <c r="BE61" s="355">
        <f t="shared" si="36"/>
        <v>9.5200000000000007E-2</v>
      </c>
      <c r="BF61" s="355">
        <f t="shared" si="36"/>
        <v>9.5200000000000007E-2</v>
      </c>
      <c r="BG61" s="355">
        <f t="shared" si="36"/>
        <v>9.5200000000000007E-2</v>
      </c>
      <c r="BH61" s="355">
        <f t="shared" si="36"/>
        <v>9.5200000000000007E-2</v>
      </c>
      <c r="BI61" s="355">
        <f t="shared" si="36"/>
        <v>9.5200000000000007E-2</v>
      </c>
      <c r="BJ61" s="355">
        <f t="shared" si="36"/>
        <v>9.5200000000000007E-2</v>
      </c>
      <c r="BK61" s="355">
        <f t="shared" si="36"/>
        <v>9.5200000000000007E-2</v>
      </c>
      <c r="BL61" s="355">
        <f t="shared" si="36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7">+B60*B61</f>
        <v>0</v>
      </c>
      <c r="C62" s="72">
        <f t="shared" si="37"/>
        <v>0</v>
      </c>
      <c r="D62" s="72">
        <f t="shared" si="37"/>
        <v>0</v>
      </c>
      <c r="E62" s="72">
        <f t="shared" si="37"/>
        <v>29.444702955489511</v>
      </c>
      <c r="F62" s="72">
        <f>+F60*F61</f>
        <v>57.57501188659041</v>
      </c>
      <c r="G62" s="72">
        <f t="shared" ref="G62:BL62" si="38">+G60*G61</f>
        <v>54.833296808434156</v>
      </c>
      <c r="H62" s="72">
        <f t="shared" si="38"/>
        <v>52.597989313741046</v>
      </c>
      <c r="I62" s="72">
        <f t="shared" si="38"/>
        <v>50.44238484154917</v>
      </c>
      <c r="J62" s="72">
        <f t="shared" si="38"/>
        <v>48.360530469016062</v>
      </c>
      <c r="K62" s="72">
        <f t="shared" si="38"/>
        <v>46.346886670718966</v>
      </c>
      <c r="L62" s="72">
        <f t="shared" si="38"/>
        <v>44.396327318654677</v>
      </c>
      <c r="M62" s="72">
        <f t="shared" si="38"/>
        <v>42.480989426741338</v>
      </c>
      <c r="N62" s="72">
        <f t="shared" si="38"/>
        <v>40.570612303863342</v>
      </c>
      <c r="O62" s="72">
        <f t="shared" si="38"/>
        <v>38.660235180985339</v>
      </c>
      <c r="P62" s="72">
        <f t="shared" si="38"/>
        <v>36.74985805810735</v>
      </c>
      <c r="Q62" s="72">
        <f t="shared" si="38"/>
        <v>34.839480935229354</v>
      </c>
      <c r="R62" s="72">
        <f t="shared" si="38"/>
        <v>32.929103812351364</v>
      </c>
      <c r="S62" s="72">
        <f t="shared" si="38"/>
        <v>31.018726689473358</v>
      </c>
      <c r="T62" s="72">
        <f t="shared" si="38"/>
        <v>29.108349566595365</v>
      </c>
      <c r="U62" s="72">
        <f t="shared" si="38"/>
        <v>27.197972443717376</v>
      </c>
      <c r="V62" s="72">
        <f t="shared" si="38"/>
        <v>25.287595320839369</v>
      </c>
      <c r="W62" s="72">
        <f t="shared" si="38"/>
        <v>23.377218197961376</v>
      </c>
      <c r="X62" s="72">
        <f t="shared" si="38"/>
        <v>21.466841075083373</v>
      </c>
      <c r="Y62" s="72">
        <f t="shared" si="38"/>
        <v>19.740921880836304</v>
      </c>
      <c r="Z62" s="72">
        <f t="shared" si="38"/>
        <v>18.383918543851056</v>
      </c>
      <c r="AA62" s="72">
        <f t="shared" si="38"/>
        <v>17.211373135496739</v>
      </c>
      <c r="AB62" s="72">
        <f t="shared" si="38"/>
        <v>16.038827727142408</v>
      </c>
      <c r="AC62" s="72">
        <f t="shared" si="38"/>
        <v>14.866282318788095</v>
      </c>
      <c r="AD62" s="72">
        <f t="shared" si="38"/>
        <v>13.693736910433765</v>
      </c>
      <c r="AE62" s="72">
        <f t="shared" si="38"/>
        <v>12.52119150207945</v>
      </c>
      <c r="AF62" s="72">
        <f t="shared" si="38"/>
        <v>11.348646093725122</v>
      </c>
      <c r="AG62" s="72">
        <f t="shared" si="38"/>
        <v>10.176100685370805</v>
      </c>
      <c r="AH62" s="72">
        <f t="shared" si="38"/>
        <v>9.0035552770164777</v>
      </c>
      <c r="AI62" s="72">
        <f t="shared" si="38"/>
        <v>7.8310098686621625</v>
      </c>
      <c r="AJ62" s="72">
        <f t="shared" si="38"/>
        <v>6.658464460307834</v>
      </c>
      <c r="AK62" s="72">
        <f t="shared" si="38"/>
        <v>5.4859190519535188</v>
      </c>
      <c r="AL62" s="72">
        <f t="shared" si="38"/>
        <v>4.3133736435992009</v>
      </c>
      <c r="AM62" s="72">
        <f t="shared" si="38"/>
        <v>3.1408282352448849</v>
      </c>
      <c r="AN62" s="72">
        <f t="shared" si="38"/>
        <v>1.9682828268905679</v>
      </c>
      <c r="AO62" s="72">
        <f t="shared" si="38"/>
        <v>0.79573741853625157</v>
      </c>
      <c r="AP62" s="72">
        <f t="shared" si="38"/>
        <v>-0.37680798981806507</v>
      </c>
      <c r="AQ62" s="72">
        <f t="shared" si="38"/>
        <v>-1.5493533981723815</v>
      </c>
      <c r="AR62" s="72">
        <f t="shared" si="38"/>
        <v>-2.7218988065266982</v>
      </c>
      <c r="AS62" s="72">
        <f t="shared" si="38"/>
        <v>-3.8944442148810148</v>
      </c>
      <c r="AT62" s="72">
        <f t="shared" si="38"/>
        <v>-5.0669896232353313</v>
      </c>
      <c r="AU62" s="72">
        <f t="shared" si="38"/>
        <v>-6.2395350315896483</v>
      </c>
      <c r="AV62" s="72">
        <f t="shared" si="38"/>
        <v>-7.4120804399439644</v>
      </c>
      <c r="AW62" s="72">
        <f t="shared" si="38"/>
        <v>-8.5846258482982805</v>
      </c>
      <c r="AX62" s="72">
        <f t="shared" si="38"/>
        <v>-9.7571712566525992</v>
      </c>
      <c r="AY62" s="72">
        <f t="shared" si="38"/>
        <v>-10.929716665006913</v>
      </c>
      <c r="AZ62" s="72">
        <f t="shared" si="38"/>
        <v>-12.102262073361231</v>
      </c>
      <c r="BA62" s="72">
        <f t="shared" si="38"/>
        <v>-13.274807481715547</v>
      </c>
      <c r="BB62" s="72">
        <f t="shared" si="38"/>
        <v>-6.9310361698498868</v>
      </c>
      <c r="BC62" s="72">
        <f t="shared" si="38"/>
        <v>-9.9215380706632085E-4</v>
      </c>
      <c r="BD62" s="72">
        <f t="shared" si="38"/>
        <v>-9.9215380706632085E-4</v>
      </c>
      <c r="BE62" s="72">
        <f t="shared" si="38"/>
        <v>-9.9215380706632085E-4</v>
      </c>
      <c r="BF62" s="72">
        <f t="shared" si="38"/>
        <v>-9.9215380706632085E-4</v>
      </c>
      <c r="BG62" s="72">
        <f t="shared" si="38"/>
        <v>-9.9215380706632085E-4</v>
      </c>
      <c r="BH62" s="72">
        <f t="shared" si="38"/>
        <v>-9.9215380706632085E-4</v>
      </c>
      <c r="BI62" s="72">
        <f t="shared" si="38"/>
        <v>-9.9215380706632085E-4</v>
      </c>
      <c r="BJ62" s="72">
        <f t="shared" si="38"/>
        <v>-9.9215380706632085E-4</v>
      </c>
      <c r="BK62" s="72">
        <f t="shared" si="38"/>
        <v>-9.9215380706632085E-4</v>
      </c>
      <c r="BL62" s="72">
        <f t="shared" si="38"/>
        <v>-9.9215380706632085E-4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9">B57</f>
        <v>0</v>
      </c>
      <c r="C63" s="65">
        <f t="shared" si="39"/>
        <v>0</v>
      </c>
      <c r="D63" s="65">
        <f t="shared" si="39"/>
        <v>0</v>
      </c>
      <c r="E63" s="65">
        <f t="shared" si="39"/>
        <v>49.41046217277966</v>
      </c>
      <c r="F63" s="65">
        <f t="shared" si="39"/>
        <v>49.41046217277966</v>
      </c>
      <c r="G63" s="65">
        <f t="shared" si="39"/>
        <v>49.41046217277966</v>
      </c>
      <c r="H63" s="65">
        <f t="shared" si="39"/>
        <v>49.41046217277966</v>
      </c>
      <c r="I63" s="65">
        <f t="shared" si="39"/>
        <v>49.41046217277966</v>
      </c>
      <c r="J63" s="65">
        <f t="shared" si="39"/>
        <v>49.41046217277966</v>
      </c>
      <c r="K63" s="65">
        <f t="shared" si="39"/>
        <v>49.41046217277966</v>
      </c>
      <c r="L63" s="65">
        <f t="shared" si="39"/>
        <v>49.41046217277966</v>
      </c>
      <c r="M63" s="65">
        <f t="shared" si="39"/>
        <v>49.41046217277966</v>
      </c>
      <c r="N63" s="65">
        <f t="shared" si="39"/>
        <v>49.41046217277966</v>
      </c>
      <c r="O63" s="65">
        <f t="shared" si="39"/>
        <v>49.41046217277966</v>
      </c>
      <c r="P63" s="65">
        <f t="shared" si="39"/>
        <v>49.41046217277966</v>
      </c>
      <c r="Q63" s="65">
        <f t="shared" si="39"/>
        <v>49.41046217277966</v>
      </c>
      <c r="R63" s="65">
        <f t="shared" si="39"/>
        <v>49.41046217277966</v>
      </c>
      <c r="S63" s="65">
        <f t="shared" si="39"/>
        <v>49.41046217277966</v>
      </c>
      <c r="T63" s="65">
        <f t="shared" si="39"/>
        <v>49.41046217277966</v>
      </c>
      <c r="U63" s="65">
        <f t="shared" si="39"/>
        <v>49.41046217277966</v>
      </c>
      <c r="V63" s="65">
        <f t="shared" si="39"/>
        <v>49.41046217277966</v>
      </c>
      <c r="W63" s="65">
        <f t="shared" si="39"/>
        <v>49.41046217277966</v>
      </c>
      <c r="X63" s="65">
        <f t="shared" si="39"/>
        <v>49.41046217277966</v>
      </c>
      <c r="Y63" s="65">
        <f t="shared" si="39"/>
        <v>49.41046217277966</v>
      </c>
      <c r="Z63" s="65">
        <f t="shared" si="39"/>
        <v>49.41046217277966</v>
      </c>
      <c r="AA63" s="65">
        <f t="shared" si="39"/>
        <v>49.41046217277966</v>
      </c>
      <c r="AB63" s="65">
        <f t="shared" si="39"/>
        <v>49.41046217277966</v>
      </c>
      <c r="AC63" s="65">
        <f t="shared" si="39"/>
        <v>49.41046217277966</v>
      </c>
      <c r="AD63" s="65">
        <f t="shared" si="39"/>
        <v>49.41046217277966</v>
      </c>
      <c r="AE63" s="65">
        <f t="shared" si="39"/>
        <v>49.41046217277966</v>
      </c>
      <c r="AF63" s="65">
        <f t="shared" si="39"/>
        <v>49.41046217277966</v>
      </c>
      <c r="AG63" s="65">
        <f t="shared" si="39"/>
        <v>49.41046217277966</v>
      </c>
      <c r="AH63" s="65">
        <f t="shared" si="39"/>
        <v>49.41046217277966</v>
      </c>
      <c r="AI63" s="65">
        <f t="shared" si="39"/>
        <v>49.41046217277966</v>
      </c>
      <c r="AJ63" s="65">
        <f t="shared" si="39"/>
        <v>49.41046217277966</v>
      </c>
      <c r="AK63" s="65">
        <f t="shared" si="39"/>
        <v>49.41046217277966</v>
      </c>
      <c r="AL63" s="65">
        <f t="shared" si="39"/>
        <v>49.41046217277966</v>
      </c>
      <c r="AM63" s="65">
        <f t="shared" si="39"/>
        <v>49.41046217277966</v>
      </c>
      <c r="AN63" s="65">
        <f t="shared" si="39"/>
        <v>49.41046217277966</v>
      </c>
      <c r="AO63" s="65">
        <f t="shared" si="39"/>
        <v>49.41046217277966</v>
      </c>
      <c r="AP63" s="65">
        <f t="shared" si="39"/>
        <v>49.41046217277966</v>
      </c>
      <c r="AQ63" s="65">
        <f t="shared" si="39"/>
        <v>49.41046217277966</v>
      </c>
      <c r="AR63" s="65">
        <f t="shared" si="39"/>
        <v>49.41046217277966</v>
      </c>
      <c r="AS63" s="65">
        <f t="shared" si="39"/>
        <v>49.41046217277966</v>
      </c>
      <c r="AT63" s="65">
        <f t="shared" si="39"/>
        <v>49.41046217277966</v>
      </c>
      <c r="AU63" s="65">
        <f t="shared" si="39"/>
        <v>49.41046217277966</v>
      </c>
      <c r="AV63" s="65">
        <f t="shared" si="39"/>
        <v>49.41046217277966</v>
      </c>
      <c r="AW63" s="65">
        <f t="shared" si="39"/>
        <v>49.41046217277966</v>
      </c>
      <c r="AX63" s="65">
        <f t="shared" si="39"/>
        <v>49.41046217277966</v>
      </c>
      <c r="AY63" s="65">
        <f t="shared" si="39"/>
        <v>49.41046217277966</v>
      </c>
      <c r="AZ63" s="65">
        <f t="shared" si="39"/>
        <v>49.41046217277966</v>
      </c>
      <c r="BA63" s="65">
        <f t="shared" si="39"/>
        <v>49.41046217277966</v>
      </c>
      <c r="BB63" s="65">
        <f t="shared" si="39"/>
        <v>17.82929948277966</v>
      </c>
      <c r="BC63" s="65">
        <f t="shared" si="39"/>
        <v>0</v>
      </c>
      <c r="BD63" s="65">
        <f t="shared" si="39"/>
        <v>0</v>
      </c>
      <c r="BE63" s="65">
        <f t="shared" si="39"/>
        <v>0</v>
      </c>
      <c r="BF63" s="65">
        <f t="shared" si="39"/>
        <v>0</v>
      </c>
      <c r="BG63" s="65">
        <f t="shared" si="39"/>
        <v>0</v>
      </c>
      <c r="BH63" s="65">
        <f t="shared" si="39"/>
        <v>0</v>
      </c>
      <c r="BI63" s="65">
        <f t="shared" si="39"/>
        <v>0</v>
      </c>
      <c r="BJ63" s="65">
        <f t="shared" si="39"/>
        <v>0</v>
      </c>
      <c r="BK63" s="65">
        <f t="shared" si="39"/>
        <v>0</v>
      </c>
      <c r="BL63" s="65">
        <f t="shared" si="39"/>
        <v>0</v>
      </c>
      <c r="BM63" s="35"/>
      <c r="BN63" s="72">
        <f>SUM(B63:BM63)</f>
        <v>2438.941945948985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40">SUM(C62:C63)</f>
        <v>0</v>
      </c>
      <c r="D64" s="72">
        <f t="shared" si="40"/>
        <v>0</v>
      </c>
      <c r="E64" s="72">
        <f t="shared" si="40"/>
        <v>78.855165128269164</v>
      </c>
      <c r="F64" s="72">
        <f t="shared" si="40"/>
        <v>106.98547405937006</v>
      </c>
      <c r="G64" s="72">
        <f t="shared" si="40"/>
        <v>104.24375898121382</v>
      </c>
      <c r="H64" s="72">
        <f t="shared" si="40"/>
        <v>102.0084514865207</v>
      </c>
      <c r="I64" s="72">
        <f t="shared" si="40"/>
        <v>99.85284701432883</v>
      </c>
      <c r="J64" s="72">
        <f t="shared" si="40"/>
        <v>97.770992641795715</v>
      </c>
      <c r="K64" s="72">
        <f t="shared" si="40"/>
        <v>95.757348843498619</v>
      </c>
      <c r="L64" s="72">
        <f t="shared" si="40"/>
        <v>93.80678949143433</v>
      </c>
      <c r="M64" s="72">
        <f t="shared" si="40"/>
        <v>91.891451599520991</v>
      </c>
      <c r="N64" s="72">
        <f t="shared" si="40"/>
        <v>89.981074476643002</v>
      </c>
      <c r="O64" s="72">
        <f t="shared" si="40"/>
        <v>88.070697353764999</v>
      </c>
      <c r="P64" s="72">
        <f t="shared" si="40"/>
        <v>86.16032023088701</v>
      </c>
      <c r="Q64" s="72">
        <f t="shared" si="40"/>
        <v>84.249943108009006</v>
      </c>
      <c r="R64" s="72">
        <f t="shared" si="40"/>
        <v>82.339565985131031</v>
      </c>
      <c r="S64" s="72">
        <f t="shared" si="40"/>
        <v>80.429188862253014</v>
      </c>
      <c r="T64" s="72">
        <f t="shared" si="40"/>
        <v>78.518811739375025</v>
      </c>
      <c r="U64" s="72">
        <f t="shared" si="40"/>
        <v>76.608434616497036</v>
      </c>
      <c r="V64" s="72">
        <f t="shared" si="40"/>
        <v>74.698057493619032</v>
      </c>
      <c r="W64" s="72">
        <f t="shared" si="40"/>
        <v>72.787680370741043</v>
      </c>
      <c r="X64" s="72">
        <f t="shared" si="40"/>
        <v>70.87730324786304</v>
      </c>
      <c r="Y64" s="72">
        <f t="shared" si="40"/>
        <v>69.151384053615971</v>
      </c>
      <c r="Z64" s="72">
        <f t="shared" si="40"/>
        <v>67.794380716630712</v>
      </c>
      <c r="AA64" s="72">
        <f t="shared" si="40"/>
        <v>66.621835308276403</v>
      </c>
      <c r="AB64" s="72">
        <f t="shared" si="40"/>
        <v>65.449289899922064</v>
      </c>
      <c r="AC64" s="72">
        <f t="shared" si="40"/>
        <v>64.276744491567754</v>
      </c>
      <c r="AD64" s="72">
        <f t="shared" si="40"/>
        <v>63.104199083213423</v>
      </c>
      <c r="AE64" s="72">
        <f t="shared" si="40"/>
        <v>61.931653674859106</v>
      </c>
      <c r="AF64" s="72">
        <f t="shared" si="40"/>
        <v>60.759108266504782</v>
      </c>
      <c r="AG64" s="72">
        <f t="shared" si="40"/>
        <v>59.586562858150465</v>
      </c>
      <c r="AH64" s="72">
        <f t="shared" si="40"/>
        <v>58.414017449796134</v>
      </c>
      <c r="AI64" s="72">
        <f t="shared" si="40"/>
        <v>57.241472041441824</v>
      </c>
      <c r="AJ64" s="72">
        <f t="shared" si="40"/>
        <v>56.068926633087493</v>
      </c>
      <c r="AK64" s="72">
        <f t="shared" si="40"/>
        <v>54.896381224733176</v>
      </c>
      <c r="AL64" s="72">
        <f t="shared" si="40"/>
        <v>53.723835816378859</v>
      </c>
      <c r="AM64" s="72">
        <f t="shared" si="40"/>
        <v>52.551290408024542</v>
      </c>
      <c r="AN64" s="72">
        <f t="shared" si="40"/>
        <v>51.378744999670225</v>
      </c>
      <c r="AO64" s="72">
        <f t="shared" si="40"/>
        <v>50.206199591315908</v>
      </c>
      <c r="AP64" s="72">
        <f t="shared" si="40"/>
        <v>49.033654182961598</v>
      </c>
      <c r="AQ64" s="72">
        <f t="shared" si="40"/>
        <v>47.861108774607281</v>
      </c>
      <c r="AR64" s="72">
        <f t="shared" si="40"/>
        <v>46.688563366252964</v>
      </c>
      <c r="AS64" s="72">
        <f t="shared" si="40"/>
        <v>45.516017957898647</v>
      </c>
      <c r="AT64" s="72">
        <f t="shared" si="40"/>
        <v>44.34347254954433</v>
      </c>
      <c r="AU64" s="72">
        <f t="shared" si="40"/>
        <v>43.170927141190013</v>
      </c>
      <c r="AV64" s="72">
        <f t="shared" si="40"/>
        <v>41.998381732835696</v>
      </c>
      <c r="AW64" s="72">
        <f t="shared" si="40"/>
        <v>40.825836324481379</v>
      </c>
      <c r="AX64" s="72">
        <f t="shared" si="40"/>
        <v>39.653290916127062</v>
      </c>
      <c r="AY64" s="72">
        <f t="shared" si="40"/>
        <v>38.480745507772745</v>
      </c>
      <c r="AZ64" s="72">
        <f t="shared" si="40"/>
        <v>37.308200099418428</v>
      </c>
      <c r="BA64" s="72">
        <f t="shared" si="40"/>
        <v>36.135654691064111</v>
      </c>
      <c r="BB64" s="72">
        <f t="shared" si="40"/>
        <v>10.898263312929775</v>
      </c>
      <c r="BC64" s="72">
        <f t="shared" si="40"/>
        <v>-9.9215380706632085E-4</v>
      </c>
      <c r="BD64" s="72">
        <f t="shared" si="40"/>
        <v>-9.9215380706632085E-4</v>
      </c>
      <c r="BE64" s="72">
        <f t="shared" si="40"/>
        <v>-9.9215380706632085E-4</v>
      </c>
      <c r="BF64" s="72">
        <f t="shared" si="40"/>
        <v>-9.9215380706632085E-4</v>
      </c>
      <c r="BG64" s="72">
        <f t="shared" si="40"/>
        <v>-9.9215380706632085E-4</v>
      </c>
      <c r="BH64" s="72">
        <f t="shared" si="40"/>
        <v>-9.9215380706632085E-4</v>
      </c>
      <c r="BI64" s="72">
        <f t="shared" si="40"/>
        <v>-9.9215380706632085E-4</v>
      </c>
      <c r="BJ64" s="72">
        <f t="shared" si="40"/>
        <v>-9.9215380706632085E-4</v>
      </c>
      <c r="BK64" s="72">
        <f t="shared" si="40"/>
        <v>-9.9215380706632085E-4</v>
      </c>
      <c r="BL64" s="72">
        <f t="shared" si="40"/>
        <v>-9.9215380706632085E-4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1">F65</f>
        <v>1.0297600659046442</v>
      </c>
      <c r="H65" s="211">
        <f t="shared" si="41"/>
        <v>1.0297600659046442</v>
      </c>
      <c r="I65" s="211">
        <f t="shared" si="41"/>
        <v>1.0297600659046442</v>
      </c>
      <c r="J65" s="211">
        <f t="shared" si="41"/>
        <v>1.0297600659046442</v>
      </c>
      <c r="K65" s="211">
        <f t="shared" si="41"/>
        <v>1.0297600659046442</v>
      </c>
      <c r="L65" s="211">
        <f t="shared" si="41"/>
        <v>1.0297600659046442</v>
      </c>
      <c r="M65" s="211">
        <f t="shared" si="41"/>
        <v>1.0297600659046442</v>
      </c>
      <c r="N65" s="211">
        <f t="shared" si="41"/>
        <v>1.0297600659046442</v>
      </c>
      <c r="O65" s="211">
        <f t="shared" si="41"/>
        <v>1.0297600659046442</v>
      </c>
      <c r="P65" s="211">
        <f t="shared" si="41"/>
        <v>1.0297600659046442</v>
      </c>
      <c r="Q65" s="211">
        <f t="shared" si="41"/>
        <v>1.0297600659046442</v>
      </c>
      <c r="R65" s="211">
        <f t="shared" si="41"/>
        <v>1.0297600659046442</v>
      </c>
      <c r="S65" s="211">
        <f t="shared" si="41"/>
        <v>1.0297600659046442</v>
      </c>
      <c r="T65" s="211">
        <f t="shared" si="41"/>
        <v>1.0297600659046442</v>
      </c>
      <c r="U65" s="211">
        <f t="shared" si="41"/>
        <v>1.0297600659046442</v>
      </c>
      <c r="V65" s="211">
        <f t="shared" si="41"/>
        <v>1.0297600659046442</v>
      </c>
      <c r="W65" s="211">
        <f t="shared" si="41"/>
        <v>1.0297600659046442</v>
      </c>
      <c r="X65" s="211">
        <f t="shared" si="41"/>
        <v>1.0297600659046442</v>
      </c>
      <c r="Y65" s="211">
        <f t="shared" si="41"/>
        <v>1.0297600659046442</v>
      </c>
      <c r="Z65" s="211">
        <f t="shared" si="41"/>
        <v>1.0297600659046442</v>
      </c>
      <c r="AA65" s="211">
        <f t="shared" si="41"/>
        <v>1.0297600659046442</v>
      </c>
      <c r="AB65" s="211">
        <f t="shared" si="41"/>
        <v>1.0297600659046442</v>
      </c>
      <c r="AC65" s="211">
        <f t="shared" si="41"/>
        <v>1.0297600659046442</v>
      </c>
      <c r="AD65" s="211">
        <f t="shared" si="41"/>
        <v>1.0297600659046442</v>
      </c>
      <c r="AE65" s="211">
        <f t="shared" si="41"/>
        <v>1.0297600659046442</v>
      </c>
      <c r="AF65" s="211">
        <f t="shared" si="41"/>
        <v>1.0297600659046442</v>
      </c>
      <c r="AG65" s="211">
        <f t="shared" si="41"/>
        <v>1.0297600659046442</v>
      </c>
      <c r="AH65" s="211">
        <f t="shared" si="41"/>
        <v>1.0297600659046442</v>
      </c>
      <c r="AI65" s="211">
        <f t="shared" si="41"/>
        <v>1.0297600659046442</v>
      </c>
      <c r="AJ65" s="211">
        <f t="shared" si="41"/>
        <v>1.0297600659046442</v>
      </c>
      <c r="AK65" s="211">
        <f t="shared" si="41"/>
        <v>1.0297600659046442</v>
      </c>
      <c r="AL65" s="211">
        <f t="shared" si="41"/>
        <v>1.0297600659046442</v>
      </c>
      <c r="AM65" s="211">
        <f t="shared" si="41"/>
        <v>1.0297600659046442</v>
      </c>
      <c r="AN65" s="211">
        <f t="shared" si="41"/>
        <v>1.0297600659046442</v>
      </c>
      <c r="AO65" s="211">
        <f t="shared" si="41"/>
        <v>1.0297600659046442</v>
      </c>
      <c r="AP65" s="211">
        <f t="shared" si="41"/>
        <v>1.0297600659046442</v>
      </c>
      <c r="AQ65" s="211">
        <f t="shared" si="41"/>
        <v>1.0297600659046442</v>
      </c>
      <c r="AR65" s="211">
        <f t="shared" si="41"/>
        <v>1.0297600659046442</v>
      </c>
      <c r="AS65" s="211">
        <f t="shared" si="41"/>
        <v>1.0297600659046442</v>
      </c>
      <c r="AT65" s="211">
        <f t="shared" si="41"/>
        <v>1.0297600659046442</v>
      </c>
      <c r="AU65" s="211">
        <f t="shared" si="41"/>
        <v>1.0297600659046442</v>
      </c>
      <c r="AV65" s="211">
        <f t="shared" si="41"/>
        <v>1.0297600659046442</v>
      </c>
      <c r="AW65" s="211">
        <f t="shared" si="41"/>
        <v>1.0297600659046442</v>
      </c>
      <c r="AX65" s="211">
        <f t="shared" si="41"/>
        <v>1.0297600659046442</v>
      </c>
      <c r="AY65" s="211">
        <f t="shared" si="41"/>
        <v>1.0297600659046442</v>
      </c>
      <c r="AZ65" s="211">
        <f t="shared" si="41"/>
        <v>1.0297600659046442</v>
      </c>
      <c r="BA65" s="211">
        <f t="shared" si="41"/>
        <v>1.0297600659046442</v>
      </c>
      <c r="BB65" s="211">
        <f t="shared" si="41"/>
        <v>1.0297600659046442</v>
      </c>
      <c r="BC65" s="211">
        <f t="shared" si="41"/>
        <v>1.0297600659046442</v>
      </c>
      <c r="BD65" s="211">
        <f t="shared" si="41"/>
        <v>1.0297600659046442</v>
      </c>
      <c r="BE65" s="211">
        <f t="shared" si="41"/>
        <v>1.0297600659046442</v>
      </c>
      <c r="BF65" s="211">
        <f t="shared" si="41"/>
        <v>1.0297600659046442</v>
      </c>
      <c r="BG65" s="211">
        <f t="shared" si="41"/>
        <v>1.0297600659046442</v>
      </c>
      <c r="BH65" s="211">
        <f t="shared" si="41"/>
        <v>1.0297600659046442</v>
      </c>
      <c r="BI65" s="211">
        <f t="shared" si="41"/>
        <v>1.0297600659046442</v>
      </c>
      <c r="BJ65" s="211">
        <f t="shared" si="41"/>
        <v>1.0297600659046442</v>
      </c>
      <c r="BK65" s="211">
        <f t="shared" si="41"/>
        <v>1.0297600659046442</v>
      </c>
      <c r="BL65" s="211">
        <f t="shared" si="41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2">C64*C65</f>
        <v>0</v>
      </c>
      <c r="D66" s="116">
        <f t="shared" si="42"/>
        <v>0</v>
      </c>
      <c r="E66" s="116">
        <f t="shared" si="42"/>
        <v>81.201900039408059</v>
      </c>
      <c r="F66" s="116">
        <f t="shared" si="42"/>
        <v>110.16936881821651</v>
      </c>
      <c r="G66" s="116">
        <f t="shared" si="42"/>
        <v>107.34606011864258</v>
      </c>
      <c r="H66" s="116">
        <f t="shared" si="42"/>
        <v>105.04422972559026</v>
      </c>
      <c r="I66" s="116">
        <f t="shared" si="42"/>
        <v>102.82447432224161</v>
      </c>
      <c r="J66" s="116">
        <f t="shared" si="42"/>
        <v>100.68066382637804</v>
      </c>
      <c r="K66" s="116">
        <f t="shared" si="42"/>
        <v>98.607093855935148</v>
      </c>
      <c r="L66" s="116">
        <f t="shared" si="42"/>
        <v>96.598485729002505</v>
      </c>
      <c r="M66" s="116">
        <f t="shared" si="42"/>
        <v>94.626147255196159</v>
      </c>
      <c r="N66" s="116">
        <f t="shared" si="42"/>
        <v>92.6589171832386</v>
      </c>
      <c r="O66" s="116">
        <f t="shared" si="42"/>
        <v>90.691687111281013</v>
      </c>
      <c r="P66" s="116">
        <f t="shared" si="42"/>
        <v>88.724457039323454</v>
      </c>
      <c r="Q66" s="116">
        <f t="shared" si="42"/>
        <v>86.757226967365881</v>
      </c>
      <c r="R66" s="116">
        <f t="shared" si="42"/>
        <v>84.789996895408336</v>
      </c>
      <c r="S66" s="116">
        <f t="shared" si="42"/>
        <v>82.822766823450735</v>
      </c>
      <c r="T66" s="116">
        <f t="shared" si="42"/>
        <v>80.855536751493176</v>
      </c>
      <c r="U66" s="116">
        <f t="shared" si="42"/>
        <v>78.888306679535617</v>
      </c>
      <c r="V66" s="116">
        <f t="shared" si="42"/>
        <v>76.92107660757803</v>
      </c>
      <c r="W66" s="116">
        <f t="shared" si="42"/>
        <v>74.953846535620471</v>
      </c>
      <c r="X66" s="116">
        <f t="shared" si="42"/>
        <v>72.986616463662898</v>
      </c>
      <c r="Y66" s="116">
        <f t="shared" si="42"/>
        <v>71.209333800448945</v>
      </c>
      <c r="Z66" s="116">
        <f t="shared" si="42"/>
        <v>69.811945954722177</v>
      </c>
      <c r="AA66" s="116">
        <f t="shared" si="42"/>
        <v>68.604505517739057</v>
      </c>
      <c r="AB66" s="116">
        <f t="shared" si="42"/>
        <v>67.397065080755908</v>
      </c>
      <c r="AC66" s="116">
        <f t="shared" si="42"/>
        <v>66.189624643772788</v>
      </c>
      <c r="AD66" s="116">
        <f t="shared" si="42"/>
        <v>64.98218420678964</v>
      </c>
      <c r="AE66" s="116">
        <f t="shared" si="42"/>
        <v>63.774743769806513</v>
      </c>
      <c r="AF66" s="116">
        <f t="shared" si="42"/>
        <v>62.567303332823379</v>
      </c>
      <c r="AG66" s="116">
        <f t="shared" si="42"/>
        <v>61.359862895840244</v>
      </c>
      <c r="AH66" s="116">
        <f t="shared" si="42"/>
        <v>60.152422458857103</v>
      </c>
      <c r="AI66" s="116">
        <f t="shared" si="42"/>
        <v>58.944982021873983</v>
      </c>
      <c r="AJ66" s="116">
        <f t="shared" si="42"/>
        <v>57.737541584890835</v>
      </c>
      <c r="AK66" s="116">
        <f t="shared" si="42"/>
        <v>56.530101147907708</v>
      </c>
      <c r="AL66" s="116">
        <f t="shared" si="42"/>
        <v>55.32266071092458</v>
      </c>
      <c r="AM66" s="116">
        <f t="shared" si="42"/>
        <v>54.115220273941446</v>
      </c>
      <c r="AN66" s="116">
        <f t="shared" si="42"/>
        <v>52.907779836958319</v>
      </c>
      <c r="AO66" s="116">
        <f t="shared" si="42"/>
        <v>51.700339399975192</v>
      </c>
      <c r="AP66" s="116">
        <f t="shared" si="42"/>
        <v>50.492898962992065</v>
      </c>
      <c r="AQ66" s="116">
        <f t="shared" si="42"/>
        <v>49.285458526008938</v>
      </c>
      <c r="AR66" s="116">
        <f t="shared" si="42"/>
        <v>48.078018089025811</v>
      </c>
      <c r="AS66" s="116">
        <f t="shared" si="42"/>
        <v>46.870577652042677</v>
      </c>
      <c r="AT66" s="116">
        <f t="shared" si="42"/>
        <v>45.66313721505955</v>
      </c>
      <c r="AU66" s="116">
        <f t="shared" si="42"/>
        <v>44.455696778076423</v>
      </c>
      <c r="AV66" s="116">
        <f t="shared" si="42"/>
        <v>43.248256341093288</v>
      </c>
      <c r="AW66" s="116">
        <f t="shared" si="42"/>
        <v>42.040815904110161</v>
      </c>
      <c r="AX66" s="116">
        <f t="shared" si="42"/>
        <v>40.833375467127034</v>
      </c>
      <c r="AY66" s="116">
        <f t="shared" si="42"/>
        <v>39.6259350301439</v>
      </c>
      <c r="AZ66" s="116">
        <f t="shared" si="42"/>
        <v>38.418494593160773</v>
      </c>
      <c r="BA66" s="116">
        <f t="shared" si="42"/>
        <v>37.211054156177646</v>
      </c>
      <c r="BB66" s="116">
        <f t="shared" si="42"/>
        <v>11.22259634736873</v>
      </c>
      <c r="BC66" s="116">
        <f t="shared" si="42"/>
        <v>-1.0216803697521582E-3</v>
      </c>
      <c r="BD66" s="116">
        <f t="shared" si="42"/>
        <v>-1.0216803697521582E-3</v>
      </c>
      <c r="BE66" s="116">
        <f t="shared" si="42"/>
        <v>-1.0216803697521582E-3</v>
      </c>
      <c r="BF66" s="116">
        <f t="shared" si="42"/>
        <v>-1.0216803697521582E-3</v>
      </c>
      <c r="BG66" s="116">
        <f t="shared" si="42"/>
        <v>-1.0216803697521582E-3</v>
      </c>
      <c r="BH66" s="116">
        <f t="shared" si="42"/>
        <v>-1.0216803697521582E-3</v>
      </c>
      <c r="BI66" s="116">
        <f t="shared" si="42"/>
        <v>-1.0216803697521582E-3</v>
      </c>
      <c r="BJ66" s="116">
        <f t="shared" si="42"/>
        <v>-1.0216803697521582E-3</v>
      </c>
      <c r="BK66" s="116">
        <f t="shared" si="42"/>
        <v>-1.0216803697521582E-3</v>
      </c>
      <c r="BL66" s="116">
        <f t="shared" si="42"/>
        <v>-1.0216803697521582E-3</v>
      </c>
      <c r="BM66" s="110"/>
      <c r="BN66" s="304">
        <f>SUM(B66:BM66)</f>
        <v>3388.8925736452857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3">B20</f>
        <v>0</v>
      </c>
      <c r="C72" s="84">
        <f t="shared" si="43"/>
        <v>0</v>
      </c>
      <c r="D72" s="84">
        <f t="shared" si="43"/>
        <v>0</v>
      </c>
      <c r="E72" s="84">
        <f t="shared" si="43"/>
        <v>631.62325380000004</v>
      </c>
      <c r="F72" s="84">
        <f t="shared" si="43"/>
        <v>0</v>
      </c>
      <c r="G72" s="84">
        <f t="shared" si="43"/>
        <v>0</v>
      </c>
      <c r="H72" s="84">
        <f t="shared" si="43"/>
        <v>0</v>
      </c>
      <c r="I72" s="84">
        <f t="shared" si="43"/>
        <v>0</v>
      </c>
      <c r="J72" s="84">
        <f t="shared" si="43"/>
        <v>0</v>
      </c>
      <c r="K72" s="84">
        <f t="shared" si="43"/>
        <v>0</v>
      </c>
      <c r="L72" s="84">
        <f t="shared" si="43"/>
        <v>0</v>
      </c>
      <c r="M72" s="84">
        <f t="shared" si="43"/>
        <v>0</v>
      </c>
      <c r="N72" s="84">
        <f t="shared" si="43"/>
        <v>0</v>
      </c>
      <c r="O72" s="84">
        <f t="shared" si="43"/>
        <v>0</v>
      </c>
      <c r="P72" s="84">
        <f t="shared" si="43"/>
        <v>0</v>
      </c>
      <c r="Q72" s="84">
        <f t="shared" si="43"/>
        <v>0</v>
      </c>
      <c r="R72" s="84">
        <f t="shared" si="43"/>
        <v>0</v>
      </c>
      <c r="S72" s="84">
        <f t="shared" si="43"/>
        <v>0</v>
      </c>
      <c r="T72" s="84">
        <f t="shared" si="43"/>
        <v>0</v>
      </c>
      <c r="U72" s="84">
        <f t="shared" si="43"/>
        <v>0</v>
      </c>
      <c r="V72" s="84">
        <f t="shared" si="43"/>
        <v>0</v>
      </c>
      <c r="W72" s="84">
        <f t="shared" si="43"/>
        <v>0</v>
      </c>
      <c r="X72" s="84">
        <f t="shared" si="43"/>
        <v>0</v>
      </c>
      <c r="Y72" s="84">
        <f t="shared" si="43"/>
        <v>0</v>
      </c>
      <c r="Z72" s="84">
        <f t="shared" si="43"/>
        <v>0</v>
      </c>
      <c r="AA72" s="84">
        <f t="shared" si="43"/>
        <v>0</v>
      </c>
      <c r="AB72" s="84">
        <f t="shared" si="43"/>
        <v>0</v>
      </c>
      <c r="AC72" s="84">
        <f t="shared" si="43"/>
        <v>0</v>
      </c>
      <c r="AD72" s="84">
        <f t="shared" si="43"/>
        <v>0</v>
      </c>
      <c r="AE72" s="84">
        <f t="shared" si="43"/>
        <v>0</v>
      </c>
      <c r="AF72" s="84">
        <f t="shared" si="43"/>
        <v>0</v>
      </c>
      <c r="AG72" s="84">
        <f t="shared" si="43"/>
        <v>0</v>
      </c>
      <c r="AH72" s="84">
        <f t="shared" si="43"/>
        <v>0</v>
      </c>
      <c r="AI72" s="84">
        <f t="shared" si="43"/>
        <v>0</v>
      </c>
      <c r="AJ72" s="84">
        <f t="shared" si="43"/>
        <v>0</v>
      </c>
      <c r="AK72" s="84">
        <f t="shared" si="43"/>
        <v>0</v>
      </c>
      <c r="AL72" s="84">
        <f t="shared" si="43"/>
        <v>0</v>
      </c>
      <c r="AM72" s="84">
        <f t="shared" si="43"/>
        <v>0</v>
      </c>
      <c r="AN72" s="84">
        <f t="shared" si="43"/>
        <v>0</v>
      </c>
      <c r="AO72" s="84">
        <f t="shared" si="43"/>
        <v>0</v>
      </c>
      <c r="AP72" s="84">
        <f t="shared" si="43"/>
        <v>0</v>
      </c>
      <c r="AQ72" s="84">
        <f t="shared" si="43"/>
        <v>0</v>
      </c>
      <c r="AR72" s="84">
        <f t="shared" si="43"/>
        <v>0</v>
      </c>
      <c r="AS72" s="84">
        <f t="shared" si="43"/>
        <v>0</v>
      </c>
      <c r="AT72" s="84">
        <f t="shared" si="43"/>
        <v>0</v>
      </c>
      <c r="AU72" s="84">
        <f t="shared" si="43"/>
        <v>0</v>
      </c>
      <c r="AV72" s="84">
        <f t="shared" si="43"/>
        <v>0</v>
      </c>
      <c r="AW72" s="84">
        <f t="shared" si="43"/>
        <v>0</v>
      </c>
      <c r="AX72" s="84">
        <f t="shared" si="43"/>
        <v>0</v>
      </c>
      <c r="AY72" s="84">
        <f t="shared" si="43"/>
        <v>0</v>
      </c>
      <c r="AZ72" s="84">
        <f t="shared" si="43"/>
        <v>0</v>
      </c>
      <c r="BA72" s="84">
        <f t="shared" si="43"/>
        <v>0</v>
      </c>
      <c r="BB72" s="84">
        <f t="shared" si="43"/>
        <v>-631.62325380000004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3"/>
        <v>0</v>
      </c>
      <c r="BG72" s="84">
        <f t="shared" si="43"/>
        <v>0</v>
      </c>
      <c r="BH72" s="84">
        <f t="shared" si="43"/>
        <v>0</v>
      </c>
      <c r="BI72" s="84">
        <f t="shared" si="43"/>
        <v>0</v>
      </c>
      <c r="BJ72" s="84">
        <f t="shared" si="43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0</v>
      </c>
      <c r="E74" s="84">
        <f>SUM($B$72:E72)-SUM($B$73:E73)</f>
        <v>631.62325380000004</v>
      </c>
      <c r="F74" s="84">
        <f>SUM($B$72:F72)-SUM($B$73:F73)</f>
        <v>631.62325380000004</v>
      </c>
      <c r="G74" s="84">
        <f>SUM($B$72:G72)-SUM($B$73:G73)</f>
        <v>631.62325380000004</v>
      </c>
      <c r="H74" s="84">
        <f>SUM($B$72:H72)-SUM($B$73:H73)</f>
        <v>631.62325380000004</v>
      </c>
      <c r="I74" s="84">
        <f>SUM($B$72:I72)-SUM($B$73:I73)</f>
        <v>631.62325380000004</v>
      </c>
      <c r="J74" s="84">
        <f>SUM($B$72:J72)-SUM($B$73:J73)</f>
        <v>631.62325380000004</v>
      </c>
      <c r="K74" s="84">
        <f>SUM($B$72:K72)-SUM($B$73:K73)</f>
        <v>631.62325380000004</v>
      </c>
      <c r="L74" s="84">
        <f>SUM($B$72:L72)-SUM($B$73:L73)</f>
        <v>631.62325380000004</v>
      </c>
      <c r="M74" s="84">
        <f>SUM($B$72:M72)-SUM($B$73:M73)</f>
        <v>631.62325380000004</v>
      </c>
      <c r="N74" s="84">
        <f>SUM($B$72:N72)-SUM($B$73:N73)</f>
        <v>631.62325380000004</v>
      </c>
      <c r="O74" s="84">
        <f>SUM($B$72:O72)-SUM($B$73:O73)</f>
        <v>631.62325380000004</v>
      </c>
      <c r="P74" s="84">
        <f>SUM($B$72:P72)-SUM($B$73:P73)</f>
        <v>631.62325380000004</v>
      </c>
      <c r="Q74" s="84">
        <f>SUM($B$72:Q72)-SUM($B$73:Q73)</f>
        <v>631.62325380000004</v>
      </c>
      <c r="R74" s="84">
        <f>SUM($B$72:R72)-SUM($B$73:R73)</f>
        <v>631.62325380000004</v>
      </c>
      <c r="S74" s="84">
        <f>SUM($B$72:S72)-SUM($B$73:S73)</f>
        <v>631.62325380000004</v>
      </c>
      <c r="T74" s="84">
        <f>SUM($B$72:T72)-SUM($B$73:T73)</f>
        <v>631.62325380000004</v>
      </c>
      <c r="U74" s="84">
        <f>SUM($B$72:U72)-SUM($B$73:U73)</f>
        <v>631.62325380000004</v>
      </c>
      <c r="V74" s="84">
        <f>SUM($B$72:V72)-SUM($B$73:V73)</f>
        <v>631.62325380000004</v>
      </c>
      <c r="W74" s="84">
        <f>SUM($B$72:W72)-SUM($B$73:W73)</f>
        <v>631.62325380000004</v>
      </c>
      <c r="X74" s="84">
        <f>SUM($B$72:X72)-SUM($B$73:X73)</f>
        <v>631.62325380000004</v>
      </c>
      <c r="Y74" s="84">
        <f>SUM($B$72:Y72)-SUM($B$73:Y73)</f>
        <v>631.62325380000004</v>
      </c>
      <c r="Z74" s="84">
        <f>SUM($B$72:Z72)-SUM($B$73:Z73)</f>
        <v>631.62325380000004</v>
      </c>
      <c r="AA74" s="84">
        <f>SUM($B$72:AA72)-SUM($B$73:AA73)</f>
        <v>631.62325380000004</v>
      </c>
      <c r="AB74" s="84">
        <f>SUM($B$72:AB72)-SUM($B$73:AB73)</f>
        <v>631.62325380000004</v>
      </c>
      <c r="AC74" s="84">
        <f>SUM($B$72:AC72)-SUM($B$73:AC73)</f>
        <v>631.62325380000004</v>
      </c>
      <c r="AD74" s="84">
        <f>SUM($B$72:AD72)-SUM($B$73:AD73)</f>
        <v>631.62325380000004</v>
      </c>
      <c r="AE74" s="84">
        <f>SUM($B$72:AE72)-SUM($B$73:AE73)</f>
        <v>631.62325380000004</v>
      </c>
      <c r="AF74" s="84">
        <f>SUM($B$72:AF72)-SUM($B$73:AF73)</f>
        <v>631.62325380000004</v>
      </c>
      <c r="AG74" s="84">
        <f>SUM($B$72:AG72)-SUM($B$73:AG73)</f>
        <v>631.62325380000004</v>
      </c>
      <c r="AH74" s="84">
        <f>SUM($B$72:AH72)-SUM($B$73:AH73)</f>
        <v>631.62325380000004</v>
      </c>
      <c r="AI74" s="84">
        <f>SUM($B$72:AI72)-SUM($B$73:AI73)</f>
        <v>631.62325380000004</v>
      </c>
      <c r="AJ74" s="84">
        <f>SUM($B$72:AJ72)-SUM($B$73:AJ73)</f>
        <v>631.62325380000004</v>
      </c>
      <c r="AK74" s="84">
        <f>SUM($B$72:AK72)-SUM($B$73:AK73)</f>
        <v>631.62325380000004</v>
      </c>
      <c r="AL74" s="84">
        <f>SUM($B$72:AL72)-SUM($B$73:AL73)</f>
        <v>631.62325380000004</v>
      </c>
      <c r="AM74" s="84">
        <f>SUM($B$72:AM72)-SUM($B$73:AM73)</f>
        <v>631.62325380000004</v>
      </c>
      <c r="AN74" s="84">
        <f>SUM($B$72:AN72)-SUM($B$73:AN73)</f>
        <v>631.62325380000004</v>
      </c>
      <c r="AO74" s="84">
        <f>SUM($B$72:AO72)-SUM($B$73:AO73)</f>
        <v>631.62325380000004</v>
      </c>
      <c r="AP74" s="84">
        <f>SUM($B$72:AP72)-SUM($B$73:AP73)</f>
        <v>631.62325380000004</v>
      </c>
      <c r="AQ74" s="84">
        <f>SUM($B$72:AQ72)-SUM($B$73:AQ73)</f>
        <v>631.62325380000004</v>
      </c>
      <c r="AR74" s="84">
        <f>SUM($B$72:AR72)-SUM($B$73:AR73)</f>
        <v>631.62325380000004</v>
      </c>
      <c r="AS74" s="84">
        <f>SUM($B$72:AS72)-SUM($B$73:AS73)</f>
        <v>631.62325380000004</v>
      </c>
      <c r="AT74" s="84">
        <f>SUM($B$72:AT72)-SUM($B$73:AT73)</f>
        <v>631.62325380000004</v>
      </c>
      <c r="AU74" s="84">
        <f>SUM($B$72:AU72)-SUM($B$73:AU73)</f>
        <v>631.62325380000004</v>
      </c>
      <c r="AV74" s="84">
        <f>SUM($B$72:AV72)-SUM($B$73:AV73)</f>
        <v>631.62325380000004</v>
      </c>
      <c r="AW74" s="84">
        <f>SUM($B$72:AW72)-SUM($B$73:AW73)</f>
        <v>631.62325380000004</v>
      </c>
      <c r="AX74" s="84">
        <f>SUM($B$72:AX72)-SUM($B$73:AX73)</f>
        <v>631.62325380000004</v>
      </c>
      <c r="AY74" s="84">
        <f>SUM($B$72:AY72)-SUM($B$73:AY73)</f>
        <v>631.62325380000004</v>
      </c>
      <c r="AZ74" s="84">
        <f>SUM($B$72:AZ72)-SUM($B$73:AZ73)</f>
        <v>631.62325380000004</v>
      </c>
      <c r="BA74" s="84">
        <f>SUM($B$72:BA72)-SUM($B$73:BA73)</f>
        <v>631.62325380000004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/>
      <c r="E75" s="317">
        <f>($E$72*TaxDepr!B$33)</f>
        <v>23.685872017499999</v>
      </c>
      <c r="F75" s="317">
        <f>($E$72*TaxDepr!C$33)</f>
        <v>45.596882691822003</v>
      </c>
      <c r="G75" s="317">
        <f>($E$72*TaxDepr!D$33)</f>
        <v>42.173484656226002</v>
      </c>
      <c r="H75" s="317">
        <f>($E$72*TaxDepr!E$33)</f>
        <v>39.015368387226005</v>
      </c>
      <c r="I75" s="317">
        <f>($E$72*TaxDepr!F$33)</f>
        <v>36.084636489594004</v>
      </c>
      <c r="J75" s="317">
        <f>($E$72*TaxDepr!G$33)</f>
        <v>33.38128896333</v>
      </c>
      <c r="K75" s="317">
        <f>($E$72*TaxDepr!H$33)</f>
        <v>30.873744645744001</v>
      </c>
      <c r="L75" s="317">
        <f>($E$72*TaxDepr!I$33)</f>
        <v>28.562003536836006</v>
      </c>
      <c r="M75" s="317">
        <f>($E$72*TaxDepr!J$33)</f>
        <v>28.183029584556003</v>
      </c>
      <c r="N75" s="317">
        <f>($E$72*TaxDepr!K$33)</f>
        <v>28.183029584556003</v>
      </c>
      <c r="O75" s="317">
        <f>($E$72*TaxDepr!L$33)</f>
        <v>28.183029584556003</v>
      </c>
      <c r="P75" s="317">
        <f>($E$72*TaxDepr!M$33)</f>
        <v>28.183029584556003</v>
      </c>
      <c r="Q75" s="317">
        <f>($E$72*TaxDepr!N$33)</f>
        <v>28.183029584556003</v>
      </c>
      <c r="R75" s="317">
        <f>($E$72*TaxDepr!O$33)</f>
        <v>28.183029584556003</v>
      </c>
      <c r="S75" s="317">
        <f>($E$72*TaxDepr!P$33)</f>
        <v>28.183029584556003</v>
      </c>
      <c r="T75" s="317">
        <f>($E$72*TaxDepr!Q$33)</f>
        <v>28.183029584556003</v>
      </c>
      <c r="U75" s="317">
        <f>($E$72*TaxDepr!R$33)</f>
        <v>28.183029584556003</v>
      </c>
      <c r="V75" s="317">
        <f>($E$72*TaxDepr!S$33)</f>
        <v>28.183029584556003</v>
      </c>
      <c r="W75" s="317">
        <f>($E$72*TaxDepr!T$33)</f>
        <v>28.183029584556003</v>
      </c>
      <c r="X75" s="317">
        <f>($E$72*TaxDepr!U$33)</f>
        <v>28.183029584556003</v>
      </c>
      <c r="Y75" s="317">
        <f>($E$72*TaxDepr!V$33)</f>
        <v>14.091514792278002</v>
      </c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631.66115119522794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4">C73+C75</f>
        <v>0</v>
      </c>
      <c r="D76" s="92">
        <f t="shared" si="44"/>
        <v>0</v>
      </c>
      <c r="E76" s="92">
        <f t="shared" si="44"/>
        <v>23.685872017499999</v>
      </c>
      <c r="F76" s="92">
        <f t="shared" si="44"/>
        <v>45.596882691822003</v>
      </c>
      <c r="G76" s="92">
        <f t="shared" si="44"/>
        <v>42.173484656226002</v>
      </c>
      <c r="H76" s="92">
        <f t="shared" si="44"/>
        <v>39.015368387226005</v>
      </c>
      <c r="I76" s="92">
        <f t="shared" si="44"/>
        <v>36.084636489594004</v>
      </c>
      <c r="J76" s="92">
        <f t="shared" si="44"/>
        <v>33.38128896333</v>
      </c>
      <c r="K76" s="92">
        <f t="shared" si="44"/>
        <v>30.873744645744001</v>
      </c>
      <c r="L76" s="92">
        <f t="shared" si="44"/>
        <v>28.562003536836006</v>
      </c>
      <c r="M76" s="92">
        <f t="shared" si="44"/>
        <v>28.183029584556003</v>
      </c>
      <c r="N76" s="92">
        <f t="shared" si="44"/>
        <v>28.183029584556003</v>
      </c>
      <c r="O76" s="92">
        <f t="shared" si="44"/>
        <v>28.183029584556003</v>
      </c>
      <c r="P76" s="92">
        <f t="shared" si="44"/>
        <v>28.183029584556003</v>
      </c>
      <c r="Q76" s="92">
        <f t="shared" si="44"/>
        <v>28.183029584556003</v>
      </c>
      <c r="R76" s="92">
        <f t="shared" si="44"/>
        <v>28.183029584556003</v>
      </c>
      <c r="S76" s="92">
        <f t="shared" si="44"/>
        <v>28.183029584556003</v>
      </c>
      <c r="T76" s="92">
        <f t="shared" si="44"/>
        <v>28.183029584556003</v>
      </c>
      <c r="U76" s="92">
        <f t="shared" si="44"/>
        <v>28.183029584556003</v>
      </c>
      <c r="V76" s="92">
        <f t="shared" si="44"/>
        <v>28.183029584556003</v>
      </c>
      <c r="W76" s="92">
        <f t="shared" si="44"/>
        <v>28.183029584556003</v>
      </c>
      <c r="X76" s="92">
        <f t="shared" si="44"/>
        <v>28.183029584556003</v>
      </c>
      <c r="Y76" s="92">
        <f t="shared" si="44"/>
        <v>14.091514792278002</v>
      </c>
      <c r="Z76" s="92">
        <f t="shared" si="44"/>
        <v>0</v>
      </c>
      <c r="AA76" s="92">
        <f t="shared" si="44"/>
        <v>0</v>
      </c>
      <c r="AB76" s="92">
        <f t="shared" si="44"/>
        <v>0</v>
      </c>
      <c r="AC76" s="92">
        <f t="shared" si="44"/>
        <v>0</v>
      </c>
      <c r="AD76" s="92">
        <f t="shared" si="44"/>
        <v>0</v>
      </c>
      <c r="AE76" s="92">
        <f t="shared" si="44"/>
        <v>0</v>
      </c>
      <c r="AF76" s="92">
        <f t="shared" si="44"/>
        <v>0</v>
      </c>
      <c r="AG76" s="92">
        <f t="shared" si="44"/>
        <v>0</v>
      </c>
      <c r="AH76" s="92">
        <f t="shared" si="44"/>
        <v>0</v>
      </c>
      <c r="AI76" s="92">
        <f t="shared" si="44"/>
        <v>0</v>
      </c>
      <c r="AJ76" s="92">
        <f t="shared" si="44"/>
        <v>0</v>
      </c>
      <c r="AK76" s="92">
        <f t="shared" si="44"/>
        <v>0</v>
      </c>
      <c r="AL76" s="92">
        <f t="shared" si="44"/>
        <v>0</v>
      </c>
      <c r="AM76" s="92">
        <f t="shared" si="44"/>
        <v>0</v>
      </c>
      <c r="AN76" s="92">
        <f t="shared" si="44"/>
        <v>0</v>
      </c>
      <c r="AO76" s="92">
        <f t="shared" si="44"/>
        <v>0</v>
      </c>
      <c r="AP76" s="92">
        <f t="shared" si="44"/>
        <v>0</v>
      </c>
      <c r="AQ76" s="92">
        <f t="shared" si="44"/>
        <v>0</v>
      </c>
      <c r="AR76" s="92">
        <f t="shared" si="44"/>
        <v>0</v>
      </c>
      <c r="AS76" s="92">
        <f t="shared" si="44"/>
        <v>0</v>
      </c>
      <c r="AT76" s="92">
        <f t="shared" si="44"/>
        <v>0</v>
      </c>
      <c r="AU76" s="92">
        <f t="shared" si="44"/>
        <v>0</v>
      </c>
      <c r="AV76" s="92">
        <f t="shared" si="44"/>
        <v>0</v>
      </c>
      <c r="AW76" s="92">
        <f t="shared" si="44"/>
        <v>0</v>
      </c>
      <c r="AX76" s="92">
        <f t="shared" si="44"/>
        <v>0</v>
      </c>
      <c r="AY76" s="92">
        <f t="shared" si="44"/>
        <v>0</v>
      </c>
      <c r="AZ76" s="92">
        <f t="shared" si="44"/>
        <v>0</v>
      </c>
      <c r="BA76" s="92">
        <f t="shared" si="44"/>
        <v>0</v>
      </c>
      <c r="BB76" s="92">
        <f t="shared" si="44"/>
        <v>0</v>
      </c>
      <c r="BC76" s="92">
        <f t="shared" si="44"/>
        <v>0</v>
      </c>
      <c r="BD76" s="92">
        <f t="shared" si="44"/>
        <v>0</v>
      </c>
      <c r="BE76" s="92">
        <f t="shared" si="44"/>
        <v>0</v>
      </c>
      <c r="BF76" s="92">
        <f t="shared" si="44"/>
        <v>0</v>
      </c>
      <c r="BG76" s="92">
        <f t="shared" si="44"/>
        <v>0</v>
      </c>
      <c r="BH76" s="92">
        <f t="shared" si="44"/>
        <v>0</v>
      </c>
      <c r="BI76" s="92">
        <f t="shared" si="44"/>
        <v>0</v>
      </c>
      <c r="BJ76" s="92">
        <f t="shared" si="44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5">B20</f>
        <v>0</v>
      </c>
      <c r="C79" s="84">
        <f t="shared" si="45"/>
        <v>0</v>
      </c>
      <c r="D79" s="84">
        <f t="shared" si="45"/>
        <v>0</v>
      </c>
      <c r="E79" s="84">
        <f t="shared" si="45"/>
        <v>631.62325380000004</v>
      </c>
      <c r="F79" s="84">
        <f t="shared" si="45"/>
        <v>0</v>
      </c>
      <c r="G79" s="84">
        <f t="shared" si="45"/>
        <v>0</v>
      </c>
      <c r="H79" s="84">
        <f t="shared" si="45"/>
        <v>0</v>
      </c>
      <c r="I79" s="84">
        <f t="shared" si="45"/>
        <v>0</v>
      </c>
      <c r="J79" s="84">
        <f t="shared" si="45"/>
        <v>0</v>
      </c>
      <c r="K79" s="84">
        <f t="shared" si="45"/>
        <v>0</v>
      </c>
      <c r="L79" s="84">
        <f t="shared" si="45"/>
        <v>0</v>
      </c>
      <c r="M79" s="84">
        <f t="shared" si="45"/>
        <v>0</v>
      </c>
      <c r="N79" s="84">
        <f t="shared" si="45"/>
        <v>0</v>
      </c>
      <c r="O79" s="84">
        <f t="shared" si="45"/>
        <v>0</v>
      </c>
      <c r="P79" s="84">
        <f t="shared" si="45"/>
        <v>0</v>
      </c>
      <c r="Q79" s="84">
        <f t="shared" si="45"/>
        <v>0</v>
      </c>
      <c r="R79" s="84">
        <f t="shared" si="45"/>
        <v>0</v>
      </c>
      <c r="S79" s="84">
        <f t="shared" si="45"/>
        <v>0</v>
      </c>
      <c r="T79" s="84">
        <f t="shared" si="45"/>
        <v>0</v>
      </c>
      <c r="U79" s="84">
        <f t="shared" si="45"/>
        <v>0</v>
      </c>
      <c r="V79" s="84">
        <f t="shared" si="45"/>
        <v>0</v>
      </c>
      <c r="W79" s="84">
        <f t="shared" si="45"/>
        <v>0</v>
      </c>
      <c r="X79" s="84">
        <f t="shared" si="45"/>
        <v>0</v>
      </c>
      <c r="Y79" s="84">
        <f t="shared" si="45"/>
        <v>0</v>
      </c>
      <c r="Z79" s="84">
        <f t="shared" si="45"/>
        <v>0</v>
      </c>
      <c r="AA79" s="84">
        <f t="shared" si="45"/>
        <v>0</v>
      </c>
      <c r="AB79" s="84">
        <f t="shared" si="45"/>
        <v>0</v>
      </c>
      <c r="AC79" s="84">
        <f t="shared" si="45"/>
        <v>0</v>
      </c>
      <c r="AD79" s="84">
        <f t="shared" si="45"/>
        <v>0</v>
      </c>
      <c r="AE79" s="84">
        <f t="shared" si="45"/>
        <v>0</v>
      </c>
      <c r="AF79" s="84">
        <f t="shared" si="45"/>
        <v>0</v>
      </c>
      <c r="AG79" s="84">
        <f t="shared" si="45"/>
        <v>0</v>
      </c>
      <c r="AH79" s="84">
        <f t="shared" si="45"/>
        <v>0</v>
      </c>
      <c r="AI79" s="84">
        <f t="shared" si="45"/>
        <v>0</v>
      </c>
      <c r="AJ79" s="84">
        <f t="shared" si="45"/>
        <v>0</v>
      </c>
      <c r="AK79" s="84">
        <f t="shared" si="45"/>
        <v>0</v>
      </c>
      <c r="AL79" s="84">
        <f t="shared" si="45"/>
        <v>0</v>
      </c>
      <c r="AM79" s="84">
        <f t="shared" si="45"/>
        <v>0</v>
      </c>
      <c r="AN79" s="84">
        <f t="shared" si="45"/>
        <v>0</v>
      </c>
      <c r="AO79" s="84">
        <f t="shared" si="45"/>
        <v>0</v>
      </c>
      <c r="AP79" s="84">
        <f t="shared" si="45"/>
        <v>0</v>
      </c>
      <c r="AQ79" s="84">
        <f t="shared" si="45"/>
        <v>0</v>
      </c>
      <c r="AR79" s="84">
        <f t="shared" si="45"/>
        <v>0</v>
      </c>
      <c r="AS79" s="84">
        <f t="shared" si="45"/>
        <v>0</v>
      </c>
      <c r="AT79" s="84">
        <f t="shared" si="45"/>
        <v>0</v>
      </c>
      <c r="AU79" s="84">
        <f t="shared" si="45"/>
        <v>0</v>
      </c>
      <c r="AV79" s="84">
        <f t="shared" si="45"/>
        <v>0</v>
      </c>
      <c r="AW79" s="84">
        <f t="shared" si="45"/>
        <v>0</v>
      </c>
      <c r="AX79" s="84">
        <f t="shared" si="45"/>
        <v>0</v>
      </c>
      <c r="AY79" s="84">
        <f t="shared" si="45"/>
        <v>0</v>
      </c>
      <c r="AZ79" s="84">
        <f t="shared" si="45"/>
        <v>0</v>
      </c>
      <c r="BA79" s="84">
        <f t="shared" si="45"/>
        <v>0</v>
      </c>
      <c r="BB79" s="84">
        <f t="shared" si="45"/>
        <v>-631.62325380000004</v>
      </c>
      <c r="BC79" s="84">
        <f t="shared" si="45"/>
        <v>0</v>
      </c>
      <c r="BD79" s="84">
        <f t="shared" si="45"/>
        <v>0</v>
      </c>
      <c r="BE79" s="84">
        <f t="shared" si="45"/>
        <v>0</v>
      </c>
      <c r="BF79" s="84">
        <f t="shared" si="45"/>
        <v>0</v>
      </c>
      <c r="BG79" s="84">
        <f t="shared" si="45"/>
        <v>0</v>
      </c>
      <c r="BH79" s="84">
        <f t="shared" si="45"/>
        <v>0</v>
      </c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0</v>
      </c>
      <c r="E81" s="84">
        <f>SUM($B$79:E79)</f>
        <v>631.62325380000004</v>
      </c>
      <c r="F81" s="84">
        <f>SUM($B$79:F79)</f>
        <v>631.62325380000004</v>
      </c>
      <c r="G81" s="84">
        <f>SUM($B$79:G79)</f>
        <v>631.62325380000004</v>
      </c>
      <c r="H81" s="84">
        <f>SUM($B$79:H79)</f>
        <v>631.62325380000004</v>
      </c>
      <c r="I81" s="84">
        <f>SUM($B$79:I79)</f>
        <v>631.62325380000004</v>
      </c>
      <c r="J81" s="84">
        <f>SUM($B$79:J79)</f>
        <v>631.62325380000004</v>
      </c>
      <c r="K81" s="84">
        <f>SUM($B$79:K79)</f>
        <v>631.62325380000004</v>
      </c>
      <c r="L81" s="84">
        <f>SUM($B$79:L79)</f>
        <v>631.62325380000004</v>
      </c>
      <c r="M81" s="84">
        <f>SUM($B$79:M79)</f>
        <v>631.62325380000004</v>
      </c>
      <c r="N81" s="84">
        <f>SUM($B$79:N79)</f>
        <v>631.62325380000004</v>
      </c>
      <c r="O81" s="84">
        <f>SUM($B$79:O79)</f>
        <v>631.62325380000004</v>
      </c>
      <c r="P81" s="84">
        <f>SUM($B$79:P79)</f>
        <v>631.62325380000004</v>
      </c>
      <c r="Q81" s="84">
        <f>SUM($B$79:Q79)</f>
        <v>631.62325380000004</v>
      </c>
      <c r="R81" s="84">
        <f>SUM($B$79:R79)</f>
        <v>631.62325380000004</v>
      </c>
      <c r="S81" s="84">
        <f>SUM($B$79:S79)</f>
        <v>631.62325380000004</v>
      </c>
      <c r="T81" s="84">
        <f>SUM($B$79:T79)</f>
        <v>631.62325380000004</v>
      </c>
      <c r="U81" s="84">
        <f>SUM($B$79:U79)</f>
        <v>631.62325380000004</v>
      </c>
      <c r="V81" s="84">
        <f>SUM($B$79:V79)</f>
        <v>631.62325380000004</v>
      </c>
      <c r="W81" s="84">
        <f>SUM($B$79:W79)</f>
        <v>631.62325380000004</v>
      </c>
      <c r="X81" s="84">
        <f>SUM($B$79:X79)</f>
        <v>631.62325380000004</v>
      </c>
      <c r="Y81" s="84">
        <f>SUM($B$79:Y79)</f>
        <v>631.62325380000004</v>
      </c>
      <c r="Z81" s="84">
        <f>SUM($B$79:Z79)</f>
        <v>631.62325380000004</v>
      </c>
      <c r="AA81" s="84">
        <f>SUM($B$79:AA79)</f>
        <v>631.62325380000004</v>
      </c>
      <c r="AB81" s="84">
        <f>SUM($B$79:AB79)</f>
        <v>631.62325380000004</v>
      </c>
      <c r="AC81" s="84">
        <f>SUM($B$79:AC79)</f>
        <v>631.62325380000004</v>
      </c>
      <c r="AD81" s="84">
        <f>SUM($B$79:AD79)</f>
        <v>631.62325380000004</v>
      </c>
      <c r="AE81" s="84">
        <f>SUM($B$79:AE79)</f>
        <v>631.62325380000004</v>
      </c>
      <c r="AF81" s="84">
        <f>SUM($B$79:AF79)</f>
        <v>631.62325380000004</v>
      </c>
      <c r="AG81" s="84">
        <f>SUM($B$79:AG79)</f>
        <v>631.62325380000004</v>
      </c>
      <c r="AH81" s="84">
        <f>SUM($B$79:AH79)</f>
        <v>631.62325380000004</v>
      </c>
      <c r="AI81" s="84">
        <f>SUM($B$79:AI79)</f>
        <v>631.62325380000004</v>
      </c>
      <c r="AJ81" s="84">
        <f>SUM($B$79:AJ79)</f>
        <v>631.62325380000004</v>
      </c>
      <c r="AK81" s="84">
        <f>SUM($B$79:AK79)</f>
        <v>631.62325380000004</v>
      </c>
      <c r="AL81" s="84">
        <f>SUM($B$79:AL79)</f>
        <v>631.62325380000004</v>
      </c>
      <c r="AM81" s="84">
        <f>SUM($B$79:AM79)</f>
        <v>631.62325380000004</v>
      </c>
      <c r="AN81" s="84">
        <f>SUM($B$79:AN79)</f>
        <v>631.62325380000004</v>
      </c>
      <c r="AO81" s="84">
        <f>SUM($B$79:AO79)</f>
        <v>631.62325380000004</v>
      </c>
      <c r="AP81" s="84">
        <f>SUM($B$79:AP79)</f>
        <v>631.62325380000004</v>
      </c>
      <c r="AQ81" s="84">
        <f>SUM($B$79:AQ79)</f>
        <v>631.62325380000004</v>
      </c>
      <c r="AR81" s="84">
        <f>SUM($B$79:AR79)</f>
        <v>631.62325380000004</v>
      </c>
      <c r="AS81" s="84">
        <f>SUM($B$79:AS79)</f>
        <v>631.62325380000004</v>
      </c>
      <c r="AT81" s="84">
        <f>SUM($B$79:AT79)</f>
        <v>631.62325380000004</v>
      </c>
      <c r="AU81" s="84">
        <f>SUM($B$79:AU79)</f>
        <v>631.62325380000004</v>
      </c>
      <c r="AV81" s="84">
        <f>SUM($B$79:AV79)</f>
        <v>631.62325380000004</v>
      </c>
      <c r="AW81" s="84">
        <f>SUM($B$79:AW79)</f>
        <v>631.62325380000004</v>
      </c>
      <c r="AX81" s="84">
        <f>SUM($B$79:AX79)</f>
        <v>631.62325380000004</v>
      </c>
      <c r="AY81" s="84">
        <f>SUM($B$79:AY79)</f>
        <v>631.62325380000004</v>
      </c>
      <c r="AZ81" s="84">
        <f>SUM($B$79:AZ79)</f>
        <v>631.62325380000004</v>
      </c>
      <c r="BA81" s="84">
        <f>SUM($B$79:BA79)</f>
        <v>631.62325380000004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</v>
      </c>
      <c r="E82" s="316">
        <f t="shared" ref="E82:BL82" si="46">E75</f>
        <v>23.685872017499999</v>
      </c>
      <c r="F82" s="316">
        <f t="shared" si="46"/>
        <v>45.596882691822003</v>
      </c>
      <c r="G82" s="316">
        <f t="shared" si="46"/>
        <v>42.173484656226002</v>
      </c>
      <c r="H82" s="316">
        <f t="shared" si="46"/>
        <v>39.015368387226005</v>
      </c>
      <c r="I82" s="316">
        <f t="shared" si="46"/>
        <v>36.084636489594004</v>
      </c>
      <c r="J82" s="316">
        <f t="shared" si="46"/>
        <v>33.38128896333</v>
      </c>
      <c r="K82" s="316">
        <f t="shared" si="46"/>
        <v>30.873744645744001</v>
      </c>
      <c r="L82" s="316">
        <f t="shared" si="46"/>
        <v>28.562003536836006</v>
      </c>
      <c r="M82" s="316">
        <f t="shared" si="46"/>
        <v>28.183029584556003</v>
      </c>
      <c r="N82" s="316">
        <f t="shared" si="46"/>
        <v>28.183029584556003</v>
      </c>
      <c r="O82" s="316">
        <f t="shared" si="46"/>
        <v>28.183029584556003</v>
      </c>
      <c r="P82" s="316">
        <f t="shared" si="46"/>
        <v>28.183029584556003</v>
      </c>
      <c r="Q82" s="316">
        <f t="shared" si="46"/>
        <v>28.183029584556003</v>
      </c>
      <c r="R82" s="316">
        <f t="shared" si="46"/>
        <v>28.183029584556003</v>
      </c>
      <c r="S82" s="316">
        <f t="shared" si="46"/>
        <v>28.183029584556003</v>
      </c>
      <c r="T82" s="316">
        <f t="shared" si="46"/>
        <v>28.183029584556003</v>
      </c>
      <c r="U82" s="316">
        <f t="shared" si="46"/>
        <v>28.183029584556003</v>
      </c>
      <c r="V82" s="316">
        <f t="shared" si="46"/>
        <v>28.183029584556003</v>
      </c>
      <c r="W82" s="316">
        <f t="shared" si="46"/>
        <v>28.183029584556003</v>
      </c>
      <c r="X82" s="316">
        <f t="shared" si="46"/>
        <v>28.183029584556003</v>
      </c>
      <c r="Y82" s="316">
        <f t="shared" si="46"/>
        <v>14.091514792278002</v>
      </c>
      <c r="Z82" s="316">
        <f t="shared" si="46"/>
        <v>0</v>
      </c>
      <c r="AA82" s="316">
        <f t="shared" si="46"/>
        <v>0</v>
      </c>
      <c r="AB82" s="316">
        <f t="shared" si="46"/>
        <v>0</v>
      </c>
      <c r="AC82" s="316">
        <f t="shared" si="46"/>
        <v>0</v>
      </c>
      <c r="AD82" s="316">
        <f t="shared" si="46"/>
        <v>0</v>
      </c>
      <c r="AE82" s="316">
        <f t="shared" si="46"/>
        <v>0</v>
      </c>
      <c r="AF82" s="316">
        <f t="shared" si="46"/>
        <v>0</v>
      </c>
      <c r="AG82" s="316">
        <f t="shared" si="46"/>
        <v>0</v>
      </c>
      <c r="AH82" s="316">
        <f t="shared" si="46"/>
        <v>0</v>
      </c>
      <c r="AI82" s="316">
        <f t="shared" si="46"/>
        <v>0</v>
      </c>
      <c r="AJ82" s="316">
        <f t="shared" si="46"/>
        <v>0</v>
      </c>
      <c r="AK82" s="316">
        <f t="shared" si="46"/>
        <v>0</v>
      </c>
      <c r="AL82" s="316">
        <f t="shared" si="46"/>
        <v>0</v>
      </c>
      <c r="AM82" s="316">
        <f t="shared" si="46"/>
        <v>0</v>
      </c>
      <c r="AN82" s="316">
        <f t="shared" si="46"/>
        <v>0</v>
      </c>
      <c r="AO82" s="316">
        <f t="shared" si="46"/>
        <v>0</v>
      </c>
      <c r="AP82" s="316">
        <f t="shared" si="46"/>
        <v>0</v>
      </c>
      <c r="AQ82" s="316">
        <f t="shared" si="46"/>
        <v>0</v>
      </c>
      <c r="AR82" s="316">
        <f t="shared" si="46"/>
        <v>0</v>
      </c>
      <c r="AS82" s="316">
        <f t="shared" si="46"/>
        <v>0</v>
      </c>
      <c r="AT82" s="316">
        <f t="shared" si="46"/>
        <v>0</v>
      </c>
      <c r="AU82" s="316">
        <f t="shared" si="46"/>
        <v>0</v>
      </c>
      <c r="AV82" s="316">
        <f t="shared" si="46"/>
        <v>0</v>
      </c>
      <c r="AW82" s="316">
        <f t="shared" si="46"/>
        <v>0</v>
      </c>
      <c r="AX82" s="316">
        <f t="shared" si="46"/>
        <v>0</v>
      </c>
      <c r="AY82" s="316">
        <f t="shared" si="46"/>
        <v>0</v>
      </c>
      <c r="AZ82" s="316">
        <f t="shared" si="46"/>
        <v>0</v>
      </c>
      <c r="BA82" s="316">
        <f t="shared" si="46"/>
        <v>0</v>
      </c>
      <c r="BB82" s="316">
        <f t="shared" si="46"/>
        <v>0</v>
      </c>
      <c r="BC82" s="316">
        <f t="shared" si="46"/>
        <v>0</v>
      </c>
      <c r="BD82" s="316">
        <f t="shared" si="46"/>
        <v>0</v>
      </c>
      <c r="BE82" s="316">
        <f t="shared" si="46"/>
        <v>0</v>
      </c>
      <c r="BF82" s="316">
        <f t="shared" si="46"/>
        <v>0</v>
      </c>
      <c r="BG82" s="316">
        <f t="shared" si="46"/>
        <v>0</v>
      </c>
      <c r="BH82" s="316">
        <f t="shared" si="46"/>
        <v>0</v>
      </c>
      <c r="BI82" s="316">
        <f t="shared" si="46"/>
        <v>0</v>
      </c>
      <c r="BJ82" s="316">
        <f t="shared" si="46"/>
        <v>0</v>
      </c>
      <c r="BK82" s="316">
        <f t="shared" si="46"/>
        <v>0</v>
      </c>
      <c r="BL82" s="316">
        <f t="shared" si="46"/>
        <v>0</v>
      </c>
      <c r="BM82" s="35"/>
      <c r="BN82" s="72">
        <f>SUM(B82:BM82)</f>
        <v>631.66115119522794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7">C80+C82</f>
        <v>0</v>
      </c>
      <c r="D83" s="92">
        <f t="shared" si="47"/>
        <v>0</v>
      </c>
      <c r="E83" s="92">
        <f t="shared" si="47"/>
        <v>23.685872017499999</v>
      </c>
      <c r="F83" s="92">
        <f t="shared" si="47"/>
        <v>45.596882691822003</v>
      </c>
      <c r="G83" s="92">
        <f t="shared" si="47"/>
        <v>42.173484656226002</v>
      </c>
      <c r="H83" s="92">
        <f t="shared" si="47"/>
        <v>39.015368387226005</v>
      </c>
      <c r="I83" s="92">
        <f t="shared" si="47"/>
        <v>36.084636489594004</v>
      </c>
      <c r="J83" s="92">
        <f t="shared" si="47"/>
        <v>33.38128896333</v>
      </c>
      <c r="K83" s="92">
        <f t="shared" si="47"/>
        <v>30.873744645744001</v>
      </c>
      <c r="L83" s="92">
        <f t="shared" si="47"/>
        <v>28.562003536836006</v>
      </c>
      <c r="M83" s="92">
        <f t="shared" si="47"/>
        <v>28.183029584556003</v>
      </c>
      <c r="N83" s="92">
        <f t="shared" si="47"/>
        <v>28.183029584556003</v>
      </c>
      <c r="O83" s="92">
        <f t="shared" si="47"/>
        <v>28.183029584556003</v>
      </c>
      <c r="P83" s="92">
        <f t="shared" si="47"/>
        <v>28.183029584556003</v>
      </c>
      <c r="Q83" s="92">
        <f t="shared" si="47"/>
        <v>28.183029584556003</v>
      </c>
      <c r="R83" s="92">
        <f t="shared" si="47"/>
        <v>28.183029584556003</v>
      </c>
      <c r="S83" s="92">
        <f t="shared" si="47"/>
        <v>28.183029584556003</v>
      </c>
      <c r="T83" s="92">
        <f t="shared" si="47"/>
        <v>28.183029584556003</v>
      </c>
      <c r="U83" s="92">
        <f t="shared" si="47"/>
        <v>28.183029584556003</v>
      </c>
      <c r="V83" s="92">
        <f t="shared" si="47"/>
        <v>28.183029584556003</v>
      </c>
      <c r="W83" s="92">
        <f t="shared" si="47"/>
        <v>28.183029584556003</v>
      </c>
      <c r="X83" s="92">
        <f t="shared" si="47"/>
        <v>28.183029584556003</v>
      </c>
      <c r="Y83" s="92">
        <f t="shared" si="47"/>
        <v>14.091514792278002</v>
      </c>
      <c r="Z83" s="92">
        <f t="shared" si="47"/>
        <v>0</v>
      </c>
      <c r="AA83" s="92">
        <f t="shared" si="47"/>
        <v>0</v>
      </c>
      <c r="AB83" s="92">
        <f t="shared" si="47"/>
        <v>0</v>
      </c>
      <c r="AC83" s="92">
        <f t="shared" si="47"/>
        <v>0</v>
      </c>
      <c r="AD83" s="92">
        <f t="shared" si="47"/>
        <v>0</v>
      </c>
      <c r="AE83" s="92">
        <f t="shared" si="47"/>
        <v>0</v>
      </c>
      <c r="AF83" s="92">
        <f t="shared" si="47"/>
        <v>0</v>
      </c>
      <c r="AG83" s="92">
        <f t="shared" si="47"/>
        <v>0</v>
      </c>
      <c r="AH83" s="92">
        <f t="shared" si="47"/>
        <v>0</v>
      </c>
      <c r="AI83" s="92">
        <f t="shared" si="47"/>
        <v>0</v>
      </c>
      <c r="AJ83" s="92">
        <f t="shared" si="47"/>
        <v>0</v>
      </c>
      <c r="AK83" s="92">
        <f t="shared" si="47"/>
        <v>0</v>
      </c>
      <c r="AL83" s="92">
        <f t="shared" si="47"/>
        <v>0</v>
      </c>
      <c r="AM83" s="92">
        <f t="shared" si="47"/>
        <v>0</v>
      </c>
      <c r="AN83" s="92">
        <f t="shared" si="47"/>
        <v>0</v>
      </c>
      <c r="AO83" s="92">
        <f t="shared" si="47"/>
        <v>0</v>
      </c>
      <c r="AP83" s="92">
        <f t="shared" si="47"/>
        <v>0</v>
      </c>
      <c r="AQ83" s="92">
        <f t="shared" si="47"/>
        <v>0</v>
      </c>
      <c r="AR83" s="92">
        <f t="shared" si="47"/>
        <v>0</v>
      </c>
      <c r="AS83" s="92">
        <f t="shared" si="47"/>
        <v>0</v>
      </c>
      <c r="AT83" s="92">
        <f t="shared" si="47"/>
        <v>0</v>
      </c>
      <c r="AU83" s="92">
        <f t="shared" si="47"/>
        <v>0</v>
      </c>
      <c r="AV83" s="92">
        <f t="shared" si="47"/>
        <v>0</v>
      </c>
      <c r="AW83" s="92">
        <f t="shared" si="47"/>
        <v>0</v>
      </c>
      <c r="AX83" s="92">
        <f t="shared" si="47"/>
        <v>0</v>
      </c>
      <c r="AY83" s="92">
        <f t="shared" si="47"/>
        <v>0</v>
      </c>
      <c r="AZ83" s="92">
        <f t="shared" si="47"/>
        <v>0</v>
      </c>
      <c r="BA83" s="92">
        <f t="shared" si="47"/>
        <v>0</v>
      </c>
      <c r="BB83" s="92">
        <f t="shared" si="47"/>
        <v>0</v>
      </c>
      <c r="BC83" s="92">
        <f t="shared" si="47"/>
        <v>0</v>
      </c>
      <c r="BD83" s="92">
        <f t="shared" si="47"/>
        <v>0</v>
      </c>
      <c r="BE83" s="92">
        <f t="shared" si="47"/>
        <v>0</v>
      </c>
      <c r="BF83" s="92">
        <f t="shared" si="47"/>
        <v>0</v>
      </c>
      <c r="BG83" s="92">
        <f t="shared" si="47"/>
        <v>0</v>
      </c>
      <c r="BH83" s="92">
        <f t="shared" si="47"/>
        <v>0</v>
      </c>
      <c r="BI83" s="92">
        <f t="shared" si="47"/>
        <v>0</v>
      </c>
      <c r="BJ83" s="92">
        <f t="shared" si="47"/>
        <v>0</v>
      </c>
      <c r="BK83" s="92">
        <f t="shared" si="47"/>
        <v>0</v>
      </c>
      <c r="BL83" s="92">
        <f t="shared" si="47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8">$B$20*(1-$B$5)/$B$3</f>
        <v>0</v>
      </c>
      <c r="C86" s="72">
        <f t="shared" si="48"/>
        <v>0</v>
      </c>
      <c r="D86" s="72">
        <f t="shared" si="48"/>
        <v>0</v>
      </c>
      <c r="E86" s="72">
        <f t="shared" si="48"/>
        <v>0</v>
      </c>
      <c r="F86" s="72">
        <f t="shared" si="48"/>
        <v>0</v>
      </c>
      <c r="G86" s="72">
        <f t="shared" si="48"/>
        <v>0</v>
      </c>
      <c r="H86" s="72">
        <f t="shared" si="48"/>
        <v>0</v>
      </c>
      <c r="I86" s="72">
        <f t="shared" si="48"/>
        <v>0</v>
      </c>
      <c r="J86" s="72">
        <f t="shared" si="48"/>
        <v>0</v>
      </c>
      <c r="K86" s="72">
        <f t="shared" si="48"/>
        <v>0</v>
      </c>
      <c r="L86" s="72">
        <f t="shared" si="48"/>
        <v>0</v>
      </c>
      <c r="M86" s="72">
        <f t="shared" si="48"/>
        <v>0</v>
      </c>
      <c r="N86" s="72">
        <f t="shared" si="48"/>
        <v>0</v>
      </c>
      <c r="O86" s="72">
        <f t="shared" si="48"/>
        <v>0</v>
      </c>
      <c r="P86" s="72">
        <f t="shared" si="48"/>
        <v>0</v>
      </c>
      <c r="Q86" s="72">
        <f t="shared" si="48"/>
        <v>0</v>
      </c>
      <c r="R86" s="72">
        <f t="shared" si="48"/>
        <v>0</v>
      </c>
      <c r="S86" s="72">
        <f t="shared" si="48"/>
        <v>0</v>
      </c>
      <c r="T86" s="72">
        <f t="shared" si="48"/>
        <v>0</v>
      </c>
      <c r="U86" s="72">
        <f t="shared" si="48"/>
        <v>0</v>
      </c>
      <c r="V86" s="72">
        <f t="shared" si="48"/>
        <v>0</v>
      </c>
      <c r="W86" s="72">
        <f t="shared" si="48"/>
        <v>0</v>
      </c>
      <c r="X86" s="72">
        <f t="shared" si="48"/>
        <v>0</v>
      </c>
      <c r="Y86" s="72">
        <f t="shared" si="48"/>
        <v>0</v>
      </c>
      <c r="Z86" s="72">
        <f t="shared" si="48"/>
        <v>0</v>
      </c>
      <c r="AA86" s="72">
        <f t="shared" si="48"/>
        <v>0</v>
      </c>
      <c r="AB86" s="72">
        <f t="shared" si="48"/>
        <v>0</v>
      </c>
      <c r="AC86" s="72">
        <f t="shared" si="48"/>
        <v>0</v>
      </c>
      <c r="AD86" s="72">
        <f t="shared" si="48"/>
        <v>0</v>
      </c>
      <c r="AE86" s="72">
        <f t="shared" si="48"/>
        <v>0</v>
      </c>
      <c r="AF86" s="72">
        <f t="shared" si="48"/>
        <v>0</v>
      </c>
      <c r="AG86" s="72">
        <f t="shared" si="48"/>
        <v>0</v>
      </c>
      <c r="AH86" s="72">
        <f t="shared" si="48"/>
        <v>0</v>
      </c>
      <c r="AI86" s="72">
        <f t="shared" si="48"/>
        <v>0</v>
      </c>
      <c r="AJ86" s="72">
        <f t="shared" si="48"/>
        <v>0</v>
      </c>
      <c r="AK86" s="72">
        <f t="shared" si="48"/>
        <v>0</v>
      </c>
      <c r="AL86" s="72">
        <f t="shared" si="48"/>
        <v>0</v>
      </c>
      <c r="AM86" s="72">
        <f t="shared" si="48"/>
        <v>0</v>
      </c>
      <c r="AN86" s="72">
        <f t="shared" si="48"/>
        <v>0</v>
      </c>
      <c r="AO86" s="72">
        <f t="shared" si="48"/>
        <v>0</v>
      </c>
      <c r="AP86" s="72">
        <f t="shared" si="48"/>
        <v>0</v>
      </c>
      <c r="AQ86" s="72">
        <f t="shared" si="48"/>
        <v>0</v>
      </c>
      <c r="AR86" s="72">
        <f t="shared" si="48"/>
        <v>0</v>
      </c>
      <c r="AS86" s="72">
        <f t="shared" si="48"/>
        <v>0</v>
      </c>
      <c r="AT86" s="72">
        <f t="shared" si="48"/>
        <v>0</v>
      </c>
      <c r="AU86" s="72">
        <f t="shared" si="48"/>
        <v>0</v>
      </c>
      <c r="AV86" s="72">
        <f t="shared" si="48"/>
        <v>0</v>
      </c>
      <c r="AW86" s="72">
        <f t="shared" si="48"/>
        <v>0</v>
      </c>
      <c r="AX86" s="72">
        <f t="shared" si="48"/>
        <v>0</v>
      </c>
      <c r="AY86" s="72">
        <f t="shared" si="48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9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50">$C$20*(1-$B$5)/$B$3</f>
        <v>0</v>
      </c>
      <c r="D87" s="72">
        <f t="shared" si="50"/>
        <v>0</v>
      </c>
      <c r="E87" s="72">
        <f t="shared" si="50"/>
        <v>0</v>
      </c>
      <c r="F87" s="72">
        <f t="shared" si="50"/>
        <v>0</v>
      </c>
      <c r="G87" s="72">
        <f t="shared" si="50"/>
        <v>0</v>
      </c>
      <c r="H87" s="72">
        <f t="shared" si="50"/>
        <v>0</v>
      </c>
      <c r="I87" s="72">
        <f t="shared" si="50"/>
        <v>0</v>
      </c>
      <c r="J87" s="72">
        <f t="shared" si="50"/>
        <v>0</v>
      </c>
      <c r="K87" s="72">
        <f t="shared" si="50"/>
        <v>0</v>
      </c>
      <c r="L87" s="72">
        <f t="shared" si="50"/>
        <v>0</v>
      </c>
      <c r="M87" s="72">
        <f t="shared" si="50"/>
        <v>0</v>
      </c>
      <c r="N87" s="72">
        <f t="shared" si="50"/>
        <v>0</v>
      </c>
      <c r="O87" s="72">
        <f t="shared" si="50"/>
        <v>0</v>
      </c>
      <c r="P87" s="72">
        <f t="shared" si="50"/>
        <v>0</v>
      </c>
      <c r="Q87" s="72">
        <f t="shared" si="50"/>
        <v>0</v>
      </c>
      <c r="R87" s="72">
        <f t="shared" si="50"/>
        <v>0</v>
      </c>
      <c r="S87" s="72">
        <f t="shared" si="50"/>
        <v>0</v>
      </c>
      <c r="T87" s="72">
        <f t="shared" si="50"/>
        <v>0</v>
      </c>
      <c r="U87" s="72">
        <f t="shared" si="50"/>
        <v>0</v>
      </c>
      <c r="V87" s="72">
        <f t="shared" si="50"/>
        <v>0</v>
      </c>
      <c r="W87" s="72">
        <f t="shared" si="50"/>
        <v>0</v>
      </c>
      <c r="X87" s="72">
        <f t="shared" si="50"/>
        <v>0</v>
      </c>
      <c r="Y87" s="72">
        <f t="shared" si="50"/>
        <v>0</v>
      </c>
      <c r="Z87" s="72">
        <f t="shared" si="50"/>
        <v>0</v>
      </c>
      <c r="AA87" s="72">
        <f t="shared" si="50"/>
        <v>0</v>
      </c>
      <c r="AB87" s="72">
        <f t="shared" si="50"/>
        <v>0</v>
      </c>
      <c r="AC87" s="72">
        <f t="shared" si="50"/>
        <v>0</v>
      </c>
      <c r="AD87" s="72">
        <f t="shared" si="50"/>
        <v>0</v>
      </c>
      <c r="AE87" s="72">
        <f t="shared" si="50"/>
        <v>0</v>
      </c>
      <c r="AF87" s="72">
        <f t="shared" si="50"/>
        <v>0</v>
      </c>
      <c r="AG87" s="72">
        <f t="shared" si="50"/>
        <v>0</v>
      </c>
      <c r="AH87" s="72">
        <f t="shared" si="50"/>
        <v>0</v>
      </c>
      <c r="AI87" s="72">
        <f t="shared" si="50"/>
        <v>0</v>
      </c>
      <c r="AJ87" s="72">
        <f t="shared" si="50"/>
        <v>0</v>
      </c>
      <c r="AK87" s="72">
        <f t="shared" si="50"/>
        <v>0</v>
      </c>
      <c r="AL87" s="72">
        <f t="shared" si="50"/>
        <v>0</v>
      </c>
      <c r="AM87" s="72">
        <f t="shared" si="50"/>
        <v>0</v>
      </c>
      <c r="AN87" s="72">
        <f t="shared" si="50"/>
        <v>0</v>
      </c>
      <c r="AO87" s="72">
        <f t="shared" si="50"/>
        <v>0</v>
      </c>
      <c r="AP87" s="72">
        <f t="shared" si="50"/>
        <v>0</v>
      </c>
      <c r="AQ87" s="72">
        <f t="shared" si="50"/>
        <v>0</v>
      </c>
      <c r="AR87" s="72">
        <f t="shared" si="50"/>
        <v>0</v>
      </c>
      <c r="AS87" s="72">
        <f t="shared" si="50"/>
        <v>0</v>
      </c>
      <c r="AT87" s="72">
        <f t="shared" si="50"/>
        <v>0</v>
      </c>
      <c r="AU87" s="72">
        <f t="shared" si="50"/>
        <v>0</v>
      </c>
      <c r="AV87" s="72">
        <f t="shared" si="50"/>
        <v>0</v>
      </c>
      <c r="AW87" s="72">
        <f t="shared" si="50"/>
        <v>0</v>
      </c>
      <c r="AX87" s="72">
        <f t="shared" si="50"/>
        <v>0</v>
      </c>
      <c r="AY87" s="72">
        <f t="shared" si="50"/>
        <v>0</v>
      </c>
      <c r="AZ87" s="72">
        <f t="shared" si="50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9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</v>
      </c>
      <c r="E88" s="72">
        <f t="shared" ref="E88:BA88" si="51">$D$20*(1-$B$5)/$B$3</f>
        <v>0</v>
      </c>
      <c r="F88" s="72">
        <f t="shared" si="51"/>
        <v>0</v>
      </c>
      <c r="G88" s="72">
        <f t="shared" si="51"/>
        <v>0</v>
      </c>
      <c r="H88" s="72">
        <f t="shared" si="51"/>
        <v>0</v>
      </c>
      <c r="I88" s="72">
        <f t="shared" si="51"/>
        <v>0</v>
      </c>
      <c r="J88" s="72">
        <f t="shared" si="51"/>
        <v>0</v>
      </c>
      <c r="K88" s="72">
        <f t="shared" si="51"/>
        <v>0</v>
      </c>
      <c r="L88" s="72">
        <f t="shared" si="51"/>
        <v>0</v>
      </c>
      <c r="M88" s="72">
        <f t="shared" si="51"/>
        <v>0</v>
      </c>
      <c r="N88" s="72">
        <f t="shared" si="51"/>
        <v>0</v>
      </c>
      <c r="O88" s="72">
        <f t="shared" si="51"/>
        <v>0</v>
      </c>
      <c r="P88" s="72">
        <f t="shared" si="51"/>
        <v>0</v>
      </c>
      <c r="Q88" s="72">
        <f t="shared" si="51"/>
        <v>0</v>
      </c>
      <c r="R88" s="72">
        <f t="shared" si="51"/>
        <v>0</v>
      </c>
      <c r="S88" s="72">
        <f t="shared" si="51"/>
        <v>0</v>
      </c>
      <c r="T88" s="72">
        <f t="shared" si="51"/>
        <v>0</v>
      </c>
      <c r="U88" s="72">
        <f t="shared" si="51"/>
        <v>0</v>
      </c>
      <c r="V88" s="72">
        <f t="shared" si="51"/>
        <v>0</v>
      </c>
      <c r="W88" s="72">
        <f t="shared" si="51"/>
        <v>0</v>
      </c>
      <c r="X88" s="72">
        <f t="shared" si="51"/>
        <v>0</v>
      </c>
      <c r="Y88" s="72">
        <f t="shared" si="51"/>
        <v>0</v>
      </c>
      <c r="Z88" s="72">
        <f t="shared" si="51"/>
        <v>0</v>
      </c>
      <c r="AA88" s="72">
        <f t="shared" si="51"/>
        <v>0</v>
      </c>
      <c r="AB88" s="72">
        <f t="shared" si="51"/>
        <v>0</v>
      </c>
      <c r="AC88" s="72">
        <f t="shared" si="51"/>
        <v>0</v>
      </c>
      <c r="AD88" s="72">
        <f t="shared" si="51"/>
        <v>0</v>
      </c>
      <c r="AE88" s="72">
        <f t="shared" si="51"/>
        <v>0</v>
      </c>
      <c r="AF88" s="72">
        <f t="shared" si="51"/>
        <v>0</v>
      </c>
      <c r="AG88" s="72">
        <f t="shared" si="51"/>
        <v>0</v>
      </c>
      <c r="AH88" s="72">
        <f t="shared" si="51"/>
        <v>0</v>
      </c>
      <c r="AI88" s="72">
        <f t="shared" si="51"/>
        <v>0</v>
      </c>
      <c r="AJ88" s="72">
        <f t="shared" si="51"/>
        <v>0</v>
      </c>
      <c r="AK88" s="72">
        <f t="shared" si="51"/>
        <v>0</v>
      </c>
      <c r="AL88" s="72">
        <f t="shared" si="51"/>
        <v>0</v>
      </c>
      <c r="AM88" s="72">
        <f t="shared" si="51"/>
        <v>0</v>
      </c>
      <c r="AN88" s="72">
        <f t="shared" si="51"/>
        <v>0</v>
      </c>
      <c r="AO88" s="72">
        <f t="shared" si="51"/>
        <v>0</v>
      </c>
      <c r="AP88" s="72">
        <f t="shared" si="51"/>
        <v>0</v>
      </c>
      <c r="AQ88" s="72">
        <f t="shared" si="51"/>
        <v>0</v>
      </c>
      <c r="AR88" s="72">
        <f t="shared" si="51"/>
        <v>0</v>
      </c>
      <c r="AS88" s="72">
        <f t="shared" si="51"/>
        <v>0</v>
      </c>
      <c r="AT88" s="72">
        <f t="shared" si="51"/>
        <v>0</v>
      </c>
      <c r="AU88" s="72">
        <f t="shared" si="51"/>
        <v>0</v>
      </c>
      <c r="AV88" s="72">
        <f t="shared" si="51"/>
        <v>0</v>
      </c>
      <c r="AW88" s="72">
        <f t="shared" si="51"/>
        <v>0</v>
      </c>
      <c r="AX88" s="72">
        <f t="shared" si="51"/>
        <v>0</v>
      </c>
      <c r="AY88" s="72">
        <f t="shared" si="51"/>
        <v>0</v>
      </c>
      <c r="AZ88" s="72">
        <f t="shared" si="51"/>
        <v>0</v>
      </c>
      <c r="BA88" s="72">
        <f t="shared" si="51"/>
        <v>0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9"/>
        <v>0</v>
      </c>
      <c r="BO88" s="321">
        <f>BN104*(1-0)</f>
        <v>0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2">$E$20*(1-$B$5)/$B$3</f>
        <v>15.790581345</v>
      </c>
      <c r="F89" s="72">
        <f t="shared" si="52"/>
        <v>15.790581345</v>
      </c>
      <c r="G89" s="72">
        <f t="shared" si="52"/>
        <v>15.790581345</v>
      </c>
      <c r="H89" s="72">
        <f t="shared" si="52"/>
        <v>15.790581345</v>
      </c>
      <c r="I89" s="72">
        <f t="shared" si="52"/>
        <v>15.790581345</v>
      </c>
      <c r="J89" s="72">
        <f t="shared" si="52"/>
        <v>15.790581345</v>
      </c>
      <c r="K89" s="72">
        <f t="shared" si="52"/>
        <v>15.790581345</v>
      </c>
      <c r="L89" s="72">
        <f t="shared" si="52"/>
        <v>15.790581345</v>
      </c>
      <c r="M89" s="72">
        <f t="shared" si="52"/>
        <v>15.790581345</v>
      </c>
      <c r="N89" s="72">
        <f t="shared" si="52"/>
        <v>15.790581345</v>
      </c>
      <c r="O89" s="72">
        <f t="shared" si="52"/>
        <v>15.790581345</v>
      </c>
      <c r="P89" s="72">
        <f t="shared" si="52"/>
        <v>15.790581345</v>
      </c>
      <c r="Q89" s="72">
        <f t="shared" si="52"/>
        <v>15.790581345</v>
      </c>
      <c r="R89" s="72">
        <f t="shared" si="52"/>
        <v>15.790581345</v>
      </c>
      <c r="S89" s="72">
        <f t="shared" si="52"/>
        <v>15.790581345</v>
      </c>
      <c r="T89" s="72">
        <f t="shared" si="52"/>
        <v>15.790581345</v>
      </c>
      <c r="U89" s="72">
        <f t="shared" si="52"/>
        <v>15.790581345</v>
      </c>
      <c r="V89" s="72">
        <f t="shared" si="52"/>
        <v>15.790581345</v>
      </c>
      <c r="W89" s="72">
        <f t="shared" si="52"/>
        <v>15.790581345</v>
      </c>
      <c r="X89" s="72">
        <f t="shared" si="52"/>
        <v>15.790581345</v>
      </c>
      <c r="Y89" s="72">
        <f t="shared" si="52"/>
        <v>15.790581345</v>
      </c>
      <c r="Z89" s="72">
        <f t="shared" si="52"/>
        <v>15.790581345</v>
      </c>
      <c r="AA89" s="72">
        <f t="shared" si="52"/>
        <v>15.790581345</v>
      </c>
      <c r="AB89" s="72">
        <f t="shared" si="52"/>
        <v>15.790581345</v>
      </c>
      <c r="AC89" s="72">
        <f t="shared" si="52"/>
        <v>15.790581345</v>
      </c>
      <c r="AD89" s="72">
        <f t="shared" si="52"/>
        <v>15.790581345</v>
      </c>
      <c r="AE89" s="72">
        <f t="shared" si="52"/>
        <v>15.790581345</v>
      </c>
      <c r="AF89" s="72">
        <f t="shared" si="52"/>
        <v>15.790581345</v>
      </c>
      <c r="AG89" s="72">
        <f t="shared" si="52"/>
        <v>15.790581345</v>
      </c>
      <c r="AH89" s="72">
        <f t="shared" si="52"/>
        <v>15.790581345</v>
      </c>
      <c r="AI89" s="72">
        <f t="shared" si="52"/>
        <v>15.790581345</v>
      </c>
      <c r="AJ89" s="72">
        <f t="shared" si="52"/>
        <v>15.790581345</v>
      </c>
      <c r="AK89" s="72">
        <f t="shared" si="52"/>
        <v>15.790581345</v>
      </c>
      <c r="AL89" s="72">
        <f t="shared" si="52"/>
        <v>15.790581345</v>
      </c>
      <c r="AM89" s="72">
        <f t="shared" si="52"/>
        <v>15.790581345</v>
      </c>
      <c r="AN89" s="72">
        <f t="shared" si="52"/>
        <v>15.790581345</v>
      </c>
      <c r="AO89" s="72">
        <f t="shared" si="52"/>
        <v>15.790581345</v>
      </c>
      <c r="AP89" s="72">
        <f t="shared" si="52"/>
        <v>15.790581345</v>
      </c>
      <c r="AQ89" s="72">
        <f t="shared" si="52"/>
        <v>15.790581345</v>
      </c>
      <c r="AR89" s="72">
        <f t="shared" si="52"/>
        <v>15.790581345</v>
      </c>
      <c r="AS89" s="72">
        <f t="shared" si="52"/>
        <v>15.790581345</v>
      </c>
      <c r="AT89" s="72">
        <f t="shared" si="52"/>
        <v>15.790581345</v>
      </c>
      <c r="AU89" s="72">
        <f t="shared" si="52"/>
        <v>15.790581345</v>
      </c>
      <c r="AV89" s="72">
        <f t="shared" si="52"/>
        <v>15.790581345</v>
      </c>
      <c r="AW89" s="72">
        <f t="shared" si="52"/>
        <v>15.790581345</v>
      </c>
      <c r="AX89" s="72">
        <f t="shared" si="52"/>
        <v>15.790581345</v>
      </c>
      <c r="AY89" s="72">
        <f t="shared" si="52"/>
        <v>15.790581345</v>
      </c>
      <c r="AZ89" s="72">
        <f t="shared" si="52"/>
        <v>15.790581345</v>
      </c>
      <c r="BA89" s="72">
        <f t="shared" si="52"/>
        <v>15.790581345</v>
      </c>
      <c r="BB89" s="72">
        <f t="shared" si="52"/>
        <v>15.790581345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9"/>
        <v>789.52906724999957</v>
      </c>
      <c r="BO89" s="321">
        <f>BN105*(1+0.25)</f>
        <v>789.52906725000048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3">$F$20*(1-$B$5)/$B$3</f>
        <v>0</v>
      </c>
      <c r="G90" s="72">
        <f t="shared" si="53"/>
        <v>0</v>
      </c>
      <c r="H90" s="72">
        <f t="shared" si="53"/>
        <v>0</v>
      </c>
      <c r="I90" s="72">
        <f t="shared" si="53"/>
        <v>0</v>
      </c>
      <c r="J90" s="72">
        <f t="shared" si="53"/>
        <v>0</v>
      </c>
      <c r="K90" s="72">
        <f t="shared" si="53"/>
        <v>0</v>
      </c>
      <c r="L90" s="72">
        <f t="shared" si="53"/>
        <v>0</v>
      </c>
      <c r="M90" s="72">
        <f t="shared" si="53"/>
        <v>0</v>
      </c>
      <c r="N90" s="72">
        <f t="shared" si="53"/>
        <v>0</v>
      </c>
      <c r="O90" s="72">
        <f t="shared" si="53"/>
        <v>0</v>
      </c>
      <c r="P90" s="72">
        <f t="shared" si="53"/>
        <v>0</v>
      </c>
      <c r="Q90" s="72">
        <f t="shared" si="53"/>
        <v>0</v>
      </c>
      <c r="R90" s="72">
        <f t="shared" si="53"/>
        <v>0</v>
      </c>
      <c r="S90" s="72">
        <f t="shared" si="53"/>
        <v>0</v>
      </c>
      <c r="T90" s="72">
        <f t="shared" si="53"/>
        <v>0</v>
      </c>
      <c r="U90" s="72">
        <f t="shared" si="53"/>
        <v>0</v>
      </c>
      <c r="V90" s="72">
        <f t="shared" si="53"/>
        <v>0</v>
      </c>
      <c r="W90" s="72">
        <f t="shared" si="53"/>
        <v>0</v>
      </c>
      <c r="X90" s="72">
        <f t="shared" si="53"/>
        <v>0</v>
      </c>
      <c r="Y90" s="72">
        <f t="shared" si="53"/>
        <v>0</v>
      </c>
      <c r="Z90" s="72">
        <f t="shared" si="53"/>
        <v>0</v>
      </c>
      <c r="AA90" s="72">
        <f t="shared" si="53"/>
        <v>0</v>
      </c>
      <c r="AB90" s="72">
        <f t="shared" si="53"/>
        <v>0</v>
      </c>
      <c r="AC90" s="72">
        <f t="shared" si="53"/>
        <v>0</v>
      </c>
      <c r="AD90" s="72">
        <f t="shared" si="53"/>
        <v>0</v>
      </c>
      <c r="AE90" s="72">
        <f t="shared" si="53"/>
        <v>0</v>
      </c>
      <c r="AF90" s="72">
        <f t="shared" si="53"/>
        <v>0</v>
      </c>
      <c r="AG90" s="72">
        <f t="shared" si="53"/>
        <v>0</v>
      </c>
      <c r="AH90" s="72">
        <f t="shared" si="53"/>
        <v>0</v>
      </c>
      <c r="AI90" s="72">
        <f t="shared" si="53"/>
        <v>0</v>
      </c>
      <c r="AJ90" s="72">
        <f t="shared" si="53"/>
        <v>0</v>
      </c>
      <c r="AK90" s="72">
        <f t="shared" si="53"/>
        <v>0</v>
      </c>
      <c r="AL90" s="72">
        <f t="shared" si="53"/>
        <v>0</v>
      </c>
      <c r="AM90" s="72">
        <f t="shared" si="53"/>
        <v>0</v>
      </c>
      <c r="AN90" s="72">
        <f t="shared" si="53"/>
        <v>0</v>
      </c>
      <c r="AO90" s="72">
        <f t="shared" si="53"/>
        <v>0</v>
      </c>
      <c r="AP90" s="72">
        <f t="shared" si="53"/>
        <v>0</v>
      </c>
      <c r="AQ90" s="72">
        <f t="shared" si="53"/>
        <v>0</v>
      </c>
      <c r="AR90" s="72">
        <f t="shared" si="53"/>
        <v>0</v>
      </c>
      <c r="AS90" s="72">
        <f t="shared" si="53"/>
        <v>0</v>
      </c>
      <c r="AT90" s="72">
        <f t="shared" si="53"/>
        <v>0</v>
      </c>
      <c r="AU90" s="72">
        <f t="shared" si="53"/>
        <v>0</v>
      </c>
      <c r="AV90" s="72">
        <f t="shared" si="53"/>
        <v>0</v>
      </c>
      <c r="AW90" s="72">
        <f t="shared" si="53"/>
        <v>0</v>
      </c>
      <c r="AX90" s="72">
        <f t="shared" si="53"/>
        <v>0</v>
      </c>
      <c r="AY90" s="72">
        <f t="shared" si="53"/>
        <v>0</v>
      </c>
      <c r="AZ90" s="72">
        <f t="shared" si="53"/>
        <v>0</v>
      </c>
      <c r="BA90" s="72">
        <f t="shared" si="53"/>
        <v>0</v>
      </c>
      <c r="BB90" s="72">
        <f t="shared" si="53"/>
        <v>0</v>
      </c>
      <c r="BC90" s="72">
        <f t="shared" si="53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9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4">$G$20*(1-$B$5)/$B$3</f>
        <v>0</v>
      </c>
      <c r="H91" s="72">
        <f t="shared" si="54"/>
        <v>0</v>
      </c>
      <c r="I91" s="72">
        <f t="shared" si="54"/>
        <v>0</v>
      </c>
      <c r="J91" s="72">
        <f t="shared" si="54"/>
        <v>0</v>
      </c>
      <c r="K91" s="72">
        <f t="shared" si="54"/>
        <v>0</v>
      </c>
      <c r="L91" s="72">
        <f t="shared" si="54"/>
        <v>0</v>
      </c>
      <c r="M91" s="72">
        <f t="shared" si="54"/>
        <v>0</v>
      </c>
      <c r="N91" s="72">
        <f t="shared" si="54"/>
        <v>0</v>
      </c>
      <c r="O91" s="72">
        <f t="shared" si="54"/>
        <v>0</v>
      </c>
      <c r="P91" s="72">
        <f t="shared" si="54"/>
        <v>0</v>
      </c>
      <c r="Q91" s="72">
        <f t="shared" si="54"/>
        <v>0</v>
      </c>
      <c r="R91" s="72">
        <f t="shared" si="54"/>
        <v>0</v>
      </c>
      <c r="S91" s="72">
        <f t="shared" si="54"/>
        <v>0</v>
      </c>
      <c r="T91" s="72">
        <f t="shared" si="54"/>
        <v>0</v>
      </c>
      <c r="U91" s="72">
        <f t="shared" si="54"/>
        <v>0</v>
      </c>
      <c r="V91" s="72">
        <f t="shared" si="54"/>
        <v>0</v>
      </c>
      <c r="W91" s="72">
        <f t="shared" si="54"/>
        <v>0</v>
      </c>
      <c r="X91" s="72">
        <f t="shared" si="54"/>
        <v>0</v>
      </c>
      <c r="Y91" s="72">
        <f t="shared" si="54"/>
        <v>0</v>
      </c>
      <c r="Z91" s="72">
        <f t="shared" si="54"/>
        <v>0</v>
      </c>
      <c r="AA91" s="72">
        <f t="shared" si="54"/>
        <v>0</v>
      </c>
      <c r="AB91" s="72">
        <f t="shared" si="54"/>
        <v>0</v>
      </c>
      <c r="AC91" s="72">
        <f t="shared" si="54"/>
        <v>0</v>
      </c>
      <c r="AD91" s="72">
        <f t="shared" si="54"/>
        <v>0</v>
      </c>
      <c r="AE91" s="72">
        <f t="shared" si="54"/>
        <v>0</v>
      </c>
      <c r="AF91" s="72">
        <f t="shared" si="54"/>
        <v>0</v>
      </c>
      <c r="AG91" s="72">
        <f t="shared" si="54"/>
        <v>0</v>
      </c>
      <c r="AH91" s="72">
        <f t="shared" si="54"/>
        <v>0</v>
      </c>
      <c r="AI91" s="72">
        <f t="shared" si="54"/>
        <v>0</v>
      </c>
      <c r="AJ91" s="72">
        <f t="shared" si="54"/>
        <v>0</v>
      </c>
      <c r="AK91" s="72">
        <f t="shared" si="54"/>
        <v>0</v>
      </c>
      <c r="AL91" s="72">
        <f t="shared" si="54"/>
        <v>0</v>
      </c>
      <c r="AM91" s="72">
        <f t="shared" si="54"/>
        <v>0</v>
      </c>
      <c r="AN91" s="72">
        <f t="shared" si="54"/>
        <v>0</v>
      </c>
      <c r="AO91" s="72">
        <f t="shared" si="54"/>
        <v>0</v>
      </c>
      <c r="AP91" s="72">
        <f t="shared" si="54"/>
        <v>0</v>
      </c>
      <c r="AQ91" s="72">
        <f t="shared" si="54"/>
        <v>0</v>
      </c>
      <c r="AR91" s="72">
        <f t="shared" si="54"/>
        <v>0</v>
      </c>
      <c r="AS91" s="72">
        <f t="shared" si="54"/>
        <v>0</v>
      </c>
      <c r="AT91" s="72">
        <f t="shared" si="54"/>
        <v>0</v>
      </c>
      <c r="AU91" s="72">
        <f t="shared" si="54"/>
        <v>0</v>
      </c>
      <c r="AV91" s="72">
        <f t="shared" si="54"/>
        <v>0</v>
      </c>
      <c r="AW91" s="72">
        <f t="shared" si="54"/>
        <v>0</v>
      </c>
      <c r="AX91" s="72">
        <f t="shared" si="54"/>
        <v>0</v>
      </c>
      <c r="AY91" s="72">
        <f t="shared" si="54"/>
        <v>0</v>
      </c>
      <c r="AZ91" s="72">
        <f t="shared" si="54"/>
        <v>0</v>
      </c>
      <c r="BA91" s="72">
        <f t="shared" si="54"/>
        <v>0</v>
      </c>
      <c r="BB91" s="72">
        <f t="shared" si="54"/>
        <v>0</v>
      </c>
      <c r="BC91" s="72">
        <f t="shared" si="54"/>
        <v>0</v>
      </c>
      <c r="BD91" s="72">
        <f t="shared" si="54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9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5">$H$20*(1-$B$5)/$B$3</f>
        <v>0</v>
      </c>
      <c r="I92" s="72">
        <f t="shared" si="55"/>
        <v>0</v>
      </c>
      <c r="J92" s="72">
        <f t="shared" si="55"/>
        <v>0</v>
      </c>
      <c r="K92" s="72">
        <f t="shared" si="55"/>
        <v>0</v>
      </c>
      <c r="L92" s="72">
        <f t="shared" si="55"/>
        <v>0</v>
      </c>
      <c r="M92" s="72">
        <f t="shared" si="55"/>
        <v>0</v>
      </c>
      <c r="N92" s="72">
        <f t="shared" si="55"/>
        <v>0</v>
      </c>
      <c r="O92" s="72">
        <f t="shared" si="55"/>
        <v>0</v>
      </c>
      <c r="P92" s="72">
        <f t="shared" si="55"/>
        <v>0</v>
      </c>
      <c r="Q92" s="72">
        <f t="shared" si="55"/>
        <v>0</v>
      </c>
      <c r="R92" s="72">
        <f t="shared" si="55"/>
        <v>0</v>
      </c>
      <c r="S92" s="72">
        <f t="shared" si="55"/>
        <v>0</v>
      </c>
      <c r="T92" s="72">
        <f t="shared" si="55"/>
        <v>0</v>
      </c>
      <c r="U92" s="72">
        <f t="shared" si="55"/>
        <v>0</v>
      </c>
      <c r="V92" s="72">
        <f t="shared" si="55"/>
        <v>0</v>
      </c>
      <c r="W92" s="72">
        <f t="shared" si="55"/>
        <v>0</v>
      </c>
      <c r="X92" s="72">
        <f t="shared" si="55"/>
        <v>0</v>
      </c>
      <c r="Y92" s="72">
        <f t="shared" si="55"/>
        <v>0</v>
      </c>
      <c r="Z92" s="72">
        <f t="shared" si="55"/>
        <v>0</v>
      </c>
      <c r="AA92" s="72">
        <f t="shared" si="55"/>
        <v>0</v>
      </c>
      <c r="AB92" s="72">
        <f t="shared" si="55"/>
        <v>0</v>
      </c>
      <c r="AC92" s="72">
        <f t="shared" si="55"/>
        <v>0</v>
      </c>
      <c r="AD92" s="72">
        <f t="shared" si="55"/>
        <v>0</v>
      </c>
      <c r="AE92" s="72">
        <f t="shared" si="55"/>
        <v>0</v>
      </c>
      <c r="AF92" s="72">
        <f t="shared" si="55"/>
        <v>0</v>
      </c>
      <c r="AG92" s="72">
        <f t="shared" si="55"/>
        <v>0</v>
      </c>
      <c r="AH92" s="72">
        <f t="shared" si="55"/>
        <v>0</v>
      </c>
      <c r="AI92" s="72">
        <f t="shared" si="55"/>
        <v>0</v>
      </c>
      <c r="AJ92" s="72">
        <f t="shared" si="55"/>
        <v>0</v>
      </c>
      <c r="AK92" s="72">
        <f t="shared" si="55"/>
        <v>0</v>
      </c>
      <c r="AL92" s="72">
        <f t="shared" si="55"/>
        <v>0</v>
      </c>
      <c r="AM92" s="72">
        <f t="shared" si="55"/>
        <v>0</v>
      </c>
      <c r="AN92" s="72">
        <f t="shared" si="55"/>
        <v>0</v>
      </c>
      <c r="AO92" s="72">
        <f t="shared" si="55"/>
        <v>0</v>
      </c>
      <c r="AP92" s="72">
        <f t="shared" si="55"/>
        <v>0</v>
      </c>
      <c r="AQ92" s="72">
        <f t="shared" si="55"/>
        <v>0</v>
      </c>
      <c r="AR92" s="72">
        <f t="shared" si="55"/>
        <v>0</v>
      </c>
      <c r="AS92" s="72">
        <f t="shared" si="55"/>
        <v>0</v>
      </c>
      <c r="AT92" s="72">
        <f t="shared" si="55"/>
        <v>0</v>
      </c>
      <c r="AU92" s="72">
        <f t="shared" si="55"/>
        <v>0</v>
      </c>
      <c r="AV92" s="72">
        <f t="shared" si="55"/>
        <v>0</v>
      </c>
      <c r="AW92" s="72">
        <f t="shared" si="55"/>
        <v>0</v>
      </c>
      <c r="AX92" s="72">
        <f t="shared" si="55"/>
        <v>0</v>
      </c>
      <c r="AY92" s="72">
        <f t="shared" si="55"/>
        <v>0</v>
      </c>
      <c r="AZ92" s="72">
        <f t="shared" si="55"/>
        <v>0</v>
      </c>
      <c r="BA92" s="72">
        <f t="shared" si="55"/>
        <v>0</v>
      </c>
      <c r="BB92" s="72">
        <f t="shared" si="55"/>
        <v>0</v>
      </c>
      <c r="BC92" s="72">
        <f t="shared" si="55"/>
        <v>0</v>
      </c>
      <c r="BD92" s="72">
        <f t="shared" si="55"/>
        <v>0</v>
      </c>
      <c r="BE92" s="72">
        <f t="shared" si="55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9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6">$I$20*(1-$B$5)/$B$3</f>
        <v>0</v>
      </c>
      <c r="J93" s="72">
        <f t="shared" si="56"/>
        <v>0</v>
      </c>
      <c r="K93" s="72">
        <f t="shared" si="56"/>
        <v>0</v>
      </c>
      <c r="L93" s="72">
        <f t="shared" si="56"/>
        <v>0</v>
      </c>
      <c r="M93" s="72">
        <f t="shared" si="56"/>
        <v>0</v>
      </c>
      <c r="N93" s="72">
        <f t="shared" si="56"/>
        <v>0</v>
      </c>
      <c r="O93" s="72">
        <f t="shared" si="56"/>
        <v>0</v>
      </c>
      <c r="P93" s="72">
        <f t="shared" si="56"/>
        <v>0</v>
      </c>
      <c r="Q93" s="72">
        <f t="shared" si="56"/>
        <v>0</v>
      </c>
      <c r="R93" s="72">
        <f t="shared" si="56"/>
        <v>0</v>
      </c>
      <c r="S93" s="72">
        <f t="shared" si="56"/>
        <v>0</v>
      </c>
      <c r="T93" s="72">
        <f t="shared" si="56"/>
        <v>0</v>
      </c>
      <c r="U93" s="72">
        <f t="shared" si="56"/>
        <v>0</v>
      </c>
      <c r="V93" s="72">
        <f t="shared" si="56"/>
        <v>0</v>
      </c>
      <c r="W93" s="72">
        <f t="shared" si="56"/>
        <v>0</v>
      </c>
      <c r="X93" s="72">
        <f t="shared" si="56"/>
        <v>0</v>
      </c>
      <c r="Y93" s="72">
        <f t="shared" si="56"/>
        <v>0</v>
      </c>
      <c r="Z93" s="72">
        <f t="shared" si="56"/>
        <v>0</v>
      </c>
      <c r="AA93" s="72">
        <f t="shared" si="56"/>
        <v>0</v>
      </c>
      <c r="AB93" s="72">
        <f t="shared" si="56"/>
        <v>0</v>
      </c>
      <c r="AC93" s="72">
        <f t="shared" si="56"/>
        <v>0</v>
      </c>
      <c r="AD93" s="72">
        <f t="shared" si="56"/>
        <v>0</v>
      </c>
      <c r="AE93" s="72">
        <f t="shared" si="56"/>
        <v>0</v>
      </c>
      <c r="AF93" s="72">
        <f t="shared" si="56"/>
        <v>0</v>
      </c>
      <c r="AG93" s="72">
        <f t="shared" si="56"/>
        <v>0</v>
      </c>
      <c r="AH93" s="72">
        <f t="shared" si="56"/>
        <v>0</v>
      </c>
      <c r="AI93" s="72">
        <f t="shared" si="56"/>
        <v>0</v>
      </c>
      <c r="AJ93" s="72">
        <f t="shared" si="56"/>
        <v>0</v>
      </c>
      <c r="AK93" s="72">
        <f t="shared" si="56"/>
        <v>0</v>
      </c>
      <c r="AL93" s="72">
        <f t="shared" si="56"/>
        <v>0</v>
      </c>
      <c r="AM93" s="72">
        <f t="shared" si="56"/>
        <v>0</v>
      </c>
      <c r="AN93" s="72">
        <f t="shared" si="56"/>
        <v>0</v>
      </c>
      <c r="AO93" s="72">
        <f t="shared" si="56"/>
        <v>0</v>
      </c>
      <c r="AP93" s="72">
        <f t="shared" si="56"/>
        <v>0</v>
      </c>
      <c r="AQ93" s="72">
        <f t="shared" si="56"/>
        <v>0</v>
      </c>
      <c r="AR93" s="72">
        <f t="shared" si="56"/>
        <v>0</v>
      </c>
      <c r="AS93" s="72">
        <f t="shared" si="56"/>
        <v>0</v>
      </c>
      <c r="AT93" s="72">
        <f t="shared" si="56"/>
        <v>0</v>
      </c>
      <c r="AU93" s="72">
        <f t="shared" si="56"/>
        <v>0</v>
      </c>
      <c r="AV93" s="72">
        <f t="shared" si="56"/>
        <v>0</v>
      </c>
      <c r="AW93" s="72">
        <f t="shared" si="56"/>
        <v>0</v>
      </c>
      <c r="AX93" s="72">
        <f t="shared" si="56"/>
        <v>0</v>
      </c>
      <c r="AY93" s="72">
        <f t="shared" si="56"/>
        <v>0</v>
      </c>
      <c r="AZ93" s="72">
        <f t="shared" si="56"/>
        <v>0</v>
      </c>
      <c r="BA93" s="72">
        <f t="shared" si="56"/>
        <v>0</v>
      </c>
      <c r="BB93" s="72">
        <f t="shared" si="56"/>
        <v>0</v>
      </c>
      <c r="BC93" s="72">
        <f t="shared" si="56"/>
        <v>0</v>
      </c>
      <c r="BD93" s="72">
        <f t="shared" si="56"/>
        <v>0</v>
      </c>
      <c r="BE93" s="72">
        <f t="shared" si="56"/>
        <v>0</v>
      </c>
      <c r="BF93" s="72">
        <f t="shared" si="56"/>
        <v>0</v>
      </c>
      <c r="BG93" s="72"/>
      <c r="BH93" s="72"/>
      <c r="BI93" s="72"/>
      <c r="BJ93" s="72"/>
      <c r="BK93" s="72"/>
      <c r="BL93" s="72"/>
      <c r="BM93" s="35"/>
      <c r="BN93" s="72">
        <f t="shared" si="49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7">$J$20*(1-$B$5)/$B$3</f>
        <v>0</v>
      </c>
      <c r="P94" s="72">
        <f t="shared" si="57"/>
        <v>0</v>
      </c>
      <c r="Q94" s="72">
        <f t="shared" si="57"/>
        <v>0</v>
      </c>
      <c r="R94" s="72">
        <f t="shared" si="57"/>
        <v>0</v>
      </c>
      <c r="S94" s="72">
        <f t="shared" si="57"/>
        <v>0</v>
      </c>
      <c r="T94" s="72">
        <f t="shared" si="57"/>
        <v>0</v>
      </c>
      <c r="U94" s="72">
        <f t="shared" si="57"/>
        <v>0</v>
      </c>
      <c r="V94" s="72">
        <f t="shared" si="57"/>
        <v>0</v>
      </c>
      <c r="W94" s="72">
        <f t="shared" si="57"/>
        <v>0</v>
      </c>
      <c r="X94" s="72">
        <f t="shared" si="57"/>
        <v>0</v>
      </c>
      <c r="Y94" s="72">
        <f t="shared" si="57"/>
        <v>0</v>
      </c>
      <c r="Z94" s="72">
        <f t="shared" si="57"/>
        <v>0</v>
      </c>
      <c r="AA94" s="72">
        <f t="shared" si="57"/>
        <v>0</v>
      </c>
      <c r="AB94" s="72">
        <f t="shared" si="57"/>
        <v>0</v>
      </c>
      <c r="AC94" s="72">
        <f t="shared" si="57"/>
        <v>0</v>
      </c>
      <c r="AD94" s="72">
        <f t="shared" si="57"/>
        <v>0</v>
      </c>
      <c r="AE94" s="72">
        <f t="shared" si="57"/>
        <v>0</v>
      </c>
      <c r="AF94" s="72">
        <f t="shared" si="57"/>
        <v>0</v>
      </c>
      <c r="AG94" s="72">
        <f t="shared" si="57"/>
        <v>0</v>
      </c>
      <c r="AH94" s="72">
        <f t="shared" si="57"/>
        <v>0</v>
      </c>
      <c r="AI94" s="72">
        <f t="shared" si="57"/>
        <v>0</v>
      </c>
      <c r="AJ94" s="72">
        <f t="shared" si="57"/>
        <v>0</v>
      </c>
      <c r="AK94" s="72">
        <f t="shared" si="57"/>
        <v>0</v>
      </c>
      <c r="AL94" s="72">
        <f t="shared" si="57"/>
        <v>0</v>
      </c>
      <c r="AM94" s="72">
        <f t="shared" si="57"/>
        <v>0</v>
      </c>
      <c r="AN94" s="72">
        <f t="shared" si="57"/>
        <v>0</v>
      </c>
      <c r="AO94" s="72">
        <f t="shared" si="57"/>
        <v>0</v>
      </c>
      <c r="AP94" s="72">
        <f t="shared" si="57"/>
        <v>0</v>
      </c>
      <c r="AQ94" s="72">
        <f t="shared" si="57"/>
        <v>0</v>
      </c>
      <c r="AR94" s="72">
        <f t="shared" si="57"/>
        <v>0</v>
      </c>
      <c r="AS94" s="72">
        <f t="shared" si="57"/>
        <v>0</v>
      </c>
      <c r="AT94" s="72">
        <f t="shared" si="57"/>
        <v>0</v>
      </c>
      <c r="AU94" s="72">
        <f t="shared" si="57"/>
        <v>0</v>
      </c>
      <c r="AV94" s="72">
        <f t="shared" si="57"/>
        <v>0</v>
      </c>
      <c r="AW94" s="72">
        <f t="shared" si="57"/>
        <v>0</v>
      </c>
      <c r="AX94" s="72">
        <f t="shared" si="57"/>
        <v>0</v>
      </c>
      <c r="AY94" s="72">
        <f t="shared" si="57"/>
        <v>0</v>
      </c>
      <c r="AZ94" s="72">
        <f t="shared" si="57"/>
        <v>0</v>
      </c>
      <c r="BA94" s="72">
        <f t="shared" si="57"/>
        <v>0</v>
      </c>
      <c r="BB94" s="72">
        <f t="shared" si="57"/>
        <v>0</v>
      </c>
      <c r="BC94" s="72">
        <f t="shared" si="57"/>
        <v>0</v>
      </c>
      <c r="BD94" s="72">
        <f t="shared" si="57"/>
        <v>0</v>
      </c>
      <c r="BE94" s="72">
        <f t="shared" si="57"/>
        <v>0</v>
      </c>
      <c r="BF94" s="72">
        <f t="shared" si="57"/>
        <v>0</v>
      </c>
      <c r="BG94" s="72">
        <f t="shared" si="57"/>
        <v>0</v>
      </c>
      <c r="BH94" s="72"/>
      <c r="BI94" s="72"/>
      <c r="BJ94" s="72"/>
      <c r="BK94" s="72"/>
      <c r="BL94" s="72"/>
      <c r="BM94" s="35"/>
      <c r="BN94" s="72">
        <f t="shared" si="49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8">$K$20*(1-$B$5)/$B$3</f>
        <v>0</v>
      </c>
      <c r="P95" s="72">
        <f t="shared" si="58"/>
        <v>0</v>
      </c>
      <c r="Q95" s="72">
        <f t="shared" si="58"/>
        <v>0</v>
      </c>
      <c r="R95" s="72">
        <f t="shared" si="58"/>
        <v>0</v>
      </c>
      <c r="S95" s="72">
        <f t="shared" si="58"/>
        <v>0</v>
      </c>
      <c r="T95" s="72">
        <f t="shared" si="58"/>
        <v>0</v>
      </c>
      <c r="U95" s="72">
        <f t="shared" si="58"/>
        <v>0</v>
      </c>
      <c r="V95" s="72">
        <f t="shared" si="58"/>
        <v>0</v>
      </c>
      <c r="W95" s="72">
        <f t="shared" si="58"/>
        <v>0</v>
      </c>
      <c r="X95" s="72">
        <f t="shared" si="58"/>
        <v>0</v>
      </c>
      <c r="Y95" s="72">
        <f t="shared" si="58"/>
        <v>0</v>
      </c>
      <c r="Z95" s="72">
        <f t="shared" si="58"/>
        <v>0</v>
      </c>
      <c r="AA95" s="72">
        <f t="shared" si="58"/>
        <v>0</v>
      </c>
      <c r="AB95" s="72">
        <f t="shared" si="58"/>
        <v>0</v>
      </c>
      <c r="AC95" s="72">
        <f t="shared" si="58"/>
        <v>0</v>
      </c>
      <c r="AD95" s="72">
        <f t="shared" si="58"/>
        <v>0</v>
      </c>
      <c r="AE95" s="72">
        <f t="shared" si="58"/>
        <v>0</v>
      </c>
      <c r="AF95" s="72">
        <f t="shared" si="58"/>
        <v>0</v>
      </c>
      <c r="AG95" s="72">
        <f t="shared" si="58"/>
        <v>0</v>
      </c>
      <c r="AH95" s="72">
        <f t="shared" si="58"/>
        <v>0</v>
      </c>
      <c r="AI95" s="72">
        <f t="shared" si="58"/>
        <v>0</v>
      </c>
      <c r="AJ95" s="72">
        <f t="shared" si="58"/>
        <v>0</v>
      </c>
      <c r="AK95" s="72">
        <f t="shared" si="58"/>
        <v>0</v>
      </c>
      <c r="AL95" s="72">
        <f t="shared" si="58"/>
        <v>0</v>
      </c>
      <c r="AM95" s="72">
        <f t="shared" si="58"/>
        <v>0</v>
      </c>
      <c r="AN95" s="72">
        <f t="shared" si="58"/>
        <v>0</v>
      </c>
      <c r="AO95" s="72">
        <f t="shared" si="58"/>
        <v>0</v>
      </c>
      <c r="AP95" s="72">
        <f t="shared" si="58"/>
        <v>0</v>
      </c>
      <c r="AQ95" s="72">
        <f t="shared" si="58"/>
        <v>0</v>
      </c>
      <c r="AR95" s="72">
        <f t="shared" si="58"/>
        <v>0</v>
      </c>
      <c r="AS95" s="72">
        <f t="shared" si="58"/>
        <v>0</v>
      </c>
      <c r="AT95" s="72">
        <f t="shared" si="58"/>
        <v>0</v>
      </c>
      <c r="AU95" s="72">
        <f t="shared" si="58"/>
        <v>0</v>
      </c>
      <c r="AV95" s="72">
        <f t="shared" si="58"/>
        <v>0</v>
      </c>
      <c r="AW95" s="72">
        <f t="shared" si="58"/>
        <v>0</v>
      </c>
      <c r="AX95" s="72">
        <f t="shared" si="58"/>
        <v>0</v>
      </c>
      <c r="AY95" s="72">
        <f t="shared" si="58"/>
        <v>0</v>
      </c>
      <c r="AZ95" s="72">
        <f t="shared" si="58"/>
        <v>0</v>
      </c>
      <c r="BA95" s="72">
        <f t="shared" si="58"/>
        <v>0</v>
      </c>
      <c r="BB95" s="72">
        <f t="shared" si="58"/>
        <v>0</v>
      </c>
      <c r="BC95" s="72">
        <f t="shared" si="58"/>
        <v>0</v>
      </c>
      <c r="BD95" s="72">
        <f t="shared" si="58"/>
        <v>0</v>
      </c>
      <c r="BE95" s="72">
        <f t="shared" si="58"/>
        <v>0</v>
      </c>
      <c r="BF95" s="72">
        <f t="shared" si="58"/>
        <v>0</v>
      </c>
      <c r="BG95" s="72">
        <f t="shared" si="58"/>
        <v>0</v>
      </c>
      <c r="BH95" s="72">
        <f t="shared" si="58"/>
        <v>0</v>
      </c>
      <c r="BI95" s="72"/>
      <c r="BJ95" s="72"/>
      <c r="BK95" s="72"/>
      <c r="BL95" s="72"/>
      <c r="BM95" s="35"/>
      <c r="BN95" s="72">
        <f t="shared" si="49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9">$L$20*(1-$B$5)/$B$3</f>
        <v>0</v>
      </c>
      <c r="P96" s="72">
        <f t="shared" si="59"/>
        <v>0</v>
      </c>
      <c r="Q96" s="72">
        <f t="shared" si="59"/>
        <v>0</v>
      </c>
      <c r="R96" s="72">
        <f t="shared" si="59"/>
        <v>0</v>
      </c>
      <c r="S96" s="72">
        <f t="shared" si="59"/>
        <v>0</v>
      </c>
      <c r="T96" s="72">
        <f t="shared" si="59"/>
        <v>0</v>
      </c>
      <c r="U96" s="72">
        <f t="shared" si="59"/>
        <v>0</v>
      </c>
      <c r="V96" s="72">
        <f t="shared" si="59"/>
        <v>0</v>
      </c>
      <c r="W96" s="72">
        <f t="shared" si="59"/>
        <v>0</v>
      </c>
      <c r="X96" s="72">
        <f t="shared" si="59"/>
        <v>0</v>
      </c>
      <c r="Y96" s="72">
        <f t="shared" si="59"/>
        <v>0</v>
      </c>
      <c r="Z96" s="72">
        <f t="shared" si="59"/>
        <v>0</v>
      </c>
      <c r="AA96" s="72">
        <f t="shared" si="59"/>
        <v>0</v>
      </c>
      <c r="AB96" s="72">
        <f t="shared" si="59"/>
        <v>0</v>
      </c>
      <c r="AC96" s="72">
        <f t="shared" si="59"/>
        <v>0</v>
      </c>
      <c r="AD96" s="72">
        <f t="shared" si="59"/>
        <v>0</v>
      </c>
      <c r="AE96" s="72">
        <f t="shared" si="59"/>
        <v>0</v>
      </c>
      <c r="AF96" s="72">
        <f t="shared" si="59"/>
        <v>0</v>
      </c>
      <c r="AG96" s="72">
        <f t="shared" si="59"/>
        <v>0</v>
      </c>
      <c r="AH96" s="72">
        <f t="shared" si="59"/>
        <v>0</v>
      </c>
      <c r="AI96" s="72">
        <f t="shared" si="59"/>
        <v>0</v>
      </c>
      <c r="AJ96" s="72">
        <f t="shared" si="59"/>
        <v>0</v>
      </c>
      <c r="AK96" s="72">
        <f t="shared" si="59"/>
        <v>0</v>
      </c>
      <c r="AL96" s="72">
        <f t="shared" si="59"/>
        <v>0</v>
      </c>
      <c r="AM96" s="72">
        <f t="shared" si="59"/>
        <v>0</v>
      </c>
      <c r="AN96" s="72">
        <f t="shared" si="59"/>
        <v>0</v>
      </c>
      <c r="AO96" s="72">
        <f t="shared" si="59"/>
        <v>0</v>
      </c>
      <c r="AP96" s="72">
        <f t="shared" si="59"/>
        <v>0</v>
      </c>
      <c r="AQ96" s="72">
        <f t="shared" si="59"/>
        <v>0</v>
      </c>
      <c r="AR96" s="72">
        <f t="shared" si="59"/>
        <v>0</v>
      </c>
      <c r="AS96" s="72">
        <f t="shared" si="59"/>
        <v>0</v>
      </c>
      <c r="AT96" s="72">
        <f t="shared" si="59"/>
        <v>0</v>
      </c>
      <c r="AU96" s="72">
        <f t="shared" si="59"/>
        <v>0</v>
      </c>
      <c r="AV96" s="72">
        <f t="shared" si="59"/>
        <v>0</v>
      </c>
      <c r="AW96" s="72">
        <f t="shared" si="59"/>
        <v>0</v>
      </c>
      <c r="AX96" s="72">
        <f t="shared" si="59"/>
        <v>0</v>
      </c>
      <c r="AY96" s="72">
        <f t="shared" si="59"/>
        <v>0</v>
      </c>
      <c r="AZ96" s="72">
        <f t="shared" si="59"/>
        <v>0</v>
      </c>
      <c r="BA96" s="72">
        <f t="shared" si="59"/>
        <v>0</v>
      </c>
      <c r="BB96" s="72">
        <f t="shared" si="59"/>
        <v>0</v>
      </c>
      <c r="BC96" s="72">
        <f t="shared" si="59"/>
        <v>0</v>
      </c>
      <c r="BD96" s="72">
        <f t="shared" si="59"/>
        <v>0</v>
      </c>
      <c r="BE96" s="72">
        <f t="shared" si="59"/>
        <v>0</v>
      </c>
      <c r="BF96" s="72">
        <f t="shared" si="59"/>
        <v>0</v>
      </c>
      <c r="BG96" s="72">
        <f t="shared" si="59"/>
        <v>0</v>
      </c>
      <c r="BH96" s="72">
        <f t="shared" si="59"/>
        <v>0</v>
      </c>
      <c r="BI96" s="72">
        <f t="shared" si="59"/>
        <v>0</v>
      </c>
      <c r="BJ96" s="72"/>
      <c r="BK96" s="72"/>
      <c r="BL96" s="72"/>
      <c r="BM96" s="35"/>
      <c r="BN96" s="72">
        <f t="shared" si="49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60">$M$20*(1-$B$5)/$B$3</f>
        <v>0</v>
      </c>
      <c r="O97" s="72">
        <f t="shared" si="60"/>
        <v>0</v>
      </c>
      <c r="P97" s="72">
        <f t="shared" si="60"/>
        <v>0</v>
      </c>
      <c r="Q97" s="72">
        <f t="shared" si="60"/>
        <v>0</v>
      </c>
      <c r="R97" s="72">
        <f t="shared" si="60"/>
        <v>0</v>
      </c>
      <c r="S97" s="72">
        <f t="shared" si="60"/>
        <v>0</v>
      </c>
      <c r="T97" s="72">
        <f t="shared" si="60"/>
        <v>0</v>
      </c>
      <c r="U97" s="72">
        <f t="shared" si="60"/>
        <v>0</v>
      </c>
      <c r="V97" s="72">
        <f t="shared" si="60"/>
        <v>0</v>
      </c>
      <c r="W97" s="72">
        <f t="shared" si="60"/>
        <v>0</v>
      </c>
      <c r="X97" s="72">
        <f t="shared" si="60"/>
        <v>0</v>
      </c>
      <c r="Y97" s="72">
        <f t="shared" si="60"/>
        <v>0</v>
      </c>
      <c r="Z97" s="72">
        <f t="shared" si="60"/>
        <v>0</v>
      </c>
      <c r="AA97" s="72">
        <f t="shared" si="60"/>
        <v>0</v>
      </c>
      <c r="AB97" s="72">
        <f t="shared" si="60"/>
        <v>0</v>
      </c>
      <c r="AC97" s="72">
        <f t="shared" si="60"/>
        <v>0</v>
      </c>
      <c r="AD97" s="72">
        <f t="shared" si="60"/>
        <v>0</v>
      </c>
      <c r="AE97" s="72">
        <f t="shared" si="60"/>
        <v>0</v>
      </c>
      <c r="AF97" s="72">
        <f t="shared" si="60"/>
        <v>0</v>
      </c>
      <c r="AG97" s="72">
        <f t="shared" si="60"/>
        <v>0</v>
      </c>
      <c r="AH97" s="72">
        <f t="shared" si="60"/>
        <v>0</v>
      </c>
      <c r="AI97" s="72">
        <f t="shared" si="60"/>
        <v>0</v>
      </c>
      <c r="AJ97" s="72">
        <f t="shared" si="60"/>
        <v>0</v>
      </c>
      <c r="AK97" s="72">
        <f t="shared" si="60"/>
        <v>0</v>
      </c>
      <c r="AL97" s="72">
        <f t="shared" si="60"/>
        <v>0</v>
      </c>
      <c r="AM97" s="72">
        <f t="shared" si="60"/>
        <v>0</v>
      </c>
      <c r="AN97" s="72">
        <f t="shared" si="60"/>
        <v>0</v>
      </c>
      <c r="AO97" s="72">
        <f t="shared" si="60"/>
        <v>0</v>
      </c>
      <c r="AP97" s="72">
        <f t="shared" si="60"/>
        <v>0</v>
      </c>
      <c r="AQ97" s="72">
        <f t="shared" si="60"/>
        <v>0</v>
      </c>
      <c r="AR97" s="72">
        <f t="shared" si="60"/>
        <v>0</v>
      </c>
      <c r="AS97" s="72">
        <f t="shared" si="60"/>
        <v>0</v>
      </c>
      <c r="AT97" s="72">
        <f t="shared" si="60"/>
        <v>0</v>
      </c>
      <c r="AU97" s="72">
        <f t="shared" si="60"/>
        <v>0</v>
      </c>
      <c r="AV97" s="72">
        <f t="shared" si="60"/>
        <v>0</v>
      </c>
      <c r="AW97" s="72">
        <f t="shared" si="60"/>
        <v>0</v>
      </c>
      <c r="AX97" s="72">
        <f t="shared" si="60"/>
        <v>0</v>
      </c>
      <c r="AY97" s="72">
        <f t="shared" si="60"/>
        <v>0</v>
      </c>
      <c r="AZ97" s="72">
        <f t="shared" si="60"/>
        <v>0</v>
      </c>
      <c r="BA97" s="72">
        <f t="shared" si="60"/>
        <v>0</v>
      </c>
      <c r="BB97" s="72">
        <f t="shared" si="60"/>
        <v>0</v>
      </c>
      <c r="BC97" s="72">
        <f t="shared" si="60"/>
        <v>0</v>
      </c>
      <c r="BD97" s="72">
        <f t="shared" si="60"/>
        <v>0</v>
      </c>
      <c r="BE97" s="72">
        <f t="shared" si="60"/>
        <v>0</v>
      </c>
      <c r="BF97" s="72">
        <f t="shared" si="60"/>
        <v>0</v>
      </c>
      <c r="BG97" s="72">
        <f t="shared" si="60"/>
        <v>0</v>
      </c>
      <c r="BH97" s="72">
        <f t="shared" si="60"/>
        <v>0</v>
      </c>
      <c r="BI97" s="72">
        <f t="shared" si="60"/>
        <v>0</v>
      </c>
      <c r="BJ97" s="72">
        <f t="shared" si="60"/>
        <v>0</v>
      </c>
      <c r="BK97" s="72"/>
      <c r="BL97" s="72"/>
      <c r="BM97" s="35"/>
      <c r="BN97" s="72">
        <f t="shared" si="49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1">$N$20*(1-$B$5)/$B$3</f>
        <v>0</v>
      </c>
      <c r="P98" s="72">
        <f t="shared" si="61"/>
        <v>0</v>
      </c>
      <c r="Q98" s="72">
        <f t="shared" si="61"/>
        <v>0</v>
      </c>
      <c r="R98" s="72">
        <f t="shared" si="61"/>
        <v>0</v>
      </c>
      <c r="S98" s="72">
        <f t="shared" si="61"/>
        <v>0</v>
      </c>
      <c r="T98" s="72">
        <f t="shared" si="61"/>
        <v>0</v>
      </c>
      <c r="U98" s="72">
        <f t="shared" si="61"/>
        <v>0</v>
      </c>
      <c r="V98" s="72">
        <f t="shared" si="61"/>
        <v>0</v>
      </c>
      <c r="W98" s="72">
        <f t="shared" si="61"/>
        <v>0</v>
      </c>
      <c r="X98" s="72">
        <f t="shared" si="61"/>
        <v>0</v>
      </c>
      <c r="Y98" s="72">
        <f t="shared" si="61"/>
        <v>0</v>
      </c>
      <c r="Z98" s="72">
        <f t="shared" si="61"/>
        <v>0</v>
      </c>
      <c r="AA98" s="72">
        <f t="shared" si="61"/>
        <v>0</v>
      </c>
      <c r="AB98" s="72">
        <f t="shared" si="61"/>
        <v>0</v>
      </c>
      <c r="AC98" s="72">
        <f t="shared" si="61"/>
        <v>0</v>
      </c>
      <c r="AD98" s="72">
        <f t="shared" si="61"/>
        <v>0</v>
      </c>
      <c r="AE98" s="72">
        <f t="shared" si="61"/>
        <v>0</v>
      </c>
      <c r="AF98" s="72">
        <f t="shared" si="61"/>
        <v>0</v>
      </c>
      <c r="AG98" s="72">
        <f t="shared" si="61"/>
        <v>0</v>
      </c>
      <c r="AH98" s="72">
        <f t="shared" si="61"/>
        <v>0</v>
      </c>
      <c r="AI98" s="72">
        <f t="shared" si="61"/>
        <v>0</v>
      </c>
      <c r="AJ98" s="72">
        <f t="shared" si="61"/>
        <v>0</v>
      </c>
      <c r="AK98" s="72">
        <f t="shared" si="61"/>
        <v>0</v>
      </c>
      <c r="AL98" s="72">
        <f t="shared" si="61"/>
        <v>0</v>
      </c>
      <c r="AM98" s="72">
        <f t="shared" si="61"/>
        <v>0</v>
      </c>
      <c r="AN98" s="72">
        <f t="shared" si="61"/>
        <v>0</v>
      </c>
      <c r="AO98" s="72">
        <f t="shared" si="61"/>
        <v>0</v>
      </c>
      <c r="AP98" s="72">
        <f t="shared" si="61"/>
        <v>0</v>
      </c>
      <c r="AQ98" s="72">
        <f t="shared" si="61"/>
        <v>0</v>
      </c>
      <c r="AR98" s="72">
        <f t="shared" si="61"/>
        <v>0</v>
      </c>
      <c r="AS98" s="72">
        <f t="shared" si="61"/>
        <v>0</v>
      </c>
      <c r="AT98" s="72">
        <f t="shared" si="61"/>
        <v>0</v>
      </c>
      <c r="AU98" s="72">
        <f t="shared" si="61"/>
        <v>0</v>
      </c>
      <c r="AV98" s="72">
        <f t="shared" si="61"/>
        <v>0</v>
      </c>
      <c r="AW98" s="72">
        <f t="shared" si="61"/>
        <v>0</v>
      </c>
      <c r="AX98" s="72">
        <f t="shared" si="61"/>
        <v>0</v>
      </c>
      <c r="AY98" s="72">
        <f t="shared" si="61"/>
        <v>0</v>
      </c>
      <c r="AZ98" s="72">
        <f t="shared" si="61"/>
        <v>0</v>
      </c>
      <c r="BA98" s="72">
        <f t="shared" si="61"/>
        <v>0</v>
      </c>
      <c r="BB98" s="72">
        <f t="shared" si="61"/>
        <v>0</v>
      </c>
      <c r="BC98" s="72">
        <f t="shared" si="61"/>
        <v>0</v>
      </c>
      <c r="BD98" s="72">
        <f t="shared" si="61"/>
        <v>0</v>
      </c>
      <c r="BE98" s="72">
        <f t="shared" si="61"/>
        <v>0</v>
      </c>
      <c r="BF98" s="72">
        <f t="shared" si="61"/>
        <v>0</v>
      </c>
      <c r="BG98" s="72">
        <f t="shared" si="61"/>
        <v>0</v>
      </c>
      <c r="BH98" s="72">
        <f t="shared" si="61"/>
        <v>0</v>
      </c>
      <c r="BI98" s="72">
        <f t="shared" si="61"/>
        <v>0</v>
      </c>
      <c r="BJ98" s="72">
        <f t="shared" si="61"/>
        <v>0</v>
      </c>
      <c r="BK98" s="72">
        <f t="shared" si="61"/>
        <v>0</v>
      </c>
      <c r="BL98" s="72"/>
      <c r="BM98" s="35"/>
      <c r="BN98" s="72">
        <f t="shared" si="49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2">SUM(C86:C98)</f>
        <v>0</v>
      </c>
      <c r="D99" s="101">
        <f t="shared" si="62"/>
        <v>0</v>
      </c>
      <c r="E99" s="101">
        <f t="shared" si="62"/>
        <v>15.790581345</v>
      </c>
      <c r="F99" s="101">
        <f t="shared" si="62"/>
        <v>15.790581345</v>
      </c>
      <c r="G99" s="101">
        <f t="shared" si="62"/>
        <v>15.790581345</v>
      </c>
      <c r="H99" s="101">
        <f t="shared" si="62"/>
        <v>15.790581345</v>
      </c>
      <c r="I99" s="101">
        <f t="shared" si="62"/>
        <v>15.790581345</v>
      </c>
      <c r="J99" s="101">
        <f t="shared" si="62"/>
        <v>15.790581345</v>
      </c>
      <c r="K99" s="101">
        <f t="shared" si="62"/>
        <v>15.790581345</v>
      </c>
      <c r="L99" s="101">
        <f t="shared" si="62"/>
        <v>15.790581345</v>
      </c>
      <c r="M99" s="101">
        <f t="shared" si="62"/>
        <v>15.790581345</v>
      </c>
      <c r="N99" s="101">
        <f t="shared" si="62"/>
        <v>15.790581345</v>
      </c>
      <c r="O99" s="101">
        <f t="shared" si="62"/>
        <v>15.790581345</v>
      </c>
      <c r="P99" s="101">
        <f t="shared" si="62"/>
        <v>15.790581345</v>
      </c>
      <c r="Q99" s="101">
        <f t="shared" si="62"/>
        <v>15.790581345</v>
      </c>
      <c r="R99" s="101">
        <f t="shared" si="62"/>
        <v>15.790581345</v>
      </c>
      <c r="S99" s="101">
        <f t="shared" si="62"/>
        <v>15.790581345</v>
      </c>
      <c r="T99" s="101">
        <f t="shared" si="62"/>
        <v>15.790581345</v>
      </c>
      <c r="U99" s="101">
        <f t="shared" si="62"/>
        <v>15.790581345</v>
      </c>
      <c r="V99" s="101">
        <f t="shared" si="62"/>
        <v>15.790581345</v>
      </c>
      <c r="W99" s="101">
        <f t="shared" si="62"/>
        <v>15.790581345</v>
      </c>
      <c r="X99" s="101">
        <f t="shared" si="62"/>
        <v>15.790581345</v>
      </c>
      <c r="Y99" s="101">
        <f t="shared" si="62"/>
        <v>15.790581345</v>
      </c>
      <c r="Z99" s="101">
        <f t="shared" si="62"/>
        <v>15.790581345</v>
      </c>
      <c r="AA99" s="101">
        <f t="shared" si="62"/>
        <v>15.790581345</v>
      </c>
      <c r="AB99" s="101">
        <f t="shared" si="62"/>
        <v>15.790581345</v>
      </c>
      <c r="AC99" s="101">
        <f t="shared" si="62"/>
        <v>15.790581345</v>
      </c>
      <c r="AD99" s="101">
        <f t="shared" si="62"/>
        <v>15.790581345</v>
      </c>
      <c r="AE99" s="101">
        <f t="shared" si="62"/>
        <v>15.790581345</v>
      </c>
      <c r="AF99" s="101">
        <f t="shared" si="62"/>
        <v>15.790581345</v>
      </c>
      <c r="AG99" s="101">
        <f t="shared" si="62"/>
        <v>15.790581345</v>
      </c>
      <c r="AH99" s="101">
        <f t="shared" si="62"/>
        <v>15.790581345</v>
      </c>
      <c r="AI99" s="101">
        <f t="shared" si="62"/>
        <v>15.790581345</v>
      </c>
      <c r="AJ99" s="101">
        <f t="shared" si="62"/>
        <v>15.790581345</v>
      </c>
      <c r="AK99" s="101">
        <f t="shared" si="62"/>
        <v>15.790581345</v>
      </c>
      <c r="AL99" s="101">
        <f t="shared" si="62"/>
        <v>15.790581345</v>
      </c>
      <c r="AM99" s="101">
        <f t="shared" si="62"/>
        <v>15.790581345</v>
      </c>
      <c r="AN99" s="101">
        <f t="shared" si="62"/>
        <v>15.790581345</v>
      </c>
      <c r="AO99" s="101">
        <f t="shared" si="62"/>
        <v>15.790581345</v>
      </c>
      <c r="AP99" s="101">
        <f t="shared" si="62"/>
        <v>15.790581345</v>
      </c>
      <c r="AQ99" s="101">
        <f t="shared" si="62"/>
        <v>15.790581345</v>
      </c>
      <c r="AR99" s="101">
        <f t="shared" si="62"/>
        <v>15.790581345</v>
      </c>
      <c r="AS99" s="101">
        <f t="shared" si="62"/>
        <v>15.790581345</v>
      </c>
      <c r="AT99" s="101">
        <f t="shared" si="62"/>
        <v>15.790581345</v>
      </c>
      <c r="AU99" s="101">
        <f t="shared" si="62"/>
        <v>15.790581345</v>
      </c>
      <c r="AV99" s="101">
        <f t="shared" si="62"/>
        <v>15.790581345</v>
      </c>
      <c r="AW99" s="101">
        <f t="shared" si="62"/>
        <v>15.790581345</v>
      </c>
      <c r="AX99" s="101">
        <f t="shared" si="62"/>
        <v>15.790581345</v>
      </c>
      <c r="AY99" s="101">
        <f t="shared" si="62"/>
        <v>15.790581345</v>
      </c>
      <c r="AZ99" s="101">
        <f t="shared" si="62"/>
        <v>15.790581345</v>
      </c>
      <c r="BA99" s="101">
        <f t="shared" si="62"/>
        <v>15.790581345</v>
      </c>
      <c r="BB99" s="101">
        <f t="shared" si="62"/>
        <v>15.790581345</v>
      </c>
      <c r="BC99" s="101">
        <f t="shared" si="62"/>
        <v>0</v>
      </c>
      <c r="BD99" s="101">
        <f t="shared" si="62"/>
        <v>0</v>
      </c>
      <c r="BE99" s="101">
        <f t="shared" si="62"/>
        <v>0</v>
      </c>
      <c r="BF99" s="101">
        <f t="shared" si="62"/>
        <v>0</v>
      </c>
      <c r="BG99" s="101">
        <f t="shared" si="62"/>
        <v>0</v>
      </c>
      <c r="BH99" s="101">
        <f t="shared" si="62"/>
        <v>0</v>
      </c>
      <c r="BI99" s="101">
        <f t="shared" si="62"/>
        <v>0</v>
      </c>
      <c r="BJ99" s="101">
        <f t="shared" si="62"/>
        <v>0</v>
      </c>
      <c r="BK99" s="101">
        <f t="shared" si="62"/>
        <v>0</v>
      </c>
      <c r="BL99" s="101">
        <f t="shared" si="62"/>
        <v>0</v>
      </c>
      <c r="BM99" s="330"/>
      <c r="BN99" s="55">
        <f>SUM(BN86:BN98)</f>
        <v>789.52906724999957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3">$B$20/$B$3</f>
        <v>0</v>
      </c>
      <c r="C102" s="72">
        <f t="shared" si="63"/>
        <v>0</v>
      </c>
      <c r="D102" s="72">
        <f t="shared" si="63"/>
        <v>0</v>
      </c>
      <c r="E102" s="72">
        <f t="shared" si="63"/>
        <v>0</v>
      </c>
      <c r="F102" s="72">
        <f t="shared" si="63"/>
        <v>0</v>
      </c>
      <c r="G102" s="72">
        <f t="shared" si="63"/>
        <v>0</v>
      </c>
      <c r="H102" s="72">
        <f t="shared" si="63"/>
        <v>0</v>
      </c>
      <c r="I102" s="72">
        <f t="shared" si="63"/>
        <v>0</v>
      </c>
      <c r="J102" s="72">
        <f t="shared" si="63"/>
        <v>0</v>
      </c>
      <c r="K102" s="72">
        <f t="shared" si="63"/>
        <v>0</v>
      </c>
      <c r="L102" s="72">
        <f t="shared" si="63"/>
        <v>0</v>
      </c>
      <c r="M102" s="72">
        <f t="shared" si="63"/>
        <v>0</v>
      </c>
      <c r="N102" s="72">
        <f t="shared" si="63"/>
        <v>0</v>
      </c>
      <c r="O102" s="72">
        <f t="shared" si="63"/>
        <v>0</v>
      </c>
      <c r="P102" s="72">
        <f t="shared" si="63"/>
        <v>0</v>
      </c>
      <c r="Q102" s="72">
        <f t="shared" si="63"/>
        <v>0</v>
      </c>
      <c r="R102" s="72">
        <f t="shared" si="63"/>
        <v>0</v>
      </c>
      <c r="S102" s="72">
        <f t="shared" si="63"/>
        <v>0</v>
      </c>
      <c r="T102" s="72">
        <f t="shared" si="63"/>
        <v>0</v>
      </c>
      <c r="U102" s="72">
        <f t="shared" si="63"/>
        <v>0</v>
      </c>
      <c r="V102" s="72">
        <f t="shared" si="63"/>
        <v>0</v>
      </c>
      <c r="W102" s="72">
        <f t="shared" si="63"/>
        <v>0</v>
      </c>
      <c r="X102" s="72">
        <f t="shared" si="63"/>
        <v>0</v>
      </c>
      <c r="Y102" s="72">
        <f t="shared" si="63"/>
        <v>0</v>
      </c>
      <c r="Z102" s="72">
        <f t="shared" si="63"/>
        <v>0</v>
      </c>
      <c r="AA102" s="72"/>
      <c r="AB102" s="72"/>
      <c r="AC102" s="72">
        <f t="shared" si="63"/>
        <v>0</v>
      </c>
      <c r="AD102" s="72">
        <f t="shared" si="63"/>
        <v>0</v>
      </c>
      <c r="AE102" s="72">
        <f t="shared" si="63"/>
        <v>0</v>
      </c>
      <c r="AF102" s="72">
        <f t="shared" si="63"/>
        <v>0</v>
      </c>
      <c r="AG102" s="72">
        <f t="shared" si="63"/>
        <v>0</v>
      </c>
      <c r="AH102" s="72">
        <f t="shared" si="63"/>
        <v>0</v>
      </c>
      <c r="AI102" s="72">
        <f t="shared" si="63"/>
        <v>0</v>
      </c>
      <c r="AJ102" s="72">
        <f t="shared" si="63"/>
        <v>0</v>
      </c>
      <c r="AK102" s="72">
        <f t="shared" si="63"/>
        <v>0</v>
      </c>
      <c r="AL102" s="72">
        <f t="shared" si="63"/>
        <v>0</v>
      </c>
      <c r="AM102" s="72">
        <f t="shared" si="63"/>
        <v>0</v>
      </c>
      <c r="AN102" s="72">
        <f t="shared" si="63"/>
        <v>0</v>
      </c>
      <c r="AO102" s="72">
        <f t="shared" si="63"/>
        <v>0</v>
      </c>
      <c r="AP102" s="72">
        <f t="shared" si="63"/>
        <v>0</v>
      </c>
      <c r="AQ102" s="72">
        <f t="shared" si="63"/>
        <v>0</v>
      </c>
      <c r="AR102" s="72">
        <f t="shared" si="63"/>
        <v>0</v>
      </c>
      <c r="AS102" s="72">
        <f t="shared" si="63"/>
        <v>0</v>
      </c>
      <c r="AT102" s="72">
        <f t="shared" si="63"/>
        <v>0</v>
      </c>
      <c r="AU102" s="72">
        <f t="shared" si="63"/>
        <v>0</v>
      </c>
      <c r="AV102" s="72">
        <f t="shared" si="63"/>
        <v>0</v>
      </c>
      <c r="AW102" s="72">
        <f t="shared" si="63"/>
        <v>0</v>
      </c>
      <c r="AX102" s="72">
        <f t="shared" si="63"/>
        <v>0</v>
      </c>
      <c r="AY102" s="72">
        <f t="shared" si="63"/>
        <v>0</v>
      </c>
      <c r="AZ102" s="72">
        <f t="shared" si="63"/>
        <v>0</v>
      </c>
      <c r="BA102" s="72">
        <f t="shared" si="63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4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5">$C$20/$B$3</f>
        <v>0</v>
      </c>
      <c r="D103" s="72">
        <f t="shared" si="65"/>
        <v>0</v>
      </c>
      <c r="E103" s="72">
        <f t="shared" si="65"/>
        <v>0</v>
      </c>
      <c r="F103" s="72">
        <f t="shared" si="65"/>
        <v>0</v>
      </c>
      <c r="G103" s="72">
        <f t="shared" si="65"/>
        <v>0</v>
      </c>
      <c r="H103" s="72">
        <f t="shared" si="65"/>
        <v>0</v>
      </c>
      <c r="I103" s="72">
        <f t="shared" si="65"/>
        <v>0</v>
      </c>
      <c r="J103" s="72">
        <f t="shared" si="65"/>
        <v>0</v>
      </c>
      <c r="K103" s="72">
        <f t="shared" si="65"/>
        <v>0</v>
      </c>
      <c r="L103" s="72">
        <f t="shared" si="65"/>
        <v>0</v>
      </c>
      <c r="M103" s="72">
        <f t="shared" si="65"/>
        <v>0</v>
      </c>
      <c r="N103" s="72">
        <f t="shared" si="65"/>
        <v>0</v>
      </c>
      <c r="O103" s="72">
        <f t="shared" si="65"/>
        <v>0</v>
      </c>
      <c r="P103" s="72">
        <f t="shared" si="65"/>
        <v>0</v>
      </c>
      <c r="Q103" s="72">
        <f t="shared" si="65"/>
        <v>0</v>
      </c>
      <c r="R103" s="72">
        <f t="shared" si="65"/>
        <v>0</v>
      </c>
      <c r="S103" s="72">
        <f t="shared" si="65"/>
        <v>0</v>
      </c>
      <c r="T103" s="72">
        <f t="shared" si="65"/>
        <v>0</v>
      </c>
      <c r="U103" s="72">
        <f t="shared" si="65"/>
        <v>0</v>
      </c>
      <c r="V103" s="72">
        <f t="shared" si="65"/>
        <v>0</v>
      </c>
      <c r="W103" s="72">
        <f t="shared" si="65"/>
        <v>0</v>
      </c>
      <c r="X103" s="72">
        <f t="shared" si="65"/>
        <v>0</v>
      </c>
      <c r="Y103" s="72">
        <f t="shared" si="65"/>
        <v>0</v>
      </c>
      <c r="Z103" s="72">
        <f t="shared" si="65"/>
        <v>0</v>
      </c>
      <c r="AA103" s="72">
        <f t="shared" si="65"/>
        <v>0</v>
      </c>
      <c r="AB103" s="72"/>
      <c r="AC103" s="72">
        <f t="shared" si="65"/>
        <v>0</v>
      </c>
      <c r="AD103" s="72">
        <f t="shared" si="65"/>
        <v>0</v>
      </c>
      <c r="AE103" s="72">
        <f t="shared" si="65"/>
        <v>0</v>
      </c>
      <c r="AF103" s="72">
        <f t="shared" si="65"/>
        <v>0</v>
      </c>
      <c r="AG103" s="72">
        <f t="shared" si="65"/>
        <v>0</v>
      </c>
      <c r="AH103" s="72">
        <f t="shared" si="65"/>
        <v>0</v>
      </c>
      <c r="AI103" s="72">
        <f t="shared" si="65"/>
        <v>0</v>
      </c>
      <c r="AJ103" s="72">
        <f t="shared" si="65"/>
        <v>0</v>
      </c>
      <c r="AK103" s="72">
        <f t="shared" si="65"/>
        <v>0</v>
      </c>
      <c r="AL103" s="72">
        <f t="shared" si="65"/>
        <v>0</v>
      </c>
      <c r="AM103" s="72">
        <f t="shared" si="65"/>
        <v>0</v>
      </c>
      <c r="AN103" s="72">
        <f t="shared" si="65"/>
        <v>0</v>
      </c>
      <c r="AO103" s="72">
        <f t="shared" si="65"/>
        <v>0</v>
      </c>
      <c r="AP103" s="72">
        <f t="shared" si="65"/>
        <v>0</v>
      </c>
      <c r="AQ103" s="72">
        <f t="shared" si="65"/>
        <v>0</v>
      </c>
      <c r="AR103" s="72">
        <f t="shared" si="65"/>
        <v>0</v>
      </c>
      <c r="AS103" s="72">
        <f t="shared" si="65"/>
        <v>0</v>
      </c>
      <c r="AT103" s="72">
        <f t="shared" si="65"/>
        <v>0</v>
      </c>
      <c r="AU103" s="72">
        <f t="shared" si="65"/>
        <v>0</v>
      </c>
      <c r="AV103" s="72">
        <f t="shared" si="65"/>
        <v>0</v>
      </c>
      <c r="AW103" s="72">
        <f t="shared" si="65"/>
        <v>0</v>
      </c>
      <c r="AX103" s="72">
        <f t="shared" si="65"/>
        <v>0</v>
      </c>
      <c r="AY103" s="72">
        <f t="shared" si="65"/>
        <v>0</v>
      </c>
      <c r="AZ103" s="72">
        <f t="shared" si="65"/>
        <v>0</v>
      </c>
      <c r="BA103" s="72">
        <f t="shared" si="65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4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6">$D$20/$B$3</f>
        <v>0</v>
      </c>
      <c r="E104" s="72">
        <f t="shared" si="66"/>
        <v>0</v>
      </c>
      <c r="F104" s="72">
        <f t="shared" si="66"/>
        <v>0</v>
      </c>
      <c r="G104" s="72">
        <f t="shared" si="66"/>
        <v>0</v>
      </c>
      <c r="H104" s="72">
        <f t="shared" si="66"/>
        <v>0</v>
      </c>
      <c r="I104" s="72">
        <f t="shared" si="66"/>
        <v>0</v>
      </c>
      <c r="J104" s="72">
        <f t="shared" si="66"/>
        <v>0</v>
      </c>
      <c r="K104" s="72">
        <f t="shared" si="66"/>
        <v>0</v>
      </c>
      <c r="L104" s="72">
        <f t="shared" si="66"/>
        <v>0</v>
      </c>
      <c r="M104" s="72">
        <f t="shared" si="66"/>
        <v>0</v>
      </c>
      <c r="N104" s="72">
        <f t="shared" si="66"/>
        <v>0</v>
      </c>
      <c r="O104" s="72">
        <f t="shared" si="66"/>
        <v>0</v>
      </c>
      <c r="P104" s="72">
        <f t="shared" si="66"/>
        <v>0</v>
      </c>
      <c r="Q104" s="72">
        <f t="shared" si="66"/>
        <v>0</v>
      </c>
      <c r="R104" s="72">
        <f t="shared" si="66"/>
        <v>0</v>
      </c>
      <c r="S104" s="72">
        <f t="shared" si="66"/>
        <v>0</v>
      </c>
      <c r="T104" s="72">
        <f t="shared" si="66"/>
        <v>0</v>
      </c>
      <c r="U104" s="72">
        <f t="shared" si="66"/>
        <v>0</v>
      </c>
      <c r="V104" s="72">
        <f t="shared" si="66"/>
        <v>0</v>
      </c>
      <c r="W104" s="72">
        <f t="shared" si="66"/>
        <v>0</v>
      </c>
      <c r="X104" s="72">
        <f t="shared" si="66"/>
        <v>0</v>
      </c>
      <c r="Y104" s="72">
        <f t="shared" si="66"/>
        <v>0</v>
      </c>
      <c r="Z104" s="72">
        <f t="shared" si="66"/>
        <v>0</v>
      </c>
      <c r="AA104" s="72">
        <f t="shared" si="66"/>
        <v>0</v>
      </c>
      <c r="AB104" s="72">
        <f t="shared" si="66"/>
        <v>0</v>
      </c>
      <c r="AC104" s="72">
        <f t="shared" si="66"/>
        <v>0</v>
      </c>
      <c r="AD104" s="72">
        <f t="shared" si="66"/>
        <v>0</v>
      </c>
      <c r="AE104" s="72">
        <f t="shared" si="66"/>
        <v>0</v>
      </c>
      <c r="AF104" s="72">
        <f t="shared" si="66"/>
        <v>0</v>
      </c>
      <c r="AG104" s="72">
        <f t="shared" si="66"/>
        <v>0</v>
      </c>
      <c r="AH104" s="72">
        <f t="shared" si="66"/>
        <v>0</v>
      </c>
      <c r="AI104" s="72">
        <f t="shared" si="66"/>
        <v>0</v>
      </c>
      <c r="AJ104" s="72">
        <f t="shared" si="66"/>
        <v>0</v>
      </c>
      <c r="AK104" s="72">
        <f t="shared" si="66"/>
        <v>0</v>
      </c>
      <c r="AL104" s="72">
        <f t="shared" si="66"/>
        <v>0</v>
      </c>
      <c r="AM104" s="72">
        <f t="shared" si="66"/>
        <v>0</v>
      </c>
      <c r="AN104" s="72">
        <f t="shared" si="66"/>
        <v>0</v>
      </c>
      <c r="AO104" s="72">
        <f t="shared" si="66"/>
        <v>0</v>
      </c>
      <c r="AP104" s="72">
        <f t="shared" si="66"/>
        <v>0</v>
      </c>
      <c r="AQ104" s="72">
        <f t="shared" si="66"/>
        <v>0</v>
      </c>
      <c r="AR104" s="72">
        <f t="shared" si="66"/>
        <v>0</v>
      </c>
      <c r="AS104" s="72">
        <f t="shared" si="66"/>
        <v>0</v>
      </c>
      <c r="AT104" s="72">
        <f t="shared" si="66"/>
        <v>0</v>
      </c>
      <c r="AU104" s="72">
        <f t="shared" si="66"/>
        <v>0</v>
      </c>
      <c r="AV104" s="72">
        <f t="shared" si="66"/>
        <v>0</v>
      </c>
      <c r="AW104" s="72">
        <f t="shared" si="66"/>
        <v>0</v>
      </c>
      <c r="AX104" s="72">
        <f t="shared" si="66"/>
        <v>0</v>
      </c>
      <c r="AY104" s="72">
        <f t="shared" si="66"/>
        <v>0</v>
      </c>
      <c r="AZ104" s="72">
        <f t="shared" si="66"/>
        <v>0</v>
      </c>
      <c r="BA104" s="72">
        <f t="shared" si="66"/>
        <v>0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4"/>
        <v>0</v>
      </c>
      <c r="BO104" s="321">
        <f>D20</f>
        <v>0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7">$E$20/$B$3</f>
        <v>12.632465076000001</v>
      </c>
      <c r="F105" s="72">
        <f t="shared" si="67"/>
        <v>12.632465076000001</v>
      </c>
      <c r="G105" s="72">
        <f t="shared" si="67"/>
        <v>12.632465076000001</v>
      </c>
      <c r="H105" s="72">
        <f t="shared" si="67"/>
        <v>12.632465076000001</v>
      </c>
      <c r="I105" s="72">
        <f t="shared" si="67"/>
        <v>12.632465076000001</v>
      </c>
      <c r="J105" s="72">
        <f t="shared" si="67"/>
        <v>12.632465076000001</v>
      </c>
      <c r="K105" s="72">
        <f t="shared" si="67"/>
        <v>12.632465076000001</v>
      </c>
      <c r="L105" s="72">
        <f t="shared" si="67"/>
        <v>12.632465076000001</v>
      </c>
      <c r="M105" s="72">
        <f t="shared" si="67"/>
        <v>12.632465076000001</v>
      </c>
      <c r="N105" s="72">
        <f t="shared" si="67"/>
        <v>12.632465076000001</v>
      </c>
      <c r="O105" s="72">
        <f t="shared" si="67"/>
        <v>12.632465076000001</v>
      </c>
      <c r="P105" s="72">
        <f t="shared" si="67"/>
        <v>12.632465076000001</v>
      </c>
      <c r="Q105" s="72">
        <f t="shared" si="67"/>
        <v>12.632465076000001</v>
      </c>
      <c r="R105" s="72">
        <f t="shared" si="67"/>
        <v>12.632465076000001</v>
      </c>
      <c r="S105" s="72">
        <f t="shared" si="67"/>
        <v>12.632465076000001</v>
      </c>
      <c r="T105" s="72">
        <f t="shared" si="67"/>
        <v>12.632465076000001</v>
      </c>
      <c r="U105" s="72">
        <f t="shared" si="67"/>
        <v>12.632465076000001</v>
      </c>
      <c r="V105" s="72">
        <f t="shared" si="67"/>
        <v>12.632465076000001</v>
      </c>
      <c r="W105" s="72">
        <f t="shared" si="67"/>
        <v>12.632465076000001</v>
      </c>
      <c r="X105" s="72">
        <f t="shared" si="67"/>
        <v>12.632465076000001</v>
      </c>
      <c r="Y105" s="72">
        <f t="shared" si="67"/>
        <v>12.632465076000001</v>
      </c>
      <c r="Z105" s="72">
        <f t="shared" si="67"/>
        <v>12.632465076000001</v>
      </c>
      <c r="AA105" s="72">
        <f t="shared" si="67"/>
        <v>12.632465076000001</v>
      </c>
      <c r="AB105" s="72">
        <f t="shared" si="67"/>
        <v>12.632465076000001</v>
      </c>
      <c r="AC105" s="72">
        <f t="shared" si="67"/>
        <v>12.632465076000001</v>
      </c>
      <c r="AD105" s="72">
        <f t="shared" si="67"/>
        <v>12.632465076000001</v>
      </c>
      <c r="AE105" s="72">
        <f t="shared" si="67"/>
        <v>12.632465076000001</v>
      </c>
      <c r="AF105" s="72">
        <f t="shared" si="67"/>
        <v>12.632465076000001</v>
      </c>
      <c r="AG105" s="72">
        <f t="shared" si="67"/>
        <v>12.632465076000001</v>
      </c>
      <c r="AH105" s="72">
        <f t="shared" si="67"/>
        <v>12.632465076000001</v>
      </c>
      <c r="AI105" s="72">
        <f t="shared" si="67"/>
        <v>12.632465076000001</v>
      </c>
      <c r="AJ105" s="72">
        <f t="shared" si="67"/>
        <v>12.632465076000001</v>
      </c>
      <c r="AK105" s="72">
        <f t="shared" si="67"/>
        <v>12.632465076000001</v>
      </c>
      <c r="AL105" s="72">
        <f t="shared" si="67"/>
        <v>12.632465076000001</v>
      </c>
      <c r="AM105" s="72">
        <f t="shared" si="67"/>
        <v>12.632465076000001</v>
      </c>
      <c r="AN105" s="72">
        <f t="shared" si="67"/>
        <v>12.632465076000001</v>
      </c>
      <c r="AO105" s="72">
        <f t="shared" si="67"/>
        <v>12.632465076000001</v>
      </c>
      <c r="AP105" s="72">
        <f t="shared" si="67"/>
        <v>12.632465076000001</v>
      </c>
      <c r="AQ105" s="72">
        <f t="shared" si="67"/>
        <v>12.632465076000001</v>
      </c>
      <c r="AR105" s="72">
        <f t="shared" si="67"/>
        <v>12.632465076000001</v>
      </c>
      <c r="AS105" s="72">
        <f t="shared" si="67"/>
        <v>12.632465076000001</v>
      </c>
      <c r="AT105" s="72">
        <f t="shared" si="67"/>
        <v>12.632465076000001</v>
      </c>
      <c r="AU105" s="72">
        <f t="shared" si="67"/>
        <v>12.632465076000001</v>
      </c>
      <c r="AV105" s="72">
        <f t="shared" si="67"/>
        <v>12.632465076000001</v>
      </c>
      <c r="AW105" s="72">
        <f t="shared" si="67"/>
        <v>12.632465076000001</v>
      </c>
      <c r="AX105" s="72">
        <f t="shared" si="67"/>
        <v>12.632465076000001</v>
      </c>
      <c r="AY105" s="72">
        <f t="shared" si="67"/>
        <v>12.632465076000001</v>
      </c>
      <c r="AZ105" s="72">
        <f t="shared" si="67"/>
        <v>12.632465076000001</v>
      </c>
      <c r="BA105" s="72">
        <f t="shared" si="67"/>
        <v>12.632465076000001</v>
      </c>
      <c r="BB105" s="72">
        <f t="shared" si="67"/>
        <v>12.632465076000001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4"/>
        <v>631.62325380000038</v>
      </c>
      <c r="BO105" s="321">
        <f>-E14</f>
        <v>631.62325380000004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8">$F$20/$B$3</f>
        <v>0</v>
      </c>
      <c r="G106" s="72">
        <f t="shared" si="68"/>
        <v>0</v>
      </c>
      <c r="H106" s="72">
        <f t="shared" si="68"/>
        <v>0</v>
      </c>
      <c r="I106" s="72">
        <f t="shared" si="68"/>
        <v>0</v>
      </c>
      <c r="J106" s="72">
        <f t="shared" si="68"/>
        <v>0</v>
      </c>
      <c r="K106" s="72">
        <f t="shared" si="68"/>
        <v>0</v>
      </c>
      <c r="L106" s="72">
        <f t="shared" si="68"/>
        <v>0</v>
      </c>
      <c r="M106" s="72">
        <f t="shared" si="68"/>
        <v>0</v>
      </c>
      <c r="N106" s="72">
        <f t="shared" si="68"/>
        <v>0</v>
      </c>
      <c r="O106" s="72">
        <f t="shared" si="68"/>
        <v>0</v>
      </c>
      <c r="P106" s="72">
        <f t="shared" si="68"/>
        <v>0</v>
      </c>
      <c r="Q106" s="72">
        <f t="shared" si="68"/>
        <v>0</v>
      </c>
      <c r="R106" s="72">
        <f t="shared" si="68"/>
        <v>0</v>
      </c>
      <c r="S106" s="72">
        <f t="shared" si="68"/>
        <v>0</v>
      </c>
      <c r="T106" s="72">
        <f t="shared" si="68"/>
        <v>0</v>
      </c>
      <c r="U106" s="72">
        <f t="shared" si="68"/>
        <v>0</v>
      </c>
      <c r="V106" s="72">
        <f t="shared" si="68"/>
        <v>0</v>
      </c>
      <c r="W106" s="72">
        <f t="shared" si="68"/>
        <v>0</v>
      </c>
      <c r="X106" s="72">
        <f t="shared" si="68"/>
        <v>0</v>
      </c>
      <c r="Y106" s="72">
        <f t="shared" si="68"/>
        <v>0</v>
      </c>
      <c r="Z106" s="72">
        <f t="shared" si="68"/>
        <v>0</v>
      </c>
      <c r="AA106" s="72">
        <f t="shared" si="68"/>
        <v>0</v>
      </c>
      <c r="AB106" s="72">
        <f t="shared" si="68"/>
        <v>0</v>
      </c>
      <c r="AC106" s="72">
        <f t="shared" si="68"/>
        <v>0</v>
      </c>
      <c r="AD106" s="72">
        <f t="shared" si="68"/>
        <v>0</v>
      </c>
      <c r="AE106" s="72">
        <f t="shared" si="68"/>
        <v>0</v>
      </c>
      <c r="AF106" s="72">
        <f t="shared" si="68"/>
        <v>0</v>
      </c>
      <c r="AG106" s="72">
        <f t="shared" si="68"/>
        <v>0</v>
      </c>
      <c r="AH106" s="72">
        <f t="shared" si="68"/>
        <v>0</v>
      </c>
      <c r="AI106" s="72">
        <f t="shared" si="68"/>
        <v>0</v>
      </c>
      <c r="AJ106" s="72">
        <f t="shared" si="68"/>
        <v>0</v>
      </c>
      <c r="AK106" s="72">
        <f t="shared" si="68"/>
        <v>0</v>
      </c>
      <c r="AL106" s="72">
        <f t="shared" si="68"/>
        <v>0</v>
      </c>
      <c r="AM106" s="72">
        <f t="shared" si="68"/>
        <v>0</v>
      </c>
      <c r="AN106" s="72">
        <f t="shared" si="68"/>
        <v>0</v>
      </c>
      <c r="AO106" s="72">
        <f t="shared" si="68"/>
        <v>0</v>
      </c>
      <c r="AP106" s="72">
        <f t="shared" si="68"/>
        <v>0</v>
      </c>
      <c r="AQ106" s="72">
        <f t="shared" si="68"/>
        <v>0</v>
      </c>
      <c r="AR106" s="72">
        <f t="shared" si="68"/>
        <v>0</v>
      </c>
      <c r="AS106" s="72">
        <f t="shared" si="68"/>
        <v>0</v>
      </c>
      <c r="AT106" s="72">
        <f t="shared" si="68"/>
        <v>0</v>
      </c>
      <c r="AU106" s="72">
        <f t="shared" si="68"/>
        <v>0</v>
      </c>
      <c r="AV106" s="72">
        <f t="shared" si="68"/>
        <v>0</v>
      </c>
      <c r="AW106" s="72">
        <f t="shared" si="68"/>
        <v>0</v>
      </c>
      <c r="AX106" s="72">
        <f t="shared" si="68"/>
        <v>0</v>
      </c>
      <c r="AY106" s="72">
        <f t="shared" si="68"/>
        <v>0</v>
      </c>
      <c r="AZ106" s="72">
        <f t="shared" si="68"/>
        <v>0</v>
      </c>
      <c r="BA106" s="72">
        <f t="shared" si="68"/>
        <v>0</v>
      </c>
      <c r="BB106" s="72">
        <f t="shared" si="68"/>
        <v>0</v>
      </c>
      <c r="BC106" s="72">
        <f t="shared" si="68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4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9">$G$20/$B$3</f>
        <v>0</v>
      </c>
      <c r="H107" s="72">
        <f t="shared" si="69"/>
        <v>0</v>
      </c>
      <c r="I107" s="72">
        <f t="shared" si="69"/>
        <v>0</v>
      </c>
      <c r="J107" s="72">
        <f t="shared" si="69"/>
        <v>0</v>
      </c>
      <c r="K107" s="72">
        <f t="shared" si="69"/>
        <v>0</v>
      </c>
      <c r="L107" s="72">
        <f t="shared" si="69"/>
        <v>0</v>
      </c>
      <c r="M107" s="72">
        <f t="shared" si="69"/>
        <v>0</v>
      </c>
      <c r="N107" s="72">
        <f t="shared" si="69"/>
        <v>0</v>
      </c>
      <c r="O107" s="72">
        <f t="shared" si="69"/>
        <v>0</v>
      </c>
      <c r="P107" s="72">
        <f t="shared" si="69"/>
        <v>0</v>
      </c>
      <c r="Q107" s="72">
        <f t="shared" si="69"/>
        <v>0</v>
      </c>
      <c r="R107" s="72">
        <f t="shared" si="69"/>
        <v>0</v>
      </c>
      <c r="S107" s="72">
        <f t="shared" si="69"/>
        <v>0</v>
      </c>
      <c r="T107" s="72">
        <f t="shared" si="69"/>
        <v>0</v>
      </c>
      <c r="U107" s="72">
        <f t="shared" si="69"/>
        <v>0</v>
      </c>
      <c r="V107" s="72">
        <f t="shared" si="69"/>
        <v>0</v>
      </c>
      <c r="W107" s="72">
        <f t="shared" si="69"/>
        <v>0</v>
      </c>
      <c r="X107" s="72">
        <f t="shared" si="69"/>
        <v>0</v>
      </c>
      <c r="Y107" s="72">
        <f t="shared" si="69"/>
        <v>0</v>
      </c>
      <c r="Z107" s="72">
        <f t="shared" si="69"/>
        <v>0</v>
      </c>
      <c r="AA107" s="72">
        <f t="shared" si="69"/>
        <v>0</v>
      </c>
      <c r="AB107" s="72">
        <f t="shared" si="69"/>
        <v>0</v>
      </c>
      <c r="AC107" s="72">
        <f t="shared" si="69"/>
        <v>0</v>
      </c>
      <c r="AD107" s="72">
        <f t="shared" si="69"/>
        <v>0</v>
      </c>
      <c r="AE107" s="72">
        <f t="shared" si="69"/>
        <v>0</v>
      </c>
      <c r="AF107" s="72">
        <f t="shared" si="69"/>
        <v>0</v>
      </c>
      <c r="AG107" s="72">
        <f t="shared" si="69"/>
        <v>0</v>
      </c>
      <c r="AH107" s="72">
        <f t="shared" si="69"/>
        <v>0</v>
      </c>
      <c r="AI107" s="72">
        <f t="shared" si="69"/>
        <v>0</v>
      </c>
      <c r="AJ107" s="72">
        <f t="shared" si="69"/>
        <v>0</v>
      </c>
      <c r="AK107" s="72">
        <f t="shared" si="69"/>
        <v>0</v>
      </c>
      <c r="AL107" s="72">
        <f t="shared" si="69"/>
        <v>0</v>
      </c>
      <c r="AM107" s="72">
        <f t="shared" si="69"/>
        <v>0</v>
      </c>
      <c r="AN107" s="72">
        <f t="shared" si="69"/>
        <v>0</v>
      </c>
      <c r="AO107" s="72">
        <f t="shared" si="69"/>
        <v>0</v>
      </c>
      <c r="AP107" s="72">
        <f t="shared" si="69"/>
        <v>0</v>
      </c>
      <c r="AQ107" s="72">
        <f t="shared" si="69"/>
        <v>0</v>
      </c>
      <c r="AR107" s="72">
        <f t="shared" si="69"/>
        <v>0</v>
      </c>
      <c r="AS107" s="72">
        <f t="shared" si="69"/>
        <v>0</v>
      </c>
      <c r="AT107" s="72">
        <f t="shared" si="69"/>
        <v>0</v>
      </c>
      <c r="AU107" s="72">
        <f t="shared" si="69"/>
        <v>0</v>
      </c>
      <c r="AV107" s="72">
        <f t="shared" si="69"/>
        <v>0</v>
      </c>
      <c r="AW107" s="72">
        <f t="shared" si="69"/>
        <v>0</v>
      </c>
      <c r="AX107" s="72">
        <f t="shared" si="69"/>
        <v>0</v>
      </c>
      <c r="AY107" s="72">
        <f t="shared" si="69"/>
        <v>0</v>
      </c>
      <c r="AZ107" s="72">
        <f t="shared" si="69"/>
        <v>0</v>
      </c>
      <c r="BA107" s="72">
        <f t="shared" si="69"/>
        <v>0</v>
      </c>
      <c r="BB107" s="72">
        <f t="shared" si="69"/>
        <v>0</v>
      </c>
      <c r="BC107" s="72">
        <f t="shared" si="69"/>
        <v>0</v>
      </c>
      <c r="BD107" s="72">
        <f t="shared" si="69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4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70">$H$20/$B$3</f>
        <v>0</v>
      </c>
      <c r="I108" s="72">
        <f t="shared" si="70"/>
        <v>0</v>
      </c>
      <c r="J108" s="72">
        <f t="shared" si="70"/>
        <v>0</v>
      </c>
      <c r="K108" s="72">
        <f t="shared" si="70"/>
        <v>0</v>
      </c>
      <c r="L108" s="72">
        <f t="shared" si="70"/>
        <v>0</v>
      </c>
      <c r="M108" s="72">
        <f t="shared" si="70"/>
        <v>0</v>
      </c>
      <c r="N108" s="72">
        <f t="shared" si="70"/>
        <v>0</v>
      </c>
      <c r="O108" s="72">
        <f t="shared" si="70"/>
        <v>0</v>
      </c>
      <c r="P108" s="72">
        <f t="shared" si="70"/>
        <v>0</v>
      </c>
      <c r="Q108" s="72">
        <f t="shared" si="70"/>
        <v>0</v>
      </c>
      <c r="R108" s="72">
        <f t="shared" si="70"/>
        <v>0</v>
      </c>
      <c r="S108" s="72">
        <f t="shared" si="70"/>
        <v>0</v>
      </c>
      <c r="T108" s="72">
        <f t="shared" si="70"/>
        <v>0</v>
      </c>
      <c r="U108" s="72">
        <f t="shared" si="70"/>
        <v>0</v>
      </c>
      <c r="V108" s="72">
        <f t="shared" si="70"/>
        <v>0</v>
      </c>
      <c r="W108" s="72">
        <f t="shared" si="70"/>
        <v>0</v>
      </c>
      <c r="X108" s="72">
        <f t="shared" si="70"/>
        <v>0</v>
      </c>
      <c r="Y108" s="72">
        <f t="shared" si="70"/>
        <v>0</v>
      </c>
      <c r="Z108" s="72">
        <f t="shared" si="70"/>
        <v>0</v>
      </c>
      <c r="AA108" s="72">
        <f t="shared" si="70"/>
        <v>0</v>
      </c>
      <c r="AB108" s="72">
        <f t="shared" si="70"/>
        <v>0</v>
      </c>
      <c r="AC108" s="72">
        <f t="shared" si="70"/>
        <v>0</v>
      </c>
      <c r="AD108" s="72">
        <f t="shared" si="70"/>
        <v>0</v>
      </c>
      <c r="AE108" s="72">
        <f t="shared" si="70"/>
        <v>0</v>
      </c>
      <c r="AF108" s="72">
        <f t="shared" si="70"/>
        <v>0</v>
      </c>
      <c r="AG108" s="72">
        <f t="shared" si="70"/>
        <v>0</v>
      </c>
      <c r="AH108" s="72">
        <f t="shared" si="70"/>
        <v>0</v>
      </c>
      <c r="AI108" s="72">
        <f t="shared" si="70"/>
        <v>0</v>
      </c>
      <c r="AJ108" s="72">
        <f t="shared" si="70"/>
        <v>0</v>
      </c>
      <c r="AK108" s="72">
        <f t="shared" si="70"/>
        <v>0</v>
      </c>
      <c r="AL108" s="72">
        <f t="shared" si="70"/>
        <v>0</v>
      </c>
      <c r="AM108" s="72">
        <f t="shared" si="70"/>
        <v>0</v>
      </c>
      <c r="AN108" s="72">
        <f t="shared" si="70"/>
        <v>0</v>
      </c>
      <c r="AO108" s="72">
        <f t="shared" si="70"/>
        <v>0</v>
      </c>
      <c r="AP108" s="72">
        <f t="shared" si="70"/>
        <v>0</v>
      </c>
      <c r="AQ108" s="72">
        <f t="shared" si="70"/>
        <v>0</v>
      </c>
      <c r="AR108" s="72">
        <f t="shared" si="70"/>
        <v>0</v>
      </c>
      <c r="AS108" s="72">
        <f t="shared" si="70"/>
        <v>0</v>
      </c>
      <c r="AT108" s="72">
        <f t="shared" si="70"/>
        <v>0</v>
      </c>
      <c r="AU108" s="72">
        <f t="shared" si="70"/>
        <v>0</v>
      </c>
      <c r="AV108" s="72">
        <f t="shared" si="70"/>
        <v>0</v>
      </c>
      <c r="AW108" s="72">
        <f t="shared" si="70"/>
        <v>0</v>
      </c>
      <c r="AX108" s="72">
        <f t="shared" si="70"/>
        <v>0</v>
      </c>
      <c r="AY108" s="72">
        <f t="shared" si="70"/>
        <v>0</v>
      </c>
      <c r="AZ108" s="72">
        <f t="shared" si="70"/>
        <v>0</v>
      </c>
      <c r="BA108" s="72">
        <f t="shared" si="70"/>
        <v>0</v>
      </c>
      <c r="BB108" s="72">
        <f t="shared" si="70"/>
        <v>0</v>
      </c>
      <c r="BC108" s="72">
        <f t="shared" si="70"/>
        <v>0</v>
      </c>
      <c r="BD108" s="72">
        <f t="shared" si="70"/>
        <v>0</v>
      </c>
      <c r="BE108" s="72">
        <f t="shared" si="70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4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1">$I$20/$B$3</f>
        <v>0</v>
      </c>
      <c r="J109" s="72">
        <f t="shared" si="71"/>
        <v>0</v>
      </c>
      <c r="K109" s="72">
        <f t="shared" si="71"/>
        <v>0</v>
      </c>
      <c r="L109" s="72">
        <f t="shared" si="71"/>
        <v>0</v>
      </c>
      <c r="M109" s="72">
        <f t="shared" si="71"/>
        <v>0</v>
      </c>
      <c r="N109" s="72">
        <f t="shared" si="71"/>
        <v>0</v>
      </c>
      <c r="O109" s="72">
        <f t="shared" si="71"/>
        <v>0</v>
      </c>
      <c r="P109" s="72">
        <f t="shared" si="71"/>
        <v>0</v>
      </c>
      <c r="Q109" s="72">
        <f t="shared" si="71"/>
        <v>0</v>
      </c>
      <c r="R109" s="72">
        <f t="shared" si="71"/>
        <v>0</v>
      </c>
      <c r="S109" s="72">
        <f t="shared" si="71"/>
        <v>0</v>
      </c>
      <c r="T109" s="72">
        <f t="shared" si="71"/>
        <v>0</v>
      </c>
      <c r="U109" s="72">
        <f t="shared" si="71"/>
        <v>0</v>
      </c>
      <c r="V109" s="72">
        <f t="shared" si="71"/>
        <v>0</v>
      </c>
      <c r="W109" s="72">
        <f t="shared" si="71"/>
        <v>0</v>
      </c>
      <c r="X109" s="72">
        <f t="shared" si="71"/>
        <v>0</v>
      </c>
      <c r="Y109" s="72">
        <f t="shared" si="71"/>
        <v>0</v>
      </c>
      <c r="Z109" s="72">
        <f t="shared" si="71"/>
        <v>0</v>
      </c>
      <c r="AA109" s="72">
        <f t="shared" si="71"/>
        <v>0</v>
      </c>
      <c r="AB109" s="72">
        <f t="shared" si="71"/>
        <v>0</v>
      </c>
      <c r="AC109" s="72">
        <f t="shared" si="71"/>
        <v>0</v>
      </c>
      <c r="AD109" s="72">
        <f t="shared" si="71"/>
        <v>0</v>
      </c>
      <c r="AE109" s="72">
        <f t="shared" si="71"/>
        <v>0</v>
      </c>
      <c r="AF109" s="72">
        <f t="shared" si="71"/>
        <v>0</v>
      </c>
      <c r="AG109" s="72">
        <f t="shared" si="71"/>
        <v>0</v>
      </c>
      <c r="AH109" s="72">
        <f t="shared" si="71"/>
        <v>0</v>
      </c>
      <c r="AI109" s="72">
        <f t="shared" si="71"/>
        <v>0</v>
      </c>
      <c r="AJ109" s="72">
        <f t="shared" si="71"/>
        <v>0</v>
      </c>
      <c r="AK109" s="72">
        <f t="shared" si="71"/>
        <v>0</v>
      </c>
      <c r="AL109" s="72">
        <f t="shared" si="71"/>
        <v>0</v>
      </c>
      <c r="AM109" s="72">
        <f t="shared" si="71"/>
        <v>0</v>
      </c>
      <c r="AN109" s="72">
        <f t="shared" si="71"/>
        <v>0</v>
      </c>
      <c r="AO109" s="72">
        <f t="shared" si="71"/>
        <v>0</v>
      </c>
      <c r="AP109" s="72">
        <f t="shared" si="71"/>
        <v>0</v>
      </c>
      <c r="AQ109" s="72">
        <f t="shared" si="71"/>
        <v>0</v>
      </c>
      <c r="AR109" s="72">
        <f t="shared" si="71"/>
        <v>0</v>
      </c>
      <c r="AS109" s="72">
        <f t="shared" si="71"/>
        <v>0</v>
      </c>
      <c r="AT109" s="72">
        <f t="shared" si="71"/>
        <v>0</v>
      </c>
      <c r="AU109" s="72">
        <f t="shared" si="71"/>
        <v>0</v>
      </c>
      <c r="AV109" s="72">
        <f t="shared" si="71"/>
        <v>0</v>
      </c>
      <c r="AW109" s="72">
        <f t="shared" si="71"/>
        <v>0</v>
      </c>
      <c r="AX109" s="72">
        <f t="shared" si="71"/>
        <v>0</v>
      </c>
      <c r="AY109" s="72">
        <f t="shared" si="71"/>
        <v>0</v>
      </c>
      <c r="AZ109" s="72">
        <f t="shared" si="71"/>
        <v>0</v>
      </c>
      <c r="BA109" s="72">
        <f t="shared" si="71"/>
        <v>0</v>
      </c>
      <c r="BB109" s="72">
        <f t="shared" si="71"/>
        <v>0</v>
      </c>
      <c r="BC109" s="72">
        <f t="shared" si="71"/>
        <v>0</v>
      </c>
      <c r="BD109" s="72">
        <f t="shared" si="71"/>
        <v>0</v>
      </c>
      <c r="BE109" s="72">
        <f t="shared" si="71"/>
        <v>0</v>
      </c>
      <c r="BF109" s="72">
        <f t="shared" si="71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4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2">$J$20/$B$3</f>
        <v>0</v>
      </c>
      <c r="P110" s="72">
        <f t="shared" si="72"/>
        <v>0</v>
      </c>
      <c r="Q110" s="72">
        <f t="shared" si="72"/>
        <v>0</v>
      </c>
      <c r="R110" s="72">
        <f t="shared" si="72"/>
        <v>0</v>
      </c>
      <c r="S110" s="72">
        <f t="shared" si="72"/>
        <v>0</v>
      </c>
      <c r="T110" s="72">
        <f t="shared" si="72"/>
        <v>0</v>
      </c>
      <c r="U110" s="72">
        <f t="shared" si="72"/>
        <v>0</v>
      </c>
      <c r="V110" s="72">
        <f t="shared" si="72"/>
        <v>0</v>
      </c>
      <c r="W110" s="72">
        <f t="shared" si="72"/>
        <v>0</v>
      </c>
      <c r="X110" s="72">
        <f t="shared" si="72"/>
        <v>0</v>
      </c>
      <c r="Y110" s="72">
        <f t="shared" si="72"/>
        <v>0</v>
      </c>
      <c r="Z110" s="72">
        <f t="shared" si="72"/>
        <v>0</v>
      </c>
      <c r="AA110" s="72">
        <f t="shared" si="72"/>
        <v>0</v>
      </c>
      <c r="AB110" s="72">
        <f t="shared" si="72"/>
        <v>0</v>
      </c>
      <c r="AC110" s="72">
        <f t="shared" si="72"/>
        <v>0</v>
      </c>
      <c r="AD110" s="72">
        <f t="shared" si="72"/>
        <v>0</v>
      </c>
      <c r="AE110" s="72">
        <f t="shared" si="72"/>
        <v>0</v>
      </c>
      <c r="AF110" s="72">
        <f t="shared" si="72"/>
        <v>0</v>
      </c>
      <c r="AG110" s="72">
        <f t="shared" si="72"/>
        <v>0</v>
      </c>
      <c r="AH110" s="72">
        <f t="shared" si="72"/>
        <v>0</v>
      </c>
      <c r="AI110" s="72">
        <f t="shared" si="72"/>
        <v>0</v>
      </c>
      <c r="AJ110" s="72">
        <f t="shared" si="72"/>
        <v>0</v>
      </c>
      <c r="AK110" s="72">
        <f t="shared" si="72"/>
        <v>0</v>
      </c>
      <c r="AL110" s="72">
        <f t="shared" si="72"/>
        <v>0</v>
      </c>
      <c r="AM110" s="72">
        <f t="shared" si="72"/>
        <v>0</v>
      </c>
      <c r="AN110" s="72">
        <f t="shared" si="72"/>
        <v>0</v>
      </c>
      <c r="AO110" s="72">
        <f t="shared" si="72"/>
        <v>0</v>
      </c>
      <c r="AP110" s="72">
        <f t="shared" si="72"/>
        <v>0</v>
      </c>
      <c r="AQ110" s="72">
        <f t="shared" si="72"/>
        <v>0</v>
      </c>
      <c r="AR110" s="72">
        <f t="shared" si="72"/>
        <v>0</v>
      </c>
      <c r="AS110" s="72">
        <f t="shared" si="72"/>
        <v>0</v>
      </c>
      <c r="AT110" s="72">
        <f t="shared" si="72"/>
        <v>0</v>
      </c>
      <c r="AU110" s="72">
        <f t="shared" si="72"/>
        <v>0</v>
      </c>
      <c r="AV110" s="72">
        <f t="shared" si="72"/>
        <v>0</v>
      </c>
      <c r="AW110" s="72">
        <f t="shared" si="72"/>
        <v>0</v>
      </c>
      <c r="AX110" s="72">
        <f t="shared" si="72"/>
        <v>0</v>
      </c>
      <c r="AY110" s="72">
        <f t="shared" si="72"/>
        <v>0</v>
      </c>
      <c r="AZ110" s="72">
        <f t="shared" si="72"/>
        <v>0</v>
      </c>
      <c r="BA110" s="72">
        <f t="shared" si="72"/>
        <v>0</v>
      </c>
      <c r="BB110" s="72">
        <f t="shared" si="72"/>
        <v>0</v>
      </c>
      <c r="BC110" s="72">
        <f t="shared" si="72"/>
        <v>0</v>
      </c>
      <c r="BD110" s="72">
        <f t="shared" si="72"/>
        <v>0</v>
      </c>
      <c r="BE110" s="72">
        <f t="shared" si="72"/>
        <v>0</v>
      </c>
      <c r="BF110" s="72">
        <f t="shared" si="72"/>
        <v>0</v>
      </c>
      <c r="BG110" s="72">
        <f t="shared" si="72"/>
        <v>0</v>
      </c>
      <c r="BH110" s="72"/>
      <c r="BI110" s="72"/>
      <c r="BJ110" s="72"/>
      <c r="BK110" s="72"/>
      <c r="BL110" s="72"/>
      <c r="BM110" s="35"/>
      <c r="BN110" s="72">
        <f t="shared" si="64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3">$K$20/$B$3</f>
        <v>0</v>
      </c>
      <c r="P111" s="72">
        <f t="shared" si="73"/>
        <v>0</v>
      </c>
      <c r="Q111" s="72">
        <f t="shared" si="73"/>
        <v>0</v>
      </c>
      <c r="R111" s="72">
        <f t="shared" si="73"/>
        <v>0</v>
      </c>
      <c r="S111" s="72">
        <f t="shared" si="73"/>
        <v>0</v>
      </c>
      <c r="T111" s="72">
        <f t="shared" si="73"/>
        <v>0</v>
      </c>
      <c r="U111" s="72">
        <f t="shared" si="73"/>
        <v>0</v>
      </c>
      <c r="V111" s="72">
        <f t="shared" si="73"/>
        <v>0</v>
      </c>
      <c r="W111" s="72">
        <f t="shared" si="73"/>
        <v>0</v>
      </c>
      <c r="X111" s="72">
        <f t="shared" si="73"/>
        <v>0</v>
      </c>
      <c r="Y111" s="72">
        <f t="shared" si="73"/>
        <v>0</v>
      </c>
      <c r="Z111" s="72">
        <f t="shared" si="73"/>
        <v>0</v>
      </c>
      <c r="AA111" s="72">
        <f t="shared" si="73"/>
        <v>0</v>
      </c>
      <c r="AB111" s="72">
        <f t="shared" si="73"/>
        <v>0</v>
      </c>
      <c r="AC111" s="72">
        <f t="shared" si="73"/>
        <v>0</v>
      </c>
      <c r="AD111" s="72">
        <f t="shared" si="73"/>
        <v>0</v>
      </c>
      <c r="AE111" s="72">
        <f t="shared" si="73"/>
        <v>0</v>
      </c>
      <c r="AF111" s="72">
        <f t="shared" si="73"/>
        <v>0</v>
      </c>
      <c r="AG111" s="72">
        <f t="shared" si="73"/>
        <v>0</v>
      </c>
      <c r="AH111" s="72">
        <f t="shared" si="73"/>
        <v>0</v>
      </c>
      <c r="AI111" s="72">
        <f t="shared" si="73"/>
        <v>0</v>
      </c>
      <c r="AJ111" s="72">
        <f t="shared" si="73"/>
        <v>0</v>
      </c>
      <c r="AK111" s="72">
        <f t="shared" si="73"/>
        <v>0</v>
      </c>
      <c r="AL111" s="72">
        <f t="shared" si="73"/>
        <v>0</v>
      </c>
      <c r="AM111" s="72">
        <f t="shared" si="73"/>
        <v>0</v>
      </c>
      <c r="AN111" s="72">
        <f t="shared" si="73"/>
        <v>0</v>
      </c>
      <c r="AO111" s="72">
        <f t="shared" si="73"/>
        <v>0</v>
      </c>
      <c r="AP111" s="72">
        <f t="shared" si="73"/>
        <v>0</v>
      </c>
      <c r="AQ111" s="72">
        <f t="shared" si="73"/>
        <v>0</v>
      </c>
      <c r="AR111" s="72">
        <f t="shared" si="73"/>
        <v>0</v>
      </c>
      <c r="AS111" s="72">
        <f t="shared" si="73"/>
        <v>0</v>
      </c>
      <c r="AT111" s="72">
        <f t="shared" si="73"/>
        <v>0</v>
      </c>
      <c r="AU111" s="72">
        <f t="shared" si="73"/>
        <v>0</v>
      </c>
      <c r="AV111" s="72">
        <f t="shared" si="73"/>
        <v>0</v>
      </c>
      <c r="AW111" s="72">
        <f t="shared" si="73"/>
        <v>0</v>
      </c>
      <c r="AX111" s="72">
        <f t="shared" si="73"/>
        <v>0</v>
      </c>
      <c r="AY111" s="72">
        <f t="shared" si="73"/>
        <v>0</v>
      </c>
      <c r="AZ111" s="72">
        <f t="shared" si="73"/>
        <v>0</v>
      </c>
      <c r="BA111" s="72">
        <f t="shared" si="73"/>
        <v>0</v>
      </c>
      <c r="BB111" s="72">
        <f t="shared" si="73"/>
        <v>0</v>
      </c>
      <c r="BC111" s="72">
        <f t="shared" si="73"/>
        <v>0</v>
      </c>
      <c r="BD111" s="72">
        <f t="shared" si="73"/>
        <v>0</v>
      </c>
      <c r="BE111" s="72">
        <f t="shared" si="73"/>
        <v>0</v>
      </c>
      <c r="BF111" s="72">
        <f t="shared" si="73"/>
        <v>0</v>
      </c>
      <c r="BG111" s="72">
        <f t="shared" si="73"/>
        <v>0</v>
      </c>
      <c r="BH111" s="72">
        <f t="shared" si="73"/>
        <v>0</v>
      </c>
      <c r="BI111" s="72"/>
      <c r="BJ111" s="72"/>
      <c r="BK111" s="72"/>
      <c r="BL111" s="72"/>
      <c r="BM111" s="35"/>
      <c r="BN111" s="72">
        <f t="shared" si="64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4">$L$20/$B$3</f>
        <v>0</v>
      </c>
      <c r="P112" s="72">
        <f t="shared" si="74"/>
        <v>0</v>
      </c>
      <c r="Q112" s="72">
        <f t="shared" si="74"/>
        <v>0</v>
      </c>
      <c r="R112" s="72">
        <f t="shared" si="74"/>
        <v>0</v>
      </c>
      <c r="S112" s="72">
        <f t="shared" si="74"/>
        <v>0</v>
      </c>
      <c r="T112" s="72">
        <f t="shared" si="74"/>
        <v>0</v>
      </c>
      <c r="U112" s="72">
        <f t="shared" si="74"/>
        <v>0</v>
      </c>
      <c r="V112" s="72">
        <f t="shared" si="74"/>
        <v>0</v>
      </c>
      <c r="W112" s="72">
        <f t="shared" si="74"/>
        <v>0</v>
      </c>
      <c r="X112" s="72">
        <f t="shared" si="74"/>
        <v>0</v>
      </c>
      <c r="Y112" s="72">
        <f t="shared" si="74"/>
        <v>0</v>
      </c>
      <c r="Z112" s="72">
        <f t="shared" si="74"/>
        <v>0</v>
      </c>
      <c r="AA112" s="72">
        <f t="shared" si="74"/>
        <v>0</v>
      </c>
      <c r="AB112" s="72">
        <f t="shared" si="74"/>
        <v>0</v>
      </c>
      <c r="AC112" s="72">
        <f t="shared" si="74"/>
        <v>0</v>
      </c>
      <c r="AD112" s="72">
        <f t="shared" si="74"/>
        <v>0</v>
      </c>
      <c r="AE112" s="72">
        <f t="shared" si="74"/>
        <v>0</v>
      </c>
      <c r="AF112" s="72">
        <f t="shared" si="74"/>
        <v>0</v>
      </c>
      <c r="AG112" s="72">
        <f t="shared" si="74"/>
        <v>0</v>
      </c>
      <c r="AH112" s="72">
        <f t="shared" si="74"/>
        <v>0</v>
      </c>
      <c r="AI112" s="72">
        <f t="shared" si="74"/>
        <v>0</v>
      </c>
      <c r="AJ112" s="72">
        <f t="shared" si="74"/>
        <v>0</v>
      </c>
      <c r="AK112" s="72">
        <f t="shared" si="74"/>
        <v>0</v>
      </c>
      <c r="AL112" s="72">
        <f t="shared" si="74"/>
        <v>0</v>
      </c>
      <c r="AM112" s="72">
        <f t="shared" si="74"/>
        <v>0</v>
      </c>
      <c r="AN112" s="72">
        <f t="shared" si="74"/>
        <v>0</v>
      </c>
      <c r="AO112" s="72">
        <f t="shared" si="74"/>
        <v>0</v>
      </c>
      <c r="AP112" s="72">
        <f t="shared" si="74"/>
        <v>0</v>
      </c>
      <c r="AQ112" s="72">
        <f t="shared" si="74"/>
        <v>0</v>
      </c>
      <c r="AR112" s="72">
        <f t="shared" si="74"/>
        <v>0</v>
      </c>
      <c r="AS112" s="72">
        <f t="shared" si="74"/>
        <v>0</v>
      </c>
      <c r="AT112" s="72">
        <f t="shared" si="74"/>
        <v>0</v>
      </c>
      <c r="AU112" s="72">
        <f t="shared" si="74"/>
        <v>0</v>
      </c>
      <c r="AV112" s="72">
        <f t="shared" si="74"/>
        <v>0</v>
      </c>
      <c r="AW112" s="72">
        <f t="shared" si="74"/>
        <v>0</v>
      </c>
      <c r="AX112" s="72">
        <f t="shared" si="74"/>
        <v>0</v>
      </c>
      <c r="AY112" s="72">
        <f t="shared" si="74"/>
        <v>0</v>
      </c>
      <c r="AZ112" s="72">
        <f t="shared" si="74"/>
        <v>0</v>
      </c>
      <c r="BA112" s="72">
        <f t="shared" si="74"/>
        <v>0</v>
      </c>
      <c r="BB112" s="72">
        <f t="shared" si="74"/>
        <v>0</v>
      </c>
      <c r="BC112" s="72">
        <f t="shared" si="74"/>
        <v>0</v>
      </c>
      <c r="BD112" s="72">
        <f t="shared" si="74"/>
        <v>0</v>
      </c>
      <c r="BE112" s="72">
        <f t="shared" si="74"/>
        <v>0</v>
      </c>
      <c r="BF112" s="72">
        <f t="shared" si="74"/>
        <v>0</v>
      </c>
      <c r="BG112" s="72">
        <f t="shared" si="74"/>
        <v>0</v>
      </c>
      <c r="BH112" s="72">
        <f t="shared" si="74"/>
        <v>0</v>
      </c>
      <c r="BI112" s="72">
        <f t="shared" si="74"/>
        <v>0</v>
      </c>
      <c r="BJ112" s="72"/>
      <c r="BK112" s="72"/>
      <c r="BL112" s="72"/>
      <c r="BM112" s="35"/>
      <c r="BN112" s="72">
        <f t="shared" si="64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5">$M$20/$B$3</f>
        <v>0</v>
      </c>
      <c r="P113" s="72">
        <f t="shared" si="75"/>
        <v>0</v>
      </c>
      <c r="Q113" s="72">
        <f t="shared" si="75"/>
        <v>0</v>
      </c>
      <c r="R113" s="72">
        <f t="shared" si="75"/>
        <v>0</v>
      </c>
      <c r="S113" s="72">
        <f t="shared" si="75"/>
        <v>0</v>
      </c>
      <c r="T113" s="72">
        <f t="shared" si="75"/>
        <v>0</v>
      </c>
      <c r="U113" s="72">
        <f t="shared" si="75"/>
        <v>0</v>
      </c>
      <c r="V113" s="72">
        <f t="shared" si="75"/>
        <v>0</v>
      </c>
      <c r="W113" s="72">
        <f t="shared" si="75"/>
        <v>0</v>
      </c>
      <c r="X113" s="72">
        <f t="shared" si="75"/>
        <v>0</v>
      </c>
      <c r="Y113" s="72">
        <f t="shared" si="75"/>
        <v>0</v>
      </c>
      <c r="Z113" s="72">
        <f t="shared" si="75"/>
        <v>0</v>
      </c>
      <c r="AA113" s="72">
        <f t="shared" si="75"/>
        <v>0</v>
      </c>
      <c r="AB113" s="72">
        <f t="shared" si="75"/>
        <v>0</v>
      </c>
      <c r="AC113" s="72">
        <f t="shared" si="75"/>
        <v>0</v>
      </c>
      <c r="AD113" s="72">
        <f t="shared" si="75"/>
        <v>0</v>
      </c>
      <c r="AE113" s="72">
        <f t="shared" si="75"/>
        <v>0</v>
      </c>
      <c r="AF113" s="72">
        <f t="shared" si="75"/>
        <v>0</v>
      </c>
      <c r="AG113" s="72">
        <f t="shared" si="75"/>
        <v>0</v>
      </c>
      <c r="AH113" s="72">
        <f t="shared" si="75"/>
        <v>0</v>
      </c>
      <c r="AI113" s="72">
        <f t="shared" si="75"/>
        <v>0</v>
      </c>
      <c r="AJ113" s="72">
        <f t="shared" si="75"/>
        <v>0</v>
      </c>
      <c r="AK113" s="72">
        <f t="shared" si="75"/>
        <v>0</v>
      </c>
      <c r="AL113" s="72">
        <f t="shared" si="75"/>
        <v>0</v>
      </c>
      <c r="AM113" s="72">
        <f t="shared" si="75"/>
        <v>0</v>
      </c>
      <c r="AN113" s="72">
        <f t="shared" si="75"/>
        <v>0</v>
      </c>
      <c r="AO113" s="72">
        <f t="shared" si="75"/>
        <v>0</v>
      </c>
      <c r="AP113" s="72">
        <f t="shared" si="75"/>
        <v>0</v>
      </c>
      <c r="AQ113" s="72">
        <f t="shared" si="75"/>
        <v>0</v>
      </c>
      <c r="AR113" s="72">
        <f t="shared" si="75"/>
        <v>0</v>
      </c>
      <c r="AS113" s="72">
        <f t="shared" si="75"/>
        <v>0</v>
      </c>
      <c r="AT113" s="72">
        <f t="shared" si="75"/>
        <v>0</v>
      </c>
      <c r="AU113" s="72">
        <f t="shared" si="75"/>
        <v>0</v>
      </c>
      <c r="AV113" s="72">
        <f t="shared" si="75"/>
        <v>0</v>
      </c>
      <c r="AW113" s="72">
        <f t="shared" si="75"/>
        <v>0</v>
      </c>
      <c r="AX113" s="72">
        <f t="shared" si="75"/>
        <v>0</v>
      </c>
      <c r="AY113" s="72">
        <f t="shared" si="75"/>
        <v>0</v>
      </c>
      <c r="AZ113" s="72">
        <f t="shared" si="75"/>
        <v>0</v>
      </c>
      <c r="BA113" s="72">
        <f t="shared" si="75"/>
        <v>0</v>
      </c>
      <c r="BB113" s="72">
        <f t="shared" si="75"/>
        <v>0</v>
      </c>
      <c r="BC113" s="72">
        <f t="shared" si="75"/>
        <v>0</v>
      </c>
      <c r="BD113" s="72">
        <f t="shared" si="75"/>
        <v>0</v>
      </c>
      <c r="BE113" s="72">
        <f t="shared" si="75"/>
        <v>0</v>
      </c>
      <c r="BF113" s="72">
        <f t="shared" si="75"/>
        <v>0</v>
      </c>
      <c r="BG113" s="72">
        <f t="shared" si="75"/>
        <v>0</v>
      </c>
      <c r="BH113" s="72">
        <f t="shared" si="75"/>
        <v>0</v>
      </c>
      <c r="BI113" s="72">
        <f t="shared" si="75"/>
        <v>0</v>
      </c>
      <c r="BJ113" s="72">
        <f t="shared" si="75"/>
        <v>0</v>
      </c>
      <c r="BK113" s="72"/>
      <c r="BL113" s="72"/>
      <c r="BM113" s="35"/>
      <c r="BN113" s="72">
        <f t="shared" si="64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6">$N$20/$B$3</f>
        <v>0</v>
      </c>
      <c r="P114" s="72">
        <f t="shared" si="76"/>
        <v>0</v>
      </c>
      <c r="Q114" s="72">
        <f t="shared" si="76"/>
        <v>0</v>
      </c>
      <c r="R114" s="72">
        <f t="shared" si="76"/>
        <v>0</v>
      </c>
      <c r="S114" s="72">
        <f t="shared" si="76"/>
        <v>0</v>
      </c>
      <c r="T114" s="72">
        <f t="shared" si="76"/>
        <v>0</v>
      </c>
      <c r="U114" s="72">
        <f t="shared" si="76"/>
        <v>0</v>
      </c>
      <c r="V114" s="72">
        <f t="shared" si="76"/>
        <v>0</v>
      </c>
      <c r="W114" s="72">
        <f t="shared" si="76"/>
        <v>0</v>
      </c>
      <c r="X114" s="72">
        <f t="shared" si="76"/>
        <v>0</v>
      </c>
      <c r="Y114" s="72">
        <f t="shared" si="76"/>
        <v>0</v>
      </c>
      <c r="Z114" s="72">
        <f t="shared" si="76"/>
        <v>0</v>
      </c>
      <c r="AA114" s="72">
        <f t="shared" si="76"/>
        <v>0</v>
      </c>
      <c r="AB114" s="72">
        <f t="shared" si="76"/>
        <v>0</v>
      </c>
      <c r="AC114" s="72">
        <f t="shared" si="76"/>
        <v>0</v>
      </c>
      <c r="AD114" s="72">
        <f t="shared" si="76"/>
        <v>0</v>
      </c>
      <c r="AE114" s="72">
        <f t="shared" si="76"/>
        <v>0</v>
      </c>
      <c r="AF114" s="72">
        <f t="shared" si="76"/>
        <v>0</v>
      </c>
      <c r="AG114" s="72">
        <f t="shared" si="76"/>
        <v>0</v>
      </c>
      <c r="AH114" s="72">
        <f t="shared" si="76"/>
        <v>0</v>
      </c>
      <c r="AI114" s="72">
        <f t="shared" si="76"/>
        <v>0</v>
      </c>
      <c r="AJ114" s="72">
        <f t="shared" si="76"/>
        <v>0</v>
      </c>
      <c r="AK114" s="72">
        <f t="shared" si="76"/>
        <v>0</v>
      </c>
      <c r="AL114" s="72">
        <f t="shared" si="76"/>
        <v>0</v>
      </c>
      <c r="AM114" s="72">
        <f t="shared" si="76"/>
        <v>0</v>
      </c>
      <c r="AN114" s="72">
        <f t="shared" si="76"/>
        <v>0</v>
      </c>
      <c r="AO114" s="72">
        <f t="shared" si="76"/>
        <v>0</v>
      </c>
      <c r="AP114" s="72">
        <f t="shared" si="76"/>
        <v>0</v>
      </c>
      <c r="AQ114" s="72">
        <f t="shared" si="76"/>
        <v>0</v>
      </c>
      <c r="AR114" s="72">
        <f t="shared" si="76"/>
        <v>0</v>
      </c>
      <c r="AS114" s="72">
        <f t="shared" si="76"/>
        <v>0</v>
      </c>
      <c r="AT114" s="72">
        <f t="shared" si="76"/>
        <v>0</v>
      </c>
      <c r="AU114" s="72">
        <f t="shared" si="76"/>
        <v>0</v>
      </c>
      <c r="AV114" s="72">
        <f t="shared" si="76"/>
        <v>0</v>
      </c>
      <c r="AW114" s="72">
        <f t="shared" si="76"/>
        <v>0</v>
      </c>
      <c r="AX114" s="72">
        <f t="shared" si="76"/>
        <v>0</v>
      </c>
      <c r="AY114" s="72">
        <f t="shared" si="76"/>
        <v>0</v>
      </c>
      <c r="AZ114" s="72">
        <f t="shared" si="76"/>
        <v>0</v>
      </c>
      <c r="BA114" s="72">
        <f t="shared" si="76"/>
        <v>0</v>
      </c>
      <c r="BB114" s="72">
        <f t="shared" si="76"/>
        <v>0</v>
      </c>
      <c r="BC114" s="72">
        <f t="shared" si="76"/>
        <v>0</v>
      </c>
      <c r="BD114" s="72">
        <f t="shared" si="76"/>
        <v>0</v>
      </c>
      <c r="BE114" s="72">
        <f t="shared" si="76"/>
        <v>0</v>
      </c>
      <c r="BF114" s="72">
        <f t="shared" si="76"/>
        <v>0</v>
      </c>
      <c r="BG114" s="72">
        <f t="shared" si="76"/>
        <v>0</v>
      </c>
      <c r="BH114" s="72">
        <f t="shared" si="76"/>
        <v>0</v>
      </c>
      <c r="BI114" s="72">
        <f t="shared" si="76"/>
        <v>0</v>
      </c>
      <c r="BJ114" s="72">
        <f t="shared" si="76"/>
        <v>0</v>
      </c>
      <c r="BK114" s="72">
        <f t="shared" si="76"/>
        <v>0</v>
      </c>
      <c r="BL114" s="72"/>
      <c r="BM114" s="35"/>
      <c r="BN114" s="72">
        <f t="shared" si="64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7">SUM(C102:C114)</f>
        <v>0</v>
      </c>
      <c r="D115" s="66">
        <f t="shared" si="77"/>
        <v>0</v>
      </c>
      <c r="E115" s="66">
        <f t="shared" si="77"/>
        <v>12.632465076000001</v>
      </c>
      <c r="F115" s="66">
        <f t="shared" si="77"/>
        <v>12.632465076000001</v>
      </c>
      <c r="G115" s="66">
        <f t="shared" si="77"/>
        <v>12.632465076000001</v>
      </c>
      <c r="H115" s="66">
        <f t="shared" si="77"/>
        <v>12.632465076000001</v>
      </c>
      <c r="I115" s="66">
        <f t="shared" si="77"/>
        <v>12.632465076000001</v>
      </c>
      <c r="J115" s="66">
        <f t="shared" si="77"/>
        <v>12.632465076000001</v>
      </c>
      <c r="K115" s="66">
        <f t="shared" si="77"/>
        <v>12.632465076000001</v>
      </c>
      <c r="L115" s="66">
        <f t="shared" si="77"/>
        <v>12.632465076000001</v>
      </c>
      <c r="M115" s="66">
        <f t="shared" si="77"/>
        <v>12.632465076000001</v>
      </c>
      <c r="N115" s="66">
        <f t="shared" si="77"/>
        <v>12.632465076000001</v>
      </c>
      <c r="O115" s="66">
        <f t="shared" si="77"/>
        <v>12.632465076000001</v>
      </c>
      <c r="P115" s="66">
        <f t="shared" si="77"/>
        <v>12.632465076000001</v>
      </c>
      <c r="Q115" s="66">
        <f t="shared" si="77"/>
        <v>12.632465076000001</v>
      </c>
      <c r="R115" s="66">
        <f t="shared" si="77"/>
        <v>12.632465076000001</v>
      </c>
      <c r="S115" s="66">
        <f t="shared" si="77"/>
        <v>12.632465076000001</v>
      </c>
      <c r="T115" s="66">
        <f t="shared" si="77"/>
        <v>12.632465076000001</v>
      </c>
      <c r="U115" s="66">
        <f t="shared" si="77"/>
        <v>12.632465076000001</v>
      </c>
      <c r="V115" s="66">
        <f t="shared" si="77"/>
        <v>12.632465076000001</v>
      </c>
      <c r="W115" s="66">
        <f t="shared" si="77"/>
        <v>12.632465076000001</v>
      </c>
      <c r="X115" s="66">
        <f t="shared" si="77"/>
        <v>12.632465076000001</v>
      </c>
      <c r="Y115" s="66">
        <f t="shared" si="77"/>
        <v>12.632465076000001</v>
      </c>
      <c r="Z115" s="66">
        <f t="shared" si="77"/>
        <v>12.632465076000001</v>
      </c>
      <c r="AA115" s="66">
        <f t="shared" si="77"/>
        <v>12.632465076000001</v>
      </c>
      <c r="AB115" s="66">
        <f t="shared" si="77"/>
        <v>12.632465076000001</v>
      </c>
      <c r="AC115" s="66">
        <f t="shared" si="77"/>
        <v>12.632465076000001</v>
      </c>
      <c r="AD115" s="66">
        <f t="shared" si="77"/>
        <v>12.632465076000001</v>
      </c>
      <c r="AE115" s="66">
        <f t="shared" si="77"/>
        <v>12.632465076000001</v>
      </c>
      <c r="AF115" s="66">
        <f t="shared" si="77"/>
        <v>12.632465076000001</v>
      </c>
      <c r="AG115" s="66">
        <f t="shared" si="77"/>
        <v>12.632465076000001</v>
      </c>
      <c r="AH115" s="66">
        <f t="shared" si="77"/>
        <v>12.632465076000001</v>
      </c>
      <c r="AI115" s="66">
        <f t="shared" si="77"/>
        <v>12.632465076000001</v>
      </c>
      <c r="AJ115" s="66">
        <f t="shared" si="77"/>
        <v>12.632465076000001</v>
      </c>
      <c r="AK115" s="66">
        <f t="shared" si="77"/>
        <v>12.632465076000001</v>
      </c>
      <c r="AL115" s="66">
        <f t="shared" si="77"/>
        <v>12.632465076000001</v>
      </c>
      <c r="AM115" s="66">
        <f t="shared" si="77"/>
        <v>12.632465076000001</v>
      </c>
      <c r="AN115" s="66">
        <f t="shared" si="77"/>
        <v>12.632465076000001</v>
      </c>
      <c r="AO115" s="66">
        <f t="shared" si="77"/>
        <v>12.632465076000001</v>
      </c>
      <c r="AP115" s="66">
        <f t="shared" si="77"/>
        <v>12.632465076000001</v>
      </c>
      <c r="AQ115" s="66">
        <f t="shared" si="77"/>
        <v>12.632465076000001</v>
      </c>
      <c r="AR115" s="66">
        <f t="shared" si="77"/>
        <v>12.632465076000001</v>
      </c>
      <c r="AS115" s="66">
        <f t="shared" si="77"/>
        <v>12.632465076000001</v>
      </c>
      <c r="AT115" s="66">
        <f t="shared" si="77"/>
        <v>12.632465076000001</v>
      </c>
      <c r="AU115" s="66">
        <f t="shared" si="77"/>
        <v>12.632465076000001</v>
      </c>
      <c r="AV115" s="66">
        <f t="shared" si="77"/>
        <v>12.632465076000001</v>
      </c>
      <c r="AW115" s="66">
        <f t="shared" si="77"/>
        <v>12.632465076000001</v>
      </c>
      <c r="AX115" s="66">
        <f t="shared" si="77"/>
        <v>12.632465076000001</v>
      </c>
      <c r="AY115" s="66">
        <f t="shared" si="77"/>
        <v>12.632465076000001</v>
      </c>
      <c r="AZ115" s="66">
        <f t="shared" si="77"/>
        <v>12.632465076000001</v>
      </c>
      <c r="BA115" s="66">
        <f t="shared" si="77"/>
        <v>12.632465076000001</v>
      </c>
      <c r="BB115" s="66">
        <f t="shared" si="77"/>
        <v>12.632465076000001</v>
      </c>
      <c r="BC115" s="66">
        <f t="shared" si="77"/>
        <v>0</v>
      </c>
      <c r="BD115" s="66">
        <f t="shared" si="77"/>
        <v>0</v>
      </c>
      <c r="BE115" s="66">
        <f t="shared" si="77"/>
        <v>0</v>
      </c>
      <c r="BF115" s="66">
        <f t="shared" si="77"/>
        <v>0</v>
      </c>
      <c r="BG115" s="66">
        <f t="shared" si="77"/>
        <v>0</v>
      </c>
      <c r="BH115" s="66">
        <f t="shared" si="77"/>
        <v>0</v>
      </c>
      <c r="BI115" s="66">
        <f t="shared" si="77"/>
        <v>0</v>
      </c>
      <c r="BJ115" s="66">
        <f t="shared" si="77"/>
        <v>0</v>
      </c>
      <c r="BK115" s="66">
        <f t="shared" si="77"/>
        <v>0</v>
      </c>
      <c r="BL115" s="66">
        <f t="shared" si="77"/>
        <v>0</v>
      </c>
      <c r="BM115" s="35"/>
      <c r="BN115" s="55">
        <f>SUM(BN102:BN114)</f>
        <v>631.62325380000038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45" activePane="bottomRight" state="frozen"/>
      <selection activeCell="A62" sqref="A62"/>
      <selection pane="topRight" activeCell="A62" sqref="A62"/>
      <selection pane="bottomLeft" activeCell="A62" sqref="A62"/>
      <selection pane="bottomRight" activeCell="B65" sqref="B65"/>
    </sheetView>
  </sheetViews>
  <sheetFormatPr defaultColWidth="9.140625" defaultRowHeight="15" customHeight="1" x14ac:dyDescent="0.2"/>
  <cols>
    <col min="1" max="1" width="31.140625" style="31" customWidth="1"/>
    <col min="2" max="11" width="10.7109375" style="31" customWidth="1"/>
    <col min="12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330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 Gateway Park SS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6">
        <v>2021</v>
      </c>
      <c r="C7" s="506">
        <v>2022</v>
      </c>
      <c r="D7" s="506">
        <v>2023</v>
      </c>
      <c r="E7" s="506">
        <v>2024</v>
      </c>
      <c r="F7" s="506">
        <v>2025</v>
      </c>
      <c r="G7" s="506">
        <v>2026</v>
      </c>
      <c r="H7" s="506">
        <v>2027</v>
      </c>
      <c r="I7" s="506">
        <v>2028</v>
      </c>
      <c r="J7" s="506">
        <v>2029</v>
      </c>
      <c r="K7" s="506">
        <v>2030</v>
      </c>
      <c r="L7" s="506">
        <v>2031</v>
      </c>
      <c r="M7" s="506">
        <v>2032</v>
      </c>
      <c r="N7" s="506">
        <v>2033</v>
      </c>
      <c r="O7" s="506">
        <v>2034</v>
      </c>
      <c r="P7" s="506">
        <v>2035</v>
      </c>
      <c r="Q7" s="506">
        <v>2036</v>
      </c>
      <c r="R7" s="506">
        <v>2037</v>
      </c>
      <c r="S7" s="506">
        <v>2038</v>
      </c>
      <c r="T7" s="506">
        <v>2039</v>
      </c>
      <c r="U7" s="506">
        <v>2040</v>
      </c>
      <c r="V7" s="506">
        <v>2041</v>
      </c>
      <c r="W7" s="506">
        <v>2042</v>
      </c>
      <c r="X7" s="506">
        <v>2043</v>
      </c>
      <c r="Y7" s="506">
        <v>2044</v>
      </c>
      <c r="Z7" s="506">
        <v>2045</v>
      </c>
      <c r="AA7" s="506">
        <v>2046</v>
      </c>
      <c r="AB7" s="506">
        <v>2047</v>
      </c>
      <c r="AC7" s="506">
        <v>2048</v>
      </c>
      <c r="AD7" s="506">
        <v>2049</v>
      </c>
      <c r="AE7" s="506">
        <v>2050</v>
      </c>
      <c r="AF7" s="506">
        <v>2051</v>
      </c>
      <c r="AG7" s="506">
        <v>2052</v>
      </c>
      <c r="AH7" s="506">
        <v>2053</v>
      </c>
      <c r="AI7" s="506">
        <v>2054</v>
      </c>
      <c r="AJ7" s="506">
        <v>2055</v>
      </c>
      <c r="AK7" s="506">
        <v>2056</v>
      </c>
      <c r="AL7" s="506">
        <v>2057</v>
      </c>
      <c r="AM7" s="506">
        <v>2058</v>
      </c>
      <c r="AN7" s="506">
        <v>2059</v>
      </c>
      <c r="AO7" s="506">
        <v>2060</v>
      </c>
      <c r="AP7" s="506">
        <v>2061</v>
      </c>
      <c r="AQ7" s="506">
        <v>2062</v>
      </c>
      <c r="AR7" s="506">
        <v>2063</v>
      </c>
      <c r="AS7" s="506">
        <v>2064</v>
      </c>
      <c r="AT7" s="506">
        <v>2065</v>
      </c>
      <c r="AU7" s="506">
        <v>2066</v>
      </c>
      <c r="AV7" s="506">
        <v>2067</v>
      </c>
      <c r="AW7" s="506">
        <v>2068</v>
      </c>
      <c r="AX7" s="506">
        <v>2069</v>
      </c>
      <c r="AY7" s="506">
        <v>2070</v>
      </c>
      <c r="AZ7" s="506">
        <v>2071</v>
      </c>
      <c r="BA7" s="506">
        <v>2072</v>
      </c>
      <c r="BB7" s="506">
        <v>2073</v>
      </c>
      <c r="BC7" s="506">
        <v>2074</v>
      </c>
      <c r="BD7" s="506">
        <v>2075</v>
      </c>
      <c r="BE7" s="506">
        <v>2076</v>
      </c>
      <c r="BF7" s="506">
        <v>2077</v>
      </c>
      <c r="BG7" s="506">
        <v>2078</v>
      </c>
      <c r="BH7" s="506">
        <v>2079</v>
      </c>
      <c r="BI7" s="506">
        <v>2080</v>
      </c>
      <c r="BJ7" s="506">
        <v>2081</v>
      </c>
      <c r="BK7" s="506">
        <v>2082</v>
      </c>
      <c r="BL7" s="506">
        <v>2083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10.92727</v>
      </c>
      <c r="D11" s="54">
        <f t="shared" si="0"/>
        <v>76.994637146999992</v>
      </c>
      <c r="E11" s="54">
        <f t="shared" si="0"/>
        <v>213.09341346981998</v>
      </c>
      <c r="F11" s="54">
        <f t="shared" si="0"/>
        <v>458.41145779170301</v>
      </c>
      <c r="G11" s="54">
        <f t="shared" si="0"/>
        <v>638.89544754280269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(Escalated)'!L37</f>
        <v>10.92727</v>
      </c>
      <c r="C13" s="126">
        <f>'CapEx (Escalated)'!M37</f>
        <v>66.067367146999999</v>
      </c>
      <c r="D13" s="126">
        <f>'CapEx (Escalated)'!N37</f>
        <v>136.09877632281999</v>
      </c>
      <c r="E13" s="126">
        <f>'CapEx (Escalated)'!O37</f>
        <v>245.31804432188301</v>
      </c>
      <c r="F13" s="126">
        <f>'CapEx (Escalated)'!P37</f>
        <v>180.48398975109967</v>
      </c>
      <c r="G13" s="126">
        <f>'CapEx (Escalated)'!Q37</f>
        <v>74.359403777453053</v>
      </c>
      <c r="H13" s="126">
        <f>'CapEx (Escalated)'!R37</f>
        <v>0</v>
      </c>
      <c r="I13" s="126">
        <f>'CapEx (Escalated)'!AH37</f>
        <v>0</v>
      </c>
      <c r="J13" s="126">
        <f>'CapEx (Escalated)'!AI37</f>
        <v>0</v>
      </c>
      <c r="K13" s="126">
        <f>'CapEx (Escalated)'!AJ37</f>
        <v>0</v>
      </c>
      <c r="L13" s="126">
        <f>'CapEx (Escalated)'!AK37</f>
        <v>0</v>
      </c>
      <c r="M13" s="126">
        <f>'CapEx (Escalated)'!AL37</f>
        <v>0</v>
      </c>
      <c r="N13" s="126"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713.25485132025574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/>
      <c r="G14" s="126">
        <f>-SUM(B13:G13)</f>
        <v>-713.25485132025574</v>
      </c>
      <c r="H14" s="126"/>
      <c r="I14" s="126"/>
      <c r="J14" s="126"/>
      <c r="K14" s="126"/>
      <c r="L14" s="126"/>
      <c r="M14" s="126"/>
      <c r="N14" s="126">
        <f>-SUM(I13:N13)</f>
        <v>0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-713.25485132025574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10.92727</v>
      </c>
      <c r="C15" s="65">
        <f t="shared" ref="C15:J15" si="2">SUM(C11:C14)</f>
        <v>76.994637146999992</v>
      </c>
      <c r="D15" s="65">
        <f t="shared" si="2"/>
        <v>213.09341346981998</v>
      </c>
      <c r="E15" s="65">
        <f>SUM(E11:E14)</f>
        <v>458.41145779170301</v>
      </c>
      <c r="F15" s="65">
        <f t="shared" si="2"/>
        <v>638.89544754280269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5.463635</v>
      </c>
      <c r="C16" s="66">
        <f t="shared" si="4"/>
        <v>43.960953573499992</v>
      </c>
      <c r="D16" s="66">
        <f t="shared" si="4"/>
        <v>145.04402530840997</v>
      </c>
      <c r="E16" s="66">
        <f t="shared" si="4"/>
        <v>335.75243563076151</v>
      </c>
      <c r="F16" s="66">
        <f t="shared" si="4"/>
        <v>548.65345266725285</v>
      </c>
      <c r="G16" s="66">
        <f t="shared" si="4"/>
        <v>319.44772377140134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713.25485132025574</v>
      </c>
      <c r="I19" s="72">
        <f t="shared" si="5"/>
        <v>713.25485132025574</v>
      </c>
      <c r="J19" s="72">
        <f t="shared" si="5"/>
        <v>713.25485132025574</v>
      </c>
      <c r="K19" s="72">
        <f t="shared" si="5"/>
        <v>713.25485132025574</v>
      </c>
      <c r="L19" s="72">
        <f t="shared" si="5"/>
        <v>713.25485132025574</v>
      </c>
      <c r="M19" s="72">
        <f t="shared" si="5"/>
        <v>713.25485132025574</v>
      </c>
      <c r="N19" s="72">
        <f t="shared" si="5"/>
        <v>713.25485132025574</v>
      </c>
      <c r="O19" s="72">
        <f t="shared" si="5"/>
        <v>713.25485132025574</v>
      </c>
      <c r="P19" s="72">
        <f t="shared" si="5"/>
        <v>713.25485132025574</v>
      </c>
      <c r="Q19" s="72">
        <f t="shared" si="5"/>
        <v>713.25485132025574</v>
      </c>
      <c r="R19" s="72">
        <f t="shared" si="5"/>
        <v>713.25485132025574</v>
      </c>
      <c r="S19" s="72">
        <f t="shared" si="5"/>
        <v>713.25485132025574</v>
      </c>
      <c r="T19" s="72">
        <f t="shared" si="5"/>
        <v>713.25485132025574</v>
      </c>
      <c r="U19" s="72">
        <f t="shared" si="5"/>
        <v>713.25485132025574</v>
      </c>
      <c r="V19" s="72">
        <f t="shared" si="5"/>
        <v>713.25485132025574</v>
      </c>
      <c r="W19" s="72">
        <f t="shared" si="5"/>
        <v>713.25485132025574</v>
      </c>
      <c r="X19" s="72">
        <f t="shared" si="5"/>
        <v>713.25485132025574</v>
      </c>
      <c r="Y19" s="72">
        <f t="shared" si="5"/>
        <v>713.25485132025574</v>
      </c>
      <c r="Z19" s="72">
        <f t="shared" si="5"/>
        <v>713.25485132025574</v>
      </c>
      <c r="AA19" s="72">
        <f t="shared" si="5"/>
        <v>713.25485132025574</v>
      </c>
      <c r="AB19" s="72">
        <f t="shared" si="5"/>
        <v>713.25485132025574</v>
      </c>
      <c r="AC19" s="72">
        <f t="shared" si="5"/>
        <v>713.25485132025574</v>
      </c>
      <c r="AD19" s="72">
        <f t="shared" si="5"/>
        <v>713.25485132025574</v>
      </c>
      <c r="AE19" s="72">
        <f t="shared" si="5"/>
        <v>713.25485132025574</v>
      </c>
      <c r="AF19" s="72">
        <f t="shared" si="5"/>
        <v>713.25485132025574</v>
      </c>
      <c r="AG19" s="72">
        <f t="shared" si="5"/>
        <v>713.25485132025574</v>
      </c>
      <c r="AH19" s="72">
        <f t="shared" si="5"/>
        <v>713.25485132025574</v>
      </c>
      <c r="AI19" s="72">
        <f t="shared" si="5"/>
        <v>713.25485132025574</v>
      </c>
      <c r="AJ19" s="72">
        <f t="shared" si="5"/>
        <v>713.25485132025574</v>
      </c>
      <c r="AK19" s="72">
        <f t="shared" si="5"/>
        <v>713.25485132025574</v>
      </c>
      <c r="AL19" s="72">
        <f t="shared" si="5"/>
        <v>713.25485132025574</v>
      </c>
      <c r="AM19" s="72">
        <f t="shared" si="5"/>
        <v>713.25485132025574</v>
      </c>
      <c r="AN19" s="72">
        <f t="shared" si="5"/>
        <v>713.25485132025574</v>
      </c>
      <c r="AO19" s="72">
        <f t="shared" si="5"/>
        <v>713.25485132025574</v>
      </c>
      <c r="AP19" s="72">
        <f t="shared" si="5"/>
        <v>713.25485132025574</v>
      </c>
      <c r="AQ19" s="72">
        <f t="shared" si="5"/>
        <v>713.25485132025574</v>
      </c>
      <c r="AR19" s="72">
        <f t="shared" si="5"/>
        <v>713.25485132025574</v>
      </c>
      <c r="AS19" s="72">
        <f t="shared" si="5"/>
        <v>713.25485132025574</v>
      </c>
      <c r="AT19" s="72">
        <f t="shared" si="5"/>
        <v>713.25485132025574</v>
      </c>
      <c r="AU19" s="72">
        <f t="shared" si="5"/>
        <v>713.25485132025574</v>
      </c>
      <c r="AV19" s="72">
        <f t="shared" si="5"/>
        <v>713.25485132025574</v>
      </c>
      <c r="AW19" s="72">
        <f t="shared" si="5"/>
        <v>713.25485132025574</v>
      </c>
      <c r="AX19" s="72">
        <f t="shared" si="5"/>
        <v>713.25485132025574</v>
      </c>
      <c r="AY19" s="72">
        <f t="shared" si="5"/>
        <v>713.25485132025574</v>
      </c>
      <c r="AZ19" s="72">
        <f t="shared" si="5"/>
        <v>713.25485132025574</v>
      </c>
      <c r="BA19" s="72">
        <f t="shared" si="5"/>
        <v>713.25485132025574</v>
      </c>
      <c r="BB19" s="72">
        <f t="shared" si="5"/>
        <v>713.25485132025574</v>
      </c>
      <c r="BC19" s="72">
        <f t="shared" si="5"/>
        <v>713.25485132025574</v>
      </c>
      <c r="BD19" s="72">
        <f t="shared" si="5"/>
        <v>713.25485132025574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713.25485132025574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-713.25485132025574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713.25485132025574</v>
      </c>
      <c r="H21" s="72">
        <f t="shared" si="9"/>
        <v>713.25485132025574</v>
      </c>
      <c r="I21" s="72">
        <f t="shared" si="9"/>
        <v>713.25485132025574</v>
      </c>
      <c r="J21" s="72">
        <f t="shared" si="9"/>
        <v>713.25485132025574</v>
      </c>
      <c r="K21" s="72">
        <f t="shared" si="9"/>
        <v>713.25485132025574</v>
      </c>
      <c r="L21" s="72">
        <f t="shared" si="9"/>
        <v>713.25485132025574</v>
      </c>
      <c r="M21" s="72">
        <f t="shared" si="9"/>
        <v>713.25485132025574</v>
      </c>
      <c r="N21" s="72">
        <f t="shared" si="9"/>
        <v>713.25485132025574</v>
      </c>
      <c r="O21" s="72">
        <f t="shared" si="9"/>
        <v>713.25485132025574</v>
      </c>
      <c r="P21" s="72">
        <f t="shared" si="9"/>
        <v>713.25485132025574</v>
      </c>
      <c r="Q21" s="72">
        <f t="shared" si="9"/>
        <v>713.25485132025574</v>
      </c>
      <c r="R21" s="72">
        <f t="shared" si="9"/>
        <v>713.25485132025574</v>
      </c>
      <c r="S21" s="72">
        <f t="shared" si="9"/>
        <v>713.25485132025574</v>
      </c>
      <c r="T21" s="72">
        <f t="shared" si="9"/>
        <v>713.25485132025574</v>
      </c>
      <c r="U21" s="72">
        <f t="shared" si="9"/>
        <v>713.25485132025574</v>
      </c>
      <c r="V21" s="72">
        <f t="shared" si="9"/>
        <v>713.25485132025574</v>
      </c>
      <c r="W21" s="72">
        <f t="shared" si="9"/>
        <v>713.25485132025574</v>
      </c>
      <c r="X21" s="72">
        <f t="shared" si="9"/>
        <v>713.25485132025574</v>
      </c>
      <c r="Y21" s="72">
        <f t="shared" si="9"/>
        <v>713.25485132025574</v>
      </c>
      <c r="Z21" s="72">
        <f t="shared" si="9"/>
        <v>713.25485132025574</v>
      </c>
      <c r="AA21" s="72">
        <f t="shared" si="9"/>
        <v>713.25485132025574</v>
      </c>
      <c r="AB21" s="72">
        <f t="shared" si="9"/>
        <v>713.25485132025574</v>
      </c>
      <c r="AC21" s="72">
        <f t="shared" si="9"/>
        <v>713.25485132025574</v>
      </c>
      <c r="AD21" s="72">
        <f t="shared" si="9"/>
        <v>713.25485132025574</v>
      </c>
      <c r="AE21" s="72">
        <f t="shared" si="9"/>
        <v>713.25485132025574</v>
      </c>
      <c r="AF21" s="72">
        <f t="shared" si="9"/>
        <v>713.25485132025574</v>
      </c>
      <c r="AG21" s="72">
        <f t="shared" si="9"/>
        <v>713.25485132025574</v>
      </c>
      <c r="AH21" s="72">
        <f t="shared" si="9"/>
        <v>713.25485132025574</v>
      </c>
      <c r="AI21" s="72">
        <f t="shared" si="9"/>
        <v>713.25485132025574</v>
      </c>
      <c r="AJ21" s="72">
        <f t="shared" si="9"/>
        <v>713.25485132025574</v>
      </c>
      <c r="AK21" s="72">
        <f t="shared" si="9"/>
        <v>713.25485132025574</v>
      </c>
      <c r="AL21" s="72">
        <f t="shared" si="9"/>
        <v>713.25485132025574</v>
      </c>
      <c r="AM21" s="72">
        <f t="shared" si="9"/>
        <v>713.25485132025574</v>
      </c>
      <c r="AN21" s="72">
        <f t="shared" si="9"/>
        <v>713.25485132025574</v>
      </c>
      <c r="AO21" s="72">
        <f t="shared" si="9"/>
        <v>713.25485132025574</v>
      </c>
      <c r="AP21" s="72">
        <f t="shared" si="9"/>
        <v>713.25485132025574</v>
      </c>
      <c r="AQ21" s="72">
        <f t="shared" si="9"/>
        <v>713.25485132025574</v>
      </c>
      <c r="AR21" s="72">
        <f t="shared" si="9"/>
        <v>713.25485132025574</v>
      </c>
      <c r="AS21" s="72">
        <f t="shared" si="9"/>
        <v>713.25485132025574</v>
      </c>
      <c r="AT21" s="72">
        <f t="shared" si="9"/>
        <v>713.25485132025574</v>
      </c>
      <c r="AU21" s="72">
        <f t="shared" si="9"/>
        <v>713.25485132025574</v>
      </c>
      <c r="AV21" s="72">
        <f t="shared" si="9"/>
        <v>713.25485132025574</v>
      </c>
      <c r="AW21" s="72">
        <f t="shared" si="9"/>
        <v>713.25485132025574</v>
      </c>
      <c r="AX21" s="72">
        <f t="shared" si="9"/>
        <v>713.25485132025574</v>
      </c>
      <c r="AY21" s="72">
        <f t="shared" si="9"/>
        <v>713.25485132025574</v>
      </c>
      <c r="AZ21" s="72">
        <f t="shared" si="9"/>
        <v>713.25485132025574</v>
      </c>
      <c r="BA21" s="72">
        <f t="shared" si="9"/>
        <v>713.25485132025574</v>
      </c>
      <c r="BB21" s="72">
        <f t="shared" si="9"/>
        <v>713.25485132025574</v>
      </c>
      <c r="BC21" s="72">
        <f t="shared" si="9"/>
        <v>713.25485132025574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356.62742566012787</v>
      </c>
      <c r="H22" s="66">
        <f t="shared" si="10"/>
        <v>713.25485132025574</v>
      </c>
      <c r="I22" s="66">
        <f t="shared" si="10"/>
        <v>713.25485132025574</v>
      </c>
      <c r="J22" s="66">
        <f t="shared" si="10"/>
        <v>713.25485132025574</v>
      </c>
      <c r="K22" s="66">
        <f t="shared" si="10"/>
        <v>713.25485132025574</v>
      </c>
      <c r="L22" s="66">
        <f t="shared" si="10"/>
        <v>713.25485132025574</v>
      </c>
      <c r="M22" s="66">
        <f t="shared" si="10"/>
        <v>713.25485132025574</v>
      </c>
      <c r="N22" s="66">
        <f t="shared" si="10"/>
        <v>713.25485132025574</v>
      </c>
      <c r="O22" s="66">
        <f t="shared" si="10"/>
        <v>713.25485132025574</v>
      </c>
      <c r="P22" s="66">
        <f t="shared" si="10"/>
        <v>713.25485132025574</v>
      </c>
      <c r="Q22" s="66">
        <f t="shared" si="10"/>
        <v>713.25485132025574</v>
      </c>
      <c r="R22" s="66">
        <f t="shared" si="10"/>
        <v>713.25485132025574</v>
      </c>
      <c r="S22" s="66">
        <f t="shared" si="10"/>
        <v>713.25485132025574</v>
      </c>
      <c r="T22" s="66">
        <f t="shared" si="10"/>
        <v>713.25485132025574</v>
      </c>
      <c r="U22" s="66">
        <f t="shared" si="10"/>
        <v>713.25485132025574</v>
      </c>
      <c r="V22" s="66">
        <f t="shared" si="10"/>
        <v>713.25485132025574</v>
      </c>
      <c r="W22" s="66">
        <f t="shared" si="10"/>
        <v>713.25485132025574</v>
      </c>
      <c r="X22" s="66">
        <f t="shared" si="10"/>
        <v>713.25485132025574</v>
      </c>
      <c r="Y22" s="66">
        <f t="shared" si="10"/>
        <v>713.25485132025574</v>
      </c>
      <c r="Z22" s="66">
        <f t="shared" si="10"/>
        <v>713.25485132025574</v>
      </c>
      <c r="AA22" s="66">
        <f t="shared" si="10"/>
        <v>713.25485132025574</v>
      </c>
      <c r="AB22" s="66">
        <f t="shared" si="10"/>
        <v>713.25485132025574</v>
      </c>
      <c r="AC22" s="66">
        <f t="shared" si="10"/>
        <v>713.25485132025574</v>
      </c>
      <c r="AD22" s="66">
        <f t="shared" si="10"/>
        <v>713.25485132025574</v>
      </c>
      <c r="AE22" s="66">
        <f t="shared" si="10"/>
        <v>713.25485132025574</v>
      </c>
      <c r="AF22" s="66">
        <f t="shared" si="10"/>
        <v>713.25485132025574</v>
      </c>
      <c r="AG22" s="66">
        <f t="shared" si="10"/>
        <v>713.25485132025574</v>
      </c>
      <c r="AH22" s="66">
        <f t="shared" si="10"/>
        <v>713.25485132025574</v>
      </c>
      <c r="AI22" s="66">
        <f t="shared" si="10"/>
        <v>713.25485132025574</v>
      </c>
      <c r="AJ22" s="66">
        <f t="shared" si="10"/>
        <v>713.25485132025574</v>
      </c>
      <c r="AK22" s="66">
        <f t="shared" si="10"/>
        <v>713.25485132025574</v>
      </c>
      <c r="AL22" s="66">
        <f t="shared" si="10"/>
        <v>713.25485132025574</v>
      </c>
      <c r="AM22" s="66">
        <f t="shared" si="10"/>
        <v>713.25485132025574</v>
      </c>
      <c r="AN22" s="66">
        <f t="shared" si="10"/>
        <v>713.25485132025574</v>
      </c>
      <c r="AO22" s="66">
        <f t="shared" si="10"/>
        <v>713.25485132025574</v>
      </c>
      <c r="AP22" s="66">
        <f t="shared" si="10"/>
        <v>713.25485132025574</v>
      </c>
      <c r="AQ22" s="66">
        <f t="shared" si="10"/>
        <v>713.25485132025574</v>
      </c>
      <c r="AR22" s="66">
        <f t="shared" si="10"/>
        <v>713.25485132025574</v>
      </c>
      <c r="AS22" s="66">
        <f t="shared" si="10"/>
        <v>713.25485132025574</v>
      </c>
      <c r="AT22" s="66">
        <f t="shared" si="10"/>
        <v>713.25485132025574</v>
      </c>
      <c r="AU22" s="66">
        <f t="shared" si="10"/>
        <v>713.25485132025574</v>
      </c>
      <c r="AV22" s="66">
        <f t="shared" si="10"/>
        <v>713.25485132025574</v>
      </c>
      <c r="AW22" s="66">
        <f t="shared" si="10"/>
        <v>713.25485132025574</v>
      </c>
      <c r="AX22" s="66">
        <f t="shared" si="10"/>
        <v>713.25485132025574</v>
      </c>
      <c r="AY22" s="66">
        <f t="shared" si="10"/>
        <v>713.25485132025574</v>
      </c>
      <c r="AZ22" s="66">
        <f t="shared" si="10"/>
        <v>713.25485132025574</v>
      </c>
      <c r="BA22" s="66">
        <f t="shared" si="10"/>
        <v>713.25485132025574</v>
      </c>
      <c r="BB22" s="66">
        <f t="shared" si="10"/>
        <v>713.25485132025574</v>
      </c>
      <c r="BC22" s="66">
        <f t="shared" si="10"/>
        <v>713.25485132025574</v>
      </c>
      <c r="BD22" s="66">
        <f t="shared" si="10"/>
        <v>356.62742566012787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53.494113849019179</v>
      </c>
      <c r="I25" s="72">
        <f t="shared" si="11"/>
        <v>156.4738492826377</v>
      </c>
      <c r="J25" s="72">
        <f t="shared" si="11"/>
        <v>251.72190212794465</v>
      </c>
      <c r="K25" s="72">
        <f t="shared" si="11"/>
        <v>339.83740646004901</v>
      </c>
      <c r="L25" s="72">
        <f t="shared" si="11"/>
        <v>421.33390577190141</v>
      </c>
      <c r="M25" s="72">
        <f t="shared" si="11"/>
        <v>496.72494355645244</v>
      </c>
      <c r="N25" s="72">
        <f t="shared" si="11"/>
        <v>566.45273782152071</v>
      </c>
      <c r="O25" s="72">
        <f t="shared" si="11"/>
        <v>630.95950657492472</v>
      </c>
      <c r="P25" s="72">
        <f t="shared" si="11"/>
        <v>694.61036950674429</v>
      </c>
      <c r="Q25" s="72">
        <f t="shared" si="11"/>
        <v>758.26123243856387</v>
      </c>
      <c r="R25" s="72">
        <f t="shared" si="11"/>
        <v>821.91209537038344</v>
      </c>
      <c r="S25" s="72">
        <f t="shared" si="11"/>
        <v>885.56295830220301</v>
      </c>
      <c r="T25" s="72">
        <f t="shared" si="11"/>
        <v>949.21382123402259</v>
      </c>
      <c r="U25" s="72">
        <f t="shared" si="11"/>
        <v>1012.8646841658422</v>
      </c>
      <c r="V25" s="72">
        <f t="shared" si="11"/>
        <v>1076.5155470976617</v>
      </c>
      <c r="W25" s="72">
        <f t="shared" si="11"/>
        <v>1140.1664100294813</v>
      </c>
      <c r="X25" s="72">
        <f t="shared" si="11"/>
        <v>1203.8172729613009</v>
      </c>
      <c r="Y25" s="72">
        <f t="shared" si="11"/>
        <v>1267.4681358931205</v>
      </c>
      <c r="Z25" s="72">
        <f t="shared" si="11"/>
        <v>1331.11899882494</v>
      </c>
      <c r="AA25" s="72">
        <f t="shared" si="11"/>
        <v>1394.7698617567596</v>
      </c>
      <c r="AB25" s="72">
        <f t="shared" si="11"/>
        <v>1426.5952932226694</v>
      </c>
      <c r="AC25" s="72">
        <f t="shared" si="11"/>
        <v>1426.5952932226694</v>
      </c>
      <c r="AD25" s="72">
        <f t="shared" si="11"/>
        <v>1426.5952932226694</v>
      </c>
      <c r="AE25" s="72">
        <f t="shared" si="11"/>
        <v>1426.5952932226694</v>
      </c>
      <c r="AF25" s="72">
        <f t="shared" si="11"/>
        <v>1426.5952932226694</v>
      </c>
      <c r="AG25" s="72">
        <f t="shared" si="11"/>
        <v>1426.5952932226694</v>
      </c>
      <c r="AH25" s="72">
        <f t="shared" si="11"/>
        <v>1426.5952932226694</v>
      </c>
      <c r="AI25" s="72">
        <f t="shared" si="11"/>
        <v>1426.5952932226694</v>
      </c>
      <c r="AJ25" s="72">
        <f t="shared" si="11"/>
        <v>1426.5952932226694</v>
      </c>
      <c r="AK25" s="72">
        <f t="shared" si="11"/>
        <v>1426.5952932226694</v>
      </c>
      <c r="AL25" s="72">
        <f t="shared" si="11"/>
        <v>1426.5952932226694</v>
      </c>
      <c r="AM25" s="72">
        <f t="shared" si="11"/>
        <v>1426.5952932226694</v>
      </c>
      <c r="AN25" s="72">
        <f t="shared" si="11"/>
        <v>1426.5952932226694</v>
      </c>
      <c r="AO25" s="72">
        <f t="shared" si="11"/>
        <v>1426.5952932226694</v>
      </c>
      <c r="AP25" s="72">
        <f t="shared" si="11"/>
        <v>1426.5952932226694</v>
      </c>
      <c r="AQ25" s="72">
        <f t="shared" si="11"/>
        <v>1426.5952932226694</v>
      </c>
      <c r="AR25" s="72">
        <f t="shared" si="11"/>
        <v>1426.5952932226694</v>
      </c>
      <c r="AS25" s="72">
        <f t="shared" si="11"/>
        <v>1426.5952932226694</v>
      </c>
      <c r="AT25" s="72">
        <f t="shared" si="11"/>
        <v>1426.5952932226694</v>
      </c>
      <c r="AU25" s="72">
        <f t="shared" si="11"/>
        <v>1426.5952932226694</v>
      </c>
      <c r="AV25" s="72">
        <f t="shared" si="11"/>
        <v>1426.5952932226694</v>
      </c>
      <c r="AW25" s="72">
        <f t="shared" si="11"/>
        <v>1426.5952932226694</v>
      </c>
      <c r="AX25" s="72">
        <f t="shared" si="11"/>
        <v>1426.5952932226694</v>
      </c>
      <c r="AY25" s="72">
        <f t="shared" si="11"/>
        <v>1426.5952932226694</v>
      </c>
      <c r="AZ25" s="72">
        <f t="shared" si="11"/>
        <v>1426.5952932226694</v>
      </c>
      <c r="BA25" s="72">
        <f t="shared" si="11"/>
        <v>1426.5952932226694</v>
      </c>
      <c r="BB25" s="72">
        <f t="shared" si="11"/>
        <v>1426.5952932226694</v>
      </c>
      <c r="BC25" s="72">
        <f t="shared" si="11"/>
        <v>1426.5952932226694</v>
      </c>
      <c r="BD25" s="72">
        <f t="shared" si="11"/>
        <v>1426.5952932226694</v>
      </c>
      <c r="BE25" s="72">
        <f t="shared" si="11"/>
        <v>1426.5952932226694</v>
      </c>
      <c r="BF25" s="72">
        <f t="shared" si="11"/>
        <v>1426.5952932226694</v>
      </c>
      <c r="BG25" s="72">
        <f t="shared" si="11"/>
        <v>1426.5952932226694</v>
      </c>
      <c r="BH25" s="72">
        <f t="shared" si="11"/>
        <v>1426.5952932226694</v>
      </c>
      <c r="BI25" s="72">
        <f t="shared" si="11"/>
        <v>1426.5952932226694</v>
      </c>
      <c r="BJ25" s="72">
        <f t="shared" si="11"/>
        <v>1426.5952932226694</v>
      </c>
      <c r="BK25" s="72">
        <f t="shared" si="11"/>
        <v>1426.5952932226694</v>
      </c>
      <c r="BL25" s="72">
        <f t="shared" si="11"/>
        <v>1426.5952932226694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26.747056924509589</v>
      </c>
      <c r="H26" s="72">
        <f t="shared" si="12"/>
        <v>51.489867716809265</v>
      </c>
      <c r="I26" s="72">
        <f t="shared" si="12"/>
        <v>47.624026422653472</v>
      </c>
      <c r="J26" s="72">
        <f t="shared" si="12"/>
        <v>44.057752166052197</v>
      </c>
      <c r="K26" s="72">
        <f t="shared" si="12"/>
        <v>40.748249655926209</v>
      </c>
      <c r="L26" s="72">
        <f t="shared" si="12"/>
        <v>37.695518892275516</v>
      </c>
      <c r="M26" s="72">
        <f t="shared" si="12"/>
        <v>34.863897132534099</v>
      </c>
      <c r="N26" s="72">
        <f t="shared" si="12"/>
        <v>32.253384376701966</v>
      </c>
      <c r="O26" s="72">
        <f t="shared" si="12"/>
        <v>31.825431465909812</v>
      </c>
      <c r="P26" s="72">
        <f t="shared" si="12"/>
        <v>31.825431465909812</v>
      </c>
      <c r="Q26" s="72">
        <f t="shared" si="12"/>
        <v>31.825431465909812</v>
      </c>
      <c r="R26" s="72">
        <f t="shared" si="12"/>
        <v>31.825431465909812</v>
      </c>
      <c r="S26" s="72">
        <f t="shared" si="12"/>
        <v>31.825431465909812</v>
      </c>
      <c r="T26" s="72">
        <f t="shared" si="12"/>
        <v>31.825431465909812</v>
      </c>
      <c r="U26" s="72">
        <f t="shared" si="12"/>
        <v>31.825431465909812</v>
      </c>
      <c r="V26" s="72">
        <f t="shared" si="12"/>
        <v>31.825431465909812</v>
      </c>
      <c r="W26" s="72">
        <f t="shared" si="12"/>
        <v>31.825431465909812</v>
      </c>
      <c r="X26" s="72">
        <f t="shared" si="12"/>
        <v>31.825431465909812</v>
      </c>
      <c r="Y26" s="72">
        <f t="shared" si="12"/>
        <v>31.825431465909812</v>
      </c>
      <c r="Z26" s="72">
        <f t="shared" si="12"/>
        <v>31.825431465909812</v>
      </c>
      <c r="AA26" s="72">
        <f t="shared" si="12"/>
        <v>15.912715732954906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713.29764661133459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26.747056924509589</v>
      </c>
      <c r="H27" s="72">
        <f t="shared" si="13"/>
        <v>51.489867716809265</v>
      </c>
      <c r="I27" s="72">
        <f t="shared" si="13"/>
        <v>47.624026422653472</v>
      </c>
      <c r="J27" s="72">
        <f t="shared" si="13"/>
        <v>44.057752166052197</v>
      </c>
      <c r="K27" s="72">
        <f t="shared" si="13"/>
        <v>40.748249655926209</v>
      </c>
      <c r="L27" s="72">
        <f t="shared" si="13"/>
        <v>37.695518892275516</v>
      </c>
      <c r="M27" s="72">
        <f t="shared" si="13"/>
        <v>34.863897132534099</v>
      </c>
      <c r="N27" s="72">
        <f t="shared" si="13"/>
        <v>32.253384376701966</v>
      </c>
      <c r="O27" s="72">
        <f t="shared" si="13"/>
        <v>31.825431465909812</v>
      </c>
      <c r="P27" s="72">
        <f t="shared" si="13"/>
        <v>31.825431465909812</v>
      </c>
      <c r="Q27" s="72">
        <f t="shared" si="13"/>
        <v>31.825431465909812</v>
      </c>
      <c r="R27" s="72">
        <f t="shared" si="13"/>
        <v>31.825431465909812</v>
      </c>
      <c r="S27" s="72">
        <f t="shared" si="13"/>
        <v>31.825431465909812</v>
      </c>
      <c r="T27" s="72">
        <f t="shared" si="13"/>
        <v>31.825431465909812</v>
      </c>
      <c r="U27" s="72">
        <f t="shared" si="13"/>
        <v>31.825431465909812</v>
      </c>
      <c r="V27" s="72">
        <f t="shared" si="13"/>
        <v>31.825431465909812</v>
      </c>
      <c r="W27" s="72">
        <f t="shared" si="13"/>
        <v>31.825431465909812</v>
      </c>
      <c r="X27" s="72">
        <f t="shared" si="13"/>
        <v>31.825431465909812</v>
      </c>
      <c r="Y27" s="72">
        <f t="shared" si="13"/>
        <v>31.825431465909812</v>
      </c>
      <c r="Z27" s="72">
        <f t="shared" si="13"/>
        <v>31.825431465909812</v>
      </c>
      <c r="AA27" s="72">
        <f t="shared" si="13"/>
        <v>15.912715732954906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713.29764661133459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53.494113849019179</v>
      </c>
      <c r="H28" s="72">
        <f t="shared" si="14"/>
        <v>156.4738492826377</v>
      </c>
      <c r="I28" s="72">
        <f t="shared" si="14"/>
        <v>251.72190212794465</v>
      </c>
      <c r="J28" s="72">
        <f t="shared" si="14"/>
        <v>339.83740646004901</v>
      </c>
      <c r="K28" s="72">
        <f t="shared" si="14"/>
        <v>421.33390577190141</v>
      </c>
      <c r="L28" s="72">
        <f t="shared" si="14"/>
        <v>496.72494355645244</v>
      </c>
      <c r="M28" s="72">
        <f t="shared" si="14"/>
        <v>566.45273782152071</v>
      </c>
      <c r="N28" s="72">
        <f t="shared" si="14"/>
        <v>630.95950657492472</v>
      </c>
      <c r="O28" s="72">
        <f t="shared" si="14"/>
        <v>694.61036950674429</v>
      </c>
      <c r="P28" s="72">
        <f t="shared" si="14"/>
        <v>758.26123243856387</v>
      </c>
      <c r="Q28" s="72">
        <f t="shared" si="14"/>
        <v>821.91209537038344</v>
      </c>
      <c r="R28" s="72">
        <f t="shared" si="14"/>
        <v>885.56295830220301</v>
      </c>
      <c r="S28" s="72">
        <f t="shared" si="14"/>
        <v>949.21382123402259</v>
      </c>
      <c r="T28" s="72">
        <f t="shared" si="14"/>
        <v>1012.8646841658422</v>
      </c>
      <c r="U28" s="72">
        <f t="shared" si="14"/>
        <v>1076.5155470976617</v>
      </c>
      <c r="V28" s="72">
        <f t="shared" si="14"/>
        <v>1140.1664100294813</v>
      </c>
      <c r="W28" s="72">
        <f t="shared" si="14"/>
        <v>1203.8172729613009</v>
      </c>
      <c r="X28" s="72">
        <f t="shared" si="14"/>
        <v>1267.4681358931205</v>
      </c>
      <c r="Y28" s="72">
        <f t="shared" si="14"/>
        <v>1331.11899882494</v>
      </c>
      <c r="Z28" s="72">
        <f t="shared" si="14"/>
        <v>1394.7698617567596</v>
      </c>
      <c r="AA28" s="72">
        <f t="shared" si="14"/>
        <v>1426.5952932226694</v>
      </c>
      <c r="AB28" s="72">
        <f t="shared" si="14"/>
        <v>1426.5952932226694</v>
      </c>
      <c r="AC28" s="72">
        <f t="shared" si="14"/>
        <v>1426.5952932226694</v>
      </c>
      <c r="AD28" s="72">
        <f t="shared" si="14"/>
        <v>1426.5952932226694</v>
      </c>
      <c r="AE28" s="72">
        <f t="shared" si="14"/>
        <v>1426.5952932226694</v>
      </c>
      <c r="AF28" s="72">
        <f t="shared" si="14"/>
        <v>1426.5952932226694</v>
      </c>
      <c r="AG28" s="72">
        <f t="shared" si="14"/>
        <v>1426.5952932226694</v>
      </c>
      <c r="AH28" s="72">
        <f t="shared" si="14"/>
        <v>1426.5952932226694</v>
      </c>
      <c r="AI28" s="72">
        <f t="shared" si="14"/>
        <v>1426.5952932226694</v>
      </c>
      <c r="AJ28" s="72">
        <f t="shared" si="14"/>
        <v>1426.5952932226694</v>
      </c>
      <c r="AK28" s="72">
        <f t="shared" si="14"/>
        <v>1426.5952932226694</v>
      </c>
      <c r="AL28" s="72">
        <f t="shared" si="14"/>
        <v>1426.5952932226694</v>
      </c>
      <c r="AM28" s="72">
        <f t="shared" si="14"/>
        <v>1426.5952932226694</v>
      </c>
      <c r="AN28" s="72">
        <f t="shared" si="14"/>
        <v>1426.5952932226694</v>
      </c>
      <c r="AO28" s="72">
        <f t="shared" si="14"/>
        <v>1426.5952932226694</v>
      </c>
      <c r="AP28" s="72">
        <f t="shared" si="14"/>
        <v>1426.5952932226694</v>
      </c>
      <c r="AQ28" s="72">
        <f t="shared" si="14"/>
        <v>1426.5952932226694</v>
      </c>
      <c r="AR28" s="72">
        <f t="shared" si="14"/>
        <v>1426.5952932226694</v>
      </c>
      <c r="AS28" s="72">
        <f t="shared" si="14"/>
        <v>1426.5952932226694</v>
      </c>
      <c r="AT28" s="72">
        <f t="shared" si="14"/>
        <v>1426.5952932226694</v>
      </c>
      <c r="AU28" s="72">
        <f t="shared" si="14"/>
        <v>1426.5952932226694</v>
      </c>
      <c r="AV28" s="72">
        <f t="shared" si="14"/>
        <v>1426.5952932226694</v>
      </c>
      <c r="AW28" s="72">
        <f t="shared" si="14"/>
        <v>1426.5952932226694</v>
      </c>
      <c r="AX28" s="72">
        <f t="shared" si="14"/>
        <v>1426.5952932226694</v>
      </c>
      <c r="AY28" s="72">
        <f t="shared" si="14"/>
        <v>1426.5952932226694</v>
      </c>
      <c r="AZ28" s="72">
        <f t="shared" si="14"/>
        <v>1426.5952932226694</v>
      </c>
      <c r="BA28" s="72">
        <f t="shared" si="14"/>
        <v>1426.5952932226694</v>
      </c>
      <c r="BB28" s="72">
        <f t="shared" si="14"/>
        <v>1426.5952932226694</v>
      </c>
      <c r="BC28" s="72">
        <f t="shared" si="14"/>
        <v>1426.5952932226694</v>
      </c>
      <c r="BD28" s="72">
        <f t="shared" si="14"/>
        <v>1426.5952932226694</v>
      </c>
      <c r="BE28" s="72">
        <f t="shared" si="14"/>
        <v>1426.5952932226694</v>
      </c>
      <c r="BF28" s="72">
        <f t="shared" si="14"/>
        <v>1426.5952932226694</v>
      </c>
      <c r="BG28" s="72">
        <f t="shared" si="14"/>
        <v>1426.5952932226694</v>
      </c>
      <c r="BH28" s="72">
        <f t="shared" si="14"/>
        <v>1426.5952932226694</v>
      </c>
      <c r="BI28" s="72">
        <f t="shared" si="14"/>
        <v>1426.5952932226694</v>
      </c>
      <c r="BJ28" s="72">
        <f t="shared" si="14"/>
        <v>1426.5952932226694</v>
      </c>
      <c r="BK28" s="72">
        <f t="shared" si="14"/>
        <v>1426.5952932226694</v>
      </c>
      <c r="BL28" s="72">
        <f t="shared" si="14"/>
        <v>1426.5952932226694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26.747056924509589</v>
      </c>
      <c r="H29" s="66">
        <f t="shared" si="15"/>
        <v>104.98398156582844</v>
      </c>
      <c r="I29" s="66">
        <f t="shared" si="15"/>
        <v>204.09787570529119</v>
      </c>
      <c r="J29" s="66">
        <f t="shared" si="15"/>
        <v>295.77965429399683</v>
      </c>
      <c r="K29" s="66">
        <f t="shared" si="15"/>
        <v>380.58565611597521</v>
      </c>
      <c r="L29" s="66">
        <f t="shared" si="15"/>
        <v>459.02942466417693</v>
      </c>
      <c r="M29" s="66">
        <f t="shared" si="15"/>
        <v>531.58884068898658</v>
      </c>
      <c r="N29" s="66">
        <f t="shared" si="15"/>
        <v>598.70612219822272</v>
      </c>
      <c r="O29" s="66">
        <f t="shared" si="15"/>
        <v>662.7849380408345</v>
      </c>
      <c r="P29" s="66">
        <f t="shared" si="15"/>
        <v>726.43580097265408</v>
      </c>
      <c r="Q29" s="66">
        <f t="shared" si="15"/>
        <v>790.08666390447365</v>
      </c>
      <c r="R29" s="66">
        <f t="shared" si="15"/>
        <v>853.73752683629323</v>
      </c>
      <c r="S29" s="66">
        <f t="shared" si="15"/>
        <v>917.3883897681128</v>
      </c>
      <c r="T29" s="66">
        <f t="shared" si="15"/>
        <v>981.03925269993238</v>
      </c>
      <c r="U29" s="66">
        <f t="shared" si="15"/>
        <v>1044.690115631752</v>
      </c>
      <c r="V29" s="66">
        <f t="shared" si="15"/>
        <v>1108.3409785635715</v>
      </c>
      <c r="W29" s="66">
        <f t="shared" si="15"/>
        <v>1171.9918414953911</v>
      </c>
      <c r="X29" s="66">
        <f t="shared" si="15"/>
        <v>1235.6427044272107</v>
      </c>
      <c r="Y29" s="66">
        <f t="shared" si="15"/>
        <v>1299.2935673590302</v>
      </c>
      <c r="Z29" s="66">
        <f t="shared" si="15"/>
        <v>1362.9444302908498</v>
      </c>
      <c r="AA29" s="66">
        <f t="shared" si="15"/>
        <v>1410.6825774897145</v>
      </c>
      <c r="AB29" s="66">
        <f t="shared" si="15"/>
        <v>1426.5952932226694</v>
      </c>
      <c r="AC29" s="66">
        <f t="shared" si="15"/>
        <v>1426.5952932226694</v>
      </c>
      <c r="AD29" s="66">
        <f t="shared" si="15"/>
        <v>1426.5952932226694</v>
      </c>
      <c r="AE29" s="66">
        <f t="shared" si="15"/>
        <v>1426.5952932226694</v>
      </c>
      <c r="AF29" s="66">
        <f t="shared" si="15"/>
        <v>1426.5952932226694</v>
      </c>
      <c r="AG29" s="66">
        <f t="shared" si="15"/>
        <v>1426.5952932226694</v>
      </c>
      <c r="AH29" s="66">
        <f t="shared" si="15"/>
        <v>1426.5952932226694</v>
      </c>
      <c r="AI29" s="66">
        <f t="shared" si="15"/>
        <v>1426.5952932226694</v>
      </c>
      <c r="AJ29" s="66">
        <f t="shared" si="15"/>
        <v>1426.5952932226694</v>
      </c>
      <c r="AK29" s="66">
        <f t="shared" si="15"/>
        <v>1426.5952932226694</v>
      </c>
      <c r="AL29" s="66">
        <f t="shared" si="15"/>
        <v>1426.5952932226694</v>
      </c>
      <c r="AM29" s="66">
        <f t="shared" si="15"/>
        <v>1426.5952932226694</v>
      </c>
      <c r="AN29" s="66">
        <f t="shared" si="15"/>
        <v>1426.5952932226694</v>
      </c>
      <c r="AO29" s="66">
        <f t="shared" si="15"/>
        <v>1426.5952932226694</v>
      </c>
      <c r="AP29" s="66">
        <f t="shared" si="15"/>
        <v>1426.5952932226694</v>
      </c>
      <c r="AQ29" s="66">
        <f t="shared" si="15"/>
        <v>1426.5952932226694</v>
      </c>
      <c r="AR29" s="66">
        <f t="shared" si="15"/>
        <v>1426.5952932226694</v>
      </c>
      <c r="AS29" s="66">
        <f t="shared" si="15"/>
        <v>1426.5952932226694</v>
      </c>
      <c r="AT29" s="66">
        <f t="shared" si="15"/>
        <v>1426.5952932226694</v>
      </c>
      <c r="AU29" s="66">
        <f t="shared" si="15"/>
        <v>1426.5952932226694</v>
      </c>
      <c r="AV29" s="66">
        <f t="shared" si="15"/>
        <v>1426.5952932226694</v>
      </c>
      <c r="AW29" s="66">
        <f t="shared" si="15"/>
        <v>1426.5952932226694</v>
      </c>
      <c r="AX29" s="66">
        <f t="shared" si="15"/>
        <v>1426.5952932226694</v>
      </c>
      <c r="AY29" s="66">
        <f t="shared" si="15"/>
        <v>1426.5952932226694</v>
      </c>
      <c r="AZ29" s="66">
        <f t="shared" si="15"/>
        <v>1426.5952932226694</v>
      </c>
      <c r="BA29" s="66">
        <f t="shared" si="15"/>
        <v>1426.5952932226694</v>
      </c>
      <c r="BB29" s="66">
        <f t="shared" si="15"/>
        <v>1426.5952932226694</v>
      </c>
      <c r="BC29" s="66">
        <f t="shared" si="15"/>
        <v>1426.5952932226694</v>
      </c>
      <c r="BD29" s="66">
        <f t="shared" si="15"/>
        <v>1426.5952932226694</v>
      </c>
      <c r="BE29" s="66">
        <f t="shared" si="15"/>
        <v>1426.5952932226694</v>
      </c>
      <c r="BF29" s="66">
        <f t="shared" si="15"/>
        <v>1426.5952932226694</v>
      </c>
      <c r="BG29" s="66">
        <f t="shared" si="15"/>
        <v>1426.5952932226694</v>
      </c>
      <c r="BH29" s="66">
        <f t="shared" si="15"/>
        <v>1426.5952932226694</v>
      </c>
      <c r="BI29" s="66">
        <f t="shared" si="15"/>
        <v>1426.5952932226694</v>
      </c>
      <c r="BJ29" s="66">
        <f t="shared" si="15"/>
        <v>1426.5952932226694</v>
      </c>
      <c r="BK29" s="66">
        <f t="shared" si="15"/>
        <v>1426.5952932226694</v>
      </c>
      <c r="BL29" s="66">
        <f t="shared" si="15"/>
        <v>1426.5952932226694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17.831371283006391</v>
      </c>
      <c r="I32" s="72">
        <f t="shared" si="16"/>
        <v>35.662742566012781</v>
      </c>
      <c r="J32" s="72">
        <f t="shared" si="16"/>
        <v>53.494113849019172</v>
      </c>
      <c r="K32" s="72">
        <f t="shared" si="16"/>
        <v>71.325485132025563</v>
      </c>
      <c r="L32" s="72">
        <f t="shared" si="16"/>
        <v>89.156856415031953</v>
      </c>
      <c r="M32" s="72">
        <f t="shared" si="16"/>
        <v>106.98822769803834</v>
      </c>
      <c r="N32" s="72">
        <f t="shared" si="16"/>
        <v>124.81959898104473</v>
      </c>
      <c r="O32" s="72">
        <f t="shared" si="16"/>
        <v>142.65097026405113</v>
      </c>
      <c r="P32" s="72">
        <f t="shared" si="16"/>
        <v>160.4823415470575</v>
      </c>
      <c r="Q32" s="72">
        <f t="shared" si="16"/>
        <v>178.31371283006388</v>
      </c>
      <c r="R32" s="72">
        <f t="shared" si="16"/>
        <v>196.14508411307025</v>
      </c>
      <c r="S32" s="72">
        <f t="shared" si="16"/>
        <v>213.97645539607663</v>
      </c>
      <c r="T32" s="72">
        <f t="shared" si="16"/>
        <v>231.80782667908301</v>
      </c>
      <c r="U32" s="72">
        <f t="shared" si="16"/>
        <v>249.63919796208938</v>
      </c>
      <c r="V32" s="72">
        <f t="shared" si="16"/>
        <v>267.47056924509576</v>
      </c>
      <c r="W32" s="72">
        <f t="shared" si="16"/>
        <v>285.30194052810214</v>
      </c>
      <c r="X32" s="72">
        <f t="shared" si="16"/>
        <v>303.13331181110851</v>
      </c>
      <c r="Y32" s="72">
        <f t="shared" si="16"/>
        <v>320.96468309411489</v>
      </c>
      <c r="Z32" s="72">
        <f t="shared" si="16"/>
        <v>338.79605437712127</v>
      </c>
      <c r="AA32" s="72">
        <f t="shared" si="16"/>
        <v>356.62742566012764</v>
      </c>
      <c r="AB32" s="72">
        <f t="shared" si="16"/>
        <v>374.45879694313402</v>
      </c>
      <c r="AC32" s="72">
        <f t="shared" si="16"/>
        <v>392.29016822614039</v>
      </c>
      <c r="AD32" s="72">
        <f t="shared" si="16"/>
        <v>410.12153950914677</v>
      </c>
      <c r="AE32" s="72">
        <f t="shared" si="16"/>
        <v>427.95291079215315</v>
      </c>
      <c r="AF32" s="72">
        <f t="shared" si="16"/>
        <v>445.78428207515952</v>
      </c>
      <c r="AG32" s="72">
        <f t="shared" si="16"/>
        <v>463.6156533581659</v>
      </c>
      <c r="AH32" s="72">
        <f t="shared" si="16"/>
        <v>481.44702464117228</v>
      </c>
      <c r="AI32" s="72">
        <f t="shared" si="16"/>
        <v>499.27839592417865</v>
      </c>
      <c r="AJ32" s="72">
        <f t="shared" si="16"/>
        <v>517.10976720718509</v>
      </c>
      <c r="AK32" s="72">
        <f t="shared" si="16"/>
        <v>534.94113849019152</v>
      </c>
      <c r="AL32" s="72">
        <f t="shared" si="16"/>
        <v>552.77250977319795</v>
      </c>
      <c r="AM32" s="72">
        <f t="shared" si="16"/>
        <v>570.60388105620439</v>
      </c>
      <c r="AN32" s="72">
        <f t="shared" si="16"/>
        <v>588.43525233921082</v>
      </c>
      <c r="AO32" s="72">
        <f t="shared" si="16"/>
        <v>606.26662362221725</v>
      </c>
      <c r="AP32" s="72">
        <f t="shared" si="16"/>
        <v>624.09799490522369</v>
      </c>
      <c r="AQ32" s="72">
        <f t="shared" si="16"/>
        <v>641.92936618823012</v>
      </c>
      <c r="AR32" s="72">
        <f t="shared" si="16"/>
        <v>659.76073747123655</v>
      </c>
      <c r="AS32" s="72">
        <f t="shared" si="16"/>
        <v>677.59210875424299</v>
      </c>
      <c r="AT32" s="72">
        <f t="shared" si="16"/>
        <v>695.42348003724942</v>
      </c>
      <c r="AU32" s="72">
        <f t="shared" si="16"/>
        <v>713.25485132025585</v>
      </c>
      <c r="AV32" s="72">
        <f t="shared" si="16"/>
        <v>731.08622260326229</v>
      </c>
      <c r="AW32" s="72">
        <f t="shared" si="16"/>
        <v>748.91759388626872</v>
      </c>
      <c r="AX32" s="72">
        <f t="shared" si="16"/>
        <v>766.74896516927515</v>
      </c>
      <c r="AY32" s="72">
        <f t="shared" si="16"/>
        <v>784.58033645228159</v>
      </c>
      <c r="AZ32" s="72">
        <f t="shared" si="16"/>
        <v>802.41170773528802</v>
      </c>
      <c r="BA32" s="72">
        <f t="shared" si="16"/>
        <v>820.24307901829445</v>
      </c>
      <c r="BB32" s="72">
        <f t="shared" si="16"/>
        <v>838.07445030130089</v>
      </c>
      <c r="BC32" s="72">
        <f t="shared" si="16"/>
        <v>855.90582158430732</v>
      </c>
      <c r="BD32" s="72">
        <f t="shared" si="16"/>
        <v>873.73719286731375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17.831371283006391</v>
      </c>
      <c r="H33" s="72">
        <f t="shared" si="17"/>
        <v>17.831371283006391</v>
      </c>
      <c r="I33" s="72">
        <f t="shared" si="17"/>
        <v>17.831371283006391</v>
      </c>
      <c r="J33" s="72">
        <f t="shared" si="17"/>
        <v>17.831371283006391</v>
      </c>
      <c r="K33" s="72">
        <f t="shared" si="17"/>
        <v>17.831371283006391</v>
      </c>
      <c r="L33" s="72">
        <f t="shared" si="17"/>
        <v>17.831371283006391</v>
      </c>
      <c r="M33" s="72">
        <f t="shared" si="17"/>
        <v>17.831371283006391</v>
      </c>
      <c r="N33" s="72">
        <f t="shared" si="17"/>
        <v>17.831371283006391</v>
      </c>
      <c r="O33" s="72">
        <f t="shared" si="17"/>
        <v>17.831371283006391</v>
      </c>
      <c r="P33" s="72">
        <f t="shared" si="17"/>
        <v>17.831371283006391</v>
      </c>
      <c r="Q33" s="72">
        <f t="shared" si="17"/>
        <v>17.831371283006391</v>
      </c>
      <c r="R33" s="72">
        <f t="shared" si="17"/>
        <v>17.831371283006391</v>
      </c>
      <c r="S33" s="72">
        <f t="shared" si="17"/>
        <v>17.831371283006391</v>
      </c>
      <c r="T33" s="72">
        <f t="shared" si="17"/>
        <v>17.831371283006391</v>
      </c>
      <c r="U33" s="72">
        <f t="shared" si="17"/>
        <v>17.831371283006391</v>
      </c>
      <c r="V33" s="72">
        <f t="shared" si="17"/>
        <v>17.831371283006391</v>
      </c>
      <c r="W33" s="72">
        <f t="shared" si="17"/>
        <v>17.831371283006391</v>
      </c>
      <c r="X33" s="72">
        <f t="shared" si="17"/>
        <v>17.831371283006391</v>
      </c>
      <c r="Y33" s="72">
        <f t="shared" si="17"/>
        <v>17.831371283006391</v>
      </c>
      <c r="Z33" s="72">
        <f t="shared" si="17"/>
        <v>17.831371283006391</v>
      </c>
      <c r="AA33" s="72">
        <f t="shared" si="17"/>
        <v>17.831371283006391</v>
      </c>
      <c r="AB33" s="72">
        <f t="shared" si="17"/>
        <v>17.831371283006391</v>
      </c>
      <c r="AC33" s="72">
        <f t="shared" si="17"/>
        <v>17.831371283006391</v>
      </c>
      <c r="AD33" s="72">
        <f t="shared" si="17"/>
        <v>17.831371283006391</v>
      </c>
      <c r="AE33" s="72">
        <f t="shared" si="17"/>
        <v>17.831371283006391</v>
      </c>
      <c r="AF33" s="72">
        <f t="shared" si="17"/>
        <v>17.831371283006391</v>
      </c>
      <c r="AG33" s="72">
        <f t="shared" si="17"/>
        <v>17.831371283006391</v>
      </c>
      <c r="AH33" s="72">
        <f t="shared" si="17"/>
        <v>17.831371283006391</v>
      </c>
      <c r="AI33" s="72">
        <f t="shared" si="17"/>
        <v>17.831371283006391</v>
      </c>
      <c r="AJ33" s="72">
        <f t="shared" si="17"/>
        <v>17.831371283006391</v>
      </c>
      <c r="AK33" s="72">
        <f t="shared" si="17"/>
        <v>17.831371283006391</v>
      </c>
      <c r="AL33" s="72">
        <f t="shared" si="17"/>
        <v>17.831371283006391</v>
      </c>
      <c r="AM33" s="72">
        <f t="shared" si="17"/>
        <v>17.831371283006391</v>
      </c>
      <c r="AN33" s="72">
        <f t="shared" si="17"/>
        <v>17.831371283006391</v>
      </c>
      <c r="AO33" s="72">
        <f t="shared" si="17"/>
        <v>17.831371283006391</v>
      </c>
      <c r="AP33" s="72">
        <f t="shared" si="17"/>
        <v>17.831371283006391</v>
      </c>
      <c r="AQ33" s="72">
        <f t="shared" si="17"/>
        <v>17.831371283006391</v>
      </c>
      <c r="AR33" s="72">
        <f t="shared" si="17"/>
        <v>17.831371283006391</v>
      </c>
      <c r="AS33" s="72">
        <f t="shared" si="17"/>
        <v>17.831371283006391</v>
      </c>
      <c r="AT33" s="72">
        <f t="shared" si="17"/>
        <v>17.831371283006391</v>
      </c>
      <c r="AU33" s="72">
        <f t="shared" si="17"/>
        <v>17.831371283006391</v>
      </c>
      <c r="AV33" s="72">
        <f t="shared" si="17"/>
        <v>17.831371283006391</v>
      </c>
      <c r="AW33" s="72">
        <f t="shared" si="17"/>
        <v>17.831371283006391</v>
      </c>
      <c r="AX33" s="72">
        <f t="shared" si="17"/>
        <v>17.831371283006391</v>
      </c>
      <c r="AY33" s="72">
        <f t="shared" si="17"/>
        <v>17.831371283006391</v>
      </c>
      <c r="AZ33" s="72">
        <f t="shared" si="17"/>
        <v>17.831371283006391</v>
      </c>
      <c r="BA33" s="72">
        <f t="shared" si="17"/>
        <v>17.831371283006391</v>
      </c>
      <c r="BB33" s="72">
        <f t="shared" si="17"/>
        <v>17.831371283006391</v>
      </c>
      <c r="BC33" s="72">
        <f t="shared" si="17"/>
        <v>17.831371283006391</v>
      </c>
      <c r="BD33" s="72">
        <f t="shared" si="17"/>
        <v>17.831371283006391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891.56856415032019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-891.56856415032019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-891.56856415032019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17.831371283006391</v>
      </c>
      <c r="H35" s="72">
        <f t="shared" si="18"/>
        <v>35.662742566012781</v>
      </c>
      <c r="I35" s="72">
        <f t="shared" si="18"/>
        <v>53.494113849019172</v>
      </c>
      <c r="J35" s="72">
        <f t="shared" si="18"/>
        <v>71.325485132025563</v>
      </c>
      <c r="K35" s="72">
        <f t="shared" si="18"/>
        <v>89.156856415031953</v>
      </c>
      <c r="L35" s="72">
        <f t="shared" si="18"/>
        <v>106.98822769803834</v>
      </c>
      <c r="M35" s="72">
        <f t="shared" si="18"/>
        <v>124.81959898104473</v>
      </c>
      <c r="N35" s="72">
        <f t="shared" si="18"/>
        <v>142.65097026405113</v>
      </c>
      <c r="O35" s="72">
        <f t="shared" si="18"/>
        <v>160.4823415470575</v>
      </c>
      <c r="P35" s="72">
        <f t="shared" si="18"/>
        <v>178.31371283006388</v>
      </c>
      <c r="Q35" s="72">
        <f t="shared" si="18"/>
        <v>196.14508411307025</v>
      </c>
      <c r="R35" s="72">
        <f t="shared" si="18"/>
        <v>213.97645539607663</v>
      </c>
      <c r="S35" s="72">
        <f t="shared" si="18"/>
        <v>231.80782667908301</v>
      </c>
      <c r="T35" s="72">
        <f t="shared" si="18"/>
        <v>249.63919796208938</v>
      </c>
      <c r="U35" s="72">
        <f t="shared" si="18"/>
        <v>267.47056924509576</v>
      </c>
      <c r="V35" s="72">
        <f t="shared" si="18"/>
        <v>285.30194052810214</v>
      </c>
      <c r="W35" s="72">
        <f t="shared" si="18"/>
        <v>303.13331181110851</v>
      </c>
      <c r="X35" s="72">
        <f t="shared" si="18"/>
        <v>320.96468309411489</v>
      </c>
      <c r="Y35" s="72">
        <f t="shared" si="18"/>
        <v>338.79605437712127</v>
      </c>
      <c r="Z35" s="72">
        <f t="shared" si="18"/>
        <v>356.62742566012764</v>
      </c>
      <c r="AA35" s="72">
        <f t="shared" si="18"/>
        <v>374.45879694313402</v>
      </c>
      <c r="AB35" s="72">
        <f t="shared" si="18"/>
        <v>392.29016822614039</v>
      </c>
      <c r="AC35" s="72">
        <f t="shared" si="18"/>
        <v>410.12153950914677</v>
      </c>
      <c r="AD35" s="72">
        <f t="shared" si="18"/>
        <v>427.95291079215315</v>
      </c>
      <c r="AE35" s="72">
        <f t="shared" si="18"/>
        <v>445.78428207515952</v>
      </c>
      <c r="AF35" s="72">
        <f t="shared" si="18"/>
        <v>463.6156533581659</v>
      </c>
      <c r="AG35" s="72">
        <f t="shared" si="18"/>
        <v>481.44702464117228</v>
      </c>
      <c r="AH35" s="72">
        <f t="shared" si="18"/>
        <v>499.27839592417865</v>
      </c>
      <c r="AI35" s="72">
        <f t="shared" si="18"/>
        <v>517.10976720718509</v>
      </c>
      <c r="AJ35" s="72">
        <f t="shared" si="18"/>
        <v>534.94113849019152</v>
      </c>
      <c r="AK35" s="72">
        <f t="shared" si="18"/>
        <v>552.77250977319795</v>
      </c>
      <c r="AL35" s="72">
        <f t="shared" si="18"/>
        <v>570.60388105620439</v>
      </c>
      <c r="AM35" s="72">
        <f t="shared" si="18"/>
        <v>588.43525233921082</v>
      </c>
      <c r="AN35" s="72">
        <f t="shared" si="18"/>
        <v>606.26662362221725</v>
      </c>
      <c r="AO35" s="72">
        <f t="shared" si="18"/>
        <v>624.09799490522369</v>
      </c>
      <c r="AP35" s="72">
        <f t="shared" si="18"/>
        <v>641.92936618823012</v>
      </c>
      <c r="AQ35" s="72">
        <f t="shared" si="18"/>
        <v>659.76073747123655</v>
      </c>
      <c r="AR35" s="72">
        <f t="shared" si="18"/>
        <v>677.59210875424299</v>
      </c>
      <c r="AS35" s="72">
        <f t="shared" si="18"/>
        <v>695.42348003724942</v>
      </c>
      <c r="AT35" s="72">
        <f t="shared" si="18"/>
        <v>713.25485132025585</v>
      </c>
      <c r="AU35" s="72">
        <f t="shared" si="18"/>
        <v>731.08622260326229</v>
      </c>
      <c r="AV35" s="72">
        <f t="shared" si="18"/>
        <v>748.91759388626872</v>
      </c>
      <c r="AW35" s="72">
        <f t="shared" si="18"/>
        <v>766.74896516927515</v>
      </c>
      <c r="AX35" s="72">
        <f t="shared" si="18"/>
        <v>784.58033645228159</v>
      </c>
      <c r="AY35" s="72">
        <f t="shared" si="18"/>
        <v>802.41170773528802</v>
      </c>
      <c r="AZ35" s="72">
        <f t="shared" si="18"/>
        <v>820.24307901829445</v>
      </c>
      <c r="BA35" s="72">
        <f t="shared" si="18"/>
        <v>838.07445030130089</v>
      </c>
      <c r="BB35" s="72">
        <f t="shared" si="18"/>
        <v>855.90582158430732</v>
      </c>
      <c r="BC35" s="72">
        <f t="shared" si="18"/>
        <v>873.73719286731375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8.9156856415031953</v>
      </c>
      <c r="H36" s="66">
        <f t="shared" si="19"/>
        <v>26.747056924509586</v>
      </c>
      <c r="I36" s="66">
        <f t="shared" si="19"/>
        <v>44.578428207515977</v>
      </c>
      <c r="J36" s="66">
        <f t="shared" si="19"/>
        <v>62.409799490522367</v>
      </c>
      <c r="K36" s="66">
        <f t="shared" si="19"/>
        <v>80.241170773528751</v>
      </c>
      <c r="L36" s="66">
        <f t="shared" si="19"/>
        <v>98.072542056535156</v>
      </c>
      <c r="M36" s="66">
        <f t="shared" si="19"/>
        <v>115.90391333954153</v>
      </c>
      <c r="N36" s="66">
        <f t="shared" si="19"/>
        <v>133.73528462254794</v>
      </c>
      <c r="O36" s="66">
        <f t="shared" si="19"/>
        <v>151.56665590555431</v>
      </c>
      <c r="P36" s="66">
        <f t="shared" si="19"/>
        <v>169.39802718856069</v>
      </c>
      <c r="Q36" s="66">
        <f t="shared" si="19"/>
        <v>187.22939847156707</v>
      </c>
      <c r="R36" s="66">
        <f t="shared" si="19"/>
        <v>205.06076975457344</v>
      </c>
      <c r="S36" s="66">
        <f t="shared" si="19"/>
        <v>222.89214103757982</v>
      </c>
      <c r="T36" s="66">
        <f t="shared" si="19"/>
        <v>240.7235123205862</v>
      </c>
      <c r="U36" s="66">
        <f t="shared" si="19"/>
        <v>258.55488360359254</v>
      </c>
      <c r="V36" s="66">
        <f t="shared" si="19"/>
        <v>276.38625488659898</v>
      </c>
      <c r="W36" s="66">
        <f t="shared" si="19"/>
        <v>294.2176261696053</v>
      </c>
      <c r="X36" s="66">
        <f t="shared" si="19"/>
        <v>312.04899745261173</v>
      </c>
      <c r="Y36" s="66">
        <f t="shared" si="19"/>
        <v>329.88036873561805</v>
      </c>
      <c r="Z36" s="66">
        <f t="shared" si="19"/>
        <v>347.71174001862448</v>
      </c>
      <c r="AA36" s="66">
        <f t="shared" si="19"/>
        <v>365.5431113016308</v>
      </c>
      <c r="AB36" s="66">
        <f t="shared" si="19"/>
        <v>383.37448258463724</v>
      </c>
      <c r="AC36" s="66">
        <f t="shared" si="19"/>
        <v>401.20585386764355</v>
      </c>
      <c r="AD36" s="66">
        <f t="shared" si="19"/>
        <v>419.03722515064999</v>
      </c>
      <c r="AE36" s="66">
        <f t="shared" si="19"/>
        <v>436.86859643365631</v>
      </c>
      <c r="AF36" s="66">
        <f t="shared" si="19"/>
        <v>454.69996771666274</v>
      </c>
      <c r="AG36" s="66">
        <f t="shared" si="19"/>
        <v>472.53133899966906</v>
      </c>
      <c r="AH36" s="66">
        <f t="shared" si="19"/>
        <v>490.36271028267549</v>
      </c>
      <c r="AI36" s="66">
        <f t="shared" si="19"/>
        <v>508.19408156568187</v>
      </c>
      <c r="AJ36" s="66">
        <f t="shared" si="19"/>
        <v>526.02545284868825</v>
      </c>
      <c r="AK36" s="66">
        <f t="shared" si="19"/>
        <v>543.85682413169479</v>
      </c>
      <c r="AL36" s="66">
        <f t="shared" si="19"/>
        <v>561.68819541470111</v>
      </c>
      <c r="AM36" s="66">
        <f t="shared" si="19"/>
        <v>579.51956669770766</v>
      </c>
      <c r="AN36" s="66">
        <f t="shared" si="19"/>
        <v>597.35093798071398</v>
      </c>
      <c r="AO36" s="66">
        <f t="shared" si="19"/>
        <v>615.18230926372053</v>
      </c>
      <c r="AP36" s="66">
        <f t="shared" si="19"/>
        <v>633.01368054672685</v>
      </c>
      <c r="AQ36" s="66">
        <f t="shared" si="19"/>
        <v>650.84505182973339</v>
      </c>
      <c r="AR36" s="66">
        <f t="shared" si="19"/>
        <v>668.67642311273971</v>
      </c>
      <c r="AS36" s="66">
        <f t="shared" si="19"/>
        <v>686.50779439574626</v>
      </c>
      <c r="AT36" s="66">
        <f t="shared" si="19"/>
        <v>704.33916567875258</v>
      </c>
      <c r="AU36" s="66">
        <f t="shared" si="19"/>
        <v>722.17053696175913</v>
      </c>
      <c r="AV36" s="66">
        <f t="shared" si="19"/>
        <v>740.00190824476545</v>
      </c>
      <c r="AW36" s="66">
        <f t="shared" si="19"/>
        <v>757.83327952777199</v>
      </c>
      <c r="AX36" s="66">
        <f t="shared" si="19"/>
        <v>775.66465081077831</v>
      </c>
      <c r="AY36" s="66">
        <f t="shared" si="19"/>
        <v>793.49602209378486</v>
      </c>
      <c r="AZ36" s="66">
        <f t="shared" si="19"/>
        <v>811.32739337679118</v>
      </c>
      <c r="BA36" s="66">
        <f t="shared" si="19"/>
        <v>829.15876465979773</v>
      </c>
      <c r="BB36" s="66">
        <f t="shared" si="19"/>
        <v>846.99013594280405</v>
      </c>
      <c r="BC36" s="66">
        <f t="shared" si="19"/>
        <v>864.82150722581059</v>
      </c>
      <c r="BD36" s="66">
        <f t="shared" si="19"/>
        <v>436.86859643365688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2.6212115786019394</v>
      </c>
      <c r="I39" s="72">
        <f t="shared" si="20"/>
        <v>10.438413423586811</v>
      </c>
      <c r="J39" s="72">
        <f t="shared" si="20"/>
        <v>17.443788596798967</v>
      </c>
      <c r="K39" s="72">
        <f t="shared" si="20"/>
        <v>23.700246176124853</v>
      </c>
      <c r="L39" s="72">
        <f t="shared" si="20"/>
        <v>29.261708228324281</v>
      </c>
      <c r="M39" s="72">
        <f t="shared" si="20"/>
        <v>34.182096820157064</v>
      </c>
      <c r="N39" s="72">
        <f t="shared" si="20"/>
        <v>38.50784484244415</v>
      </c>
      <c r="O39" s="72">
        <f t="shared" si="20"/>
        <v>42.285385186006486</v>
      </c>
      <c r="P39" s="72">
        <f t="shared" si="20"/>
        <v>45.973055418302472</v>
      </c>
      <c r="Q39" s="72">
        <f t="shared" si="20"/>
        <v>49.660725650598458</v>
      </c>
      <c r="R39" s="72">
        <f t="shared" si="20"/>
        <v>53.348395882894444</v>
      </c>
      <c r="S39" s="72">
        <f t="shared" si="20"/>
        <v>57.03606611519043</v>
      </c>
      <c r="T39" s="72">
        <f t="shared" si="20"/>
        <v>60.723736347486415</v>
      </c>
      <c r="U39" s="72">
        <f t="shared" si="20"/>
        <v>64.411406579782408</v>
      </c>
      <c r="V39" s="72">
        <f t="shared" si="20"/>
        <v>68.099076812078394</v>
      </c>
      <c r="W39" s="72">
        <f t="shared" si="20"/>
        <v>71.78674704437438</v>
      </c>
      <c r="X39" s="72">
        <f t="shared" si="20"/>
        <v>75.474417276670366</v>
      </c>
      <c r="Y39" s="72">
        <f t="shared" si="20"/>
        <v>79.162087508966351</v>
      </c>
      <c r="Z39" s="72">
        <f t="shared" si="20"/>
        <v>82.849757741262337</v>
      </c>
      <c r="AA39" s="72">
        <f t="shared" si="20"/>
        <v>86.537427973558323</v>
      </c>
      <c r="AB39" s="72">
        <f t="shared" si="20"/>
        <v>86.883427901933786</v>
      </c>
      <c r="AC39" s="72">
        <f t="shared" si="20"/>
        <v>83.887757526388711</v>
      </c>
      <c r="AD39" s="72">
        <f t="shared" si="20"/>
        <v>80.892087150843636</v>
      </c>
      <c r="AE39" s="72">
        <f t="shared" si="20"/>
        <v>77.896416775298562</v>
      </c>
      <c r="AF39" s="72">
        <f t="shared" si="20"/>
        <v>74.900746399753487</v>
      </c>
      <c r="AG39" s="72">
        <f t="shared" si="20"/>
        <v>71.905076024208412</v>
      </c>
      <c r="AH39" s="72">
        <f t="shared" si="20"/>
        <v>68.909405648663338</v>
      </c>
      <c r="AI39" s="72">
        <f t="shared" si="20"/>
        <v>65.913735273118263</v>
      </c>
      <c r="AJ39" s="72">
        <f t="shared" si="20"/>
        <v>62.918064897573188</v>
      </c>
      <c r="AK39" s="72">
        <f t="shared" si="20"/>
        <v>59.922394522028114</v>
      </c>
      <c r="AL39" s="72">
        <f t="shared" si="20"/>
        <v>56.926724146483039</v>
      </c>
      <c r="AM39" s="72">
        <f t="shared" si="20"/>
        <v>53.931053770937964</v>
      </c>
      <c r="AN39" s="72">
        <f t="shared" si="20"/>
        <v>50.93538339539289</v>
      </c>
      <c r="AO39" s="72">
        <f t="shared" si="20"/>
        <v>47.939713019847815</v>
      </c>
      <c r="AP39" s="72">
        <f t="shared" si="20"/>
        <v>44.944042644302741</v>
      </c>
      <c r="AQ39" s="72">
        <f t="shared" si="20"/>
        <v>41.948372268757666</v>
      </c>
      <c r="AR39" s="72">
        <f t="shared" si="20"/>
        <v>38.952701893212591</v>
      </c>
      <c r="AS39" s="72">
        <f t="shared" si="20"/>
        <v>35.957031517667517</v>
      </c>
      <c r="AT39" s="72">
        <f t="shared" si="20"/>
        <v>32.961361142122442</v>
      </c>
      <c r="AU39" s="72">
        <f t="shared" si="20"/>
        <v>29.965690766577367</v>
      </c>
      <c r="AV39" s="72">
        <f t="shared" si="20"/>
        <v>26.970020391032293</v>
      </c>
      <c r="AW39" s="72">
        <f t="shared" si="20"/>
        <v>23.974350015487218</v>
      </c>
      <c r="AX39" s="72">
        <f t="shared" si="20"/>
        <v>20.978679639942143</v>
      </c>
      <c r="AY39" s="72">
        <f t="shared" si="20"/>
        <v>17.983009264397069</v>
      </c>
      <c r="AZ39" s="72">
        <f t="shared" si="20"/>
        <v>14.987338888851994</v>
      </c>
      <c r="BA39" s="72">
        <f t="shared" si="20"/>
        <v>11.991668513306919</v>
      </c>
      <c r="BB39" s="72">
        <f t="shared" si="20"/>
        <v>8.9959981377618448</v>
      </c>
      <c r="BC39" s="72">
        <f t="shared" si="20"/>
        <v>6.0003277622167701</v>
      </c>
      <c r="BD39" s="72">
        <f t="shared" si="20"/>
        <v>3.0046573866716959</v>
      </c>
      <c r="BE39" s="72">
        <f t="shared" si="20"/>
        <v>8.9870111266217023E-3</v>
      </c>
      <c r="BF39" s="72">
        <f t="shared" si="20"/>
        <v>8.9870111266217023E-3</v>
      </c>
      <c r="BG39" s="72">
        <f t="shared" si="20"/>
        <v>8.9870111266217023E-3</v>
      </c>
      <c r="BH39" s="72">
        <f t="shared" si="20"/>
        <v>8.9870111266217023E-3</v>
      </c>
      <c r="BI39" s="72">
        <f t="shared" si="20"/>
        <v>8.9870111266217023E-3</v>
      </c>
      <c r="BJ39" s="72">
        <f t="shared" si="20"/>
        <v>8.9870111266217023E-3</v>
      </c>
      <c r="BK39" s="72">
        <f t="shared" si="20"/>
        <v>8.9870111266217023E-3</v>
      </c>
      <c r="BL39" s="72">
        <f t="shared" si="20"/>
        <v>8.9870111266217023E-3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 t="shared" ref="G40:AL40" si="21">(G26-G114)*FIT_21</f>
        <v>2.6212115786019394</v>
      </c>
      <c r="H40" s="74">
        <f t="shared" si="21"/>
        <v>7.8172018449848713</v>
      </c>
      <c r="I40" s="74">
        <f t="shared" si="21"/>
        <v>7.0053751732121547</v>
      </c>
      <c r="J40" s="74">
        <f t="shared" si="21"/>
        <v>6.256457579325887</v>
      </c>
      <c r="K40" s="74">
        <f t="shared" si="21"/>
        <v>5.5614620521994294</v>
      </c>
      <c r="L40" s="74">
        <f t="shared" si="21"/>
        <v>4.9203885918327837</v>
      </c>
      <c r="M40" s="74">
        <f t="shared" si="21"/>
        <v>4.3257480222870868</v>
      </c>
      <c r="N40" s="74">
        <f t="shared" si="21"/>
        <v>3.7775403435623387</v>
      </c>
      <c r="O40" s="74">
        <f t="shared" si="21"/>
        <v>3.6876702322959862</v>
      </c>
      <c r="P40" s="74">
        <f t="shared" si="21"/>
        <v>3.6876702322959862</v>
      </c>
      <c r="Q40" s="74">
        <f t="shared" si="21"/>
        <v>3.6876702322959862</v>
      </c>
      <c r="R40" s="74">
        <f t="shared" si="21"/>
        <v>3.6876702322959862</v>
      </c>
      <c r="S40" s="74">
        <f t="shared" si="21"/>
        <v>3.6876702322959862</v>
      </c>
      <c r="T40" s="74">
        <f t="shared" si="21"/>
        <v>3.6876702322959862</v>
      </c>
      <c r="U40" s="74">
        <f t="shared" si="21"/>
        <v>3.6876702322959862</v>
      </c>
      <c r="V40" s="74">
        <f t="shared" si="21"/>
        <v>3.6876702322959862</v>
      </c>
      <c r="W40" s="74">
        <f t="shared" si="21"/>
        <v>3.6876702322959862</v>
      </c>
      <c r="X40" s="74">
        <f t="shared" si="21"/>
        <v>3.6876702322959862</v>
      </c>
      <c r="Y40" s="74">
        <f t="shared" si="21"/>
        <v>3.6876702322959862</v>
      </c>
      <c r="Z40" s="74">
        <f t="shared" si="21"/>
        <v>3.6876702322959862</v>
      </c>
      <c r="AA40" s="74">
        <f t="shared" si="21"/>
        <v>0.34599992837545601</v>
      </c>
      <c r="AB40" s="74">
        <f t="shared" si="21"/>
        <v>-2.9956703755450742</v>
      </c>
      <c r="AC40" s="74">
        <f t="shared" si="21"/>
        <v>-2.9956703755450742</v>
      </c>
      <c r="AD40" s="74">
        <f t="shared" si="21"/>
        <v>-2.9956703755450742</v>
      </c>
      <c r="AE40" s="74">
        <f t="shared" si="21"/>
        <v>-2.9956703755450742</v>
      </c>
      <c r="AF40" s="74">
        <f t="shared" si="21"/>
        <v>-2.9956703755450742</v>
      </c>
      <c r="AG40" s="74">
        <f t="shared" si="21"/>
        <v>-2.9956703755450742</v>
      </c>
      <c r="AH40" s="74">
        <f t="shared" si="21"/>
        <v>-2.9956703755450742</v>
      </c>
      <c r="AI40" s="74">
        <f t="shared" si="21"/>
        <v>-2.9956703755450742</v>
      </c>
      <c r="AJ40" s="74">
        <f t="shared" si="21"/>
        <v>-2.9956703755450742</v>
      </c>
      <c r="AK40" s="74">
        <f t="shared" si="21"/>
        <v>-2.9956703755450742</v>
      </c>
      <c r="AL40" s="74">
        <f t="shared" si="21"/>
        <v>-2.9956703755450742</v>
      </c>
      <c r="AM40" s="74">
        <f t="shared" ref="AM40:BK40" si="22">(AM26-AM114)*FIT_21</f>
        <v>-2.9956703755450742</v>
      </c>
      <c r="AN40" s="74">
        <f t="shared" si="22"/>
        <v>-2.9956703755450742</v>
      </c>
      <c r="AO40" s="74">
        <f t="shared" si="22"/>
        <v>-2.9956703755450742</v>
      </c>
      <c r="AP40" s="74">
        <f t="shared" si="22"/>
        <v>-2.9956703755450742</v>
      </c>
      <c r="AQ40" s="74">
        <f t="shared" si="22"/>
        <v>-2.9956703755450742</v>
      </c>
      <c r="AR40" s="74">
        <f t="shared" si="22"/>
        <v>-2.9956703755450742</v>
      </c>
      <c r="AS40" s="74">
        <f t="shared" si="22"/>
        <v>-2.9956703755450742</v>
      </c>
      <c r="AT40" s="74">
        <f t="shared" si="22"/>
        <v>-2.9956703755450742</v>
      </c>
      <c r="AU40" s="74">
        <f t="shared" si="22"/>
        <v>-2.9956703755450742</v>
      </c>
      <c r="AV40" s="74">
        <f t="shared" si="22"/>
        <v>-2.9956703755450742</v>
      </c>
      <c r="AW40" s="74">
        <f t="shared" si="22"/>
        <v>-2.9956703755450742</v>
      </c>
      <c r="AX40" s="74">
        <f t="shared" si="22"/>
        <v>-2.9956703755450742</v>
      </c>
      <c r="AY40" s="74">
        <f t="shared" si="22"/>
        <v>-2.9956703755450742</v>
      </c>
      <c r="AZ40" s="74">
        <f t="shared" si="22"/>
        <v>-2.9956703755450742</v>
      </c>
      <c r="BA40" s="74">
        <f t="shared" si="22"/>
        <v>-2.9956703755450742</v>
      </c>
      <c r="BB40" s="74">
        <f t="shared" si="22"/>
        <v>-2.9956703755450742</v>
      </c>
      <c r="BC40" s="74">
        <f t="shared" si="22"/>
        <v>-2.9956703755450742</v>
      </c>
      <c r="BD40" s="74">
        <f t="shared" si="22"/>
        <v>-2.9956703755450742</v>
      </c>
      <c r="BE40" s="74">
        <f t="shared" si="22"/>
        <v>0</v>
      </c>
      <c r="BF40" s="74">
        <f t="shared" si="22"/>
        <v>0</v>
      </c>
      <c r="BG40" s="74">
        <f t="shared" si="22"/>
        <v>0</v>
      </c>
      <c r="BH40" s="74">
        <f t="shared" si="22"/>
        <v>0</v>
      </c>
      <c r="BI40" s="74">
        <f t="shared" si="22"/>
        <v>0</v>
      </c>
      <c r="BJ40" s="74">
        <f t="shared" si="22"/>
        <v>0</v>
      </c>
      <c r="BK40" s="74">
        <f t="shared" si="22"/>
        <v>0</v>
      </c>
      <c r="BL40" s="74">
        <f>(BL26-BL114)*'Assumptions (Inputs)'!$D$29</f>
        <v>0</v>
      </c>
      <c r="BM40" s="35"/>
      <c r="BN40" s="72">
        <f>SUM(B40:BM40)</f>
        <v>8.9870111266217023E-3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3">SUM(C39:C40)</f>
        <v>0</v>
      </c>
      <c r="D41" s="72">
        <f t="shared" si="23"/>
        <v>0</v>
      </c>
      <c r="E41" s="72">
        <f t="shared" si="23"/>
        <v>0</v>
      </c>
      <c r="F41" s="72">
        <f t="shared" si="23"/>
        <v>0</v>
      </c>
      <c r="G41" s="72">
        <f t="shared" si="23"/>
        <v>2.6212115786019394</v>
      </c>
      <c r="H41" s="72">
        <f t="shared" si="23"/>
        <v>10.438413423586811</v>
      </c>
      <c r="I41" s="72">
        <f t="shared" si="23"/>
        <v>17.443788596798967</v>
      </c>
      <c r="J41" s="72">
        <f t="shared" si="23"/>
        <v>23.700246176124853</v>
      </c>
      <c r="K41" s="72">
        <f t="shared" si="23"/>
        <v>29.261708228324281</v>
      </c>
      <c r="L41" s="72">
        <f t="shared" si="23"/>
        <v>34.182096820157064</v>
      </c>
      <c r="M41" s="72">
        <f t="shared" si="23"/>
        <v>38.50784484244415</v>
      </c>
      <c r="N41" s="72">
        <f t="shared" si="23"/>
        <v>42.285385186006486</v>
      </c>
      <c r="O41" s="72">
        <f t="shared" si="23"/>
        <v>45.973055418302472</v>
      </c>
      <c r="P41" s="72">
        <f t="shared" si="23"/>
        <v>49.660725650598458</v>
      </c>
      <c r="Q41" s="72">
        <f t="shared" si="23"/>
        <v>53.348395882894444</v>
      </c>
      <c r="R41" s="72">
        <f t="shared" si="23"/>
        <v>57.03606611519043</v>
      </c>
      <c r="S41" s="72">
        <f t="shared" si="23"/>
        <v>60.723736347486415</v>
      </c>
      <c r="T41" s="72">
        <f t="shared" si="23"/>
        <v>64.411406579782408</v>
      </c>
      <c r="U41" s="72">
        <f t="shared" si="23"/>
        <v>68.099076812078394</v>
      </c>
      <c r="V41" s="72">
        <f t="shared" si="23"/>
        <v>71.78674704437438</v>
      </c>
      <c r="W41" s="72">
        <f t="shared" si="23"/>
        <v>75.474417276670366</v>
      </c>
      <c r="X41" s="72">
        <f t="shared" si="23"/>
        <v>79.162087508966351</v>
      </c>
      <c r="Y41" s="72">
        <f t="shared" si="23"/>
        <v>82.849757741262337</v>
      </c>
      <c r="Z41" s="72">
        <f t="shared" si="23"/>
        <v>86.537427973558323</v>
      </c>
      <c r="AA41" s="72">
        <f t="shared" si="23"/>
        <v>86.883427901933786</v>
      </c>
      <c r="AB41" s="72">
        <f t="shared" si="23"/>
        <v>83.887757526388711</v>
      </c>
      <c r="AC41" s="72">
        <f t="shared" si="23"/>
        <v>80.892087150843636</v>
      </c>
      <c r="AD41" s="72">
        <f t="shared" si="23"/>
        <v>77.896416775298562</v>
      </c>
      <c r="AE41" s="72">
        <f t="shared" si="23"/>
        <v>74.900746399753487</v>
      </c>
      <c r="AF41" s="72">
        <f t="shared" si="23"/>
        <v>71.905076024208412</v>
      </c>
      <c r="AG41" s="72">
        <f t="shared" si="23"/>
        <v>68.909405648663338</v>
      </c>
      <c r="AH41" s="72">
        <f t="shared" si="23"/>
        <v>65.913735273118263</v>
      </c>
      <c r="AI41" s="72">
        <f t="shared" si="23"/>
        <v>62.918064897573188</v>
      </c>
      <c r="AJ41" s="72">
        <f t="shared" si="23"/>
        <v>59.922394522028114</v>
      </c>
      <c r="AK41" s="72">
        <f t="shared" si="23"/>
        <v>56.926724146483039</v>
      </c>
      <c r="AL41" s="72">
        <f t="shared" si="23"/>
        <v>53.931053770937964</v>
      </c>
      <c r="AM41" s="72">
        <f t="shared" si="23"/>
        <v>50.93538339539289</v>
      </c>
      <c r="AN41" s="72">
        <f t="shared" si="23"/>
        <v>47.939713019847815</v>
      </c>
      <c r="AO41" s="72">
        <f t="shared" si="23"/>
        <v>44.944042644302741</v>
      </c>
      <c r="AP41" s="72">
        <f t="shared" si="23"/>
        <v>41.948372268757666</v>
      </c>
      <c r="AQ41" s="72">
        <f t="shared" si="23"/>
        <v>38.952701893212591</v>
      </c>
      <c r="AR41" s="72">
        <f t="shared" si="23"/>
        <v>35.957031517667517</v>
      </c>
      <c r="AS41" s="72">
        <f t="shared" si="23"/>
        <v>32.961361142122442</v>
      </c>
      <c r="AT41" s="72">
        <f t="shared" si="23"/>
        <v>29.965690766577367</v>
      </c>
      <c r="AU41" s="72">
        <f t="shared" si="23"/>
        <v>26.970020391032293</v>
      </c>
      <c r="AV41" s="72">
        <f t="shared" si="23"/>
        <v>23.974350015487218</v>
      </c>
      <c r="AW41" s="72">
        <f t="shared" si="23"/>
        <v>20.978679639942143</v>
      </c>
      <c r="AX41" s="72">
        <f t="shared" si="23"/>
        <v>17.983009264397069</v>
      </c>
      <c r="AY41" s="72">
        <f t="shared" si="23"/>
        <v>14.987338888851994</v>
      </c>
      <c r="AZ41" s="72">
        <f t="shared" si="23"/>
        <v>11.991668513306919</v>
      </c>
      <c r="BA41" s="72">
        <f t="shared" si="23"/>
        <v>8.9959981377618448</v>
      </c>
      <c r="BB41" s="72">
        <f t="shared" si="23"/>
        <v>6.0003277622167701</v>
      </c>
      <c r="BC41" s="72">
        <f t="shared" si="23"/>
        <v>3.0046573866716959</v>
      </c>
      <c r="BD41" s="72">
        <f t="shared" si="23"/>
        <v>8.9870111266217023E-3</v>
      </c>
      <c r="BE41" s="72">
        <f t="shared" si="23"/>
        <v>8.9870111266217023E-3</v>
      </c>
      <c r="BF41" s="72">
        <f t="shared" si="23"/>
        <v>8.9870111266217023E-3</v>
      </c>
      <c r="BG41" s="72">
        <f t="shared" si="23"/>
        <v>8.9870111266217023E-3</v>
      </c>
      <c r="BH41" s="72">
        <f t="shared" si="23"/>
        <v>8.9870111266217023E-3</v>
      </c>
      <c r="BI41" s="72">
        <f t="shared" si="23"/>
        <v>8.9870111266217023E-3</v>
      </c>
      <c r="BJ41" s="72">
        <f t="shared" si="23"/>
        <v>8.9870111266217023E-3</v>
      </c>
      <c r="BK41" s="72">
        <f t="shared" si="23"/>
        <v>8.9870111266217023E-3</v>
      </c>
      <c r="BL41" s="72">
        <f t="shared" si="23"/>
        <v>8.9870111266217023E-3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4">AVERAGE(C39,C41)</f>
        <v>0</v>
      </c>
      <c r="D42" s="66">
        <f t="shared" si="24"/>
        <v>0</v>
      </c>
      <c r="E42" s="66">
        <f t="shared" si="24"/>
        <v>0</v>
      </c>
      <c r="F42" s="66">
        <f>AVERAGE(F39,F41)</f>
        <v>0</v>
      </c>
      <c r="G42" s="66">
        <f t="shared" si="24"/>
        <v>1.3106057893009697</v>
      </c>
      <c r="H42" s="66">
        <f t="shared" si="24"/>
        <v>6.5298125010943746</v>
      </c>
      <c r="I42" s="66">
        <f t="shared" si="24"/>
        <v>13.941101010192888</v>
      </c>
      <c r="J42" s="66">
        <f t="shared" si="24"/>
        <v>20.572017386461908</v>
      </c>
      <c r="K42" s="66">
        <f t="shared" si="24"/>
        <v>26.480977202224565</v>
      </c>
      <c r="L42" s="66">
        <f t="shared" si="24"/>
        <v>31.721902524240672</v>
      </c>
      <c r="M42" s="66">
        <f t="shared" si="24"/>
        <v>36.344970831300607</v>
      </c>
      <c r="N42" s="66">
        <f t="shared" si="24"/>
        <v>40.396615014225318</v>
      </c>
      <c r="O42" s="66">
        <f t="shared" si="24"/>
        <v>44.129220302154479</v>
      </c>
      <c r="P42" s="66">
        <f t="shared" si="24"/>
        <v>47.816890534450465</v>
      </c>
      <c r="Q42" s="66">
        <f t="shared" si="24"/>
        <v>51.504560766746451</v>
      </c>
      <c r="R42" s="66">
        <f t="shared" si="24"/>
        <v>55.192230999042437</v>
      </c>
      <c r="S42" s="66">
        <f t="shared" si="24"/>
        <v>58.879901231338422</v>
      </c>
      <c r="T42" s="66">
        <f t="shared" si="24"/>
        <v>62.567571463634408</v>
      </c>
      <c r="U42" s="66">
        <f t="shared" si="24"/>
        <v>66.255241695930408</v>
      </c>
      <c r="V42" s="66">
        <f t="shared" si="24"/>
        <v>69.94291192822638</v>
      </c>
      <c r="W42" s="66">
        <f t="shared" si="24"/>
        <v>73.63058216052238</v>
      </c>
      <c r="X42" s="66">
        <f t="shared" si="24"/>
        <v>77.318252392818351</v>
      </c>
      <c r="Y42" s="66">
        <f t="shared" si="24"/>
        <v>81.005922625114351</v>
      </c>
      <c r="Z42" s="66">
        <f t="shared" si="24"/>
        <v>84.693592857410323</v>
      </c>
      <c r="AA42" s="66">
        <f t="shared" si="24"/>
        <v>86.710427937746061</v>
      </c>
      <c r="AB42" s="66">
        <f t="shared" si="24"/>
        <v>85.385592714161248</v>
      </c>
      <c r="AC42" s="66">
        <f t="shared" si="24"/>
        <v>82.389922338616174</v>
      </c>
      <c r="AD42" s="66">
        <f t="shared" si="24"/>
        <v>79.394251963071099</v>
      </c>
      <c r="AE42" s="66">
        <f t="shared" si="24"/>
        <v>76.398581587526024</v>
      </c>
      <c r="AF42" s="66">
        <f t="shared" si="24"/>
        <v>73.40291121198095</v>
      </c>
      <c r="AG42" s="66">
        <f t="shared" si="24"/>
        <v>70.407240836435875</v>
      </c>
      <c r="AH42" s="66">
        <f t="shared" si="24"/>
        <v>67.4115704608908</v>
      </c>
      <c r="AI42" s="66">
        <f t="shared" si="24"/>
        <v>64.415900085345726</v>
      </c>
      <c r="AJ42" s="66">
        <f t="shared" si="24"/>
        <v>61.420229709800651</v>
      </c>
      <c r="AK42" s="66">
        <f t="shared" si="24"/>
        <v>58.424559334255576</v>
      </c>
      <c r="AL42" s="66">
        <f t="shared" si="24"/>
        <v>55.428888958710502</v>
      </c>
      <c r="AM42" s="66">
        <f t="shared" si="24"/>
        <v>52.433218583165427</v>
      </c>
      <c r="AN42" s="66">
        <f t="shared" si="24"/>
        <v>49.437548207620353</v>
      </c>
      <c r="AO42" s="66">
        <f t="shared" si="24"/>
        <v>46.441877832075278</v>
      </c>
      <c r="AP42" s="66">
        <f t="shared" si="24"/>
        <v>43.446207456530203</v>
      </c>
      <c r="AQ42" s="66">
        <f t="shared" si="24"/>
        <v>40.450537080985129</v>
      </c>
      <c r="AR42" s="66">
        <f t="shared" si="24"/>
        <v>37.454866705440054</v>
      </c>
      <c r="AS42" s="66">
        <f t="shared" si="24"/>
        <v>34.459196329894979</v>
      </c>
      <c r="AT42" s="66">
        <f t="shared" si="24"/>
        <v>31.463525954349905</v>
      </c>
      <c r="AU42" s="66">
        <f t="shared" si="24"/>
        <v>28.46785557880483</v>
      </c>
      <c r="AV42" s="66">
        <f t="shared" si="24"/>
        <v>25.472185203259755</v>
      </c>
      <c r="AW42" s="66">
        <f t="shared" si="24"/>
        <v>22.476514827714681</v>
      </c>
      <c r="AX42" s="66">
        <f t="shared" si="24"/>
        <v>19.480844452169606</v>
      </c>
      <c r="AY42" s="66">
        <f t="shared" si="24"/>
        <v>16.485174076624531</v>
      </c>
      <c r="AZ42" s="66">
        <f t="shared" si="24"/>
        <v>13.489503701079457</v>
      </c>
      <c r="BA42" s="66">
        <f t="shared" si="24"/>
        <v>10.493833325534382</v>
      </c>
      <c r="BB42" s="66">
        <f t="shared" si="24"/>
        <v>7.4981629499893074</v>
      </c>
      <c r="BC42" s="66">
        <f t="shared" si="24"/>
        <v>4.5024925744442328</v>
      </c>
      <c r="BD42" s="66">
        <f t="shared" si="24"/>
        <v>1.5068221988991588</v>
      </c>
      <c r="BE42" s="66">
        <f t="shared" si="24"/>
        <v>8.9870111266217023E-3</v>
      </c>
      <c r="BF42" s="66">
        <f t="shared" si="24"/>
        <v>8.9870111266217023E-3</v>
      </c>
      <c r="BG42" s="66">
        <f t="shared" si="24"/>
        <v>8.9870111266217023E-3</v>
      </c>
      <c r="BH42" s="66">
        <f t="shared" si="24"/>
        <v>8.9870111266217023E-3</v>
      </c>
      <c r="BI42" s="66">
        <f t="shared" si="24"/>
        <v>8.9870111266217023E-3</v>
      </c>
      <c r="BJ42" s="66">
        <f t="shared" si="24"/>
        <v>8.9870111266217023E-3</v>
      </c>
      <c r="BK42" s="66">
        <f t="shared" si="24"/>
        <v>8.9870111266217023E-3</v>
      </c>
      <c r="BL42" s="66">
        <f t="shared" si="24"/>
        <v>8.9870111266217023E-3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5">B47</f>
        <v>0</v>
      </c>
      <c r="D45" s="53">
        <f t="shared" si="25"/>
        <v>0</v>
      </c>
      <c r="E45" s="53">
        <f t="shared" si="25"/>
        <v>0</v>
      </c>
      <c r="F45" s="53">
        <f t="shared" si="25"/>
        <v>0</v>
      </c>
      <c r="G45" s="53">
        <f t="shared" si="25"/>
        <v>0</v>
      </c>
      <c r="H45" s="53">
        <f t="shared" si="25"/>
        <v>0.81132739337679083</v>
      </c>
      <c r="I45" s="53">
        <f t="shared" si="25"/>
        <v>3.230937488253061</v>
      </c>
      <c r="J45" s="53">
        <f t="shared" si="25"/>
        <v>5.3992678990092049</v>
      </c>
      <c r="K45" s="53">
        <f t="shared" si="25"/>
        <v>7.3357904830862655</v>
      </c>
      <c r="L45" s="53">
        <f t="shared" si="25"/>
        <v>9.057195404005137</v>
      </c>
      <c r="M45" s="53">
        <f t="shared" si="25"/>
        <v>10.580172825286713</v>
      </c>
      <c r="N45" s="53">
        <f t="shared" si="25"/>
        <v>11.919094832185097</v>
      </c>
      <c r="O45" s="53">
        <f t="shared" si="25"/>
        <v>13.088333509954392</v>
      </c>
      <c r="P45" s="53">
        <f t="shared" si="25"/>
        <v>14.229755248522197</v>
      </c>
      <c r="Q45" s="53">
        <f t="shared" si="25"/>
        <v>15.371176987090003</v>
      </c>
      <c r="R45" s="53">
        <f t="shared" si="25"/>
        <v>16.51259872565781</v>
      </c>
      <c r="S45" s="53">
        <f t="shared" si="25"/>
        <v>17.654020464225617</v>
      </c>
      <c r="T45" s="53">
        <f t="shared" si="25"/>
        <v>18.795442202793424</v>
      </c>
      <c r="U45" s="53">
        <f t="shared" si="25"/>
        <v>19.936863941361231</v>
      </c>
      <c r="V45" s="53">
        <f t="shared" si="25"/>
        <v>21.078285679929039</v>
      </c>
      <c r="W45" s="53">
        <f t="shared" si="25"/>
        <v>22.219707418496846</v>
      </c>
      <c r="X45" s="53">
        <f t="shared" si="25"/>
        <v>23.361129157064653</v>
      </c>
      <c r="Y45" s="53">
        <f t="shared" si="25"/>
        <v>24.50255089563246</v>
      </c>
      <c r="Z45" s="53">
        <f t="shared" si="25"/>
        <v>25.643972634200267</v>
      </c>
      <c r="AA45" s="53">
        <f t="shared" si="25"/>
        <v>26.785394372768074</v>
      </c>
      <c r="AB45" s="53">
        <f t="shared" si="25"/>
        <v>26.89248958869381</v>
      </c>
      <c r="AC45" s="53">
        <f t="shared" si="25"/>
        <v>25.965258281977476</v>
      </c>
      <c r="AD45" s="53">
        <f t="shared" si="25"/>
        <v>25.038026975261143</v>
      </c>
      <c r="AE45" s="53">
        <f t="shared" si="25"/>
        <v>24.11079566854481</v>
      </c>
      <c r="AF45" s="53">
        <f t="shared" si="25"/>
        <v>23.183564361828477</v>
      </c>
      <c r="AG45" s="53">
        <f t="shared" si="25"/>
        <v>22.256333055112144</v>
      </c>
      <c r="AH45" s="53">
        <f t="shared" si="25"/>
        <v>21.329101748395811</v>
      </c>
      <c r="AI45" s="53">
        <f t="shared" si="25"/>
        <v>20.401870441679478</v>
      </c>
      <c r="AJ45" s="53">
        <f t="shared" si="25"/>
        <v>19.474639134963144</v>
      </c>
      <c r="AK45" s="53">
        <f t="shared" si="25"/>
        <v>18.547407828246811</v>
      </c>
      <c r="AL45" s="53">
        <f t="shared" si="25"/>
        <v>17.620176521530478</v>
      </c>
      <c r="AM45" s="53">
        <f t="shared" si="25"/>
        <v>16.692945214814145</v>
      </c>
      <c r="AN45" s="53">
        <f t="shared" si="25"/>
        <v>15.765713908097812</v>
      </c>
      <c r="AO45" s="53">
        <f t="shared" si="25"/>
        <v>14.838482601381479</v>
      </c>
      <c r="AP45" s="53">
        <f t="shared" si="25"/>
        <v>13.911251294665146</v>
      </c>
      <c r="AQ45" s="53">
        <f t="shared" si="25"/>
        <v>12.984019987948813</v>
      </c>
      <c r="AR45" s="53">
        <f t="shared" si="25"/>
        <v>12.056788681232479</v>
      </c>
      <c r="AS45" s="53">
        <f t="shared" si="25"/>
        <v>11.129557374516146</v>
      </c>
      <c r="AT45" s="53">
        <f t="shared" si="25"/>
        <v>10.202326067799813</v>
      </c>
      <c r="AU45" s="53">
        <f t="shared" si="25"/>
        <v>9.27509476108348</v>
      </c>
      <c r="AV45" s="53">
        <f t="shared" si="25"/>
        <v>8.3478634543671468</v>
      </c>
      <c r="AW45" s="53">
        <f t="shared" si="25"/>
        <v>7.4206321476508146</v>
      </c>
      <c r="AX45" s="53">
        <f t="shared" si="25"/>
        <v>6.4934008409344823</v>
      </c>
      <c r="AY45" s="53">
        <f t="shared" si="25"/>
        <v>5.5661695342181501</v>
      </c>
      <c r="AZ45" s="53">
        <f t="shared" si="25"/>
        <v>4.6389382275018178</v>
      </c>
      <c r="BA45" s="53">
        <f t="shared" si="25"/>
        <v>3.7117069207854851</v>
      </c>
      <c r="BB45" s="53">
        <f t="shared" si="25"/>
        <v>2.7844756140691524</v>
      </c>
      <c r="BC45" s="53">
        <f t="shared" si="25"/>
        <v>1.8572443073528198</v>
      </c>
      <c r="BD45" s="53">
        <f t="shared" si="25"/>
        <v>0.93001300063648717</v>
      </c>
      <c r="BE45" s="53">
        <f t="shared" si="25"/>
        <v>2.7816939201545932E-3</v>
      </c>
      <c r="BF45" s="53">
        <f t="shared" si="25"/>
        <v>2.7816939201545932E-3</v>
      </c>
      <c r="BG45" s="53">
        <f t="shared" si="25"/>
        <v>2.7816939201545932E-3</v>
      </c>
      <c r="BH45" s="53">
        <f t="shared" si="25"/>
        <v>2.7816939201545932E-3</v>
      </c>
      <c r="BI45" s="53">
        <f t="shared" si="25"/>
        <v>2.7816939201545932E-3</v>
      </c>
      <c r="BJ45" s="53">
        <f t="shared" si="25"/>
        <v>2.7816939201545932E-3</v>
      </c>
      <c r="BK45" s="53">
        <f t="shared" si="25"/>
        <v>2.7816939201545932E-3</v>
      </c>
      <c r="BL45" s="53">
        <f t="shared" si="25"/>
        <v>2.7816939201545932E-3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0.81132739337679083</v>
      </c>
      <c r="H46" s="53">
        <f>(H27-H114)*'Assumptions (Inputs)'!$D$26</f>
        <v>2.41961009487627</v>
      </c>
      <c r="I46" s="53">
        <f>(I27-I114)*'Assumptions (Inputs)'!$D$26</f>
        <v>2.1683304107561434</v>
      </c>
      <c r="J46" s="53">
        <f>(J27-J114)*'Assumptions (Inputs)'!$D$26</f>
        <v>1.9365225840770603</v>
      </c>
      <c r="K46" s="53">
        <f>(K27-K114)*'Assumptions (Inputs)'!$D$26</f>
        <v>1.7214049209188711</v>
      </c>
      <c r="L46" s="53">
        <f>(L27-L114)*'Assumptions (Inputs)'!$D$26</f>
        <v>1.5229774212815761</v>
      </c>
      <c r="M46" s="53">
        <f>(M27-M114)*'Assumptions (Inputs)'!$D$26</f>
        <v>1.338922006898384</v>
      </c>
      <c r="N46" s="53">
        <f>(N27-N114)*'Assumptions (Inputs)'!$D$26</f>
        <v>1.1692386777692954</v>
      </c>
      <c r="O46" s="53">
        <f>(O27-O114)*'Assumptions (Inputs)'!$D$26</f>
        <v>1.1414217385678054</v>
      </c>
      <c r="P46" s="53">
        <f>(P27-P114)*'Assumptions (Inputs)'!$D$26</f>
        <v>1.1414217385678054</v>
      </c>
      <c r="Q46" s="53">
        <f>(Q27-Q114)*'Assumptions (Inputs)'!$D$26</f>
        <v>1.1414217385678054</v>
      </c>
      <c r="R46" s="53">
        <f>(R27-R114)*'Assumptions (Inputs)'!$D$26</f>
        <v>1.1414217385678054</v>
      </c>
      <c r="S46" s="53">
        <f>(S27-S114)*'Assumptions (Inputs)'!$D$26</f>
        <v>1.1414217385678054</v>
      </c>
      <c r="T46" s="53">
        <f>(T27-T114)*'Assumptions (Inputs)'!$D$26</f>
        <v>1.1414217385678054</v>
      </c>
      <c r="U46" s="53">
        <f>(U27-U114)*'Assumptions (Inputs)'!$D$26</f>
        <v>1.1414217385678054</v>
      </c>
      <c r="V46" s="53">
        <f>(V27-V114)*'Assumptions (Inputs)'!$D$26</f>
        <v>1.1414217385678054</v>
      </c>
      <c r="W46" s="53">
        <f>(W27-W114)*'Assumptions (Inputs)'!$D$26</f>
        <v>1.1414217385678054</v>
      </c>
      <c r="X46" s="53">
        <f>(X27-X114)*'Assumptions (Inputs)'!$D$26</f>
        <v>1.1414217385678054</v>
      </c>
      <c r="Y46" s="53">
        <f>(Y27-Y114)*'Assumptions (Inputs)'!$D$26</f>
        <v>1.1414217385678054</v>
      </c>
      <c r="Z46" s="53">
        <f>(Z27-Z114)*'Assumptions (Inputs)'!$D$26</f>
        <v>1.1414217385678054</v>
      </c>
      <c r="AA46" s="53">
        <f>(AA27-AA114)*'Assumptions (Inputs)'!$D$26</f>
        <v>0.1070952159257364</v>
      </c>
      <c r="AB46" s="53">
        <f>(AB27-AB114)*'Assumptions (Inputs)'!$D$26</f>
        <v>-0.92723130671633258</v>
      </c>
      <c r="AC46" s="53">
        <f>(AC27-AC114)*'Assumptions (Inputs)'!$D$26</f>
        <v>-0.92723130671633258</v>
      </c>
      <c r="AD46" s="53">
        <f>(AD27-AD114)*'Assumptions (Inputs)'!$D$26</f>
        <v>-0.92723130671633258</v>
      </c>
      <c r="AE46" s="53">
        <f>(AE27-AE114)*'Assumptions (Inputs)'!$D$26</f>
        <v>-0.92723130671633258</v>
      </c>
      <c r="AF46" s="53">
        <f>(AF27-AF114)*'Assumptions (Inputs)'!$D$26</f>
        <v>-0.92723130671633258</v>
      </c>
      <c r="AG46" s="53">
        <f>(AG27-AG114)*'Assumptions (Inputs)'!$D$26</f>
        <v>-0.92723130671633258</v>
      </c>
      <c r="AH46" s="53">
        <f>(AH27-AH114)*'Assumptions (Inputs)'!$D$26</f>
        <v>-0.92723130671633258</v>
      </c>
      <c r="AI46" s="53">
        <f>(AI27-AI114)*'Assumptions (Inputs)'!$D$26</f>
        <v>-0.92723130671633258</v>
      </c>
      <c r="AJ46" s="53">
        <f>(AJ27-AJ114)*'Assumptions (Inputs)'!$D$26</f>
        <v>-0.92723130671633258</v>
      </c>
      <c r="AK46" s="53">
        <f>(AK27-AK114)*'Assumptions (Inputs)'!$D$26</f>
        <v>-0.92723130671633258</v>
      </c>
      <c r="AL46" s="53">
        <f>(AL27-AL114)*'Assumptions (Inputs)'!$D$26</f>
        <v>-0.92723130671633258</v>
      </c>
      <c r="AM46" s="53">
        <f>(AM27-AM114)*'Assumptions (Inputs)'!$D$26</f>
        <v>-0.92723130671633258</v>
      </c>
      <c r="AN46" s="53">
        <f>(AN27-AN114)*'Assumptions (Inputs)'!$D$26</f>
        <v>-0.92723130671633258</v>
      </c>
      <c r="AO46" s="53">
        <f>(AO27-AO114)*'Assumptions (Inputs)'!$D$26</f>
        <v>-0.92723130671633258</v>
      </c>
      <c r="AP46" s="53">
        <f>(AP27-AP114)*'Assumptions (Inputs)'!$D$26</f>
        <v>-0.92723130671633258</v>
      </c>
      <c r="AQ46" s="53">
        <f>(AQ27-AQ114)*'Assumptions (Inputs)'!$D$26</f>
        <v>-0.92723130671633258</v>
      </c>
      <c r="AR46" s="53">
        <f>(AR27-AR114)*'Assumptions (Inputs)'!$D$26</f>
        <v>-0.92723130671633258</v>
      </c>
      <c r="AS46" s="53">
        <f>(AS27-AS114)*'Assumptions (Inputs)'!$D$26</f>
        <v>-0.92723130671633258</v>
      </c>
      <c r="AT46" s="53">
        <f>(AT27-AT114)*'Assumptions (Inputs)'!$D$26</f>
        <v>-0.92723130671633258</v>
      </c>
      <c r="AU46" s="53">
        <f>(AU27-AU114)*'Assumptions (Inputs)'!$D$26</f>
        <v>-0.92723130671633258</v>
      </c>
      <c r="AV46" s="53">
        <f>(AV27-AV114)*'Assumptions (Inputs)'!$D$26</f>
        <v>-0.92723130671633258</v>
      </c>
      <c r="AW46" s="53">
        <f>(AW27-AW114)*'Assumptions (Inputs)'!$D$26</f>
        <v>-0.92723130671633258</v>
      </c>
      <c r="AX46" s="53">
        <f>(AX27-AX114)*'Assumptions (Inputs)'!$D$26</f>
        <v>-0.92723130671633258</v>
      </c>
      <c r="AY46" s="53">
        <f>(AY27-AY114)*'Assumptions (Inputs)'!$D$26</f>
        <v>-0.92723130671633258</v>
      </c>
      <c r="AZ46" s="53">
        <f>(AZ27-AZ114)*'Assumptions (Inputs)'!$D$26</f>
        <v>-0.92723130671633258</v>
      </c>
      <c r="BA46" s="53">
        <f>(BA27-BA114)*'Assumptions (Inputs)'!$D$26</f>
        <v>-0.92723130671633258</v>
      </c>
      <c r="BB46" s="53">
        <f>(BB27-BB114)*'Assumptions (Inputs)'!$D$26</f>
        <v>-0.92723130671633258</v>
      </c>
      <c r="BC46" s="53">
        <f>(BC27-BC114)*'Assumptions (Inputs)'!$D$26</f>
        <v>-0.92723130671633258</v>
      </c>
      <c r="BD46" s="53">
        <f>(BD27-BD114)*'Assumptions (Inputs)'!$D$26</f>
        <v>-0.92723130671633258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2.7816939201545932E-3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6">SUM(B45:B46)</f>
        <v>0</v>
      </c>
      <c r="C47" s="75">
        <f t="shared" si="26"/>
        <v>0</v>
      </c>
      <c r="D47" s="75">
        <f>SUM(D45:D46)</f>
        <v>0</v>
      </c>
      <c r="E47" s="75">
        <f>SUM(E45:E46)</f>
        <v>0</v>
      </c>
      <c r="F47" s="75">
        <f t="shared" si="26"/>
        <v>0</v>
      </c>
      <c r="G47" s="75">
        <f t="shared" si="26"/>
        <v>0.81132739337679083</v>
      </c>
      <c r="H47" s="75">
        <f t="shared" si="26"/>
        <v>3.230937488253061</v>
      </c>
      <c r="I47" s="75">
        <f t="shared" si="26"/>
        <v>5.3992678990092049</v>
      </c>
      <c r="J47" s="75">
        <f t="shared" si="26"/>
        <v>7.3357904830862655</v>
      </c>
      <c r="K47" s="75">
        <f t="shared" si="26"/>
        <v>9.057195404005137</v>
      </c>
      <c r="L47" s="75">
        <f t="shared" si="26"/>
        <v>10.580172825286713</v>
      </c>
      <c r="M47" s="75">
        <f t="shared" si="26"/>
        <v>11.919094832185097</v>
      </c>
      <c r="N47" s="75">
        <f t="shared" si="26"/>
        <v>13.088333509954392</v>
      </c>
      <c r="O47" s="75">
        <f t="shared" si="26"/>
        <v>14.229755248522197</v>
      </c>
      <c r="P47" s="75">
        <f t="shared" si="26"/>
        <v>15.371176987090003</v>
      </c>
      <c r="Q47" s="75">
        <f t="shared" si="26"/>
        <v>16.51259872565781</v>
      </c>
      <c r="R47" s="75">
        <f t="shared" si="26"/>
        <v>17.654020464225617</v>
      </c>
      <c r="S47" s="75">
        <f t="shared" si="26"/>
        <v>18.795442202793424</v>
      </c>
      <c r="T47" s="75">
        <f t="shared" si="26"/>
        <v>19.936863941361231</v>
      </c>
      <c r="U47" s="75">
        <f t="shared" si="26"/>
        <v>21.078285679929039</v>
      </c>
      <c r="V47" s="75">
        <f t="shared" si="26"/>
        <v>22.219707418496846</v>
      </c>
      <c r="W47" s="75">
        <f t="shared" si="26"/>
        <v>23.361129157064653</v>
      </c>
      <c r="X47" s="75">
        <f t="shared" si="26"/>
        <v>24.50255089563246</v>
      </c>
      <c r="Y47" s="75">
        <f t="shared" si="26"/>
        <v>25.643972634200267</v>
      </c>
      <c r="Z47" s="75">
        <f t="shared" si="26"/>
        <v>26.785394372768074</v>
      </c>
      <c r="AA47" s="75">
        <f t="shared" si="26"/>
        <v>26.89248958869381</v>
      </c>
      <c r="AB47" s="75">
        <f t="shared" si="26"/>
        <v>25.965258281977476</v>
      </c>
      <c r="AC47" s="75">
        <f t="shared" si="26"/>
        <v>25.038026975261143</v>
      </c>
      <c r="AD47" s="75">
        <f t="shared" si="26"/>
        <v>24.11079566854481</v>
      </c>
      <c r="AE47" s="75">
        <f t="shared" si="26"/>
        <v>23.183564361828477</v>
      </c>
      <c r="AF47" s="75">
        <f t="shared" si="26"/>
        <v>22.256333055112144</v>
      </c>
      <c r="AG47" s="75">
        <f t="shared" si="26"/>
        <v>21.329101748395811</v>
      </c>
      <c r="AH47" s="75">
        <f t="shared" si="26"/>
        <v>20.401870441679478</v>
      </c>
      <c r="AI47" s="75">
        <f t="shared" si="26"/>
        <v>19.474639134963144</v>
      </c>
      <c r="AJ47" s="75">
        <f t="shared" si="26"/>
        <v>18.547407828246811</v>
      </c>
      <c r="AK47" s="75">
        <f t="shared" si="26"/>
        <v>17.620176521530478</v>
      </c>
      <c r="AL47" s="75">
        <f t="shared" si="26"/>
        <v>16.692945214814145</v>
      </c>
      <c r="AM47" s="75">
        <f t="shared" si="26"/>
        <v>15.765713908097812</v>
      </c>
      <c r="AN47" s="75">
        <f t="shared" si="26"/>
        <v>14.838482601381479</v>
      </c>
      <c r="AO47" s="75">
        <f t="shared" si="26"/>
        <v>13.911251294665146</v>
      </c>
      <c r="AP47" s="75">
        <f t="shared" si="26"/>
        <v>12.984019987948813</v>
      </c>
      <c r="AQ47" s="75">
        <f t="shared" si="26"/>
        <v>12.056788681232479</v>
      </c>
      <c r="AR47" s="75">
        <f t="shared" si="26"/>
        <v>11.129557374516146</v>
      </c>
      <c r="AS47" s="75">
        <f t="shared" si="26"/>
        <v>10.202326067799813</v>
      </c>
      <c r="AT47" s="75">
        <f t="shared" si="26"/>
        <v>9.27509476108348</v>
      </c>
      <c r="AU47" s="75">
        <f t="shared" si="26"/>
        <v>8.3478634543671468</v>
      </c>
      <c r="AV47" s="75">
        <f t="shared" si="26"/>
        <v>7.4206321476508146</v>
      </c>
      <c r="AW47" s="75">
        <f t="shared" si="26"/>
        <v>6.4934008409344823</v>
      </c>
      <c r="AX47" s="75">
        <f t="shared" si="26"/>
        <v>5.5661695342181501</v>
      </c>
      <c r="AY47" s="75">
        <f t="shared" si="26"/>
        <v>4.6389382275018178</v>
      </c>
      <c r="AZ47" s="75">
        <f t="shared" si="26"/>
        <v>3.7117069207854851</v>
      </c>
      <c r="BA47" s="75">
        <f t="shared" si="26"/>
        <v>2.7844756140691524</v>
      </c>
      <c r="BB47" s="75">
        <f t="shared" si="26"/>
        <v>1.8572443073528198</v>
      </c>
      <c r="BC47" s="75">
        <f t="shared" si="26"/>
        <v>0.93001300063648717</v>
      </c>
      <c r="BD47" s="75">
        <f t="shared" si="26"/>
        <v>2.7816939201545932E-3</v>
      </c>
      <c r="BE47" s="75">
        <f t="shared" si="26"/>
        <v>2.7816939201545932E-3</v>
      </c>
      <c r="BF47" s="75">
        <f t="shared" si="26"/>
        <v>2.7816939201545932E-3</v>
      </c>
      <c r="BG47" s="75">
        <f t="shared" si="26"/>
        <v>2.7816939201545932E-3</v>
      </c>
      <c r="BH47" s="75">
        <f t="shared" si="26"/>
        <v>2.7816939201545932E-3</v>
      </c>
      <c r="BI47" s="75">
        <f t="shared" si="26"/>
        <v>2.7816939201545932E-3</v>
      </c>
      <c r="BJ47" s="75">
        <f t="shared" si="26"/>
        <v>2.7816939201545932E-3</v>
      </c>
      <c r="BK47" s="75">
        <f t="shared" si="26"/>
        <v>2.7816939201545932E-3</v>
      </c>
      <c r="BL47" s="75">
        <f t="shared" si="26"/>
        <v>2.7816939201545932E-3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7">AVERAGE(B45,B47)</f>
        <v>0</v>
      </c>
      <c r="C48" s="66">
        <f t="shared" si="27"/>
        <v>0</v>
      </c>
      <c r="D48" s="66">
        <f t="shared" si="27"/>
        <v>0</v>
      </c>
      <c r="E48" s="66">
        <f>AVERAGE(E45,E47)</f>
        <v>0</v>
      </c>
      <c r="F48" s="66">
        <f t="shared" si="27"/>
        <v>0</v>
      </c>
      <c r="G48" s="66">
        <f>AVERAGE(G45,G47)</f>
        <v>0.40566369668839541</v>
      </c>
      <c r="H48" s="66">
        <f t="shared" si="27"/>
        <v>2.021132440814926</v>
      </c>
      <c r="I48" s="66">
        <f t="shared" si="27"/>
        <v>4.3151026936311325</v>
      </c>
      <c r="J48" s="66">
        <f t="shared" si="27"/>
        <v>6.3675291910477352</v>
      </c>
      <c r="K48" s="66">
        <f t="shared" si="27"/>
        <v>8.1964929435457012</v>
      </c>
      <c r="L48" s="66">
        <f>AVERAGE(L45,L47)</f>
        <v>9.8186841146459258</v>
      </c>
      <c r="M48" s="66">
        <f>AVERAGE(M45,M47)</f>
        <v>11.249633828735906</v>
      </c>
      <c r="N48" s="66">
        <f>AVERAGE(N45,N47)</f>
        <v>12.503714171069745</v>
      </c>
      <c r="O48" s="66">
        <f t="shared" ref="O48:BL48" si="28">AVERAGE(O45,O47)</f>
        <v>13.659044379238296</v>
      </c>
      <c r="P48" s="66">
        <f t="shared" si="28"/>
        <v>14.800466117806099</v>
      </c>
      <c r="Q48" s="66">
        <f t="shared" si="28"/>
        <v>15.941887856373906</v>
      </c>
      <c r="R48" s="66">
        <f t="shared" si="28"/>
        <v>17.083309594941714</v>
      </c>
      <c r="S48" s="66">
        <f t="shared" si="28"/>
        <v>18.224731333509521</v>
      </c>
      <c r="T48" s="66">
        <f t="shared" si="28"/>
        <v>19.366153072077328</v>
      </c>
      <c r="U48" s="66">
        <f t="shared" si="28"/>
        <v>20.507574810645135</v>
      </c>
      <c r="V48" s="66">
        <f t="shared" si="28"/>
        <v>21.648996549212942</v>
      </c>
      <c r="W48" s="66">
        <f t="shared" si="28"/>
        <v>22.790418287780749</v>
      </c>
      <c r="X48" s="66">
        <f t="shared" si="28"/>
        <v>23.931840026348556</v>
      </c>
      <c r="Y48" s="66">
        <f t="shared" si="28"/>
        <v>25.073261764916364</v>
      </c>
      <c r="Z48" s="66">
        <f t="shared" si="28"/>
        <v>26.214683503484171</v>
      </c>
      <c r="AA48" s="66">
        <f t="shared" si="28"/>
        <v>26.838941980730944</v>
      </c>
      <c r="AB48" s="66">
        <f t="shared" si="28"/>
        <v>26.428873935335645</v>
      </c>
      <c r="AC48" s="66">
        <f t="shared" si="28"/>
        <v>25.501642628619308</v>
      </c>
      <c r="AD48" s="66">
        <f t="shared" si="28"/>
        <v>24.574411321902979</v>
      </c>
      <c r="AE48" s="66">
        <f t="shared" si="28"/>
        <v>23.647180015186642</v>
      </c>
      <c r="AF48" s="66">
        <f t="shared" si="28"/>
        <v>22.719948708470312</v>
      </c>
      <c r="AG48" s="66">
        <f t="shared" si="28"/>
        <v>21.792717401753976</v>
      </c>
      <c r="AH48" s="66">
        <f t="shared" si="28"/>
        <v>20.865486095037646</v>
      </c>
      <c r="AI48" s="66">
        <f t="shared" si="28"/>
        <v>19.938254788321309</v>
      </c>
      <c r="AJ48" s="66">
        <f t="shared" si="28"/>
        <v>19.01102348160498</v>
      </c>
      <c r="AK48" s="66">
        <f t="shared" si="28"/>
        <v>18.083792174888643</v>
      </c>
      <c r="AL48" s="66">
        <f t="shared" si="28"/>
        <v>17.156560868172313</v>
      </c>
      <c r="AM48" s="66">
        <f t="shared" si="28"/>
        <v>16.229329561455977</v>
      </c>
      <c r="AN48" s="66">
        <f t="shared" si="28"/>
        <v>15.302098254739645</v>
      </c>
      <c r="AO48" s="66">
        <f t="shared" si="28"/>
        <v>14.374866948023312</v>
      </c>
      <c r="AP48" s="66">
        <f t="shared" si="28"/>
        <v>13.447635641306979</v>
      </c>
      <c r="AQ48" s="66">
        <f t="shared" si="28"/>
        <v>12.520404334590646</v>
      </c>
      <c r="AR48" s="66">
        <f t="shared" si="28"/>
        <v>11.593173027874313</v>
      </c>
      <c r="AS48" s="66">
        <f t="shared" si="28"/>
        <v>10.66594172115798</v>
      </c>
      <c r="AT48" s="66">
        <f t="shared" si="28"/>
        <v>9.7387104144416465</v>
      </c>
      <c r="AU48" s="66">
        <f t="shared" si="28"/>
        <v>8.8114791077253134</v>
      </c>
      <c r="AV48" s="66">
        <f t="shared" si="28"/>
        <v>7.8842478010089803</v>
      </c>
      <c r="AW48" s="66">
        <f t="shared" si="28"/>
        <v>6.9570164942926489</v>
      </c>
      <c r="AX48" s="66">
        <f t="shared" si="28"/>
        <v>6.0297851875763158</v>
      </c>
      <c r="AY48" s="66">
        <f t="shared" si="28"/>
        <v>5.1025538808599844</v>
      </c>
      <c r="AZ48" s="66">
        <f t="shared" si="28"/>
        <v>4.1753225741436513</v>
      </c>
      <c r="BA48" s="66">
        <f t="shared" si="28"/>
        <v>3.248091267427319</v>
      </c>
      <c r="BB48" s="66">
        <f t="shared" si="28"/>
        <v>2.3208599607109859</v>
      </c>
      <c r="BC48" s="66">
        <f t="shared" si="28"/>
        <v>1.3936286539946534</v>
      </c>
      <c r="BD48" s="66">
        <f t="shared" si="28"/>
        <v>0.46639734727832088</v>
      </c>
      <c r="BE48" s="66">
        <f t="shared" si="28"/>
        <v>2.7816939201545932E-3</v>
      </c>
      <c r="BF48" s="66">
        <f t="shared" si="28"/>
        <v>2.7816939201545932E-3</v>
      </c>
      <c r="BG48" s="66">
        <f t="shared" si="28"/>
        <v>2.7816939201545932E-3</v>
      </c>
      <c r="BH48" s="66">
        <f t="shared" si="28"/>
        <v>2.7816939201545932E-3</v>
      </c>
      <c r="BI48" s="66">
        <f t="shared" si="28"/>
        <v>2.7816939201545932E-3</v>
      </c>
      <c r="BJ48" s="66">
        <f t="shared" si="28"/>
        <v>2.7816939201545932E-3</v>
      </c>
      <c r="BK48" s="66">
        <f t="shared" si="28"/>
        <v>2.7816939201545932E-3</v>
      </c>
      <c r="BL48" s="66">
        <f t="shared" si="28"/>
        <v>2.7816939201545932E-3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9">C22-C36-C42-C48</f>
        <v>0</v>
      </c>
      <c r="D50" s="69">
        <f t="shared" si="29"/>
        <v>0</v>
      </c>
      <c r="E50" s="69">
        <f t="shared" si="29"/>
        <v>0</v>
      </c>
      <c r="F50" s="69">
        <f t="shared" si="29"/>
        <v>0</v>
      </c>
      <c r="G50" s="69">
        <f t="shared" si="29"/>
        <v>345.9954705326353</v>
      </c>
      <c r="H50" s="69">
        <f t="shared" si="29"/>
        <v>677.95684945383687</v>
      </c>
      <c r="I50" s="69">
        <f t="shared" si="29"/>
        <v>650.42021940891561</v>
      </c>
      <c r="J50" s="69">
        <f t="shared" si="29"/>
        <v>623.90550525222375</v>
      </c>
      <c r="K50" s="69">
        <f t="shared" si="29"/>
        <v>598.3362104009567</v>
      </c>
      <c r="L50" s="69">
        <f t="shared" si="29"/>
        <v>573.64172262483385</v>
      </c>
      <c r="M50" s="69">
        <f t="shared" si="29"/>
        <v>549.75633332067764</v>
      </c>
      <c r="N50" s="69">
        <f t="shared" si="29"/>
        <v>526.61923751241272</v>
      </c>
      <c r="O50" s="69">
        <f t="shared" si="29"/>
        <v>503.89993073330862</v>
      </c>
      <c r="P50" s="69">
        <f t="shared" si="29"/>
        <v>481.23946747943847</v>
      </c>
      <c r="Q50" s="69">
        <f t="shared" si="29"/>
        <v>458.57900422556833</v>
      </c>
      <c r="R50" s="69">
        <f t="shared" si="29"/>
        <v>435.91854097169812</v>
      </c>
      <c r="S50" s="69">
        <f t="shared" si="29"/>
        <v>413.25807771782803</v>
      </c>
      <c r="T50" s="69">
        <f t="shared" si="29"/>
        <v>390.59761446395777</v>
      </c>
      <c r="U50" s="69">
        <f t="shared" si="29"/>
        <v>367.93715121008768</v>
      </c>
      <c r="V50" s="69">
        <f t="shared" si="29"/>
        <v>345.27668795621742</v>
      </c>
      <c r="W50" s="69">
        <f t="shared" si="29"/>
        <v>322.61622470234727</v>
      </c>
      <c r="X50" s="69">
        <f t="shared" si="29"/>
        <v>299.95576144847712</v>
      </c>
      <c r="Y50" s="69">
        <f t="shared" si="29"/>
        <v>277.29529819460697</v>
      </c>
      <c r="Z50" s="69">
        <f t="shared" si="29"/>
        <v>254.63483494073679</v>
      </c>
      <c r="AA50" s="69">
        <f t="shared" si="29"/>
        <v>234.16237010014791</v>
      </c>
      <c r="AB50" s="69">
        <f t="shared" si="29"/>
        <v>218.06590208612161</v>
      </c>
      <c r="AC50" s="69">
        <f t="shared" si="29"/>
        <v>204.15743248537672</v>
      </c>
      <c r="AD50" s="69">
        <f t="shared" si="29"/>
        <v>190.24896288463168</v>
      </c>
      <c r="AE50" s="69">
        <f t="shared" si="29"/>
        <v>176.34049328388676</v>
      </c>
      <c r="AF50" s="69">
        <f t="shared" si="29"/>
        <v>162.43202368314172</v>
      </c>
      <c r="AG50" s="69">
        <f t="shared" si="29"/>
        <v>148.52355408239683</v>
      </c>
      <c r="AH50" s="69">
        <f t="shared" si="29"/>
        <v>134.61508448165179</v>
      </c>
      <c r="AI50" s="69">
        <f t="shared" si="29"/>
        <v>120.70661488090684</v>
      </c>
      <c r="AJ50" s="69">
        <f t="shared" si="29"/>
        <v>106.79814528016186</v>
      </c>
      <c r="AK50" s="69">
        <f t="shared" si="29"/>
        <v>92.889675679416726</v>
      </c>
      <c r="AL50" s="69">
        <f t="shared" si="29"/>
        <v>78.981206078671818</v>
      </c>
      <c r="AM50" s="69">
        <f t="shared" si="29"/>
        <v>65.072736477926668</v>
      </c>
      <c r="AN50" s="69">
        <f t="shared" si="29"/>
        <v>51.16426687718176</v>
      </c>
      <c r="AO50" s="69">
        <f t="shared" si="29"/>
        <v>37.255797276436624</v>
      </c>
      <c r="AP50" s="69">
        <f t="shared" si="29"/>
        <v>23.347327675691709</v>
      </c>
      <c r="AQ50" s="69">
        <f t="shared" si="29"/>
        <v>9.4388580749465714</v>
      </c>
      <c r="AR50" s="69">
        <f t="shared" si="29"/>
        <v>-4.4696115257983404</v>
      </c>
      <c r="AS50" s="69">
        <f t="shared" si="29"/>
        <v>-18.378081126543478</v>
      </c>
      <c r="AT50" s="69">
        <f t="shared" si="29"/>
        <v>-32.286550727288393</v>
      </c>
      <c r="AU50" s="69">
        <f t="shared" si="29"/>
        <v>-46.195020328033529</v>
      </c>
      <c r="AV50" s="69">
        <f t="shared" si="29"/>
        <v>-60.103489928778444</v>
      </c>
      <c r="AW50" s="69">
        <f t="shared" si="29"/>
        <v>-74.01195952952358</v>
      </c>
      <c r="AX50" s="69">
        <f t="shared" si="29"/>
        <v>-87.920429130268502</v>
      </c>
      <c r="AY50" s="69">
        <f t="shared" si="29"/>
        <v>-101.82889873101364</v>
      </c>
      <c r="AZ50" s="69">
        <f t="shared" si="29"/>
        <v>-115.73736833175855</v>
      </c>
      <c r="BA50" s="69">
        <f t="shared" si="29"/>
        <v>-129.6458379325037</v>
      </c>
      <c r="BB50" s="69">
        <f t="shared" si="29"/>
        <v>-143.55430753324859</v>
      </c>
      <c r="BC50" s="69">
        <f>BC22-BC36-BC42-BC48</f>
        <v>-157.46277713399374</v>
      </c>
      <c r="BD50" s="69">
        <f>BD22-BD36-BD42-BD48</f>
        <v>-82.214390319706482</v>
      </c>
      <c r="BE50" s="69">
        <f t="shared" si="29"/>
        <v>-1.1768705046776295E-2</v>
      </c>
      <c r="BF50" s="69">
        <f t="shared" si="29"/>
        <v>-1.1768705046776295E-2</v>
      </c>
      <c r="BG50" s="69">
        <f t="shared" si="29"/>
        <v>-1.1768705046776295E-2</v>
      </c>
      <c r="BH50" s="69">
        <f t="shared" si="29"/>
        <v>-1.1768705046776295E-2</v>
      </c>
      <c r="BI50" s="69">
        <f>BI22-BI36-BI42-BI48</f>
        <v>-1.1768705046776295E-2</v>
      </c>
      <c r="BJ50" s="69">
        <f>BJ22-BJ36-BJ42-BJ48</f>
        <v>-1.1768705046776295E-2</v>
      </c>
      <c r="BK50" s="69">
        <f>BK22-BK36-BK42-BK48</f>
        <v>-1.1768705046776295E-2</v>
      </c>
      <c r="BL50" s="69">
        <f>BL22-BL36-BL42-BL48</f>
        <v>-1.1768705046776295E-2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2.3022040330174094</v>
      </c>
      <c r="H53" s="78">
        <f>(+H33-H114)*'Assumptions (Inputs)'!$E$31/'Assumptions (Inputs)'!$E$30</f>
        <v>2.3022040330174094</v>
      </c>
      <c r="I53" s="78">
        <f>(+I33-I114)*'Assumptions (Inputs)'!$E$31/'Assumptions (Inputs)'!$E$30</f>
        <v>2.3022040330174094</v>
      </c>
      <c r="J53" s="78">
        <f>(+J33-J114)*'Assumptions (Inputs)'!$E$31/'Assumptions (Inputs)'!$E$30</f>
        <v>2.3022040330174094</v>
      </c>
      <c r="K53" s="78">
        <f>(+K33-K114)*'Assumptions (Inputs)'!$E$31/'Assumptions (Inputs)'!$E$30</f>
        <v>2.3022040330174094</v>
      </c>
      <c r="L53" s="78">
        <f>(+L33-L114)*'Assumptions (Inputs)'!$E$31/'Assumptions (Inputs)'!$E$30</f>
        <v>2.3022040330174094</v>
      </c>
      <c r="M53" s="78">
        <f>(+M33-M114)*'Assumptions (Inputs)'!$E$31/'Assumptions (Inputs)'!$E$30</f>
        <v>2.3022040330174094</v>
      </c>
      <c r="N53" s="78">
        <f>(+N33-N114)*'Assumptions (Inputs)'!$E$31/'Assumptions (Inputs)'!$E$30</f>
        <v>2.3022040330174094</v>
      </c>
      <c r="O53" s="78">
        <f>(+O33-O114)*'Assumptions (Inputs)'!$E$31/'Assumptions (Inputs)'!$E$30</f>
        <v>2.3022040330174094</v>
      </c>
      <c r="P53" s="78">
        <f>(+P33-P114)*'Assumptions (Inputs)'!$E$31/'Assumptions (Inputs)'!$E$30</f>
        <v>2.3022040330174094</v>
      </c>
      <c r="Q53" s="78">
        <f>(+Q33-Q114)*'Assumptions (Inputs)'!$E$31/'Assumptions (Inputs)'!$E$30</f>
        <v>2.3022040330174094</v>
      </c>
      <c r="R53" s="78">
        <f>(+R33-R114)*'Assumptions (Inputs)'!$E$31/'Assumptions (Inputs)'!$E$30</f>
        <v>2.3022040330174094</v>
      </c>
      <c r="S53" s="78">
        <f>(+S33-S114)*'Assumptions (Inputs)'!$E$31/'Assumptions (Inputs)'!$E$30</f>
        <v>2.3022040330174094</v>
      </c>
      <c r="T53" s="78">
        <f>(+T33-T114)*'Assumptions (Inputs)'!$E$31/'Assumptions (Inputs)'!$E$30</f>
        <v>2.3022040330174094</v>
      </c>
      <c r="U53" s="78">
        <f>(+U33-U114)*'Assumptions (Inputs)'!$E$31/'Assumptions (Inputs)'!$E$30</f>
        <v>2.3022040330174094</v>
      </c>
      <c r="V53" s="78">
        <f>(+V33-V114)*'Assumptions (Inputs)'!$E$31/'Assumptions (Inputs)'!$E$30</f>
        <v>2.3022040330174094</v>
      </c>
      <c r="W53" s="78">
        <f>(+W33-W114)*'Assumptions (Inputs)'!$E$31/'Assumptions (Inputs)'!$E$30</f>
        <v>2.3022040330174094</v>
      </c>
      <c r="X53" s="78">
        <f>(+X33-X114)*'Assumptions (Inputs)'!$E$31/'Assumptions (Inputs)'!$E$30</f>
        <v>2.3022040330174094</v>
      </c>
      <c r="Y53" s="78">
        <f>(+Y33-Y114)*'Assumptions (Inputs)'!$E$31/'Assumptions (Inputs)'!$E$30</f>
        <v>2.3022040330174094</v>
      </c>
      <c r="Z53" s="78">
        <f>(+Z33-Z114)*'Assumptions (Inputs)'!$E$31/'Assumptions (Inputs)'!$E$30</f>
        <v>2.3022040330174094</v>
      </c>
      <c r="AA53" s="78">
        <f>(+AA33-AA114)*'Assumptions (Inputs)'!$E$31/'Assumptions (Inputs)'!$E$30</f>
        <v>2.3022040330174094</v>
      </c>
      <c r="AB53" s="78">
        <f>(+AB33-AB114)*'Assumptions (Inputs)'!$E$31/'Assumptions (Inputs)'!$E$30</f>
        <v>2.3022040330174094</v>
      </c>
      <c r="AC53" s="78">
        <f>(+AC33-AC114)*'Assumptions (Inputs)'!$E$31/'Assumptions (Inputs)'!$E$30</f>
        <v>2.3022040330174094</v>
      </c>
      <c r="AD53" s="78">
        <f>(+AD33-AD114)*'Assumptions (Inputs)'!$E$31/'Assumptions (Inputs)'!$E$30</f>
        <v>2.3022040330174094</v>
      </c>
      <c r="AE53" s="78">
        <f>(+AE33-AE114)*'Assumptions (Inputs)'!$E$31/'Assumptions (Inputs)'!$E$30</f>
        <v>2.3022040330174094</v>
      </c>
      <c r="AF53" s="78">
        <f>(+AF33-AF114)*'Assumptions (Inputs)'!$E$31/'Assumptions (Inputs)'!$E$30</f>
        <v>2.3022040330174094</v>
      </c>
      <c r="AG53" s="78">
        <f>(+AG33-AG114)*'Assumptions (Inputs)'!$E$31/'Assumptions (Inputs)'!$E$30</f>
        <v>2.3022040330174094</v>
      </c>
      <c r="AH53" s="78">
        <f>(+AH33-AH114)*'Assumptions (Inputs)'!$E$31/'Assumptions (Inputs)'!$E$30</f>
        <v>2.3022040330174094</v>
      </c>
      <c r="AI53" s="78">
        <f>(+AI33-AI114)*'Assumptions (Inputs)'!$E$31/'Assumptions (Inputs)'!$E$30</f>
        <v>2.3022040330174094</v>
      </c>
      <c r="AJ53" s="78">
        <f>(+AJ33-AJ114)*'Assumptions (Inputs)'!$E$31/'Assumptions (Inputs)'!$E$30</f>
        <v>2.3022040330174094</v>
      </c>
      <c r="AK53" s="78">
        <f>(+AK33-AK114)*'Assumptions (Inputs)'!$E$31/'Assumptions (Inputs)'!$E$30</f>
        <v>2.3022040330174094</v>
      </c>
      <c r="AL53" s="78">
        <f>(+AL33-AL114)*'Assumptions (Inputs)'!$E$31/'Assumptions (Inputs)'!$E$30</f>
        <v>2.3022040330174094</v>
      </c>
      <c r="AM53" s="78">
        <f>(+AM33-AM114)*'Assumptions (Inputs)'!$E$31/'Assumptions (Inputs)'!$E$30</f>
        <v>2.3022040330174094</v>
      </c>
      <c r="AN53" s="78">
        <f>(+AN33-AN114)*'Assumptions (Inputs)'!$E$31/'Assumptions (Inputs)'!$E$30</f>
        <v>2.3022040330174094</v>
      </c>
      <c r="AO53" s="78">
        <f>(+AO33-AO114)*'Assumptions (Inputs)'!$E$31/'Assumptions (Inputs)'!$E$30</f>
        <v>2.3022040330174094</v>
      </c>
      <c r="AP53" s="78">
        <f>(+AP33-AP114)*'Assumptions (Inputs)'!$E$31/'Assumptions (Inputs)'!$E$30</f>
        <v>2.3022040330174094</v>
      </c>
      <c r="AQ53" s="78">
        <f>(+AQ33-AQ114)*'Assumptions (Inputs)'!$E$31/'Assumptions (Inputs)'!$E$30</f>
        <v>2.3022040330174094</v>
      </c>
      <c r="AR53" s="78">
        <f>(+AR33-AR114)*'Assumptions (Inputs)'!$E$31/'Assumptions (Inputs)'!$E$30</f>
        <v>2.3022040330174094</v>
      </c>
      <c r="AS53" s="78">
        <f>(+AS33-AS114)*'Assumptions (Inputs)'!$E$31/'Assumptions (Inputs)'!$E$30</f>
        <v>2.3022040330174094</v>
      </c>
      <c r="AT53" s="78">
        <f>(+AT33-AT114)*'Assumptions (Inputs)'!$E$31/'Assumptions (Inputs)'!$E$30</f>
        <v>2.3022040330174094</v>
      </c>
      <c r="AU53" s="78">
        <f>(+AU33-AU114)*'Assumptions (Inputs)'!$E$31/'Assumptions (Inputs)'!$E$30</f>
        <v>2.3022040330174094</v>
      </c>
      <c r="AV53" s="78">
        <f>(+AV33-AV114)*'Assumptions (Inputs)'!$E$31/'Assumptions (Inputs)'!$E$30</f>
        <v>2.3022040330174094</v>
      </c>
      <c r="AW53" s="78">
        <f>(+AW33-AW114)*'Assumptions (Inputs)'!$E$31/'Assumptions (Inputs)'!$E$30</f>
        <v>2.3022040330174094</v>
      </c>
      <c r="AX53" s="78">
        <f>(+AX33-AX114)*'Assumptions (Inputs)'!$E$31/'Assumptions (Inputs)'!$E$30</f>
        <v>2.3022040330174094</v>
      </c>
      <c r="AY53" s="78">
        <f>(+AY33-AY114)*'Assumptions (Inputs)'!$E$31/'Assumptions (Inputs)'!$E$30</f>
        <v>2.3022040330174094</v>
      </c>
      <c r="AZ53" s="78">
        <f>(+AZ33-AZ114)*'Assumptions (Inputs)'!$E$31/'Assumptions (Inputs)'!$E$30</f>
        <v>2.3022040330174094</v>
      </c>
      <c r="BA53" s="78">
        <f>(+BA33-BA114)*'Assumptions (Inputs)'!$E$31/'Assumptions (Inputs)'!$E$30</f>
        <v>2.3022040330174094</v>
      </c>
      <c r="BB53" s="78">
        <f>(+BB33-BB114)*'Assumptions (Inputs)'!$E$31/'Assumptions (Inputs)'!$E$30</f>
        <v>2.3022040330174094</v>
      </c>
      <c r="BC53" s="78">
        <f>(+BC33-BC114)*'Assumptions (Inputs)'!$E$31/'Assumptions (Inputs)'!$E$30</f>
        <v>2.3022040330174094</v>
      </c>
      <c r="BD53" s="78">
        <f>(+BD33-BD114)*'Assumptions (Inputs)'!$E$31/'Assumptions (Inputs)'!$E$30</f>
        <v>2.3022040330174094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115.11020165087037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30">B33</f>
        <v>0</v>
      </c>
      <c r="C54" s="72">
        <f t="shared" si="30"/>
        <v>0</v>
      </c>
      <c r="D54" s="72">
        <f t="shared" si="30"/>
        <v>0</v>
      </c>
      <c r="E54" s="72">
        <f t="shared" si="30"/>
        <v>0</v>
      </c>
      <c r="F54" s="72">
        <f t="shared" si="30"/>
        <v>0</v>
      </c>
      <c r="G54" s="72">
        <f t="shared" si="30"/>
        <v>17.831371283006391</v>
      </c>
      <c r="H54" s="72">
        <f t="shared" si="30"/>
        <v>17.831371283006391</v>
      </c>
      <c r="I54" s="72">
        <f t="shared" si="30"/>
        <v>17.831371283006391</v>
      </c>
      <c r="J54" s="72">
        <f t="shared" si="30"/>
        <v>17.831371283006391</v>
      </c>
      <c r="K54" s="72">
        <f t="shared" si="30"/>
        <v>17.831371283006391</v>
      </c>
      <c r="L54" s="72">
        <f t="shared" si="30"/>
        <v>17.831371283006391</v>
      </c>
      <c r="M54" s="72">
        <f t="shared" si="30"/>
        <v>17.831371283006391</v>
      </c>
      <c r="N54" s="72">
        <f t="shared" si="30"/>
        <v>17.831371283006391</v>
      </c>
      <c r="O54" s="72">
        <f t="shared" si="30"/>
        <v>17.831371283006391</v>
      </c>
      <c r="P54" s="72">
        <f t="shared" si="30"/>
        <v>17.831371283006391</v>
      </c>
      <c r="Q54" s="72">
        <f t="shared" si="30"/>
        <v>17.831371283006391</v>
      </c>
      <c r="R54" s="72">
        <f t="shared" si="30"/>
        <v>17.831371283006391</v>
      </c>
      <c r="S54" s="72">
        <f t="shared" si="30"/>
        <v>17.831371283006391</v>
      </c>
      <c r="T54" s="72">
        <f t="shared" si="30"/>
        <v>17.831371283006391</v>
      </c>
      <c r="U54" s="72">
        <f t="shared" si="30"/>
        <v>17.831371283006391</v>
      </c>
      <c r="V54" s="72">
        <f t="shared" si="30"/>
        <v>17.831371283006391</v>
      </c>
      <c r="W54" s="72">
        <f t="shared" si="30"/>
        <v>17.831371283006391</v>
      </c>
      <c r="X54" s="72">
        <f t="shared" si="30"/>
        <v>17.831371283006391</v>
      </c>
      <c r="Y54" s="72">
        <f t="shared" si="30"/>
        <v>17.831371283006391</v>
      </c>
      <c r="Z54" s="72">
        <f t="shared" si="30"/>
        <v>17.831371283006391</v>
      </c>
      <c r="AA54" s="72">
        <f t="shared" si="30"/>
        <v>17.831371283006391</v>
      </c>
      <c r="AB54" s="72">
        <f t="shared" si="30"/>
        <v>17.831371283006391</v>
      </c>
      <c r="AC54" s="72">
        <f t="shared" si="30"/>
        <v>17.831371283006391</v>
      </c>
      <c r="AD54" s="72">
        <f t="shared" si="30"/>
        <v>17.831371283006391</v>
      </c>
      <c r="AE54" s="72">
        <f t="shared" si="30"/>
        <v>17.831371283006391</v>
      </c>
      <c r="AF54" s="72">
        <f t="shared" si="30"/>
        <v>17.831371283006391</v>
      </c>
      <c r="AG54" s="72">
        <f t="shared" si="30"/>
        <v>17.831371283006391</v>
      </c>
      <c r="AH54" s="72">
        <f t="shared" si="30"/>
        <v>17.831371283006391</v>
      </c>
      <c r="AI54" s="72">
        <f t="shared" si="30"/>
        <v>17.831371283006391</v>
      </c>
      <c r="AJ54" s="72">
        <f t="shared" si="30"/>
        <v>17.831371283006391</v>
      </c>
      <c r="AK54" s="72">
        <f t="shared" si="30"/>
        <v>17.831371283006391</v>
      </c>
      <c r="AL54" s="72">
        <f t="shared" si="30"/>
        <v>17.831371283006391</v>
      </c>
      <c r="AM54" s="72">
        <f t="shared" si="30"/>
        <v>17.831371283006391</v>
      </c>
      <c r="AN54" s="72">
        <f t="shared" si="30"/>
        <v>17.831371283006391</v>
      </c>
      <c r="AO54" s="72">
        <f t="shared" si="30"/>
        <v>17.831371283006391</v>
      </c>
      <c r="AP54" s="72">
        <f t="shared" si="30"/>
        <v>17.831371283006391</v>
      </c>
      <c r="AQ54" s="72">
        <f t="shared" si="30"/>
        <v>17.831371283006391</v>
      </c>
      <c r="AR54" s="72">
        <f t="shared" si="30"/>
        <v>17.831371283006391</v>
      </c>
      <c r="AS54" s="72">
        <f t="shared" si="30"/>
        <v>17.831371283006391</v>
      </c>
      <c r="AT54" s="72">
        <f t="shared" si="30"/>
        <v>17.831371283006391</v>
      </c>
      <c r="AU54" s="72">
        <f t="shared" si="30"/>
        <v>17.831371283006391</v>
      </c>
      <c r="AV54" s="72">
        <f t="shared" si="30"/>
        <v>17.831371283006391</v>
      </c>
      <c r="AW54" s="72">
        <f t="shared" si="30"/>
        <v>17.831371283006391</v>
      </c>
      <c r="AX54" s="72">
        <f t="shared" si="30"/>
        <v>17.831371283006391</v>
      </c>
      <c r="AY54" s="72">
        <f t="shared" si="30"/>
        <v>17.831371283006391</v>
      </c>
      <c r="AZ54" s="72">
        <f t="shared" si="30"/>
        <v>17.831371283006391</v>
      </c>
      <c r="BA54" s="72">
        <f t="shared" si="30"/>
        <v>17.831371283006391</v>
      </c>
      <c r="BB54" s="72">
        <f t="shared" si="30"/>
        <v>17.831371283006391</v>
      </c>
      <c r="BC54" s="72">
        <f t="shared" si="30"/>
        <v>17.831371283006391</v>
      </c>
      <c r="BD54" s="72">
        <f t="shared" si="30"/>
        <v>17.831371283006391</v>
      </c>
      <c r="BE54" s="72">
        <f t="shared" si="30"/>
        <v>0</v>
      </c>
      <c r="BF54" s="72">
        <f t="shared" si="30"/>
        <v>0</v>
      </c>
      <c r="BG54" s="72">
        <f t="shared" si="30"/>
        <v>0</v>
      </c>
      <c r="BH54" s="72">
        <f t="shared" si="30"/>
        <v>0</v>
      </c>
      <c r="BI54" s="72">
        <f t="shared" si="30"/>
        <v>0</v>
      </c>
      <c r="BJ54" s="72">
        <f t="shared" si="30"/>
        <v>0</v>
      </c>
      <c r="BK54" s="72">
        <f t="shared" si="30"/>
        <v>0</v>
      </c>
      <c r="BL54" s="72">
        <f t="shared" si="30"/>
        <v>0</v>
      </c>
      <c r="BM54" s="35"/>
      <c r="BN54" s="72">
        <f>SUM(B54:BM54)</f>
        <v>891.56856415032019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35.662742566012788</v>
      </c>
      <c r="H55" s="65">
        <f>H21*'Assumptions (Inputs)'!$D$48</f>
        <v>35.662742566012788</v>
      </c>
      <c r="I55" s="65">
        <f>I21*'Assumptions (Inputs)'!$D$48</f>
        <v>35.662742566012788</v>
      </c>
      <c r="J55" s="65">
        <f>J21*'Assumptions (Inputs)'!$D$48</f>
        <v>35.662742566012788</v>
      </c>
      <c r="K55" s="65">
        <f>K21*'Assumptions (Inputs)'!$D$48</f>
        <v>35.662742566012788</v>
      </c>
      <c r="L55" s="65">
        <f>L21*'Assumptions (Inputs)'!$D$48</f>
        <v>35.662742566012788</v>
      </c>
      <c r="M55" s="65">
        <f>M21*'Assumptions (Inputs)'!$D$48</f>
        <v>35.662742566012788</v>
      </c>
      <c r="N55" s="65">
        <f>N21*'Assumptions (Inputs)'!$D$48</f>
        <v>35.662742566012788</v>
      </c>
      <c r="O55" s="65">
        <f>O21*'Assumptions (Inputs)'!$D$48</f>
        <v>35.662742566012788</v>
      </c>
      <c r="P55" s="65">
        <f>P21*'Assumptions (Inputs)'!$D$48</f>
        <v>35.662742566012788</v>
      </c>
      <c r="Q55" s="65">
        <f>Q21*'Assumptions (Inputs)'!$D$48</f>
        <v>35.662742566012788</v>
      </c>
      <c r="R55" s="65">
        <f>R21*'Assumptions (Inputs)'!$D$48</f>
        <v>35.662742566012788</v>
      </c>
      <c r="S55" s="65">
        <f>S21*'Assumptions (Inputs)'!$D$48</f>
        <v>35.662742566012788</v>
      </c>
      <c r="T55" s="65">
        <f>T21*'Assumptions (Inputs)'!$D$48</f>
        <v>35.662742566012788</v>
      </c>
      <c r="U55" s="65">
        <f>U21*'Assumptions (Inputs)'!$D$48</f>
        <v>35.662742566012788</v>
      </c>
      <c r="V55" s="65">
        <f>V21*'Assumptions (Inputs)'!$D$48</f>
        <v>35.662742566012788</v>
      </c>
      <c r="W55" s="65">
        <f>W21*'Assumptions (Inputs)'!$D$48</f>
        <v>35.662742566012788</v>
      </c>
      <c r="X55" s="65">
        <f>X21*'Assumptions (Inputs)'!$D$48</f>
        <v>35.662742566012788</v>
      </c>
      <c r="Y55" s="65">
        <f>Y21*'Assumptions (Inputs)'!$D$48</f>
        <v>35.662742566012788</v>
      </c>
      <c r="Z55" s="65">
        <f>Z21*'Assumptions (Inputs)'!$D$48</f>
        <v>35.662742566012788</v>
      </c>
      <c r="AA55" s="65">
        <f>AA21*'Assumptions (Inputs)'!$D$48</f>
        <v>35.662742566012788</v>
      </c>
      <c r="AB55" s="65">
        <f>AB21*'Assumptions (Inputs)'!$D$48</f>
        <v>35.662742566012788</v>
      </c>
      <c r="AC55" s="65">
        <f>AC21*'Assumptions (Inputs)'!$D$48</f>
        <v>35.662742566012788</v>
      </c>
      <c r="AD55" s="65">
        <f>AD21*'Assumptions (Inputs)'!$D$48</f>
        <v>35.662742566012788</v>
      </c>
      <c r="AE55" s="65">
        <f>AE21*'Assumptions (Inputs)'!$D$48</f>
        <v>35.662742566012788</v>
      </c>
      <c r="AF55" s="65">
        <f>AF21*'Assumptions (Inputs)'!$D$48</f>
        <v>35.662742566012788</v>
      </c>
      <c r="AG55" s="65">
        <f>AG21*'Assumptions (Inputs)'!$D$48</f>
        <v>35.662742566012788</v>
      </c>
      <c r="AH55" s="65">
        <f>AH21*'Assumptions (Inputs)'!$D$48</f>
        <v>35.662742566012788</v>
      </c>
      <c r="AI55" s="65">
        <f>AI21*'Assumptions (Inputs)'!$D$48</f>
        <v>35.662742566012788</v>
      </c>
      <c r="AJ55" s="65">
        <f>AJ21*'Assumptions (Inputs)'!$D$48</f>
        <v>35.662742566012788</v>
      </c>
      <c r="AK55" s="65">
        <f>AK21*'Assumptions (Inputs)'!$D$48</f>
        <v>35.662742566012788</v>
      </c>
      <c r="AL55" s="65">
        <f>AL21*'Assumptions (Inputs)'!$D$48</f>
        <v>35.662742566012788</v>
      </c>
      <c r="AM55" s="65">
        <f>AM21*'Assumptions (Inputs)'!$D$48</f>
        <v>35.662742566012788</v>
      </c>
      <c r="AN55" s="65">
        <f>AN21*'Assumptions (Inputs)'!$D$48</f>
        <v>35.662742566012788</v>
      </c>
      <c r="AO55" s="65">
        <f>AO21*'Assumptions (Inputs)'!$D$48</f>
        <v>35.662742566012788</v>
      </c>
      <c r="AP55" s="65">
        <f>AP21*'Assumptions (Inputs)'!$D$48</f>
        <v>35.662742566012788</v>
      </c>
      <c r="AQ55" s="65">
        <f>AQ21*'Assumptions (Inputs)'!$D$48</f>
        <v>35.662742566012788</v>
      </c>
      <c r="AR55" s="65">
        <f>AR21*'Assumptions (Inputs)'!$D$48</f>
        <v>35.662742566012788</v>
      </c>
      <c r="AS55" s="65">
        <f>AS21*'Assumptions (Inputs)'!$D$48</f>
        <v>35.662742566012788</v>
      </c>
      <c r="AT55" s="65">
        <f>AT21*'Assumptions (Inputs)'!$D$48</f>
        <v>35.662742566012788</v>
      </c>
      <c r="AU55" s="65">
        <f>AU21*'Assumptions (Inputs)'!$D$48</f>
        <v>35.662742566012788</v>
      </c>
      <c r="AV55" s="65">
        <f>AV21*'Assumptions (Inputs)'!$D$48</f>
        <v>35.662742566012788</v>
      </c>
      <c r="AW55" s="65">
        <f>AW21*'Assumptions (Inputs)'!$D$48</f>
        <v>35.662742566012788</v>
      </c>
      <c r="AX55" s="65">
        <f>AX21*'Assumptions (Inputs)'!$D$48</f>
        <v>35.662742566012788</v>
      </c>
      <c r="AY55" s="65">
        <f>AY21*'Assumptions (Inputs)'!$D$48</f>
        <v>35.662742566012788</v>
      </c>
      <c r="AZ55" s="65">
        <f>AZ21*'Assumptions (Inputs)'!$D$48</f>
        <v>35.662742566012788</v>
      </c>
      <c r="BA55" s="65">
        <f>BA21*'Assumptions (Inputs)'!$D$48</f>
        <v>35.662742566012788</v>
      </c>
      <c r="BB55" s="65">
        <f>BB21*'Assumptions (Inputs)'!$D$48</f>
        <v>35.662742566012788</v>
      </c>
      <c r="BC55" s="65">
        <f>BC21*'Assumptions (Inputs)'!$D$48</f>
        <v>35.662742566012788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1747.474385734628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1">SUM(B53:B55)</f>
        <v>0</v>
      </c>
      <c r="C56" s="66">
        <f t="shared" si="31"/>
        <v>0</v>
      </c>
      <c r="D56" s="66">
        <f t="shared" si="31"/>
        <v>0</v>
      </c>
      <c r="E56" s="66">
        <f t="shared" si="31"/>
        <v>0</v>
      </c>
      <c r="F56" s="66">
        <f t="shared" si="31"/>
        <v>0</v>
      </c>
      <c r="G56" s="66">
        <f t="shared" si="31"/>
        <v>55.79631788203659</v>
      </c>
      <c r="H56" s="66">
        <f t="shared" si="31"/>
        <v>55.79631788203659</v>
      </c>
      <c r="I56" s="66">
        <f t="shared" si="31"/>
        <v>55.79631788203659</v>
      </c>
      <c r="J56" s="66">
        <f t="shared" si="31"/>
        <v>55.79631788203659</v>
      </c>
      <c r="K56" s="66">
        <f t="shared" si="31"/>
        <v>55.79631788203659</v>
      </c>
      <c r="L56" s="66">
        <f t="shared" si="31"/>
        <v>55.79631788203659</v>
      </c>
      <c r="M56" s="66">
        <f t="shared" si="31"/>
        <v>55.79631788203659</v>
      </c>
      <c r="N56" s="66">
        <f t="shared" si="31"/>
        <v>55.79631788203659</v>
      </c>
      <c r="O56" s="66">
        <f t="shared" si="31"/>
        <v>55.79631788203659</v>
      </c>
      <c r="P56" s="66">
        <f t="shared" si="31"/>
        <v>55.79631788203659</v>
      </c>
      <c r="Q56" s="66">
        <f t="shared" si="31"/>
        <v>55.79631788203659</v>
      </c>
      <c r="R56" s="66">
        <f t="shared" si="31"/>
        <v>55.79631788203659</v>
      </c>
      <c r="S56" s="66">
        <f t="shared" si="31"/>
        <v>55.79631788203659</v>
      </c>
      <c r="T56" s="66">
        <f t="shared" si="31"/>
        <v>55.79631788203659</v>
      </c>
      <c r="U56" s="66">
        <f t="shared" si="31"/>
        <v>55.79631788203659</v>
      </c>
      <c r="V56" s="66">
        <f t="shared" si="31"/>
        <v>55.79631788203659</v>
      </c>
      <c r="W56" s="66">
        <f t="shared" si="31"/>
        <v>55.79631788203659</v>
      </c>
      <c r="X56" s="66">
        <f t="shared" si="31"/>
        <v>55.79631788203659</v>
      </c>
      <c r="Y56" s="66">
        <f t="shared" si="31"/>
        <v>55.79631788203659</v>
      </c>
      <c r="Z56" s="66">
        <f t="shared" si="31"/>
        <v>55.79631788203659</v>
      </c>
      <c r="AA56" s="66">
        <f t="shared" si="31"/>
        <v>55.79631788203659</v>
      </c>
      <c r="AB56" s="66">
        <f t="shared" si="31"/>
        <v>55.79631788203659</v>
      </c>
      <c r="AC56" s="66">
        <f t="shared" si="31"/>
        <v>55.79631788203659</v>
      </c>
      <c r="AD56" s="66">
        <f t="shared" si="31"/>
        <v>55.79631788203659</v>
      </c>
      <c r="AE56" s="66">
        <f t="shared" si="31"/>
        <v>55.79631788203659</v>
      </c>
      <c r="AF56" s="66">
        <f t="shared" si="31"/>
        <v>55.79631788203659</v>
      </c>
      <c r="AG56" s="66">
        <f t="shared" si="31"/>
        <v>55.79631788203659</v>
      </c>
      <c r="AH56" s="66">
        <f t="shared" si="31"/>
        <v>55.79631788203659</v>
      </c>
      <c r="AI56" s="66">
        <f t="shared" si="31"/>
        <v>55.79631788203659</v>
      </c>
      <c r="AJ56" s="66">
        <f t="shared" si="31"/>
        <v>55.79631788203659</v>
      </c>
      <c r="AK56" s="66">
        <f t="shared" si="31"/>
        <v>55.79631788203659</v>
      </c>
      <c r="AL56" s="66">
        <f t="shared" si="31"/>
        <v>55.79631788203659</v>
      </c>
      <c r="AM56" s="66">
        <f t="shared" si="31"/>
        <v>55.79631788203659</v>
      </c>
      <c r="AN56" s="66">
        <f t="shared" si="31"/>
        <v>55.79631788203659</v>
      </c>
      <c r="AO56" s="66">
        <f t="shared" si="31"/>
        <v>55.79631788203659</v>
      </c>
      <c r="AP56" s="66">
        <f t="shared" si="31"/>
        <v>55.79631788203659</v>
      </c>
      <c r="AQ56" s="66">
        <f t="shared" si="31"/>
        <v>55.79631788203659</v>
      </c>
      <c r="AR56" s="66">
        <f t="shared" si="31"/>
        <v>55.79631788203659</v>
      </c>
      <c r="AS56" s="66">
        <f t="shared" si="31"/>
        <v>55.79631788203659</v>
      </c>
      <c r="AT56" s="66">
        <f t="shared" si="31"/>
        <v>55.79631788203659</v>
      </c>
      <c r="AU56" s="66">
        <f t="shared" si="31"/>
        <v>55.79631788203659</v>
      </c>
      <c r="AV56" s="66">
        <f t="shared" si="31"/>
        <v>55.79631788203659</v>
      </c>
      <c r="AW56" s="66">
        <f t="shared" si="31"/>
        <v>55.79631788203659</v>
      </c>
      <c r="AX56" s="66">
        <f t="shared" si="31"/>
        <v>55.79631788203659</v>
      </c>
      <c r="AY56" s="66">
        <f t="shared" si="31"/>
        <v>55.79631788203659</v>
      </c>
      <c r="AZ56" s="66">
        <f t="shared" si="31"/>
        <v>55.79631788203659</v>
      </c>
      <c r="BA56" s="66">
        <f t="shared" si="31"/>
        <v>55.79631788203659</v>
      </c>
      <c r="BB56" s="66">
        <f t="shared" si="31"/>
        <v>55.79631788203659</v>
      </c>
      <c r="BC56" s="66">
        <f t="shared" si="31"/>
        <v>55.79631788203659</v>
      </c>
      <c r="BD56" s="66">
        <f t="shared" si="31"/>
        <v>20.133575316023801</v>
      </c>
      <c r="BE56" s="66">
        <f t="shared" si="31"/>
        <v>0</v>
      </c>
      <c r="BF56" s="66">
        <f t="shared" si="31"/>
        <v>0</v>
      </c>
      <c r="BG56" s="66">
        <f t="shared" si="31"/>
        <v>0</v>
      </c>
      <c r="BH56" s="66">
        <f t="shared" si="31"/>
        <v>0</v>
      </c>
      <c r="BI56" s="66">
        <f t="shared" si="31"/>
        <v>0</v>
      </c>
      <c r="BJ56" s="66">
        <f t="shared" si="31"/>
        <v>0</v>
      </c>
      <c r="BK56" s="66">
        <f t="shared" si="31"/>
        <v>0</v>
      </c>
      <c r="BL56" s="66">
        <f t="shared" si="31"/>
        <v>0</v>
      </c>
      <c r="BM56" s="35"/>
      <c r="BN56" s="72">
        <f>SUM(B56:BM56)</f>
        <v>2754.1531515358161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2">B50</f>
        <v>0</v>
      </c>
      <c r="C59" s="72">
        <f t="shared" si="32"/>
        <v>0</v>
      </c>
      <c r="D59" s="72">
        <f t="shared" si="32"/>
        <v>0</v>
      </c>
      <c r="E59" s="72">
        <f t="shared" si="32"/>
        <v>0</v>
      </c>
      <c r="F59" s="72">
        <f t="shared" si="32"/>
        <v>0</v>
      </c>
      <c r="G59" s="72">
        <f t="shared" si="32"/>
        <v>345.9954705326353</v>
      </c>
      <c r="H59" s="72">
        <f t="shared" si="32"/>
        <v>677.95684945383687</v>
      </c>
      <c r="I59" s="72">
        <f t="shared" si="32"/>
        <v>650.42021940891561</v>
      </c>
      <c r="J59" s="72">
        <f t="shared" si="32"/>
        <v>623.90550525222375</v>
      </c>
      <c r="K59" s="72">
        <f t="shared" si="32"/>
        <v>598.3362104009567</v>
      </c>
      <c r="L59" s="72">
        <f t="shared" si="32"/>
        <v>573.64172262483385</v>
      </c>
      <c r="M59" s="72">
        <f t="shared" si="32"/>
        <v>549.75633332067764</v>
      </c>
      <c r="N59" s="72">
        <f t="shared" si="32"/>
        <v>526.61923751241272</v>
      </c>
      <c r="O59" s="72">
        <f t="shared" si="32"/>
        <v>503.89993073330862</v>
      </c>
      <c r="P59" s="72">
        <f t="shared" si="32"/>
        <v>481.23946747943847</v>
      </c>
      <c r="Q59" s="72">
        <f t="shared" si="32"/>
        <v>458.57900422556833</v>
      </c>
      <c r="R59" s="72">
        <f t="shared" si="32"/>
        <v>435.91854097169812</v>
      </c>
      <c r="S59" s="72">
        <f t="shared" si="32"/>
        <v>413.25807771782803</v>
      </c>
      <c r="T59" s="72">
        <f t="shared" si="32"/>
        <v>390.59761446395777</v>
      </c>
      <c r="U59" s="72">
        <f t="shared" si="32"/>
        <v>367.93715121008768</v>
      </c>
      <c r="V59" s="72">
        <f t="shared" si="32"/>
        <v>345.27668795621742</v>
      </c>
      <c r="W59" s="72">
        <f t="shared" si="32"/>
        <v>322.61622470234727</v>
      </c>
      <c r="X59" s="72">
        <f t="shared" si="32"/>
        <v>299.95576144847712</v>
      </c>
      <c r="Y59" s="72">
        <f t="shared" si="32"/>
        <v>277.29529819460697</v>
      </c>
      <c r="Z59" s="72">
        <f t="shared" si="32"/>
        <v>254.63483494073679</v>
      </c>
      <c r="AA59" s="72">
        <f t="shared" si="32"/>
        <v>234.16237010014791</v>
      </c>
      <c r="AB59" s="72">
        <f t="shared" si="32"/>
        <v>218.06590208612161</v>
      </c>
      <c r="AC59" s="72">
        <f t="shared" si="32"/>
        <v>204.15743248537672</v>
      </c>
      <c r="AD59" s="72">
        <f t="shared" si="32"/>
        <v>190.24896288463168</v>
      </c>
      <c r="AE59" s="72">
        <f t="shared" si="32"/>
        <v>176.34049328388676</v>
      </c>
      <c r="AF59" s="72">
        <f t="shared" si="32"/>
        <v>162.43202368314172</v>
      </c>
      <c r="AG59" s="72">
        <f t="shared" si="32"/>
        <v>148.52355408239683</v>
      </c>
      <c r="AH59" s="72">
        <f t="shared" si="32"/>
        <v>134.61508448165179</v>
      </c>
      <c r="AI59" s="72">
        <f t="shared" si="32"/>
        <v>120.70661488090684</v>
      </c>
      <c r="AJ59" s="72">
        <f t="shared" si="32"/>
        <v>106.79814528016186</v>
      </c>
      <c r="AK59" s="72">
        <f t="shared" si="32"/>
        <v>92.889675679416726</v>
      </c>
      <c r="AL59" s="72">
        <f t="shared" si="32"/>
        <v>78.981206078671818</v>
      </c>
      <c r="AM59" s="72">
        <f t="shared" si="32"/>
        <v>65.072736477926668</v>
      </c>
      <c r="AN59" s="72">
        <f t="shared" si="32"/>
        <v>51.16426687718176</v>
      </c>
      <c r="AO59" s="72">
        <f t="shared" si="32"/>
        <v>37.255797276436624</v>
      </c>
      <c r="AP59" s="72">
        <f t="shared" si="32"/>
        <v>23.347327675691709</v>
      </c>
      <c r="AQ59" s="72">
        <f t="shared" si="32"/>
        <v>9.4388580749465714</v>
      </c>
      <c r="AR59" s="72">
        <f t="shared" si="32"/>
        <v>-4.4696115257983404</v>
      </c>
      <c r="AS59" s="72">
        <f t="shared" si="32"/>
        <v>-18.378081126543478</v>
      </c>
      <c r="AT59" s="72">
        <f t="shared" si="32"/>
        <v>-32.286550727288393</v>
      </c>
      <c r="AU59" s="72">
        <f t="shared" si="32"/>
        <v>-46.195020328033529</v>
      </c>
      <c r="AV59" s="72">
        <f t="shared" si="32"/>
        <v>-60.103489928778444</v>
      </c>
      <c r="AW59" s="72">
        <f t="shared" si="32"/>
        <v>-74.01195952952358</v>
      </c>
      <c r="AX59" s="72">
        <f t="shared" si="32"/>
        <v>-87.920429130268502</v>
      </c>
      <c r="AY59" s="72">
        <f t="shared" si="32"/>
        <v>-101.82889873101364</v>
      </c>
      <c r="AZ59" s="72">
        <f t="shared" si="32"/>
        <v>-115.73736833175855</v>
      </c>
      <c r="BA59" s="72">
        <f t="shared" si="32"/>
        <v>-129.6458379325037</v>
      </c>
      <c r="BB59" s="72">
        <f t="shared" si="32"/>
        <v>-143.55430753324859</v>
      </c>
      <c r="BC59" s="72">
        <f t="shared" si="32"/>
        <v>-157.46277713399374</v>
      </c>
      <c r="BD59" s="72">
        <f t="shared" si="32"/>
        <v>-82.214390319706482</v>
      </c>
      <c r="BE59" s="72">
        <f t="shared" si="32"/>
        <v>-1.1768705046776295E-2</v>
      </c>
      <c r="BF59" s="72">
        <f t="shared" si="32"/>
        <v>-1.1768705046776295E-2</v>
      </c>
      <c r="BG59" s="72">
        <f t="shared" si="32"/>
        <v>-1.1768705046776295E-2</v>
      </c>
      <c r="BH59" s="72">
        <f t="shared" si="32"/>
        <v>-1.1768705046776295E-2</v>
      </c>
      <c r="BI59" s="72">
        <f t="shared" si="32"/>
        <v>-1.1768705046776295E-2</v>
      </c>
      <c r="BJ59" s="72">
        <f t="shared" si="32"/>
        <v>-1.1768705046776295E-2</v>
      </c>
      <c r="BK59" s="72">
        <f t="shared" si="32"/>
        <v>-1.1768705046776295E-2</v>
      </c>
      <c r="BL59" s="72">
        <f t="shared" si="32"/>
        <v>-1.1768705046776295E-2</v>
      </c>
      <c r="BM59" s="35"/>
      <c r="BN59" s="72">
        <f>SUM(B59:BM59)</f>
        <v>10098.137722020636</v>
      </c>
      <c r="BO59" s="323"/>
    </row>
    <row r="60" spans="1:107" ht="15" customHeight="1" x14ac:dyDescent="0.2">
      <c r="A60" s="34" t="s">
        <v>46</v>
      </c>
      <c r="B60" s="355">
        <f>'Capital Structure'!AC16</f>
        <v>9.5200000000000007E-2</v>
      </c>
      <c r="C60" s="355">
        <f>'Capital Structure'!$AC$16</f>
        <v>9.5200000000000007E-2</v>
      </c>
      <c r="D60" s="355">
        <f>'Capital Structure'!$AC$16</f>
        <v>9.5200000000000007E-2</v>
      </c>
      <c r="E60" s="355">
        <f>'Capital Structure'!$AC$16</f>
        <v>9.5200000000000007E-2</v>
      </c>
      <c r="F60" s="355">
        <f>'Capital Structure'!$AC$16</f>
        <v>9.5200000000000007E-2</v>
      </c>
      <c r="G60" s="355">
        <f>'Capital Structure'!$AC$16</f>
        <v>9.5200000000000007E-2</v>
      </c>
      <c r="H60" s="355">
        <f>'Capital Structure'!$AC$16</f>
        <v>9.5200000000000007E-2</v>
      </c>
      <c r="I60" s="355">
        <f>'Capital Structure'!$AC$16</f>
        <v>9.5200000000000007E-2</v>
      </c>
      <c r="J60" s="355">
        <f>'Capital Structure'!$AC$16</f>
        <v>9.5200000000000007E-2</v>
      </c>
      <c r="K60" s="355">
        <f>'Capital Structure'!$AC$16</f>
        <v>9.5200000000000007E-2</v>
      </c>
      <c r="L60" s="355">
        <f>'Capital Structure'!$AC$16</f>
        <v>9.5200000000000007E-2</v>
      </c>
      <c r="M60" s="355">
        <f>'Capital Structure'!$AC$16</f>
        <v>9.5200000000000007E-2</v>
      </c>
      <c r="N60" s="355">
        <f>'Capital Structure'!$AC$16</f>
        <v>9.5200000000000007E-2</v>
      </c>
      <c r="O60" s="355">
        <f>'Capital Structure'!$AC$16</f>
        <v>9.5200000000000007E-2</v>
      </c>
      <c r="P60" s="355">
        <f>'Capital Structure'!$AC$16</f>
        <v>9.5200000000000007E-2</v>
      </c>
      <c r="Q60" s="355">
        <f>'Capital Structure'!$AC$16</f>
        <v>9.5200000000000007E-2</v>
      </c>
      <c r="R60" s="355">
        <f>'Capital Structure'!$AC$16</f>
        <v>9.5200000000000007E-2</v>
      </c>
      <c r="S60" s="355">
        <f>'Capital Structure'!$AC$16</f>
        <v>9.5200000000000007E-2</v>
      </c>
      <c r="T60" s="355">
        <f>'Capital Structure'!$AC$16</f>
        <v>9.5200000000000007E-2</v>
      </c>
      <c r="U60" s="355">
        <f>'Capital Structure'!$AC$16</f>
        <v>9.5200000000000007E-2</v>
      </c>
      <c r="V60" s="355">
        <f>'Capital Structure'!$AC$16</f>
        <v>9.5200000000000007E-2</v>
      </c>
      <c r="W60" s="355">
        <f>'Capital Structure'!$AC$16</f>
        <v>9.5200000000000007E-2</v>
      </c>
      <c r="X60" s="355">
        <f>'Capital Structure'!$AC$16</f>
        <v>9.5200000000000007E-2</v>
      </c>
      <c r="Y60" s="355">
        <f>'Capital Structure'!$AC$16</f>
        <v>9.5200000000000007E-2</v>
      </c>
      <c r="Z60" s="355">
        <f>'Capital Structure'!$AC$16</f>
        <v>9.5200000000000007E-2</v>
      </c>
      <c r="AA60" s="355">
        <f>'Capital Structure'!$AC$16</f>
        <v>9.5200000000000007E-2</v>
      </c>
      <c r="AB60" s="355">
        <f>'Capital Structure'!$AC$16</f>
        <v>9.5200000000000007E-2</v>
      </c>
      <c r="AC60" s="355">
        <f>'Capital Structure'!$AC$16</f>
        <v>9.5200000000000007E-2</v>
      </c>
      <c r="AD60" s="355">
        <f>'Capital Structure'!$AC$16</f>
        <v>9.5200000000000007E-2</v>
      </c>
      <c r="AE60" s="355">
        <f>'Capital Structure'!$AC$16</f>
        <v>9.5200000000000007E-2</v>
      </c>
      <c r="AF60" s="355">
        <f>'Capital Structure'!$AC$16</f>
        <v>9.5200000000000007E-2</v>
      </c>
      <c r="AG60" s="355">
        <f>'Capital Structure'!$AC$16</f>
        <v>9.5200000000000007E-2</v>
      </c>
      <c r="AH60" s="355">
        <f>'Capital Structure'!$AC$16</f>
        <v>9.5200000000000007E-2</v>
      </c>
      <c r="AI60" s="355">
        <f>'Capital Structure'!$AC$16</f>
        <v>9.5200000000000007E-2</v>
      </c>
      <c r="AJ60" s="355">
        <f>'Capital Structure'!$AC$16</f>
        <v>9.5200000000000007E-2</v>
      </c>
      <c r="AK60" s="355">
        <f>'Capital Structure'!$AC$16</f>
        <v>9.5200000000000007E-2</v>
      </c>
      <c r="AL60" s="355">
        <f>'Capital Structure'!$AC$16</f>
        <v>9.5200000000000007E-2</v>
      </c>
      <c r="AM60" s="355">
        <f>'Capital Structure'!$AC$16</f>
        <v>9.5200000000000007E-2</v>
      </c>
      <c r="AN60" s="355">
        <f>'Capital Structure'!$AC$16</f>
        <v>9.5200000000000007E-2</v>
      </c>
      <c r="AO60" s="355">
        <f>'Capital Structure'!$AC$16</f>
        <v>9.5200000000000007E-2</v>
      </c>
      <c r="AP60" s="355">
        <f>'Capital Structure'!$AC$16</f>
        <v>9.5200000000000007E-2</v>
      </c>
      <c r="AQ60" s="355">
        <f>'Capital Structure'!$AC$16</f>
        <v>9.5200000000000007E-2</v>
      </c>
      <c r="AR60" s="355">
        <f>'Capital Structure'!$AC$16</f>
        <v>9.5200000000000007E-2</v>
      </c>
      <c r="AS60" s="355">
        <f>'Capital Structure'!$AC$16</f>
        <v>9.5200000000000007E-2</v>
      </c>
      <c r="AT60" s="355">
        <f>'Capital Structure'!$AC$16</f>
        <v>9.5200000000000007E-2</v>
      </c>
      <c r="AU60" s="355">
        <f>'Capital Structure'!$AC$16</f>
        <v>9.5200000000000007E-2</v>
      </c>
      <c r="AV60" s="355">
        <f>'Capital Structure'!$AC$16</f>
        <v>9.5200000000000007E-2</v>
      </c>
      <c r="AW60" s="355">
        <f>'Capital Structure'!$AC$16</f>
        <v>9.5200000000000007E-2</v>
      </c>
      <c r="AX60" s="355">
        <f>'Capital Structure'!$AC$16</f>
        <v>9.5200000000000007E-2</v>
      </c>
      <c r="AY60" s="355">
        <f>'Capital Structure'!$AC$16</f>
        <v>9.5200000000000007E-2</v>
      </c>
      <c r="AZ60" s="355">
        <f>'Capital Structure'!$AC$16</f>
        <v>9.5200000000000007E-2</v>
      </c>
      <c r="BA60" s="355">
        <f>'Capital Structure'!$AC$16</f>
        <v>9.5200000000000007E-2</v>
      </c>
      <c r="BB60" s="355">
        <f>'Capital Structure'!$AC$16</f>
        <v>9.5200000000000007E-2</v>
      </c>
      <c r="BC60" s="355">
        <f>'Capital Structure'!$AC$16</f>
        <v>9.5200000000000007E-2</v>
      </c>
      <c r="BD60" s="355">
        <f>'Capital Structure'!$AC$16</f>
        <v>9.5200000000000007E-2</v>
      </c>
      <c r="BE60" s="355">
        <f>'Capital Structure'!$AC$16</f>
        <v>9.5200000000000007E-2</v>
      </c>
      <c r="BF60" s="355">
        <f>'Capital Structure'!$AC$16</f>
        <v>9.5200000000000007E-2</v>
      </c>
      <c r="BG60" s="355">
        <f>'Capital Structure'!$AC$16</f>
        <v>9.5200000000000007E-2</v>
      </c>
      <c r="BH60" s="355">
        <f>'Capital Structure'!$AC$16</f>
        <v>9.5200000000000007E-2</v>
      </c>
      <c r="BI60" s="355">
        <f>'Capital Structure'!$AC$16</f>
        <v>9.5200000000000007E-2</v>
      </c>
      <c r="BJ60" s="355">
        <f>'Capital Structure'!$AC$16</f>
        <v>9.5200000000000007E-2</v>
      </c>
      <c r="BK60" s="355">
        <f>'Capital Structure'!$AC$16</f>
        <v>9.5200000000000007E-2</v>
      </c>
      <c r="BL60" s="355">
        <f>'Capital Structure'!$AC$16</f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3">+B59*B60</f>
        <v>0</v>
      </c>
      <c r="C61" s="72">
        <f t="shared" si="33"/>
        <v>0</v>
      </c>
      <c r="D61" s="72">
        <f t="shared" si="33"/>
        <v>0</v>
      </c>
      <c r="E61" s="72">
        <f t="shared" si="33"/>
        <v>0</v>
      </c>
      <c r="F61" s="72">
        <f>+F59*F60</f>
        <v>0</v>
      </c>
      <c r="G61" s="72">
        <f t="shared" ref="G61:BL61" si="34">+G59*G60</f>
        <v>32.938768794706881</v>
      </c>
      <c r="H61" s="72">
        <f t="shared" si="34"/>
        <v>64.541492068005269</v>
      </c>
      <c r="I61" s="72">
        <f t="shared" si="34"/>
        <v>61.920004887728773</v>
      </c>
      <c r="J61" s="72">
        <f t="shared" si="34"/>
        <v>59.395804100011702</v>
      </c>
      <c r="K61" s="72">
        <f t="shared" si="34"/>
        <v>56.961607230171083</v>
      </c>
      <c r="L61" s="72">
        <f t="shared" si="34"/>
        <v>54.610691993884188</v>
      </c>
      <c r="M61" s="72">
        <f t="shared" si="34"/>
        <v>52.336802932128514</v>
      </c>
      <c r="N61" s="72">
        <f t="shared" si="34"/>
        <v>50.134151411181698</v>
      </c>
      <c r="O61" s="72">
        <f t="shared" si="34"/>
        <v>47.971273405810983</v>
      </c>
      <c r="P61" s="72">
        <f t="shared" si="34"/>
        <v>45.813997304042545</v>
      </c>
      <c r="Q61" s="72">
        <f t="shared" si="34"/>
        <v>43.656721202274106</v>
      </c>
      <c r="R61" s="72">
        <f t="shared" si="34"/>
        <v>41.499445100505667</v>
      </c>
      <c r="S61" s="72">
        <f t="shared" si="34"/>
        <v>39.342168998737229</v>
      </c>
      <c r="T61" s="72">
        <f t="shared" si="34"/>
        <v>37.184892896968783</v>
      </c>
      <c r="U61" s="72">
        <f t="shared" si="34"/>
        <v>35.027616795200352</v>
      </c>
      <c r="V61" s="72">
        <f t="shared" si="34"/>
        <v>32.870340693431899</v>
      </c>
      <c r="W61" s="72">
        <f t="shared" si="34"/>
        <v>30.713064591663461</v>
      </c>
      <c r="X61" s="72">
        <f t="shared" si="34"/>
        <v>28.555788489895022</v>
      </c>
      <c r="Y61" s="72">
        <f t="shared" si="34"/>
        <v>26.398512388126587</v>
      </c>
      <c r="Z61" s="72">
        <f t="shared" si="34"/>
        <v>24.241236286358145</v>
      </c>
      <c r="AA61" s="72">
        <f t="shared" si="34"/>
        <v>22.292257633534081</v>
      </c>
      <c r="AB61" s="72">
        <f t="shared" si="34"/>
        <v>20.759873878598778</v>
      </c>
      <c r="AC61" s="72">
        <f t="shared" si="34"/>
        <v>19.435787572607865</v>
      </c>
      <c r="AD61" s="72">
        <f t="shared" si="34"/>
        <v>18.111701266616937</v>
      </c>
      <c r="AE61" s="72">
        <f t="shared" si="34"/>
        <v>16.787614960626019</v>
      </c>
      <c r="AF61" s="72">
        <f t="shared" si="34"/>
        <v>15.463528654635093</v>
      </c>
      <c r="AG61" s="72">
        <f t="shared" si="34"/>
        <v>14.139442348644179</v>
      </c>
      <c r="AH61" s="72">
        <f t="shared" si="34"/>
        <v>12.815356042653251</v>
      </c>
      <c r="AI61" s="72">
        <f t="shared" si="34"/>
        <v>11.491269736662332</v>
      </c>
      <c r="AJ61" s="72">
        <f t="shared" si="34"/>
        <v>10.167183430671409</v>
      </c>
      <c r="AK61" s="72">
        <f t="shared" si="34"/>
        <v>8.8430971246804724</v>
      </c>
      <c r="AL61" s="72">
        <f t="shared" si="34"/>
        <v>7.5190108186895577</v>
      </c>
      <c r="AM61" s="72">
        <f t="shared" si="34"/>
        <v>6.194924512698619</v>
      </c>
      <c r="AN61" s="72">
        <f t="shared" si="34"/>
        <v>4.8708382067077043</v>
      </c>
      <c r="AO61" s="72">
        <f t="shared" si="34"/>
        <v>3.5467519007167669</v>
      </c>
      <c r="AP61" s="72">
        <f t="shared" si="34"/>
        <v>2.2226655947258509</v>
      </c>
      <c r="AQ61" s="72">
        <f t="shared" si="34"/>
        <v>0.89857928873491366</v>
      </c>
      <c r="AR61" s="72">
        <f t="shared" si="34"/>
        <v>-0.42550701725600204</v>
      </c>
      <c r="AS61" s="72">
        <f t="shared" si="34"/>
        <v>-1.7495933232469392</v>
      </c>
      <c r="AT61" s="72">
        <f t="shared" si="34"/>
        <v>-3.0736796292378554</v>
      </c>
      <c r="AU61" s="72">
        <f t="shared" si="34"/>
        <v>-4.3977659352287919</v>
      </c>
      <c r="AV61" s="72">
        <f t="shared" si="34"/>
        <v>-5.7218522412197084</v>
      </c>
      <c r="AW61" s="72">
        <f t="shared" si="34"/>
        <v>-7.0459385472106453</v>
      </c>
      <c r="AX61" s="72">
        <f t="shared" si="34"/>
        <v>-8.3700248532015618</v>
      </c>
      <c r="AY61" s="72">
        <f t="shared" si="34"/>
        <v>-9.6941111591924987</v>
      </c>
      <c r="AZ61" s="72">
        <f t="shared" si="34"/>
        <v>-11.018197465183414</v>
      </c>
      <c r="BA61" s="72">
        <f t="shared" si="34"/>
        <v>-12.342283771174353</v>
      </c>
      <c r="BB61" s="72">
        <f t="shared" si="34"/>
        <v>-13.666370077165267</v>
      </c>
      <c r="BC61" s="72">
        <f t="shared" si="34"/>
        <v>-14.990456383156205</v>
      </c>
      <c r="BD61" s="72">
        <f t="shared" si="34"/>
        <v>-7.8268099584360575</v>
      </c>
      <c r="BE61" s="72">
        <f t="shared" si="34"/>
        <v>-1.1203807204531035E-3</v>
      </c>
      <c r="BF61" s="72">
        <f t="shared" si="34"/>
        <v>-1.1203807204531035E-3</v>
      </c>
      <c r="BG61" s="72">
        <f t="shared" si="34"/>
        <v>-1.1203807204531035E-3</v>
      </c>
      <c r="BH61" s="72">
        <f t="shared" si="34"/>
        <v>-1.1203807204531035E-3</v>
      </c>
      <c r="BI61" s="72">
        <f t="shared" si="34"/>
        <v>-1.1203807204531035E-3</v>
      </c>
      <c r="BJ61" s="72">
        <f t="shared" si="34"/>
        <v>-1.1203807204531035E-3</v>
      </c>
      <c r="BK61" s="72">
        <f t="shared" si="34"/>
        <v>-1.1203807204531035E-3</v>
      </c>
      <c r="BL61" s="72">
        <f t="shared" si="34"/>
        <v>-1.1203807204531035E-3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5">B56</f>
        <v>0</v>
      </c>
      <c r="C62" s="65">
        <f t="shared" si="35"/>
        <v>0</v>
      </c>
      <c r="D62" s="65">
        <f t="shared" si="35"/>
        <v>0</v>
      </c>
      <c r="E62" s="65">
        <f t="shared" si="35"/>
        <v>0</v>
      </c>
      <c r="F62" s="65">
        <f t="shared" si="35"/>
        <v>0</v>
      </c>
      <c r="G62" s="65">
        <f t="shared" si="35"/>
        <v>55.79631788203659</v>
      </c>
      <c r="H62" s="65">
        <f t="shared" si="35"/>
        <v>55.79631788203659</v>
      </c>
      <c r="I62" s="65">
        <f t="shared" si="35"/>
        <v>55.79631788203659</v>
      </c>
      <c r="J62" s="65">
        <f t="shared" si="35"/>
        <v>55.79631788203659</v>
      </c>
      <c r="K62" s="65">
        <f t="shared" si="35"/>
        <v>55.79631788203659</v>
      </c>
      <c r="L62" s="65">
        <f t="shared" si="35"/>
        <v>55.79631788203659</v>
      </c>
      <c r="M62" s="65">
        <f t="shared" si="35"/>
        <v>55.79631788203659</v>
      </c>
      <c r="N62" s="65">
        <f t="shared" si="35"/>
        <v>55.79631788203659</v>
      </c>
      <c r="O62" s="65">
        <f t="shared" si="35"/>
        <v>55.79631788203659</v>
      </c>
      <c r="P62" s="65">
        <f t="shared" si="35"/>
        <v>55.79631788203659</v>
      </c>
      <c r="Q62" s="65">
        <f t="shared" si="35"/>
        <v>55.79631788203659</v>
      </c>
      <c r="R62" s="65">
        <f t="shared" si="35"/>
        <v>55.79631788203659</v>
      </c>
      <c r="S62" s="65">
        <f t="shared" si="35"/>
        <v>55.79631788203659</v>
      </c>
      <c r="T62" s="65">
        <f t="shared" si="35"/>
        <v>55.79631788203659</v>
      </c>
      <c r="U62" s="65">
        <f t="shared" si="35"/>
        <v>55.79631788203659</v>
      </c>
      <c r="V62" s="65">
        <f t="shared" si="35"/>
        <v>55.79631788203659</v>
      </c>
      <c r="W62" s="65">
        <f t="shared" si="35"/>
        <v>55.79631788203659</v>
      </c>
      <c r="X62" s="65">
        <f t="shared" si="35"/>
        <v>55.79631788203659</v>
      </c>
      <c r="Y62" s="65">
        <f t="shared" si="35"/>
        <v>55.79631788203659</v>
      </c>
      <c r="Z62" s="65">
        <f t="shared" si="35"/>
        <v>55.79631788203659</v>
      </c>
      <c r="AA62" s="65">
        <f t="shared" si="35"/>
        <v>55.79631788203659</v>
      </c>
      <c r="AB62" s="65">
        <f t="shared" si="35"/>
        <v>55.79631788203659</v>
      </c>
      <c r="AC62" s="65">
        <f t="shared" si="35"/>
        <v>55.79631788203659</v>
      </c>
      <c r="AD62" s="65">
        <f t="shared" si="35"/>
        <v>55.79631788203659</v>
      </c>
      <c r="AE62" s="65">
        <f t="shared" si="35"/>
        <v>55.79631788203659</v>
      </c>
      <c r="AF62" s="65">
        <f t="shared" si="35"/>
        <v>55.79631788203659</v>
      </c>
      <c r="AG62" s="65">
        <f t="shared" si="35"/>
        <v>55.79631788203659</v>
      </c>
      <c r="AH62" s="65">
        <f t="shared" si="35"/>
        <v>55.79631788203659</v>
      </c>
      <c r="AI62" s="65">
        <f t="shared" si="35"/>
        <v>55.79631788203659</v>
      </c>
      <c r="AJ62" s="65">
        <f t="shared" si="35"/>
        <v>55.79631788203659</v>
      </c>
      <c r="AK62" s="65">
        <f t="shared" si="35"/>
        <v>55.79631788203659</v>
      </c>
      <c r="AL62" s="65">
        <f t="shared" si="35"/>
        <v>55.79631788203659</v>
      </c>
      <c r="AM62" s="65">
        <f t="shared" si="35"/>
        <v>55.79631788203659</v>
      </c>
      <c r="AN62" s="65">
        <f t="shared" si="35"/>
        <v>55.79631788203659</v>
      </c>
      <c r="AO62" s="65">
        <f t="shared" si="35"/>
        <v>55.79631788203659</v>
      </c>
      <c r="AP62" s="65">
        <f t="shared" si="35"/>
        <v>55.79631788203659</v>
      </c>
      <c r="AQ62" s="65">
        <f t="shared" si="35"/>
        <v>55.79631788203659</v>
      </c>
      <c r="AR62" s="65">
        <f t="shared" si="35"/>
        <v>55.79631788203659</v>
      </c>
      <c r="AS62" s="65">
        <f t="shared" si="35"/>
        <v>55.79631788203659</v>
      </c>
      <c r="AT62" s="65">
        <f t="shared" si="35"/>
        <v>55.79631788203659</v>
      </c>
      <c r="AU62" s="65">
        <f t="shared" si="35"/>
        <v>55.79631788203659</v>
      </c>
      <c r="AV62" s="65">
        <f t="shared" si="35"/>
        <v>55.79631788203659</v>
      </c>
      <c r="AW62" s="65">
        <f t="shared" si="35"/>
        <v>55.79631788203659</v>
      </c>
      <c r="AX62" s="65">
        <f t="shared" si="35"/>
        <v>55.79631788203659</v>
      </c>
      <c r="AY62" s="65">
        <f t="shared" si="35"/>
        <v>55.79631788203659</v>
      </c>
      <c r="AZ62" s="65">
        <f t="shared" si="35"/>
        <v>55.79631788203659</v>
      </c>
      <c r="BA62" s="65">
        <f t="shared" si="35"/>
        <v>55.79631788203659</v>
      </c>
      <c r="BB62" s="65">
        <f t="shared" si="35"/>
        <v>55.79631788203659</v>
      </c>
      <c r="BC62" s="65">
        <f t="shared" si="35"/>
        <v>55.79631788203659</v>
      </c>
      <c r="BD62" s="65">
        <f t="shared" si="35"/>
        <v>20.133575316023801</v>
      </c>
      <c r="BE62" s="65">
        <f t="shared" si="35"/>
        <v>0</v>
      </c>
      <c r="BF62" s="65">
        <f t="shared" si="35"/>
        <v>0</v>
      </c>
      <c r="BG62" s="65">
        <f t="shared" si="35"/>
        <v>0</v>
      </c>
      <c r="BH62" s="65">
        <f t="shared" si="35"/>
        <v>0</v>
      </c>
      <c r="BI62" s="65">
        <f t="shared" si="35"/>
        <v>0</v>
      </c>
      <c r="BJ62" s="65">
        <f t="shared" si="35"/>
        <v>0</v>
      </c>
      <c r="BK62" s="65">
        <f t="shared" si="35"/>
        <v>0</v>
      </c>
      <c r="BL62" s="65">
        <f t="shared" si="35"/>
        <v>0</v>
      </c>
      <c r="BM62" s="35"/>
      <c r="BN62" s="72">
        <f>SUM(B62:BM62)</f>
        <v>2754.1531515358161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6">SUM(C61:C62)</f>
        <v>0</v>
      </c>
      <c r="D63" s="72">
        <f t="shared" si="36"/>
        <v>0</v>
      </c>
      <c r="E63" s="72">
        <f t="shared" si="36"/>
        <v>0</v>
      </c>
      <c r="F63" s="72">
        <f t="shared" si="36"/>
        <v>0</v>
      </c>
      <c r="G63" s="72">
        <f t="shared" si="36"/>
        <v>88.735086676743464</v>
      </c>
      <c r="H63" s="72">
        <f t="shared" si="36"/>
        <v>120.33780995004186</v>
      </c>
      <c r="I63" s="72">
        <f t="shared" si="36"/>
        <v>117.71632276976536</v>
      </c>
      <c r="J63" s="72">
        <f t="shared" si="36"/>
        <v>115.19212198204829</v>
      </c>
      <c r="K63" s="72">
        <f t="shared" si="36"/>
        <v>112.75792511220767</v>
      </c>
      <c r="L63" s="72">
        <f t="shared" si="36"/>
        <v>110.40700987592078</v>
      </c>
      <c r="M63" s="72">
        <f t="shared" si="36"/>
        <v>108.1331208141651</v>
      </c>
      <c r="N63" s="72">
        <f t="shared" si="36"/>
        <v>105.93046929321829</v>
      </c>
      <c r="O63" s="72">
        <f t="shared" si="36"/>
        <v>103.76759128784758</v>
      </c>
      <c r="P63" s="72">
        <f t="shared" si="36"/>
        <v>101.61031518607913</v>
      </c>
      <c r="Q63" s="72">
        <f t="shared" si="36"/>
        <v>99.453039084310689</v>
      </c>
      <c r="R63" s="72">
        <f t="shared" si="36"/>
        <v>97.295762982542257</v>
      </c>
      <c r="S63" s="72">
        <f t="shared" si="36"/>
        <v>95.138486880773826</v>
      </c>
      <c r="T63" s="72">
        <f t="shared" si="36"/>
        <v>92.98121077900538</v>
      </c>
      <c r="U63" s="72">
        <f t="shared" si="36"/>
        <v>90.823934677236934</v>
      </c>
      <c r="V63" s="72">
        <f t="shared" si="36"/>
        <v>88.666658575468489</v>
      </c>
      <c r="W63" s="72">
        <f t="shared" si="36"/>
        <v>86.509382473700043</v>
      </c>
      <c r="X63" s="72">
        <f t="shared" si="36"/>
        <v>84.352106371931612</v>
      </c>
      <c r="Y63" s="72">
        <f t="shared" si="36"/>
        <v>82.19483027016318</v>
      </c>
      <c r="Z63" s="72">
        <f t="shared" si="36"/>
        <v>80.037554168394735</v>
      </c>
      <c r="AA63" s="72">
        <f t="shared" si="36"/>
        <v>78.088575515570668</v>
      </c>
      <c r="AB63" s="72">
        <f t="shared" si="36"/>
        <v>76.556191760635372</v>
      </c>
      <c r="AC63" s="72">
        <f t="shared" si="36"/>
        <v>75.232105454644454</v>
      </c>
      <c r="AD63" s="72">
        <f t="shared" si="36"/>
        <v>73.908019148653523</v>
      </c>
      <c r="AE63" s="72">
        <f t="shared" si="36"/>
        <v>72.583932842662605</v>
      </c>
      <c r="AF63" s="72">
        <f t="shared" si="36"/>
        <v>71.259846536671688</v>
      </c>
      <c r="AG63" s="72">
        <f t="shared" si="36"/>
        <v>69.935760230680771</v>
      </c>
      <c r="AH63" s="72">
        <f t="shared" si="36"/>
        <v>68.611673924689839</v>
      </c>
      <c r="AI63" s="72">
        <f t="shared" si="36"/>
        <v>67.287587618698922</v>
      </c>
      <c r="AJ63" s="72">
        <f t="shared" si="36"/>
        <v>65.963501312708004</v>
      </c>
      <c r="AK63" s="72">
        <f t="shared" si="36"/>
        <v>64.639415006717059</v>
      </c>
      <c r="AL63" s="72">
        <f t="shared" si="36"/>
        <v>63.315328700726148</v>
      </c>
      <c r="AM63" s="72">
        <f t="shared" si="36"/>
        <v>61.99124239473521</v>
      </c>
      <c r="AN63" s="72">
        <f t="shared" si="36"/>
        <v>60.667156088744292</v>
      </c>
      <c r="AO63" s="72">
        <f t="shared" si="36"/>
        <v>59.343069782753354</v>
      </c>
      <c r="AP63" s="72">
        <f t="shared" si="36"/>
        <v>58.018983476762443</v>
      </c>
      <c r="AQ63" s="72">
        <f t="shared" si="36"/>
        <v>56.694897170771505</v>
      </c>
      <c r="AR63" s="72">
        <f t="shared" si="36"/>
        <v>55.370810864780587</v>
      </c>
      <c r="AS63" s="72">
        <f t="shared" si="36"/>
        <v>54.046724558789649</v>
      </c>
      <c r="AT63" s="72">
        <f t="shared" si="36"/>
        <v>52.722638252798731</v>
      </c>
      <c r="AU63" s="72">
        <f t="shared" si="36"/>
        <v>51.3985519468078</v>
      </c>
      <c r="AV63" s="72">
        <f t="shared" si="36"/>
        <v>50.074465640816882</v>
      </c>
      <c r="AW63" s="72">
        <f t="shared" si="36"/>
        <v>48.750379334825944</v>
      </c>
      <c r="AX63" s="72">
        <f t="shared" si="36"/>
        <v>47.426293028835026</v>
      </c>
      <c r="AY63" s="72">
        <f t="shared" si="36"/>
        <v>46.102206722844087</v>
      </c>
      <c r="AZ63" s="72">
        <f t="shared" si="36"/>
        <v>44.778120416853177</v>
      </c>
      <c r="BA63" s="72">
        <f t="shared" si="36"/>
        <v>43.454034110862239</v>
      </c>
      <c r="BB63" s="72">
        <f t="shared" si="36"/>
        <v>42.129947804871321</v>
      </c>
      <c r="BC63" s="72">
        <f t="shared" si="36"/>
        <v>40.805861498880382</v>
      </c>
      <c r="BD63" s="72">
        <f t="shared" si="36"/>
        <v>12.306765357587743</v>
      </c>
      <c r="BE63" s="72">
        <f t="shared" si="36"/>
        <v>-1.1203807204531035E-3</v>
      </c>
      <c r="BF63" s="72">
        <f t="shared" si="36"/>
        <v>-1.1203807204531035E-3</v>
      </c>
      <c r="BG63" s="72">
        <f t="shared" si="36"/>
        <v>-1.1203807204531035E-3</v>
      </c>
      <c r="BH63" s="72">
        <f t="shared" si="36"/>
        <v>-1.1203807204531035E-3</v>
      </c>
      <c r="BI63" s="72">
        <f t="shared" si="36"/>
        <v>-1.1203807204531035E-3</v>
      </c>
      <c r="BJ63" s="72">
        <f t="shared" si="36"/>
        <v>-1.1203807204531035E-3</v>
      </c>
      <c r="BK63" s="72">
        <f t="shared" si="36"/>
        <v>-1.1203807204531035E-3</v>
      </c>
      <c r="BL63" s="72">
        <f t="shared" si="36"/>
        <v>-1.1203807204531035E-3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7">F64</f>
        <v>1.0297600659046442</v>
      </c>
      <c r="H64" s="211">
        <f t="shared" si="37"/>
        <v>1.0297600659046442</v>
      </c>
      <c r="I64" s="211">
        <f t="shared" si="37"/>
        <v>1.0297600659046442</v>
      </c>
      <c r="J64" s="211">
        <f t="shared" si="37"/>
        <v>1.0297600659046442</v>
      </c>
      <c r="K64" s="211">
        <f t="shared" si="37"/>
        <v>1.0297600659046442</v>
      </c>
      <c r="L64" s="211">
        <f t="shared" si="37"/>
        <v>1.0297600659046442</v>
      </c>
      <c r="M64" s="211">
        <f t="shared" si="37"/>
        <v>1.0297600659046442</v>
      </c>
      <c r="N64" s="211">
        <f t="shared" si="37"/>
        <v>1.0297600659046442</v>
      </c>
      <c r="O64" s="211">
        <f t="shared" si="37"/>
        <v>1.0297600659046442</v>
      </c>
      <c r="P64" s="211">
        <f t="shared" si="37"/>
        <v>1.0297600659046442</v>
      </c>
      <c r="Q64" s="211">
        <f t="shared" si="37"/>
        <v>1.0297600659046442</v>
      </c>
      <c r="R64" s="211">
        <f t="shared" si="37"/>
        <v>1.0297600659046442</v>
      </c>
      <c r="S64" s="211">
        <f t="shared" si="37"/>
        <v>1.0297600659046442</v>
      </c>
      <c r="T64" s="211">
        <f t="shared" si="37"/>
        <v>1.0297600659046442</v>
      </c>
      <c r="U64" s="211">
        <f t="shared" si="37"/>
        <v>1.0297600659046442</v>
      </c>
      <c r="V64" s="211">
        <f t="shared" si="37"/>
        <v>1.0297600659046442</v>
      </c>
      <c r="W64" s="211">
        <f t="shared" si="37"/>
        <v>1.0297600659046442</v>
      </c>
      <c r="X64" s="211">
        <f t="shared" si="37"/>
        <v>1.0297600659046442</v>
      </c>
      <c r="Y64" s="211">
        <f t="shared" si="37"/>
        <v>1.0297600659046442</v>
      </c>
      <c r="Z64" s="211">
        <f t="shared" si="37"/>
        <v>1.0297600659046442</v>
      </c>
      <c r="AA64" s="211">
        <f t="shared" si="37"/>
        <v>1.0297600659046442</v>
      </c>
      <c r="AB64" s="211">
        <f t="shared" si="37"/>
        <v>1.0297600659046442</v>
      </c>
      <c r="AC64" s="211">
        <f t="shared" si="37"/>
        <v>1.0297600659046442</v>
      </c>
      <c r="AD64" s="211">
        <f t="shared" si="37"/>
        <v>1.0297600659046442</v>
      </c>
      <c r="AE64" s="211">
        <f t="shared" si="37"/>
        <v>1.0297600659046442</v>
      </c>
      <c r="AF64" s="211">
        <f t="shared" si="37"/>
        <v>1.0297600659046442</v>
      </c>
      <c r="AG64" s="211">
        <f t="shared" si="37"/>
        <v>1.0297600659046442</v>
      </c>
      <c r="AH64" s="211">
        <f t="shared" si="37"/>
        <v>1.0297600659046442</v>
      </c>
      <c r="AI64" s="211">
        <f t="shared" si="37"/>
        <v>1.0297600659046442</v>
      </c>
      <c r="AJ64" s="211">
        <f t="shared" si="37"/>
        <v>1.0297600659046442</v>
      </c>
      <c r="AK64" s="211">
        <f t="shared" si="37"/>
        <v>1.0297600659046442</v>
      </c>
      <c r="AL64" s="211">
        <f t="shared" si="37"/>
        <v>1.0297600659046442</v>
      </c>
      <c r="AM64" s="211">
        <f t="shared" si="37"/>
        <v>1.0297600659046442</v>
      </c>
      <c r="AN64" s="211">
        <f t="shared" si="37"/>
        <v>1.0297600659046442</v>
      </c>
      <c r="AO64" s="211">
        <f t="shared" si="37"/>
        <v>1.0297600659046442</v>
      </c>
      <c r="AP64" s="211">
        <f t="shared" si="37"/>
        <v>1.0297600659046442</v>
      </c>
      <c r="AQ64" s="211">
        <f t="shared" si="37"/>
        <v>1.0297600659046442</v>
      </c>
      <c r="AR64" s="211">
        <f t="shared" si="37"/>
        <v>1.0297600659046442</v>
      </c>
      <c r="AS64" s="211">
        <f t="shared" si="37"/>
        <v>1.0297600659046442</v>
      </c>
      <c r="AT64" s="211">
        <f t="shared" si="37"/>
        <v>1.0297600659046442</v>
      </c>
      <c r="AU64" s="211">
        <f t="shared" si="37"/>
        <v>1.0297600659046442</v>
      </c>
      <c r="AV64" s="211">
        <f t="shared" si="37"/>
        <v>1.0297600659046442</v>
      </c>
      <c r="AW64" s="211">
        <f t="shared" si="37"/>
        <v>1.0297600659046442</v>
      </c>
      <c r="AX64" s="211">
        <f t="shared" si="37"/>
        <v>1.0297600659046442</v>
      </c>
      <c r="AY64" s="211">
        <f t="shared" si="37"/>
        <v>1.0297600659046442</v>
      </c>
      <c r="AZ64" s="211">
        <f t="shared" si="37"/>
        <v>1.0297600659046442</v>
      </c>
      <c r="BA64" s="211">
        <f t="shared" si="37"/>
        <v>1.0297600659046442</v>
      </c>
      <c r="BB64" s="211">
        <f t="shared" si="37"/>
        <v>1.0297600659046442</v>
      </c>
      <c r="BC64" s="211">
        <f t="shared" si="37"/>
        <v>1.0297600659046442</v>
      </c>
      <c r="BD64" s="211">
        <f t="shared" si="37"/>
        <v>1.0297600659046442</v>
      </c>
      <c r="BE64" s="211">
        <f t="shared" si="37"/>
        <v>1.0297600659046442</v>
      </c>
      <c r="BF64" s="211">
        <f t="shared" si="37"/>
        <v>1.0297600659046442</v>
      </c>
      <c r="BG64" s="211">
        <f t="shared" si="37"/>
        <v>1.0297600659046442</v>
      </c>
      <c r="BH64" s="211">
        <f t="shared" si="37"/>
        <v>1.0297600659046442</v>
      </c>
      <c r="BI64" s="211">
        <f t="shared" si="37"/>
        <v>1.0297600659046442</v>
      </c>
      <c r="BJ64" s="211">
        <f t="shared" si="37"/>
        <v>1.0297600659046442</v>
      </c>
      <c r="BK64" s="211">
        <f t="shared" si="37"/>
        <v>1.0297600659046442</v>
      </c>
      <c r="BL64" s="211">
        <f t="shared" si="37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8">C63*C64</f>
        <v>0</v>
      </c>
      <c r="D65" s="116">
        <f t="shared" si="38"/>
        <v>0</v>
      </c>
      <c r="E65" s="116">
        <f t="shared" si="38"/>
        <v>0</v>
      </c>
      <c r="F65" s="116">
        <f t="shared" si="38"/>
        <v>0</v>
      </c>
      <c r="G65" s="116">
        <f t="shared" si="38"/>
        <v>91.375848704297667</v>
      </c>
      <c r="H65" s="116">
        <f t="shared" si="38"/>
        <v>123.91907110497566</v>
      </c>
      <c r="I65" s="116">
        <f t="shared" si="38"/>
        <v>121.21956829344595</v>
      </c>
      <c r="J65" s="116">
        <f t="shared" si="38"/>
        <v>118.62024712392986</v>
      </c>
      <c r="K65" s="116">
        <f t="shared" si="38"/>
        <v>116.1136083948179</v>
      </c>
      <c r="L65" s="116">
        <f t="shared" si="38"/>
        <v>113.69272976616288</v>
      </c>
      <c r="M65" s="116">
        <f t="shared" si="38"/>
        <v>111.3511696160695</v>
      </c>
      <c r="N65" s="116">
        <f t="shared" si="38"/>
        <v>109.08296704069436</v>
      </c>
      <c r="O65" s="116">
        <f t="shared" si="38"/>
        <v>106.8557216433401</v>
      </c>
      <c r="P65" s="116">
        <f t="shared" si="38"/>
        <v>104.63424486260851</v>
      </c>
      <c r="Q65" s="116">
        <f t="shared" si="38"/>
        <v>102.41276808187693</v>
      </c>
      <c r="R65" s="116">
        <f t="shared" si="38"/>
        <v>100.19129130114536</v>
      </c>
      <c r="S65" s="116">
        <f t="shared" si="38"/>
        <v>97.969814520413777</v>
      </c>
      <c r="T65" s="116">
        <f t="shared" si="38"/>
        <v>95.748337739682199</v>
      </c>
      <c r="U65" s="116">
        <f t="shared" si="38"/>
        <v>93.526860958950607</v>
      </c>
      <c r="V65" s="116">
        <f t="shared" si="38"/>
        <v>91.305384178219015</v>
      </c>
      <c r="W65" s="116">
        <f t="shared" si="38"/>
        <v>89.083907397487422</v>
      </c>
      <c r="X65" s="116">
        <f t="shared" si="38"/>
        <v>86.862430616755859</v>
      </c>
      <c r="Y65" s="116">
        <f t="shared" si="38"/>
        <v>84.640953836024281</v>
      </c>
      <c r="Z65" s="116">
        <f t="shared" si="38"/>
        <v>82.419477055292688</v>
      </c>
      <c r="AA65" s="116">
        <f t="shared" si="38"/>
        <v>80.412496669313839</v>
      </c>
      <c r="AB65" s="116">
        <f t="shared" si="38"/>
        <v>78.834509072840461</v>
      </c>
      <c r="AC65" s="116">
        <f t="shared" si="38"/>
        <v>77.471017871119813</v>
      </c>
      <c r="AD65" s="116">
        <f t="shared" si="38"/>
        <v>76.107526669399164</v>
      </c>
      <c r="AE65" s="116">
        <f t="shared" si="38"/>
        <v>74.744035467678515</v>
      </c>
      <c r="AF65" s="116">
        <f t="shared" si="38"/>
        <v>73.380544265957866</v>
      </c>
      <c r="AG65" s="116">
        <f t="shared" si="38"/>
        <v>72.017053064237231</v>
      </c>
      <c r="AH65" s="116">
        <f t="shared" si="38"/>
        <v>70.653561862516568</v>
      </c>
      <c r="AI65" s="116">
        <f t="shared" si="38"/>
        <v>69.290070660795919</v>
      </c>
      <c r="AJ65" s="116">
        <f t="shared" si="38"/>
        <v>67.926579459075285</v>
      </c>
      <c r="AK65" s="116">
        <f t="shared" si="38"/>
        <v>66.563088257354607</v>
      </c>
      <c r="AL65" s="116">
        <f t="shared" si="38"/>
        <v>65.199597055633973</v>
      </c>
      <c r="AM65" s="116">
        <f t="shared" si="38"/>
        <v>63.836105853913303</v>
      </c>
      <c r="AN65" s="116">
        <f t="shared" si="38"/>
        <v>62.472614652192661</v>
      </c>
      <c r="AO65" s="116">
        <f t="shared" si="38"/>
        <v>61.109123450471991</v>
      </c>
      <c r="AP65" s="116">
        <f t="shared" si="38"/>
        <v>59.745632248751356</v>
      </c>
      <c r="AQ65" s="116">
        <f t="shared" si="38"/>
        <v>58.382141047030693</v>
      </c>
      <c r="AR65" s="116">
        <f t="shared" si="38"/>
        <v>57.018649845310044</v>
      </c>
      <c r="AS65" s="116">
        <f t="shared" si="38"/>
        <v>55.655158643589381</v>
      </c>
      <c r="AT65" s="116">
        <f t="shared" si="38"/>
        <v>54.291667441868739</v>
      </c>
      <c r="AU65" s="116">
        <f t="shared" si="38"/>
        <v>52.928176240148076</v>
      </c>
      <c r="AV65" s="116">
        <f t="shared" si="38"/>
        <v>51.564685038427434</v>
      </c>
      <c r="AW65" s="116">
        <f t="shared" si="38"/>
        <v>50.201193836706771</v>
      </c>
      <c r="AX65" s="116">
        <f t="shared" si="38"/>
        <v>48.837702634986123</v>
      </c>
      <c r="AY65" s="116">
        <f t="shared" si="38"/>
        <v>47.474211433265459</v>
      </c>
      <c r="AZ65" s="116">
        <f t="shared" si="38"/>
        <v>46.110720231544825</v>
      </c>
      <c r="BA65" s="116">
        <f t="shared" si="38"/>
        <v>44.747229029824155</v>
      </c>
      <c r="BB65" s="116">
        <f t="shared" si="38"/>
        <v>43.383737828103513</v>
      </c>
      <c r="BC65" s="116">
        <f t="shared" si="38"/>
        <v>42.020246626382843</v>
      </c>
      <c r="BD65" s="116">
        <f t="shared" si="38"/>
        <v>12.673015505702546</v>
      </c>
      <c r="BE65" s="116">
        <f t="shared" si="38"/>
        <v>-1.1537233245320806E-3</v>
      </c>
      <c r="BF65" s="116">
        <f t="shared" si="38"/>
        <v>-1.1537233245320806E-3</v>
      </c>
      <c r="BG65" s="116">
        <f t="shared" si="38"/>
        <v>-1.1537233245320806E-3</v>
      </c>
      <c r="BH65" s="116">
        <f t="shared" si="38"/>
        <v>-1.1537233245320806E-3</v>
      </c>
      <c r="BI65" s="116">
        <f t="shared" si="38"/>
        <v>-1.1537233245320806E-3</v>
      </c>
      <c r="BJ65" s="116">
        <f t="shared" si="38"/>
        <v>-1.1537233245320806E-3</v>
      </c>
      <c r="BK65" s="116">
        <f t="shared" si="38"/>
        <v>-1.1537233245320806E-3</v>
      </c>
      <c r="BL65" s="116">
        <f t="shared" si="38"/>
        <v>-1.1537233245320806E-3</v>
      </c>
      <c r="BM65" s="110"/>
      <c r="BN65" s="304">
        <f>SUM(B65:BM65)</f>
        <v>3826.0692644137375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9">B20</f>
        <v>0</v>
      </c>
      <c r="C71" s="84">
        <f t="shared" si="39"/>
        <v>0</v>
      </c>
      <c r="D71" s="84">
        <f t="shared" si="39"/>
        <v>0</v>
      </c>
      <c r="E71" s="84">
        <f t="shared" si="39"/>
        <v>0</v>
      </c>
      <c r="F71" s="84">
        <f t="shared" si="39"/>
        <v>0</v>
      </c>
      <c r="G71" s="84">
        <f t="shared" si="39"/>
        <v>713.25485132025574</v>
      </c>
      <c r="H71" s="84">
        <f t="shared" si="39"/>
        <v>0</v>
      </c>
      <c r="I71" s="84">
        <f t="shared" si="39"/>
        <v>0</v>
      </c>
      <c r="J71" s="84">
        <f t="shared" si="39"/>
        <v>0</v>
      </c>
      <c r="K71" s="84">
        <f t="shared" si="39"/>
        <v>0</v>
      </c>
      <c r="L71" s="84">
        <f t="shared" si="39"/>
        <v>0</v>
      </c>
      <c r="M71" s="84">
        <f t="shared" si="39"/>
        <v>0</v>
      </c>
      <c r="N71" s="84">
        <f t="shared" si="39"/>
        <v>0</v>
      </c>
      <c r="O71" s="84">
        <f t="shared" si="39"/>
        <v>0</v>
      </c>
      <c r="P71" s="84">
        <f t="shared" si="39"/>
        <v>0</v>
      </c>
      <c r="Q71" s="84">
        <f t="shared" si="39"/>
        <v>0</v>
      </c>
      <c r="R71" s="84">
        <f t="shared" si="39"/>
        <v>0</v>
      </c>
      <c r="S71" s="84">
        <f t="shared" si="39"/>
        <v>0</v>
      </c>
      <c r="T71" s="84">
        <f t="shared" si="39"/>
        <v>0</v>
      </c>
      <c r="U71" s="84">
        <f t="shared" si="39"/>
        <v>0</v>
      </c>
      <c r="V71" s="84">
        <f t="shared" si="39"/>
        <v>0</v>
      </c>
      <c r="W71" s="84">
        <f t="shared" si="39"/>
        <v>0</v>
      </c>
      <c r="X71" s="84">
        <f t="shared" si="39"/>
        <v>0</v>
      </c>
      <c r="Y71" s="84">
        <f t="shared" si="39"/>
        <v>0</v>
      </c>
      <c r="Z71" s="84">
        <f t="shared" si="39"/>
        <v>0</v>
      </c>
      <c r="AA71" s="84">
        <f t="shared" si="39"/>
        <v>0</v>
      </c>
      <c r="AB71" s="84">
        <f t="shared" si="39"/>
        <v>0</v>
      </c>
      <c r="AC71" s="84">
        <f t="shared" si="39"/>
        <v>0</v>
      </c>
      <c r="AD71" s="84">
        <f t="shared" si="39"/>
        <v>0</v>
      </c>
      <c r="AE71" s="84">
        <f t="shared" si="39"/>
        <v>0</v>
      </c>
      <c r="AF71" s="84">
        <f t="shared" si="39"/>
        <v>0</v>
      </c>
      <c r="AG71" s="84">
        <f t="shared" si="39"/>
        <v>0</v>
      </c>
      <c r="AH71" s="84">
        <f t="shared" si="39"/>
        <v>0</v>
      </c>
      <c r="AI71" s="84">
        <f t="shared" si="39"/>
        <v>0</v>
      </c>
      <c r="AJ71" s="84">
        <f t="shared" si="39"/>
        <v>0</v>
      </c>
      <c r="AK71" s="84">
        <f t="shared" si="39"/>
        <v>0</v>
      </c>
      <c r="AL71" s="84">
        <f t="shared" si="39"/>
        <v>0</v>
      </c>
      <c r="AM71" s="84">
        <f t="shared" si="39"/>
        <v>0</v>
      </c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9"/>
        <v>0</v>
      </c>
      <c r="AR71" s="84">
        <f t="shared" si="39"/>
        <v>0</v>
      </c>
      <c r="AS71" s="84">
        <f t="shared" si="39"/>
        <v>0</v>
      </c>
      <c r="AT71" s="84">
        <f t="shared" si="39"/>
        <v>0</v>
      </c>
      <c r="AU71" s="84">
        <f t="shared" si="39"/>
        <v>0</v>
      </c>
      <c r="AV71" s="84">
        <f t="shared" si="39"/>
        <v>0</v>
      </c>
      <c r="AW71" s="84">
        <f t="shared" si="39"/>
        <v>0</v>
      </c>
      <c r="AX71" s="84">
        <f t="shared" si="39"/>
        <v>0</v>
      </c>
      <c r="AY71" s="84">
        <f t="shared" si="39"/>
        <v>0</v>
      </c>
      <c r="AZ71" s="84">
        <f t="shared" si="39"/>
        <v>0</v>
      </c>
      <c r="BA71" s="84">
        <f t="shared" si="39"/>
        <v>0</v>
      </c>
      <c r="BB71" s="84">
        <f t="shared" si="39"/>
        <v>0</v>
      </c>
      <c r="BC71" s="84">
        <f t="shared" si="39"/>
        <v>0</v>
      </c>
      <c r="BD71" s="84">
        <f t="shared" si="39"/>
        <v>-713.25485132025574</v>
      </c>
      <c r="BE71" s="84">
        <f t="shared" si="39"/>
        <v>0</v>
      </c>
      <c r="BF71" s="84">
        <f t="shared" si="39"/>
        <v>0</v>
      </c>
      <c r="BG71" s="84">
        <f t="shared" si="39"/>
        <v>0</v>
      </c>
      <c r="BH71" s="84">
        <f t="shared" si="39"/>
        <v>0</v>
      </c>
      <c r="BI71" s="84">
        <f t="shared" si="39"/>
        <v>0</v>
      </c>
      <c r="BJ71" s="84">
        <f t="shared" si="39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713.25485132025574</v>
      </c>
      <c r="H73" s="84">
        <f>SUM($B$71:H71)-SUM($B$72:H72)</f>
        <v>713.25485132025574</v>
      </c>
      <c r="I73" s="84">
        <f>SUM($B$71:I71)-SUM($B$72:I72)</f>
        <v>713.25485132025574</v>
      </c>
      <c r="J73" s="84">
        <f>SUM($B$71:J71)-SUM($B$72:J72)</f>
        <v>713.25485132025574</v>
      </c>
      <c r="K73" s="84">
        <f>SUM($B$71:K71)-SUM($B$72:K72)</f>
        <v>713.25485132025574</v>
      </c>
      <c r="L73" s="84">
        <f>SUM($B$71:L71)-SUM($B$72:L72)</f>
        <v>713.25485132025574</v>
      </c>
      <c r="M73" s="84">
        <f>SUM($B$71:M71)-SUM($B$72:M72)</f>
        <v>713.25485132025574</v>
      </c>
      <c r="N73" s="84">
        <f>SUM($B$71:N71)-SUM($B$72:N72)</f>
        <v>713.25485132025574</v>
      </c>
      <c r="O73" s="84">
        <f>SUM($B$71:O71)-SUM($B$72:O72)</f>
        <v>713.25485132025574</v>
      </c>
      <c r="P73" s="84">
        <f>SUM($B$71:P71)-SUM($B$72:P72)</f>
        <v>713.25485132025574</v>
      </c>
      <c r="Q73" s="84">
        <f>SUM($B$71:Q71)-SUM($B$72:Q72)</f>
        <v>713.25485132025574</v>
      </c>
      <c r="R73" s="84">
        <f>SUM($B$71:R71)-SUM($B$72:R72)</f>
        <v>713.25485132025574</v>
      </c>
      <c r="S73" s="84">
        <f>SUM($B$71:S71)-SUM($B$72:S72)</f>
        <v>713.25485132025574</v>
      </c>
      <c r="T73" s="84">
        <f>SUM($B$71:T71)-SUM($B$72:T72)</f>
        <v>713.25485132025574</v>
      </c>
      <c r="U73" s="84">
        <f>SUM($B$71:U71)-SUM($B$72:U72)</f>
        <v>713.25485132025574</v>
      </c>
      <c r="V73" s="84">
        <f>SUM($B$71:V71)-SUM($B$72:V72)</f>
        <v>713.25485132025574</v>
      </c>
      <c r="W73" s="84">
        <f>SUM($B$71:W71)-SUM($B$72:W72)</f>
        <v>713.25485132025574</v>
      </c>
      <c r="X73" s="84">
        <f>SUM($B$71:X71)-SUM($B$72:X72)</f>
        <v>713.25485132025574</v>
      </c>
      <c r="Y73" s="84">
        <f>SUM($B$71:Y71)-SUM($B$72:Y72)</f>
        <v>713.25485132025574</v>
      </c>
      <c r="Z73" s="84">
        <f>SUM($B$71:Z71)-SUM($B$72:Z72)</f>
        <v>713.25485132025574</v>
      </c>
      <c r="AA73" s="84">
        <f>SUM($B$71:AA71)-SUM($B$72:AA72)</f>
        <v>713.25485132025574</v>
      </c>
      <c r="AB73" s="84">
        <f>SUM($B$71:AB71)-SUM($B$72:AB72)</f>
        <v>713.25485132025574</v>
      </c>
      <c r="AC73" s="84">
        <f>SUM($B$71:AC71)-SUM($B$72:AC72)</f>
        <v>713.25485132025574</v>
      </c>
      <c r="AD73" s="84">
        <f>SUM($B$71:AD71)-SUM($B$72:AD72)</f>
        <v>713.25485132025574</v>
      </c>
      <c r="AE73" s="84">
        <f>SUM($B$71:AE71)-SUM($B$72:AE72)</f>
        <v>713.25485132025574</v>
      </c>
      <c r="AF73" s="84">
        <f>SUM($B$71:AF71)-SUM($B$72:AF72)</f>
        <v>713.25485132025574</v>
      </c>
      <c r="AG73" s="84">
        <f>SUM($B$71:AG71)-SUM($B$72:AG72)</f>
        <v>713.25485132025574</v>
      </c>
      <c r="AH73" s="84">
        <f>SUM($B$71:AH71)-SUM($B$72:AH72)</f>
        <v>713.25485132025574</v>
      </c>
      <c r="AI73" s="84">
        <f>SUM($B$71:AI71)-SUM($B$72:AI72)</f>
        <v>713.25485132025574</v>
      </c>
      <c r="AJ73" s="84">
        <f>SUM($B$71:AJ71)-SUM($B$72:AJ72)</f>
        <v>713.25485132025574</v>
      </c>
      <c r="AK73" s="84">
        <f>SUM($B$71:AK71)-SUM($B$72:AK72)</f>
        <v>713.25485132025574</v>
      </c>
      <c r="AL73" s="84">
        <f>SUM($B$71:AL71)-SUM($B$72:AL72)</f>
        <v>713.25485132025574</v>
      </c>
      <c r="AM73" s="84">
        <f>SUM($B$71:AM71)-SUM($B$72:AM72)</f>
        <v>713.25485132025574</v>
      </c>
      <c r="AN73" s="84">
        <f>SUM($B$71:AN71)-SUM($B$72:AN72)</f>
        <v>713.25485132025574</v>
      </c>
      <c r="AO73" s="84">
        <f>SUM($B$71:AO71)-SUM($B$72:AO72)</f>
        <v>713.25485132025574</v>
      </c>
      <c r="AP73" s="84">
        <f>SUM($B$71:AP71)-SUM($B$72:AP72)</f>
        <v>713.25485132025574</v>
      </c>
      <c r="AQ73" s="84">
        <f>SUM($B$71:AQ71)-SUM($B$72:AQ72)</f>
        <v>713.25485132025574</v>
      </c>
      <c r="AR73" s="84">
        <f>SUM($B$71:AR71)-SUM($B$72:AR72)</f>
        <v>713.25485132025574</v>
      </c>
      <c r="AS73" s="84">
        <f>SUM($B$71:AS71)-SUM($B$72:AS72)</f>
        <v>713.25485132025574</v>
      </c>
      <c r="AT73" s="84">
        <f>SUM($B$71:AT71)-SUM($B$72:AT72)</f>
        <v>713.25485132025574</v>
      </c>
      <c r="AU73" s="84">
        <f>SUM($B$71:AU71)-SUM($B$72:AU72)</f>
        <v>713.25485132025574</v>
      </c>
      <c r="AV73" s="84">
        <f>SUM($B$71:AV71)-SUM($B$72:AV72)</f>
        <v>713.25485132025574</v>
      </c>
      <c r="AW73" s="84">
        <f>SUM($B$71:AW71)-SUM($B$72:AW72)</f>
        <v>713.25485132025574</v>
      </c>
      <c r="AX73" s="84">
        <f>SUM($B$71:AX71)-SUM($B$72:AX72)</f>
        <v>713.25485132025574</v>
      </c>
      <c r="AY73" s="84">
        <f>SUM($B$71:AY71)-SUM($B$72:AY72)</f>
        <v>713.25485132025574</v>
      </c>
      <c r="AZ73" s="84">
        <f>SUM($B$71:AZ71)-SUM($B$72:AZ72)</f>
        <v>713.25485132025574</v>
      </c>
      <c r="BA73" s="84">
        <f>SUM($B$71:BA71)-SUM($B$72:BA72)</f>
        <v>713.25485132025574</v>
      </c>
      <c r="BB73" s="84">
        <f>SUM($B$71:BB71)-SUM($B$72:BB72)</f>
        <v>713.25485132025574</v>
      </c>
      <c r="BC73" s="84">
        <f>SUM($B$71:BC71)-SUM($B$72:BC72)</f>
        <v>713.25485132025574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>
        <f>($C$71*TaxDepr!B$33)</f>
        <v>0</v>
      </c>
      <c r="D74" s="125">
        <f>($C$71*TaxDepr!C$33)+($D$71*TaxDepr!B$33)</f>
        <v>0</v>
      </c>
      <c r="E74" s="125">
        <f>($C$71*TaxDepr!D$33)+($D$71*TaxDepr!C$33)+($E$71*TaxDepr!B$33)</f>
        <v>0</v>
      </c>
      <c r="F74" s="125">
        <f>($C$71*TaxDepr!E$33)+($D$71*TaxDepr!D$33)+($E$71*TaxDepr!C$33)+($F$71*TaxDepr!B$33)</f>
        <v>0</v>
      </c>
      <c r="G74" s="125">
        <f>($G$71*TaxDepr!B$33)</f>
        <v>26.747056924509589</v>
      </c>
      <c r="H74" s="125">
        <f>($G$71*TaxDepr!C$33)</f>
        <v>51.489867716809265</v>
      </c>
      <c r="I74" s="125">
        <f>($G$71*TaxDepr!D$33)</f>
        <v>47.624026422653472</v>
      </c>
      <c r="J74" s="125">
        <f>($G$71*TaxDepr!E$33)</f>
        <v>44.057752166052197</v>
      </c>
      <c r="K74" s="125">
        <f>($G$71*TaxDepr!F$33)</f>
        <v>40.748249655926209</v>
      </c>
      <c r="L74" s="125">
        <f>($G$71*TaxDepr!G$33)</f>
        <v>37.695518892275516</v>
      </c>
      <c r="M74" s="125">
        <f>($G$71*TaxDepr!H$33)</f>
        <v>34.863897132534099</v>
      </c>
      <c r="N74" s="125">
        <f>($G$71*TaxDepr!I$33)</f>
        <v>32.253384376701966</v>
      </c>
      <c r="O74" s="125">
        <f>($G$71*TaxDepr!J$33)</f>
        <v>31.825431465909812</v>
      </c>
      <c r="P74" s="125">
        <f>($G$71*TaxDepr!K$33)</f>
        <v>31.825431465909812</v>
      </c>
      <c r="Q74" s="125">
        <f>($G$71*TaxDepr!L$33)</f>
        <v>31.825431465909812</v>
      </c>
      <c r="R74" s="125">
        <f>($G$71*TaxDepr!M$33)</f>
        <v>31.825431465909812</v>
      </c>
      <c r="S74" s="125">
        <f>($G$71*TaxDepr!N$33)</f>
        <v>31.825431465909812</v>
      </c>
      <c r="T74" s="125">
        <f>($G$71*TaxDepr!O$33)</f>
        <v>31.825431465909812</v>
      </c>
      <c r="U74" s="125">
        <f>($G$71*TaxDepr!P$33)</f>
        <v>31.825431465909812</v>
      </c>
      <c r="V74" s="125">
        <f>($G$71*TaxDepr!Q$33)</f>
        <v>31.825431465909812</v>
      </c>
      <c r="W74" s="125">
        <f>($G$71*TaxDepr!R$33)</f>
        <v>31.825431465909812</v>
      </c>
      <c r="X74" s="125">
        <f>($G$71*TaxDepr!S$33)</f>
        <v>31.825431465909812</v>
      </c>
      <c r="Y74" s="125">
        <f>($G$71*TaxDepr!T$33)</f>
        <v>31.825431465909812</v>
      </c>
      <c r="Z74" s="125">
        <f>($G$71*TaxDepr!U$33)</f>
        <v>31.825431465909812</v>
      </c>
      <c r="AA74" s="125">
        <f>($G$71*TaxDepr!V$33)</f>
        <v>15.912715732954906</v>
      </c>
      <c r="AB74" s="125">
        <v>0</v>
      </c>
      <c r="AC74" s="125">
        <f>($G$71*TaxDepr!X$33)</f>
        <v>0</v>
      </c>
      <c r="AD74" s="125">
        <f>($G$71*TaxDepr!Y$33)</f>
        <v>0</v>
      </c>
      <c r="AE74" s="125">
        <f>($G$71*TaxDepr!Z$33)</f>
        <v>0</v>
      </c>
      <c r="AF74" s="125">
        <f>($G$71*TaxDepr!AA$33)</f>
        <v>0</v>
      </c>
      <c r="AG74" s="125">
        <f>($G$71*TaxDepr!AB$33)</f>
        <v>0</v>
      </c>
      <c r="AH74" s="125">
        <f>($G$71*TaxDepr!AC$33)</f>
        <v>0</v>
      </c>
      <c r="AI74" s="125">
        <f>($G$71*TaxDepr!AD$33)</f>
        <v>0</v>
      </c>
      <c r="AJ74" s="125">
        <f>($G$71*TaxDepr!AE$33)</f>
        <v>0</v>
      </c>
      <c r="AK74" s="125">
        <f>($G$71*TaxDepr!AF$33)</f>
        <v>0</v>
      </c>
      <c r="AL74" s="125">
        <f>($G$71*TaxDepr!AG$33)</f>
        <v>0</v>
      </c>
      <c r="AM74" s="125">
        <f>($G$71*TaxDepr!AH$33)</f>
        <v>0</v>
      </c>
      <c r="AN74" s="125">
        <f>($G$71*TaxDepr!AI$33)</f>
        <v>0</v>
      </c>
      <c r="AO74" s="125">
        <f>($G$71*TaxDepr!AJ$33)</f>
        <v>0</v>
      </c>
      <c r="AP74" s="125">
        <f>($G$71*TaxDepr!AK$33)</f>
        <v>0</v>
      </c>
      <c r="AQ74" s="125">
        <f>($G$71*TaxDepr!AL$33)</f>
        <v>0</v>
      </c>
      <c r="AR74" s="125">
        <f>($G$71*TaxDepr!AM$33)</f>
        <v>0</v>
      </c>
      <c r="AS74" s="125">
        <f>($C$71*TaxDepr!AR$33)+($D$71*TaxDepr!AQ$33)+($E$71*TaxDepr!AP$33)+($F$71*TaxDepr!AO$33)</f>
        <v>0</v>
      </c>
      <c r="AT74" s="125">
        <f>($C$71*TaxDepr!AS$33)+($D$71*TaxDepr!AR$33)+($E$71*TaxDepr!AQ$33)+($F$71*TaxDepr!AP$33)</f>
        <v>0</v>
      </c>
      <c r="AU74" s="125">
        <f>($C$71*TaxDepr!AT$33)+($D$71*TaxDepr!AS$33)+($E$71*TaxDepr!AR$33)+($F$71*TaxDepr!AQ$33)</f>
        <v>0</v>
      </c>
      <c r="AV74" s="125">
        <f>($C$71*TaxDepr!AU$33)+($D$71*TaxDepr!AT$33)+($E$71*TaxDepr!AS$33)+($F$71*TaxDepr!AR$33)</f>
        <v>0</v>
      </c>
      <c r="AW74" s="125">
        <f>($C$71*TaxDepr!AV$33)+($D$71*TaxDepr!AU$33)+($E$71*TaxDepr!AT$33)+($F$71*TaxDepr!AS$33)</f>
        <v>0</v>
      </c>
      <c r="AX74" s="125">
        <f>($C$71*TaxDepr!AW$33)+($D$71*TaxDepr!AV$33)+($E$71*TaxDepr!AU$33)+($F$71*TaxDepr!AT$33)</f>
        <v>0</v>
      </c>
      <c r="AY74" s="125">
        <f>($C$71*TaxDepr!AX$33)+($D$71*TaxDepr!AW$33)+($E$71*TaxDepr!AV$33)+($F$71*TaxDepr!AU$33)</f>
        <v>0</v>
      </c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713.29764661133459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0">C72+C74</f>
        <v>0</v>
      </c>
      <c r="D75" s="92">
        <f t="shared" si="40"/>
        <v>0</v>
      </c>
      <c r="E75" s="92">
        <f t="shared" si="40"/>
        <v>0</v>
      </c>
      <c r="F75" s="92">
        <f t="shared" si="40"/>
        <v>0</v>
      </c>
      <c r="G75" s="92">
        <f t="shared" si="40"/>
        <v>26.747056924509589</v>
      </c>
      <c r="H75" s="92">
        <f t="shared" si="40"/>
        <v>51.489867716809265</v>
      </c>
      <c r="I75" s="92">
        <f t="shared" si="40"/>
        <v>47.624026422653472</v>
      </c>
      <c r="J75" s="92">
        <f t="shared" si="40"/>
        <v>44.057752166052197</v>
      </c>
      <c r="K75" s="92">
        <f t="shared" si="40"/>
        <v>40.748249655926209</v>
      </c>
      <c r="L75" s="92">
        <f t="shared" si="40"/>
        <v>37.695518892275516</v>
      </c>
      <c r="M75" s="92">
        <f t="shared" si="40"/>
        <v>34.863897132534099</v>
      </c>
      <c r="N75" s="92">
        <f t="shared" si="40"/>
        <v>32.253384376701966</v>
      </c>
      <c r="O75" s="92">
        <f t="shared" si="40"/>
        <v>31.825431465909812</v>
      </c>
      <c r="P75" s="92">
        <f t="shared" si="40"/>
        <v>31.825431465909812</v>
      </c>
      <c r="Q75" s="92">
        <f t="shared" si="40"/>
        <v>31.825431465909812</v>
      </c>
      <c r="R75" s="92">
        <f t="shared" si="40"/>
        <v>31.825431465909812</v>
      </c>
      <c r="S75" s="92">
        <f t="shared" si="40"/>
        <v>31.825431465909812</v>
      </c>
      <c r="T75" s="92">
        <f t="shared" si="40"/>
        <v>31.825431465909812</v>
      </c>
      <c r="U75" s="92">
        <f t="shared" si="40"/>
        <v>31.825431465909812</v>
      </c>
      <c r="V75" s="92">
        <f t="shared" si="40"/>
        <v>31.825431465909812</v>
      </c>
      <c r="W75" s="92">
        <f t="shared" si="40"/>
        <v>31.825431465909812</v>
      </c>
      <c r="X75" s="92">
        <f t="shared" si="40"/>
        <v>31.825431465909812</v>
      </c>
      <c r="Y75" s="92">
        <f t="shared" si="40"/>
        <v>31.825431465909812</v>
      </c>
      <c r="Z75" s="92">
        <f t="shared" si="40"/>
        <v>31.825431465909812</v>
      </c>
      <c r="AA75" s="92">
        <f t="shared" si="40"/>
        <v>15.912715732954906</v>
      </c>
      <c r="AB75" s="92">
        <f t="shared" si="40"/>
        <v>0</v>
      </c>
      <c r="AC75" s="92">
        <f t="shared" si="40"/>
        <v>0</v>
      </c>
      <c r="AD75" s="92">
        <f t="shared" si="40"/>
        <v>0</v>
      </c>
      <c r="AE75" s="92">
        <f t="shared" si="40"/>
        <v>0</v>
      </c>
      <c r="AF75" s="92">
        <f t="shared" si="40"/>
        <v>0</v>
      </c>
      <c r="AG75" s="92">
        <f t="shared" si="40"/>
        <v>0</v>
      </c>
      <c r="AH75" s="92">
        <f t="shared" si="40"/>
        <v>0</v>
      </c>
      <c r="AI75" s="92">
        <f t="shared" si="40"/>
        <v>0</v>
      </c>
      <c r="AJ75" s="92">
        <f t="shared" si="40"/>
        <v>0</v>
      </c>
      <c r="AK75" s="92">
        <f t="shared" si="40"/>
        <v>0</v>
      </c>
      <c r="AL75" s="92">
        <f t="shared" si="40"/>
        <v>0</v>
      </c>
      <c r="AM75" s="92">
        <f t="shared" si="40"/>
        <v>0</v>
      </c>
      <c r="AN75" s="92">
        <f t="shared" si="40"/>
        <v>0</v>
      </c>
      <c r="AO75" s="92">
        <f t="shared" si="40"/>
        <v>0</v>
      </c>
      <c r="AP75" s="92">
        <f t="shared" si="40"/>
        <v>0</v>
      </c>
      <c r="AQ75" s="92">
        <f t="shared" si="40"/>
        <v>0</v>
      </c>
      <c r="AR75" s="92">
        <f t="shared" si="40"/>
        <v>0</v>
      </c>
      <c r="AS75" s="92">
        <f t="shared" si="40"/>
        <v>0</v>
      </c>
      <c r="AT75" s="92">
        <f t="shared" si="40"/>
        <v>0</v>
      </c>
      <c r="AU75" s="92">
        <f t="shared" si="40"/>
        <v>0</v>
      </c>
      <c r="AV75" s="92">
        <f t="shared" si="40"/>
        <v>0</v>
      </c>
      <c r="AW75" s="92">
        <f t="shared" si="40"/>
        <v>0</v>
      </c>
      <c r="AX75" s="92">
        <f t="shared" si="40"/>
        <v>0</v>
      </c>
      <c r="AY75" s="92">
        <f t="shared" si="40"/>
        <v>0</v>
      </c>
      <c r="AZ75" s="92">
        <f t="shared" si="40"/>
        <v>0</v>
      </c>
      <c r="BA75" s="92">
        <f t="shared" si="40"/>
        <v>0</v>
      </c>
      <c r="BB75" s="92">
        <f t="shared" si="40"/>
        <v>0</v>
      </c>
      <c r="BC75" s="92">
        <f t="shared" si="40"/>
        <v>0</v>
      </c>
      <c r="BD75" s="92">
        <f t="shared" si="40"/>
        <v>0</v>
      </c>
      <c r="BE75" s="92">
        <f t="shared" si="40"/>
        <v>0</v>
      </c>
      <c r="BF75" s="92">
        <f t="shared" si="40"/>
        <v>0</v>
      </c>
      <c r="BG75" s="92">
        <f t="shared" si="40"/>
        <v>0</v>
      </c>
      <c r="BH75" s="92">
        <f t="shared" si="40"/>
        <v>0</v>
      </c>
      <c r="BI75" s="92">
        <f t="shared" si="40"/>
        <v>0</v>
      </c>
      <c r="BJ75" s="92">
        <f t="shared" si="40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1">B20</f>
        <v>0</v>
      </c>
      <c r="C78" s="84">
        <f t="shared" si="41"/>
        <v>0</v>
      </c>
      <c r="D78" s="84">
        <f t="shared" si="41"/>
        <v>0</v>
      </c>
      <c r="E78" s="84">
        <f t="shared" si="41"/>
        <v>0</v>
      </c>
      <c r="F78" s="84">
        <f t="shared" si="41"/>
        <v>0</v>
      </c>
      <c r="G78" s="84">
        <f t="shared" si="41"/>
        <v>713.25485132025574</v>
      </c>
      <c r="H78" s="84">
        <f t="shared" si="41"/>
        <v>0</v>
      </c>
      <c r="I78" s="84">
        <f t="shared" si="41"/>
        <v>0</v>
      </c>
      <c r="J78" s="84">
        <f t="shared" si="41"/>
        <v>0</v>
      </c>
      <c r="K78" s="84">
        <f t="shared" si="41"/>
        <v>0</v>
      </c>
      <c r="L78" s="84">
        <f t="shared" si="41"/>
        <v>0</v>
      </c>
      <c r="M78" s="84">
        <f t="shared" si="41"/>
        <v>0</v>
      </c>
      <c r="N78" s="84">
        <f t="shared" si="41"/>
        <v>0</v>
      </c>
      <c r="O78" s="84">
        <f t="shared" si="41"/>
        <v>0</v>
      </c>
      <c r="P78" s="84">
        <f t="shared" si="41"/>
        <v>0</v>
      </c>
      <c r="Q78" s="84">
        <f t="shared" si="41"/>
        <v>0</v>
      </c>
      <c r="R78" s="84">
        <f t="shared" si="41"/>
        <v>0</v>
      </c>
      <c r="S78" s="84">
        <f t="shared" si="41"/>
        <v>0</v>
      </c>
      <c r="T78" s="84">
        <f t="shared" si="41"/>
        <v>0</v>
      </c>
      <c r="U78" s="84">
        <f t="shared" si="41"/>
        <v>0</v>
      </c>
      <c r="V78" s="84">
        <f t="shared" si="41"/>
        <v>0</v>
      </c>
      <c r="W78" s="84">
        <f t="shared" si="41"/>
        <v>0</v>
      </c>
      <c r="X78" s="84">
        <f t="shared" si="41"/>
        <v>0</v>
      </c>
      <c r="Y78" s="84">
        <f t="shared" si="41"/>
        <v>0</v>
      </c>
      <c r="Z78" s="84">
        <f t="shared" si="41"/>
        <v>0</v>
      </c>
      <c r="AA78" s="84">
        <f t="shared" si="41"/>
        <v>0</v>
      </c>
      <c r="AB78" s="84">
        <f t="shared" si="41"/>
        <v>0</v>
      </c>
      <c r="AC78" s="84">
        <f t="shared" si="41"/>
        <v>0</v>
      </c>
      <c r="AD78" s="84">
        <f t="shared" si="41"/>
        <v>0</v>
      </c>
      <c r="AE78" s="84">
        <f t="shared" si="41"/>
        <v>0</v>
      </c>
      <c r="AF78" s="84">
        <f t="shared" si="41"/>
        <v>0</v>
      </c>
      <c r="AG78" s="84">
        <f t="shared" si="41"/>
        <v>0</v>
      </c>
      <c r="AH78" s="84">
        <f t="shared" si="41"/>
        <v>0</v>
      </c>
      <c r="AI78" s="84">
        <f t="shared" si="41"/>
        <v>0</v>
      </c>
      <c r="AJ78" s="84">
        <f t="shared" si="41"/>
        <v>0</v>
      </c>
      <c r="AK78" s="84">
        <f t="shared" si="41"/>
        <v>0</v>
      </c>
      <c r="AL78" s="84">
        <f t="shared" si="41"/>
        <v>0</v>
      </c>
      <c r="AM78" s="84">
        <f t="shared" si="41"/>
        <v>0</v>
      </c>
      <c r="AN78" s="84">
        <f t="shared" si="41"/>
        <v>0</v>
      </c>
      <c r="AO78" s="84">
        <f t="shared" si="41"/>
        <v>0</v>
      </c>
      <c r="AP78" s="84">
        <f t="shared" si="41"/>
        <v>0</v>
      </c>
      <c r="AQ78" s="84">
        <f t="shared" si="41"/>
        <v>0</v>
      </c>
      <c r="AR78" s="84">
        <f t="shared" si="41"/>
        <v>0</v>
      </c>
      <c r="AS78" s="84">
        <f t="shared" si="41"/>
        <v>0</v>
      </c>
      <c r="AT78" s="84">
        <f t="shared" si="41"/>
        <v>0</v>
      </c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1"/>
        <v>0</v>
      </c>
      <c r="AZ78" s="84">
        <f t="shared" si="41"/>
        <v>0</v>
      </c>
      <c r="BA78" s="84">
        <f t="shared" si="41"/>
        <v>0</v>
      </c>
      <c r="BB78" s="84">
        <f t="shared" si="41"/>
        <v>0</v>
      </c>
      <c r="BC78" s="84">
        <f t="shared" si="41"/>
        <v>0</v>
      </c>
      <c r="BD78" s="84">
        <f t="shared" si="41"/>
        <v>-713.25485132025574</v>
      </c>
      <c r="BE78" s="84">
        <f t="shared" si="41"/>
        <v>0</v>
      </c>
      <c r="BF78" s="84">
        <f t="shared" si="41"/>
        <v>0</v>
      </c>
      <c r="BG78" s="84">
        <f t="shared" si="41"/>
        <v>0</v>
      </c>
      <c r="BH78" s="84">
        <f t="shared" si="41"/>
        <v>0</v>
      </c>
      <c r="BI78" s="84">
        <f t="shared" si="41"/>
        <v>0</v>
      </c>
      <c r="BJ78" s="84">
        <f t="shared" si="41"/>
        <v>0</v>
      </c>
      <c r="BK78" s="84">
        <f t="shared" si="41"/>
        <v>0</v>
      </c>
      <c r="BL78" s="84">
        <f t="shared" si="41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713.25485132025574</v>
      </c>
      <c r="H80" s="84">
        <f>SUM($B$78:H78)</f>
        <v>713.25485132025574</v>
      </c>
      <c r="I80" s="84">
        <f>SUM($B$78:I78)</f>
        <v>713.25485132025574</v>
      </c>
      <c r="J80" s="84">
        <f>SUM($B$78:J78)</f>
        <v>713.25485132025574</v>
      </c>
      <c r="K80" s="84">
        <f>SUM($B$78:K78)</f>
        <v>713.25485132025574</v>
      </c>
      <c r="L80" s="84">
        <f>SUM($B$78:L78)</f>
        <v>713.25485132025574</v>
      </c>
      <c r="M80" s="84">
        <f>SUM($B$78:M78)</f>
        <v>713.25485132025574</v>
      </c>
      <c r="N80" s="84">
        <f>SUM($B$78:N78)</f>
        <v>713.25485132025574</v>
      </c>
      <c r="O80" s="84">
        <f>SUM($B$78:O78)</f>
        <v>713.25485132025574</v>
      </c>
      <c r="P80" s="84">
        <f>SUM($B$78:P78)</f>
        <v>713.25485132025574</v>
      </c>
      <c r="Q80" s="84">
        <f>SUM($B$78:Q78)</f>
        <v>713.25485132025574</v>
      </c>
      <c r="R80" s="84">
        <f>SUM($B$78:R78)</f>
        <v>713.25485132025574</v>
      </c>
      <c r="S80" s="84">
        <f>SUM($B$78:S78)</f>
        <v>713.25485132025574</v>
      </c>
      <c r="T80" s="84">
        <f>SUM($B$78:T78)</f>
        <v>713.25485132025574</v>
      </c>
      <c r="U80" s="84">
        <f>SUM($B$78:U78)</f>
        <v>713.25485132025574</v>
      </c>
      <c r="V80" s="84">
        <f>SUM($B$78:V78)</f>
        <v>713.25485132025574</v>
      </c>
      <c r="W80" s="84">
        <f>SUM($B$78:W78)</f>
        <v>713.25485132025574</v>
      </c>
      <c r="X80" s="84">
        <f>SUM($B$78:X78)</f>
        <v>713.25485132025574</v>
      </c>
      <c r="Y80" s="84">
        <f>SUM($B$78:Y78)</f>
        <v>713.25485132025574</v>
      </c>
      <c r="Z80" s="84">
        <f>SUM($B$78:Z78)</f>
        <v>713.25485132025574</v>
      </c>
      <c r="AA80" s="84">
        <f>SUM($B$78:AA78)</f>
        <v>713.25485132025574</v>
      </c>
      <c r="AB80" s="84">
        <f>SUM($B$78:AB78)</f>
        <v>713.25485132025574</v>
      </c>
      <c r="AC80" s="84">
        <f>SUM($B$78:AC78)</f>
        <v>713.25485132025574</v>
      </c>
      <c r="AD80" s="84">
        <f>SUM($B$78:AD78)</f>
        <v>713.25485132025574</v>
      </c>
      <c r="AE80" s="84">
        <f>SUM($B$78:AE78)</f>
        <v>713.25485132025574</v>
      </c>
      <c r="AF80" s="84">
        <f>SUM($B$78:AF78)</f>
        <v>713.25485132025574</v>
      </c>
      <c r="AG80" s="84">
        <f>SUM($B$78:AG78)</f>
        <v>713.25485132025574</v>
      </c>
      <c r="AH80" s="84">
        <f>SUM($B$78:AH78)</f>
        <v>713.25485132025574</v>
      </c>
      <c r="AI80" s="84">
        <f>SUM($B$78:AI78)</f>
        <v>713.25485132025574</v>
      </c>
      <c r="AJ80" s="84">
        <f>SUM($B$78:AJ78)</f>
        <v>713.25485132025574</v>
      </c>
      <c r="AK80" s="84">
        <f>SUM($B$78:AK78)</f>
        <v>713.25485132025574</v>
      </c>
      <c r="AL80" s="84">
        <f>SUM($B$78:AL78)</f>
        <v>713.25485132025574</v>
      </c>
      <c r="AM80" s="84">
        <f>SUM($B$78:AM78)</f>
        <v>713.25485132025574</v>
      </c>
      <c r="AN80" s="84">
        <f>SUM($B$78:AN78)</f>
        <v>713.25485132025574</v>
      </c>
      <c r="AO80" s="84">
        <f>SUM($B$78:AO78)</f>
        <v>713.25485132025574</v>
      </c>
      <c r="AP80" s="84">
        <f>SUM($B$78:AP78)</f>
        <v>713.25485132025574</v>
      </c>
      <c r="AQ80" s="84">
        <f>SUM($B$78:AQ78)</f>
        <v>713.25485132025574</v>
      </c>
      <c r="AR80" s="84">
        <f>SUM($B$78:AR78)</f>
        <v>713.25485132025574</v>
      </c>
      <c r="AS80" s="84">
        <f>SUM($B$78:AS78)</f>
        <v>713.25485132025574</v>
      </c>
      <c r="AT80" s="84">
        <f>SUM($B$78:AT78)</f>
        <v>713.25485132025574</v>
      </c>
      <c r="AU80" s="84">
        <f>SUM($B$78:AU78)</f>
        <v>713.25485132025574</v>
      </c>
      <c r="AV80" s="84">
        <f>SUM($B$78:AV78)</f>
        <v>713.25485132025574</v>
      </c>
      <c r="AW80" s="84">
        <f>SUM($B$78:AW78)</f>
        <v>713.25485132025574</v>
      </c>
      <c r="AX80" s="84">
        <f>SUM($B$78:AX78)</f>
        <v>713.25485132025574</v>
      </c>
      <c r="AY80" s="84">
        <f>SUM($B$78:AY78)</f>
        <v>713.25485132025574</v>
      </c>
      <c r="AZ80" s="84">
        <f>SUM($B$78:AZ78)</f>
        <v>713.25485132025574</v>
      </c>
      <c r="BA80" s="84">
        <f>SUM($B$78:BA78)</f>
        <v>713.25485132025574</v>
      </c>
      <c r="BB80" s="84">
        <f>SUM($B$78:BB78)</f>
        <v>713.25485132025574</v>
      </c>
      <c r="BC80" s="84">
        <f>SUM($B$78:BC78)</f>
        <v>713.25485132025574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f>C74</f>
        <v>0</v>
      </c>
      <c r="D81" s="316">
        <f>D74</f>
        <v>0</v>
      </c>
      <c r="E81" s="316">
        <f t="shared" ref="E81:BL81" si="42">E74</f>
        <v>0</v>
      </c>
      <c r="F81" s="316">
        <f t="shared" si="42"/>
        <v>0</v>
      </c>
      <c r="G81" s="316">
        <f t="shared" si="42"/>
        <v>26.747056924509589</v>
      </c>
      <c r="H81" s="316">
        <f t="shared" si="42"/>
        <v>51.489867716809265</v>
      </c>
      <c r="I81" s="316">
        <f t="shared" si="42"/>
        <v>47.624026422653472</v>
      </c>
      <c r="J81" s="316">
        <f t="shared" si="42"/>
        <v>44.057752166052197</v>
      </c>
      <c r="K81" s="316">
        <f t="shared" si="42"/>
        <v>40.748249655926209</v>
      </c>
      <c r="L81" s="316">
        <f t="shared" si="42"/>
        <v>37.695518892275516</v>
      </c>
      <c r="M81" s="316">
        <f t="shared" si="42"/>
        <v>34.863897132534099</v>
      </c>
      <c r="N81" s="316">
        <f t="shared" si="42"/>
        <v>32.253384376701966</v>
      </c>
      <c r="O81" s="316">
        <f t="shared" si="42"/>
        <v>31.825431465909812</v>
      </c>
      <c r="P81" s="316">
        <f t="shared" si="42"/>
        <v>31.825431465909812</v>
      </c>
      <c r="Q81" s="316">
        <f t="shared" si="42"/>
        <v>31.825431465909812</v>
      </c>
      <c r="R81" s="316">
        <f t="shared" si="42"/>
        <v>31.825431465909812</v>
      </c>
      <c r="S81" s="316">
        <f t="shared" si="42"/>
        <v>31.825431465909812</v>
      </c>
      <c r="T81" s="316">
        <f t="shared" si="42"/>
        <v>31.825431465909812</v>
      </c>
      <c r="U81" s="316">
        <f t="shared" si="42"/>
        <v>31.825431465909812</v>
      </c>
      <c r="V81" s="316">
        <f t="shared" si="42"/>
        <v>31.825431465909812</v>
      </c>
      <c r="W81" s="316">
        <f t="shared" si="42"/>
        <v>31.825431465909812</v>
      </c>
      <c r="X81" s="316">
        <f t="shared" si="42"/>
        <v>31.825431465909812</v>
      </c>
      <c r="Y81" s="316">
        <f t="shared" si="42"/>
        <v>31.825431465909812</v>
      </c>
      <c r="Z81" s="316">
        <f t="shared" si="42"/>
        <v>31.825431465909812</v>
      </c>
      <c r="AA81" s="316">
        <f t="shared" si="42"/>
        <v>15.912715732954906</v>
      </c>
      <c r="AB81" s="316">
        <f t="shared" si="42"/>
        <v>0</v>
      </c>
      <c r="AC81" s="316">
        <f t="shared" si="42"/>
        <v>0</v>
      </c>
      <c r="AD81" s="316">
        <f t="shared" si="42"/>
        <v>0</v>
      </c>
      <c r="AE81" s="316">
        <f t="shared" si="42"/>
        <v>0</v>
      </c>
      <c r="AF81" s="316">
        <f t="shared" si="42"/>
        <v>0</v>
      </c>
      <c r="AG81" s="316">
        <f t="shared" si="42"/>
        <v>0</v>
      </c>
      <c r="AH81" s="316">
        <f t="shared" si="42"/>
        <v>0</v>
      </c>
      <c r="AI81" s="316">
        <f t="shared" si="42"/>
        <v>0</v>
      </c>
      <c r="AJ81" s="316">
        <f t="shared" si="42"/>
        <v>0</v>
      </c>
      <c r="AK81" s="316">
        <f t="shared" si="42"/>
        <v>0</v>
      </c>
      <c r="AL81" s="316">
        <f t="shared" si="42"/>
        <v>0</v>
      </c>
      <c r="AM81" s="316">
        <f t="shared" si="42"/>
        <v>0</v>
      </c>
      <c r="AN81" s="316">
        <f t="shared" si="42"/>
        <v>0</v>
      </c>
      <c r="AO81" s="316">
        <f t="shared" si="42"/>
        <v>0</v>
      </c>
      <c r="AP81" s="316">
        <f t="shared" si="42"/>
        <v>0</v>
      </c>
      <c r="AQ81" s="316">
        <f t="shared" si="42"/>
        <v>0</v>
      </c>
      <c r="AR81" s="316">
        <f t="shared" si="42"/>
        <v>0</v>
      </c>
      <c r="AS81" s="316">
        <f t="shared" si="42"/>
        <v>0</v>
      </c>
      <c r="AT81" s="316">
        <f t="shared" si="42"/>
        <v>0</v>
      </c>
      <c r="AU81" s="316">
        <f t="shared" si="42"/>
        <v>0</v>
      </c>
      <c r="AV81" s="316">
        <f t="shared" si="42"/>
        <v>0</v>
      </c>
      <c r="AW81" s="316">
        <f t="shared" si="42"/>
        <v>0</v>
      </c>
      <c r="AX81" s="316">
        <f t="shared" si="42"/>
        <v>0</v>
      </c>
      <c r="AY81" s="316">
        <f t="shared" si="42"/>
        <v>0</v>
      </c>
      <c r="AZ81" s="316">
        <f t="shared" si="42"/>
        <v>0</v>
      </c>
      <c r="BA81" s="316">
        <f t="shared" si="42"/>
        <v>0</v>
      </c>
      <c r="BB81" s="316">
        <f t="shared" si="42"/>
        <v>0</v>
      </c>
      <c r="BC81" s="316">
        <f t="shared" si="42"/>
        <v>0</v>
      </c>
      <c r="BD81" s="316">
        <f t="shared" si="42"/>
        <v>0</v>
      </c>
      <c r="BE81" s="316">
        <f t="shared" si="42"/>
        <v>0</v>
      </c>
      <c r="BF81" s="316">
        <f t="shared" si="42"/>
        <v>0</v>
      </c>
      <c r="BG81" s="316">
        <f t="shared" si="42"/>
        <v>0</v>
      </c>
      <c r="BH81" s="316">
        <f t="shared" si="42"/>
        <v>0</v>
      </c>
      <c r="BI81" s="316">
        <f t="shared" si="42"/>
        <v>0</v>
      </c>
      <c r="BJ81" s="316">
        <f t="shared" si="42"/>
        <v>0</v>
      </c>
      <c r="BK81" s="316">
        <f t="shared" si="42"/>
        <v>0</v>
      </c>
      <c r="BL81" s="316">
        <f t="shared" si="42"/>
        <v>0</v>
      </c>
      <c r="BM81" s="35"/>
      <c r="BN81" s="72">
        <f>SUM(B81:BM81)</f>
        <v>713.29764661133459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3">C79+C81</f>
        <v>0</v>
      </c>
      <c r="D82" s="92">
        <f t="shared" si="43"/>
        <v>0</v>
      </c>
      <c r="E82" s="92">
        <f t="shared" si="43"/>
        <v>0</v>
      </c>
      <c r="F82" s="92">
        <f t="shared" si="43"/>
        <v>0</v>
      </c>
      <c r="G82" s="92">
        <f t="shared" si="43"/>
        <v>26.747056924509589</v>
      </c>
      <c r="H82" s="92">
        <f t="shared" si="43"/>
        <v>51.489867716809265</v>
      </c>
      <c r="I82" s="92">
        <f t="shared" si="43"/>
        <v>47.624026422653472</v>
      </c>
      <c r="J82" s="92">
        <f t="shared" si="43"/>
        <v>44.057752166052197</v>
      </c>
      <c r="K82" s="92">
        <f t="shared" si="43"/>
        <v>40.748249655926209</v>
      </c>
      <c r="L82" s="92">
        <f t="shared" si="43"/>
        <v>37.695518892275516</v>
      </c>
      <c r="M82" s="92">
        <f t="shared" si="43"/>
        <v>34.863897132534099</v>
      </c>
      <c r="N82" s="92">
        <f t="shared" si="43"/>
        <v>32.253384376701966</v>
      </c>
      <c r="O82" s="92">
        <f t="shared" si="43"/>
        <v>31.825431465909812</v>
      </c>
      <c r="P82" s="92">
        <f t="shared" si="43"/>
        <v>31.825431465909812</v>
      </c>
      <c r="Q82" s="92">
        <f t="shared" si="43"/>
        <v>31.825431465909812</v>
      </c>
      <c r="R82" s="92">
        <f t="shared" si="43"/>
        <v>31.825431465909812</v>
      </c>
      <c r="S82" s="92">
        <f t="shared" si="43"/>
        <v>31.825431465909812</v>
      </c>
      <c r="T82" s="92">
        <f t="shared" si="43"/>
        <v>31.825431465909812</v>
      </c>
      <c r="U82" s="92">
        <f t="shared" si="43"/>
        <v>31.825431465909812</v>
      </c>
      <c r="V82" s="92">
        <f t="shared" si="43"/>
        <v>31.825431465909812</v>
      </c>
      <c r="W82" s="92">
        <f t="shared" si="43"/>
        <v>31.825431465909812</v>
      </c>
      <c r="X82" s="92">
        <f t="shared" si="43"/>
        <v>31.825431465909812</v>
      </c>
      <c r="Y82" s="92">
        <f t="shared" si="43"/>
        <v>31.825431465909812</v>
      </c>
      <c r="Z82" s="92">
        <f t="shared" si="43"/>
        <v>31.825431465909812</v>
      </c>
      <c r="AA82" s="92">
        <f t="shared" si="43"/>
        <v>15.912715732954906</v>
      </c>
      <c r="AB82" s="92">
        <f t="shared" si="43"/>
        <v>0</v>
      </c>
      <c r="AC82" s="92">
        <f t="shared" si="43"/>
        <v>0</v>
      </c>
      <c r="AD82" s="92">
        <f t="shared" si="43"/>
        <v>0</v>
      </c>
      <c r="AE82" s="92">
        <f t="shared" si="43"/>
        <v>0</v>
      </c>
      <c r="AF82" s="92">
        <f t="shared" si="43"/>
        <v>0</v>
      </c>
      <c r="AG82" s="92">
        <f t="shared" si="43"/>
        <v>0</v>
      </c>
      <c r="AH82" s="92">
        <f t="shared" si="43"/>
        <v>0</v>
      </c>
      <c r="AI82" s="92">
        <f t="shared" si="43"/>
        <v>0</v>
      </c>
      <c r="AJ82" s="92">
        <f t="shared" si="43"/>
        <v>0</v>
      </c>
      <c r="AK82" s="92">
        <f t="shared" si="43"/>
        <v>0</v>
      </c>
      <c r="AL82" s="92">
        <f t="shared" si="43"/>
        <v>0</v>
      </c>
      <c r="AM82" s="92">
        <f t="shared" si="43"/>
        <v>0</v>
      </c>
      <c r="AN82" s="92">
        <f t="shared" si="43"/>
        <v>0</v>
      </c>
      <c r="AO82" s="92">
        <f t="shared" si="43"/>
        <v>0</v>
      </c>
      <c r="AP82" s="92">
        <f t="shared" si="43"/>
        <v>0</v>
      </c>
      <c r="AQ82" s="92">
        <f t="shared" si="43"/>
        <v>0</v>
      </c>
      <c r="AR82" s="92">
        <f t="shared" si="43"/>
        <v>0</v>
      </c>
      <c r="AS82" s="92">
        <f t="shared" si="43"/>
        <v>0</v>
      </c>
      <c r="AT82" s="92">
        <f t="shared" si="43"/>
        <v>0</v>
      </c>
      <c r="AU82" s="92">
        <f t="shared" si="43"/>
        <v>0</v>
      </c>
      <c r="AV82" s="92">
        <f t="shared" si="43"/>
        <v>0</v>
      </c>
      <c r="AW82" s="92">
        <f t="shared" si="43"/>
        <v>0</v>
      </c>
      <c r="AX82" s="92">
        <f t="shared" si="43"/>
        <v>0</v>
      </c>
      <c r="AY82" s="92">
        <f t="shared" si="43"/>
        <v>0</v>
      </c>
      <c r="AZ82" s="92">
        <f t="shared" si="43"/>
        <v>0</v>
      </c>
      <c r="BA82" s="92">
        <f t="shared" si="43"/>
        <v>0</v>
      </c>
      <c r="BB82" s="92">
        <f t="shared" si="43"/>
        <v>0</v>
      </c>
      <c r="BC82" s="92">
        <f t="shared" si="43"/>
        <v>0</v>
      </c>
      <c r="BD82" s="92">
        <f t="shared" si="43"/>
        <v>0</v>
      </c>
      <c r="BE82" s="92">
        <f t="shared" si="43"/>
        <v>0</v>
      </c>
      <c r="BF82" s="92">
        <f t="shared" si="43"/>
        <v>0</v>
      </c>
      <c r="BG82" s="92">
        <f t="shared" si="43"/>
        <v>0</v>
      </c>
      <c r="BH82" s="92">
        <f t="shared" si="43"/>
        <v>0</v>
      </c>
      <c r="BI82" s="92">
        <f t="shared" si="43"/>
        <v>0</v>
      </c>
      <c r="BJ82" s="92">
        <f t="shared" si="43"/>
        <v>0</v>
      </c>
      <c r="BK82" s="92">
        <f t="shared" si="43"/>
        <v>0</v>
      </c>
      <c r="BL82" s="92">
        <f t="shared" si="43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4">$B$20*(1-$B$5)/$B$3</f>
        <v>0</v>
      </c>
      <c r="C85" s="72">
        <f t="shared" si="44"/>
        <v>0</v>
      </c>
      <c r="D85" s="72">
        <f t="shared" si="44"/>
        <v>0</v>
      </c>
      <c r="E85" s="72">
        <f t="shared" si="44"/>
        <v>0</v>
      </c>
      <c r="F85" s="72">
        <f t="shared" si="44"/>
        <v>0</v>
      </c>
      <c r="G85" s="72">
        <f t="shared" si="44"/>
        <v>0</v>
      </c>
      <c r="H85" s="72">
        <f t="shared" si="44"/>
        <v>0</v>
      </c>
      <c r="I85" s="72">
        <f t="shared" si="44"/>
        <v>0</v>
      </c>
      <c r="J85" s="72">
        <f t="shared" si="44"/>
        <v>0</v>
      </c>
      <c r="K85" s="72">
        <f t="shared" si="44"/>
        <v>0</v>
      </c>
      <c r="L85" s="72">
        <f t="shared" si="44"/>
        <v>0</v>
      </c>
      <c r="M85" s="72">
        <f t="shared" si="44"/>
        <v>0</v>
      </c>
      <c r="N85" s="72">
        <f t="shared" si="44"/>
        <v>0</v>
      </c>
      <c r="O85" s="72">
        <f t="shared" si="44"/>
        <v>0</v>
      </c>
      <c r="P85" s="72">
        <f t="shared" si="44"/>
        <v>0</v>
      </c>
      <c r="Q85" s="72">
        <f t="shared" si="44"/>
        <v>0</v>
      </c>
      <c r="R85" s="72">
        <f t="shared" si="44"/>
        <v>0</v>
      </c>
      <c r="S85" s="72">
        <f t="shared" si="44"/>
        <v>0</v>
      </c>
      <c r="T85" s="72">
        <f t="shared" si="44"/>
        <v>0</v>
      </c>
      <c r="U85" s="72">
        <f t="shared" si="44"/>
        <v>0</v>
      </c>
      <c r="V85" s="72">
        <f t="shared" si="44"/>
        <v>0</v>
      </c>
      <c r="W85" s="72">
        <f t="shared" si="44"/>
        <v>0</v>
      </c>
      <c r="X85" s="72">
        <f t="shared" si="44"/>
        <v>0</v>
      </c>
      <c r="Y85" s="72">
        <f t="shared" si="44"/>
        <v>0</v>
      </c>
      <c r="Z85" s="72">
        <f t="shared" si="44"/>
        <v>0</v>
      </c>
      <c r="AA85" s="72">
        <f t="shared" si="44"/>
        <v>0</v>
      </c>
      <c r="AB85" s="72">
        <f t="shared" si="44"/>
        <v>0</v>
      </c>
      <c r="AC85" s="72">
        <f t="shared" si="44"/>
        <v>0</v>
      </c>
      <c r="AD85" s="72">
        <f t="shared" si="44"/>
        <v>0</v>
      </c>
      <c r="AE85" s="72">
        <f t="shared" si="44"/>
        <v>0</v>
      </c>
      <c r="AF85" s="72">
        <f t="shared" si="44"/>
        <v>0</v>
      </c>
      <c r="AG85" s="72">
        <f t="shared" si="44"/>
        <v>0</v>
      </c>
      <c r="AH85" s="72">
        <f t="shared" si="44"/>
        <v>0</v>
      </c>
      <c r="AI85" s="72">
        <f t="shared" si="44"/>
        <v>0</v>
      </c>
      <c r="AJ85" s="72">
        <f t="shared" si="44"/>
        <v>0</v>
      </c>
      <c r="AK85" s="72">
        <f t="shared" si="44"/>
        <v>0</v>
      </c>
      <c r="AL85" s="72">
        <f t="shared" si="44"/>
        <v>0</v>
      </c>
      <c r="AM85" s="72">
        <f t="shared" si="44"/>
        <v>0</v>
      </c>
      <c r="AN85" s="72">
        <f t="shared" si="44"/>
        <v>0</v>
      </c>
      <c r="AO85" s="72">
        <f t="shared" si="44"/>
        <v>0</v>
      </c>
      <c r="AP85" s="72">
        <f t="shared" si="44"/>
        <v>0</v>
      </c>
      <c r="AQ85" s="72">
        <f t="shared" si="44"/>
        <v>0</v>
      </c>
      <c r="AR85" s="72">
        <f t="shared" si="44"/>
        <v>0</v>
      </c>
      <c r="AS85" s="72">
        <f t="shared" si="44"/>
        <v>0</v>
      </c>
      <c r="AT85" s="72">
        <f t="shared" si="44"/>
        <v>0</v>
      </c>
      <c r="AU85" s="72">
        <f t="shared" si="44"/>
        <v>0</v>
      </c>
      <c r="AV85" s="72">
        <f t="shared" si="44"/>
        <v>0</v>
      </c>
      <c r="AW85" s="72">
        <f t="shared" si="44"/>
        <v>0</v>
      </c>
      <c r="AX85" s="72">
        <f t="shared" si="44"/>
        <v>0</v>
      </c>
      <c r="AY85" s="72">
        <f t="shared" si="44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5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6">$C$20*(1-$B$5)/$B$3</f>
        <v>0</v>
      </c>
      <c r="D86" s="72">
        <f t="shared" si="46"/>
        <v>0</v>
      </c>
      <c r="E86" s="72">
        <f t="shared" si="46"/>
        <v>0</v>
      </c>
      <c r="F86" s="72">
        <f t="shared" si="46"/>
        <v>0</v>
      </c>
      <c r="G86" s="72">
        <f t="shared" si="46"/>
        <v>0</v>
      </c>
      <c r="H86" s="72">
        <f t="shared" si="46"/>
        <v>0</v>
      </c>
      <c r="I86" s="72">
        <f t="shared" si="46"/>
        <v>0</v>
      </c>
      <c r="J86" s="72">
        <f t="shared" si="46"/>
        <v>0</v>
      </c>
      <c r="K86" s="72">
        <f t="shared" si="46"/>
        <v>0</v>
      </c>
      <c r="L86" s="72">
        <f t="shared" si="46"/>
        <v>0</v>
      </c>
      <c r="M86" s="72">
        <f t="shared" si="46"/>
        <v>0</v>
      </c>
      <c r="N86" s="72">
        <f t="shared" si="46"/>
        <v>0</v>
      </c>
      <c r="O86" s="72">
        <f t="shared" si="46"/>
        <v>0</v>
      </c>
      <c r="P86" s="72">
        <f t="shared" si="46"/>
        <v>0</v>
      </c>
      <c r="Q86" s="72">
        <f t="shared" si="46"/>
        <v>0</v>
      </c>
      <c r="R86" s="72">
        <f t="shared" si="46"/>
        <v>0</v>
      </c>
      <c r="S86" s="72">
        <f t="shared" si="46"/>
        <v>0</v>
      </c>
      <c r="T86" s="72">
        <f t="shared" si="46"/>
        <v>0</v>
      </c>
      <c r="U86" s="72">
        <f t="shared" si="46"/>
        <v>0</v>
      </c>
      <c r="V86" s="72">
        <f t="shared" si="46"/>
        <v>0</v>
      </c>
      <c r="W86" s="72">
        <f t="shared" si="46"/>
        <v>0</v>
      </c>
      <c r="X86" s="72">
        <f t="shared" si="46"/>
        <v>0</v>
      </c>
      <c r="Y86" s="72">
        <f t="shared" si="46"/>
        <v>0</v>
      </c>
      <c r="Z86" s="72">
        <f t="shared" si="46"/>
        <v>0</v>
      </c>
      <c r="AA86" s="72">
        <f t="shared" si="46"/>
        <v>0</v>
      </c>
      <c r="AB86" s="72">
        <f t="shared" si="46"/>
        <v>0</v>
      </c>
      <c r="AC86" s="72">
        <f t="shared" si="46"/>
        <v>0</v>
      </c>
      <c r="AD86" s="72">
        <f t="shared" si="46"/>
        <v>0</v>
      </c>
      <c r="AE86" s="72">
        <f t="shared" si="46"/>
        <v>0</v>
      </c>
      <c r="AF86" s="72">
        <f t="shared" si="46"/>
        <v>0</v>
      </c>
      <c r="AG86" s="72">
        <f t="shared" si="46"/>
        <v>0</v>
      </c>
      <c r="AH86" s="72">
        <f t="shared" si="46"/>
        <v>0</v>
      </c>
      <c r="AI86" s="72">
        <f t="shared" si="46"/>
        <v>0</v>
      </c>
      <c r="AJ86" s="72">
        <f t="shared" si="46"/>
        <v>0</v>
      </c>
      <c r="AK86" s="72">
        <f t="shared" si="46"/>
        <v>0</v>
      </c>
      <c r="AL86" s="72">
        <f t="shared" si="46"/>
        <v>0</v>
      </c>
      <c r="AM86" s="72">
        <f t="shared" si="46"/>
        <v>0</v>
      </c>
      <c r="AN86" s="72">
        <f t="shared" si="46"/>
        <v>0</v>
      </c>
      <c r="AO86" s="72">
        <f t="shared" si="46"/>
        <v>0</v>
      </c>
      <c r="AP86" s="72">
        <f t="shared" si="46"/>
        <v>0</v>
      </c>
      <c r="AQ86" s="72">
        <f t="shared" si="46"/>
        <v>0</v>
      </c>
      <c r="AR86" s="72">
        <f t="shared" si="46"/>
        <v>0</v>
      </c>
      <c r="AS86" s="72">
        <f t="shared" si="46"/>
        <v>0</v>
      </c>
      <c r="AT86" s="72">
        <f t="shared" si="46"/>
        <v>0</v>
      </c>
      <c r="AU86" s="72">
        <f t="shared" si="46"/>
        <v>0</v>
      </c>
      <c r="AV86" s="72">
        <f t="shared" si="46"/>
        <v>0</v>
      </c>
      <c r="AW86" s="72">
        <f t="shared" si="46"/>
        <v>0</v>
      </c>
      <c r="AX86" s="72">
        <f t="shared" si="46"/>
        <v>0</v>
      </c>
      <c r="AY86" s="72">
        <f t="shared" si="46"/>
        <v>0</v>
      </c>
      <c r="AZ86" s="72">
        <f t="shared" si="46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5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7">$D$20*(1-$B$5)/$B$3</f>
        <v>0</v>
      </c>
      <c r="F87" s="72">
        <f t="shared" si="47"/>
        <v>0</v>
      </c>
      <c r="G87" s="72">
        <f t="shared" si="47"/>
        <v>0</v>
      </c>
      <c r="H87" s="72">
        <f t="shared" si="47"/>
        <v>0</v>
      </c>
      <c r="I87" s="72">
        <f t="shared" si="47"/>
        <v>0</v>
      </c>
      <c r="J87" s="72">
        <f t="shared" si="47"/>
        <v>0</v>
      </c>
      <c r="K87" s="72">
        <f t="shared" si="47"/>
        <v>0</v>
      </c>
      <c r="L87" s="72">
        <f t="shared" si="47"/>
        <v>0</v>
      </c>
      <c r="M87" s="72">
        <f t="shared" si="47"/>
        <v>0</v>
      </c>
      <c r="N87" s="72">
        <f t="shared" si="47"/>
        <v>0</v>
      </c>
      <c r="O87" s="72">
        <f t="shared" si="47"/>
        <v>0</v>
      </c>
      <c r="P87" s="72">
        <f t="shared" si="47"/>
        <v>0</v>
      </c>
      <c r="Q87" s="72">
        <f t="shared" si="47"/>
        <v>0</v>
      </c>
      <c r="R87" s="72">
        <f t="shared" si="47"/>
        <v>0</v>
      </c>
      <c r="S87" s="72">
        <f t="shared" si="47"/>
        <v>0</v>
      </c>
      <c r="T87" s="72">
        <f t="shared" si="47"/>
        <v>0</v>
      </c>
      <c r="U87" s="72">
        <f t="shared" si="47"/>
        <v>0</v>
      </c>
      <c r="V87" s="72">
        <f t="shared" si="47"/>
        <v>0</v>
      </c>
      <c r="W87" s="72">
        <f t="shared" si="47"/>
        <v>0</v>
      </c>
      <c r="X87" s="72">
        <f t="shared" si="47"/>
        <v>0</v>
      </c>
      <c r="Y87" s="72">
        <f t="shared" si="47"/>
        <v>0</v>
      </c>
      <c r="Z87" s="72">
        <f t="shared" si="47"/>
        <v>0</v>
      </c>
      <c r="AA87" s="72">
        <f t="shared" si="47"/>
        <v>0</v>
      </c>
      <c r="AB87" s="72">
        <f t="shared" si="47"/>
        <v>0</v>
      </c>
      <c r="AC87" s="72">
        <f t="shared" si="47"/>
        <v>0</v>
      </c>
      <c r="AD87" s="72">
        <f t="shared" si="47"/>
        <v>0</v>
      </c>
      <c r="AE87" s="72">
        <f t="shared" si="47"/>
        <v>0</v>
      </c>
      <c r="AF87" s="72">
        <f t="shared" si="47"/>
        <v>0</v>
      </c>
      <c r="AG87" s="72">
        <f t="shared" si="47"/>
        <v>0</v>
      </c>
      <c r="AH87" s="72">
        <f t="shared" si="47"/>
        <v>0</v>
      </c>
      <c r="AI87" s="72">
        <f t="shared" si="47"/>
        <v>0</v>
      </c>
      <c r="AJ87" s="72">
        <f t="shared" si="47"/>
        <v>0</v>
      </c>
      <c r="AK87" s="72">
        <f t="shared" si="47"/>
        <v>0</v>
      </c>
      <c r="AL87" s="72">
        <f t="shared" si="47"/>
        <v>0</v>
      </c>
      <c r="AM87" s="72">
        <f t="shared" si="47"/>
        <v>0</v>
      </c>
      <c r="AN87" s="72">
        <f t="shared" si="47"/>
        <v>0</v>
      </c>
      <c r="AO87" s="72">
        <f t="shared" si="47"/>
        <v>0</v>
      </c>
      <c r="AP87" s="72">
        <f t="shared" si="47"/>
        <v>0</v>
      </c>
      <c r="AQ87" s="72">
        <f t="shared" si="47"/>
        <v>0</v>
      </c>
      <c r="AR87" s="72">
        <f t="shared" si="47"/>
        <v>0</v>
      </c>
      <c r="AS87" s="72">
        <f t="shared" si="47"/>
        <v>0</v>
      </c>
      <c r="AT87" s="72">
        <f t="shared" si="47"/>
        <v>0</v>
      </c>
      <c r="AU87" s="72">
        <f t="shared" si="47"/>
        <v>0</v>
      </c>
      <c r="AV87" s="72">
        <f t="shared" si="47"/>
        <v>0</v>
      </c>
      <c r="AW87" s="72">
        <f t="shared" si="47"/>
        <v>0</v>
      </c>
      <c r="AX87" s="72">
        <f t="shared" si="47"/>
        <v>0</v>
      </c>
      <c r="AY87" s="72">
        <f t="shared" si="47"/>
        <v>0</v>
      </c>
      <c r="AZ87" s="72">
        <f t="shared" si="47"/>
        <v>0</v>
      </c>
      <c r="BA87" s="72">
        <f t="shared" si="47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5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8">$E$20*(1-$B$5)/$B$3</f>
        <v>0</v>
      </c>
      <c r="F88" s="72">
        <f t="shared" si="48"/>
        <v>0</v>
      </c>
      <c r="G88" s="72">
        <f t="shared" si="48"/>
        <v>0</v>
      </c>
      <c r="H88" s="72">
        <f t="shared" si="48"/>
        <v>0</v>
      </c>
      <c r="I88" s="72">
        <f t="shared" si="48"/>
        <v>0</v>
      </c>
      <c r="J88" s="72">
        <f t="shared" si="48"/>
        <v>0</v>
      </c>
      <c r="K88" s="72">
        <f t="shared" si="48"/>
        <v>0</v>
      </c>
      <c r="L88" s="72">
        <f t="shared" si="48"/>
        <v>0</v>
      </c>
      <c r="M88" s="72">
        <f t="shared" si="48"/>
        <v>0</v>
      </c>
      <c r="N88" s="72">
        <f t="shared" si="48"/>
        <v>0</v>
      </c>
      <c r="O88" s="72">
        <f t="shared" si="48"/>
        <v>0</v>
      </c>
      <c r="P88" s="72">
        <f t="shared" si="48"/>
        <v>0</v>
      </c>
      <c r="Q88" s="72">
        <f t="shared" si="48"/>
        <v>0</v>
      </c>
      <c r="R88" s="72">
        <f t="shared" si="48"/>
        <v>0</v>
      </c>
      <c r="S88" s="72">
        <f t="shared" si="48"/>
        <v>0</v>
      </c>
      <c r="T88" s="72">
        <f t="shared" si="48"/>
        <v>0</v>
      </c>
      <c r="U88" s="72">
        <f t="shared" si="48"/>
        <v>0</v>
      </c>
      <c r="V88" s="72">
        <f t="shared" si="48"/>
        <v>0</v>
      </c>
      <c r="W88" s="72">
        <f t="shared" si="48"/>
        <v>0</v>
      </c>
      <c r="X88" s="72">
        <f t="shared" si="48"/>
        <v>0</v>
      </c>
      <c r="Y88" s="72">
        <f t="shared" si="48"/>
        <v>0</v>
      </c>
      <c r="Z88" s="72">
        <f t="shared" si="48"/>
        <v>0</v>
      </c>
      <c r="AA88" s="72">
        <f t="shared" si="48"/>
        <v>0</v>
      </c>
      <c r="AB88" s="72">
        <f t="shared" si="48"/>
        <v>0</v>
      </c>
      <c r="AC88" s="72">
        <f t="shared" si="48"/>
        <v>0</v>
      </c>
      <c r="AD88" s="72">
        <f t="shared" si="48"/>
        <v>0</v>
      </c>
      <c r="AE88" s="72">
        <f t="shared" si="48"/>
        <v>0</v>
      </c>
      <c r="AF88" s="72">
        <f t="shared" si="48"/>
        <v>0</v>
      </c>
      <c r="AG88" s="72">
        <f t="shared" si="48"/>
        <v>0</v>
      </c>
      <c r="AH88" s="72">
        <f t="shared" si="48"/>
        <v>0</v>
      </c>
      <c r="AI88" s="72">
        <f t="shared" si="48"/>
        <v>0</v>
      </c>
      <c r="AJ88" s="72">
        <f t="shared" si="48"/>
        <v>0</v>
      </c>
      <c r="AK88" s="72">
        <f t="shared" si="48"/>
        <v>0</v>
      </c>
      <c r="AL88" s="72">
        <f t="shared" si="48"/>
        <v>0</v>
      </c>
      <c r="AM88" s="72">
        <f t="shared" si="48"/>
        <v>0</v>
      </c>
      <c r="AN88" s="72">
        <f t="shared" si="48"/>
        <v>0</v>
      </c>
      <c r="AO88" s="72">
        <f t="shared" si="48"/>
        <v>0</v>
      </c>
      <c r="AP88" s="72">
        <f t="shared" si="48"/>
        <v>0</v>
      </c>
      <c r="AQ88" s="72">
        <f t="shared" si="48"/>
        <v>0</v>
      </c>
      <c r="AR88" s="72">
        <f t="shared" si="48"/>
        <v>0</v>
      </c>
      <c r="AS88" s="72">
        <f t="shared" si="48"/>
        <v>0</v>
      </c>
      <c r="AT88" s="72">
        <f t="shared" si="48"/>
        <v>0</v>
      </c>
      <c r="AU88" s="72">
        <f t="shared" si="48"/>
        <v>0</v>
      </c>
      <c r="AV88" s="72">
        <f t="shared" si="48"/>
        <v>0</v>
      </c>
      <c r="AW88" s="72">
        <f t="shared" si="48"/>
        <v>0</v>
      </c>
      <c r="AX88" s="72">
        <f t="shared" si="48"/>
        <v>0</v>
      </c>
      <c r="AY88" s="72">
        <f t="shared" si="48"/>
        <v>0</v>
      </c>
      <c r="AZ88" s="72">
        <f t="shared" si="48"/>
        <v>0</v>
      </c>
      <c r="BA88" s="72">
        <f t="shared" si="48"/>
        <v>0</v>
      </c>
      <c r="BB88" s="72">
        <f t="shared" si="48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5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9">$F$20*(1-$B$5)/$B$3</f>
        <v>0</v>
      </c>
      <c r="G89" s="72">
        <f t="shared" si="49"/>
        <v>0</v>
      </c>
      <c r="H89" s="72">
        <f t="shared" si="49"/>
        <v>0</v>
      </c>
      <c r="I89" s="72">
        <f t="shared" si="49"/>
        <v>0</v>
      </c>
      <c r="J89" s="72">
        <f t="shared" si="49"/>
        <v>0</v>
      </c>
      <c r="K89" s="72">
        <f t="shared" si="49"/>
        <v>0</v>
      </c>
      <c r="L89" s="72">
        <f t="shared" si="49"/>
        <v>0</v>
      </c>
      <c r="M89" s="72">
        <f t="shared" si="49"/>
        <v>0</v>
      </c>
      <c r="N89" s="72">
        <f t="shared" si="49"/>
        <v>0</v>
      </c>
      <c r="O89" s="72">
        <f t="shared" si="49"/>
        <v>0</v>
      </c>
      <c r="P89" s="72">
        <f t="shared" si="49"/>
        <v>0</v>
      </c>
      <c r="Q89" s="72">
        <f t="shared" si="49"/>
        <v>0</v>
      </c>
      <c r="R89" s="72">
        <f t="shared" si="49"/>
        <v>0</v>
      </c>
      <c r="S89" s="72">
        <f t="shared" si="49"/>
        <v>0</v>
      </c>
      <c r="T89" s="72">
        <f t="shared" si="49"/>
        <v>0</v>
      </c>
      <c r="U89" s="72">
        <f t="shared" si="49"/>
        <v>0</v>
      </c>
      <c r="V89" s="72">
        <f t="shared" si="49"/>
        <v>0</v>
      </c>
      <c r="W89" s="72">
        <f t="shared" si="49"/>
        <v>0</v>
      </c>
      <c r="X89" s="72">
        <f t="shared" si="49"/>
        <v>0</v>
      </c>
      <c r="Y89" s="72">
        <f t="shared" si="49"/>
        <v>0</v>
      </c>
      <c r="Z89" s="72">
        <f t="shared" si="49"/>
        <v>0</v>
      </c>
      <c r="AA89" s="72">
        <f t="shared" si="49"/>
        <v>0</v>
      </c>
      <c r="AB89" s="72">
        <f t="shared" si="49"/>
        <v>0</v>
      </c>
      <c r="AC89" s="72">
        <f t="shared" si="49"/>
        <v>0</v>
      </c>
      <c r="AD89" s="72">
        <f t="shared" si="49"/>
        <v>0</v>
      </c>
      <c r="AE89" s="72">
        <f t="shared" si="49"/>
        <v>0</v>
      </c>
      <c r="AF89" s="72">
        <f t="shared" si="49"/>
        <v>0</v>
      </c>
      <c r="AG89" s="72">
        <f t="shared" si="49"/>
        <v>0</v>
      </c>
      <c r="AH89" s="72">
        <f t="shared" si="49"/>
        <v>0</v>
      </c>
      <c r="AI89" s="72">
        <f t="shared" si="49"/>
        <v>0</v>
      </c>
      <c r="AJ89" s="72">
        <f t="shared" si="49"/>
        <v>0</v>
      </c>
      <c r="AK89" s="72">
        <f t="shared" si="49"/>
        <v>0</v>
      </c>
      <c r="AL89" s="72">
        <f t="shared" si="49"/>
        <v>0</v>
      </c>
      <c r="AM89" s="72">
        <f t="shared" si="49"/>
        <v>0</v>
      </c>
      <c r="AN89" s="72">
        <f t="shared" si="49"/>
        <v>0</v>
      </c>
      <c r="AO89" s="72">
        <f t="shared" si="49"/>
        <v>0</v>
      </c>
      <c r="AP89" s="72">
        <f t="shared" si="49"/>
        <v>0</v>
      </c>
      <c r="AQ89" s="72">
        <f t="shared" si="49"/>
        <v>0</v>
      </c>
      <c r="AR89" s="72">
        <f t="shared" si="49"/>
        <v>0</v>
      </c>
      <c r="AS89" s="72">
        <f t="shared" si="49"/>
        <v>0</v>
      </c>
      <c r="AT89" s="72">
        <f t="shared" si="49"/>
        <v>0</v>
      </c>
      <c r="AU89" s="72">
        <f t="shared" si="49"/>
        <v>0</v>
      </c>
      <c r="AV89" s="72">
        <f t="shared" si="49"/>
        <v>0</v>
      </c>
      <c r="AW89" s="72">
        <f t="shared" si="49"/>
        <v>0</v>
      </c>
      <c r="AX89" s="72">
        <f t="shared" si="49"/>
        <v>0</v>
      </c>
      <c r="AY89" s="72">
        <f t="shared" si="49"/>
        <v>0</v>
      </c>
      <c r="AZ89" s="72">
        <f t="shared" si="49"/>
        <v>0</v>
      </c>
      <c r="BA89" s="72">
        <f t="shared" si="49"/>
        <v>0</v>
      </c>
      <c r="BB89" s="72">
        <f t="shared" si="49"/>
        <v>0</v>
      </c>
      <c r="BC89" s="72">
        <f t="shared" si="49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5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0">$G$20*(1-$B$5)/$B$3</f>
        <v>17.831371283006391</v>
      </c>
      <c r="H90" s="72">
        <f t="shared" si="50"/>
        <v>17.831371283006391</v>
      </c>
      <c r="I90" s="72">
        <f t="shared" si="50"/>
        <v>17.831371283006391</v>
      </c>
      <c r="J90" s="72">
        <f t="shared" si="50"/>
        <v>17.831371283006391</v>
      </c>
      <c r="K90" s="72">
        <f t="shared" si="50"/>
        <v>17.831371283006391</v>
      </c>
      <c r="L90" s="72">
        <f t="shared" si="50"/>
        <v>17.831371283006391</v>
      </c>
      <c r="M90" s="72">
        <f t="shared" si="50"/>
        <v>17.831371283006391</v>
      </c>
      <c r="N90" s="72">
        <f t="shared" si="50"/>
        <v>17.831371283006391</v>
      </c>
      <c r="O90" s="72">
        <f t="shared" si="50"/>
        <v>17.831371283006391</v>
      </c>
      <c r="P90" s="72">
        <f t="shared" si="50"/>
        <v>17.831371283006391</v>
      </c>
      <c r="Q90" s="72">
        <f t="shared" si="50"/>
        <v>17.831371283006391</v>
      </c>
      <c r="R90" s="72">
        <f t="shared" si="50"/>
        <v>17.831371283006391</v>
      </c>
      <c r="S90" s="72">
        <f t="shared" si="50"/>
        <v>17.831371283006391</v>
      </c>
      <c r="T90" s="72">
        <f t="shared" si="50"/>
        <v>17.831371283006391</v>
      </c>
      <c r="U90" s="72">
        <f t="shared" si="50"/>
        <v>17.831371283006391</v>
      </c>
      <c r="V90" s="72">
        <f t="shared" si="50"/>
        <v>17.831371283006391</v>
      </c>
      <c r="W90" s="72">
        <f t="shared" si="50"/>
        <v>17.831371283006391</v>
      </c>
      <c r="X90" s="72">
        <f t="shared" si="50"/>
        <v>17.831371283006391</v>
      </c>
      <c r="Y90" s="72">
        <f t="shared" si="50"/>
        <v>17.831371283006391</v>
      </c>
      <c r="Z90" s="72">
        <f t="shared" si="50"/>
        <v>17.831371283006391</v>
      </c>
      <c r="AA90" s="72">
        <f t="shared" si="50"/>
        <v>17.831371283006391</v>
      </c>
      <c r="AB90" s="72">
        <f t="shared" si="50"/>
        <v>17.831371283006391</v>
      </c>
      <c r="AC90" s="72">
        <f t="shared" si="50"/>
        <v>17.831371283006391</v>
      </c>
      <c r="AD90" s="72">
        <f t="shared" si="50"/>
        <v>17.831371283006391</v>
      </c>
      <c r="AE90" s="72">
        <f t="shared" si="50"/>
        <v>17.831371283006391</v>
      </c>
      <c r="AF90" s="72">
        <f t="shared" si="50"/>
        <v>17.831371283006391</v>
      </c>
      <c r="AG90" s="72">
        <f t="shared" si="50"/>
        <v>17.831371283006391</v>
      </c>
      <c r="AH90" s="72">
        <f t="shared" si="50"/>
        <v>17.831371283006391</v>
      </c>
      <c r="AI90" s="72">
        <f t="shared" si="50"/>
        <v>17.831371283006391</v>
      </c>
      <c r="AJ90" s="72">
        <f t="shared" si="50"/>
        <v>17.831371283006391</v>
      </c>
      <c r="AK90" s="72">
        <f t="shared" si="50"/>
        <v>17.831371283006391</v>
      </c>
      <c r="AL90" s="72">
        <f t="shared" si="50"/>
        <v>17.831371283006391</v>
      </c>
      <c r="AM90" s="72">
        <f t="shared" si="50"/>
        <v>17.831371283006391</v>
      </c>
      <c r="AN90" s="72">
        <f t="shared" si="50"/>
        <v>17.831371283006391</v>
      </c>
      <c r="AO90" s="72">
        <f t="shared" si="50"/>
        <v>17.831371283006391</v>
      </c>
      <c r="AP90" s="72">
        <f t="shared" si="50"/>
        <v>17.831371283006391</v>
      </c>
      <c r="AQ90" s="72">
        <f t="shared" si="50"/>
        <v>17.831371283006391</v>
      </c>
      <c r="AR90" s="72">
        <f t="shared" si="50"/>
        <v>17.831371283006391</v>
      </c>
      <c r="AS90" s="72">
        <f t="shared" si="50"/>
        <v>17.831371283006391</v>
      </c>
      <c r="AT90" s="72">
        <f t="shared" si="50"/>
        <v>17.831371283006391</v>
      </c>
      <c r="AU90" s="72">
        <f t="shared" si="50"/>
        <v>17.831371283006391</v>
      </c>
      <c r="AV90" s="72">
        <f t="shared" si="50"/>
        <v>17.831371283006391</v>
      </c>
      <c r="AW90" s="72">
        <f t="shared" si="50"/>
        <v>17.831371283006391</v>
      </c>
      <c r="AX90" s="72">
        <f t="shared" si="50"/>
        <v>17.831371283006391</v>
      </c>
      <c r="AY90" s="72">
        <f t="shared" si="50"/>
        <v>17.831371283006391</v>
      </c>
      <c r="AZ90" s="72">
        <f t="shared" si="50"/>
        <v>17.831371283006391</v>
      </c>
      <c r="BA90" s="72">
        <f t="shared" si="50"/>
        <v>17.831371283006391</v>
      </c>
      <c r="BB90" s="72">
        <f t="shared" si="50"/>
        <v>17.831371283006391</v>
      </c>
      <c r="BC90" s="72">
        <f t="shared" si="50"/>
        <v>17.831371283006391</v>
      </c>
      <c r="BD90" s="72">
        <f t="shared" si="50"/>
        <v>17.831371283006391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5"/>
        <v>891.56856415032019</v>
      </c>
      <c r="BO90" s="321">
        <f>BN106*(1-0.025)</f>
        <v>695.42348003724874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1">$H$20*(1-$B$5)/$B$3</f>
        <v>0</v>
      </c>
      <c r="I91" s="72">
        <f t="shared" si="51"/>
        <v>0</v>
      </c>
      <c r="J91" s="72">
        <f t="shared" si="51"/>
        <v>0</v>
      </c>
      <c r="K91" s="72">
        <f t="shared" si="51"/>
        <v>0</v>
      </c>
      <c r="L91" s="72">
        <f t="shared" si="51"/>
        <v>0</v>
      </c>
      <c r="M91" s="72">
        <f t="shared" si="51"/>
        <v>0</v>
      </c>
      <c r="N91" s="72">
        <f t="shared" si="51"/>
        <v>0</v>
      </c>
      <c r="O91" s="72">
        <f t="shared" si="51"/>
        <v>0</v>
      </c>
      <c r="P91" s="72">
        <f t="shared" si="51"/>
        <v>0</v>
      </c>
      <c r="Q91" s="72">
        <f t="shared" si="51"/>
        <v>0</v>
      </c>
      <c r="R91" s="72">
        <f t="shared" si="51"/>
        <v>0</v>
      </c>
      <c r="S91" s="72">
        <f t="shared" si="51"/>
        <v>0</v>
      </c>
      <c r="T91" s="72">
        <f t="shared" si="51"/>
        <v>0</v>
      </c>
      <c r="U91" s="72">
        <f t="shared" si="51"/>
        <v>0</v>
      </c>
      <c r="V91" s="72">
        <f t="shared" si="51"/>
        <v>0</v>
      </c>
      <c r="W91" s="72">
        <f t="shared" si="51"/>
        <v>0</v>
      </c>
      <c r="X91" s="72">
        <f t="shared" si="51"/>
        <v>0</v>
      </c>
      <c r="Y91" s="72">
        <f t="shared" si="51"/>
        <v>0</v>
      </c>
      <c r="Z91" s="72">
        <f t="shared" si="51"/>
        <v>0</v>
      </c>
      <c r="AA91" s="72">
        <f t="shared" si="51"/>
        <v>0</v>
      </c>
      <c r="AB91" s="72">
        <f t="shared" si="51"/>
        <v>0</v>
      </c>
      <c r="AC91" s="72">
        <f t="shared" si="51"/>
        <v>0</v>
      </c>
      <c r="AD91" s="72">
        <f t="shared" si="51"/>
        <v>0</v>
      </c>
      <c r="AE91" s="72">
        <f t="shared" si="51"/>
        <v>0</v>
      </c>
      <c r="AF91" s="72">
        <f t="shared" si="51"/>
        <v>0</v>
      </c>
      <c r="AG91" s="72">
        <f t="shared" si="51"/>
        <v>0</v>
      </c>
      <c r="AH91" s="72">
        <f t="shared" si="51"/>
        <v>0</v>
      </c>
      <c r="AI91" s="72">
        <f t="shared" si="51"/>
        <v>0</v>
      </c>
      <c r="AJ91" s="72">
        <f t="shared" si="51"/>
        <v>0</v>
      </c>
      <c r="AK91" s="72">
        <f t="shared" si="51"/>
        <v>0</v>
      </c>
      <c r="AL91" s="72">
        <f t="shared" si="51"/>
        <v>0</v>
      </c>
      <c r="AM91" s="72">
        <f t="shared" si="51"/>
        <v>0</v>
      </c>
      <c r="AN91" s="72">
        <f t="shared" si="51"/>
        <v>0</v>
      </c>
      <c r="AO91" s="72">
        <f t="shared" si="51"/>
        <v>0</v>
      </c>
      <c r="AP91" s="72">
        <f t="shared" si="51"/>
        <v>0</v>
      </c>
      <c r="AQ91" s="72">
        <f t="shared" si="51"/>
        <v>0</v>
      </c>
      <c r="AR91" s="72">
        <f t="shared" si="51"/>
        <v>0</v>
      </c>
      <c r="AS91" s="72">
        <f t="shared" si="51"/>
        <v>0</v>
      </c>
      <c r="AT91" s="72">
        <f t="shared" si="51"/>
        <v>0</v>
      </c>
      <c r="AU91" s="72">
        <f t="shared" si="51"/>
        <v>0</v>
      </c>
      <c r="AV91" s="72">
        <f t="shared" si="51"/>
        <v>0</v>
      </c>
      <c r="AW91" s="72">
        <f t="shared" si="51"/>
        <v>0</v>
      </c>
      <c r="AX91" s="72">
        <f t="shared" si="51"/>
        <v>0</v>
      </c>
      <c r="AY91" s="72">
        <f t="shared" si="51"/>
        <v>0</v>
      </c>
      <c r="AZ91" s="72">
        <f t="shared" si="51"/>
        <v>0</v>
      </c>
      <c r="BA91" s="72">
        <f t="shared" si="51"/>
        <v>0</v>
      </c>
      <c r="BB91" s="72">
        <f t="shared" si="51"/>
        <v>0</v>
      </c>
      <c r="BC91" s="72">
        <f t="shared" si="51"/>
        <v>0</v>
      </c>
      <c r="BD91" s="72">
        <f t="shared" si="51"/>
        <v>0</v>
      </c>
      <c r="BE91" s="72">
        <f t="shared" si="51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5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2">$I$20*(1-$B$5)/$B$3</f>
        <v>0</v>
      </c>
      <c r="J92" s="72">
        <f t="shared" si="52"/>
        <v>0</v>
      </c>
      <c r="K92" s="72">
        <f t="shared" si="52"/>
        <v>0</v>
      </c>
      <c r="L92" s="72">
        <f t="shared" si="52"/>
        <v>0</v>
      </c>
      <c r="M92" s="72">
        <f t="shared" si="52"/>
        <v>0</v>
      </c>
      <c r="N92" s="72">
        <f t="shared" si="52"/>
        <v>0</v>
      </c>
      <c r="O92" s="72">
        <f t="shared" si="52"/>
        <v>0</v>
      </c>
      <c r="P92" s="72">
        <f t="shared" si="52"/>
        <v>0</v>
      </c>
      <c r="Q92" s="72">
        <f t="shared" si="52"/>
        <v>0</v>
      </c>
      <c r="R92" s="72">
        <f t="shared" si="52"/>
        <v>0</v>
      </c>
      <c r="S92" s="72">
        <f t="shared" si="52"/>
        <v>0</v>
      </c>
      <c r="T92" s="72">
        <f t="shared" si="52"/>
        <v>0</v>
      </c>
      <c r="U92" s="72">
        <f t="shared" si="52"/>
        <v>0</v>
      </c>
      <c r="V92" s="72">
        <f t="shared" si="52"/>
        <v>0</v>
      </c>
      <c r="W92" s="72">
        <f t="shared" si="52"/>
        <v>0</v>
      </c>
      <c r="X92" s="72">
        <f t="shared" si="52"/>
        <v>0</v>
      </c>
      <c r="Y92" s="72">
        <f t="shared" si="52"/>
        <v>0</v>
      </c>
      <c r="Z92" s="72">
        <f t="shared" si="52"/>
        <v>0</v>
      </c>
      <c r="AA92" s="72">
        <f t="shared" si="52"/>
        <v>0</v>
      </c>
      <c r="AB92" s="72">
        <f t="shared" si="52"/>
        <v>0</v>
      </c>
      <c r="AC92" s="72">
        <f t="shared" si="52"/>
        <v>0</v>
      </c>
      <c r="AD92" s="72">
        <f t="shared" si="52"/>
        <v>0</v>
      </c>
      <c r="AE92" s="72">
        <f t="shared" si="52"/>
        <v>0</v>
      </c>
      <c r="AF92" s="72">
        <f t="shared" si="52"/>
        <v>0</v>
      </c>
      <c r="AG92" s="72">
        <f t="shared" si="52"/>
        <v>0</v>
      </c>
      <c r="AH92" s="72">
        <f t="shared" si="52"/>
        <v>0</v>
      </c>
      <c r="AI92" s="72">
        <f t="shared" si="52"/>
        <v>0</v>
      </c>
      <c r="AJ92" s="72">
        <f t="shared" si="52"/>
        <v>0</v>
      </c>
      <c r="AK92" s="72">
        <f t="shared" si="52"/>
        <v>0</v>
      </c>
      <c r="AL92" s="72">
        <f t="shared" si="52"/>
        <v>0</v>
      </c>
      <c r="AM92" s="72">
        <f t="shared" si="52"/>
        <v>0</v>
      </c>
      <c r="AN92" s="72">
        <f t="shared" si="52"/>
        <v>0</v>
      </c>
      <c r="AO92" s="72">
        <f t="shared" si="52"/>
        <v>0</v>
      </c>
      <c r="AP92" s="72">
        <f t="shared" si="52"/>
        <v>0</v>
      </c>
      <c r="AQ92" s="72">
        <f t="shared" si="52"/>
        <v>0</v>
      </c>
      <c r="AR92" s="72">
        <f t="shared" si="52"/>
        <v>0</v>
      </c>
      <c r="AS92" s="72">
        <f t="shared" si="52"/>
        <v>0</v>
      </c>
      <c r="AT92" s="72">
        <f t="shared" si="52"/>
        <v>0</v>
      </c>
      <c r="AU92" s="72">
        <f t="shared" si="52"/>
        <v>0</v>
      </c>
      <c r="AV92" s="72">
        <f t="shared" si="52"/>
        <v>0</v>
      </c>
      <c r="AW92" s="72">
        <f t="shared" si="52"/>
        <v>0</v>
      </c>
      <c r="AX92" s="72">
        <f t="shared" si="52"/>
        <v>0</v>
      </c>
      <c r="AY92" s="72">
        <f t="shared" si="52"/>
        <v>0</v>
      </c>
      <c r="AZ92" s="72">
        <f t="shared" si="52"/>
        <v>0</v>
      </c>
      <c r="BA92" s="72">
        <f t="shared" si="52"/>
        <v>0</v>
      </c>
      <c r="BB92" s="72">
        <f t="shared" si="52"/>
        <v>0</v>
      </c>
      <c r="BC92" s="72">
        <f t="shared" si="52"/>
        <v>0</v>
      </c>
      <c r="BD92" s="72">
        <f t="shared" si="52"/>
        <v>0</v>
      </c>
      <c r="BE92" s="72">
        <f t="shared" si="52"/>
        <v>0</v>
      </c>
      <c r="BF92" s="72">
        <f t="shared" si="52"/>
        <v>0</v>
      </c>
      <c r="BG92" s="72"/>
      <c r="BH92" s="72"/>
      <c r="BI92" s="72"/>
      <c r="BJ92" s="72"/>
      <c r="BK92" s="72"/>
      <c r="BL92" s="72"/>
      <c r="BM92" s="35"/>
      <c r="BN92" s="72">
        <f t="shared" si="45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3">$J$20*(1-$B$5)/$B$3</f>
        <v>0</v>
      </c>
      <c r="P93" s="72">
        <f t="shared" si="53"/>
        <v>0</v>
      </c>
      <c r="Q93" s="72">
        <f t="shared" si="53"/>
        <v>0</v>
      </c>
      <c r="R93" s="72">
        <f t="shared" si="53"/>
        <v>0</v>
      </c>
      <c r="S93" s="72">
        <f t="shared" si="53"/>
        <v>0</v>
      </c>
      <c r="T93" s="72">
        <f t="shared" si="53"/>
        <v>0</v>
      </c>
      <c r="U93" s="72">
        <f t="shared" si="53"/>
        <v>0</v>
      </c>
      <c r="V93" s="72">
        <f t="shared" si="53"/>
        <v>0</v>
      </c>
      <c r="W93" s="72">
        <f t="shared" si="53"/>
        <v>0</v>
      </c>
      <c r="X93" s="72">
        <f t="shared" si="53"/>
        <v>0</v>
      </c>
      <c r="Y93" s="72">
        <f t="shared" si="53"/>
        <v>0</v>
      </c>
      <c r="Z93" s="72">
        <f t="shared" si="53"/>
        <v>0</v>
      </c>
      <c r="AA93" s="72">
        <f t="shared" si="53"/>
        <v>0</v>
      </c>
      <c r="AB93" s="72">
        <f t="shared" si="53"/>
        <v>0</v>
      </c>
      <c r="AC93" s="72">
        <f t="shared" si="53"/>
        <v>0</v>
      </c>
      <c r="AD93" s="72">
        <f t="shared" si="53"/>
        <v>0</v>
      </c>
      <c r="AE93" s="72">
        <f t="shared" si="53"/>
        <v>0</v>
      </c>
      <c r="AF93" s="72">
        <f t="shared" si="53"/>
        <v>0</v>
      </c>
      <c r="AG93" s="72">
        <f t="shared" si="53"/>
        <v>0</v>
      </c>
      <c r="AH93" s="72">
        <f t="shared" si="53"/>
        <v>0</v>
      </c>
      <c r="AI93" s="72">
        <f t="shared" si="53"/>
        <v>0</v>
      </c>
      <c r="AJ93" s="72">
        <f t="shared" si="53"/>
        <v>0</v>
      </c>
      <c r="AK93" s="72">
        <f t="shared" si="53"/>
        <v>0</v>
      </c>
      <c r="AL93" s="72">
        <f t="shared" si="53"/>
        <v>0</v>
      </c>
      <c r="AM93" s="72">
        <f t="shared" si="53"/>
        <v>0</v>
      </c>
      <c r="AN93" s="72">
        <f t="shared" si="53"/>
        <v>0</v>
      </c>
      <c r="AO93" s="72">
        <f t="shared" si="53"/>
        <v>0</v>
      </c>
      <c r="AP93" s="72">
        <f t="shared" si="53"/>
        <v>0</v>
      </c>
      <c r="AQ93" s="72">
        <f t="shared" si="53"/>
        <v>0</v>
      </c>
      <c r="AR93" s="72">
        <f t="shared" si="53"/>
        <v>0</v>
      </c>
      <c r="AS93" s="72">
        <f t="shared" si="53"/>
        <v>0</v>
      </c>
      <c r="AT93" s="72">
        <f t="shared" si="53"/>
        <v>0</v>
      </c>
      <c r="AU93" s="72">
        <f t="shared" si="53"/>
        <v>0</v>
      </c>
      <c r="AV93" s="72">
        <f t="shared" si="53"/>
        <v>0</v>
      </c>
      <c r="AW93" s="72">
        <f t="shared" si="53"/>
        <v>0</v>
      </c>
      <c r="AX93" s="72">
        <f t="shared" si="53"/>
        <v>0</v>
      </c>
      <c r="AY93" s="72">
        <f t="shared" si="53"/>
        <v>0</v>
      </c>
      <c r="AZ93" s="72">
        <f t="shared" si="53"/>
        <v>0</v>
      </c>
      <c r="BA93" s="72">
        <f t="shared" si="53"/>
        <v>0</v>
      </c>
      <c r="BB93" s="72">
        <f t="shared" si="53"/>
        <v>0</v>
      </c>
      <c r="BC93" s="72">
        <f t="shared" si="53"/>
        <v>0</v>
      </c>
      <c r="BD93" s="72">
        <f t="shared" si="53"/>
        <v>0</v>
      </c>
      <c r="BE93" s="72">
        <f t="shared" si="53"/>
        <v>0</v>
      </c>
      <c r="BF93" s="72">
        <f t="shared" si="53"/>
        <v>0</v>
      </c>
      <c r="BG93" s="72">
        <f t="shared" si="53"/>
        <v>0</v>
      </c>
      <c r="BH93" s="72"/>
      <c r="BI93" s="72"/>
      <c r="BJ93" s="72"/>
      <c r="BK93" s="72"/>
      <c r="BL93" s="72"/>
      <c r="BM93" s="35"/>
      <c r="BN93" s="72">
        <f t="shared" si="45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4">$K$20*(1-$B$5)/$B$3</f>
        <v>0</v>
      </c>
      <c r="P94" s="72">
        <f t="shared" si="54"/>
        <v>0</v>
      </c>
      <c r="Q94" s="72">
        <f t="shared" si="54"/>
        <v>0</v>
      </c>
      <c r="R94" s="72">
        <f t="shared" si="54"/>
        <v>0</v>
      </c>
      <c r="S94" s="72">
        <f t="shared" si="54"/>
        <v>0</v>
      </c>
      <c r="T94" s="72">
        <f t="shared" si="54"/>
        <v>0</v>
      </c>
      <c r="U94" s="72">
        <f t="shared" si="54"/>
        <v>0</v>
      </c>
      <c r="V94" s="72">
        <f t="shared" si="54"/>
        <v>0</v>
      </c>
      <c r="W94" s="72">
        <f t="shared" si="54"/>
        <v>0</v>
      </c>
      <c r="X94" s="72">
        <f t="shared" si="54"/>
        <v>0</v>
      </c>
      <c r="Y94" s="72">
        <f t="shared" si="54"/>
        <v>0</v>
      </c>
      <c r="Z94" s="72">
        <f t="shared" si="54"/>
        <v>0</v>
      </c>
      <c r="AA94" s="72">
        <f t="shared" si="54"/>
        <v>0</v>
      </c>
      <c r="AB94" s="72">
        <f t="shared" si="54"/>
        <v>0</v>
      </c>
      <c r="AC94" s="72">
        <f t="shared" si="54"/>
        <v>0</v>
      </c>
      <c r="AD94" s="72">
        <f t="shared" si="54"/>
        <v>0</v>
      </c>
      <c r="AE94" s="72">
        <f t="shared" si="54"/>
        <v>0</v>
      </c>
      <c r="AF94" s="72">
        <f t="shared" si="54"/>
        <v>0</v>
      </c>
      <c r="AG94" s="72">
        <f t="shared" si="54"/>
        <v>0</v>
      </c>
      <c r="AH94" s="72">
        <f t="shared" si="54"/>
        <v>0</v>
      </c>
      <c r="AI94" s="72">
        <f t="shared" si="54"/>
        <v>0</v>
      </c>
      <c r="AJ94" s="72">
        <f t="shared" si="54"/>
        <v>0</v>
      </c>
      <c r="AK94" s="72">
        <f t="shared" si="54"/>
        <v>0</v>
      </c>
      <c r="AL94" s="72">
        <f t="shared" si="54"/>
        <v>0</v>
      </c>
      <c r="AM94" s="72">
        <f t="shared" si="54"/>
        <v>0</v>
      </c>
      <c r="AN94" s="72">
        <f t="shared" si="54"/>
        <v>0</v>
      </c>
      <c r="AO94" s="72">
        <f t="shared" si="54"/>
        <v>0</v>
      </c>
      <c r="AP94" s="72">
        <f t="shared" si="54"/>
        <v>0</v>
      </c>
      <c r="AQ94" s="72">
        <f t="shared" si="54"/>
        <v>0</v>
      </c>
      <c r="AR94" s="72">
        <f t="shared" si="54"/>
        <v>0</v>
      </c>
      <c r="AS94" s="72">
        <f t="shared" si="54"/>
        <v>0</v>
      </c>
      <c r="AT94" s="72">
        <f t="shared" si="54"/>
        <v>0</v>
      </c>
      <c r="AU94" s="72">
        <f t="shared" si="54"/>
        <v>0</v>
      </c>
      <c r="AV94" s="72">
        <f t="shared" si="54"/>
        <v>0</v>
      </c>
      <c r="AW94" s="72">
        <f t="shared" si="54"/>
        <v>0</v>
      </c>
      <c r="AX94" s="72">
        <f t="shared" si="54"/>
        <v>0</v>
      </c>
      <c r="AY94" s="72">
        <f t="shared" si="54"/>
        <v>0</v>
      </c>
      <c r="AZ94" s="72">
        <f t="shared" si="54"/>
        <v>0</v>
      </c>
      <c r="BA94" s="72">
        <f t="shared" si="54"/>
        <v>0</v>
      </c>
      <c r="BB94" s="72">
        <f t="shared" si="54"/>
        <v>0</v>
      </c>
      <c r="BC94" s="72">
        <f t="shared" si="54"/>
        <v>0</v>
      </c>
      <c r="BD94" s="72">
        <f t="shared" si="54"/>
        <v>0</v>
      </c>
      <c r="BE94" s="72">
        <f t="shared" si="54"/>
        <v>0</v>
      </c>
      <c r="BF94" s="72">
        <f t="shared" si="54"/>
        <v>0</v>
      </c>
      <c r="BG94" s="72">
        <f t="shared" si="54"/>
        <v>0</v>
      </c>
      <c r="BH94" s="72">
        <f t="shared" si="54"/>
        <v>0</v>
      </c>
      <c r="BI94" s="72"/>
      <c r="BJ94" s="72"/>
      <c r="BK94" s="72"/>
      <c r="BL94" s="72"/>
      <c r="BM94" s="35"/>
      <c r="BN94" s="72">
        <f t="shared" si="45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5">$L$20*(1-$B$5)/$B$3</f>
        <v>0</v>
      </c>
      <c r="P95" s="72">
        <f t="shared" si="55"/>
        <v>0</v>
      </c>
      <c r="Q95" s="72">
        <f t="shared" si="55"/>
        <v>0</v>
      </c>
      <c r="R95" s="72">
        <f t="shared" si="55"/>
        <v>0</v>
      </c>
      <c r="S95" s="72">
        <f t="shared" si="55"/>
        <v>0</v>
      </c>
      <c r="T95" s="72">
        <f t="shared" si="55"/>
        <v>0</v>
      </c>
      <c r="U95" s="72">
        <f t="shared" si="55"/>
        <v>0</v>
      </c>
      <c r="V95" s="72">
        <f t="shared" si="55"/>
        <v>0</v>
      </c>
      <c r="W95" s="72">
        <f t="shared" si="55"/>
        <v>0</v>
      </c>
      <c r="X95" s="72">
        <f t="shared" si="55"/>
        <v>0</v>
      </c>
      <c r="Y95" s="72">
        <f t="shared" si="55"/>
        <v>0</v>
      </c>
      <c r="Z95" s="72">
        <f t="shared" si="55"/>
        <v>0</v>
      </c>
      <c r="AA95" s="72">
        <f t="shared" si="55"/>
        <v>0</v>
      </c>
      <c r="AB95" s="72">
        <f t="shared" si="55"/>
        <v>0</v>
      </c>
      <c r="AC95" s="72">
        <f t="shared" si="55"/>
        <v>0</v>
      </c>
      <c r="AD95" s="72">
        <f t="shared" si="55"/>
        <v>0</v>
      </c>
      <c r="AE95" s="72">
        <f t="shared" si="55"/>
        <v>0</v>
      </c>
      <c r="AF95" s="72">
        <f t="shared" si="55"/>
        <v>0</v>
      </c>
      <c r="AG95" s="72">
        <f t="shared" si="55"/>
        <v>0</v>
      </c>
      <c r="AH95" s="72">
        <f t="shared" si="55"/>
        <v>0</v>
      </c>
      <c r="AI95" s="72">
        <f t="shared" si="55"/>
        <v>0</v>
      </c>
      <c r="AJ95" s="72">
        <f t="shared" si="55"/>
        <v>0</v>
      </c>
      <c r="AK95" s="72">
        <f t="shared" si="55"/>
        <v>0</v>
      </c>
      <c r="AL95" s="72">
        <f t="shared" si="55"/>
        <v>0</v>
      </c>
      <c r="AM95" s="72">
        <f t="shared" si="55"/>
        <v>0</v>
      </c>
      <c r="AN95" s="72">
        <f t="shared" si="55"/>
        <v>0</v>
      </c>
      <c r="AO95" s="72">
        <f t="shared" si="55"/>
        <v>0</v>
      </c>
      <c r="AP95" s="72">
        <f t="shared" si="55"/>
        <v>0</v>
      </c>
      <c r="AQ95" s="72">
        <f t="shared" si="55"/>
        <v>0</v>
      </c>
      <c r="AR95" s="72">
        <f t="shared" si="55"/>
        <v>0</v>
      </c>
      <c r="AS95" s="72">
        <f t="shared" si="55"/>
        <v>0</v>
      </c>
      <c r="AT95" s="72">
        <f t="shared" si="55"/>
        <v>0</v>
      </c>
      <c r="AU95" s="72">
        <f t="shared" si="55"/>
        <v>0</v>
      </c>
      <c r="AV95" s="72">
        <f t="shared" si="55"/>
        <v>0</v>
      </c>
      <c r="AW95" s="72">
        <f t="shared" si="55"/>
        <v>0</v>
      </c>
      <c r="AX95" s="72">
        <f t="shared" si="55"/>
        <v>0</v>
      </c>
      <c r="AY95" s="72">
        <f t="shared" si="55"/>
        <v>0</v>
      </c>
      <c r="AZ95" s="72">
        <f t="shared" si="55"/>
        <v>0</v>
      </c>
      <c r="BA95" s="72">
        <f t="shared" si="55"/>
        <v>0</v>
      </c>
      <c r="BB95" s="72">
        <f t="shared" si="55"/>
        <v>0</v>
      </c>
      <c r="BC95" s="72">
        <f t="shared" si="55"/>
        <v>0</v>
      </c>
      <c r="BD95" s="72">
        <f t="shared" si="55"/>
        <v>0</v>
      </c>
      <c r="BE95" s="72">
        <f t="shared" si="55"/>
        <v>0</v>
      </c>
      <c r="BF95" s="72">
        <f t="shared" si="55"/>
        <v>0</v>
      </c>
      <c r="BG95" s="72">
        <f t="shared" si="55"/>
        <v>0</v>
      </c>
      <c r="BH95" s="72">
        <f t="shared" si="55"/>
        <v>0</v>
      </c>
      <c r="BI95" s="72">
        <f t="shared" si="55"/>
        <v>0</v>
      </c>
      <c r="BJ95" s="72"/>
      <c r="BK95" s="72"/>
      <c r="BL95" s="72"/>
      <c r="BM95" s="35"/>
      <c r="BN95" s="72">
        <f t="shared" si="45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6">$M$20*(1-$B$5)/$B$3</f>
        <v>0</v>
      </c>
      <c r="O96" s="72">
        <f t="shared" si="56"/>
        <v>0</v>
      </c>
      <c r="P96" s="72">
        <f t="shared" si="56"/>
        <v>0</v>
      </c>
      <c r="Q96" s="72">
        <f t="shared" si="56"/>
        <v>0</v>
      </c>
      <c r="R96" s="72">
        <f t="shared" si="56"/>
        <v>0</v>
      </c>
      <c r="S96" s="72">
        <f t="shared" si="56"/>
        <v>0</v>
      </c>
      <c r="T96" s="72">
        <f t="shared" si="56"/>
        <v>0</v>
      </c>
      <c r="U96" s="72">
        <f t="shared" si="56"/>
        <v>0</v>
      </c>
      <c r="V96" s="72">
        <f t="shared" si="56"/>
        <v>0</v>
      </c>
      <c r="W96" s="72">
        <f t="shared" si="56"/>
        <v>0</v>
      </c>
      <c r="X96" s="72">
        <f t="shared" si="56"/>
        <v>0</v>
      </c>
      <c r="Y96" s="72">
        <f t="shared" si="56"/>
        <v>0</v>
      </c>
      <c r="Z96" s="72">
        <f t="shared" si="56"/>
        <v>0</v>
      </c>
      <c r="AA96" s="72">
        <f t="shared" si="56"/>
        <v>0</v>
      </c>
      <c r="AB96" s="72">
        <f t="shared" si="56"/>
        <v>0</v>
      </c>
      <c r="AC96" s="72">
        <f t="shared" si="56"/>
        <v>0</v>
      </c>
      <c r="AD96" s="72">
        <f t="shared" si="56"/>
        <v>0</v>
      </c>
      <c r="AE96" s="72">
        <f t="shared" si="56"/>
        <v>0</v>
      </c>
      <c r="AF96" s="72">
        <f t="shared" si="56"/>
        <v>0</v>
      </c>
      <c r="AG96" s="72">
        <f t="shared" si="56"/>
        <v>0</v>
      </c>
      <c r="AH96" s="72">
        <f t="shared" si="56"/>
        <v>0</v>
      </c>
      <c r="AI96" s="72">
        <f t="shared" si="56"/>
        <v>0</v>
      </c>
      <c r="AJ96" s="72">
        <f t="shared" si="56"/>
        <v>0</v>
      </c>
      <c r="AK96" s="72">
        <f t="shared" si="56"/>
        <v>0</v>
      </c>
      <c r="AL96" s="72">
        <f t="shared" si="56"/>
        <v>0</v>
      </c>
      <c r="AM96" s="72">
        <f t="shared" si="56"/>
        <v>0</v>
      </c>
      <c r="AN96" s="72">
        <f t="shared" si="56"/>
        <v>0</v>
      </c>
      <c r="AO96" s="72">
        <f t="shared" si="56"/>
        <v>0</v>
      </c>
      <c r="AP96" s="72">
        <f t="shared" si="56"/>
        <v>0</v>
      </c>
      <c r="AQ96" s="72">
        <f t="shared" si="56"/>
        <v>0</v>
      </c>
      <c r="AR96" s="72">
        <f t="shared" si="56"/>
        <v>0</v>
      </c>
      <c r="AS96" s="72">
        <f t="shared" si="56"/>
        <v>0</v>
      </c>
      <c r="AT96" s="72">
        <f t="shared" si="56"/>
        <v>0</v>
      </c>
      <c r="AU96" s="72">
        <f t="shared" si="56"/>
        <v>0</v>
      </c>
      <c r="AV96" s="72">
        <f t="shared" si="56"/>
        <v>0</v>
      </c>
      <c r="AW96" s="72">
        <f t="shared" si="56"/>
        <v>0</v>
      </c>
      <c r="AX96" s="72">
        <f t="shared" si="56"/>
        <v>0</v>
      </c>
      <c r="AY96" s="72">
        <f t="shared" si="56"/>
        <v>0</v>
      </c>
      <c r="AZ96" s="72">
        <f t="shared" si="56"/>
        <v>0</v>
      </c>
      <c r="BA96" s="72">
        <f t="shared" si="56"/>
        <v>0</v>
      </c>
      <c r="BB96" s="72">
        <f t="shared" si="56"/>
        <v>0</v>
      </c>
      <c r="BC96" s="72">
        <f t="shared" si="56"/>
        <v>0</v>
      </c>
      <c r="BD96" s="72">
        <f t="shared" si="56"/>
        <v>0</v>
      </c>
      <c r="BE96" s="72">
        <f t="shared" si="56"/>
        <v>0</v>
      </c>
      <c r="BF96" s="72">
        <f t="shared" si="56"/>
        <v>0</v>
      </c>
      <c r="BG96" s="72">
        <f t="shared" si="56"/>
        <v>0</v>
      </c>
      <c r="BH96" s="72">
        <f t="shared" si="56"/>
        <v>0</v>
      </c>
      <c r="BI96" s="72">
        <f t="shared" si="56"/>
        <v>0</v>
      </c>
      <c r="BJ96" s="72">
        <f t="shared" si="56"/>
        <v>0</v>
      </c>
      <c r="BK96" s="72"/>
      <c r="BL96" s="72"/>
      <c r="BM96" s="35"/>
      <c r="BN96" s="72">
        <f t="shared" si="45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7">$N$20*(1-$B$5)/$B$3</f>
        <v>0</v>
      </c>
      <c r="P97" s="72">
        <f t="shared" si="57"/>
        <v>0</v>
      </c>
      <c r="Q97" s="72">
        <f t="shared" si="57"/>
        <v>0</v>
      </c>
      <c r="R97" s="72">
        <f t="shared" si="57"/>
        <v>0</v>
      </c>
      <c r="S97" s="72">
        <f t="shared" si="57"/>
        <v>0</v>
      </c>
      <c r="T97" s="72">
        <f t="shared" si="57"/>
        <v>0</v>
      </c>
      <c r="U97" s="72">
        <f t="shared" si="57"/>
        <v>0</v>
      </c>
      <c r="V97" s="72">
        <f t="shared" si="57"/>
        <v>0</v>
      </c>
      <c r="W97" s="72">
        <f t="shared" si="57"/>
        <v>0</v>
      </c>
      <c r="X97" s="72">
        <f t="shared" si="57"/>
        <v>0</v>
      </c>
      <c r="Y97" s="72">
        <f t="shared" si="57"/>
        <v>0</v>
      </c>
      <c r="Z97" s="72">
        <f t="shared" si="57"/>
        <v>0</v>
      </c>
      <c r="AA97" s="72">
        <f t="shared" si="57"/>
        <v>0</v>
      </c>
      <c r="AB97" s="72">
        <f t="shared" si="57"/>
        <v>0</v>
      </c>
      <c r="AC97" s="72">
        <f t="shared" si="57"/>
        <v>0</v>
      </c>
      <c r="AD97" s="72">
        <f t="shared" si="57"/>
        <v>0</v>
      </c>
      <c r="AE97" s="72">
        <f t="shared" si="57"/>
        <v>0</v>
      </c>
      <c r="AF97" s="72">
        <f t="shared" si="57"/>
        <v>0</v>
      </c>
      <c r="AG97" s="72">
        <f t="shared" si="57"/>
        <v>0</v>
      </c>
      <c r="AH97" s="72">
        <f t="shared" si="57"/>
        <v>0</v>
      </c>
      <c r="AI97" s="72">
        <f t="shared" si="57"/>
        <v>0</v>
      </c>
      <c r="AJ97" s="72">
        <f t="shared" si="57"/>
        <v>0</v>
      </c>
      <c r="AK97" s="72">
        <f t="shared" si="57"/>
        <v>0</v>
      </c>
      <c r="AL97" s="72">
        <f t="shared" si="57"/>
        <v>0</v>
      </c>
      <c r="AM97" s="72">
        <f t="shared" si="57"/>
        <v>0</v>
      </c>
      <c r="AN97" s="72">
        <f t="shared" si="57"/>
        <v>0</v>
      </c>
      <c r="AO97" s="72">
        <f t="shared" si="57"/>
        <v>0</v>
      </c>
      <c r="AP97" s="72">
        <f t="shared" si="57"/>
        <v>0</v>
      </c>
      <c r="AQ97" s="72">
        <f t="shared" si="57"/>
        <v>0</v>
      </c>
      <c r="AR97" s="72">
        <f t="shared" si="57"/>
        <v>0</v>
      </c>
      <c r="AS97" s="72">
        <f t="shared" si="57"/>
        <v>0</v>
      </c>
      <c r="AT97" s="72">
        <f t="shared" si="57"/>
        <v>0</v>
      </c>
      <c r="AU97" s="72">
        <f t="shared" si="57"/>
        <v>0</v>
      </c>
      <c r="AV97" s="72">
        <f t="shared" si="57"/>
        <v>0</v>
      </c>
      <c r="AW97" s="72">
        <f t="shared" si="57"/>
        <v>0</v>
      </c>
      <c r="AX97" s="72">
        <f t="shared" si="57"/>
        <v>0</v>
      </c>
      <c r="AY97" s="72">
        <f t="shared" si="57"/>
        <v>0</v>
      </c>
      <c r="AZ97" s="72">
        <f t="shared" si="57"/>
        <v>0</v>
      </c>
      <c r="BA97" s="72">
        <f t="shared" si="57"/>
        <v>0</v>
      </c>
      <c r="BB97" s="72">
        <f t="shared" si="57"/>
        <v>0</v>
      </c>
      <c r="BC97" s="72">
        <f t="shared" si="57"/>
        <v>0</v>
      </c>
      <c r="BD97" s="72">
        <f t="shared" si="57"/>
        <v>0</v>
      </c>
      <c r="BE97" s="72">
        <f t="shared" si="57"/>
        <v>0</v>
      </c>
      <c r="BF97" s="72">
        <f t="shared" si="57"/>
        <v>0</v>
      </c>
      <c r="BG97" s="72">
        <f t="shared" si="57"/>
        <v>0</v>
      </c>
      <c r="BH97" s="72">
        <f t="shared" si="57"/>
        <v>0</v>
      </c>
      <c r="BI97" s="72">
        <f t="shared" si="57"/>
        <v>0</v>
      </c>
      <c r="BJ97" s="72">
        <f t="shared" si="57"/>
        <v>0</v>
      </c>
      <c r="BK97" s="72">
        <f t="shared" si="57"/>
        <v>0</v>
      </c>
      <c r="BL97" s="72"/>
      <c r="BM97" s="35"/>
      <c r="BN97" s="72">
        <f t="shared" si="45"/>
        <v>0</v>
      </c>
      <c r="BO97" s="321">
        <f>N20*(1+0.25)</f>
        <v>0</v>
      </c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8">SUM(C85:C97)</f>
        <v>0</v>
      </c>
      <c r="D98" s="101">
        <f t="shared" si="58"/>
        <v>0</v>
      </c>
      <c r="E98" s="101">
        <f t="shared" si="58"/>
        <v>0</v>
      </c>
      <c r="F98" s="101">
        <f t="shared" si="58"/>
        <v>0</v>
      </c>
      <c r="G98" s="101">
        <f t="shared" si="58"/>
        <v>17.831371283006391</v>
      </c>
      <c r="H98" s="101">
        <f t="shared" si="58"/>
        <v>17.831371283006391</v>
      </c>
      <c r="I98" s="101">
        <f t="shared" si="58"/>
        <v>17.831371283006391</v>
      </c>
      <c r="J98" s="101">
        <f t="shared" si="58"/>
        <v>17.831371283006391</v>
      </c>
      <c r="K98" s="101">
        <f t="shared" si="58"/>
        <v>17.831371283006391</v>
      </c>
      <c r="L98" s="101">
        <f t="shared" si="58"/>
        <v>17.831371283006391</v>
      </c>
      <c r="M98" s="101">
        <f t="shared" si="58"/>
        <v>17.831371283006391</v>
      </c>
      <c r="N98" s="101">
        <f t="shared" si="58"/>
        <v>17.831371283006391</v>
      </c>
      <c r="O98" s="101">
        <f t="shared" si="58"/>
        <v>17.831371283006391</v>
      </c>
      <c r="P98" s="101">
        <f t="shared" si="58"/>
        <v>17.831371283006391</v>
      </c>
      <c r="Q98" s="101">
        <f t="shared" si="58"/>
        <v>17.831371283006391</v>
      </c>
      <c r="R98" s="101">
        <f t="shared" si="58"/>
        <v>17.831371283006391</v>
      </c>
      <c r="S98" s="101">
        <f t="shared" si="58"/>
        <v>17.831371283006391</v>
      </c>
      <c r="T98" s="101">
        <f t="shared" si="58"/>
        <v>17.831371283006391</v>
      </c>
      <c r="U98" s="101">
        <f t="shared" si="58"/>
        <v>17.831371283006391</v>
      </c>
      <c r="V98" s="101">
        <f t="shared" si="58"/>
        <v>17.831371283006391</v>
      </c>
      <c r="W98" s="101">
        <f t="shared" si="58"/>
        <v>17.831371283006391</v>
      </c>
      <c r="X98" s="101">
        <f t="shared" si="58"/>
        <v>17.831371283006391</v>
      </c>
      <c r="Y98" s="101">
        <f t="shared" si="58"/>
        <v>17.831371283006391</v>
      </c>
      <c r="Z98" s="101">
        <f t="shared" si="58"/>
        <v>17.831371283006391</v>
      </c>
      <c r="AA98" s="101">
        <f t="shared" si="58"/>
        <v>17.831371283006391</v>
      </c>
      <c r="AB98" s="101">
        <f t="shared" si="58"/>
        <v>17.831371283006391</v>
      </c>
      <c r="AC98" s="101">
        <f t="shared" si="58"/>
        <v>17.831371283006391</v>
      </c>
      <c r="AD98" s="101">
        <f t="shared" si="58"/>
        <v>17.831371283006391</v>
      </c>
      <c r="AE98" s="101">
        <f t="shared" si="58"/>
        <v>17.831371283006391</v>
      </c>
      <c r="AF98" s="101">
        <f t="shared" si="58"/>
        <v>17.831371283006391</v>
      </c>
      <c r="AG98" s="101">
        <f t="shared" si="58"/>
        <v>17.831371283006391</v>
      </c>
      <c r="AH98" s="101">
        <f t="shared" si="58"/>
        <v>17.831371283006391</v>
      </c>
      <c r="AI98" s="101">
        <f t="shared" si="58"/>
        <v>17.831371283006391</v>
      </c>
      <c r="AJ98" s="101">
        <f t="shared" si="58"/>
        <v>17.831371283006391</v>
      </c>
      <c r="AK98" s="101">
        <f t="shared" si="58"/>
        <v>17.831371283006391</v>
      </c>
      <c r="AL98" s="101">
        <f t="shared" si="58"/>
        <v>17.831371283006391</v>
      </c>
      <c r="AM98" s="101">
        <f t="shared" si="58"/>
        <v>17.831371283006391</v>
      </c>
      <c r="AN98" s="101">
        <f t="shared" si="58"/>
        <v>17.831371283006391</v>
      </c>
      <c r="AO98" s="101">
        <f t="shared" si="58"/>
        <v>17.831371283006391</v>
      </c>
      <c r="AP98" s="101">
        <f t="shared" si="58"/>
        <v>17.831371283006391</v>
      </c>
      <c r="AQ98" s="101">
        <f t="shared" si="58"/>
        <v>17.831371283006391</v>
      </c>
      <c r="AR98" s="101">
        <f t="shared" si="58"/>
        <v>17.831371283006391</v>
      </c>
      <c r="AS98" s="101">
        <f t="shared" si="58"/>
        <v>17.831371283006391</v>
      </c>
      <c r="AT98" s="101">
        <f t="shared" si="58"/>
        <v>17.831371283006391</v>
      </c>
      <c r="AU98" s="101">
        <f t="shared" si="58"/>
        <v>17.831371283006391</v>
      </c>
      <c r="AV98" s="101">
        <f t="shared" si="58"/>
        <v>17.831371283006391</v>
      </c>
      <c r="AW98" s="101">
        <f t="shared" si="58"/>
        <v>17.831371283006391</v>
      </c>
      <c r="AX98" s="101">
        <f t="shared" si="58"/>
        <v>17.831371283006391</v>
      </c>
      <c r="AY98" s="101">
        <f t="shared" si="58"/>
        <v>17.831371283006391</v>
      </c>
      <c r="AZ98" s="101">
        <f t="shared" si="58"/>
        <v>17.831371283006391</v>
      </c>
      <c r="BA98" s="101">
        <f t="shared" si="58"/>
        <v>17.831371283006391</v>
      </c>
      <c r="BB98" s="101">
        <f t="shared" si="58"/>
        <v>17.831371283006391</v>
      </c>
      <c r="BC98" s="101">
        <f t="shared" si="58"/>
        <v>17.831371283006391</v>
      </c>
      <c r="BD98" s="101">
        <f t="shared" si="58"/>
        <v>17.831371283006391</v>
      </c>
      <c r="BE98" s="101">
        <f t="shared" si="58"/>
        <v>0</v>
      </c>
      <c r="BF98" s="101">
        <f t="shared" si="58"/>
        <v>0</v>
      </c>
      <c r="BG98" s="101">
        <f t="shared" si="58"/>
        <v>0</v>
      </c>
      <c r="BH98" s="101">
        <f t="shared" si="58"/>
        <v>0</v>
      </c>
      <c r="BI98" s="101">
        <f t="shared" si="58"/>
        <v>0</v>
      </c>
      <c r="BJ98" s="101">
        <f t="shared" si="58"/>
        <v>0</v>
      </c>
      <c r="BK98" s="101">
        <f t="shared" si="58"/>
        <v>0</v>
      </c>
      <c r="BL98" s="101">
        <f t="shared" si="58"/>
        <v>0</v>
      </c>
      <c r="BM98" s="330"/>
      <c r="BN98" s="55">
        <f>SUM(BN85:BN97)</f>
        <v>891.56856415032019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9">$B$20/$B$3</f>
        <v>0</v>
      </c>
      <c r="C101" s="72">
        <f t="shared" si="59"/>
        <v>0</v>
      </c>
      <c r="D101" s="72">
        <f t="shared" si="59"/>
        <v>0</v>
      </c>
      <c r="E101" s="72">
        <f t="shared" si="59"/>
        <v>0</v>
      </c>
      <c r="F101" s="72">
        <f t="shared" si="59"/>
        <v>0</v>
      </c>
      <c r="G101" s="72">
        <f t="shared" si="59"/>
        <v>0</v>
      </c>
      <c r="H101" s="72">
        <f t="shared" si="59"/>
        <v>0</v>
      </c>
      <c r="I101" s="72">
        <f t="shared" si="59"/>
        <v>0</v>
      </c>
      <c r="J101" s="72">
        <f t="shared" si="59"/>
        <v>0</v>
      </c>
      <c r="K101" s="72">
        <f t="shared" si="59"/>
        <v>0</v>
      </c>
      <c r="L101" s="72">
        <f t="shared" si="59"/>
        <v>0</v>
      </c>
      <c r="M101" s="72">
        <f t="shared" si="59"/>
        <v>0</v>
      </c>
      <c r="N101" s="72">
        <f t="shared" si="59"/>
        <v>0</v>
      </c>
      <c r="O101" s="72">
        <f t="shared" si="59"/>
        <v>0</v>
      </c>
      <c r="P101" s="72">
        <f t="shared" si="59"/>
        <v>0</v>
      </c>
      <c r="Q101" s="72">
        <f t="shared" si="59"/>
        <v>0</v>
      </c>
      <c r="R101" s="72">
        <f t="shared" si="59"/>
        <v>0</v>
      </c>
      <c r="S101" s="72">
        <f t="shared" si="59"/>
        <v>0</v>
      </c>
      <c r="T101" s="72">
        <f t="shared" si="59"/>
        <v>0</v>
      </c>
      <c r="U101" s="72">
        <f t="shared" si="59"/>
        <v>0</v>
      </c>
      <c r="V101" s="72">
        <f t="shared" si="59"/>
        <v>0</v>
      </c>
      <c r="W101" s="72">
        <f t="shared" si="59"/>
        <v>0</v>
      </c>
      <c r="X101" s="72">
        <f t="shared" si="59"/>
        <v>0</v>
      </c>
      <c r="Y101" s="72">
        <f t="shared" si="59"/>
        <v>0</v>
      </c>
      <c r="Z101" s="72">
        <f t="shared" si="59"/>
        <v>0</v>
      </c>
      <c r="AA101" s="72"/>
      <c r="AB101" s="72"/>
      <c r="AC101" s="72">
        <f t="shared" si="59"/>
        <v>0</v>
      </c>
      <c r="AD101" s="72">
        <f t="shared" si="59"/>
        <v>0</v>
      </c>
      <c r="AE101" s="72">
        <f t="shared" si="59"/>
        <v>0</v>
      </c>
      <c r="AF101" s="72">
        <f t="shared" si="59"/>
        <v>0</v>
      </c>
      <c r="AG101" s="72">
        <f t="shared" si="59"/>
        <v>0</v>
      </c>
      <c r="AH101" s="72">
        <f t="shared" si="59"/>
        <v>0</v>
      </c>
      <c r="AI101" s="72">
        <f t="shared" si="59"/>
        <v>0</v>
      </c>
      <c r="AJ101" s="72">
        <f t="shared" si="59"/>
        <v>0</v>
      </c>
      <c r="AK101" s="72">
        <f t="shared" si="59"/>
        <v>0</v>
      </c>
      <c r="AL101" s="72">
        <f t="shared" si="59"/>
        <v>0</v>
      </c>
      <c r="AM101" s="72">
        <f t="shared" si="59"/>
        <v>0</v>
      </c>
      <c r="AN101" s="72">
        <f t="shared" si="59"/>
        <v>0</v>
      </c>
      <c r="AO101" s="72">
        <f t="shared" si="59"/>
        <v>0</v>
      </c>
      <c r="AP101" s="72">
        <f t="shared" si="59"/>
        <v>0</v>
      </c>
      <c r="AQ101" s="72">
        <f t="shared" si="59"/>
        <v>0</v>
      </c>
      <c r="AR101" s="72">
        <f t="shared" si="59"/>
        <v>0</v>
      </c>
      <c r="AS101" s="72">
        <f t="shared" si="59"/>
        <v>0</v>
      </c>
      <c r="AT101" s="72">
        <f t="shared" si="59"/>
        <v>0</v>
      </c>
      <c r="AU101" s="72">
        <f t="shared" si="59"/>
        <v>0</v>
      </c>
      <c r="AV101" s="72">
        <f t="shared" si="59"/>
        <v>0</v>
      </c>
      <c r="AW101" s="72">
        <f t="shared" si="59"/>
        <v>0</v>
      </c>
      <c r="AX101" s="72">
        <f t="shared" si="59"/>
        <v>0</v>
      </c>
      <c r="AY101" s="72">
        <f t="shared" si="59"/>
        <v>0</v>
      </c>
      <c r="AZ101" s="72">
        <f t="shared" si="59"/>
        <v>0</v>
      </c>
      <c r="BA101" s="72">
        <f t="shared" si="59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0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1">$C$20/$B$3</f>
        <v>0</v>
      </c>
      <c r="D102" s="72">
        <f t="shared" si="61"/>
        <v>0</v>
      </c>
      <c r="E102" s="72">
        <f t="shared" si="61"/>
        <v>0</v>
      </c>
      <c r="F102" s="72">
        <f t="shared" si="61"/>
        <v>0</v>
      </c>
      <c r="G102" s="72">
        <f t="shared" si="61"/>
        <v>0</v>
      </c>
      <c r="H102" s="72">
        <f t="shared" si="61"/>
        <v>0</v>
      </c>
      <c r="I102" s="72">
        <f t="shared" si="61"/>
        <v>0</v>
      </c>
      <c r="J102" s="72">
        <f t="shared" si="61"/>
        <v>0</v>
      </c>
      <c r="K102" s="72">
        <f t="shared" si="61"/>
        <v>0</v>
      </c>
      <c r="L102" s="72">
        <f t="shared" si="61"/>
        <v>0</v>
      </c>
      <c r="M102" s="72">
        <f t="shared" si="61"/>
        <v>0</v>
      </c>
      <c r="N102" s="72">
        <f t="shared" si="61"/>
        <v>0</v>
      </c>
      <c r="O102" s="72">
        <f t="shared" si="61"/>
        <v>0</v>
      </c>
      <c r="P102" s="72">
        <f t="shared" si="61"/>
        <v>0</v>
      </c>
      <c r="Q102" s="72">
        <f t="shared" si="61"/>
        <v>0</v>
      </c>
      <c r="R102" s="72">
        <f t="shared" si="61"/>
        <v>0</v>
      </c>
      <c r="S102" s="72">
        <f t="shared" si="61"/>
        <v>0</v>
      </c>
      <c r="T102" s="72">
        <f t="shared" si="61"/>
        <v>0</v>
      </c>
      <c r="U102" s="72">
        <f t="shared" si="61"/>
        <v>0</v>
      </c>
      <c r="V102" s="72">
        <f t="shared" si="61"/>
        <v>0</v>
      </c>
      <c r="W102" s="72">
        <f t="shared" si="61"/>
        <v>0</v>
      </c>
      <c r="X102" s="72">
        <f t="shared" si="61"/>
        <v>0</v>
      </c>
      <c r="Y102" s="72">
        <f t="shared" si="61"/>
        <v>0</v>
      </c>
      <c r="Z102" s="72">
        <f t="shared" si="61"/>
        <v>0</v>
      </c>
      <c r="AA102" s="72">
        <f t="shared" si="61"/>
        <v>0</v>
      </c>
      <c r="AB102" s="72"/>
      <c r="AC102" s="72">
        <f t="shared" si="61"/>
        <v>0</v>
      </c>
      <c r="AD102" s="72">
        <f t="shared" si="61"/>
        <v>0</v>
      </c>
      <c r="AE102" s="72">
        <f t="shared" si="61"/>
        <v>0</v>
      </c>
      <c r="AF102" s="72">
        <f t="shared" si="61"/>
        <v>0</v>
      </c>
      <c r="AG102" s="72">
        <f t="shared" si="61"/>
        <v>0</v>
      </c>
      <c r="AH102" s="72">
        <f t="shared" si="61"/>
        <v>0</v>
      </c>
      <c r="AI102" s="72">
        <f t="shared" si="61"/>
        <v>0</v>
      </c>
      <c r="AJ102" s="72">
        <f t="shared" si="61"/>
        <v>0</v>
      </c>
      <c r="AK102" s="72">
        <f t="shared" si="61"/>
        <v>0</v>
      </c>
      <c r="AL102" s="72">
        <f t="shared" si="61"/>
        <v>0</v>
      </c>
      <c r="AM102" s="72">
        <f t="shared" si="61"/>
        <v>0</v>
      </c>
      <c r="AN102" s="72">
        <f t="shared" si="61"/>
        <v>0</v>
      </c>
      <c r="AO102" s="72">
        <f t="shared" si="61"/>
        <v>0</v>
      </c>
      <c r="AP102" s="72">
        <f t="shared" si="61"/>
        <v>0</v>
      </c>
      <c r="AQ102" s="72">
        <f t="shared" si="61"/>
        <v>0</v>
      </c>
      <c r="AR102" s="72">
        <f t="shared" si="61"/>
        <v>0</v>
      </c>
      <c r="AS102" s="72">
        <f t="shared" si="61"/>
        <v>0</v>
      </c>
      <c r="AT102" s="72">
        <f t="shared" si="61"/>
        <v>0</v>
      </c>
      <c r="AU102" s="72">
        <f t="shared" si="61"/>
        <v>0</v>
      </c>
      <c r="AV102" s="72">
        <f t="shared" si="61"/>
        <v>0</v>
      </c>
      <c r="AW102" s="72">
        <f t="shared" si="61"/>
        <v>0</v>
      </c>
      <c r="AX102" s="72">
        <f t="shared" si="61"/>
        <v>0</v>
      </c>
      <c r="AY102" s="72">
        <f t="shared" si="61"/>
        <v>0</v>
      </c>
      <c r="AZ102" s="72">
        <f t="shared" si="61"/>
        <v>0</v>
      </c>
      <c r="BA102" s="72">
        <f t="shared" si="61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0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2">$D$20/$B$3</f>
        <v>0</v>
      </c>
      <c r="E103" s="72">
        <f t="shared" si="62"/>
        <v>0</v>
      </c>
      <c r="F103" s="72">
        <f t="shared" si="62"/>
        <v>0</v>
      </c>
      <c r="G103" s="72">
        <f t="shared" si="62"/>
        <v>0</v>
      </c>
      <c r="H103" s="72">
        <f t="shared" si="62"/>
        <v>0</v>
      </c>
      <c r="I103" s="72">
        <f t="shared" si="62"/>
        <v>0</v>
      </c>
      <c r="J103" s="72">
        <f t="shared" si="62"/>
        <v>0</v>
      </c>
      <c r="K103" s="72">
        <f t="shared" si="62"/>
        <v>0</v>
      </c>
      <c r="L103" s="72">
        <f t="shared" si="62"/>
        <v>0</v>
      </c>
      <c r="M103" s="72">
        <f t="shared" si="62"/>
        <v>0</v>
      </c>
      <c r="N103" s="72">
        <f t="shared" si="62"/>
        <v>0</v>
      </c>
      <c r="O103" s="72">
        <f t="shared" si="62"/>
        <v>0</v>
      </c>
      <c r="P103" s="72">
        <f t="shared" si="62"/>
        <v>0</v>
      </c>
      <c r="Q103" s="72">
        <f t="shared" si="62"/>
        <v>0</v>
      </c>
      <c r="R103" s="72">
        <f t="shared" si="62"/>
        <v>0</v>
      </c>
      <c r="S103" s="72">
        <f t="shared" si="62"/>
        <v>0</v>
      </c>
      <c r="T103" s="72">
        <f t="shared" si="62"/>
        <v>0</v>
      </c>
      <c r="U103" s="72">
        <f t="shared" si="62"/>
        <v>0</v>
      </c>
      <c r="V103" s="72">
        <f t="shared" si="62"/>
        <v>0</v>
      </c>
      <c r="W103" s="72">
        <f t="shared" si="62"/>
        <v>0</v>
      </c>
      <c r="X103" s="72">
        <f t="shared" si="62"/>
        <v>0</v>
      </c>
      <c r="Y103" s="72">
        <f t="shared" si="62"/>
        <v>0</v>
      </c>
      <c r="Z103" s="72">
        <f t="shared" si="62"/>
        <v>0</v>
      </c>
      <c r="AA103" s="72">
        <f t="shared" si="62"/>
        <v>0</v>
      </c>
      <c r="AB103" s="72">
        <f t="shared" si="62"/>
        <v>0</v>
      </c>
      <c r="AC103" s="72">
        <f t="shared" si="62"/>
        <v>0</v>
      </c>
      <c r="AD103" s="72">
        <f t="shared" si="62"/>
        <v>0</v>
      </c>
      <c r="AE103" s="72">
        <f t="shared" si="62"/>
        <v>0</v>
      </c>
      <c r="AF103" s="72">
        <f t="shared" si="62"/>
        <v>0</v>
      </c>
      <c r="AG103" s="72">
        <f t="shared" si="62"/>
        <v>0</v>
      </c>
      <c r="AH103" s="72">
        <f t="shared" si="62"/>
        <v>0</v>
      </c>
      <c r="AI103" s="72">
        <f t="shared" si="62"/>
        <v>0</v>
      </c>
      <c r="AJ103" s="72">
        <f t="shared" si="62"/>
        <v>0</v>
      </c>
      <c r="AK103" s="72">
        <f t="shared" si="62"/>
        <v>0</v>
      </c>
      <c r="AL103" s="72">
        <f t="shared" si="62"/>
        <v>0</v>
      </c>
      <c r="AM103" s="72">
        <f t="shared" si="62"/>
        <v>0</v>
      </c>
      <c r="AN103" s="72">
        <f t="shared" si="62"/>
        <v>0</v>
      </c>
      <c r="AO103" s="72">
        <f t="shared" si="62"/>
        <v>0</v>
      </c>
      <c r="AP103" s="72">
        <f t="shared" si="62"/>
        <v>0</v>
      </c>
      <c r="AQ103" s="72">
        <f t="shared" si="62"/>
        <v>0</v>
      </c>
      <c r="AR103" s="72">
        <f t="shared" si="62"/>
        <v>0</v>
      </c>
      <c r="AS103" s="72">
        <f t="shared" si="62"/>
        <v>0</v>
      </c>
      <c r="AT103" s="72">
        <f t="shared" si="62"/>
        <v>0</v>
      </c>
      <c r="AU103" s="72">
        <f t="shared" si="62"/>
        <v>0</v>
      </c>
      <c r="AV103" s="72">
        <f t="shared" si="62"/>
        <v>0</v>
      </c>
      <c r="AW103" s="72">
        <f t="shared" si="62"/>
        <v>0</v>
      </c>
      <c r="AX103" s="72">
        <f t="shared" si="62"/>
        <v>0</v>
      </c>
      <c r="AY103" s="72">
        <f t="shared" si="62"/>
        <v>0</v>
      </c>
      <c r="AZ103" s="72">
        <f t="shared" si="62"/>
        <v>0</v>
      </c>
      <c r="BA103" s="72">
        <f t="shared" si="62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0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3">$E$20/$B$3</f>
        <v>0</v>
      </c>
      <c r="F104" s="72">
        <f t="shared" si="63"/>
        <v>0</v>
      </c>
      <c r="G104" s="72">
        <f t="shared" si="63"/>
        <v>0</v>
      </c>
      <c r="H104" s="72">
        <f t="shared" si="63"/>
        <v>0</v>
      </c>
      <c r="I104" s="72">
        <f t="shared" si="63"/>
        <v>0</v>
      </c>
      <c r="J104" s="72">
        <f t="shared" si="63"/>
        <v>0</v>
      </c>
      <c r="K104" s="72">
        <f t="shared" si="63"/>
        <v>0</v>
      </c>
      <c r="L104" s="72">
        <f t="shared" si="63"/>
        <v>0</v>
      </c>
      <c r="M104" s="72">
        <f t="shared" si="63"/>
        <v>0</v>
      </c>
      <c r="N104" s="72">
        <f t="shared" si="63"/>
        <v>0</v>
      </c>
      <c r="O104" s="72">
        <f t="shared" si="63"/>
        <v>0</v>
      </c>
      <c r="P104" s="72">
        <f t="shared" si="63"/>
        <v>0</v>
      </c>
      <c r="Q104" s="72">
        <f t="shared" si="63"/>
        <v>0</v>
      </c>
      <c r="R104" s="72">
        <f t="shared" si="63"/>
        <v>0</v>
      </c>
      <c r="S104" s="72">
        <f t="shared" si="63"/>
        <v>0</v>
      </c>
      <c r="T104" s="72">
        <f t="shared" si="63"/>
        <v>0</v>
      </c>
      <c r="U104" s="72">
        <f t="shared" si="63"/>
        <v>0</v>
      </c>
      <c r="V104" s="72">
        <f t="shared" si="63"/>
        <v>0</v>
      </c>
      <c r="W104" s="72">
        <f t="shared" si="63"/>
        <v>0</v>
      </c>
      <c r="X104" s="72">
        <f t="shared" si="63"/>
        <v>0</v>
      </c>
      <c r="Y104" s="72">
        <f t="shared" si="63"/>
        <v>0</v>
      </c>
      <c r="Z104" s="72">
        <f t="shared" si="63"/>
        <v>0</v>
      </c>
      <c r="AA104" s="72">
        <f t="shared" si="63"/>
        <v>0</v>
      </c>
      <c r="AB104" s="72">
        <f t="shared" si="63"/>
        <v>0</v>
      </c>
      <c r="AC104" s="72">
        <f t="shared" si="63"/>
        <v>0</v>
      </c>
      <c r="AD104" s="72">
        <f t="shared" si="63"/>
        <v>0</v>
      </c>
      <c r="AE104" s="72">
        <f t="shared" si="63"/>
        <v>0</v>
      </c>
      <c r="AF104" s="72">
        <f t="shared" si="63"/>
        <v>0</v>
      </c>
      <c r="AG104" s="72">
        <f t="shared" si="63"/>
        <v>0</v>
      </c>
      <c r="AH104" s="72">
        <f t="shared" si="63"/>
        <v>0</v>
      </c>
      <c r="AI104" s="72">
        <f t="shared" si="63"/>
        <v>0</v>
      </c>
      <c r="AJ104" s="72">
        <f t="shared" si="63"/>
        <v>0</v>
      </c>
      <c r="AK104" s="72">
        <f t="shared" si="63"/>
        <v>0</v>
      </c>
      <c r="AL104" s="72">
        <f t="shared" si="63"/>
        <v>0</v>
      </c>
      <c r="AM104" s="72">
        <f t="shared" si="63"/>
        <v>0</v>
      </c>
      <c r="AN104" s="72">
        <f t="shared" si="63"/>
        <v>0</v>
      </c>
      <c r="AO104" s="72">
        <f t="shared" si="63"/>
        <v>0</v>
      </c>
      <c r="AP104" s="72">
        <f t="shared" si="63"/>
        <v>0</v>
      </c>
      <c r="AQ104" s="72">
        <f t="shared" si="63"/>
        <v>0</v>
      </c>
      <c r="AR104" s="72">
        <f t="shared" si="63"/>
        <v>0</v>
      </c>
      <c r="AS104" s="72">
        <f t="shared" si="63"/>
        <v>0</v>
      </c>
      <c r="AT104" s="72">
        <f t="shared" si="63"/>
        <v>0</v>
      </c>
      <c r="AU104" s="72">
        <f t="shared" si="63"/>
        <v>0</v>
      </c>
      <c r="AV104" s="72">
        <f t="shared" si="63"/>
        <v>0</v>
      </c>
      <c r="AW104" s="72">
        <f t="shared" si="63"/>
        <v>0</v>
      </c>
      <c r="AX104" s="72">
        <f t="shared" si="63"/>
        <v>0</v>
      </c>
      <c r="AY104" s="72">
        <f t="shared" si="63"/>
        <v>0</v>
      </c>
      <c r="AZ104" s="72">
        <f t="shared" si="63"/>
        <v>0</v>
      </c>
      <c r="BA104" s="72">
        <f t="shared" si="63"/>
        <v>0</v>
      </c>
      <c r="BB104" s="72">
        <f t="shared" si="63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0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4">$F$20/$B$3</f>
        <v>0</v>
      </c>
      <c r="G105" s="72">
        <f t="shared" si="64"/>
        <v>0</v>
      </c>
      <c r="H105" s="72">
        <f t="shared" si="64"/>
        <v>0</v>
      </c>
      <c r="I105" s="72">
        <f t="shared" si="64"/>
        <v>0</v>
      </c>
      <c r="J105" s="72">
        <f t="shared" si="64"/>
        <v>0</v>
      </c>
      <c r="K105" s="72">
        <f t="shared" si="64"/>
        <v>0</v>
      </c>
      <c r="L105" s="72">
        <f t="shared" si="64"/>
        <v>0</v>
      </c>
      <c r="M105" s="72">
        <f t="shared" si="64"/>
        <v>0</v>
      </c>
      <c r="N105" s="72">
        <f t="shared" si="64"/>
        <v>0</v>
      </c>
      <c r="O105" s="72">
        <f t="shared" si="64"/>
        <v>0</v>
      </c>
      <c r="P105" s="72">
        <f t="shared" si="64"/>
        <v>0</v>
      </c>
      <c r="Q105" s="72">
        <f t="shared" si="64"/>
        <v>0</v>
      </c>
      <c r="R105" s="72">
        <f t="shared" si="64"/>
        <v>0</v>
      </c>
      <c r="S105" s="72">
        <f t="shared" si="64"/>
        <v>0</v>
      </c>
      <c r="T105" s="72">
        <f t="shared" si="64"/>
        <v>0</v>
      </c>
      <c r="U105" s="72">
        <f t="shared" si="64"/>
        <v>0</v>
      </c>
      <c r="V105" s="72">
        <f t="shared" si="64"/>
        <v>0</v>
      </c>
      <c r="W105" s="72">
        <f t="shared" si="64"/>
        <v>0</v>
      </c>
      <c r="X105" s="72">
        <f t="shared" si="64"/>
        <v>0</v>
      </c>
      <c r="Y105" s="72">
        <f t="shared" si="64"/>
        <v>0</v>
      </c>
      <c r="Z105" s="72">
        <f t="shared" si="64"/>
        <v>0</v>
      </c>
      <c r="AA105" s="72">
        <f t="shared" si="64"/>
        <v>0</v>
      </c>
      <c r="AB105" s="72">
        <f t="shared" si="64"/>
        <v>0</v>
      </c>
      <c r="AC105" s="72">
        <f t="shared" si="64"/>
        <v>0</v>
      </c>
      <c r="AD105" s="72">
        <f t="shared" si="64"/>
        <v>0</v>
      </c>
      <c r="AE105" s="72">
        <f t="shared" si="64"/>
        <v>0</v>
      </c>
      <c r="AF105" s="72">
        <f t="shared" si="64"/>
        <v>0</v>
      </c>
      <c r="AG105" s="72">
        <f t="shared" si="64"/>
        <v>0</v>
      </c>
      <c r="AH105" s="72">
        <f t="shared" si="64"/>
        <v>0</v>
      </c>
      <c r="AI105" s="72">
        <f t="shared" si="64"/>
        <v>0</v>
      </c>
      <c r="AJ105" s="72">
        <f t="shared" si="64"/>
        <v>0</v>
      </c>
      <c r="AK105" s="72">
        <f t="shared" si="64"/>
        <v>0</v>
      </c>
      <c r="AL105" s="72">
        <f t="shared" si="64"/>
        <v>0</v>
      </c>
      <c r="AM105" s="72">
        <f t="shared" si="64"/>
        <v>0</v>
      </c>
      <c r="AN105" s="72">
        <f t="shared" si="64"/>
        <v>0</v>
      </c>
      <c r="AO105" s="72">
        <f t="shared" si="64"/>
        <v>0</v>
      </c>
      <c r="AP105" s="72">
        <f t="shared" si="64"/>
        <v>0</v>
      </c>
      <c r="AQ105" s="72">
        <f t="shared" si="64"/>
        <v>0</v>
      </c>
      <c r="AR105" s="72">
        <f t="shared" si="64"/>
        <v>0</v>
      </c>
      <c r="AS105" s="72">
        <f t="shared" si="64"/>
        <v>0</v>
      </c>
      <c r="AT105" s="72">
        <f t="shared" si="64"/>
        <v>0</v>
      </c>
      <c r="AU105" s="72">
        <f t="shared" si="64"/>
        <v>0</v>
      </c>
      <c r="AV105" s="72">
        <f t="shared" si="64"/>
        <v>0</v>
      </c>
      <c r="AW105" s="72">
        <f t="shared" si="64"/>
        <v>0</v>
      </c>
      <c r="AX105" s="72">
        <f t="shared" si="64"/>
        <v>0</v>
      </c>
      <c r="AY105" s="72">
        <f t="shared" si="64"/>
        <v>0</v>
      </c>
      <c r="AZ105" s="72">
        <f t="shared" si="64"/>
        <v>0</v>
      </c>
      <c r="BA105" s="72">
        <f t="shared" si="64"/>
        <v>0</v>
      </c>
      <c r="BB105" s="72">
        <f t="shared" si="64"/>
        <v>0</v>
      </c>
      <c r="BC105" s="72">
        <f t="shared" si="64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0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5">$G$20/$B$3</f>
        <v>14.265097026405115</v>
      </c>
      <c r="H106" s="72">
        <f t="shared" si="65"/>
        <v>14.265097026405115</v>
      </c>
      <c r="I106" s="72">
        <f t="shared" si="65"/>
        <v>14.265097026405115</v>
      </c>
      <c r="J106" s="72">
        <f t="shared" si="65"/>
        <v>14.265097026405115</v>
      </c>
      <c r="K106" s="72">
        <f t="shared" si="65"/>
        <v>14.265097026405115</v>
      </c>
      <c r="L106" s="72">
        <f t="shared" si="65"/>
        <v>14.265097026405115</v>
      </c>
      <c r="M106" s="72">
        <f t="shared" si="65"/>
        <v>14.265097026405115</v>
      </c>
      <c r="N106" s="72">
        <f t="shared" si="65"/>
        <v>14.265097026405115</v>
      </c>
      <c r="O106" s="72">
        <f t="shared" si="65"/>
        <v>14.265097026405115</v>
      </c>
      <c r="P106" s="72">
        <f t="shared" si="65"/>
        <v>14.265097026405115</v>
      </c>
      <c r="Q106" s="72">
        <f t="shared" si="65"/>
        <v>14.265097026405115</v>
      </c>
      <c r="R106" s="72">
        <f t="shared" si="65"/>
        <v>14.265097026405115</v>
      </c>
      <c r="S106" s="72">
        <f t="shared" si="65"/>
        <v>14.265097026405115</v>
      </c>
      <c r="T106" s="72">
        <f t="shared" si="65"/>
        <v>14.265097026405115</v>
      </c>
      <c r="U106" s="72">
        <f t="shared" si="65"/>
        <v>14.265097026405115</v>
      </c>
      <c r="V106" s="72">
        <f t="shared" si="65"/>
        <v>14.265097026405115</v>
      </c>
      <c r="W106" s="72">
        <f t="shared" si="65"/>
        <v>14.265097026405115</v>
      </c>
      <c r="X106" s="72">
        <f t="shared" si="65"/>
        <v>14.265097026405115</v>
      </c>
      <c r="Y106" s="72">
        <f t="shared" si="65"/>
        <v>14.265097026405115</v>
      </c>
      <c r="Z106" s="72">
        <f t="shared" si="65"/>
        <v>14.265097026405115</v>
      </c>
      <c r="AA106" s="72">
        <f t="shared" si="65"/>
        <v>14.265097026405115</v>
      </c>
      <c r="AB106" s="72">
        <f t="shared" si="65"/>
        <v>14.265097026405115</v>
      </c>
      <c r="AC106" s="72">
        <f t="shared" si="65"/>
        <v>14.265097026405115</v>
      </c>
      <c r="AD106" s="72">
        <f t="shared" si="65"/>
        <v>14.265097026405115</v>
      </c>
      <c r="AE106" s="72">
        <f t="shared" si="65"/>
        <v>14.265097026405115</v>
      </c>
      <c r="AF106" s="72">
        <f t="shared" si="65"/>
        <v>14.265097026405115</v>
      </c>
      <c r="AG106" s="72">
        <f t="shared" si="65"/>
        <v>14.265097026405115</v>
      </c>
      <c r="AH106" s="72">
        <f t="shared" si="65"/>
        <v>14.265097026405115</v>
      </c>
      <c r="AI106" s="72">
        <f t="shared" si="65"/>
        <v>14.265097026405115</v>
      </c>
      <c r="AJ106" s="72">
        <f t="shared" si="65"/>
        <v>14.265097026405115</v>
      </c>
      <c r="AK106" s="72">
        <f t="shared" si="65"/>
        <v>14.265097026405115</v>
      </c>
      <c r="AL106" s="72">
        <f t="shared" si="65"/>
        <v>14.265097026405115</v>
      </c>
      <c r="AM106" s="72">
        <f t="shared" si="65"/>
        <v>14.265097026405115</v>
      </c>
      <c r="AN106" s="72">
        <f t="shared" si="65"/>
        <v>14.265097026405115</v>
      </c>
      <c r="AO106" s="72">
        <f t="shared" si="65"/>
        <v>14.265097026405115</v>
      </c>
      <c r="AP106" s="72">
        <f t="shared" si="65"/>
        <v>14.265097026405115</v>
      </c>
      <c r="AQ106" s="72">
        <f t="shared" si="65"/>
        <v>14.265097026405115</v>
      </c>
      <c r="AR106" s="72">
        <f t="shared" si="65"/>
        <v>14.265097026405115</v>
      </c>
      <c r="AS106" s="72">
        <f t="shared" si="65"/>
        <v>14.265097026405115</v>
      </c>
      <c r="AT106" s="72">
        <f t="shared" si="65"/>
        <v>14.265097026405115</v>
      </c>
      <c r="AU106" s="72">
        <f t="shared" si="65"/>
        <v>14.265097026405115</v>
      </c>
      <c r="AV106" s="72">
        <f t="shared" si="65"/>
        <v>14.265097026405115</v>
      </c>
      <c r="AW106" s="72">
        <f t="shared" si="65"/>
        <v>14.265097026405115</v>
      </c>
      <c r="AX106" s="72">
        <f t="shared" si="65"/>
        <v>14.265097026405115</v>
      </c>
      <c r="AY106" s="72">
        <f t="shared" si="65"/>
        <v>14.265097026405115</v>
      </c>
      <c r="AZ106" s="72">
        <f t="shared" si="65"/>
        <v>14.265097026405115</v>
      </c>
      <c r="BA106" s="72">
        <f t="shared" si="65"/>
        <v>14.265097026405115</v>
      </c>
      <c r="BB106" s="72">
        <f t="shared" si="65"/>
        <v>14.265097026405115</v>
      </c>
      <c r="BC106" s="72">
        <f t="shared" si="65"/>
        <v>14.265097026405115</v>
      </c>
      <c r="BD106" s="72">
        <f t="shared" si="65"/>
        <v>14.265097026405115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0"/>
        <v>713.25485132025517</v>
      </c>
      <c r="BO106" s="321">
        <f>G20</f>
        <v>713.25485132025574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6">$H$20/$B$3</f>
        <v>0</v>
      </c>
      <c r="I107" s="72">
        <f t="shared" si="66"/>
        <v>0</v>
      </c>
      <c r="J107" s="72">
        <f t="shared" si="66"/>
        <v>0</v>
      </c>
      <c r="K107" s="72">
        <f t="shared" si="66"/>
        <v>0</v>
      </c>
      <c r="L107" s="72">
        <f t="shared" si="66"/>
        <v>0</v>
      </c>
      <c r="M107" s="72">
        <f t="shared" si="66"/>
        <v>0</v>
      </c>
      <c r="N107" s="72">
        <f t="shared" si="66"/>
        <v>0</v>
      </c>
      <c r="O107" s="72">
        <f t="shared" si="66"/>
        <v>0</v>
      </c>
      <c r="P107" s="72">
        <f t="shared" si="66"/>
        <v>0</v>
      </c>
      <c r="Q107" s="72">
        <f t="shared" si="66"/>
        <v>0</v>
      </c>
      <c r="R107" s="72">
        <f t="shared" si="66"/>
        <v>0</v>
      </c>
      <c r="S107" s="72">
        <f t="shared" si="66"/>
        <v>0</v>
      </c>
      <c r="T107" s="72">
        <f t="shared" si="66"/>
        <v>0</v>
      </c>
      <c r="U107" s="72">
        <f t="shared" si="66"/>
        <v>0</v>
      </c>
      <c r="V107" s="72">
        <f t="shared" si="66"/>
        <v>0</v>
      </c>
      <c r="W107" s="72">
        <f t="shared" si="66"/>
        <v>0</v>
      </c>
      <c r="X107" s="72">
        <f t="shared" si="66"/>
        <v>0</v>
      </c>
      <c r="Y107" s="72">
        <f t="shared" si="66"/>
        <v>0</v>
      </c>
      <c r="Z107" s="72">
        <f t="shared" si="66"/>
        <v>0</v>
      </c>
      <c r="AA107" s="72">
        <f t="shared" si="66"/>
        <v>0</v>
      </c>
      <c r="AB107" s="72">
        <f t="shared" si="66"/>
        <v>0</v>
      </c>
      <c r="AC107" s="72">
        <f t="shared" si="66"/>
        <v>0</v>
      </c>
      <c r="AD107" s="72">
        <f t="shared" si="66"/>
        <v>0</v>
      </c>
      <c r="AE107" s="72">
        <f t="shared" si="66"/>
        <v>0</v>
      </c>
      <c r="AF107" s="72">
        <f t="shared" si="66"/>
        <v>0</v>
      </c>
      <c r="AG107" s="72">
        <f t="shared" si="66"/>
        <v>0</v>
      </c>
      <c r="AH107" s="72">
        <f t="shared" si="66"/>
        <v>0</v>
      </c>
      <c r="AI107" s="72">
        <f t="shared" si="66"/>
        <v>0</v>
      </c>
      <c r="AJ107" s="72">
        <f t="shared" si="66"/>
        <v>0</v>
      </c>
      <c r="AK107" s="72">
        <f t="shared" si="66"/>
        <v>0</v>
      </c>
      <c r="AL107" s="72">
        <f t="shared" si="66"/>
        <v>0</v>
      </c>
      <c r="AM107" s="72">
        <f t="shared" si="66"/>
        <v>0</v>
      </c>
      <c r="AN107" s="72">
        <f t="shared" si="66"/>
        <v>0</v>
      </c>
      <c r="AO107" s="72">
        <f t="shared" si="66"/>
        <v>0</v>
      </c>
      <c r="AP107" s="72">
        <f t="shared" si="66"/>
        <v>0</v>
      </c>
      <c r="AQ107" s="72">
        <f t="shared" si="66"/>
        <v>0</v>
      </c>
      <c r="AR107" s="72">
        <f t="shared" si="66"/>
        <v>0</v>
      </c>
      <c r="AS107" s="72">
        <f t="shared" si="66"/>
        <v>0</v>
      </c>
      <c r="AT107" s="72">
        <f t="shared" si="66"/>
        <v>0</v>
      </c>
      <c r="AU107" s="72">
        <f t="shared" si="66"/>
        <v>0</v>
      </c>
      <c r="AV107" s="72">
        <f t="shared" si="66"/>
        <v>0</v>
      </c>
      <c r="AW107" s="72">
        <f t="shared" si="66"/>
        <v>0</v>
      </c>
      <c r="AX107" s="72">
        <f t="shared" si="66"/>
        <v>0</v>
      </c>
      <c r="AY107" s="72">
        <f t="shared" si="66"/>
        <v>0</v>
      </c>
      <c r="AZ107" s="72">
        <f t="shared" si="66"/>
        <v>0</v>
      </c>
      <c r="BA107" s="72">
        <f t="shared" si="66"/>
        <v>0</v>
      </c>
      <c r="BB107" s="72">
        <f t="shared" si="66"/>
        <v>0</v>
      </c>
      <c r="BC107" s="72">
        <f t="shared" si="66"/>
        <v>0</v>
      </c>
      <c r="BD107" s="72">
        <f t="shared" si="66"/>
        <v>0</v>
      </c>
      <c r="BE107" s="72">
        <f t="shared" si="66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0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7">$I$20/$B$3</f>
        <v>0</v>
      </c>
      <c r="J108" s="72">
        <f t="shared" si="67"/>
        <v>0</v>
      </c>
      <c r="K108" s="72">
        <f t="shared" si="67"/>
        <v>0</v>
      </c>
      <c r="L108" s="72">
        <f t="shared" si="67"/>
        <v>0</v>
      </c>
      <c r="M108" s="72">
        <f t="shared" si="67"/>
        <v>0</v>
      </c>
      <c r="N108" s="72">
        <f t="shared" si="67"/>
        <v>0</v>
      </c>
      <c r="O108" s="72">
        <f t="shared" si="67"/>
        <v>0</v>
      </c>
      <c r="P108" s="72">
        <f t="shared" si="67"/>
        <v>0</v>
      </c>
      <c r="Q108" s="72">
        <f t="shared" si="67"/>
        <v>0</v>
      </c>
      <c r="R108" s="72">
        <f t="shared" si="67"/>
        <v>0</v>
      </c>
      <c r="S108" s="72">
        <f t="shared" si="67"/>
        <v>0</v>
      </c>
      <c r="T108" s="72">
        <f t="shared" si="67"/>
        <v>0</v>
      </c>
      <c r="U108" s="72">
        <f t="shared" si="67"/>
        <v>0</v>
      </c>
      <c r="V108" s="72">
        <f t="shared" si="67"/>
        <v>0</v>
      </c>
      <c r="W108" s="72">
        <f t="shared" si="67"/>
        <v>0</v>
      </c>
      <c r="X108" s="72">
        <f t="shared" si="67"/>
        <v>0</v>
      </c>
      <c r="Y108" s="72">
        <f t="shared" si="67"/>
        <v>0</v>
      </c>
      <c r="Z108" s="72">
        <f t="shared" si="67"/>
        <v>0</v>
      </c>
      <c r="AA108" s="72">
        <f t="shared" si="67"/>
        <v>0</v>
      </c>
      <c r="AB108" s="72">
        <f t="shared" si="67"/>
        <v>0</v>
      </c>
      <c r="AC108" s="72">
        <f t="shared" si="67"/>
        <v>0</v>
      </c>
      <c r="AD108" s="72">
        <f t="shared" si="67"/>
        <v>0</v>
      </c>
      <c r="AE108" s="72">
        <f t="shared" si="67"/>
        <v>0</v>
      </c>
      <c r="AF108" s="72">
        <f t="shared" si="67"/>
        <v>0</v>
      </c>
      <c r="AG108" s="72">
        <f t="shared" si="67"/>
        <v>0</v>
      </c>
      <c r="AH108" s="72">
        <f t="shared" si="67"/>
        <v>0</v>
      </c>
      <c r="AI108" s="72">
        <f t="shared" si="67"/>
        <v>0</v>
      </c>
      <c r="AJ108" s="72">
        <f t="shared" si="67"/>
        <v>0</v>
      </c>
      <c r="AK108" s="72">
        <f t="shared" si="67"/>
        <v>0</v>
      </c>
      <c r="AL108" s="72">
        <f t="shared" si="67"/>
        <v>0</v>
      </c>
      <c r="AM108" s="72">
        <f t="shared" si="67"/>
        <v>0</v>
      </c>
      <c r="AN108" s="72">
        <f t="shared" si="67"/>
        <v>0</v>
      </c>
      <c r="AO108" s="72">
        <f t="shared" si="67"/>
        <v>0</v>
      </c>
      <c r="AP108" s="72">
        <f t="shared" si="67"/>
        <v>0</v>
      </c>
      <c r="AQ108" s="72">
        <f t="shared" si="67"/>
        <v>0</v>
      </c>
      <c r="AR108" s="72">
        <f t="shared" si="67"/>
        <v>0</v>
      </c>
      <c r="AS108" s="72">
        <f t="shared" si="67"/>
        <v>0</v>
      </c>
      <c r="AT108" s="72">
        <f t="shared" si="67"/>
        <v>0</v>
      </c>
      <c r="AU108" s="72">
        <f t="shared" si="67"/>
        <v>0</v>
      </c>
      <c r="AV108" s="72">
        <f t="shared" si="67"/>
        <v>0</v>
      </c>
      <c r="AW108" s="72">
        <f t="shared" si="67"/>
        <v>0</v>
      </c>
      <c r="AX108" s="72">
        <f t="shared" si="67"/>
        <v>0</v>
      </c>
      <c r="AY108" s="72">
        <f t="shared" si="67"/>
        <v>0</v>
      </c>
      <c r="AZ108" s="72">
        <f t="shared" si="67"/>
        <v>0</v>
      </c>
      <c r="BA108" s="72">
        <f t="shared" si="67"/>
        <v>0</v>
      </c>
      <c r="BB108" s="72">
        <f t="shared" si="67"/>
        <v>0</v>
      </c>
      <c r="BC108" s="72">
        <f t="shared" si="67"/>
        <v>0</v>
      </c>
      <c r="BD108" s="72">
        <f t="shared" si="67"/>
        <v>0</v>
      </c>
      <c r="BE108" s="72">
        <f t="shared" si="67"/>
        <v>0</v>
      </c>
      <c r="BF108" s="72">
        <f t="shared" si="67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0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8">$J$20/$B$3</f>
        <v>0</v>
      </c>
      <c r="P109" s="72">
        <f t="shared" si="68"/>
        <v>0</v>
      </c>
      <c r="Q109" s="72">
        <f t="shared" si="68"/>
        <v>0</v>
      </c>
      <c r="R109" s="72">
        <f t="shared" si="68"/>
        <v>0</v>
      </c>
      <c r="S109" s="72">
        <f t="shared" si="68"/>
        <v>0</v>
      </c>
      <c r="T109" s="72">
        <f t="shared" si="68"/>
        <v>0</v>
      </c>
      <c r="U109" s="72">
        <f t="shared" si="68"/>
        <v>0</v>
      </c>
      <c r="V109" s="72">
        <f t="shared" si="68"/>
        <v>0</v>
      </c>
      <c r="W109" s="72">
        <f t="shared" si="68"/>
        <v>0</v>
      </c>
      <c r="X109" s="72">
        <f t="shared" si="68"/>
        <v>0</v>
      </c>
      <c r="Y109" s="72">
        <f t="shared" si="68"/>
        <v>0</v>
      </c>
      <c r="Z109" s="72">
        <f t="shared" si="68"/>
        <v>0</v>
      </c>
      <c r="AA109" s="72">
        <f t="shared" si="68"/>
        <v>0</v>
      </c>
      <c r="AB109" s="72">
        <f t="shared" si="68"/>
        <v>0</v>
      </c>
      <c r="AC109" s="72">
        <f t="shared" si="68"/>
        <v>0</v>
      </c>
      <c r="AD109" s="72">
        <f t="shared" si="68"/>
        <v>0</v>
      </c>
      <c r="AE109" s="72">
        <f t="shared" si="68"/>
        <v>0</v>
      </c>
      <c r="AF109" s="72">
        <f t="shared" si="68"/>
        <v>0</v>
      </c>
      <c r="AG109" s="72">
        <f t="shared" si="68"/>
        <v>0</v>
      </c>
      <c r="AH109" s="72">
        <f t="shared" si="68"/>
        <v>0</v>
      </c>
      <c r="AI109" s="72">
        <f t="shared" si="68"/>
        <v>0</v>
      </c>
      <c r="AJ109" s="72">
        <f t="shared" si="68"/>
        <v>0</v>
      </c>
      <c r="AK109" s="72">
        <f t="shared" si="68"/>
        <v>0</v>
      </c>
      <c r="AL109" s="72">
        <f t="shared" si="68"/>
        <v>0</v>
      </c>
      <c r="AM109" s="72">
        <f t="shared" si="68"/>
        <v>0</v>
      </c>
      <c r="AN109" s="72">
        <f t="shared" si="68"/>
        <v>0</v>
      </c>
      <c r="AO109" s="72">
        <f t="shared" si="68"/>
        <v>0</v>
      </c>
      <c r="AP109" s="72">
        <f t="shared" si="68"/>
        <v>0</v>
      </c>
      <c r="AQ109" s="72">
        <f t="shared" si="68"/>
        <v>0</v>
      </c>
      <c r="AR109" s="72">
        <f t="shared" si="68"/>
        <v>0</v>
      </c>
      <c r="AS109" s="72">
        <f t="shared" si="68"/>
        <v>0</v>
      </c>
      <c r="AT109" s="72">
        <f t="shared" si="68"/>
        <v>0</v>
      </c>
      <c r="AU109" s="72">
        <f t="shared" si="68"/>
        <v>0</v>
      </c>
      <c r="AV109" s="72">
        <f t="shared" si="68"/>
        <v>0</v>
      </c>
      <c r="AW109" s="72">
        <f t="shared" si="68"/>
        <v>0</v>
      </c>
      <c r="AX109" s="72">
        <f t="shared" si="68"/>
        <v>0</v>
      </c>
      <c r="AY109" s="72">
        <f t="shared" si="68"/>
        <v>0</v>
      </c>
      <c r="AZ109" s="72">
        <f t="shared" si="68"/>
        <v>0</v>
      </c>
      <c r="BA109" s="72">
        <f t="shared" si="68"/>
        <v>0</v>
      </c>
      <c r="BB109" s="72">
        <f t="shared" si="68"/>
        <v>0</v>
      </c>
      <c r="BC109" s="72">
        <f t="shared" si="68"/>
        <v>0</v>
      </c>
      <c r="BD109" s="72">
        <f t="shared" si="68"/>
        <v>0</v>
      </c>
      <c r="BE109" s="72">
        <f t="shared" si="68"/>
        <v>0</v>
      </c>
      <c r="BF109" s="72">
        <f t="shared" si="68"/>
        <v>0</v>
      </c>
      <c r="BG109" s="72">
        <f t="shared" si="68"/>
        <v>0</v>
      </c>
      <c r="BH109" s="72"/>
      <c r="BI109" s="72"/>
      <c r="BJ109" s="72"/>
      <c r="BK109" s="72"/>
      <c r="BL109" s="72"/>
      <c r="BM109" s="35"/>
      <c r="BN109" s="72">
        <f t="shared" si="60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9">$K$20/$B$3</f>
        <v>0</v>
      </c>
      <c r="P110" s="72">
        <f t="shared" si="69"/>
        <v>0</v>
      </c>
      <c r="Q110" s="72">
        <f t="shared" si="69"/>
        <v>0</v>
      </c>
      <c r="R110" s="72">
        <f t="shared" si="69"/>
        <v>0</v>
      </c>
      <c r="S110" s="72">
        <f t="shared" si="69"/>
        <v>0</v>
      </c>
      <c r="T110" s="72">
        <f t="shared" si="69"/>
        <v>0</v>
      </c>
      <c r="U110" s="72">
        <f t="shared" si="69"/>
        <v>0</v>
      </c>
      <c r="V110" s="72">
        <f t="shared" si="69"/>
        <v>0</v>
      </c>
      <c r="W110" s="72">
        <f t="shared" si="69"/>
        <v>0</v>
      </c>
      <c r="X110" s="72">
        <f t="shared" si="69"/>
        <v>0</v>
      </c>
      <c r="Y110" s="72">
        <f t="shared" si="69"/>
        <v>0</v>
      </c>
      <c r="Z110" s="72">
        <f t="shared" si="69"/>
        <v>0</v>
      </c>
      <c r="AA110" s="72">
        <f t="shared" si="69"/>
        <v>0</v>
      </c>
      <c r="AB110" s="72">
        <f t="shared" si="69"/>
        <v>0</v>
      </c>
      <c r="AC110" s="72">
        <f t="shared" si="69"/>
        <v>0</v>
      </c>
      <c r="AD110" s="72">
        <f t="shared" si="69"/>
        <v>0</v>
      </c>
      <c r="AE110" s="72">
        <f t="shared" si="69"/>
        <v>0</v>
      </c>
      <c r="AF110" s="72">
        <f t="shared" si="69"/>
        <v>0</v>
      </c>
      <c r="AG110" s="72">
        <f t="shared" si="69"/>
        <v>0</v>
      </c>
      <c r="AH110" s="72">
        <f t="shared" si="69"/>
        <v>0</v>
      </c>
      <c r="AI110" s="72">
        <f t="shared" si="69"/>
        <v>0</v>
      </c>
      <c r="AJ110" s="72">
        <f t="shared" si="69"/>
        <v>0</v>
      </c>
      <c r="AK110" s="72">
        <f t="shared" si="69"/>
        <v>0</v>
      </c>
      <c r="AL110" s="72">
        <f t="shared" si="69"/>
        <v>0</v>
      </c>
      <c r="AM110" s="72">
        <f t="shared" si="69"/>
        <v>0</v>
      </c>
      <c r="AN110" s="72">
        <f t="shared" si="69"/>
        <v>0</v>
      </c>
      <c r="AO110" s="72">
        <f t="shared" si="69"/>
        <v>0</v>
      </c>
      <c r="AP110" s="72">
        <f t="shared" si="69"/>
        <v>0</v>
      </c>
      <c r="AQ110" s="72">
        <f t="shared" si="69"/>
        <v>0</v>
      </c>
      <c r="AR110" s="72">
        <f t="shared" si="69"/>
        <v>0</v>
      </c>
      <c r="AS110" s="72">
        <f t="shared" si="69"/>
        <v>0</v>
      </c>
      <c r="AT110" s="72">
        <f t="shared" si="69"/>
        <v>0</v>
      </c>
      <c r="AU110" s="72">
        <f t="shared" si="69"/>
        <v>0</v>
      </c>
      <c r="AV110" s="72">
        <f t="shared" si="69"/>
        <v>0</v>
      </c>
      <c r="AW110" s="72">
        <f t="shared" si="69"/>
        <v>0</v>
      </c>
      <c r="AX110" s="72">
        <f t="shared" si="69"/>
        <v>0</v>
      </c>
      <c r="AY110" s="72">
        <f t="shared" si="69"/>
        <v>0</v>
      </c>
      <c r="AZ110" s="72">
        <f t="shared" si="69"/>
        <v>0</v>
      </c>
      <c r="BA110" s="72">
        <f t="shared" si="69"/>
        <v>0</v>
      </c>
      <c r="BB110" s="72">
        <f t="shared" si="69"/>
        <v>0</v>
      </c>
      <c r="BC110" s="72">
        <f t="shared" si="69"/>
        <v>0</v>
      </c>
      <c r="BD110" s="72">
        <f t="shared" si="69"/>
        <v>0</v>
      </c>
      <c r="BE110" s="72">
        <f t="shared" si="69"/>
        <v>0</v>
      </c>
      <c r="BF110" s="72">
        <f t="shared" si="69"/>
        <v>0</v>
      </c>
      <c r="BG110" s="72">
        <f t="shared" si="69"/>
        <v>0</v>
      </c>
      <c r="BH110" s="72">
        <f t="shared" si="69"/>
        <v>0</v>
      </c>
      <c r="BI110" s="72"/>
      <c r="BJ110" s="72"/>
      <c r="BK110" s="72"/>
      <c r="BL110" s="72"/>
      <c r="BM110" s="35"/>
      <c r="BN110" s="72">
        <f t="shared" si="60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0">$L$20/$B$3</f>
        <v>0</v>
      </c>
      <c r="P111" s="72">
        <f t="shared" si="70"/>
        <v>0</v>
      </c>
      <c r="Q111" s="72">
        <f t="shared" si="70"/>
        <v>0</v>
      </c>
      <c r="R111" s="72">
        <f t="shared" si="70"/>
        <v>0</v>
      </c>
      <c r="S111" s="72">
        <f t="shared" si="70"/>
        <v>0</v>
      </c>
      <c r="T111" s="72">
        <f t="shared" si="70"/>
        <v>0</v>
      </c>
      <c r="U111" s="72">
        <f t="shared" si="70"/>
        <v>0</v>
      </c>
      <c r="V111" s="72">
        <f t="shared" si="70"/>
        <v>0</v>
      </c>
      <c r="W111" s="72">
        <f t="shared" si="70"/>
        <v>0</v>
      </c>
      <c r="X111" s="72">
        <f t="shared" si="70"/>
        <v>0</v>
      </c>
      <c r="Y111" s="72">
        <f t="shared" si="70"/>
        <v>0</v>
      </c>
      <c r="Z111" s="72">
        <f t="shared" si="70"/>
        <v>0</v>
      </c>
      <c r="AA111" s="72">
        <f t="shared" si="70"/>
        <v>0</v>
      </c>
      <c r="AB111" s="72">
        <f t="shared" si="70"/>
        <v>0</v>
      </c>
      <c r="AC111" s="72">
        <f t="shared" si="70"/>
        <v>0</v>
      </c>
      <c r="AD111" s="72">
        <f t="shared" si="70"/>
        <v>0</v>
      </c>
      <c r="AE111" s="72">
        <f t="shared" si="70"/>
        <v>0</v>
      </c>
      <c r="AF111" s="72">
        <f t="shared" si="70"/>
        <v>0</v>
      </c>
      <c r="AG111" s="72">
        <f t="shared" si="70"/>
        <v>0</v>
      </c>
      <c r="AH111" s="72">
        <f t="shared" si="70"/>
        <v>0</v>
      </c>
      <c r="AI111" s="72">
        <f t="shared" si="70"/>
        <v>0</v>
      </c>
      <c r="AJ111" s="72">
        <f t="shared" si="70"/>
        <v>0</v>
      </c>
      <c r="AK111" s="72">
        <f t="shared" si="70"/>
        <v>0</v>
      </c>
      <c r="AL111" s="72">
        <f t="shared" si="70"/>
        <v>0</v>
      </c>
      <c r="AM111" s="72">
        <f t="shared" si="70"/>
        <v>0</v>
      </c>
      <c r="AN111" s="72">
        <f t="shared" si="70"/>
        <v>0</v>
      </c>
      <c r="AO111" s="72">
        <f t="shared" si="70"/>
        <v>0</v>
      </c>
      <c r="AP111" s="72">
        <f t="shared" si="70"/>
        <v>0</v>
      </c>
      <c r="AQ111" s="72">
        <f t="shared" si="70"/>
        <v>0</v>
      </c>
      <c r="AR111" s="72">
        <f t="shared" si="70"/>
        <v>0</v>
      </c>
      <c r="AS111" s="72">
        <f t="shared" si="70"/>
        <v>0</v>
      </c>
      <c r="AT111" s="72">
        <f t="shared" si="70"/>
        <v>0</v>
      </c>
      <c r="AU111" s="72">
        <f t="shared" si="70"/>
        <v>0</v>
      </c>
      <c r="AV111" s="72">
        <f t="shared" si="70"/>
        <v>0</v>
      </c>
      <c r="AW111" s="72">
        <f t="shared" si="70"/>
        <v>0</v>
      </c>
      <c r="AX111" s="72">
        <f t="shared" si="70"/>
        <v>0</v>
      </c>
      <c r="AY111" s="72">
        <f t="shared" si="70"/>
        <v>0</v>
      </c>
      <c r="AZ111" s="72">
        <f t="shared" si="70"/>
        <v>0</v>
      </c>
      <c r="BA111" s="72">
        <f t="shared" si="70"/>
        <v>0</v>
      </c>
      <c r="BB111" s="72">
        <f t="shared" si="70"/>
        <v>0</v>
      </c>
      <c r="BC111" s="72">
        <f t="shared" si="70"/>
        <v>0</v>
      </c>
      <c r="BD111" s="72">
        <f t="shared" si="70"/>
        <v>0</v>
      </c>
      <c r="BE111" s="72">
        <f t="shared" si="70"/>
        <v>0</v>
      </c>
      <c r="BF111" s="72">
        <f t="shared" si="70"/>
        <v>0</v>
      </c>
      <c r="BG111" s="72">
        <f t="shared" si="70"/>
        <v>0</v>
      </c>
      <c r="BH111" s="72">
        <f t="shared" si="70"/>
        <v>0</v>
      </c>
      <c r="BI111" s="72">
        <f t="shared" si="70"/>
        <v>0</v>
      </c>
      <c r="BJ111" s="72"/>
      <c r="BK111" s="72"/>
      <c r="BL111" s="72"/>
      <c r="BM111" s="35"/>
      <c r="BN111" s="72">
        <f t="shared" si="60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1">$M$20/$B$3</f>
        <v>0</v>
      </c>
      <c r="P112" s="72">
        <f t="shared" si="71"/>
        <v>0</v>
      </c>
      <c r="Q112" s="72">
        <f t="shared" si="71"/>
        <v>0</v>
      </c>
      <c r="R112" s="72">
        <f t="shared" si="71"/>
        <v>0</v>
      </c>
      <c r="S112" s="72">
        <f t="shared" si="71"/>
        <v>0</v>
      </c>
      <c r="T112" s="72">
        <f t="shared" si="71"/>
        <v>0</v>
      </c>
      <c r="U112" s="72">
        <f t="shared" si="71"/>
        <v>0</v>
      </c>
      <c r="V112" s="72">
        <f t="shared" si="71"/>
        <v>0</v>
      </c>
      <c r="W112" s="72">
        <f t="shared" si="71"/>
        <v>0</v>
      </c>
      <c r="X112" s="72">
        <f t="shared" si="71"/>
        <v>0</v>
      </c>
      <c r="Y112" s="72">
        <f t="shared" si="71"/>
        <v>0</v>
      </c>
      <c r="Z112" s="72">
        <f t="shared" si="71"/>
        <v>0</v>
      </c>
      <c r="AA112" s="72">
        <f t="shared" si="71"/>
        <v>0</v>
      </c>
      <c r="AB112" s="72">
        <f t="shared" si="71"/>
        <v>0</v>
      </c>
      <c r="AC112" s="72">
        <f t="shared" si="71"/>
        <v>0</v>
      </c>
      <c r="AD112" s="72">
        <f t="shared" si="71"/>
        <v>0</v>
      </c>
      <c r="AE112" s="72">
        <f t="shared" si="71"/>
        <v>0</v>
      </c>
      <c r="AF112" s="72">
        <f t="shared" si="71"/>
        <v>0</v>
      </c>
      <c r="AG112" s="72">
        <f t="shared" si="71"/>
        <v>0</v>
      </c>
      <c r="AH112" s="72">
        <f t="shared" si="71"/>
        <v>0</v>
      </c>
      <c r="AI112" s="72">
        <f t="shared" si="71"/>
        <v>0</v>
      </c>
      <c r="AJ112" s="72">
        <f t="shared" si="71"/>
        <v>0</v>
      </c>
      <c r="AK112" s="72">
        <f t="shared" si="71"/>
        <v>0</v>
      </c>
      <c r="AL112" s="72">
        <f t="shared" si="71"/>
        <v>0</v>
      </c>
      <c r="AM112" s="72">
        <f t="shared" si="71"/>
        <v>0</v>
      </c>
      <c r="AN112" s="72">
        <f t="shared" si="71"/>
        <v>0</v>
      </c>
      <c r="AO112" s="72">
        <f t="shared" si="71"/>
        <v>0</v>
      </c>
      <c r="AP112" s="72">
        <f t="shared" si="71"/>
        <v>0</v>
      </c>
      <c r="AQ112" s="72">
        <f t="shared" si="71"/>
        <v>0</v>
      </c>
      <c r="AR112" s="72">
        <f t="shared" si="71"/>
        <v>0</v>
      </c>
      <c r="AS112" s="72">
        <f t="shared" si="71"/>
        <v>0</v>
      </c>
      <c r="AT112" s="72">
        <f t="shared" si="71"/>
        <v>0</v>
      </c>
      <c r="AU112" s="72">
        <f t="shared" si="71"/>
        <v>0</v>
      </c>
      <c r="AV112" s="72">
        <f t="shared" si="71"/>
        <v>0</v>
      </c>
      <c r="AW112" s="72">
        <f t="shared" si="71"/>
        <v>0</v>
      </c>
      <c r="AX112" s="72">
        <f t="shared" si="71"/>
        <v>0</v>
      </c>
      <c r="AY112" s="72">
        <f t="shared" si="71"/>
        <v>0</v>
      </c>
      <c r="AZ112" s="72">
        <f t="shared" si="71"/>
        <v>0</v>
      </c>
      <c r="BA112" s="72">
        <f t="shared" si="71"/>
        <v>0</v>
      </c>
      <c r="BB112" s="72">
        <f t="shared" si="71"/>
        <v>0</v>
      </c>
      <c r="BC112" s="72">
        <f t="shared" si="71"/>
        <v>0</v>
      </c>
      <c r="BD112" s="72">
        <f t="shared" si="71"/>
        <v>0</v>
      </c>
      <c r="BE112" s="72">
        <f t="shared" si="71"/>
        <v>0</v>
      </c>
      <c r="BF112" s="72">
        <f t="shared" si="71"/>
        <v>0</v>
      </c>
      <c r="BG112" s="72">
        <f t="shared" si="71"/>
        <v>0</v>
      </c>
      <c r="BH112" s="72">
        <f t="shared" si="71"/>
        <v>0</v>
      </c>
      <c r="BI112" s="72">
        <f t="shared" si="71"/>
        <v>0</v>
      </c>
      <c r="BJ112" s="72">
        <f t="shared" si="71"/>
        <v>0</v>
      </c>
      <c r="BK112" s="72"/>
      <c r="BL112" s="72"/>
      <c r="BM112" s="35"/>
      <c r="BN112" s="72">
        <f t="shared" si="60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2">$N$20/$B$3</f>
        <v>0</v>
      </c>
      <c r="P113" s="72">
        <f t="shared" si="72"/>
        <v>0</v>
      </c>
      <c r="Q113" s="72">
        <f t="shared" si="72"/>
        <v>0</v>
      </c>
      <c r="R113" s="72">
        <f t="shared" si="72"/>
        <v>0</v>
      </c>
      <c r="S113" s="72">
        <f t="shared" si="72"/>
        <v>0</v>
      </c>
      <c r="T113" s="72">
        <f t="shared" si="72"/>
        <v>0</v>
      </c>
      <c r="U113" s="72">
        <f t="shared" si="72"/>
        <v>0</v>
      </c>
      <c r="V113" s="72">
        <f t="shared" si="72"/>
        <v>0</v>
      </c>
      <c r="W113" s="72">
        <f t="shared" si="72"/>
        <v>0</v>
      </c>
      <c r="X113" s="72">
        <f t="shared" si="72"/>
        <v>0</v>
      </c>
      <c r="Y113" s="72">
        <f t="shared" si="72"/>
        <v>0</v>
      </c>
      <c r="Z113" s="72">
        <f t="shared" si="72"/>
        <v>0</v>
      </c>
      <c r="AA113" s="72">
        <f t="shared" si="72"/>
        <v>0</v>
      </c>
      <c r="AB113" s="72">
        <f t="shared" si="72"/>
        <v>0</v>
      </c>
      <c r="AC113" s="72">
        <f t="shared" si="72"/>
        <v>0</v>
      </c>
      <c r="AD113" s="72">
        <f t="shared" si="72"/>
        <v>0</v>
      </c>
      <c r="AE113" s="72">
        <f t="shared" si="72"/>
        <v>0</v>
      </c>
      <c r="AF113" s="72">
        <f t="shared" si="72"/>
        <v>0</v>
      </c>
      <c r="AG113" s="72">
        <f t="shared" si="72"/>
        <v>0</v>
      </c>
      <c r="AH113" s="72">
        <f t="shared" si="72"/>
        <v>0</v>
      </c>
      <c r="AI113" s="72">
        <f t="shared" si="72"/>
        <v>0</v>
      </c>
      <c r="AJ113" s="72">
        <f t="shared" si="72"/>
        <v>0</v>
      </c>
      <c r="AK113" s="72">
        <f t="shared" si="72"/>
        <v>0</v>
      </c>
      <c r="AL113" s="72">
        <f t="shared" si="72"/>
        <v>0</v>
      </c>
      <c r="AM113" s="72">
        <f t="shared" si="72"/>
        <v>0</v>
      </c>
      <c r="AN113" s="72">
        <f t="shared" si="72"/>
        <v>0</v>
      </c>
      <c r="AO113" s="72">
        <f t="shared" si="72"/>
        <v>0</v>
      </c>
      <c r="AP113" s="72">
        <f t="shared" si="72"/>
        <v>0</v>
      </c>
      <c r="AQ113" s="72">
        <f t="shared" si="72"/>
        <v>0</v>
      </c>
      <c r="AR113" s="72">
        <f t="shared" si="72"/>
        <v>0</v>
      </c>
      <c r="AS113" s="72">
        <f t="shared" si="72"/>
        <v>0</v>
      </c>
      <c r="AT113" s="72">
        <f t="shared" si="72"/>
        <v>0</v>
      </c>
      <c r="AU113" s="72">
        <f t="shared" si="72"/>
        <v>0</v>
      </c>
      <c r="AV113" s="72">
        <f t="shared" si="72"/>
        <v>0</v>
      </c>
      <c r="AW113" s="72">
        <f t="shared" si="72"/>
        <v>0</v>
      </c>
      <c r="AX113" s="72">
        <f t="shared" si="72"/>
        <v>0</v>
      </c>
      <c r="AY113" s="72">
        <f t="shared" si="72"/>
        <v>0</v>
      </c>
      <c r="AZ113" s="72">
        <f t="shared" si="72"/>
        <v>0</v>
      </c>
      <c r="BA113" s="72">
        <f t="shared" si="72"/>
        <v>0</v>
      </c>
      <c r="BB113" s="72">
        <f t="shared" si="72"/>
        <v>0</v>
      </c>
      <c r="BC113" s="72">
        <f t="shared" si="72"/>
        <v>0</v>
      </c>
      <c r="BD113" s="72">
        <f t="shared" si="72"/>
        <v>0</v>
      </c>
      <c r="BE113" s="72">
        <f t="shared" si="72"/>
        <v>0</v>
      </c>
      <c r="BF113" s="72">
        <f t="shared" si="72"/>
        <v>0</v>
      </c>
      <c r="BG113" s="72">
        <f t="shared" si="72"/>
        <v>0</v>
      </c>
      <c r="BH113" s="72">
        <f t="shared" si="72"/>
        <v>0</v>
      </c>
      <c r="BI113" s="72">
        <f t="shared" si="72"/>
        <v>0</v>
      </c>
      <c r="BJ113" s="72">
        <f t="shared" si="72"/>
        <v>0</v>
      </c>
      <c r="BK113" s="72">
        <f t="shared" si="72"/>
        <v>0</v>
      </c>
      <c r="BL113" s="72"/>
      <c r="BM113" s="35"/>
      <c r="BN113" s="72">
        <f t="shared" si="60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3">SUM(C101:C113)</f>
        <v>0</v>
      </c>
      <c r="D114" s="66">
        <f t="shared" si="73"/>
        <v>0</v>
      </c>
      <c r="E114" s="66">
        <f t="shared" si="73"/>
        <v>0</v>
      </c>
      <c r="F114" s="66">
        <f t="shared" si="73"/>
        <v>0</v>
      </c>
      <c r="G114" s="66">
        <f t="shared" si="73"/>
        <v>14.265097026405115</v>
      </c>
      <c r="H114" s="66">
        <f t="shared" si="73"/>
        <v>14.265097026405115</v>
      </c>
      <c r="I114" s="66">
        <f t="shared" si="73"/>
        <v>14.265097026405115</v>
      </c>
      <c r="J114" s="66">
        <f t="shared" si="73"/>
        <v>14.265097026405115</v>
      </c>
      <c r="K114" s="66">
        <f t="shared" si="73"/>
        <v>14.265097026405115</v>
      </c>
      <c r="L114" s="66">
        <f t="shared" si="73"/>
        <v>14.265097026405115</v>
      </c>
      <c r="M114" s="66">
        <f t="shared" si="73"/>
        <v>14.265097026405115</v>
      </c>
      <c r="N114" s="66">
        <f t="shared" si="73"/>
        <v>14.265097026405115</v>
      </c>
      <c r="O114" s="66">
        <f t="shared" si="73"/>
        <v>14.265097026405115</v>
      </c>
      <c r="P114" s="66">
        <f t="shared" si="73"/>
        <v>14.265097026405115</v>
      </c>
      <c r="Q114" s="66">
        <f t="shared" si="73"/>
        <v>14.265097026405115</v>
      </c>
      <c r="R114" s="66">
        <f t="shared" si="73"/>
        <v>14.265097026405115</v>
      </c>
      <c r="S114" s="66">
        <f t="shared" si="73"/>
        <v>14.265097026405115</v>
      </c>
      <c r="T114" s="66">
        <f t="shared" si="73"/>
        <v>14.265097026405115</v>
      </c>
      <c r="U114" s="66">
        <f t="shared" si="73"/>
        <v>14.265097026405115</v>
      </c>
      <c r="V114" s="66">
        <f t="shared" si="73"/>
        <v>14.265097026405115</v>
      </c>
      <c r="W114" s="66">
        <f t="shared" si="73"/>
        <v>14.265097026405115</v>
      </c>
      <c r="X114" s="66">
        <f t="shared" si="73"/>
        <v>14.265097026405115</v>
      </c>
      <c r="Y114" s="66">
        <f t="shared" si="73"/>
        <v>14.265097026405115</v>
      </c>
      <c r="Z114" s="66">
        <f t="shared" si="73"/>
        <v>14.265097026405115</v>
      </c>
      <c r="AA114" s="66">
        <f t="shared" si="73"/>
        <v>14.265097026405115</v>
      </c>
      <c r="AB114" s="66">
        <f t="shared" si="73"/>
        <v>14.265097026405115</v>
      </c>
      <c r="AC114" s="66">
        <f t="shared" si="73"/>
        <v>14.265097026405115</v>
      </c>
      <c r="AD114" s="66">
        <f t="shared" si="73"/>
        <v>14.265097026405115</v>
      </c>
      <c r="AE114" s="66">
        <f t="shared" si="73"/>
        <v>14.265097026405115</v>
      </c>
      <c r="AF114" s="66">
        <f t="shared" si="73"/>
        <v>14.265097026405115</v>
      </c>
      <c r="AG114" s="66">
        <f t="shared" si="73"/>
        <v>14.265097026405115</v>
      </c>
      <c r="AH114" s="66">
        <f t="shared" si="73"/>
        <v>14.265097026405115</v>
      </c>
      <c r="AI114" s="66">
        <f t="shared" si="73"/>
        <v>14.265097026405115</v>
      </c>
      <c r="AJ114" s="66">
        <f t="shared" si="73"/>
        <v>14.265097026405115</v>
      </c>
      <c r="AK114" s="66">
        <f t="shared" si="73"/>
        <v>14.265097026405115</v>
      </c>
      <c r="AL114" s="66">
        <f t="shared" si="73"/>
        <v>14.265097026405115</v>
      </c>
      <c r="AM114" s="66">
        <f t="shared" si="73"/>
        <v>14.265097026405115</v>
      </c>
      <c r="AN114" s="66">
        <f t="shared" si="73"/>
        <v>14.265097026405115</v>
      </c>
      <c r="AO114" s="66">
        <f t="shared" si="73"/>
        <v>14.265097026405115</v>
      </c>
      <c r="AP114" s="66">
        <f t="shared" si="73"/>
        <v>14.265097026405115</v>
      </c>
      <c r="AQ114" s="66">
        <f t="shared" si="73"/>
        <v>14.265097026405115</v>
      </c>
      <c r="AR114" s="66">
        <f t="shared" si="73"/>
        <v>14.265097026405115</v>
      </c>
      <c r="AS114" s="66">
        <f t="shared" si="73"/>
        <v>14.265097026405115</v>
      </c>
      <c r="AT114" s="66">
        <f t="shared" si="73"/>
        <v>14.265097026405115</v>
      </c>
      <c r="AU114" s="66">
        <f t="shared" si="73"/>
        <v>14.265097026405115</v>
      </c>
      <c r="AV114" s="66">
        <f t="shared" si="73"/>
        <v>14.265097026405115</v>
      </c>
      <c r="AW114" s="66">
        <f t="shared" si="73"/>
        <v>14.265097026405115</v>
      </c>
      <c r="AX114" s="66">
        <f t="shared" si="73"/>
        <v>14.265097026405115</v>
      </c>
      <c r="AY114" s="66">
        <f t="shared" si="73"/>
        <v>14.265097026405115</v>
      </c>
      <c r="AZ114" s="66">
        <f t="shared" si="73"/>
        <v>14.265097026405115</v>
      </c>
      <c r="BA114" s="66">
        <f t="shared" si="73"/>
        <v>14.265097026405115</v>
      </c>
      <c r="BB114" s="66">
        <f t="shared" si="73"/>
        <v>14.265097026405115</v>
      </c>
      <c r="BC114" s="66">
        <f t="shared" si="73"/>
        <v>14.265097026405115</v>
      </c>
      <c r="BD114" s="66">
        <f t="shared" si="73"/>
        <v>14.265097026405115</v>
      </c>
      <c r="BE114" s="66">
        <f t="shared" si="73"/>
        <v>0</v>
      </c>
      <c r="BF114" s="66">
        <f t="shared" si="73"/>
        <v>0</v>
      </c>
      <c r="BG114" s="66">
        <f t="shared" si="73"/>
        <v>0</v>
      </c>
      <c r="BH114" s="66">
        <f t="shared" si="73"/>
        <v>0</v>
      </c>
      <c r="BI114" s="66">
        <f t="shared" si="73"/>
        <v>0</v>
      </c>
      <c r="BJ114" s="66">
        <f t="shared" si="73"/>
        <v>0</v>
      </c>
      <c r="BK114" s="66">
        <f t="shared" si="73"/>
        <v>0</v>
      </c>
      <c r="BL114" s="66">
        <f t="shared" si="73"/>
        <v>0</v>
      </c>
      <c r="BM114" s="35"/>
      <c r="BN114" s="55">
        <f>SUM(BN101:BN113)</f>
        <v>713.25485132025517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7"/>
  <sheetViews>
    <sheetView zoomScaleNormal="100" workbookViewId="0">
      <pane xSplit="1" ySplit="8" topLeftCell="B48" activePane="bottomRight" state="frozen"/>
      <selection activeCell="A62" sqref="A62"/>
      <selection pane="topRight" activeCell="A62" sqref="A62"/>
      <selection pane="bottomLeft" activeCell="A62" sqref="A62"/>
      <selection pane="bottomRight" activeCell="P1" sqref="P1:BB1048576"/>
    </sheetView>
  </sheetViews>
  <sheetFormatPr defaultColWidth="9.140625" defaultRowHeight="15" customHeight="1" x14ac:dyDescent="0.2"/>
  <cols>
    <col min="1" max="1" width="31.140625" style="31" customWidth="1"/>
    <col min="2" max="15" width="10.7109375" style="31" customWidth="1"/>
    <col min="16" max="64" width="10.7109375" style="31" hidden="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331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 Gowanus Expansion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25.338000000000001</v>
      </c>
      <c r="E11" s="54">
        <f t="shared" si="0"/>
        <v>68.834900000000005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(Escalated)'!E39</f>
        <v>0</v>
      </c>
      <c r="C13" s="126">
        <f>'CapEx (Escalated)'!F39</f>
        <v>25.338000000000001</v>
      </c>
      <c r="D13" s="126">
        <f>'CapEx (Escalated)'!G39</f>
        <v>43.496899999999997</v>
      </c>
      <c r="E13" s="126">
        <f>'CapEx (Escalated)'!H39</f>
        <v>17.9207228</v>
      </c>
      <c r="F13" s="126">
        <f>'CapEx (Escalated)'!I39</f>
        <v>0</v>
      </c>
      <c r="G13" s="126">
        <f>'CapEx (Escalated)'!J39</f>
        <v>0</v>
      </c>
      <c r="H13" s="126">
        <f>'CapEx (Escalated)'!K39</f>
        <v>0</v>
      </c>
      <c r="I13" s="126">
        <f>'CapEx (Escalated)'!L39</f>
        <v>0</v>
      </c>
      <c r="J13" s="126">
        <f>'CapEx (Escalated)'!M39</f>
        <v>0</v>
      </c>
      <c r="K13" s="126">
        <f>'CapEx (Escalated)'!N39</f>
        <v>0</v>
      </c>
      <c r="L13" s="126">
        <f>'CapEx (Escalated)'!O39</f>
        <v>0</v>
      </c>
      <c r="M13" s="126">
        <f>'CapEx (Escalated)'!P39</f>
        <v>0</v>
      </c>
      <c r="N13" s="126">
        <f>'CapEx (Escalated)'!Q39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86.755622799999998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>
        <f>-SUM(B13:E13)</f>
        <v>-86.755622799999998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-86.755622799999998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25.338000000000001</v>
      </c>
      <c r="D15" s="65">
        <f t="shared" si="2"/>
        <v>68.834900000000005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12.669</v>
      </c>
      <c r="D16" s="66">
        <f t="shared" si="4"/>
        <v>47.086449999999999</v>
      </c>
      <c r="E16" s="66">
        <f t="shared" si="4"/>
        <v>34.417450000000002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86.755622799999998</v>
      </c>
      <c r="G19" s="72">
        <f t="shared" si="5"/>
        <v>86.755622799999998</v>
      </c>
      <c r="H19" s="72">
        <f t="shared" si="5"/>
        <v>86.755622799999998</v>
      </c>
      <c r="I19" s="72">
        <f t="shared" si="5"/>
        <v>86.755622799999998</v>
      </c>
      <c r="J19" s="72">
        <f t="shared" si="5"/>
        <v>86.755622799999998</v>
      </c>
      <c r="K19" s="72">
        <f t="shared" si="5"/>
        <v>86.755622799999998</v>
      </c>
      <c r="L19" s="72">
        <f t="shared" si="5"/>
        <v>86.755622799999998</v>
      </c>
      <c r="M19" s="72">
        <f t="shared" si="5"/>
        <v>86.755622799999998</v>
      </c>
      <c r="N19" s="72">
        <f t="shared" si="5"/>
        <v>86.755622799999998</v>
      </c>
      <c r="O19" s="72">
        <f t="shared" si="5"/>
        <v>86.755622799999998</v>
      </c>
      <c r="P19" s="72">
        <f t="shared" si="5"/>
        <v>86.755622799999998</v>
      </c>
      <c r="Q19" s="72">
        <f t="shared" si="5"/>
        <v>86.755622799999998</v>
      </c>
      <c r="R19" s="72">
        <f t="shared" si="5"/>
        <v>86.755622799999998</v>
      </c>
      <c r="S19" s="72">
        <f t="shared" si="5"/>
        <v>86.755622799999998</v>
      </c>
      <c r="T19" s="72">
        <f t="shared" si="5"/>
        <v>86.755622799999998</v>
      </c>
      <c r="U19" s="72">
        <f t="shared" si="5"/>
        <v>86.755622799999998</v>
      </c>
      <c r="V19" s="72">
        <f t="shared" si="5"/>
        <v>86.755622799999998</v>
      </c>
      <c r="W19" s="72">
        <f t="shared" si="5"/>
        <v>86.755622799999998</v>
      </c>
      <c r="X19" s="72">
        <f t="shared" si="5"/>
        <v>86.755622799999998</v>
      </c>
      <c r="Y19" s="72">
        <f t="shared" si="5"/>
        <v>86.755622799999998</v>
      </c>
      <c r="Z19" s="72">
        <f t="shared" si="5"/>
        <v>86.755622799999998</v>
      </c>
      <c r="AA19" s="72">
        <f t="shared" si="5"/>
        <v>86.755622799999998</v>
      </c>
      <c r="AB19" s="72">
        <f t="shared" si="5"/>
        <v>86.755622799999998</v>
      </c>
      <c r="AC19" s="72">
        <f t="shared" si="5"/>
        <v>86.755622799999998</v>
      </c>
      <c r="AD19" s="72">
        <f t="shared" si="5"/>
        <v>86.755622799999998</v>
      </c>
      <c r="AE19" s="72">
        <f t="shared" si="5"/>
        <v>86.755622799999998</v>
      </c>
      <c r="AF19" s="72">
        <f t="shared" si="5"/>
        <v>86.755622799999998</v>
      </c>
      <c r="AG19" s="72">
        <f t="shared" si="5"/>
        <v>86.755622799999998</v>
      </c>
      <c r="AH19" s="72">
        <f t="shared" si="5"/>
        <v>86.755622799999998</v>
      </c>
      <c r="AI19" s="72">
        <f t="shared" si="5"/>
        <v>86.755622799999998</v>
      </c>
      <c r="AJ19" s="72">
        <f t="shared" si="5"/>
        <v>86.755622799999998</v>
      </c>
      <c r="AK19" s="72">
        <f t="shared" si="5"/>
        <v>86.755622799999998</v>
      </c>
      <c r="AL19" s="72">
        <f t="shared" si="5"/>
        <v>86.755622799999998</v>
      </c>
      <c r="AM19" s="72">
        <f t="shared" si="5"/>
        <v>86.755622799999998</v>
      </c>
      <c r="AN19" s="72">
        <f t="shared" si="5"/>
        <v>86.755622799999998</v>
      </c>
      <c r="AO19" s="72">
        <f t="shared" si="5"/>
        <v>86.755622799999998</v>
      </c>
      <c r="AP19" s="72">
        <f t="shared" si="5"/>
        <v>86.755622799999998</v>
      </c>
      <c r="AQ19" s="72">
        <f t="shared" si="5"/>
        <v>86.755622799999998</v>
      </c>
      <c r="AR19" s="72">
        <f t="shared" si="5"/>
        <v>86.755622799999998</v>
      </c>
      <c r="AS19" s="72">
        <f t="shared" si="5"/>
        <v>86.755622799999998</v>
      </c>
      <c r="AT19" s="72">
        <f t="shared" si="5"/>
        <v>86.755622799999998</v>
      </c>
      <c r="AU19" s="72">
        <f t="shared" si="5"/>
        <v>86.755622799999998</v>
      </c>
      <c r="AV19" s="72">
        <f t="shared" si="5"/>
        <v>86.755622799999998</v>
      </c>
      <c r="AW19" s="72">
        <f t="shared" si="5"/>
        <v>86.755622799999998</v>
      </c>
      <c r="AX19" s="72">
        <f t="shared" si="5"/>
        <v>86.755622799999998</v>
      </c>
      <c r="AY19" s="72">
        <f t="shared" si="5"/>
        <v>86.755622799999998</v>
      </c>
      <c r="AZ19" s="72">
        <f t="shared" si="5"/>
        <v>86.755622799999998</v>
      </c>
      <c r="BA19" s="72">
        <f t="shared" si="5"/>
        <v>86.755622799999998</v>
      </c>
      <c r="BB19" s="72">
        <f t="shared" si="5"/>
        <v>86.755622799999998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86.755622799999998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-86.755622799999998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86.755622799999998</v>
      </c>
      <c r="F21" s="72">
        <f t="shared" si="9"/>
        <v>86.755622799999998</v>
      </c>
      <c r="G21" s="72">
        <f t="shared" si="9"/>
        <v>86.755622799999998</v>
      </c>
      <c r="H21" s="72">
        <f t="shared" si="9"/>
        <v>86.755622799999998</v>
      </c>
      <c r="I21" s="72">
        <f t="shared" si="9"/>
        <v>86.755622799999998</v>
      </c>
      <c r="J21" s="72">
        <f t="shared" si="9"/>
        <v>86.755622799999998</v>
      </c>
      <c r="K21" s="72">
        <f t="shared" si="9"/>
        <v>86.755622799999998</v>
      </c>
      <c r="L21" s="72">
        <f t="shared" si="9"/>
        <v>86.755622799999998</v>
      </c>
      <c r="M21" s="72">
        <f t="shared" si="9"/>
        <v>86.755622799999998</v>
      </c>
      <c r="N21" s="72">
        <f t="shared" si="9"/>
        <v>86.755622799999998</v>
      </c>
      <c r="O21" s="72">
        <f t="shared" si="9"/>
        <v>86.755622799999998</v>
      </c>
      <c r="P21" s="72">
        <f t="shared" si="9"/>
        <v>86.755622799999998</v>
      </c>
      <c r="Q21" s="72">
        <f t="shared" si="9"/>
        <v>86.755622799999998</v>
      </c>
      <c r="R21" s="72">
        <f t="shared" si="9"/>
        <v>86.755622799999998</v>
      </c>
      <c r="S21" s="72">
        <f t="shared" si="9"/>
        <v>86.755622799999998</v>
      </c>
      <c r="T21" s="72">
        <f t="shared" si="9"/>
        <v>86.755622799999998</v>
      </c>
      <c r="U21" s="72">
        <f t="shared" si="9"/>
        <v>86.755622799999998</v>
      </c>
      <c r="V21" s="72">
        <f t="shared" si="9"/>
        <v>86.755622799999998</v>
      </c>
      <c r="W21" s="72">
        <f t="shared" si="9"/>
        <v>86.755622799999998</v>
      </c>
      <c r="X21" s="72">
        <f t="shared" si="9"/>
        <v>86.755622799999998</v>
      </c>
      <c r="Y21" s="72">
        <f t="shared" si="9"/>
        <v>86.755622799999998</v>
      </c>
      <c r="Z21" s="72">
        <f t="shared" si="9"/>
        <v>86.755622799999998</v>
      </c>
      <c r="AA21" s="72">
        <f t="shared" si="9"/>
        <v>86.755622799999998</v>
      </c>
      <c r="AB21" s="72">
        <f t="shared" si="9"/>
        <v>86.755622799999998</v>
      </c>
      <c r="AC21" s="72">
        <f t="shared" si="9"/>
        <v>86.755622799999998</v>
      </c>
      <c r="AD21" s="72">
        <f t="shared" si="9"/>
        <v>86.755622799999998</v>
      </c>
      <c r="AE21" s="72">
        <f t="shared" si="9"/>
        <v>86.755622799999998</v>
      </c>
      <c r="AF21" s="72">
        <f t="shared" si="9"/>
        <v>86.755622799999998</v>
      </c>
      <c r="AG21" s="72">
        <f t="shared" si="9"/>
        <v>86.755622799999998</v>
      </c>
      <c r="AH21" s="72">
        <f t="shared" si="9"/>
        <v>86.755622799999998</v>
      </c>
      <c r="AI21" s="72">
        <f t="shared" si="9"/>
        <v>86.755622799999998</v>
      </c>
      <c r="AJ21" s="72">
        <f t="shared" si="9"/>
        <v>86.755622799999998</v>
      </c>
      <c r="AK21" s="72">
        <f t="shared" si="9"/>
        <v>86.755622799999998</v>
      </c>
      <c r="AL21" s="72">
        <f t="shared" si="9"/>
        <v>86.755622799999998</v>
      </c>
      <c r="AM21" s="72">
        <f t="shared" si="9"/>
        <v>86.755622799999998</v>
      </c>
      <c r="AN21" s="72">
        <f t="shared" si="9"/>
        <v>86.755622799999998</v>
      </c>
      <c r="AO21" s="72">
        <f t="shared" si="9"/>
        <v>86.755622799999998</v>
      </c>
      <c r="AP21" s="72">
        <f t="shared" si="9"/>
        <v>86.755622799999998</v>
      </c>
      <c r="AQ21" s="72">
        <f t="shared" si="9"/>
        <v>86.755622799999998</v>
      </c>
      <c r="AR21" s="72">
        <f t="shared" si="9"/>
        <v>86.755622799999998</v>
      </c>
      <c r="AS21" s="72">
        <f t="shared" si="9"/>
        <v>86.755622799999998</v>
      </c>
      <c r="AT21" s="72">
        <f t="shared" si="9"/>
        <v>86.755622799999998</v>
      </c>
      <c r="AU21" s="72">
        <f t="shared" si="9"/>
        <v>86.755622799999998</v>
      </c>
      <c r="AV21" s="72">
        <f t="shared" si="9"/>
        <v>86.755622799999998</v>
      </c>
      <c r="AW21" s="72">
        <f t="shared" si="9"/>
        <v>86.755622799999998</v>
      </c>
      <c r="AX21" s="72">
        <f t="shared" si="9"/>
        <v>86.755622799999998</v>
      </c>
      <c r="AY21" s="72">
        <f t="shared" si="9"/>
        <v>86.755622799999998</v>
      </c>
      <c r="AZ21" s="72">
        <f t="shared" si="9"/>
        <v>86.755622799999998</v>
      </c>
      <c r="BA21" s="72">
        <f t="shared" si="9"/>
        <v>86.755622799999998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43.377811399999999</v>
      </c>
      <c r="F22" s="66">
        <f t="shared" si="10"/>
        <v>86.755622799999998</v>
      </c>
      <c r="G22" s="66">
        <f t="shared" si="10"/>
        <v>86.755622799999998</v>
      </c>
      <c r="H22" s="66">
        <f t="shared" si="10"/>
        <v>86.755622799999998</v>
      </c>
      <c r="I22" s="66">
        <f t="shared" si="10"/>
        <v>86.755622799999998</v>
      </c>
      <c r="J22" s="66">
        <f t="shared" si="10"/>
        <v>86.755622799999998</v>
      </c>
      <c r="K22" s="66">
        <f t="shared" si="10"/>
        <v>86.755622799999998</v>
      </c>
      <c r="L22" s="66">
        <f t="shared" si="10"/>
        <v>86.755622799999998</v>
      </c>
      <c r="M22" s="66">
        <f t="shared" si="10"/>
        <v>86.755622799999998</v>
      </c>
      <c r="N22" s="66">
        <f t="shared" si="10"/>
        <v>86.755622799999998</v>
      </c>
      <c r="O22" s="66">
        <f t="shared" si="10"/>
        <v>86.755622799999998</v>
      </c>
      <c r="P22" s="66">
        <f t="shared" si="10"/>
        <v>86.755622799999998</v>
      </c>
      <c r="Q22" s="66">
        <f t="shared" si="10"/>
        <v>86.755622799999998</v>
      </c>
      <c r="R22" s="66">
        <f t="shared" si="10"/>
        <v>86.755622799999998</v>
      </c>
      <c r="S22" s="66">
        <f t="shared" si="10"/>
        <v>86.755622799999998</v>
      </c>
      <c r="T22" s="66">
        <f t="shared" si="10"/>
        <v>86.755622799999998</v>
      </c>
      <c r="U22" s="66">
        <f t="shared" si="10"/>
        <v>86.755622799999998</v>
      </c>
      <c r="V22" s="66">
        <f t="shared" si="10"/>
        <v>86.755622799999998</v>
      </c>
      <c r="W22" s="66">
        <f t="shared" si="10"/>
        <v>86.755622799999998</v>
      </c>
      <c r="X22" s="66">
        <f t="shared" si="10"/>
        <v>86.755622799999998</v>
      </c>
      <c r="Y22" s="66">
        <f t="shared" si="10"/>
        <v>86.755622799999998</v>
      </c>
      <c r="Z22" s="66">
        <f t="shared" si="10"/>
        <v>86.755622799999998</v>
      </c>
      <c r="AA22" s="66">
        <f t="shared" si="10"/>
        <v>86.755622799999998</v>
      </c>
      <c r="AB22" s="66">
        <f t="shared" si="10"/>
        <v>86.755622799999998</v>
      </c>
      <c r="AC22" s="66">
        <f t="shared" si="10"/>
        <v>86.755622799999998</v>
      </c>
      <c r="AD22" s="66">
        <f t="shared" si="10"/>
        <v>86.755622799999998</v>
      </c>
      <c r="AE22" s="66">
        <f t="shared" si="10"/>
        <v>86.755622799999998</v>
      </c>
      <c r="AF22" s="66">
        <f t="shared" si="10"/>
        <v>86.755622799999998</v>
      </c>
      <c r="AG22" s="66">
        <f t="shared" si="10"/>
        <v>86.755622799999998</v>
      </c>
      <c r="AH22" s="66">
        <f t="shared" si="10"/>
        <v>86.755622799999998</v>
      </c>
      <c r="AI22" s="66">
        <f t="shared" si="10"/>
        <v>86.755622799999998</v>
      </c>
      <c r="AJ22" s="66">
        <f t="shared" si="10"/>
        <v>86.755622799999998</v>
      </c>
      <c r="AK22" s="66">
        <f t="shared" si="10"/>
        <v>86.755622799999998</v>
      </c>
      <c r="AL22" s="66">
        <f t="shared" si="10"/>
        <v>86.755622799999998</v>
      </c>
      <c r="AM22" s="66">
        <f t="shared" si="10"/>
        <v>86.755622799999998</v>
      </c>
      <c r="AN22" s="66">
        <f t="shared" si="10"/>
        <v>86.755622799999998</v>
      </c>
      <c r="AO22" s="66">
        <f t="shared" si="10"/>
        <v>86.755622799999998</v>
      </c>
      <c r="AP22" s="66">
        <f t="shared" si="10"/>
        <v>86.755622799999998</v>
      </c>
      <c r="AQ22" s="66">
        <f t="shared" si="10"/>
        <v>86.755622799999998</v>
      </c>
      <c r="AR22" s="66">
        <f t="shared" si="10"/>
        <v>86.755622799999998</v>
      </c>
      <c r="AS22" s="66">
        <f t="shared" si="10"/>
        <v>86.755622799999998</v>
      </c>
      <c r="AT22" s="66">
        <f t="shared" si="10"/>
        <v>86.755622799999998</v>
      </c>
      <c r="AU22" s="66">
        <f t="shared" si="10"/>
        <v>86.755622799999998</v>
      </c>
      <c r="AV22" s="66">
        <f t="shared" si="10"/>
        <v>86.755622799999998</v>
      </c>
      <c r="AW22" s="66">
        <f t="shared" si="10"/>
        <v>86.755622799999998</v>
      </c>
      <c r="AX22" s="66">
        <f t="shared" si="10"/>
        <v>86.755622799999998</v>
      </c>
      <c r="AY22" s="66">
        <f t="shared" si="10"/>
        <v>86.755622799999998</v>
      </c>
      <c r="AZ22" s="66">
        <f t="shared" si="10"/>
        <v>86.755622799999998</v>
      </c>
      <c r="BA22" s="66">
        <f t="shared" si="10"/>
        <v>86.755622799999998</v>
      </c>
      <c r="BB22" s="66">
        <f t="shared" si="10"/>
        <v>43.377811399999999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6.50667171</v>
      </c>
      <c r="G25" s="72">
        <f t="shared" si="11"/>
        <v>19.032448529864002</v>
      </c>
      <c r="H25" s="72">
        <f t="shared" si="11"/>
        <v>30.617794398575999</v>
      </c>
      <c r="I25" s="72">
        <f t="shared" si="11"/>
        <v>41.335584039287994</v>
      </c>
      <c r="J25" s="72">
        <f t="shared" si="11"/>
        <v>51.248281500415999</v>
      </c>
      <c r="K25" s="72">
        <f t="shared" si="11"/>
        <v>60.418350830375999</v>
      </c>
      <c r="L25" s="72">
        <f t="shared" si="11"/>
        <v>68.899580515303995</v>
      </c>
      <c r="M25" s="72">
        <f t="shared" si="11"/>
        <v>76.745759041335987</v>
      </c>
      <c r="N25" s="72">
        <f t="shared" si="11"/>
        <v>84.487830820007986</v>
      </c>
      <c r="O25" s="72">
        <f t="shared" si="11"/>
        <v>92.229902598679985</v>
      </c>
      <c r="P25" s="72">
        <f t="shared" si="11"/>
        <v>99.971974377351984</v>
      </c>
      <c r="Q25" s="72">
        <f t="shared" si="11"/>
        <v>107.71404615602398</v>
      </c>
      <c r="R25" s="72">
        <f t="shared" si="11"/>
        <v>115.45611793469598</v>
      </c>
      <c r="S25" s="72">
        <f t="shared" si="11"/>
        <v>123.19818971336798</v>
      </c>
      <c r="T25" s="72">
        <f t="shared" si="11"/>
        <v>130.94026149203998</v>
      </c>
      <c r="U25" s="72">
        <f t="shared" si="11"/>
        <v>138.68233327071201</v>
      </c>
      <c r="V25" s="72">
        <f t="shared" si="11"/>
        <v>146.42440504938403</v>
      </c>
      <c r="W25" s="72">
        <f t="shared" si="11"/>
        <v>154.16647682805606</v>
      </c>
      <c r="X25" s="72">
        <f t="shared" si="11"/>
        <v>161.90854860672809</v>
      </c>
      <c r="Y25" s="72">
        <f t="shared" si="11"/>
        <v>169.65062038540012</v>
      </c>
      <c r="Z25" s="72">
        <f t="shared" si="11"/>
        <v>173.5216562747361</v>
      </c>
      <c r="AA25" s="72">
        <f t="shared" si="11"/>
        <v>173.5216562747361</v>
      </c>
      <c r="AB25" s="72">
        <f t="shared" si="11"/>
        <v>173.5216562747361</v>
      </c>
      <c r="AC25" s="72">
        <f t="shared" si="11"/>
        <v>173.5216562747361</v>
      </c>
      <c r="AD25" s="72">
        <f t="shared" si="11"/>
        <v>173.5216562747361</v>
      </c>
      <c r="AE25" s="72">
        <f t="shared" si="11"/>
        <v>173.5216562747361</v>
      </c>
      <c r="AF25" s="72">
        <f t="shared" si="11"/>
        <v>173.5216562747361</v>
      </c>
      <c r="AG25" s="72">
        <f t="shared" si="11"/>
        <v>173.5216562747361</v>
      </c>
      <c r="AH25" s="72">
        <f t="shared" si="11"/>
        <v>173.5216562747361</v>
      </c>
      <c r="AI25" s="72">
        <f t="shared" si="11"/>
        <v>173.5216562747361</v>
      </c>
      <c r="AJ25" s="72">
        <f t="shared" si="11"/>
        <v>173.5216562747361</v>
      </c>
      <c r="AK25" s="72">
        <f t="shared" si="11"/>
        <v>173.5216562747361</v>
      </c>
      <c r="AL25" s="72">
        <f t="shared" si="11"/>
        <v>173.5216562747361</v>
      </c>
      <c r="AM25" s="72">
        <f t="shared" si="11"/>
        <v>173.5216562747361</v>
      </c>
      <c r="AN25" s="72">
        <f t="shared" si="11"/>
        <v>173.5216562747361</v>
      </c>
      <c r="AO25" s="72">
        <f t="shared" si="11"/>
        <v>173.5216562747361</v>
      </c>
      <c r="AP25" s="72">
        <f t="shared" si="11"/>
        <v>173.5216562747361</v>
      </c>
      <c r="AQ25" s="72">
        <f t="shared" si="11"/>
        <v>173.5216562747361</v>
      </c>
      <c r="AR25" s="72">
        <f t="shared" si="11"/>
        <v>173.5216562747361</v>
      </c>
      <c r="AS25" s="72">
        <f t="shared" si="11"/>
        <v>173.5216562747361</v>
      </c>
      <c r="AT25" s="72">
        <f t="shared" si="11"/>
        <v>173.5216562747361</v>
      </c>
      <c r="AU25" s="72">
        <f t="shared" si="11"/>
        <v>173.5216562747361</v>
      </c>
      <c r="AV25" s="72">
        <f t="shared" si="11"/>
        <v>173.5216562747361</v>
      </c>
      <c r="AW25" s="72">
        <f t="shared" si="11"/>
        <v>173.5216562747361</v>
      </c>
      <c r="AX25" s="72">
        <f t="shared" si="11"/>
        <v>173.5216562747361</v>
      </c>
      <c r="AY25" s="72">
        <f t="shared" si="11"/>
        <v>173.5216562747361</v>
      </c>
      <c r="AZ25" s="72">
        <f t="shared" si="11"/>
        <v>173.5216562747361</v>
      </c>
      <c r="BA25" s="72">
        <f t="shared" si="11"/>
        <v>173.5216562747361</v>
      </c>
      <c r="BB25" s="72">
        <f t="shared" si="11"/>
        <v>173.5216562747361</v>
      </c>
      <c r="BC25" s="72">
        <f t="shared" si="11"/>
        <v>173.5216562747361</v>
      </c>
      <c r="BD25" s="72">
        <f t="shared" si="11"/>
        <v>173.5216562747361</v>
      </c>
      <c r="BE25" s="72">
        <f t="shared" si="11"/>
        <v>173.5216562747361</v>
      </c>
      <c r="BF25" s="72">
        <f t="shared" si="11"/>
        <v>173.5216562747361</v>
      </c>
      <c r="BG25" s="72">
        <f t="shared" si="11"/>
        <v>173.5216562747361</v>
      </c>
      <c r="BH25" s="72">
        <f t="shared" si="11"/>
        <v>173.5216562747361</v>
      </c>
      <c r="BI25" s="72">
        <f t="shared" si="11"/>
        <v>173.5216562747361</v>
      </c>
      <c r="BJ25" s="72">
        <f t="shared" si="11"/>
        <v>173.5216562747361</v>
      </c>
      <c r="BK25" s="72">
        <f t="shared" si="11"/>
        <v>173.5216562747361</v>
      </c>
      <c r="BL25" s="72">
        <f t="shared" si="11"/>
        <v>173.5216562747361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B76</f>
        <v>0</v>
      </c>
      <c r="C26" s="72">
        <f t="shared" ref="C26:BL26" si="12">C76</f>
        <v>0</v>
      </c>
      <c r="D26" s="72">
        <f t="shared" si="12"/>
        <v>0</v>
      </c>
      <c r="E26" s="72">
        <f t="shared" si="12"/>
        <v>3.253335855</v>
      </c>
      <c r="F26" s="72">
        <f t="shared" si="12"/>
        <v>6.2628884099320006</v>
      </c>
      <c r="G26" s="72">
        <f t="shared" si="12"/>
        <v>5.7926729343559993</v>
      </c>
      <c r="H26" s="72">
        <f t="shared" si="12"/>
        <v>5.3588948203559994</v>
      </c>
      <c r="I26" s="72">
        <f t="shared" si="12"/>
        <v>4.9563487305639997</v>
      </c>
      <c r="J26" s="72">
        <f t="shared" si="12"/>
        <v>4.5850346649800002</v>
      </c>
      <c r="K26" s="72">
        <f t="shared" si="12"/>
        <v>4.2406148424639998</v>
      </c>
      <c r="L26" s="72">
        <f t="shared" si="12"/>
        <v>3.9230892630160001</v>
      </c>
      <c r="M26" s="72">
        <f t="shared" si="12"/>
        <v>3.871035889336</v>
      </c>
      <c r="N26" s="72">
        <f t="shared" si="12"/>
        <v>3.871035889336</v>
      </c>
      <c r="O26" s="72">
        <f t="shared" si="12"/>
        <v>3.871035889336</v>
      </c>
      <c r="P26" s="72">
        <f t="shared" si="12"/>
        <v>3.871035889336</v>
      </c>
      <c r="Q26" s="72">
        <f t="shared" si="12"/>
        <v>3.871035889336</v>
      </c>
      <c r="R26" s="72">
        <f t="shared" si="12"/>
        <v>3.871035889336</v>
      </c>
      <c r="S26" s="72">
        <f t="shared" si="12"/>
        <v>3.871035889336</v>
      </c>
      <c r="T26" s="72">
        <f t="shared" si="12"/>
        <v>3.871035889336</v>
      </c>
      <c r="U26" s="72">
        <f t="shared" si="12"/>
        <v>3.871035889336</v>
      </c>
      <c r="V26" s="72">
        <f t="shared" si="12"/>
        <v>3.871035889336</v>
      </c>
      <c r="W26" s="72">
        <f t="shared" si="12"/>
        <v>3.871035889336</v>
      </c>
      <c r="X26" s="72">
        <f t="shared" si="12"/>
        <v>3.871035889336</v>
      </c>
      <c r="Y26" s="72">
        <f t="shared" si="12"/>
        <v>1.935517944668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86.760828137368009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B83</f>
        <v>0</v>
      </c>
      <c r="C27" s="72">
        <f t="shared" si="13"/>
        <v>0</v>
      </c>
      <c r="D27" s="72">
        <f t="shared" si="13"/>
        <v>0</v>
      </c>
      <c r="E27" s="72">
        <f t="shared" si="13"/>
        <v>3.253335855</v>
      </c>
      <c r="F27" s="72">
        <f t="shared" si="13"/>
        <v>6.2628884099320006</v>
      </c>
      <c r="G27" s="72">
        <f t="shared" si="13"/>
        <v>5.7926729343559993</v>
      </c>
      <c r="H27" s="72">
        <f t="shared" si="13"/>
        <v>5.3588948203559994</v>
      </c>
      <c r="I27" s="72">
        <f t="shared" si="13"/>
        <v>4.9563487305639997</v>
      </c>
      <c r="J27" s="72">
        <f t="shared" si="13"/>
        <v>4.5850346649800002</v>
      </c>
      <c r="K27" s="72">
        <f t="shared" si="13"/>
        <v>4.2406148424639998</v>
      </c>
      <c r="L27" s="72">
        <f t="shared" si="13"/>
        <v>3.9230892630160001</v>
      </c>
      <c r="M27" s="72">
        <f t="shared" si="13"/>
        <v>3.871035889336</v>
      </c>
      <c r="N27" s="72">
        <f t="shared" si="13"/>
        <v>3.871035889336</v>
      </c>
      <c r="O27" s="72">
        <f t="shared" si="13"/>
        <v>3.871035889336</v>
      </c>
      <c r="P27" s="72">
        <f t="shared" si="13"/>
        <v>3.871035889336</v>
      </c>
      <c r="Q27" s="72">
        <f t="shared" si="13"/>
        <v>3.871035889336</v>
      </c>
      <c r="R27" s="72">
        <f t="shared" si="13"/>
        <v>3.871035889336</v>
      </c>
      <c r="S27" s="72">
        <f t="shared" si="13"/>
        <v>3.871035889336</v>
      </c>
      <c r="T27" s="72">
        <f t="shared" si="13"/>
        <v>3.871035889336</v>
      </c>
      <c r="U27" s="72">
        <f t="shared" si="13"/>
        <v>3.871035889336</v>
      </c>
      <c r="V27" s="72">
        <f t="shared" si="13"/>
        <v>3.871035889336</v>
      </c>
      <c r="W27" s="72">
        <f t="shared" si="13"/>
        <v>3.871035889336</v>
      </c>
      <c r="X27" s="72">
        <f t="shared" si="13"/>
        <v>3.871035889336</v>
      </c>
      <c r="Y27" s="72">
        <f t="shared" si="13"/>
        <v>1.935517944668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86.760828137368009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6.50667171</v>
      </c>
      <c r="F28" s="72">
        <f t="shared" si="14"/>
        <v>19.032448529864002</v>
      </c>
      <c r="G28" s="72">
        <f t="shared" si="14"/>
        <v>30.617794398575999</v>
      </c>
      <c r="H28" s="72">
        <f t="shared" si="14"/>
        <v>41.335584039287994</v>
      </c>
      <c r="I28" s="72">
        <f t="shared" si="14"/>
        <v>51.248281500415999</v>
      </c>
      <c r="J28" s="72">
        <f t="shared" si="14"/>
        <v>60.418350830375999</v>
      </c>
      <c r="K28" s="72">
        <f t="shared" si="14"/>
        <v>68.899580515303995</v>
      </c>
      <c r="L28" s="72">
        <f t="shared" si="14"/>
        <v>76.745759041335987</v>
      </c>
      <c r="M28" s="72">
        <f t="shared" si="14"/>
        <v>84.487830820007986</v>
      </c>
      <c r="N28" s="72">
        <f t="shared" si="14"/>
        <v>92.229902598679985</v>
      </c>
      <c r="O28" s="72">
        <f t="shared" si="14"/>
        <v>99.971974377351984</v>
      </c>
      <c r="P28" s="72">
        <f t="shared" si="14"/>
        <v>107.71404615602398</v>
      </c>
      <c r="Q28" s="72">
        <f t="shared" si="14"/>
        <v>115.45611793469598</v>
      </c>
      <c r="R28" s="72">
        <f t="shared" si="14"/>
        <v>123.19818971336798</v>
      </c>
      <c r="S28" s="72">
        <f t="shared" si="14"/>
        <v>130.94026149203998</v>
      </c>
      <c r="T28" s="72">
        <f t="shared" si="14"/>
        <v>138.68233327071201</v>
      </c>
      <c r="U28" s="72">
        <f t="shared" si="14"/>
        <v>146.42440504938403</v>
      </c>
      <c r="V28" s="72">
        <f t="shared" si="14"/>
        <v>154.16647682805606</v>
      </c>
      <c r="W28" s="72">
        <f t="shared" si="14"/>
        <v>161.90854860672809</v>
      </c>
      <c r="X28" s="72">
        <f t="shared" si="14"/>
        <v>169.65062038540012</v>
      </c>
      <c r="Y28" s="72">
        <f t="shared" si="14"/>
        <v>173.5216562747361</v>
      </c>
      <c r="Z28" s="72">
        <f t="shared" si="14"/>
        <v>173.5216562747361</v>
      </c>
      <c r="AA28" s="72">
        <f t="shared" si="14"/>
        <v>173.5216562747361</v>
      </c>
      <c r="AB28" s="72">
        <f t="shared" si="14"/>
        <v>173.5216562747361</v>
      </c>
      <c r="AC28" s="72">
        <f t="shared" si="14"/>
        <v>173.5216562747361</v>
      </c>
      <c r="AD28" s="72">
        <f t="shared" si="14"/>
        <v>173.5216562747361</v>
      </c>
      <c r="AE28" s="72">
        <f t="shared" si="14"/>
        <v>173.5216562747361</v>
      </c>
      <c r="AF28" s="72">
        <f t="shared" si="14"/>
        <v>173.5216562747361</v>
      </c>
      <c r="AG28" s="72">
        <f t="shared" si="14"/>
        <v>173.5216562747361</v>
      </c>
      <c r="AH28" s="72">
        <f t="shared" si="14"/>
        <v>173.5216562747361</v>
      </c>
      <c r="AI28" s="72">
        <f t="shared" si="14"/>
        <v>173.5216562747361</v>
      </c>
      <c r="AJ28" s="72">
        <f t="shared" si="14"/>
        <v>173.5216562747361</v>
      </c>
      <c r="AK28" s="72">
        <f t="shared" si="14"/>
        <v>173.5216562747361</v>
      </c>
      <c r="AL28" s="72">
        <f t="shared" si="14"/>
        <v>173.5216562747361</v>
      </c>
      <c r="AM28" s="72">
        <f t="shared" si="14"/>
        <v>173.5216562747361</v>
      </c>
      <c r="AN28" s="72">
        <f t="shared" si="14"/>
        <v>173.5216562747361</v>
      </c>
      <c r="AO28" s="72">
        <f t="shared" si="14"/>
        <v>173.5216562747361</v>
      </c>
      <c r="AP28" s="72">
        <f t="shared" si="14"/>
        <v>173.5216562747361</v>
      </c>
      <c r="AQ28" s="72">
        <f t="shared" si="14"/>
        <v>173.5216562747361</v>
      </c>
      <c r="AR28" s="72">
        <f t="shared" si="14"/>
        <v>173.5216562747361</v>
      </c>
      <c r="AS28" s="72">
        <f t="shared" si="14"/>
        <v>173.5216562747361</v>
      </c>
      <c r="AT28" s="72">
        <f t="shared" si="14"/>
        <v>173.5216562747361</v>
      </c>
      <c r="AU28" s="72">
        <f t="shared" si="14"/>
        <v>173.5216562747361</v>
      </c>
      <c r="AV28" s="72">
        <f t="shared" si="14"/>
        <v>173.5216562747361</v>
      </c>
      <c r="AW28" s="72">
        <f t="shared" si="14"/>
        <v>173.5216562747361</v>
      </c>
      <c r="AX28" s="72">
        <f t="shared" si="14"/>
        <v>173.5216562747361</v>
      </c>
      <c r="AY28" s="72">
        <f t="shared" si="14"/>
        <v>173.5216562747361</v>
      </c>
      <c r="AZ28" s="72">
        <f t="shared" si="14"/>
        <v>173.5216562747361</v>
      </c>
      <c r="BA28" s="72">
        <f t="shared" si="14"/>
        <v>173.5216562747361</v>
      </c>
      <c r="BB28" s="72">
        <f t="shared" si="14"/>
        <v>173.5216562747361</v>
      </c>
      <c r="BC28" s="72">
        <f t="shared" si="14"/>
        <v>173.5216562747361</v>
      </c>
      <c r="BD28" s="72">
        <f t="shared" si="14"/>
        <v>173.5216562747361</v>
      </c>
      <c r="BE28" s="72">
        <f t="shared" si="14"/>
        <v>173.5216562747361</v>
      </c>
      <c r="BF28" s="72">
        <f t="shared" si="14"/>
        <v>173.5216562747361</v>
      </c>
      <c r="BG28" s="72">
        <f t="shared" si="14"/>
        <v>173.5216562747361</v>
      </c>
      <c r="BH28" s="72">
        <f t="shared" si="14"/>
        <v>173.5216562747361</v>
      </c>
      <c r="BI28" s="72">
        <f t="shared" si="14"/>
        <v>173.5216562747361</v>
      </c>
      <c r="BJ28" s="72">
        <f t="shared" si="14"/>
        <v>173.5216562747361</v>
      </c>
      <c r="BK28" s="72">
        <f t="shared" si="14"/>
        <v>173.5216562747361</v>
      </c>
      <c r="BL28" s="72">
        <f t="shared" si="14"/>
        <v>173.5216562747361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3.253335855</v>
      </c>
      <c r="F29" s="66">
        <f t="shared" si="15"/>
        <v>12.769560119932001</v>
      </c>
      <c r="G29" s="66">
        <f>AVERAGE(G25,G28)</f>
        <v>24.82512146422</v>
      </c>
      <c r="H29" s="66">
        <f t="shared" si="15"/>
        <v>35.976689218931995</v>
      </c>
      <c r="I29" s="66">
        <f t="shared" si="15"/>
        <v>46.291932769851996</v>
      </c>
      <c r="J29" s="66">
        <f t="shared" si="15"/>
        <v>55.833316165395999</v>
      </c>
      <c r="K29" s="66">
        <f t="shared" si="15"/>
        <v>64.658965672839997</v>
      </c>
      <c r="L29" s="66">
        <f t="shared" si="15"/>
        <v>72.822669778319991</v>
      </c>
      <c r="M29" s="66">
        <f t="shared" si="15"/>
        <v>80.616794930671986</v>
      </c>
      <c r="N29" s="66">
        <f t="shared" si="15"/>
        <v>88.358866709343985</v>
      </c>
      <c r="O29" s="66">
        <f t="shared" si="15"/>
        <v>96.100938488015984</v>
      </c>
      <c r="P29" s="66">
        <f t="shared" si="15"/>
        <v>103.84301026668798</v>
      </c>
      <c r="Q29" s="66">
        <f t="shared" si="15"/>
        <v>111.58508204535998</v>
      </c>
      <c r="R29" s="66">
        <f t="shared" si="15"/>
        <v>119.32715382403198</v>
      </c>
      <c r="S29" s="66">
        <f t="shared" si="15"/>
        <v>127.06922560270398</v>
      </c>
      <c r="T29" s="66">
        <f t="shared" si="15"/>
        <v>134.81129738137599</v>
      </c>
      <c r="U29" s="66">
        <f t="shared" si="15"/>
        <v>142.55336916004802</v>
      </c>
      <c r="V29" s="66">
        <f t="shared" si="15"/>
        <v>150.29544093872005</v>
      </c>
      <c r="W29" s="66">
        <f t="shared" si="15"/>
        <v>158.03751271739208</v>
      </c>
      <c r="X29" s="66">
        <f t="shared" si="15"/>
        <v>165.7795844960641</v>
      </c>
      <c r="Y29" s="66">
        <f t="shared" si="15"/>
        <v>171.58613833006811</v>
      </c>
      <c r="Z29" s="66">
        <f t="shared" si="15"/>
        <v>173.5216562747361</v>
      </c>
      <c r="AA29" s="66">
        <f t="shared" si="15"/>
        <v>173.5216562747361</v>
      </c>
      <c r="AB29" s="66">
        <f t="shared" si="15"/>
        <v>173.5216562747361</v>
      </c>
      <c r="AC29" s="66">
        <f t="shared" si="15"/>
        <v>173.5216562747361</v>
      </c>
      <c r="AD29" s="66">
        <f t="shared" si="15"/>
        <v>173.5216562747361</v>
      </c>
      <c r="AE29" s="66">
        <f t="shared" si="15"/>
        <v>173.5216562747361</v>
      </c>
      <c r="AF29" s="66">
        <f t="shared" si="15"/>
        <v>173.5216562747361</v>
      </c>
      <c r="AG29" s="66">
        <f t="shared" si="15"/>
        <v>173.5216562747361</v>
      </c>
      <c r="AH29" s="66">
        <f t="shared" si="15"/>
        <v>173.5216562747361</v>
      </c>
      <c r="AI29" s="66">
        <f t="shared" si="15"/>
        <v>173.5216562747361</v>
      </c>
      <c r="AJ29" s="66">
        <f t="shared" si="15"/>
        <v>173.5216562747361</v>
      </c>
      <c r="AK29" s="66">
        <f t="shared" si="15"/>
        <v>173.5216562747361</v>
      </c>
      <c r="AL29" s="66">
        <f t="shared" si="15"/>
        <v>173.5216562747361</v>
      </c>
      <c r="AM29" s="66">
        <f t="shared" si="15"/>
        <v>173.5216562747361</v>
      </c>
      <c r="AN29" s="66">
        <f t="shared" si="15"/>
        <v>173.5216562747361</v>
      </c>
      <c r="AO29" s="66">
        <f t="shared" si="15"/>
        <v>173.5216562747361</v>
      </c>
      <c r="AP29" s="66">
        <f t="shared" si="15"/>
        <v>173.5216562747361</v>
      </c>
      <c r="AQ29" s="66">
        <f t="shared" si="15"/>
        <v>173.5216562747361</v>
      </c>
      <c r="AR29" s="66">
        <f t="shared" si="15"/>
        <v>173.5216562747361</v>
      </c>
      <c r="AS29" s="66">
        <f t="shared" si="15"/>
        <v>173.5216562747361</v>
      </c>
      <c r="AT29" s="66">
        <f t="shared" si="15"/>
        <v>173.5216562747361</v>
      </c>
      <c r="AU29" s="66">
        <f t="shared" si="15"/>
        <v>173.5216562747361</v>
      </c>
      <c r="AV29" s="66">
        <f t="shared" si="15"/>
        <v>173.5216562747361</v>
      </c>
      <c r="AW29" s="66">
        <f t="shared" si="15"/>
        <v>173.5216562747361</v>
      </c>
      <c r="AX29" s="66">
        <f t="shared" si="15"/>
        <v>173.5216562747361</v>
      </c>
      <c r="AY29" s="66">
        <f t="shared" si="15"/>
        <v>173.5216562747361</v>
      </c>
      <c r="AZ29" s="66">
        <f t="shared" si="15"/>
        <v>173.5216562747361</v>
      </c>
      <c r="BA29" s="66">
        <f t="shared" si="15"/>
        <v>173.5216562747361</v>
      </c>
      <c r="BB29" s="66">
        <f t="shared" si="15"/>
        <v>173.5216562747361</v>
      </c>
      <c r="BC29" s="66">
        <f t="shared" si="15"/>
        <v>173.5216562747361</v>
      </c>
      <c r="BD29" s="66">
        <f t="shared" si="15"/>
        <v>173.5216562747361</v>
      </c>
      <c r="BE29" s="66">
        <f t="shared" si="15"/>
        <v>173.5216562747361</v>
      </c>
      <c r="BF29" s="66">
        <f t="shared" si="15"/>
        <v>173.5216562747361</v>
      </c>
      <c r="BG29" s="66">
        <f t="shared" si="15"/>
        <v>173.5216562747361</v>
      </c>
      <c r="BH29" s="66">
        <f t="shared" si="15"/>
        <v>173.5216562747361</v>
      </c>
      <c r="BI29" s="66">
        <f t="shared" si="15"/>
        <v>173.5216562747361</v>
      </c>
      <c r="BJ29" s="66">
        <f t="shared" si="15"/>
        <v>173.5216562747361</v>
      </c>
      <c r="BK29" s="66">
        <f t="shared" si="15"/>
        <v>173.5216562747361</v>
      </c>
      <c r="BL29" s="66">
        <f t="shared" si="15"/>
        <v>173.5216562747361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2.1688905699999999</v>
      </c>
      <c r="G32" s="72">
        <f t="shared" si="16"/>
        <v>4.3377811399999997</v>
      </c>
      <c r="H32" s="72">
        <f t="shared" si="16"/>
        <v>6.5066717099999991</v>
      </c>
      <c r="I32" s="72">
        <f t="shared" si="16"/>
        <v>8.6755622799999994</v>
      </c>
      <c r="J32" s="72">
        <f t="shared" si="16"/>
        <v>10.84445285</v>
      </c>
      <c r="K32" s="72">
        <f t="shared" si="16"/>
        <v>13.01334342</v>
      </c>
      <c r="L32" s="72">
        <f t="shared" si="16"/>
        <v>15.18223399</v>
      </c>
      <c r="M32" s="72">
        <f t="shared" si="16"/>
        <v>17.351124559999999</v>
      </c>
      <c r="N32" s="72">
        <f t="shared" si="16"/>
        <v>19.520015129999997</v>
      </c>
      <c r="O32" s="72">
        <f t="shared" si="16"/>
        <v>21.688905699999996</v>
      </c>
      <c r="P32" s="72">
        <f t="shared" si="16"/>
        <v>23.857796269999994</v>
      </c>
      <c r="Q32" s="72">
        <f t="shared" si="16"/>
        <v>26.026686839999993</v>
      </c>
      <c r="R32" s="72">
        <f t="shared" si="16"/>
        <v>28.195577409999991</v>
      </c>
      <c r="S32" s="72">
        <f t="shared" si="16"/>
        <v>30.36446797999999</v>
      </c>
      <c r="T32" s="72">
        <f t="shared" si="16"/>
        <v>32.533358549999988</v>
      </c>
      <c r="U32" s="72">
        <f t="shared" si="16"/>
        <v>34.702249119999991</v>
      </c>
      <c r="V32" s="72">
        <f t="shared" si="16"/>
        <v>36.871139689999993</v>
      </c>
      <c r="W32" s="72">
        <f t="shared" si="16"/>
        <v>39.040030259999995</v>
      </c>
      <c r="X32" s="72">
        <f t="shared" si="16"/>
        <v>41.208920829999997</v>
      </c>
      <c r="Y32" s="72">
        <f t="shared" si="16"/>
        <v>43.377811399999999</v>
      </c>
      <c r="Z32" s="72">
        <f t="shared" si="16"/>
        <v>45.546701970000001</v>
      </c>
      <c r="AA32" s="72">
        <f t="shared" si="16"/>
        <v>47.715592540000003</v>
      </c>
      <c r="AB32" s="72">
        <f t="shared" si="16"/>
        <v>49.884483110000005</v>
      </c>
      <c r="AC32" s="72">
        <f t="shared" si="16"/>
        <v>52.053373680000007</v>
      </c>
      <c r="AD32" s="72">
        <f t="shared" si="16"/>
        <v>54.222264250000009</v>
      </c>
      <c r="AE32" s="72">
        <f t="shared" si="16"/>
        <v>56.391154820000011</v>
      </c>
      <c r="AF32" s="72">
        <f t="shared" si="16"/>
        <v>58.560045390000013</v>
      </c>
      <c r="AG32" s="72">
        <f t="shared" si="16"/>
        <v>60.728935960000015</v>
      </c>
      <c r="AH32" s="72">
        <f t="shared" si="16"/>
        <v>62.897826530000017</v>
      </c>
      <c r="AI32" s="72">
        <f t="shared" si="16"/>
        <v>65.06671710000002</v>
      </c>
      <c r="AJ32" s="72">
        <f t="shared" si="16"/>
        <v>67.235607670000022</v>
      </c>
      <c r="AK32" s="72">
        <f t="shared" si="16"/>
        <v>69.404498240000024</v>
      </c>
      <c r="AL32" s="72">
        <f t="shared" si="16"/>
        <v>71.573388810000026</v>
      </c>
      <c r="AM32" s="72">
        <f t="shared" si="16"/>
        <v>73.742279380000028</v>
      </c>
      <c r="AN32" s="72">
        <f t="shared" si="16"/>
        <v>75.91116995000003</v>
      </c>
      <c r="AO32" s="72">
        <f t="shared" si="16"/>
        <v>78.080060520000032</v>
      </c>
      <c r="AP32" s="72">
        <f t="shared" si="16"/>
        <v>80.248951090000034</v>
      </c>
      <c r="AQ32" s="72">
        <f t="shared" si="16"/>
        <v>82.417841660000036</v>
      </c>
      <c r="AR32" s="72">
        <f t="shared" si="16"/>
        <v>84.586732230000038</v>
      </c>
      <c r="AS32" s="72">
        <f t="shared" si="16"/>
        <v>86.75562280000004</v>
      </c>
      <c r="AT32" s="72">
        <f t="shared" si="16"/>
        <v>88.924513370000042</v>
      </c>
      <c r="AU32" s="72">
        <f t="shared" si="16"/>
        <v>91.093403940000044</v>
      </c>
      <c r="AV32" s="72">
        <f t="shared" si="16"/>
        <v>93.262294510000046</v>
      </c>
      <c r="AW32" s="72">
        <f t="shared" si="16"/>
        <v>95.431185080000049</v>
      </c>
      <c r="AX32" s="72">
        <f t="shared" si="16"/>
        <v>97.600075650000051</v>
      </c>
      <c r="AY32" s="72">
        <f t="shared" si="16"/>
        <v>99.768966220000053</v>
      </c>
      <c r="AZ32" s="72">
        <f t="shared" si="16"/>
        <v>101.93785679000005</v>
      </c>
      <c r="BA32" s="72">
        <f t="shared" si="16"/>
        <v>104.10674736000006</v>
      </c>
      <c r="BB32" s="72">
        <f t="shared" si="16"/>
        <v>106.27563793000006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B99</f>
        <v>0</v>
      </c>
      <c r="C33" s="72">
        <f t="shared" si="17"/>
        <v>0</v>
      </c>
      <c r="D33" s="72">
        <f t="shared" si="17"/>
        <v>0</v>
      </c>
      <c r="E33" s="72">
        <f t="shared" si="17"/>
        <v>2.1688905699999999</v>
      </c>
      <c r="F33" s="72">
        <f t="shared" si="17"/>
        <v>2.1688905699999999</v>
      </c>
      <c r="G33" s="72">
        <f t="shared" si="17"/>
        <v>2.1688905699999999</v>
      </c>
      <c r="H33" s="72">
        <f t="shared" si="17"/>
        <v>2.1688905699999999</v>
      </c>
      <c r="I33" s="72">
        <f t="shared" si="17"/>
        <v>2.1688905699999999</v>
      </c>
      <c r="J33" s="72">
        <f t="shared" si="17"/>
        <v>2.1688905699999999</v>
      </c>
      <c r="K33" s="72">
        <f t="shared" si="17"/>
        <v>2.1688905699999999</v>
      </c>
      <c r="L33" s="72">
        <f t="shared" si="17"/>
        <v>2.1688905699999999</v>
      </c>
      <c r="M33" s="72">
        <f t="shared" si="17"/>
        <v>2.1688905699999999</v>
      </c>
      <c r="N33" s="72">
        <f t="shared" si="17"/>
        <v>2.1688905699999999</v>
      </c>
      <c r="O33" s="72">
        <f t="shared" si="17"/>
        <v>2.1688905699999999</v>
      </c>
      <c r="P33" s="72">
        <f t="shared" si="17"/>
        <v>2.1688905699999999</v>
      </c>
      <c r="Q33" s="72">
        <f t="shared" si="17"/>
        <v>2.1688905699999999</v>
      </c>
      <c r="R33" s="72">
        <f t="shared" si="17"/>
        <v>2.1688905699999999</v>
      </c>
      <c r="S33" s="72">
        <f t="shared" si="17"/>
        <v>2.1688905699999999</v>
      </c>
      <c r="T33" s="72">
        <f t="shared" si="17"/>
        <v>2.1688905699999999</v>
      </c>
      <c r="U33" s="72">
        <f t="shared" si="17"/>
        <v>2.1688905699999999</v>
      </c>
      <c r="V33" s="72">
        <f t="shared" si="17"/>
        <v>2.1688905699999999</v>
      </c>
      <c r="W33" s="72">
        <f t="shared" si="17"/>
        <v>2.1688905699999999</v>
      </c>
      <c r="X33" s="72">
        <f t="shared" si="17"/>
        <v>2.1688905699999999</v>
      </c>
      <c r="Y33" s="72">
        <f t="shared" si="17"/>
        <v>2.1688905699999999</v>
      </c>
      <c r="Z33" s="72">
        <f t="shared" si="17"/>
        <v>2.1688905699999999</v>
      </c>
      <c r="AA33" s="72">
        <f t="shared" si="17"/>
        <v>2.1688905699999999</v>
      </c>
      <c r="AB33" s="72">
        <f t="shared" si="17"/>
        <v>2.1688905699999999</v>
      </c>
      <c r="AC33" s="72">
        <f t="shared" si="17"/>
        <v>2.1688905699999999</v>
      </c>
      <c r="AD33" s="72">
        <f t="shared" si="17"/>
        <v>2.1688905699999999</v>
      </c>
      <c r="AE33" s="72">
        <f t="shared" si="17"/>
        <v>2.1688905699999999</v>
      </c>
      <c r="AF33" s="72">
        <f t="shared" si="17"/>
        <v>2.1688905699999999</v>
      </c>
      <c r="AG33" s="72">
        <f t="shared" si="17"/>
        <v>2.1688905699999999</v>
      </c>
      <c r="AH33" s="72">
        <f t="shared" si="17"/>
        <v>2.1688905699999999</v>
      </c>
      <c r="AI33" s="72">
        <f t="shared" si="17"/>
        <v>2.1688905699999999</v>
      </c>
      <c r="AJ33" s="72">
        <f t="shared" si="17"/>
        <v>2.1688905699999999</v>
      </c>
      <c r="AK33" s="72">
        <f t="shared" si="17"/>
        <v>2.1688905699999999</v>
      </c>
      <c r="AL33" s="72">
        <f t="shared" si="17"/>
        <v>2.1688905699999999</v>
      </c>
      <c r="AM33" s="72">
        <f t="shared" si="17"/>
        <v>2.1688905699999999</v>
      </c>
      <c r="AN33" s="72">
        <f t="shared" si="17"/>
        <v>2.1688905699999999</v>
      </c>
      <c r="AO33" s="72">
        <f t="shared" si="17"/>
        <v>2.1688905699999999</v>
      </c>
      <c r="AP33" s="72">
        <f t="shared" si="17"/>
        <v>2.1688905699999999</v>
      </c>
      <c r="AQ33" s="72">
        <f t="shared" si="17"/>
        <v>2.1688905699999999</v>
      </c>
      <c r="AR33" s="72">
        <f t="shared" si="17"/>
        <v>2.1688905699999999</v>
      </c>
      <c r="AS33" s="72">
        <f t="shared" si="17"/>
        <v>2.1688905699999999</v>
      </c>
      <c r="AT33" s="72">
        <f t="shared" si="17"/>
        <v>2.1688905699999999</v>
      </c>
      <c r="AU33" s="72">
        <f t="shared" si="17"/>
        <v>2.1688905699999999</v>
      </c>
      <c r="AV33" s="72">
        <f t="shared" si="17"/>
        <v>2.1688905699999999</v>
      </c>
      <c r="AW33" s="72">
        <f t="shared" si="17"/>
        <v>2.1688905699999999</v>
      </c>
      <c r="AX33" s="72">
        <f t="shared" si="17"/>
        <v>2.1688905699999999</v>
      </c>
      <c r="AY33" s="72">
        <f t="shared" si="17"/>
        <v>2.1688905699999999</v>
      </c>
      <c r="AZ33" s="72">
        <f t="shared" si="17"/>
        <v>2.1688905699999999</v>
      </c>
      <c r="BA33" s="72">
        <f t="shared" si="17"/>
        <v>2.1688905699999999</v>
      </c>
      <c r="BB33" s="72">
        <f t="shared" si="17"/>
        <v>2.1688905699999999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108.44452850000006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-BN86</f>
        <v>0</v>
      </c>
      <c r="AZ34" s="286">
        <f>-BN87</f>
        <v>0</v>
      </c>
      <c r="BA34" s="286">
        <f>-BN88</f>
        <v>0</v>
      </c>
      <c r="BB34" s="286">
        <f>-BN89</f>
        <v>-108.44452850000006</v>
      </c>
      <c r="BC34" s="286">
        <f>-BN90</f>
        <v>0</v>
      </c>
      <c r="BD34" s="289">
        <f>-BN91</f>
        <v>0</v>
      </c>
      <c r="BE34" s="286">
        <f>-BN92</f>
        <v>0</v>
      </c>
      <c r="BF34" s="286">
        <f>-BN93</f>
        <v>0</v>
      </c>
      <c r="BG34" s="286">
        <f>-BN94</f>
        <v>0</v>
      </c>
      <c r="BH34" s="286">
        <f>-BN95</f>
        <v>0</v>
      </c>
      <c r="BI34" s="286">
        <f>-BN96</f>
        <v>0</v>
      </c>
      <c r="BJ34" s="286">
        <f>-BN97</f>
        <v>0</v>
      </c>
      <c r="BK34" s="289">
        <f>-BN98</f>
        <v>0</v>
      </c>
      <c r="BL34" s="286"/>
      <c r="BM34" s="288"/>
      <c r="BN34" s="286">
        <f>SUM(B34:BM34)</f>
        <v>-108.44452850000006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2.1688905699999999</v>
      </c>
      <c r="F35" s="72">
        <f t="shared" si="18"/>
        <v>4.3377811399999997</v>
      </c>
      <c r="G35" s="72">
        <f t="shared" si="18"/>
        <v>6.5066717099999991</v>
      </c>
      <c r="H35" s="72">
        <f t="shared" si="18"/>
        <v>8.6755622799999994</v>
      </c>
      <c r="I35" s="72">
        <f t="shared" si="18"/>
        <v>10.84445285</v>
      </c>
      <c r="J35" s="72">
        <f t="shared" si="18"/>
        <v>13.01334342</v>
      </c>
      <c r="K35" s="72">
        <f t="shared" si="18"/>
        <v>15.18223399</v>
      </c>
      <c r="L35" s="72">
        <f t="shared" si="18"/>
        <v>17.351124559999999</v>
      </c>
      <c r="M35" s="72">
        <f t="shared" si="18"/>
        <v>19.520015129999997</v>
      </c>
      <c r="N35" s="72">
        <f t="shared" si="18"/>
        <v>21.688905699999996</v>
      </c>
      <c r="O35" s="72">
        <f t="shared" si="18"/>
        <v>23.857796269999994</v>
      </c>
      <c r="P35" s="72">
        <f t="shared" si="18"/>
        <v>26.026686839999993</v>
      </c>
      <c r="Q35" s="72">
        <f t="shared" si="18"/>
        <v>28.195577409999991</v>
      </c>
      <c r="R35" s="72">
        <f t="shared" si="18"/>
        <v>30.36446797999999</v>
      </c>
      <c r="S35" s="72">
        <f t="shared" si="18"/>
        <v>32.533358549999988</v>
      </c>
      <c r="T35" s="72">
        <f t="shared" si="18"/>
        <v>34.702249119999991</v>
      </c>
      <c r="U35" s="72">
        <f t="shared" si="18"/>
        <v>36.871139689999993</v>
      </c>
      <c r="V35" s="72">
        <f t="shared" si="18"/>
        <v>39.040030259999995</v>
      </c>
      <c r="W35" s="72">
        <f t="shared" si="18"/>
        <v>41.208920829999997</v>
      </c>
      <c r="X35" s="72">
        <f t="shared" si="18"/>
        <v>43.377811399999999</v>
      </c>
      <c r="Y35" s="72">
        <f t="shared" si="18"/>
        <v>45.546701970000001</v>
      </c>
      <c r="Z35" s="72">
        <f t="shared" si="18"/>
        <v>47.715592540000003</v>
      </c>
      <c r="AA35" s="72">
        <f t="shared" si="18"/>
        <v>49.884483110000005</v>
      </c>
      <c r="AB35" s="72">
        <f t="shared" si="18"/>
        <v>52.053373680000007</v>
      </c>
      <c r="AC35" s="72">
        <f t="shared" si="18"/>
        <v>54.222264250000009</v>
      </c>
      <c r="AD35" s="72">
        <f t="shared" si="18"/>
        <v>56.391154820000011</v>
      </c>
      <c r="AE35" s="72">
        <f t="shared" si="18"/>
        <v>58.560045390000013</v>
      </c>
      <c r="AF35" s="72">
        <f t="shared" si="18"/>
        <v>60.728935960000015</v>
      </c>
      <c r="AG35" s="72">
        <f t="shared" si="18"/>
        <v>62.897826530000017</v>
      </c>
      <c r="AH35" s="72">
        <f t="shared" si="18"/>
        <v>65.06671710000002</v>
      </c>
      <c r="AI35" s="72">
        <f t="shared" si="18"/>
        <v>67.235607670000022</v>
      </c>
      <c r="AJ35" s="72">
        <f t="shared" si="18"/>
        <v>69.404498240000024</v>
      </c>
      <c r="AK35" s="72">
        <f t="shared" si="18"/>
        <v>71.573388810000026</v>
      </c>
      <c r="AL35" s="72">
        <f t="shared" si="18"/>
        <v>73.742279380000028</v>
      </c>
      <c r="AM35" s="72">
        <f t="shared" si="18"/>
        <v>75.91116995000003</v>
      </c>
      <c r="AN35" s="72">
        <f t="shared" si="18"/>
        <v>78.080060520000032</v>
      </c>
      <c r="AO35" s="72">
        <f t="shared" si="18"/>
        <v>80.248951090000034</v>
      </c>
      <c r="AP35" s="72">
        <f t="shared" si="18"/>
        <v>82.417841660000036</v>
      </c>
      <c r="AQ35" s="72">
        <f t="shared" si="18"/>
        <v>84.586732230000038</v>
      </c>
      <c r="AR35" s="72">
        <f t="shared" si="18"/>
        <v>86.75562280000004</v>
      </c>
      <c r="AS35" s="72">
        <f t="shared" si="18"/>
        <v>88.924513370000042</v>
      </c>
      <c r="AT35" s="72">
        <f t="shared" si="18"/>
        <v>91.093403940000044</v>
      </c>
      <c r="AU35" s="72">
        <f t="shared" si="18"/>
        <v>93.262294510000046</v>
      </c>
      <c r="AV35" s="72">
        <f t="shared" si="18"/>
        <v>95.431185080000049</v>
      </c>
      <c r="AW35" s="72">
        <f t="shared" si="18"/>
        <v>97.600075650000051</v>
      </c>
      <c r="AX35" s="72">
        <f t="shared" si="18"/>
        <v>99.768966220000053</v>
      </c>
      <c r="AY35" s="72">
        <f t="shared" si="18"/>
        <v>101.93785679000005</v>
      </c>
      <c r="AZ35" s="72">
        <f t="shared" si="18"/>
        <v>104.10674736000006</v>
      </c>
      <c r="BA35" s="72">
        <f t="shared" si="18"/>
        <v>106.27563793000006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1.0844452849999999</v>
      </c>
      <c r="F36" s="66">
        <f t="shared" si="19"/>
        <v>3.2533358549999996</v>
      </c>
      <c r="G36" s="66">
        <f t="shared" si="19"/>
        <v>5.4222264249999998</v>
      </c>
      <c r="H36" s="66">
        <f t="shared" si="19"/>
        <v>7.5911169949999993</v>
      </c>
      <c r="I36" s="66">
        <f t="shared" si="19"/>
        <v>9.7600075649999987</v>
      </c>
      <c r="J36" s="66">
        <f t="shared" si="19"/>
        <v>11.928898135000001</v>
      </c>
      <c r="K36" s="66">
        <f t="shared" si="19"/>
        <v>14.097788704999999</v>
      </c>
      <c r="L36" s="66">
        <f t="shared" si="19"/>
        <v>16.266679275000001</v>
      </c>
      <c r="M36" s="66">
        <f t="shared" si="19"/>
        <v>18.435569844999996</v>
      </c>
      <c r="N36" s="66">
        <f t="shared" si="19"/>
        <v>20.604460414999998</v>
      </c>
      <c r="O36" s="66">
        <f t="shared" si="19"/>
        <v>22.773350984999993</v>
      </c>
      <c r="P36" s="66">
        <f t="shared" si="19"/>
        <v>24.942241554999995</v>
      </c>
      <c r="Q36" s="66">
        <f t="shared" si="19"/>
        <v>27.11113212499999</v>
      </c>
      <c r="R36" s="66">
        <f t="shared" si="19"/>
        <v>29.280022694999992</v>
      </c>
      <c r="S36" s="66">
        <f t="shared" si="19"/>
        <v>31.448913264999987</v>
      </c>
      <c r="T36" s="66">
        <f t="shared" si="19"/>
        <v>33.617803834999989</v>
      </c>
      <c r="U36" s="66">
        <f t="shared" si="19"/>
        <v>35.786694404999992</v>
      </c>
      <c r="V36" s="66">
        <f t="shared" si="19"/>
        <v>37.955584974999994</v>
      </c>
      <c r="W36" s="66">
        <f t="shared" si="19"/>
        <v>40.124475544999996</v>
      </c>
      <c r="X36" s="66">
        <f t="shared" si="19"/>
        <v>42.293366114999998</v>
      </c>
      <c r="Y36" s="66">
        <f t="shared" si="19"/>
        <v>44.462256685</v>
      </c>
      <c r="Z36" s="66">
        <f t="shared" si="19"/>
        <v>46.631147255000002</v>
      </c>
      <c r="AA36" s="66">
        <f t="shared" si="19"/>
        <v>48.800037825000004</v>
      </c>
      <c r="AB36" s="66">
        <f t="shared" si="19"/>
        <v>50.968928395000006</v>
      </c>
      <c r="AC36" s="66">
        <f t="shared" si="19"/>
        <v>53.137818965000008</v>
      </c>
      <c r="AD36" s="66">
        <f t="shared" si="19"/>
        <v>55.30670953500001</v>
      </c>
      <c r="AE36" s="66">
        <f t="shared" si="19"/>
        <v>57.475600105000012</v>
      </c>
      <c r="AF36" s="66">
        <f t="shared" si="19"/>
        <v>59.644490675000014</v>
      </c>
      <c r="AG36" s="66">
        <f t="shared" si="19"/>
        <v>61.813381245000016</v>
      </c>
      <c r="AH36" s="66">
        <f t="shared" si="19"/>
        <v>63.982271815000018</v>
      </c>
      <c r="AI36" s="66">
        <f t="shared" si="19"/>
        <v>66.151162385000021</v>
      </c>
      <c r="AJ36" s="66">
        <f t="shared" si="19"/>
        <v>68.320052955000023</v>
      </c>
      <c r="AK36" s="66">
        <f t="shared" si="19"/>
        <v>70.488943525000025</v>
      </c>
      <c r="AL36" s="66">
        <f t="shared" si="19"/>
        <v>72.657834095000027</v>
      </c>
      <c r="AM36" s="66">
        <f t="shared" si="19"/>
        <v>74.826724665000029</v>
      </c>
      <c r="AN36" s="66">
        <f t="shared" si="19"/>
        <v>76.995615235000031</v>
      </c>
      <c r="AO36" s="66">
        <f t="shared" si="19"/>
        <v>79.164505805000033</v>
      </c>
      <c r="AP36" s="66">
        <f t="shared" si="19"/>
        <v>81.333396375000035</v>
      </c>
      <c r="AQ36" s="66">
        <f t="shared" si="19"/>
        <v>83.502286945000037</v>
      </c>
      <c r="AR36" s="66">
        <f t="shared" si="19"/>
        <v>85.671177515000039</v>
      </c>
      <c r="AS36" s="66">
        <f t="shared" si="19"/>
        <v>87.840068085000041</v>
      </c>
      <c r="AT36" s="66">
        <f t="shared" si="19"/>
        <v>90.008958655000043</v>
      </c>
      <c r="AU36" s="66">
        <f t="shared" si="19"/>
        <v>92.177849225000045</v>
      </c>
      <c r="AV36" s="66">
        <f t="shared" si="19"/>
        <v>94.346739795000047</v>
      </c>
      <c r="AW36" s="66">
        <f t="shared" si="19"/>
        <v>96.51563036500005</v>
      </c>
      <c r="AX36" s="66">
        <f t="shared" si="19"/>
        <v>98.684520935000052</v>
      </c>
      <c r="AY36" s="66">
        <f t="shared" si="19"/>
        <v>100.85341150500005</v>
      </c>
      <c r="AZ36" s="66">
        <f t="shared" si="19"/>
        <v>103.02230207500006</v>
      </c>
      <c r="BA36" s="66">
        <f t="shared" si="19"/>
        <v>105.19119264500006</v>
      </c>
      <c r="BB36" s="66">
        <f t="shared" si="19"/>
        <v>53.137818965000029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B42</f>
        <v>0</v>
      </c>
      <c r="D39" s="72">
        <f t="shared" si="20"/>
        <v>0</v>
      </c>
      <c r="E39" s="72">
        <f t="shared" si="20"/>
        <v>0</v>
      </c>
      <c r="F39" s="72">
        <f t="shared" si="20"/>
        <v>0.31882691378999994</v>
      </c>
      <c r="G39" s="72">
        <f t="shared" si="20"/>
        <v>1.26965986411572</v>
      </c>
      <c r="H39" s="72">
        <f t="shared" si="20"/>
        <v>2.1217475645704797</v>
      </c>
      <c r="I39" s="72">
        <f t="shared" si="20"/>
        <v>2.8827418610852398</v>
      </c>
      <c r="J39" s="72">
        <f t="shared" si="20"/>
        <v>3.5592014787436796</v>
      </c>
      <c r="K39" s="72">
        <f t="shared" si="20"/>
        <v>4.1576851426294796</v>
      </c>
      <c r="L39" s="72">
        <f t="shared" si="20"/>
        <v>4.6838406437869198</v>
      </c>
      <c r="M39" s="72">
        <f t="shared" si="20"/>
        <v>5.1433157732602801</v>
      </c>
      <c r="N39" s="72">
        <f t="shared" si="20"/>
        <v>5.5918596942608403</v>
      </c>
      <c r="O39" s="72">
        <f t="shared" si="20"/>
        <v>6.0404036152614005</v>
      </c>
      <c r="P39" s="72">
        <f t="shared" si="20"/>
        <v>6.4889475362619606</v>
      </c>
      <c r="Q39" s="72">
        <f t="shared" si="20"/>
        <v>6.9374914572625208</v>
      </c>
      <c r="R39" s="72">
        <f t="shared" si="20"/>
        <v>7.386035378263081</v>
      </c>
      <c r="S39" s="72">
        <f t="shared" si="20"/>
        <v>7.8345792992636412</v>
      </c>
      <c r="T39" s="72">
        <f t="shared" si="20"/>
        <v>8.2831232202642013</v>
      </c>
      <c r="U39" s="72">
        <f t="shared" si="20"/>
        <v>8.7316671412647615</v>
      </c>
      <c r="V39" s="72">
        <f t="shared" si="20"/>
        <v>9.1802110622653217</v>
      </c>
      <c r="W39" s="72">
        <f t="shared" si="20"/>
        <v>9.6287549832658819</v>
      </c>
      <c r="X39" s="72">
        <f t="shared" si="20"/>
        <v>10.077298904266442</v>
      </c>
      <c r="Y39" s="72">
        <f t="shared" si="20"/>
        <v>10.525842825267002</v>
      </c>
      <c r="Z39" s="72">
        <f t="shared" si="20"/>
        <v>10.567927977887281</v>
      </c>
      <c r="AA39" s="72">
        <f t="shared" si="20"/>
        <v>10.203554362127282</v>
      </c>
      <c r="AB39" s="72">
        <f t="shared" si="20"/>
        <v>9.8391807463672816</v>
      </c>
      <c r="AC39" s="72">
        <f t="shared" si="20"/>
        <v>9.4748071306072816</v>
      </c>
      <c r="AD39" s="72">
        <f t="shared" si="20"/>
        <v>9.1104335148472817</v>
      </c>
      <c r="AE39" s="72">
        <f t="shared" si="20"/>
        <v>8.7460598990872818</v>
      </c>
      <c r="AF39" s="72">
        <f t="shared" si="20"/>
        <v>8.3816862833272818</v>
      </c>
      <c r="AG39" s="72">
        <f t="shared" si="20"/>
        <v>8.0173126675672819</v>
      </c>
      <c r="AH39" s="72">
        <f t="shared" si="20"/>
        <v>7.652939051807282</v>
      </c>
      <c r="AI39" s="72">
        <f t="shared" si="20"/>
        <v>7.288565436047282</v>
      </c>
      <c r="AJ39" s="72">
        <f t="shared" si="20"/>
        <v>6.9241918202872821</v>
      </c>
      <c r="AK39" s="72">
        <f t="shared" si="20"/>
        <v>6.5598182045272821</v>
      </c>
      <c r="AL39" s="72">
        <f t="shared" si="20"/>
        <v>6.1954445887672822</v>
      </c>
      <c r="AM39" s="72">
        <f t="shared" si="20"/>
        <v>5.8310709730072823</v>
      </c>
      <c r="AN39" s="72">
        <f t="shared" si="20"/>
        <v>5.4666973572472823</v>
      </c>
      <c r="AO39" s="72">
        <f t="shared" si="20"/>
        <v>5.1023237414872824</v>
      </c>
      <c r="AP39" s="72">
        <f t="shared" si="20"/>
        <v>4.7379501257272825</v>
      </c>
      <c r="AQ39" s="72">
        <f t="shared" si="20"/>
        <v>4.3735765099672825</v>
      </c>
      <c r="AR39" s="72">
        <f t="shared" si="20"/>
        <v>4.0092028942072826</v>
      </c>
      <c r="AS39" s="72">
        <f t="shared" si="20"/>
        <v>3.6448292784472827</v>
      </c>
      <c r="AT39" s="72">
        <f t="shared" si="20"/>
        <v>3.2804556626872827</v>
      </c>
      <c r="AU39" s="72">
        <f t="shared" si="20"/>
        <v>2.9160820469272828</v>
      </c>
      <c r="AV39" s="72">
        <f t="shared" si="20"/>
        <v>2.5517084311672829</v>
      </c>
      <c r="AW39" s="72">
        <f t="shared" si="20"/>
        <v>2.1873348154072829</v>
      </c>
      <c r="AX39" s="72">
        <f t="shared" si="20"/>
        <v>1.822961199647283</v>
      </c>
      <c r="AY39" s="72">
        <f t="shared" si="20"/>
        <v>1.458587583887283</v>
      </c>
      <c r="AZ39" s="72">
        <f t="shared" si="20"/>
        <v>1.0942139681272831</v>
      </c>
      <c r="BA39" s="72">
        <f t="shared" si="20"/>
        <v>0.72984035236728317</v>
      </c>
      <c r="BB39" s="72">
        <f t="shared" si="20"/>
        <v>0.36546673660728318</v>
      </c>
      <c r="BC39" s="72">
        <f t="shared" si="20"/>
        <v>1.093120847283191E-3</v>
      </c>
      <c r="BD39" s="72">
        <f t="shared" si="20"/>
        <v>1.093120847283191E-3</v>
      </c>
      <c r="BE39" s="72">
        <f t="shared" si="20"/>
        <v>1.093120847283191E-3</v>
      </c>
      <c r="BF39" s="72">
        <f t="shared" si="20"/>
        <v>1.093120847283191E-3</v>
      </c>
      <c r="BG39" s="72">
        <f t="shared" si="20"/>
        <v>1.093120847283191E-3</v>
      </c>
      <c r="BH39" s="72">
        <f t="shared" si="20"/>
        <v>1.093120847283191E-3</v>
      </c>
      <c r="BI39" s="72">
        <f t="shared" si="20"/>
        <v>1.093120847283191E-3</v>
      </c>
      <c r="BJ39" s="72">
        <f t="shared" si="20"/>
        <v>1.093120847283191E-3</v>
      </c>
      <c r="BK39" s="72">
        <f t="shared" si="20"/>
        <v>1.093120847283191E-3</v>
      </c>
      <c r="BL39" s="72">
        <f t="shared" si="20"/>
        <v>1.093120847283191E-3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(B26-B115)*'Assumptions (Inputs)'!$D$29</f>
        <v>0</v>
      </c>
      <c r="C40" s="74">
        <f>(C26-C115)*'Assumptions (Inputs)'!$D$29</f>
        <v>0</v>
      </c>
      <c r="D40" s="74">
        <f>(D26-D115)*'Assumptions (Inputs)'!$D$29</f>
        <v>0</v>
      </c>
      <c r="E40" s="74">
        <f>(E26-E115)</f>
        <v>1.518223399</v>
      </c>
      <c r="F40" s="74">
        <f>(F26-F115)</f>
        <v>4.5277759539320002</v>
      </c>
      <c r="G40" s="74">
        <f>(G26-G115)</f>
        <v>4.0575604783559989</v>
      </c>
      <c r="H40" s="74">
        <f t="shared" ref="H40:BL40" si="21">(H26-H115)</f>
        <v>3.6237823643559994</v>
      </c>
      <c r="I40" s="74">
        <f t="shared" si="21"/>
        <v>3.2212362745639997</v>
      </c>
      <c r="J40" s="74">
        <f t="shared" si="21"/>
        <v>2.8499222089800003</v>
      </c>
      <c r="K40" s="74">
        <f t="shared" si="21"/>
        <v>2.5055023864639998</v>
      </c>
      <c r="L40" s="74">
        <f t="shared" si="21"/>
        <v>2.1879768070160002</v>
      </c>
      <c r="M40" s="74">
        <f t="shared" si="21"/>
        <v>2.135923433336</v>
      </c>
      <c r="N40" s="74">
        <f t="shared" si="21"/>
        <v>2.135923433336</v>
      </c>
      <c r="O40" s="74">
        <f t="shared" si="21"/>
        <v>2.135923433336</v>
      </c>
      <c r="P40" s="74">
        <f t="shared" si="21"/>
        <v>2.135923433336</v>
      </c>
      <c r="Q40" s="74">
        <f t="shared" si="21"/>
        <v>2.135923433336</v>
      </c>
      <c r="R40" s="74">
        <f t="shared" si="21"/>
        <v>2.135923433336</v>
      </c>
      <c r="S40" s="74">
        <f t="shared" si="21"/>
        <v>2.135923433336</v>
      </c>
      <c r="T40" s="74">
        <f t="shared" si="21"/>
        <v>2.135923433336</v>
      </c>
      <c r="U40" s="74">
        <f t="shared" si="21"/>
        <v>2.135923433336</v>
      </c>
      <c r="V40" s="74">
        <f t="shared" si="21"/>
        <v>2.135923433336</v>
      </c>
      <c r="W40" s="74">
        <f t="shared" si="21"/>
        <v>2.135923433336</v>
      </c>
      <c r="X40" s="74">
        <f t="shared" si="21"/>
        <v>2.135923433336</v>
      </c>
      <c r="Y40" s="74">
        <f t="shared" si="21"/>
        <v>0.20040548866800001</v>
      </c>
      <c r="Z40" s="74">
        <f t="shared" si="21"/>
        <v>-1.735112456</v>
      </c>
      <c r="AA40" s="74">
        <f t="shared" si="21"/>
        <v>-1.735112456</v>
      </c>
      <c r="AB40" s="74">
        <f t="shared" si="21"/>
        <v>-1.735112456</v>
      </c>
      <c r="AC40" s="74">
        <f t="shared" si="21"/>
        <v>-1.735112456</v>
      </c>
      <c r="AD40" s="74">
        <f t="shared" si="21"/>
        <v>-1.735112456</v>
      </c>
      <c r="AE40" s="74">
        <f t="shared" si="21"/>
        <v>-1.735112456</v>
      </c>
      <c r="AF40" s="74">
        <f t="shared" si="21"/>
        <v>-1.735112456</v>
      </c>
      <c r="AG40" s="74">
        <f t="shared" si="21"/>
        <v>-1.735112456</v>
      </c>
      <c r="AH40" s="74">
        <f t="shared" si="21"/>
        <v>-1.735112456</v>
      </c>
      <c r="AI40" s="74">
        <f t="shared" si="21"/>
        <v>-1.735112456</v>
      </c>
      <c r="AJ40" s="74">
        <f t="shared" si="21"/>
        <v>-1.735112456</v>
      </c>
      <c r="AK40" s="74">
        <f t="shared" si="21"/>
        <v>-1.735112456</v>
      </c>
      <c r="AL40" s="74">
        <f t="shared" si="21"/>
        <v>-1.735112456</v>
      </c>
      <c r="AM40" s="74">
        <f t="shared" si="21"/>
        <v>-1.735112456</v>
      </c>
      <c r="AN40" s="74">
        <f t="shared" si="21"/>
        <v>-1.735112456</v>
      </c>
      <c r="AO40" s="74">
        <f t="shared" si="21"/>
        <v>-1.735112456</v>
      </c>
      <c r="AP40" s="74">
        <f t="shared" si="21"/>
        <v>-1.735112456</v>
      </c>
      <c r="AQ40" s="74">
        <f t="shared" si="21"/>
        <v>-1.735112456</v>
      </c>
      <c r="AR40" s="74">
        <f t="shared" si="21"/>
        <v>-1.735112456</v>
      </c>
      <c r="AS40" s="74">
        <f t="shared" si="21"/>
        <v>-1.735112456</v>
      </c>
      <c r="AT40" s="74">
        <f t="shared" si="21"/>
        <v>-1.735112456</v>
      </c>
      <c r="AU40" s="74">
        <f t="shared" si="21"/>
        <v>-1.735112456</v>
      </c>
      <c r="AV40" s="74">
        <f t="shared" si="21"/>
        <v>-1.735112456</v>
      </c>
      <c r="AW40" s="74">
        <f t="shared" si="21"/>
        <v>-1.735112456</v>
      </c>
      <c r="AX40" s="74">
        <f t="shared" si="21"/>
        <v>-1.735112456</v>
      </c>
      <c r="AY40" s="74">
        <f t="shared" si="21"/>
        <v>-1.735112456</v>
      </c>
      <c r="AZ40" s="74">
        <f t="shared" si="21"/>
        <v>-1.735112456</v>
      </c>
      <c r="BA40" s="74">
        <f t="shared" si="21"/>
        <v>-1.735112456</v>
      </c>
      <c r="BB40" s="74">
        <f t="shared" si="21"/>
        <v>-1.735112456</v>
      </c>
      <c r="BC40" s="74">
        <f t="shared" si="21"/>
        <v>0</v>
      </c>
      <c r="BD40" s="74">
        <f t="shared" si="21"/>
        <v>0</v>
      </c>
      <c r="BE40" s="74">
        <f t="shared" si="21"/>
        <v>0</v>
      </c>
      <c r="BF40" s="74">
        <f t="shared" si="21"/>
        <v>0</v>
      </c>
      <c r="BG40" s="74">
        <f t="shared" si="21"/>
        <v>0</v>
      </c>
      <c r="BH40" s="74">
        <f t="shared" si="21"/>
        <v>0</v>
      </c>
      <c r="BI40" s="74">
        <f t="shared" si="21"/>
        <v>0</v>
      </c>
      <c r="BJ40" s="74">
        <f t="shared" si="21"/>
        <v>0</v>
      </c>
      <c r="BK40" s="74">
        <f t="shared" si="21"/>
        <v>0</v>
      </c>
      <c r="BL40" s="74">
        <f t="shared" si="21"/>
        <v>0</v>
      </c>
      <c r="BM40" s="35"/>
      <c r="BN40" s="72">
        <f>SUM(B40:BM40)</f>
        <v>5.2053373679989967E-3</v>
      </c>
      <c r="BO40" s="323"/>
    </row>
    <row r="41" spans="1:107" s="36" customFormat="1" ht="15" customHeight="1" x14ac:dyDescent="0.2">
      <c r="A41" s="73" t="s">
        <v>393</v>
      </c>
      <c r="B41" s="74"/>
      <c r="C41" s="74"/>
      <c r="D41" s="74"/>
      <c r="E41" s="74">
        <f>E40*FIT_35-SUM(E40)*FIT_Tax_Change</f>
        <v>0.31882691378999994</v>
      </c>
      <c r="F41" s="74">
        <f>F40*FIT_21</f>
        <v>0.95083295032572002</v>
      </c>
      <c r="G41" s="74">
        <f t="shared" ref="G41:AK41" si="22">G40*FIT_21</f>
        <v>0.85208770045475968</v>
      </c>
      <c r="H41" s="74">
        <f t="shared" si="22"/>
        <v>0.7609942965147598</v>
      </c>
      <c r="I41" s="74">
        <f>I40*FIT_21</f>
        <v>0.67645961765843987</v>
      </c>
      <c r="J41" s="74">
        <f t="shared" si="22"/>
        <v>0.59848366388579999</v>
      </c>
      <c r="K41" s="74">
        <f t="shared" si="22"/>
        <v>0.52615550115743992</v>
      </c>
      <c r="L41" s="74">
        <f t="shared" si="22"/>
        <v>0.45947512947336</v>
      </c>
      <c r="M41" s="74">
        <f t="shared" si="22"/>
        <v>0.44854392100056001</v>
      </c>
      <c r="N41" s="74">
        <f t="shared" si="22"/>
        <v>0.44854392100056001</v>
      </c>
      <c r="O41" s="74">
        <f t="shared" si="22"/>
        <v>0.44854392100056001</v>
      </c>
      <c r="P41" s="74">
        <f t="shared" si="22"/>
        <v>0.44854392100056001</v>
      </c>
      <c r="Q41" s="74">
        <f>Q40*FIT_21</f>
        <v>0.44854392100056001</v>
      </c>
      <c r="R41" s="74">
        <f t="shared" si="22"/>
        <v>0.44854392100056001</v>
      </c>
      <c r="S41" s="74">
        <f>S40*FIT_21</f>
        <v>0.44854392100056001</v>
      </c>
      <c r="T41" s="74">
        <f t="shared" si="22"/>
        <v>0.44854392100056001</v>
      </c>
      <c r="U41" s="74">
        <f t="shared" si="22"/>
        <v>0.44854392100056001</v>
      </c>
      <c r="V41" s="74">
        <f>V40*FIT_21</f>
        <v>0.44854392100056001</v>
      </c>
      <c r="W41" s="74">
        <f t="shared" si="22"/>
        <v>0.44854392100056001</v>
      </c>
      <c r="X41" s="74">
        <f t="shared" si="22"/>
        <v>0.44854392100056001</v>
      </c>
      <c r="Y41" s="74">
        <f t="shared" si="22"/>
        <v>4.2085152620280002E-2</v>
      </c>
      <c r="Z41" s="74">
        <f t="shared" si="22"/>
        <v>-0.36437361575999999</v>
      </c>
      <c r="AA41" s="74">
        <f>AA40*FIT_21</f>
        <v>-0.36437361575999999</v>
      </c>
      <c r="AB41" s="74">
        <f t="shared" si="22"/>
        <v>-0.36437361575999999</v>
      </c>
      <c r="AC41" s="74">
        <f t="shared" si="22"/>
        <v>-0.36437361575999999</v>
      </c>
      <c r="AD41" s="74">
        <f t="shared" si="22"/>
        <v>-0.36437361575999999</v>
      </c>
      <c r="AE41" s="74">
        <f t="shared" si="22"/>
        <v>-0.36437361575999999</v>
      </c>
      <c r="AF41" s="74">
        <f t="shared" si="22"/>
        <v>-0.36437361575999999</v>
      </c>
      <c r="AG41" s="74">
        <f t="shared" si="22"/>
        <v>-0.36437361575999999</v>
      </c>
      <c r="AH41" s="74">
        <f t="shared" si="22"/>
        <v>-0.36437361575999999</v>
      </c>
      <c r="AI41" s="74">
        <f t="shared" si="22"/>
        <v>-0.36437361575999999</v>
      </c>
      <c r="AJ41" s="74">
        <f>AJ40*FIT_21</f>
        <v>-0.36437361575999999</v>
      </c>
      <c r="AK41" s="74">
        <f t="shared" si="22"/>
        <v>-0.36437361575999999</v>
      </c>
      <c r="AL41" s="74">
        <f t="shared" ref="AL41:BL41" si="23">AL40*FIT_21</f>
        <v>-0.36437361575999999</v>
      </c>
      <c r="AM41" s="74">
        <f t="shared" si="23"/>
        <v>-0.36437361575999999</v>
      </c>
      <c r="AN41" s="74">
        <f t="shared" si="23"/>
        <v>-0.36437361575999999</v>
      </c>
      <c r="AO41" s="74">
        <f t="shared" si="23"/>
        <v>-0.36437361575999999</v>
      </c>
      <c r="AP41" s="74">
        <f t="shared" si="23"/>
        <v>-0.36437361575999999</v>
      </c>
      <c r="AQ41" s="74">
        <f t="shared" si="23"/>
        <v>-0.36437361575999999</v>
      </c>
      <c r="AR41" s="74">
        <f t="shared" si="23"/>
        <v>-0.36437361575999999</v>
      </c>
      <c r="AS41" s="74">
        <f t="shared" si="23"/>
        <v>-0.36437361575999999</v>
      </c>
      <c r="AT41" s="74">
        <f t="shared" si="23"/>
        <v>-0.36437361575999999</v>
      </c>
      <c r="AU41" s="74">
        <f t="shared" si="23"/>
        <v>-0.36437361575999999</v>
      </c>
      <c r="AV41" s="74">
        <f t="shared" si="23"/>
        <v>-0.36437361575999999</v>
      </c>
      <c r="AW41" s="74">
        <f t="shared" si="23"/>
        <v>-0.36437361575999999</v>
      </c>
      <c r="AX41" s="74">
        <f t="shared" si="23"/>
        <v>-0.36437361575999999</v>
      </c>
      <c r="AY41" s="74">
        <f t="shared" si="23"/>
        <v>-0.36437361575999999</v>
      </c>
      <c r="AZ41" s="74">
        <f t="shared" si="23"/>
        <v>-0.36437361575999999</v>
      </c>
      <c r="BA41" s="74">
        <f t="shared" si="23"/>
        <v>-0.36437361575999999</v>
      </c>
      <c r="BB41" s="74">
        <f>BB40*FIT_21</f>
        <v>-0.36437361575999999</v>
      </c>
      <c r="BC41" s="74">
        <f t="shared" si="23"/>
        <v>0</v>
      </c>
      <c r="BD41" s="74">
        <f t="shared" si="23"/>
        <v>0</v>
      </c>
      <c r="BE41" s="74">
        <f t="shared" si="23"/>
        <v>0</v>
      </c>
      <c r="BF41" s="74">
        <f t="shared" si="23"/>
        <v>0</v>
      </c>
      <c r="BG41" s="74">
        <f t="shared" si="23"/>
        <v>0</v>
      </c>
      <c r="BH41" s="74">
        <f t="shared" si="23"/>
        <v>0</v>
      </c>
      <c r="BI41" s="74">
        <f t="shared" si="23"/>
        <v>0</v>
      </c>
      <c r="BJ41" s="74">
        <f t="shared" si="23"/>
        <v>0</v>
      </c>
      <c r="BK41" s="74">
        <f t="shared" si="23"/>
        <v>0</v>
      </c>
      <c r="BL41" s="74">
        <f t="shared" si="23"/>
        <v>0</v>
      </c>
      <c r="BM41" s="35"/>
      <c r="BN41" s="72">
        <f>SUM(B41:BM41)</f>
        <v>1.093120847283191E-3</v>
      </c>
      <c r="BO41" s="323"/>
    </row>
    <row r="42" spans="1:107" s="36" customFormat="1" ht="15" customHeight="1" x14ac:dyDescent="0.2">
      <c r="A42" s="34" t="s">
        <v>28</v>
      </c>
      <c r="B42" s="72">
        <f>SUM(B39:B40)</f>
        <v>0</v>
      </c>
      <c r="C42" s="72">
        <f t="shared" ref="C42:D42" si="24">SUM(C39:C40)</f>
        <v>0</v>
      </c>
      <c r="D42" s="72">
        <f t="shared" si="24"/>
        <v>0</v>
      </c>
      <c r="E42" s="72">
        <f>SUM(E39,E41)</f>
        <v>0.31882691378999994</v>
      </c>
      <c r="F42" s="72">
        <f t="shared" ref="F42:BL42" si="25">SUM(F39,F41)</f>
        <v>1.26965986411572</v>
      </c>
      <c r="G42" s="72">
        <f t="shared" si="25"/>
        <v>2.1217475645704797</v>
      </c>
      <c r="H42" s="72">
        <f t="shared" si="25"/>
        <v>2.8827418610852398</v>
      </c>
      <c r="I42" s="72">
        <f t="shared" si="25"/>
        <v>3.5592014787436796</v>
      </c>
      <c r="J42" s="72">
        <f t="shared" si="25"/>
        <v>4.1576851426294796</v>
      </c>
      <c r="K42" s="72">
        <f t="shared" si="25"/>
        <v>4.6838406437869198</v>
      </c>
      <c r="L42" s="72">
        <f t="shared" si="25"/>
        <v>5.1433157732602801</v>
      </c>
      <c r="M42" s="72">
        <f t="shared" si="25"/>
        <v>5.5918596942608403</v>
      </c>
      <c r="N42" s="72">
        <f t="shared" si="25"/>
        <v>6.0404036152614005</v>
      </c>
      <c r="O42" s="72">
        <f t="shared" si="25"/>
        <v>6.4889475362619606</v>
      </c>
      <c r="P42" s="72">
        <f t="shared" si="25"/>
        <v>6.9374914572625208</v>
      </c>
      <c r="Q42" s="72">
        <f t="shared" si="25"/>
        <v>7.386035378263081</v>
      </c>
      <c r="R42" s="72">
        <f t="shared" si="25"/>
        <v>7.8345792992636412</v>
      </c>
      <c r="S42" s="72">
        <f t="shared" si="25"/>
        <v>8.2831232202642013</v>
      </c>
      <c r="T42" s="72">
        <f t="shared" si="25"/>
        <v>8.7316671412647615</v>
      </c>
      <c r="U42" s="72">
        <f t="shared" si="25"/>
        <v>9.1802110622653217</v>
      </c>
      <c r="V42" s="72">
        <f t="shared" si="25"/>
        <v>9.6287549832658819</v>
      </c>
      <c r="W42" s="72">
        <f t="shared" si="25"/>
        <v>10.077298904266442</v>
      </c>
      <c r="X42" s="72">
        <f t="shared" si="25"/>
        <v>10.525842825267002</v>
      </c>
      <c r="Y42" s="72">
        <f t="shared" si="25"/>
        <v>10.567927977887281</v>
      </c>
      <c r="Z42" s="72">
        <f t="shared" si="25"/>
        <v>10.203554362127282</v>
      </c>
      <c r="AA42" s="72">
        <f t="shared" si="25"/>
        <v>9.8391807463672816</v>
      </c>
      <c r="AB42" s="72">
        <f t="shared" si="25"/>
        <v>9.4748071306072816</v>
      </c>
      <c r="AC42" s="72">
        <f t="shared" si="25"/>
        <v>9.1104335148472817</v>
      </c>
      <c r="AD42" s="72">
        <f t="shared" si="25"/>
        <v>8.7460598990872818</v>
      </c>
      <c r="AE42" s="72">
        <f t="shared" si="25"/>
        <v>8.3816862833272818</v>
      </c>
      <c r="AF42" s="72">
        <f t="shared" si="25"/>
        <v>8.0173126675672819</v>
      </c>
      <c r="AG42" s="72">
        <f t="shared" si="25"/>
        <v>7.652939051807282</v>
      </c>
      <c r="AH42" s="72">
        <f t="shared" si="25"/>
        <v>7.288565436047282</v>
      </c>
      <c r="AI42" s="72">
        <f t="shared" si="25"/>
        <v>6.9241918202872821</v>
      </c>
      <c r="AJ42" s="72">
        <f t="shared" si="25"/>
        <v>6.5598182045272821</v>
      </c>
      <c r="AK42" s="72">
        <f t="shared" si="25"/>
        <v>6.1954445887672822</v>
      </c>
      <c r="AL42" s="72">
        <f t="shared" si="25"/>
        <v>5.8310709730072823</v>
      </c>
      <c r="AM42" s="72">
        <f t="shared" si="25"/>
        <v>5.4666973572472823</v>
      </c>
      <c r="AN42" s="72">
        <f t="shared" si="25"/>
        <v>5.1023237414872824</v>
      </c>
      <c r="AO42" s="72">
        <f t="shared" si="25"/>
        <v>4.7379501257272825</v>
      </c>
      <c r="AP42" s="72">
        <f t="shared" si="25"/>
        <v>4.3735765099672825</v>
      </c>
      <c r="AQ42" s="72">
        <f t="shared" si="25"/>
        <v>4.0092028942072826</v>
      </c>
      <c r="AR42" s="72">
        <f t="shared" si="25"/>
        <v>3.6448292784472827</v>
      </c>
      <c r="AS42" s="72">
        <f t="shared" si="25"/>
        <v>3.2804556626872827</v>
      </c>
      <c r="AT42" s="72">
        <f t="shared" si="25"/>
        <v>2.9160820469272828</v>
      </c>
      <c r="AU42" s="72">
        <f t="shared" si="25"/>
        <v>2.5517084311672829</v>
      </c>
      <c r="AV42" s="72">
        <f t="shared" si="25"/>
        <v>2.1873348154072829</v>
      </c>
      <c r="AW42" s="72">
        <f t="shared" si="25"/>
        <v>1.822961199647283</v>
      </c>
      <c r="AX42" s="72">
        <f t="shared" si="25"/>
        <v>1.458587583887283</v>
      </c>
      <c r="AY42" s="72">
        <f t="shared" si="25"/>
        <v>1.0942139681272831</v>
      </c>
      <c r="AZ42" s="72">
        <f t="shared" si="25"/>
        <v>0.72984035236728317</v>
      </c>
      <c r="BA42" s="72">
        <f t="shared" si="25"/>
        <v>0.36546673660728318</v>
      </c>
      <c r="BB42" s="72">
        <f t="shared" si="25"/>
        <v>1.093120847283191E-3</v>
      </c>
      <c r="BC42" s="72">
        <f t="shared" si="25"/>
        <v>1.093120847283191E-3</v>
      </c>
      <c r="BD42" s="72">
        <f t="shared" si="25"/>
        <v>1.093120847283191E-3</v>
      </c>
      <c r="BE42" s="72">
        <f t="shared" si="25"/>
        <v>1.093120847283191E-3</v>
      </c>
      <c r="BF42" s="72">
        <f t="shared" si="25"/>
        <v>1.093120847283191E-3</v>
      </c>
      <c r="BG42" s="72">
        <f t="shared" si="25"/>
        <v>1.093120847283191E-3</v>
      </c>
      <c r="BH42" s="72">
        <f t="shared" si="25"/>
        <v>1.093120847283191E-3</v>
      </c>
      <c r="BI42" s="72">
        <f t="shared" si="25"/>
        <v>1.093120847283191E-3</v>
      </c>
      <c r="BJ42" s="72">
        <f t="shared" si="25"/>
        <v>1.093120847283191E-3</v>
      </c>
      <c r="BK42" s="72">
        <f t="shared" si="25"/>
        <v>1.093120847283191E-3</v>
      </c>
      <c r="BL42" s="72">
        <f t="shared" si="25"/>
        <v>1.093120847283191E-3</v>
      </c>
      <c r="BM42" s="35"/>
      <c r="BN42" s="72"/>
      <c r="BO42" s="323"/>
    </row>
    <row r="43" spans="1:107" s="36" customFormat="1" ht="15" customHeight="1" thickBot="1" x14ac:dyDescent="0.25">
      <c r="A43" s="34" t="s">
        <v>29</v>
      </c>
      <c r="B43" s="66">
        <f>AVERAGE(B39,B42)</f>
        <v>0</v>
      </c>
      <c r="C43" s="66">
        <f t="shared" ref="C43:BL43" si="26">AVERAGE(C39,C42)</f>
        <v>0</v>
      </c>
      <c r="D43" s="66">
        <f t="shared" si="26"/>
        <v>0</v>
      </c>
      <c r="E43" s="66">
        <f t="shared" si="26"/>
        <v>0.15941345689499997</v>
      </c>
      <c r="F43" s="66">
        <f>AVERAGE(F39,F42)</f>
        <v>0.79424338895285995</v>
      </c>
      <c r="G43" s="66">
        <f t="shared" si="26"/>
        <v>1.6957037143430997</v>
      </c>
      <c r="H43" s="66">
        <f t="shared" si="26"/>
        <v>2.50224471282786</v>
      </c>
      <c r="I43" s="66">
        <f t="shared" si="26"/>
        <v>3.2209716699144595</v>
      </c>
      <c r="J43" s="66">
        <f t="shared" si="26"/>
        <v>3.8584433106865799</v>
      </c>
      <c r="K43" s="66">
        <f t="shared" si="26"/>
        <v>4.4207628932081997</v>
      </c>
      <c r="L43" s="66">
        <f t="shared" si="26"/>
        <v>4.9135782085235995</v>
      </c>
      <c r="M43" s="66">
        <f t="shared" si="26"/>
        <v>5.3675877337605602</v>
      </c>
      <c r="N43" s="66">
        <f t="shared" si="26"/>
        <v>5.8161316547611204</v>
      </c>
      <c r="O43" s="66">
        <f t="shared" si="26"/>
        <v>6.2646755757616805</v>
      </c>
      <c r="P43" s="66">
        <f t="shared" si="26"/>
        <v>6.7132194967622407</v>
      </c>
      <c r="Q43" s="66">
        <f t="shared" si="26"/>
        <v>7.1617634177628009</v>
      </c>
      <c r="R43" s="66">
        <f t="shared" si="26"/>
        <v>7.6103073387633611</v>
      </c>
      <c r="S43" s="66">
        <f t="shared" si="26"/>
        <v>8.0588512597639212</v>
      </c>
      <c r="T43" s="66">
        <f t="shared" si="26"/>
        <v>8.5073951807644814</v>
      </c>
      <c r="U43" s="66">
        <f t="shared" si="26"/>
        <v>8.9559391017650416</v>
      </c>
      <c r="V43" s="66">
        <f t="shared" si="26"/>
        <v>9.4044830227656018</v>
      </c>
      <c r="W43" s="66">
        <f t="shared" si="26"/>
        <v>9.8530269437661619</v>
      </c>
      <c r="X43" s="66">
        <f t="shared" si="26"/>
        <v>10.301570864766722</v>
      </c>
      <c r="Y43" s="66">
        <f t="shared" si="26"/>
        <v>10.546885401577143</v>
      </c>
      <c r="Z43" s="66">
        <f t="shared" si="26"/>
        <v>10.385741170007282</v>
      </c>
      <c r="AA43" s="66">
        <f t="shared" si="26"/>
        <v>10.021367554247281</v>
      </c>
      <c r="AB43" s="66">
        <f t="shared" si="26"/>
        <v>9.6569939384872825</v>
      </c>
      <c r="AC43" s="66">
        <f t="shared" si="26"/>
        <v>9.2926203227272808</v>
      </c>
      <c r="AD43" s="66">
        <f t="shared" si="26"/>
        <v>8.9282467069672826</v>
      </c>
      <c r="AE43" s="66">
        <f t="shared" si="26"/>
        <v>8.5638730912072809</v>
      </c>
      <c r="AF43" s="66">
        <f t="shared" si="26"/>
        <v>8.1994994754472827</v>
      </c>
      <c r="AG43" s="66">
        <f t="shared" si="26"/>
        <v>7.8351258596872819</v>
      </c>
      <c r="AH43" s="66">
        <f t="shared" si="26"/>
        <v>7.470752243927282</v>
      </c>
      <c r="AI43" s="66">
        <f t="shared" si="26"/>
        <v>7.1063786281672821</v>
      </c>
      <c r="AJ43" s="66">
        <f t="shared" si="26"/>
        <v>6.7420050124072821</v>
      </c>
      <c r="AK43" s="66">
        <f t="shared" si="26"/>
        <v>6.3776313966472822</v>
      </c>
      <c r="AL43" s="66">
        <f t="shared" si="26"/>
        <v>6.0132577808872822</v>
      </c>
      <c r="AM43" s="66">
        <f t="shared" si="26"/>
        <v>5.6488841651272823</v>
      </c>
      <c r="AN43" s="66">
        <f t="shared" si="26"/>
        <v>5.2845105493672824</v>
      </c>
      <c r="AO43" s="66">
        <f t="shared" si="26"/>
        <v>4.9201369336072824</v>
      </c>
      <c r="AP43" s="66">
        <f t="shared" si="26"/>
        <v>4.5557633178472825</v>
      </c>
      <c r="AQ43" s="66">
        <f t="shared" si="26"/>
        <v>4.1913897020872826</v>
      </c>
      <c r="AR43" s="66">
        <f t="shared" si="26"/>
        <v>3.8270160863272826</v>
      </c>
      <c r="AS43" s="66">
        <f t="shared" si="26"/>
        <v>3.4626424705672827</v>
      </c>
      <c r="AT43" s="66">
        <f t="shared" si="26"/>
        <v>3.0982688548072828</v>
      </c>
      <c r="AU43" s="66">
        <f t="shared" si="26"/>
        <v>2.7338952390472828</v>
      </c>
      <c r="AV43" s="66">
        <f t="shared" si="26"/>
        <v>2.3695216232872829</v>
      </c>
      <c r="AW43" s="66">
        <f t="shared" si="26"/>
        <v>2.0051480075272829</v>
      </c>
      <c r="AX43" s="66">
        <f t="shared" si="26"/>
        <v>1.640774391767283</v>
      </c>
      <c r="AY43" s="66">
        <f t="shared" si="26"/>
        <v>1.2764007760072831</v>
      </c>
      <c r="AZ43" s="66">
        <f t="shared" si="26"/>
        <v>0.91202716024728314</v>
      </c>
      <c r="BA43" s="66">
        <f t="shared" si="26"/>
        <v>0.54765354448728321</v>
      </c>
      <c r="BB43" s="66">
        <f t="shared" si="26"/>
        <v>0.18327992872728319</v>
      </c>
      <c r="BC43" s="66">
        <f t="shared" si="26"/>
        <v>1.093120847283191E-3</v>
      </c>
      <c r="BD43" s="66">
        <f t="shared" si="26"/>
        <v>1.093120847283191E-3</v>
      </c>
      <c r="BE43" s="66">
        <f t="shared" si="26"/>
        <v>1.093120847283191E-3</v>
      </c>
      <c r="BF43" s="66">
        <f t="shared" si="26"/>
        <v>1.093120847283191E-3</v>
      </c>
      <c r="BG43" s="66">
        <f t="shared" si="26"/>
        <v>1.093120847283191E-3</v>
      </c>
      <c r="BH43" s="66">
        <f t="shared" si="26"/>
        <v>1.093120847283191E-3</v>
      </c>
      <c r="BI43" s="66">
        <f t="shared" si="26"/>
        <v>1.093120847283191E-3</v>
      </c>
      <c r="BJ43" s="66">
        <f t="shared" si="26"/>
        <v>1.093120847283191E-3</v>
      </c>
      <c r="BK43" s="66">
        <f t="shared" si="26"/>
        <v>1.093120847283191E-3</v>
      </c>
      <c r="BL43" s="66">
        <f t="shared" si="26"/>
        <v>1.093120847283191E-3</v>
      </c>
      <c r="BM43" s="35"/>
      <c r="BN43" s="72"/>
      <c r="BO43" s="323"/>
    </row>
    <row r="44" spans="1:107" s="36" customFormat="1" ht="15" customHeight="1" thickTop="1" x14ac:dyDescent="0.2">
      <c r="A44" s="67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68" t="s">
        <v>77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35"/>
      <c r="BN45" s="52"/>
      <c r="BO45" s="323"/>
    </row>
    <row r="46" spans="1:107" s="36" customFormat="1" ht="15" customHeight="1" x14ac:dyDescent="0.2">
      <c r="A46" s="34" t="s">
        <v>24</v>
      </c>
      <c r="B46" s="53">
        <v>0</v>
      </c>
      <c r="C46" s="53">
        <f t="shared" ref="C46:BL46" si="27">B48</f>
        <v>0</v>
      </c>
      <c r="D46" s="53">
        <f t="shared" si="27"/>
        <v>0</v>
      </c>
      <c r="E46" s="53">
        <f t="shared" si="27"/>
        <v>0</v>
      </c>
      <c r="F46" s="53">
        <f t="shared" si="27"/>
        <v>9.8684520935000006E-2</v>
      </c>
      <c r="G46" s="53">
        <f t="shared" si="27"/>
        <v>0.39298995794058006</v>
      </c>
      <c r="H46" s="53">
        <f t="shared" si="27"/>
        <v>0.65673138903371997</v>
      </c>
      <c r="I46" s="53">
        <f t="shared" si="27"/>
        <v>0.89227724271685993</v>
      </c>
      <c r="J46" s="53">
        <f t="shared" si="27"/>
        <v>1.1016576005635199</v>
      </c>
      <c r="K46" s="53">
        <f t="shared" si="27"/>
        <v>1.2869025441472199</v>
      </c>
      <c r="L46" s="53">
        <f t="shared" si="27"/>
        <v>1.4497601992673799</v>
      </c>
      <c r="M46" s="53">
        <f t="shared" si="27"/>
        <v>1.59197869172342</v>
      </c>
      <c r="N46" s="53">
        <f t="shared" si="27"/>
        <v>1.73081371489026</v>
      </c>
      <c r="O46" s="53">
        <f t="shared" si="27"/>
        <v>1.8696487380571001</v>
      </c>
      <c r="P46" s="53">
        <f t="shared" si="27"/>
        <v>2.0084837612239399</v>
      </c>
      <c r="Q46" s="53">
        <f t="shared" si="27"/>
        <v>2.1473187843907797</v>
      </c>
      <c r="R46" s="53">
        <f t="shared" si="27"/>
        <v>2.2861538075576195</v>
      </c>
      <c r="S46" s="53">
        <f t="shared" si="27"/>
        <v>2.4249888307244594</v>
      </c>
      <c r="T46" s="53">
        <f t="shared" si="27"/>
        <v>2.5638238538912992</v>
      </c>
      <c r="U46" s="53">
        <f t="shared" si="27"/>
        <v>2.702658877058139</v>
      </c>
      <c r="V46" s="53">
        <f t="shared" si="27"/>
        <v>2.8414939002249788</v>
      </c>
      <c r="W46" s="53">
        <f t="shared" si="27"/>
        <v>2.9803289233918187</v>
      </c>
      <c r="X46" s="53">
        <f t="shared" si="27"/>
        <v>3.1191639465586585</v>
      </c>
      <c r="Y46" s="53">
        <f t="shared" si="27"/>
        <v>3.2579989697254983</v>
      </c>
      <c r="Z46" s="53">
        <f t="shared" si="27"/>
        <v>3.2710253264889184</v>
      </c>
      <c r="AA46" s="53">
        <f t="shared" si="27"/>
        <v>3.1582430168489184</v>
      </c>
      <c r="AB46" s="53">
        <f t="shared" si="27"/>
        <v>3.0454607072089184</v>
      </c>
      <c r="AC46" s="53">
        <f t="shared" si="27"/>
        <v>2.9326783975689183</v>
      </c>
      <c r="AD46" s="53">
        <f t="shared" si="27"/>
        <v>2.8198960879289183</v>
      </c>
      <c r="AE46" s="53">
        <f t="shared" si="27"/>
        <v>2.7071137782889183</v>
      </c>
      <c r="AF46" s="53">
        <f t="shared" si="27"/>
        <v>2.5943314686489183</v>
      </c>
      <c r="AG46" s="53">
        <f t="shared" si="27"/>
        <v>2.4815491590089183</v>
      </c>
      <c r="AH46" s="53">
        <f t="shared" si="27"/>
        <v>2.3687668493689182</v>
      </c>
      <c r="AI46" s="53">
        <f t="shared" si="27"/>
        <v>2.2559845397289182</v>
      </c>
      <c r="AJ46" s="53">
        <f t="shared" si="27"/>
        <v>2.1432022300889182</v>
      </c>
      <c r="AK46" s="53">
        <f t="shared" si="27"/>
        <v>2.0304199204489182</v>
      </c>
      <c r="AL46" s="53">
        <f t="shared" si="27"/>
        <v>1.9176376108089181</v>
      </c>
      <c r="AM46" s="53">
        <f t="shared" si="27"/>
        <v>1.8048553011689181</v>
      </c>
      <c r="AN46" s="53">
        <f t="shared" si="27"/>
        <v>1.6920729915289181</v>
      </c>
      <c r="AO46" s="53">
        <f t="shared" si="27"/>
        <v>1.5792906818889181</v>
      </c>
      <c r="AP46" s="53">
        <f t="shared" si="27"/>
        <v>1.4665083722489181</v>
      </c>
      <c r="AQ46" s="53">
        <f t="shared" si="27"/>
        <v>1.353726062608918</v>
      </c>
      <c r="AR46" s="53">
        <f t="shared" si="27"/>
        <v>1.240943752968918</v>
      </c>
      <c r="AS46" s="53">
        <f t="shared" si="27"/>
        <v>1.128161443328918</v>
      </c>
      <c r="AT46" s="53">
        <f t="shared" si="27"/>
        <v>1.015379133688918</v>
      </c>
      <c r="AU46" s="53">
        <f t="shared" si="27"/>
        <v>0.90259682404891795</v>
      </c>
      <c r="AV46" s="53">
        <f t="shared" si="27"/>
        <v>0.78981451440891792</v>
      </c>
      <c r="AW46" s="53">
        <f t="shared" si="27"/>
        <v>0.6770322047689179</v>
      </c>
      <c r="AX46" s="53">
        <f t="shared" si="27"/>
        <v>0.56424989512891788</v>
      </c>
      <c r="AY46" s="53">
        <f t="shared" si="27"/>
        <v>0.45146758548891786</v>
      </c>
      <c r="AZ46" s="53">
        <f t="shared" si="27"/>
        <v>0.33868527584891783</v>
      </c>
      <c r="BA46" s="53">
        <f t="shared" si="27"/>
        <v>0.22590296620891781</v>
      </c>
      <c r="BB46" s="53">
        <f t="shared" si="27"/>
        <v>0.1131206565689178</v>
      </c>
      <c r="BC46" s="53">
        <f t="shared" si="27"/>
        <v>3.3834692891779317E-4</v>
      </c>
      <c r="BD46" s="53">
        <f t="shared" si="27"/>
        <v>3.3834692891779317E-4</v>
      </c>
      <c r="BE46" s="53">
        <f t="shared" si="27"/>
        <v>3.3834692891779317E-4</v>
      </c>
      <c r="BF46" s="53">
        <f t="shared" si="27"/>
        <v>3.3834692891779317E-4</v>
      </c>
      <c r="BG46" s="53">
        <f t="shared" si="27"/>
        <v>3.3834692891779317E-4</v>
      </c>
      <c r="BH46" s="53">
        <f t="shared" si="27"/>
        <v>3.3834692891779317E-4</v>
      </c>
      <c r="BI46" s="53">
        <f t="shared" si="27"/>
        <v>3.3834692891779317E-4</v>
      </c>
      <c r="BJ46" s="53">
        <f t="shared" si="27"/>
        <v>3.3834692891779317E-4</v>
      </c>
      <c r="BK46" s="53">
        <f t="shared" si="27"/>
        <v>3.3834692891779317E-4</v>
      </c>
      <c r="BL46" s="53">
        <f t="shared" si="27"/>
        <v>3.3834692891779317E-4</v>
      </c>
      <c r="BM46" s="35"/>
      <c r="BN46" s="52"/>
      <c r="BO46" s="323"/>
    </row>
    <row r="47" spans="1:107" s="36" customFormat="1" ht="15" customHeight="1" x14ac:dyDescent="0.2">
      <c r="A47" s="34" t="s">
        <v>25</v>
      </c>
      <c r="B47" s="53">
        <f>(B27-B115)*'Assumptions (Inputs)'!$D$26</f>
        <v>0</v>
      </c>
      <c r="C47" s="53">
        <f>(C27-C115)*'Assumptions (Inputs)'!$D$26</f>
        <v>0</v>
      </c>
      <c r="D47" s="53">
        <f>(D27-D115)*'Assumptions (Inputs)'!$D$26</f>
        <v>0</v>
      </c>
      <c r="E47" s="53">
        <f>(E27-E115)*'Assumptions (Inputs)'!$D$26</f>
        <v>9.8684520935000006E-2</v>
      </c>
      <c r="F47" s="53">
        <f>(F27-F115)*'Assumptions (Inputs)'!$D$26</f>
        <v>0.29430543700558004</v>
      </c>
      <c r="G47" s="53">
        <f>(G27-G115)*'Assumptions (Inputs)'!$D$26</f>
        <v>0.26374143109313991</v>
      </c>
      <c r="H47" s="53">
        <f>(H27-H115)*'Assumptions (Inputs)'!$D$26</f>
        <v>0.23554585368313996</v>
      </c>
      <c r="I47" s="53">
        <f>(I27-I115)*'Assumptions (Inputs)'!$D$26</f>
        <v>0.20938035784665998</v>
      </c>
      <c r="J47" s="53">
        <f>(J27-J115)*'Assumptions (Inputs)'!$D$26</f>
        <v>0.18524494358370003</v>
      </c>
      <c r="K47" s="53">
        <f>(K27-K115)*'Assumptions (Inputs)'!$D$26</f>
        <v>0.16285765512015998</v>
      </c>
      <c r="L47" s="53">
        <f>(L27-L115)*'Assumptions (Inputs)'!$D$26</f>
        <v>0.14221849245604001</v>
      </c>
      <c r="M47" s="53">
        <f>(M27-M115)*'Assumptions (Inputs)'!$D$26</f>
        <v>0.13883502316684002</v>
      </c>
      <c r="N47" s="53">
        <f>(N27-N115)*'Assumptions (Inputs)'!$D$26</f>
        <v>0.13883502316684002</v>
      </c>
      <c r="O47" s="53">
        <f>(O27-O115)*'Assumptions (Inputs)'!$D$26</f>
        <v>0.13883502316684002</v>
      </c>
      <c r="P47" s="53">
        <f>(P27-P115)*'Assumptions (Inputs)'!$D$26</f>
        <v>0.13883502316684002</v>
      </c>
      <c r="Q47" s="53">
        <f>(Q27-Q115)*'Assumptions (Inputs)'!$D$26</f>
        <v>0.13883502316684002</v>
      </c>
      <c r="R47" s="53">
        <f>(R27-R115)*'Assumptions (Inputs)'!$D$26</f>
        <v>0.13883502316684002</v>
      </c>
      <c r="S47" s="53">
        <f>(S27-S115)*'Assumptions (Inputs)'!$D$26</f>
        <v>0.13883502316684002</v>
      </c>
      <c r="T47" s="53">
        <f>(T27-T115)*'Assumptions (Inputs)'!$D$26</f>
        <v>0.13883502316684002</v>
      </c>
      <c r="U47" s="53">
        <f>(U27-U115)*'Assumptions (Inputs)'!$D$26</f>
        <v>0.13883502316684002</v>
      </c>
      <c r="V47" s="53">
        <f>(V27-V115)*'Assumptions (Inputs)'!$D$26</f>
        <v>0.13883502316684002</v>
      </c>
      <c r="W47" s="53">
        <f>(W27-W115)*'Assumptions (Inputs)'!$D$26</f>
        <v>0.13883502316684002</v>
      </c>
      <c r="X47" s="53">
        <f>(X27-X115)*'Assumptions (Inputs)'!$D$26</f>
        <v>0.13883502316684002</v>
      </c>
      <c r="Y47" s="53">
        <f>(Y27-Y115)*'Assumptions (Inputs)'!$D$26</f>
        <v>1.302635676342E-2</v>
      </c>
      <c r="Z47" s="53">
        <f>(Z27-Z115)*'Assumptions (Inputs)'!$D$26</f>
        <v>-0.11278230964000001</v>
      </c>
      <c r="AA47" s="53">
        <f>(AA27-AA115)*'Assumptions (Inputs)'!$D$26</f>
        <v>-0.11278230964000001</v>
      </c>
      <c r="AB47" s="53">
        <f>(AB27-AB115)*'Assumptions (Inputs)'!$D$26</f>
        <v>-0.11278230964000001</v>
      </c>
      <c r="AC47" s="53">
        <f>(AC27-AC115)*'Assumptions (Inputs)'!$D$26</f>
        <v>-0.11278230964000001</v>
      </c>
      <c r="AD47" s="53">
        <f>(AD27-AD115)*'Assumptions (Inputs)'!$D$26</f>
        <v>-0.11278230964000001</v>
      </c>
      <c r="AE47" s="53">
        <f>(AE27-AE115)*'Assumptions (Inputs)'!$D$26</f>
        <v>-0.11278230964000001</v>
      </c>
      <c r="AF47" s="53">
        <f>(AF27-AF115)*'Assumptions (Inputs)'!$D$26</f>
        <v>-0.11278230964000001</v>
      </c>
      <c r="AG47" s="53">
        <f>(AG27-AG115)*'Assumptions (Inputs)'!$D$26</f>
        <v>-0.11278230964000001</v>
      </c>
      <c r="AH47" s="53">
        <f>(AH27-AH115)*'Assumptions (Inputs)'!$D$26</f>
        <v>-0.11278230964000001</v>
      </c>
      <c r="AI47" s="53">
        <f>(AI27-AI115)*'Assumptions (Inputs)'!$D$26</f>
        <v>-0.11278230964000001</v>
      </c>
      <c r="AJ47" s="53">
        <f>(AJ27-AJ115)*'Assumptions (Inputs)'!$D$26</f>
        <v>-0.11278230964000001</v>
      </c>
      <c r="AK47" s="53">
        <f>(AK27-AK115)*'Assumptions (Inputs)'!$D$26</f>
        <v>-0.11278230964000001</v>
      </c>
      <c r="AL47" s="53">
        <f>(AL27-AL115)*'Assumptions (Inputs)'!$D$26</f>
        <v>-0.11278230964000001</v>
      </c>
      <c r="AM47" s="53">
        <f>(AM27-AM115)*'Assumptions (Inputs)'!$D$26</f>
        <v>-0.11278230964000001</v>
      </c>
      <c r="AN47" s="53">
        <f>(AN27-AN115)*'Assumptions (Inputs)'!$D$26</f>
        <v>-0.11278230964000001</v>
      </c>
      <c r="AO47" s="53">
        <f>(AO27-AO115)*'Assumptions (Inputs)'!$D$26</f>
        <v>-0.11278230964000001</v>
      </c>
      <c r="AP47" s="53">
        <f>(AP27-AP115)*'Assumptions (Inputs)'!$D$26</f>
        <v>-0.11278230964000001</v>
      </c>
      <c r="AQ47" s="53">
        <f>(AQ27-AQ115)*'Assumptions (Inputs)'!$D$26</f>
        <v>-0.11278230964000001</v>
      </c>
      <c r="AR47" s="53">
        <f>(AR27-AR115)*'Assumptions (Inputs)'!$D$26</f>
        <v>-0.11278230964000001</v>
      </c>
      <c r="AS47" s="53">
        <f>(AS27-AS115)*'Assumptions (Inputs)'!$D$26</f>
        <v>-0.11278230964000001</v>
      </c>
      <c r="AT47" s="53">
        <f>(AT27-AT115)*'Assumptions (Inputs)'!$D$26</f>
        <v>-0.11278230964000001</v>
      </c>
      <c r="AU47" s="53">
        <f>(AU27-AU115)*'Assumptions (Inputs)'!$D$26</f>
        <v>-0.11278230964000001</v>
      </c>
      <c r="AV47" s="53">
        <f>(AV27-AV115)*'Assumptions (Inputs)'!$D$26</f>
        <v>-0.11278230964000001</v>
      </c>
      <c r="AW47" s="53">
        <f>(AW27-AW115)*'Assumptions (Inputs)'!$D$26</f>
        <v>-0.11278230964000001</v>
      </c>
      <c r="AX47" s="53">
        <f>(AX27-AX115)*'Assumptions (Inputs)'!$D$26</f>
        <v>-0.11278230964000001</v>
      </c>
      <c r="AY47" s="53">
        <f>(AY27-AY115)*'Assumptions (Inputs)'!$D$26</f>
        <v>-0.11278230964000001</v>
      </c>
      <c r="AZ47" s="53">
        <f>(AZ27-AZ115)*'Assumptions (Inputs)'!$D$26</f>
        <v>-0.11278230964000001</v>
      </c>
      <c r="BA47" s="53">
        <f>(BA27-BA115)*'Assumptions (Inputs)'!$D$26</f>
        <v>-0.11278230964000001</v>
      </c>
      <c r="BB47" s="53">
        <f>(BB27-BB115)*'Assumptions (Inputs)'!$D$26</f>
        <v>-0.11278230964000001</v>
      </c>
      <c r="BC47" s="53">
        <f>(BC27-BC115)*'Assumptions (Inputs)'!$D$26</f>
        <v>0</v>
      </c>
      <c r="BD47" s="53">
        <f>(BD27-BD115)*'Assumptions (Inputs)'!$D$26</f>
        <v>0</v>
      </c>
      <c r="BE47" s="53">
        <f>(BE27-BE115)*'Assumptions (Inputs)'!$D$26</f>
        <v>0</v>
      </c>
      <c r="BF47" s="53">
        <f>(BF27-BF115)*'Assumptions (Inputs)'!$D$26</f>
        <v>0</v>
      </c>
      <c r="BG47" s="53">
        <f>(BG27-BG115)*'Assumptions (Inputs)'!$D$26</f>
        <v>0</v>
      </c>
      <c r="BH47" s="53">
        <f>(BH27-BH115)*'Assumptions (Inputs)'!$D$26</f>
        <v>0</v>
      </c>
      <c r="BI47" s="53">
        <f>(BI27-BI115)*'Assumptions (Inputs)'!$D$26</f>
        <v>0</v>
      </c>
      <c r="BJ47" s="53">
        <f>(BJ27-BJ115)*'Assumptions (Inputs)'!$D$26</f>
        <v>0</v>
      </c>
      <c r="BK47" s="53">
        <f>(BK27-BK115)*'Assumptions (Inputs)'!$D$26</f>
        <v>0</v>
      </c>
      <c r="BL47" s="53">
        <f>(BL27-BL115)*'Assumptions (Inputs)'!$D$26</f>
        <v>0</v>
      </c>
      <c r="BM47" s="35"/>
      <c r="BN47" s="72">
        <f>SUM(B47:BM47)</f>
        <v>3.3834692891779317E-4</v>
      </c>
      <c r="BO47" s="323"/>
    </row>
    <row r="48" spans="1:107" s="76" customFormat="1" ht="15" customHeight="1" x14ac:dyDescent="0.2">
      <c r="A48" s="34" t="s">
        <v>28</v>
      </c>
      <c r="B48" s="75">
        <f t="shared" ref="B48:BL48" si="28">SUM(B46:B47)</f>
        <v>0</v>
      </c>
      <c r="C48" s="75">
        <f t="shared" si="28"/>
        <v>0</v>
      </c>
      <c r="D48" s="75">
        <f>SUM(D46:D47)</f>
        <v>0</v>
      </c>
      <c r="E48" s="75">
        <f>SUM(E46:E47)</f>
        <v>9.8684520935000006E-2</v>
      </c>
      <c r="F48" s="75">
        <f t="shared" si="28"/>
        <v>0.39298995794058006</v>
      </c>
      <c r="G48" s="75">
        <f t="shared" si="28"/>
        <v>0.65673138903371997</v>
      </c>
      <c r="H48" s="75">
        <f t="shared" si="28"/>
        <v>0.89227724271685993</v>
      </c>
      <c r="I48" s="75">
        <f t="shared" si="28"/>
        <v>1.1016576005635199</v>
      </c>
      <c r="J48" s="75">
        <f t="shared" si="28"/>
        <v>1.2869025441472199</v>
      </c>
      <c r="K48" s="75">
        <f t="shared" si="28"/>
        <v>1.4497601992673799</v>
      </c>
      <c r="L48" s="75">
        <f t="shared" si="28"/>
        <v>1.59197869172342</v>
      </c>
      <c r="M48" s="75">
        <f t="shared" si="28"/>
        <v>1.73081371489026</v>
      </c>
      <c r="N48" s="75">
        <f t="shared" si="28"/>
        <v>1.8696487380571001</v>
      </c>
      <c r="O48" s="75">
        <f t="shared" si="28"/>
        <v>2.0084837612239399</v>
      </c>
      <c r="P48" s="75">
        <f t="shared" si="28"/>
        <v>2.1473187843907797</v>
      </c>
      <c r="Q48" s="75">
        <f t="shared" si="28"/>
        <v>2.2861538075576195</v>
      </c>
      <c r="R48" s="75">
        <f t="shared" si="28"/>
        <v>2.4249888307244594</v>
      </c>
      <c r="S48" s="75">
        <f t="shared" si="28"/>
        <v>2.5638238538912992</v>
      </c>
      <c r="T48" s="75">
        <f t="shared" si="28"/>
        <v>2.702658877058139</v>
      </c>
      <c r="U48" s="75">
        <f t="shared" si="28"/>
        <v>2.8414939002249788</v>
      </c>
      <c r="V48" s="75">
        <f t="shared" si="28"/>
        <v>2.9803289233918187</v>
      </c>
      <c r="W48" s="75">
        <f t="shared" si="28"/>
        <v>3.1191639465586585</v>
      </c>
      <c r="X48" s="75">
        <f t="shared" si="28"/>
        <v>3.2579989697254983</v>
      </c>
      <c r="Y48" s="75">
        <f t="shared" si="28"/>
        <v>3.2710253264889184</v>
      </c>
      <c r="Z48" s="75">
        <f t="shared" si="28"/>
        <v>3.1582430168489184</v>
      </c>
      <c r="AA48" s="75">
        <f t="shared" si="28"/>
        <v>3.0454607072089184</v>
      </c>
      <c r="AB48" s="75">
        <f t="shared" si="28"/>
        <v>2.9326783975689183</v>
      </c>
      <c r="AC48" s="75">
        <f t="shared" si="28"/>
        <v>2.8198960879289183</v>
      </c>
      <c r="AD48" s="75">
        <f t="shared" si="28"/>
        <v>2.7071137782889183</v>
      </c>
      <c r="AE48" s="75">
        <f t="shared" si="28"/>
        <v>2.5943314686489183</v>
      </c>
      <c r="AF48" s="75">
        <f t="shared" si="28"/>
        <v>2.4815491590089183</v>
      </c>
      <c r="AG48" s="75">
        <f t="shared" si="28"/>
        <v>2.3687668493689182</v>
      </c>
      <c r="AH48" s="75">
        <f t="shared" si="28"/>
        <v>2.2559845397289182</v>
      </c>
      <c r="AI48" s="75">
        <f t="shared" si="28"/>
        <v>2.1432022300889182</v>
      </c>
      <c r="AJ48" s="75">
        <f t="shared" si="28"/>
        <v>2.0304199204489182</v>
      </c>
      <c r="AK48" s="75">
        <f t="shared" si="28"/>
        <v>1.9176376108089181</v>
      </c>
      <c r="AL48" s="75">
        <f t="shared" si="28"/>
        <v>1.8048553011689181</v>
      </c>
      <c r="AM48" s="75">
        <f t="shared" si="28"/>
        <v>1.6920729915289181</v>
      </c>
      <c r="AN48" s="75">
        <f t="shared" si="28"/>
        <v>1.5792906818889181</v>
      </c>
      <c r="AO48" s="75">
        <f t="shared" si="28"/>
        <v>1.4665083722489181</v>
      </c>
      <c r="AP48" s="75">
        <f t="shared" si="28"/>
        <v>1.353726062608918</v>
      </c>
      <c r="AQ48" s="75">
        <f t="shared" si="28"/>
        <v>1.240943752968918</v>
      </c>
      <c r="AR48" s="75">
        <f t="shared" si="28"/>
        <v>1.128161443328918</v>
      </c>
      <c r="AS48" s="75">
        <f t="shared" si="28"/>
        <v>1.015379133688918</v>
      </c>
      <c r="AT48" s="75">
        <f t="shared" si="28"/>
        <v>0.90259682404891795</v>
      </c>
      <c r="AU48" s="75">
        <f t="shared" si="28"/>
        <v>0.78981451440891792</v>
      </c>
      <c r="AV48" s="75">
        <f t="shared" si="28"/>
        <v>0.6770322047689179</v>
      </c>
      <c r="AW48" s="75">
        <f t="shared" si="28"/>
        <v>0.56424989512891788</v>
      </c>
      <c r="AX48" s="75">
        <f t="shared" si="28"/>
        <v>0.45146758548891786</v>
      </c>
      <c r="AY48" s="75">
        <f t="shared" si="28"/>
        <v>0.33868527584891783</v>
      </c>
      <c r="AZ48" s="75">
        <f t="shared" si="28"/>
        <v>0.22590296620891781</v>
      </c>
      <c r="BA48" s="75">
        <f t="shared" si="28"/>
        <v>0.1131206565689178</v>
      </c>
      <c r="BB48" s="75">
        <f t="shared" si="28"/>
        <v>3.3834692891779317E-4</v>
      </c>
      <c r="BC48" s="75">
        <f t="shared" si="28"/>
        <v>3.3834692891779317E-4</v>
      </c>
      <c r="BD48" s="75">
        <f t="shared" si="28"/>
        <v>3.3834692891779317E-4</v>
      </c>
      <c r="BE48" s="75">
        <f t="shared" si="28"/>
        <v>3.3834692891779317E-4</v>
      </c>
      <c r="BF48" s="75">
        <f t="shared" si="28"/>
        <v>3.3834692891779317E-4</v>
      </c>
      <c r="BG48" s="75">
        <f t="shared" si="28"/>
        <v>3.3834692891779317E-4</v>
      </c>
      <c r="BH48" s="75">
        <f t="shared" si="28"/>
        <v>3.3834692891779317E-4</v>
      </c>
      <c r="BI48" s="75">
        <f t="shared" si="28"/>
        <v>3.3834692891779317E-4</v>
      </c>
      <c r="BJ48" s="75">
        <f t="shared" si="28"/>
        <v>3.3834692891779317E-4</v>
      </c>
      <c r="BK48" s="75">
        <f t="shared" si="28"/>
        <v>3.3834692891779317E-4</v>
      </c>
      <c r="BL48" s="75">
        <f t="shared" si="28"/>
        <v>3.3834692891779317E-4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Bot="1" x14ac:dyDescent="0.25">
      <c r="A49" s="34" t="s">
        <v>29</v>
      </c>
      <c r="B49" s="66">
        <f t="shared" ref="B49:K49" si="29">AVERAGE(B46,B48)</f>
        <v>0</v>
      </c>
      <c r="C49" s="66">
        <f t="shared" si="29"/>
        <v>0</v>
      </c>
      <c r="D49" s="66">
        <f t="shared" si="29"/>
        <v>0</v>
      </c>
      <c r="E49" s="66">
        <f>AVERAGE(E46,E48)</f>
        <v>4.9342260467500003E-2</v>
      </c>
      <c r="F49" s="66">
        <f t="shared" si="29"/>
        <v>0.24583723943779004</v>
      </c>
      <c r="G49" s="66">
        <f>AVERAGE(G46,G48)</f>
        <v>0.52486067348715004</v>
      </c>
      <c r="H49" s="66">
        <f t="shared" si="29"/>
        <v>0.77450431587529001</v>
      </c>
      <c r="I49" s="66">
        <f t="shared" si="29"/>
        <v>0.99696742164018992</v>
      </c>
      <c r="J49" s="66">
        <f t="shared" si="29"/>
        <v>1.1942800723553699</v>
      </c>
      <c r="K49" s="66">
        <f t="shared" si="29"/>
        <v>1.3683313717073</v>
      </c>
      <c r="L49" s="66">
        <f>AVERAGE(L46,L48)</f>
        <v>1.5208694454953999</v>
      </c>
      <c r="M49" s="66">
        <f>AVERAGE(M46,M48)</f>
        <v>1.6613962033068401</v>
      </c>
      <c r="N49" s="66">
        <f>AVERAGE(N46,N48)</f>
        <v>1.8002312264736799</v>
      </c>
      <c r="O49" s="66">
        <f t="shared" ref="O49:BL49" si="30">AVERAGE(O46,O48)</f>
        <v>1.93906624964052</v>
      </c>
      <c r="P49" s="66">
        <f t="shared" si="30"/>
        <v>2.0779012728073596</v>
      </c>
      <c r="Q49" s="66">
        <f t="shared" si="30"/>
        <v>2.2167362959741999</v>
      </c>
      <c r="R49" s="66">
        <f t="shared" si="30"/>
        <v>2.3555713191410392</v>
      </c>
      <c r="S49" s="66">
        <f t="shared" si="30"/>
        <v>2.4944063423078795</v>
      </c>
      <c r="T49" s="66">
        <f t="shared" si="30"/>
        <v>2.6332413654747189</v>
      </c>
      <c r="U49" s="66">
        <f t="shared" si="30"/>
        <v>2.7720763886415591</v>
      </c>
      <c r="V49" s="66">
        <f t="shared" si="30"/>
        <v>2.9109114118083985</v>
      </c>
      <c r="W49" s="66">
        <f t="shared" si="30"/>
        <v>3.0497464349752388</v>
      </c>
      <c r="X49" s="66">
        <f t="shared" si="30"/>
        <v>3.1885814581420782</v>
      </c>
      <c r="Y49" s="66">
        <f t="shared" si="30"/>
        <v>3.2645121481072081</v>
      </c>
      <c r="Z49" s="66">
        <f t="shared" si="30"/>
        <v>3.2146341716689184</v>
      </c>
      <c r="AA49" s="66">
        <f t="shared" si="30"/>
        <v>3.1018518620289184</v>
      </c>
      <c r="AB49" s="66">
        <f t="shared" si="30"/>
        <v>2.9890695523889184</v>
      </c>
      <c r="AC49" s="66">
        <f t="shared" si="30"/>
        <v>2.8762872427489183</v>
      </c>
      <c r="AD49" s="66">
        <f t="shared" si="30"/>
        <v>2.7635049331089183</v>
      </c>
      <c r="AE49" s="66">
        <f t="shared" si="30"/>
        <v>2.6507226234689183</v>
      </c>
      <c r="AF49" s="66">
        <f t="shared" si="30"/>
        <v>2.5379403138289183</v>
      </c>
      <c r="AG49" s="66">
        <f t="shared" si="30"/>
        <v>2.4251580041889182</v>
      </c>
      <c r="AH49" s="66">
        <f t="shared" si="30"/>
        <v>2.3123756945489182</v>
      </c>
      <c r="AI49" s="66">
        <f t="shared" si="30"/>
        <v>2.1995933849089182</v>
      </c>
      <c r="AJ49" s="66">
        <f t="shared" si="30"/>
        <v>2.0868110752689182</v>
      </c>
      <c r="AK49" s="66">
        <f t="shared" si="30"/>
        <v>1.9740287656289182</v>
      </c>
      <c r="AL49" s="66">
        <f t="shared" si="30"/>
        <v>1.8612464559889181</v>
      </c>
      <c r="AM49" s="66">
        <f t="shared" si="30"/>
        <v>1.7484641463489181</v>
      </c>
      <c r="AN49" s="66">
        <f t="shared" si="30"/>
        <v>1.6356818367089181</v>
      </c>
      <c r="AO49" s="66">
        <f t="shared" si="30"/>
        <v>1.5228995270689181</v>
      </c>
      <c r="AP49" s="66">
        <f t="shared" si="30"/>
        <v>1.410117217428918</v>
      </c>
      <c r="AQ49" s="66">
        <f t="shared" si="30"/>
        <v>1.297334907788918</v>
      </c>
      <c r="AR49" s="66">
        <f t="shared" si="30"/>
        <v>1.184552598148918</v>
      </c>
      <c r="AS49" s="66">
        <f t="shared" si="30"/>
        <v>1.071770288508918</v>
      </c>
      <c r="AT49" s="66">
        <f t="shared" si="30"/>
        <v>0.95898797886891796</v>
      </c>
      <c r="AU49" s="66">
        <f t="shared" si="30"/>
        <v>0.84620566922891793</v>
      </c>
      <c r="AV49" s="66">
        <f t="shared" si="30"/>
        <v>0.73342335958891791</v>
      </c>
      <c r="AW49" s="66">
        <f t="shared" si="30"/>
        <v>0.62064104994891789</v>
      </c>
      <c r="AX49" s="66">
        <f t="shared" si="30"/>
        <v>0.50785874030891787</v>
      </c>
      <c r="AY49" s="66">
        <f t="shared" si="30"/>
        <v>0.39507643066891784</v>
      </c>
      <c r="AZ49" s="66">
        <f t="shared" si="30"/>
        <v>0.28229412102891782</v>
      </c>
      <c r="BA49" s="66">
        <f t="shared" si="30"/>
        <v>0.1695118113889178</v>
      </c>
      <c r="BB49" s="66">
        <f t="shared" si="30"/>
        <v>5.6729501748917797E-2</v>
      </c>
      <c r="BC49" s="66">
        <f t="shared" si="30"/>
        <v>3.3834692891779317E-4</v>
      </c>
      <c r="BD49" s="66">
        <f t="shared" si="30"/>
        <v>3.3834692891779317E-4</v>
      </c>
      <c r="BE49" s="66">
        <f t="shared" si="30"/>
        <v>3.3834692891779317E-4</v>
      </c>
      <c r="BF49" s="66">
        <f t="shared" si="30"/>
        <v>3.3834692891779317E-4</v>
      </c>
      <c r="BG49" s="66">
        <f t="shared" si="30"/>
        <v>3.3834692891779317E-4</v>
      </c>
      <c r="BH49" s="66">
        <f t="shared" si="30"/>
        <v>3.3834692891779317E-4</v>
      </c>
      <c r="BI49" s="66">
        <f t="shared" si="30"/>
        <v>3.3834692891779317E-4</v>
      </c>
      <c r="BJ49" s="66">
        <f t="shared" si="30"/>
        <v>3.3834692891779317E-4</v>
      </c>
      <c r="BK49" s="66">
        <f t="shared" si="30"/>
        <v>3.3834692891779317E-4</v>
      </c>
      <c r="BL49" s="66">
        <f t="shared" si="30"/>
        <v>3.3834692891779317E-4</v>
      </c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36" customFormat="1" ht="15" customHeight="1" thickTop="1" x14ac:dyDescent="0.2">
      <c r="A50" s="79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35"/>
      <c r="BN50" s="52"/>
      <c r="BO50" s="323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</row>
    <row r="51" spans="1:107" s="71" customFormat="1" ht="15" customHeight="1" x14ac:dyDescent="0.2">
      <c r="A51" s="318" t="s">
        <v>73</v>
      </c>
      <c r="B51" s="69">
        <f>B22-B36-B43-B49</f>
        <v>0</v>
      </c>
      <c r="C51" s="69">
        <f t="shared" ref="C51:BH51" si="31">C22-C36-C43-C49</f>
        <v>0</v>
      </c>
      <c r="D51" s="69">
        <f t="shared" si="31"/>
        <v>0</v>
      </c>
      <c r="E51" s="69">
        <f t="shared" si="31"/>
        <v>42.084610397637498</v>
      </c>
      <c r="F51" s="69">
        <f t="shared" si="31"/>
        <v>82.46220631660934</v>
      </c>
      <c r="G51" s="69">
        <f t="shared" si="31"/>
        <v>79.112831987169741</v>
      </c>
      <c r="H51" s="69">
        <f t="shared" si="31"/>
        <v>75.887756776296854</v>
      </c>
      <c r="I51" s="69">
        <f t="shared" si="31"/>
        <v>72.777676143445348</v>
      </c>
      <c r="J51" s="69">
        <f t="shared" si="31"/>
        <v>69.77400128195805</v>
      </c>
      <c r="K51" s="69">
        <f t="shared" si="31"/>
        <v>66.868739830084493</v>
      </c>
      <c r="L51" s="69">
        <f t="shared" si="31"/>
        <v>64.054495870980986</v>
      </c>
      <c r="M51" s="69">
        <f t="shared" si="31"/>
        <v>61.291069017932593</v>
      </c>
      <c r="N51" s="69">
        <f t="shared" si="31"/>
        <v>58.534799503765193</v>
      </c>
      <c r="O51" s="69">
        <f t="shared" si="31"/>
        <v>55.778529989597807</v>
      </c>
      <c r="P51" s="69">
        <f t="shared" si="31"/>
        <v>53.0222604754304</v>
      </c>
      <c r="Q51" s="69">
        <f t="shared" si="31"/>
        <v>50.265990961263007</v>
      </c>
      <c r="R51" s="69">
        <f t="shared" si="31"/>
        <v>47.5097214470956</v>
      </c>
      <c r="S51" s="69">
        <f t="shared" si="31"/>
        <v>44.753451932928215</v>
      </c>
      <c r="T51" s="69">
        <f t="shared" si="31"/>
        <v>41.997182418760808</v>
      </c>
      <c r="U51" s="69">
        <f t="shared" si="31"/>
        <v>39.240912904593408</v>
      </c>
      <c r="V51" s="69">
        <f t="shared" si="31"/>
        <v>36.484643390426001</v>
      </c>
      <c r="W51" s="69">
        <f t="shared" si="31"/>
        <v>33.728373876258601</v>
      </c>
      <c r="X51" s="69">
        <f t="shared" si="31"/>
        <v>30.972104362091198</v>
      </c>
      <c r="Y51" s="69">
        <f t="shared" si="31"/>
        <v>28.481968565315647</v>
      </c>
      <c r="Z51" s="69">
        <f t="shared" si="31"/>
        <v>26.524100203323794</v>
      </c>
      <c r="AA51" s="69">
        <f t="shared" si="31"/>
        <v>24.832365558723794</v>
      </c>
      <c r="AB51" s="69">
        <f t="shared" si="31"/>
        <v>23.14063091412379</v>
      </c>
      <c r="AC51" s="69">
        <f t="shared" si="31"/>
        <v>21.448896269523789</v>
      </c>
      <c r="AD51" s="69">
        <f t="shared" si="31"/>
        <v>19.757161624923786</v>
      </c>
      <c r="AE51" s="69">
        <f t="shared" si="31"/>
        <v>18.065426980323785</v>
      </c>
      <c r="AF51" s="69">
        <f t="shared" si="31"/>
        <v>16.373692335723781</v>
      </c>
      <c r="AG51" s="69">
        <f t="shared" si="31"/>
        <v>14.681957691123781</v>
      </c>
      <c r="AH51" s="69">
        <f t="shared" si="31"/>
        <v>12.990223046523777</v>
      </c>
      <c r="AI51" s="69">
        <f t="shared" si="31"/>
        <v>11.298488401923777</v>
      </c>
      <c r="AJ51" s="69">
        <f t="shared" si="31"/>
        <v>9.6067537573237729</v>
      </c>
      <c r="AK51" s="69">
        <f t="shared" si="31"/>
        <v>7.9150191127237735</v>
      </c>
      <c r="AL51" s="69">
        <f t="shared" si="31"/>
        <v>6.2232844681237696</v>
      </c>
      <c r="AM51" s="69">
        <f t="shared" si="31"/>
        <v>4.5315498235237683</v>
      </c>
      <c r="AN51" s="69">
        <f t="shared" si="31"/>
        <v>2.8398151789237662</v>
      </c>
      <c r="AO51" s="69">
        <f t="shared" si="31"/>
        <v>1.1480805343237641</v>
      </c>
      <c r="AP51" s="69">
        <f t="shared" si="31"/>
        <v>-0.543654110276238</v>
      </c>
      <c r="AQ51" s="69">
        <f t="shared" si="31"/>
        <v>-2.2353887548762401</v>
      </c>
      <c r="AR51" s="69">
        <f t="shared" si="31"/>
        <v>-3.9271233994762422</v>
      </c>
      <c r="AS51" s="69">
        <f t="shared" si="31"/>
        <v>-5.6188580440762443</v>
      </c>
      <c r="AT51" s="69">
        <f t="shared" si="31"/>
        <v>-7.3105926886762465</v>
      </c>
      <c r="AU51" s="69">
        <f t="shared" si="31"/>
        <v>-9.0023273332762486</v>
      </c>
      <c r="AV51" s="69">
        <f t="shared" si="31"/>
        <v>-10.694061977876252</v>
      </c>
      <c r="AW51" s="69">
        <f t="shared" si="31"/>
        <v>-12.385796622476253</v>
      </c>
      <c r="AX51" s="69">
        <f t="shared" si="31"/>
        <v>-14.077531267076257</v>
      </c>
      <c r="AY51" s="69">
        <f t="shared" si="31"/>
        <v>-15.769265911676257</v>
      </c>
      <c r="AZ51" s="69">
        <f t="shared" si="31"/>
        <v>-17.461000556276261</v>
      </c>
      <c r="BA51" s="69">
        <f t="shared" si="31"/>
        <v>-19.152735200876261</v>
      </c>
      <c r="BB51" s="69">
        <f t="shared" si="31"/>
        <v>-10.000016995476232</v>
      </c>
      <c r="BC51" s="69">
        <f>BC22-BC36-BC43-BC49</f>
        <v>-1.4314677762009842E-3</v>
      </c>
      <c r="BD51" s="69">
        <f>BD22-BD36-BD43-BD49</f>
        <v>-1.4314677762009842E-3</v>
      </c>
      <c r="BE51" s="69">
        <f t="shared" si="31"/>
        <v>-1.4314677762009842E-3</v>
      </c>
      <c r="BF51" s="69">
        <f t="shared" si="31"/>
        <v>-1.4314677762009842E-3</v>
      </c>
      <c r="BG51" s="69">
        <f t="shared" si="31"/>
        <v>-1.4314677762009842E-3</v>
      </c>
      <c r="BH51" s="69">
        <f t="shared" si="31"/>
        <v>-1.4314677762009842E-3</v>
      </c>
      <c r="BI51" s="69">
        <f>BI22-BI36-BI43-BI49</f>
        <v>-1.4314677762009842E-3</v>
      </c>
      <c r="BJ51" s="69">
        <f>BJ22-BJ36-BJ43-BJ49</f>
        <v>-1.4314677762009842E-3</v>
      </c>
      <c r="BK51" s="69">
        <f>BK22-BK36-BK43-BK49</f>
        <v>-1.4314677762009842E-3</v>
      </c>
      <c r="BL51" s="69">
        <f>BL22-BL36-BL43-BL49</f>
        <v>-1.4314677762009842E-3</v>
      </c>
      <c r="BM51" s="110"/>
      <c r="BN51" s="72"/>
      <c r="BO51" s="324"/>
    </row>
    <row r="52" spans="1:107" s="36" customFormat="1" ht="15" customHeight="1" x14ac:dyDescent="0.2">
      <c r="A52" s="67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35"/>
      <c r="BN52" s="52"/>
      <c r="BO52" s="323"/>
    </row>
    <row r="53" spans="1:107" s="71" customFormat="1" ht="15" customHeight="1" x14ac:dyDescent="0.2">
      <c r="A53" s="77" t="s">
        <v>54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110"/>
      <c r="BN53" s="69"/>
      <c r="BO53" s="324"/>
    </row>
    <row r="54" spans="1:107" s="36" customFormat="1" ht="15" customHeight="1" x14ac:dyDescent="0.2">
      <c r="A54" s="35" t="s">
        <v>70</v>
      </c>
      <c r="B54" s="78">
        <f>(+B33-B115)*'Assumptions (Inputs)'!$E$31/'Assumptions (Inputs)'!$E$30</f>
        <v>0</v>
      </c>
      <c r="C54" s="78">
        <f>(+C33-C115)*'Assumptions (Inputs)'!$E$31/'Assumptions (Inputs)'!$E$30</f>
        <v>0</v>
      </c>
      <c r="D54" s="78">
        <f>(+D33-D115)*'Assumptions (Inputs)'!$E$31/'Assumptions (Inputs)'!$E$30</f>
        <v>0</v>
      </c>
      <c r="E54" s="78">
        <f>(+E33-E115)*'Assumptions (Inputs)'!$E$31/'Assumptions (Inputs)'!$E$30</f>
        <v>0.28002493684745744</v>
      </c>
      <c r="F54" s="78">
        <f>(+F33-F115)*'Assumptions (Inputs)'!$E$31/'Assumptions (Inputs)'!$E$30</f>
        <v>0.28002493684745744</v>
      </c>
      <c r="G54" s="78">
        <f>(+G33-G115)*'Assumptions (Inputs)'!$E$31/'Assumptions (Inputs)'!$E$30</f>
        <v>0.28002493684745744</v>
      </c>
      <c r="H54" s="78">
        <f>(+H33-H115)*'Assumptions (Inputs)'!$E$31/'Assumptions (Inputs)'!$E$30</f>
        <v>0.28002493684745744</v>
      </c>
      <c r="I54" s="78">
        <f>(+I33-I115)*'Assumptions (Inputs)'!$E$31/'Assumptions (Inputs)'!$E$30</f>
        <v>0.28002493684745744</v>
      </c>
      <c r="J54" s="78">
        <f>(+J33-J115)*'Assumptions (Inputs)'!$E$31/'Assumptions (Inputs)'!$E$30</f>
        <v>0.28002493684745744</v>
      </c>
      <c r="K54" s="78">
        <f>(+K33-K115)*'Assumptions (Inputs)'!$E$31/'Assumptions (Inputs)'!$E$30</f>
        <v>0.28002493684745744</v>
      </c>
      <c r="L54" s="78">
        <f>(+L33-L115)*'Assumptions (Inputs)'!$E$31/'Assumptions (Inputs)'!$E$30</f>
        <v>0.28002493684745744</v>
      </c>
      <c r="M54" s="78">
        <f>(+M33-M115)*'Assumptions (Inputs)'!$E$31/'Assumptions (Inputs)'!$E$30</f>
        <v>0.28002493684745744</v>
      </c>
      <c r="N54" s="78">
        <f>(+N33-N115)*'Assumptions (Inputs)'!$E$31/'Assumptions (Inputs)'!$E$30</f>
        <v>0.28002493684745744</v>
      </c>
      <c r="O54" s="78">
        <f>(+O33-O115)*'Assumptions (Inputs)'!$E$31/'Assumptions (Inputs)'!$E$30</f>
        <v>0.28002493684745744</v>
      </c>
      <c r="P54" s="78">
        <f>(+P33-P115)*'Assumptions (Inputs)'!$E$31/'Assumptions (Inputs)'!$E$30</f>
        <v>0.28002493684745744</v>
      </c>
      <c r="Q54" s="78">
        <f>(+Q33-Q115)*'Assumptions (Inputs)'!$E$31/'Assumptions (Inputs)'!$E$30</f>
        <v>0.28002493684745744</v>
      </c>
      <c r="R54" s="78">
        <f>(+R33-R115)*'Assumptions (Inputs)'!$E$31/'Assumptions (Inputs)'!$E$30</f>
        <v>0.28002493684745744</v>
      </c>
      <c r="S54" s="78">
        <f>(+S33-S115)*'Assumptions (Inputs)'!$E$31/'Assumptions (Inputs)'!$E$30</f>
        <v>0.28002493684745744</v>
      </c>
      <c r="T54" s="78">
        <f>(+T33-T115)*'Assumptions (Inputs)'!$E$31/'Assumptions (Inputs)'!$E$30</f>
        <v>0.28002493684745744</v>
      </c>
      <c r="U54" s="78">
        <f>(+U33-U115)*'Assumptions (Inputs)'!$E$31/'Assumptions (Inputs)'!$E$30</f>
        <v>0.28002493684745744</v>
      </c>
      <c r="V54" s="78">
        <f>(+V33-V115)*'Assumptions (Inputs)'!$E$31/'Assumptions (Inputs)'!$E$30</f>
        <v>0.28002493684745744</v>
      </c>
      <c r="W54" s="78">
        <f>(+W33-W115)*'Assumptions (Inputs)'!$E$31/'Assumptions (Inputs)'!$E$30</f>
        <v>0.28002493684745744</v>
      </c>
      <c r="X54" s="78">
        <f>(+X33-X115)*'Assumptions (Inputs)'!$E$31/'Assumptions (Inputs)'!$E$30</f>
        <v>0.28002493684745744</v>
      </c>
      <c r="Y54" s="78">
        <f>(+Y33-Y115)*'Assumptions (Inputs)'!$E$31/'Assumptions (Inputs)'!$E$30</f>
        <v>0.28002493684745744</v>
      </c>
      <c r="Z54" s="78">
        <f>(+Z33-Z115)*'Assumptions (Inputs)'!$E$31/'Assumptions (Inputs)'!$E$30</f>
        <v>0.28002493684745744</v>
      </c>
      <c r="AA54" s="78">
        <f>(+AA33-AA115)*'Assumptions (Inputs)'!$E$31/'Assumptions (Inputs)'!$E$30</f>
        <v>0.28002493684745744</v>
      </c>
      <c r="AB54" s="78">
        <f>(+AB33-AB115)*'Assumptions (Inputs)'!$E$31/'Assumptions (Inputs)'!$E$30</f>
        <v>0.28002493684745744</v>
      </c>
      <c r="AC54" s="78">
        <f>(+AC33-AC115)*'Assumptions (Inputs)'!$E$31/'Assumptions (Inputs)'!$E$30</f>
        <v>0.28002493684745744</v>
      </c>
      <c r="AD54" s="78">
        <f>(+AD33-AD115)*'Assumptions (Inputs)'!$E$31/'Assumptions (Inputs)'!$E$30</f>
        <v>0.28002493684745744</v>
      </c>
      <c r="AE54" s="78">
        <f>(+AE33-AE115)*'Assumptions (Inputs)'!$E$31/'Assumptions (Inputs)'!$E$30</f>
        <v>0.28002493684745744</v>
      </c>
      <c r="AF54" s="78">
        <f>(+AF33-AF115)*'Assumptions (Inputs)'!$E$31/'Assumptions (Inputs)'!$E$30</f>
        <v>0.28002493684745744</v>
      </c>
      <c r="AG54" s="78">
        <f>(+AG33-AG115)*'Assumptions (Inputs)'!$E$31/'Assumptions (Inputs)'!$E$30</f>
        <v>0.28002493684745744</v>
      </c>
      <c r="AH54" s="78">
        <f>(+AH33-AH115)*'Assumptions (Inputs)'!$E$31/'Assumptions (Inputs)'!$E$30</f>
        <v>0.28002493684745744</v>
      </c>
      <c r="AI54" s="78">
        <f>(+AI33-AI115)*'Assumptions (Inputs)'!$E$31/'Assumptions (Inputs)'!$E$30</f>
        <v>0.28002493684745744</v>
      </c>
      <c r="AJ54" s="78">
        <f>(+AJ33-AJ115)*'Assumptions (Inputs)'!$E$31/'Assumptions (Inputs)'!$E$30</f>
        <v>0.28002493684745744</v>
      </c>
      <c r="AK54" s="78">
        <f>(+AK33-AK115)*'Assumptions (Inputs)'!$E$31/'Assumptions (Inputs)'!$E$30</f>
        <v>0.28002493684745744</v>
      </c>
      <c r="AL54" s="78">
        <f>(+AL33-AL115)*'Assumptions (Inputs)'!$E$31/'Assumptions (Inputs)'!$E$30</f>
        <v>0.28002493684745744</v>
      </c>
      <c r="AM54" s="78">
        <f>(+AM33-AM115)*'Assumptions (Inputs)'!$E$31/'Assumptions (Inputs)'!$E$30</f>
        <v>0.28002493684745744</v>
      </c>
      <c r="AN54" s="78">
        <f>(+AN33-AN115)*'Assumptions (Inputs)'!$E$31/'Assumptions (Inputs)'!$E$30</f>
        <v>0.28002493684745744</v>
      </c>
      <c r="AO54" s="78">
        <f>(+AO33-AO115)*'Assumptions (Inputs)'!$E$31/'Assumptions (Inputs)'!$E$30</f>
        <v>0.28002493684745744</v>
      </c>
      <c r="AP54" s="78">
        <f>(+AP33-AP115)*'Assumptions (Inputs)'!$E$31/'Assumptions (Inputs)'!$E$30</f>
        <v>0.28002493684745744</v>
      </c>
      <c r="AQ54" s="78">
        <f>(+AQ33-AQ115)*'Assumptions (Inputs)'!$E$31/'Assumptions (Inputs)'!$E$30</f>
        <v>0.28002493684745744</v>
      </c>
      <c r="AR54" s="78">
        <f>(+AR33-AR115)*'Assumptions (Inputs)'!$E$31/'Assumptions (Inputs)'!$E$30</f>
        <v>0.28002493684745744</v>
      </c>
      <c r="AS54" s="78">
        <f>(+AS33-AS115)*'Assumptions (Inputs)'!$E$31/'Assumptions (Inputs)'!$E$30</f>
        <v>0.28002493684745744</v>
      </c>
      <c r="AT54" s="78">
        <f>(+AT33-AT115)*'Assumptions (Inputs)'!$E$31/'Assumptions (Inputs)'!$E$30</f>
        <v>0.28002493684745744</v>
      </c>
      <c r="AU54" s="78">
        <f>(+AU33-AU115)*'Assumptions (Inputs)'!$E$31/'Assumptions (Inputs)'!$E$30</f>
        <v>0.28002493684745744</v>
      </c>
      <c r="AV54" s="78">
        <f>(+AV33-AV115)*'Assumptions (Inputs)'!$E$31/'Assumptions (Inputs)'!$E$30</f>
        <v>0.28002493684745744</v>
      </c>
      <c r="AW54" s="78">
        <f>(+AW33-AW115)*'Assumptions (Inputs)'!$E$31/'Assumptions (Inputs)'!$E$30</f>
        <v>0.28002493684745744</v>
      </c>
      <c r="AX54" s="78">
        <f>(+AX33-AX115)*'Assumptions (Inputs)'!$E$31/'Assumptions (Inputs)'!$E$30</f>
        <v>0.28002493684745744</v>
      </c>
      <c r="AY54" s="78">
        <f>(+AY33-AY115)*'Assumptions (Inputs)'!$E$31/'Assumptions (Inputs)'!$E$30</f>
        <v>0.28002493684745744</v>
      </c>
      <c r="AZ54" s="78">
        <f>(+AZ33-AZ115)*'Assumptions (Inputs)'!$E$31/'Assumptions (Inputs)'!$E$30</f>
        <v>0.28002493684745744</v>
      </c>
      <c r="BA54" s="78">
        <f>(+BA33-BA115)*'Assumptions (Inputs)'!$E$31/'Assumptions (Inputs)'!$E$30</f>
        <v>0.28002493684745744</v>
      </c>
      <c r="BB54" s="78">
        <f>(+BB33-BB115)*'Assumptions (Inputs)'!$E$31/'Assumptions (Inputs)'!$E$30</f>
        <v>0.28002493684745744</v>
      </c>
      <c r="BC54" s="78">
        <f>(+BC33-BC115)*'Assumptions (Inputs)'!$E$31/'Assumptions (Inputs)'!$E$30</f>
        <v>0</v>
      </c>
      <c r="BD54" s="78">
        <f>(+BD33-BD115)*'Assumptions (Inputs)'!$E$31/'Assumptions (Inputs)'!$E$30</f>
        <v>0</v>
      </c>
      <c r="BE54" s="78">
        <f>(+BE33-BE115)*'Assumptions (Inputs)'!$E$31/'Assumptions (Inputs)'!$E$30</f>
        <v>0</v>
      </c>
      <c r="BF54" s="78">
        <f>(+BF33-BF115)*'Assumptions (Inputs)'!$E$31/'Assumptions (Inputs)'!$E$30</f>
        <v>0</v>
      </c>
      <c r="BG54" s="78">
        <f>(+BG33-BG115)*'Assumptions (Inputs)'!$E$31/'Assumptions (Inputs)'!$E$30</f>
        <v>0</v>
      </c>
      <c r="BH54" s="78">
        <f>(+BH33-BH115)*'Assumptions (Inputs)'!$E$31/'Assumptions (Inputs)'!$E$30</f>
        <v>0</v>
      </c>
      <c r="BI54" s="78">
        <f>(+BI33-BI115)*'Assumptions (Inputs)'!$E$31/'Assumptions (Inputs)'!$E$30</f>
        <v>0</v>
      </c>
      <c r="BJ54" s="78">
        <f>(+BJ33-BJ115)*'Assumptions (Inputs)'!$E$31/'Assumptions (Inputs)'!$E$30</f>
        <v>0</v>
      </c>
      <c r="BK54" s="78">
        <f>(+BK33-BK115)*'Assumptions (Inputs)'!$E$31/'Assumptions (Inputs)'!$E$30</f>
        <v>0</v>
      </c>
      <c r="BL54" s="78">
        <f>(+BL33-BL115)*'Assumptions (Inputs)'!$E$31/'Assumptions (Inputs)'!$E$30</f>
        <v>0</v>
      </c>
      <c r="BM54" s="96"/>
      <c r="BN54" s="72">
        <f>SUM(B54:BM54)</f>
        <v>14.001246842372872</v>
      </c>
      <c r="BO54" s="329"/>
    </row>
    <row r="55" spans="1:107" s="36" customFormat="1" ht="15" customHeight="1" x14ac:dyDescent="0.2">
      <c r="A55" s="34" t="s">
        <v>53</v>
      </c>
      <c r="B55" s="72">
        <f t="shared" ref="B55:BL55" si="32">B33</f>
        <v>0</v>
      </c>
      <c r="C55" s="72">
        <f t="shared" si="32"/>
        <v>0</v>
      </c>
      <c r="D55" s="72">
        <f t="shared" si="32"/>
        <v>0</v>
      </c>
      <c r="E55" s="72">
        <f t="shared" si="32"/>
        <v>2.1688905699999999</v>
      </c>
      <c r="F55" s="72">
        <f t="shared" si="32"/>
        <v>2.1688905699999999</v>
      </c>
      <c r="G55" s="72">
        <f t="shared" si="32"/>
        <v>2.1688905699999999</v>
      </c>
      <c r="H55" s="72">
        <f t="shared" si="32"/>
        <v>2.1688905699999999</v>
      </c>
      <c r="I55" s="72">
        <f t="shared" si="32"/>
        <v>2.1688905699999999</v>
      </c>
      <c r="J55" s="72">
        <f t="shared" si="32"/>
        <v>2.1688905699999999</v>
      </c>
      <c r="K55" s="72">
        <f t="shared" si="32"/>
        <v>2.1688905699999999</v>
      </c>
      <c r="L55" s="72">
        <f t="shared" si="32"/>
        <v>2.1688905699999999</v>
      </c>
      <c r="M55" s="72">
        <f t="shared" si="32"/>
        <v>2.1688905699999999</v>
      </c>
      <c r="N55" s="72">
        <f t="shared" si="32"/>
        <v>2.1688905699999999</v>
      </c>
      <c r="O55" s="72">
        <f t="shared" si="32"/>
        <v>2.1688905699999999</v>
      </c>
      <c r="P55" s="72">
        <f t="shared" si="32"/>
        <v>2.1688905699999999</v>
      </c>
      <c r="Q55" s="72">
        <f t="shared" si="32"/>
        <v>2.1688905699999999</v>
      </c>
      <c r="R55" s="72">
        <f t="shared" si="32"/>
        <v>2.1688905699999999</v>
      </c>
      <c r="S55" s="72">
        <f t="shared" si="32"/>
        <v>2.1688905699999999</v>
      </c>
      <c r="T55" s="72">
        <f t="shared" si="32"/>
        <v>2.1688905699999999</v>
      </c>
      <c r="U55" s="72">
        <f t="shared" si="32"/>
        <v>2.1688905699999999</v>
      </c>
      <c r="V55" s="72">
        <f t="shared" si="32"/>
        <v>2.1688905699999999</v>
      </c>
      <c r="W55" s="72">
        <f t="shared" si="32"/>
        <v>2.1688905699999999</v>
      </c>
      <c r="X55" s="72">
        <f t="shared" si="32"/>
        <v>2.1688905699999999</v>
      </c>
      <c r="Y55" s="72">
        <f t="shared" si="32"/>
        <v>2.1688905699999999</v>
      </c>
      <c r="Z55" s="72">
        <f t="shared" si="32"/>
        <v>2.1688905699999999</v>
      </c>
      <c r="AA55" s="72">
        <f t="shared" si="32"/>
        <v>2.1688905699999999</v>
      </c>
      <c r="AB55" s="72">
        <f t="shared" si="32"/>
        <v>2.1688905699999999</v>
      </c>
      <c r="AC55" s="72">
        <f t="shared" si="32"/>
        <v>2.1688905699999999</v>
      </c>
      <c r="AD55" s="72">
        <f t="shared" si="32"/>
        <v>2.1688905699999999</v>
      </c>
      <c r="AE55" s="72">
        <f t="shared" si="32"/>
        <v>2.1688905699999999</v>
      </c>
      <c r="AF55" s="72">
        <f t="shared" si="32"/>
        <v>2.1688905699999999</v>
      </c>
      <c r="AG55" s="72">
        <f t="shared" si="32"/>
        <v>2.1688905699999999</v>
      </c>
      <c r="AH55" s="72">
        <f t="shared" si="32"/>
        <v>2.1688905699999999</v>
      </c>
      <c r="AI55" s="72">
        <f t="shared" si="32"/>
        <v>2.1688905699999999</v>
      </c>
      <c r="AJ55" s="72">
        <f t="shared" si="32"/>
        <v>2.1688905699999999</v>
      </c>
      <c r="AK55" s="72">
        <f t="shared" si="32"/>
        <v>2.1688905699999999</v>
      </c>
      <c r="AL55" s="72">
        <f t="shared" si="32"/>
        <v>2.1688905699999999</v>
      </c>
      <c r="AM55" s="72">
        <f t="shared" si="32"/>
        <v>2.1688905699999999</v>
      </c>
      <c r="AN55" s="72">
        <f t="shared" si="32"/>
        <v>2.1688905699999999</v>
      </c>
      <c r="AO55" s="72">
        <f t="shared" si="32"/>
        <v>2.1688905699999999</v>
      </c>
      <c r="AP55" s="72">
        <f t="shared" si="32"/>
        <v>2.1688905699999999</v>
      </c>
      <c r="AQ55" s="72">
        <f t="shared" si="32"/>
        <v>2.1688905699999999</v>
      </c>
      <c r="AR55" s="72">
        <f t="shared" si="32"/>
        <v>2.1688905699999999</v>
      </c>
      <c r="AS55" s="72">
        <f t="shared" si="32"/>
        <v>2.1688905699999999</v>
      </c>
      <c r="AT55" s="72">
        <f t="shared" si="32"/>
        <v>2.1688905699999999</v>
      </c>
      <c r="AU55" s="72">
        <f t="shared" si="32"/>
        <v>2.1688905699999999</v>
      </c>
      <c r="AV55" s="72">
        <f t="shared" si="32"/>
        <v>2.1688905699999999</v>
      </c>
      <c r="AW55" s="72">
        <f t="shared" si="32"/>
        <v>2.1688905699999999</v>
      </c>
      <c r="AX55" s="72">
        <f t="shared" si="32"/>
        <v>2.1688905699999999</v>
      </c>
      <c r="AY55" s="72">
        <f t="shared" si="32"/>
        <v>2.1688905699999999</v>
      </c>
      <c r="AZ55" s="72">
        <f t="shared" si="32"/>
        <v>2.1688905699999999</v>
      </c>
      <c r="BA55" s="72">
        <f t="shared" si="32"/>
        <v>2.1688905699999999</v>
      </c>
      <c r="BB55" s="72">
        <f t="shared" si="32"/>
        <v>2.1688905699999999</v>
      </c>
      <c r="BC55" s="72">
        <f t="shared" si="32"/>
        <v>0</v>
      </c>
      <c r="BD55" s="72">
        <f t="shared" si="32"/>
        <v>0</v>
      </c>
      <c r="BE55" s="72">
        <f t="shared" si="32"/>
        <v>0</v>
      </c>
      <c r="BF55" s="72">
        <f t="shared" si="32"/>
        <v>0</v>
      </c>
      <c r="BG55" s="72">
        <f t="shared" si="32"/>
        <v>0</v>
      </c>
      <c r="BH55" s="72">
        <f t="shared" si="32"/>
        <v>0</v>
      </c>
      <c r="BI55" s="72">
        <f t="shared" si="32"/>
        <v>0</v>
      </c>
      <c r="BJ55" s="72">
        <f t="shared" si="32"/>
        <v>0</v>
      </c>
      <c r="BK55" s="72">
        <f t="shared" si="32"/>
        <v>0</v>
      </c>
      <c r="BL55" s="72">
        <f t="shared" si="32"/>
        <v>0</v>
      </c>
      <c r="BM55" s="35"/>
      <c r="BN55" s="72">
        <f>SUM(B55:BM55)</f>
        <v>108.44452850000006</v>
      </c>
      <c r="BO55" s="323"/>
    </row>
    <row r="56" spans="1:107" s="36" customFormat="1" ht="15" customHeight="1" x14ac:dyDescent="0.2">
      <c r="A56" s="34" t="s">
        <v>65</v>
      </c>
      <c r="B56" s="65">
        <f>B21*'Assumptions (Inputs)'!$D$48</f>
        <v>0</v>
      </c>
      <c r="C56" s="65">
        <f>C21*'Assumptions (Inputs)'!$D$48</f>
        <v>0</v>
      </c>
      <c r="D56" s="65">
        <f>D21*'Assumptions (Inputs)'!$D$48</f>
        <v>0</v>
      </c>
      <c r="E56" s="65">
        <f>E21*'Assumptions (Inputs)'!$D$48</f>
        <v>4.3377811399999997</v>
      </c>
      <c r="F56" s="65">
        <f>F21*'Assumptions (Inputs)'!$D$48</f>
        <v>4.3377811399999997</v>
      </c>
      <c r="G56" s="65">
        <f>G21*'Assumptions (Inputs)'!$D$48</f>
        <v>4.3377811399999997</v>
      </c>
      <c r="H56" s="65">
        <f>H21*'Assumptions (Inputs)'!$D$48</f>
        <v>4.3377811399999997</v>
      </c>
      <c r="I56" s="65">
        <f>I21*'Assumptions (Inputs)'!$D$48</f>
        <v>4.3377811399999997</v>
      </c>
      <c r="J56" s="65">
        <f>J21*'Assumptions (Inputs)'!$D$48</f>
        <v>4.3377811399999997</v>
      </c>
      <c r="K56" s="65">
        <f>K21*'Assumptions (Inputs)'!$D$48</f>
        <v>4.3377811399999997</v>
      </c>
      <c r="L56" s="65">
        <f>L21*'Assumptions (Inputs)'!$D$48</f>
        <v>4.3377811399999997</v>
      </c>
      <c r="M56" s="65">
        <f>M21*'Assumptions (Inputs)'!$D$48</f>
        <v>4.3377811399999997</v>
      </c>
      <c r="N56" s="65">
        <f>N21*'Assumptions (Inputs)'!$D$48</f>
        <v>4.3377811399999997</v>
      </c>
      <c r="O56" s="65">
        <f>O21*'Assumptions (Inputs)'!$D$48</f>
        <v>4.3377811399999997</v>
      </c>
      <c r="P56" s="65">
        <f>P21*'Assumptions (Inputs)'!$D$48</f>
        <v>4.3377811399999997</v>
      </c>
      <c r="Q56" s="65">
        <f>Q21*'Assumptions (Inputs)'!$D$48</f>
        <v>4.3377811399999997</v>
      </c>
      <c r="R56" s="65">
        <f>R21*'Assumptions (Inputs)'!$D$48</f>
        <v>4.3377811399999997</v>
      </c>
      <c r="S56" s="65">
        <f>S21*'Assumptions (Inputs)'!$D$48</f>
        <v>4.3377811399999997</v>
      </c>
      <c r="T56" s="65">
        <f>T21*'Assumptions (Inputs)'!$D$48</f>
        <v>4.3377811399999997</v>
      </c>
      <c r="U56" s="65">
        <f>U21*'Assumptions (Inputs)'!$D$48</f>
        <v>4.3377811399999997</v>
      </c>
      <c r="V56" s="65">
        <f>V21*'Assumptions (Inputs)'!$D$48</f>
        <v>4.3377811399999997</v>
      </c>
      <c r="W56" s="65">
        <f>W21*'Assumptions (Inputs)'!$D$48</f>
        <v>4.3377811399999997</v>
      </c>
      <c r="X56" s="65">
        <f>X21*'Assumptions (Inputs)'!$D$48</f>
        <v>4.3377811399999997</v>
      </c>
      <c r="Y56" s="65">
        <f>Y21*'Assumptions (Inputs)'!$D$48</f>
        <v>4.3377811399999997</v>
      </c>
      <c r="Z56" s="65">
        <f>Z21*'Assumptions (Inputs)'!$D$48</f>
        <v>4.3377811399999997</v>
      </c>
      <c r="AA56" s="65">
        <f>AA21*'Assumptions (Inputs)'!$D$48</f>
        <v>4.3377811399999997</v>
      </c>
      <c r="AB56" s="65">
        <f>AB21*'Assumptions (Inputs)'!$D$48</f>
        <v>4.3377811399999997</v>
      </c>
      <c r="AC56" s="65">
        <f>AC21*'Assumptions (Inputs)'!$D$48</f>
        <v>4.3377811399999997</v>
      </c>
      <c r="AD56" s="65">
        <f>AD21*'Assumptions (Inputs)'!$D$48</f>
        <v>4.3377811399999997</v>
      </c>
      <c r="AE56" s="65">
        <f>AE21*'Assumptions (Inputs)'!$D$48</f>
        <v>4.3377811399999997</v>
      </c>
      <c r="AF56" s="65">
        <f>AF21*'Assumptions (Inputs)'!$D$48</f>
        <v>4.3377811399999997</v>
      </c>
      <c r="AG56" s="65">
        <f>AG21*'Assumptions (Inputs)'!$D$48</f>
        <v>4.3377811399999997</v>
      </c>
      <c r="AH56" s="65">
        <f>AH21*'Assumptions (Inputs)'!$D$48</f>
        <v>4.3377811399999997</v>
      </c>
      <c r="AI56" s="65">
        <f>AI21*'Assumptions (Inputs)'!$D$48</f>
        <v>4.3377811399999997</v>
      </c>
      <c r="AJ56" s="65">
        <f>AJ21*'Assumptions (Inputs)'!$D$48</f>
        <v>4.3377811399999997</v>
      </c>
      <c r="AK56" s="65">
        <f>AK21*'Assumptions (Inputs)'!$D$48</f>
        <v>4.3377811399999997</v>
      </c>
      <c r="AL56" s="65">
        <f>AL21*'Assumptions (Inputs)'!$D$48</f>
        <v>4.3377811399999997</v>
      </c>
      <c r="AM56" s="65">
        <f>AM21*'Assumptions (Inputs)'!$D$48</f>
        <v>4.3377811399999997</v>
      </c>
      <c r="AN56" s="65">
        <f>AN21*'Assumptions (Inputs)'!$D$48</f>
        <v>4.3377811399999997</v>
      </c>
      <c r="AO56" s="65">
        <f>AO21*'Assumptions (Inputs)'!$D$48</f>
        <v>4.3377811399999997</v>
      </c>
      <c r="AP56" s="65">
        <f>AP21*'Assumptions (Inputs)'!$D$48</f>
        <v>4.3377811399999997</v>
      </c>
      <c r="AQ56" s="65">
        <f>AQ21*'Assumptions (Inputs)'!$D$48</f>
        <v>4.3377811399999997</v>
      </c>
      <c r="AR56" s="65">
        <f>AR21*'Assumptions (Inputs)'!$D$48</f>
        <v>4.3377811399999997</v>
      </c>
      <c r="AS56" s="65">
        <f>AS21*'Assumptions (Inputs)'!$D$48</f>
        <v>4.3377811399999997</v>
      </c>
      <c r="AT56" s="65">
        <f>AT21*'Assumptions (Inputs)'!$D$48</f>
        <v>4.3377811399999997</v>
      </c>
      <c r="AU56" s="65">
        <f>AU21*'Assumptions (Inputs)'!$D$48</f>
        <v>4.3377811399999997</v>
      </c>
      <c r="AV56" s="65">
        <f>AV21*'Assumptions (Inputs)'!$D$48</f>
        <v>4.3377811399999997</v>
      </c>
      <c r="AW56" s="65">
        <f>AW21*'Assumptions (Inputs)'!$D$48</f>
        <v>4.3377811399999997</v>
      </c>
      <c r="AX56" s="65">
        <f>AX21*'Assumptions (Inputs)'!$D$48</f>
        <v>4.3377811399999997</v>
      </c>
      <c r="AY56" s="65">
        <f>AY21*'Assumptions (Inputs)'!$D$48</f>
        <v>4.3377811399999997</v>
      </c>
      <c r="AZ56" s="65">
        <f>AZ21*'Assumptions (Inputs)'!$D$48</f>
        <v>4.3377811399999997</v>
      </c>
      <c r="BA56" s="65">
        <f>BA21*'Assumptions (Inputs)'!$D$48</f>
        <v>4.3377811399999997</v>
      </c>
      <c r="BB56" s="65">
        <f>BB21*'Assumptions (Inputs)'!$D$48</f>
        <v>0</v>
      </c>
      <c r="BC56" s="65">
        <f>BC21*'Assumptions (Inputs)'!$D$48</f>
        <v>0</v>
      </c>
      <c r="BD56" s="65">
        <f>BD21*'Assumptions (Inputs)'!$D$48</f>
        <v>0</v>
      </c>
      <c r="BE56" s="65">
        <f>BE21*'Assumptions (Inputs)'!$D$48</f>
        <v>0</v>
      </c>
      <c r="BF56" s="65">
        <f>BF21*'Assumptions (Inputs)'!$D$48</f>
        <v>0</v>
      </c>
      <c r="BG56" s="65">
        <f>BG21*'Assumptions (Inputs)'!$D$48</f>
        <v>0</v>
      </c>
      <c r="BH56" s="65">
        <f>BH21*'Assumptions (Inputs)'!$D$48</f>
        <v>0</v>
      </c>
      <c r="BI56" s="65">
        <f>BI21*'Assumptions (Inputs)'!$D$48</f>
        <v>0</v>
      </c>
      <c r="BJ56" s="65">
        <f>BJ21*'Assumptions (Inputs)'!$D$48</f>
        <v>0</v>
      </c>
      <c r="BK56" s="65">
        <f>BK21*'Assumptions (Inputs)'!$D$48</f>
        <v>0</v>
      </c>
      <c r="BL56" s="65">
        <f>BL21*'Assumptions (Inputs)'!$D$48</f>
        <v>0</v>
      </c>
      <c r="BM56" s="79"/>
      <c r="BN56" s="72">
        <f>SUM(B56:BM56)</f>
        <v>212.55127586000012</v>
      </c>
      <c r="BO56" s="323"/>
    </row>
    <row r="57" spans="1:107" s="36" customFormat="1" ht="15" customHeight="1" thickBot="1" x14ac:dyDescent="0.25">
      <c r="A57" s="34" t="s">
        <v>100</v>
      </c>
      <c r="B57" s="66">
        <f t="shared" ref="B57:BL57" si="33">SUM(B54:B56)</f>
        <v>0</v>
      </c>
      <c r="C57" s="66">
        <f t="shared" si="33"/>
        <v>0</v>
      </c>
      <c r="D57" s="66">
        <f t="shared" si="33"/>
        <v>0</v>
      </c>
      <c r="E57" s="66">
        <f t="shared" si="33"/>
        <v>6.7866966468474565</v>
      </c>
      <c r="F57" s="66">
        <f t="shared" si="33"/>
        <v>6.7866966468474565</v>
      </c>
      <c r="G57" s="66">
        <f t="shared" si="33"/>
        <v>6.7866966468474565</v>
      </c>
      <c r="H57" s="66">
        <f t="shared" si="33"/>
        <v>6.7866966468474565</v>
      </c>
      <c r="I57" s="66">
        <f t="shared" si="33"/>
        <v>6.7866966468474565</v>
      </c>
      <c r="J57" s="66">
        <f t="shared" si="33"/>
        <v>6.7866966468474565</v>
      </c>
      <c r="K57" s="66">
        <f t="shared" si="33"/>
        <v>6.7866966468474565</v>
      </c>
      <c r="L57" s="66">
        <f t="shared" si="33"/>
        <v>6.7866966468474565</v>
      </c>
      <c r="M57" s="66">
        <f t="shared" si="33"/>
        <v>6.7866966468474565</v>
      </c>
      <c r="N57" s="66">
        <f t="shared" si="33"/>
        <v>6.7866966468474565</v>
      </c>
      <c r="O57" s="66">
        <f t="shared" si="33"/>
        <v>6.7866966468474565</v>
      </c>
      <c r="P57" s="66">
        <f t="shared" si="33"/>
        <v>6.7866966468474565</v>
      </c>
      <c r="Q57" s="66">
        <f t="shared" si="33"/>
        <v>6.7866966468474565</v>
      </c>
      <c r="R57" s="66">
        <f t="shared" si="33"/>
        <v>6.7866966468474565</v>
      </c>
      <c r="S57" s="66">
        <f t="shared" si="33"/>
        <v>6.7866966468474565</v>
      </c>
      <c r="T57" s="66">
        <f t="shared" si="33"/>
        <v>6.7866966468474565</v>
      </c>
      <c r="U57" s="66">
        <f t="shared" si="33"/>
        <v>6.7866966468474565</v>
      </c>
      <c r="V57" s="66">
        <f t="shared" si="33"/>
        <v>6.7866966468474565</v>
      </c>
      <c r="W57" s="66">
        <f t="shared" si="33"/>
        <v>6.7866966468474565</v>
      </c>
      <c r="X57" s="66">
        <f t="shared" si="33"/>
        <v>6.7866966468474565</v>
      </c>
      <c r="Y57" s="66">
        <f t="shared" si="33"/>
        <v>6.7866966468474565</v>
      </c>
      <c r="Z57" s="66">
        <f t="shared" si="33"/>
        <v>6.7866966468474565</v>
      </c>
      <c r="AA57" s="66">
        <f t="shared" si="33"/>
        <v>6.7866966468474565</v>
      </c>
      <c r="AB57" s="66">
        <f t="shared" si="33"/>
        <v>6.7866966468474565</v>
      </c>
      <c r="AC57" s="66">
        <f t="shared" si="33"/>
        <v>6.7866966468474565</v>
      </c>
      <c r="AD57" s="66">
        <f t="shared" si="33"/>
        <v>6.7866966468474565</v>
      </c>
      <c r="AE57" s="66">
        <f t="shared" si="33"/>
        <v>6.7866966468474565</v>
      </c>
      <c r="AF57" s="66">
        <f t="shared" si="33"/>
        <v>6.7866966468474565</v>
      </c>
      <c r="AG57" s="66">
        <f t="shared" si="33"/>
        <v>6.7866966468474565</v>
      </c>
      <c r="AH57" s="66">
        <f t="shared" si="33"/>
        <v>6.7866966468474565</v>
      </c>
      <c r="AI57" s="66">
        <f t="shared" si="33"/>
        <v>6.7866966468474565</v>
      </c>
      <c r="AJ57" s="66">
        <f t="shared" si="33"/>
        <v>6.7866966468474565</v>
      </c>
      <c r="AK57" s="66">
        <f t="shared" si="33"/>
        <v>6.7866966468474565</v>
      </c>
      <c r="AL57" s="66">
        <f t="shared" si="33"/>
        <v>6.7866966468474565</v>
      </c>
      <c r="AM57" s="66">
        <f t="shared" si="33"/>
        <v>6.7866966468474565</v>
      </c>
      <c r="AN57" s="66">
        <f t="shared" si="33"/>
        <v>6.7866966468474565</v>
      </c>
      <c r="AO57" s="66">
        <f t="shared" si="33"/>
        <v>6.7866966468474565</v>
      </c>
      <c r="AP57" s="66">
        <f t="shared" si="33"/>
        <v>6.7866966468474565</v>
      </c>
      <c r="AQ57" s="66">
        <f t="shared" si="33"/>
        <v>6.7866966468474565</v>
      </c>
      <c r="AR57" s="66">
        <f t="shared" si="33"/>
        <v>6.7866966468474565</v>
      </c>
      <c r="AS57" s="66">
        <f t="shared" si="33"/>
        <v>6.7866966468474565</v>
      </c>
      <c r="AT57" s="66">
        <f t="shared" si="33"/>
        <v>6.7866966468474565</v>
      </c>
      <c r="AU57" s="66">
        <f t="shared" si="33"/>
        <v>6.7866966468474565</v>
      </c>
      <c r="AV57" s="66">
        <f t="shared" si="33"/>
        <v>6.7866966468474565</v>
      </c>
      <c r="AW57" s="66">
        <f t="shared" si="33"/>
        <v>6.7866966468474565</v>
      </c>
      <c r="AX57" s="66">
        <f t="shared" si="33"/>
        <v>6.7866966468474565</v>
      </c>
      <c r="AY57" s="66">
        <f t="shared" si="33"/>
        <v>6.7866966468474565</v>
      </c>
      <c r="AZ57" s="66">
        <f t="shared" si="33"/>
        <v>6.7866966468474565</v>
      </c>
      <c r="BA57" s="66">
        <f t="shared" si="33"/>
        <v>6.7866966468474565</v>
      </c>
      <c r="BB57" s="66">
        <f t="shared" si="33"/>
        <v>2.4489155068474573</v>
      </c>
      <c r="BC57" s="66">
        <f t="shared" si="33"/>
        <v>0</v>
      </c>
      <c r="BD57" s="66">
        <f t="shared" si="33"/>
        <v>0</v>
      </c>
      <c r="BE57" s="66">
        <f t="shared" si="33"/>
        <v>0</v>
      </c>
      <c r="BF57" s="66">
        <f t="shared" si="33"/>
        <v>0</v>
      </c>
      <c r="BG57" s="66">
        <f t="shared" si="33"/>
        <v>0</v>
      </c>
      <c r="BH57" s="66">
        <f t="shared" si="33"/>
        <v>0</v>
      </c>
      <c r="BI57" s="66">
        <f t="shared" si="33"/>
        <v>0</v>
      </c>
      <c r="BJ57" s="66">
        <f t="shared" si="33"/>
        <v>0</v>
      </c>
      <c r="BK57" s="66">
        <f t="shared" si="33"/>
        <v>0</v>
      </c>
      <c r="BL57" s="66">
        <f t="shared" si="33"/>
        <v>0</v>
      </c>
      <c r="BM57" s="35"/>
      <c r="BN57" s="72">
        <f>SUM(B57:BM57)</f>
        <v>334.99705120237292</v>
      </c>
      <c r="BO57" s="323"/>
    </row>
    <row r="58" spans="1:107" s="36" customFormat="1" ht="15" customHeight="1" thickTop="1" x14ac:dyDescent="0.2">
      <c r="A58" s="79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35"/>
      <c r="BN58" s="72"/>
      <c r="BO58" s="323"/>
    </row>
    <row r="59" spans="1:107" s="36" customFormat="1" ht="15" customHeight="1" x14ac:dyDescent="0.2">
      <c r="A59" s="68" t="s">
        <v>45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35"/>
      <c r="BN59" s="72"/>
      <c r="BO59" s="323"/>
    </row>
    <row r="60" spans="1:107" s="36" customFormat="1" ht="15" customHeight="1" x14ac:dyDescent="0.2">
      <c r="A60" s="34" t="s">
        <v>72</v>
      </c>
      <c r="B60" s="72">
        <f t="shared" ref="B60:BL60" si="34">B51</f>
        <v>0</v>
      </c>
      <c r="C60" s="72">
        <f t="shared" si="34"/>
        <v>0</v>
      </c>
      <c r="D60" s="72">
        <f t="shared" si="34"/>
        <v>0</v>
      </c>
      <c r="E60" s="72">
        <f t="shared" si="34"/>
        <v>42.084610397637498</v>
      </c>
      <c r="F60" s="72">
        <f t="shared" si="34"/>
        <v>82.46220631660934</v>
      </c>
      <c r="G60" s="72">
        <f t="shared" si="34"/>
        <v>79.112831987169741</v>
      </c>
      <c r="H60" s="72">
        <f t="shared" si="34"/>
        <v>75.887756776296854</v>
      </c>
      <c r="I60" s="72">
        <f t="shared" si="34"/>
        <v>72.777676143445348</v>
      </c>
      <c r="J60" s="72">
        <f t="shared" si="34"/>
        <v>69.77400128195805</v>
      </c>
      <c r="K60" s="72">
        <f t="shared" si="34"/>
        <v>66.868739830084493</v>
      </c>
      <c r="L60" s="72">
        <f t="shared" si="34"/>
        <v>64.054495870980986</v>
      </c>
      <c r="M60" s="72">
        <f t="shared" si="34"/>
        <v>61.291069017932593</v>
      </c>
      <c r="N60" s="72">
        <f t="shared" si="34"/>
        <v>58.534799503765193</v>
      </c>
      <c r="O60" s="72">
        <f t="shared" si="34"/>
        <v>55.778529989597807</v>
      </c>
      <c r="P60" s="72">
        <f t="shared" si="34"/>
        <v>53.0222604754304</v>
      </c>
      <c r="Q60" s="72">
        <f t="shared" si="34"/>
        <v>50.265990961263007</v>
      </c>
      <c r="R60" s="72">
        <f t="shared" si="34"/>
        <v>47.5097214470956</v>
      </c>
      <c r="S60" s="72">
        <f t="shared" si="34"/>
        <v>44.753451932928215</v>
      </c>
      <c r="T60" s="72">
        <f t="shared" si="34"/>
        <v>41.997182418760808</v>
      </c>
      <c r="U60" s="72">
        <f t="shared" si="34"/>
        <v>39.240912904593408</v>
      </c>
      <c r="V60" s="72">
        <f t="shared" si="34"/>
        <v>36.484643390426001</v>
      </c>
      <c r="W60" s="72">
        <f t="shared" si="34"/>
        <v>33.728373876258601</v>
      </c>
      <c r="X60" s="72">
        <f t="shared" si="34"/>
        <v>30.972104362091198</v>
      </c>
      <c r="Y60" s="72">
        <f t="shared" si="34"/>
        <v>28.481968565315647</v>
      </c>
      <c r="Z60" s="72">
        <f t="shared" si="34"/>
        <v>26.524100203323794</v>
      </c>
      <c r="AA60" s="72">
        <f t="shared" si="34"/>
        <v>24.832365558723794</v>
      </c>
      <c r="AB60" s="72">
        <f t="shared" si="34"/>
        <v>23.14063091412379</v>
      </c>
      <c r="AC60" s="72">
        <f t="shared" si="34"/>
        <v>21.448896269523789</v>
      </c>
      <c r="AD60" s="72">
        <f t="shared" si="34"/>
        <v>19.757161624923786</v>
      </c>
      <c r="AE60" s="72">
        <f t="shared" si="34"/>
        <v>18.065426980323785</v>
      </c>
      <c r="AF60" s="72">
        <f t="shared" si="34"/>
        <v>16.373692335723781</v>
      </c>
      <c r="AG60" s="72">
        <f t="shared" si="34"/>
        <v>14.681957691123781</v>
      </c>
      <c r="AH60" s="72">
        <f t="shared" si="34"/>
        <v>12.990223046523777</v>
      </c>
      <c r="AI60" s="72">
        <f t="shared" si="34"/>
        <v>11.298488401923777</v>
      </c>
      <c r="AJ60" s="72">
        <f t="shared" si="34"/>
        <v>9.6067537573237729</v>
      </c>
      <c r="AK60" s="72">
        <f t="shared" si="34"/>
        <v>7.9150191127237735</v>
      </c>
      <c r="AL60" s="72">
        <f t="shared" si="34"/>
        <v>6.2232844681237696</v>
      </c>
      <c r="AM60" s="72">
        <f t="shared" si="34"/>
        <v>4.5315498235237683</v>
      </c>
      <c r="AN60" s="72">
        <f t="shared" si="34"/>
        <v>2.8398151789237662</v>
      </c>
      <c r="AO60" s="72">
        <f t="shared" si="34"/>
        <v>1.1480805343237641</v>
      </c>
      <c r="AP60" s="72">
        <f t="shared" si="34"/>
        <v>-0.543654110276238</v>
      </c>
      <c r="AQ60" s="72">
        <f t="shared" si="34"/>
        <v>-2.2353887548762401</v>
      </c>
      <c r="AR60" s="72">
        <f t="shared" si="34"/>
        <v>-3.9271233994762422</v>
      </c>
      <c r="AS60" s="72">
        <f t="shared" si="34"/>
        <v>-5.6188580440762443</v>
      </c>
      <c r="AT60" s="72">
        <f t="shared" si="34"/>
        <v>-7.3105926886762465</v>
      </c>
      <c r="AU60" s="72">
        <f t="shared" si="34"/>
        <v>-9.0023273332762486</v>
      </c>
      <c r="AV60" s="72">
        <f t="shared" si="34"/>
        <v>-10.694061977876252</v>
      </c>
      <c r="AW60" s="72">
        <f t="shared" si="34"/>
        <v>-12.385796622476253</v>
      </c>
      <c r="AX60" s="72">
        <f t="shared" si="34"/>
        <v>-14.077531267076257</v>
      </c>
      <c r="AY60" s="72">
        <f t="shared" si="34"/>
        <v>-15.769265911676257</v>
      </c>
      <c r="AZ60" s="72">
        <f t="shared" si="34"/>
        <v>-17.461000556276261</v>
      </c>
      <c r="BA60" s="72">
        <f t="shared" si="34"/>
        <v>-19.152735200876261</v>
      </c>
      <c r="BB60" s="72">
        <f t="shared" si="34"/>
        <v>-10.000016995476232</v>
      </c>
      <c r="BC60" s="72">
        <f t="shared" si="34"/>
        <v>-1.4314677762009842E-3</v>
      </c>
      <c r="BD60" s="72">
        <f t="shared" si="34"/>
        <v>-1.4314677762009842E-3</v>
      </c>
      <c r="BE60" s="72">
        <f t="shared" si="34"/>
        <v>-1.4314677762009842E-3</v>
      </c>
      <c r="BF60" s="72">
        <f t="shared" si="34"/>
        <v>-1.4314677762009842E-3</v>
      </c>
      <c r="BG60" s="72">
        <f t="shared" si="34"/>
        <v>-1.4314677762009842E-3</v>
      </c>
      <c r="BH60" s="72">
        <f t="shared" si="34"/>
        <v>-1.4314677762009842E-3</v>
      </c>
      <c r="BI60" s="72">
        <f t="shared" si="34"/>
        <v>-1.4314677762009842E-3</v>
      </c>
      <c r="BJ60" s="72">
        <f t="shared" si="34"/>
        <v>-1.4314677762009842E-3</v>
      </c>
      <c r="BK60" s="72">
        <f t="shared" si="34"/>
        <v>-1.4314677762009842E-3</v>
      </c>
      <c r="BL60" s="72">
        <f t="shared" si="34"/>
        <v>-1.4314677762009842E-3</v>
      </c>
      <c r="BM60" s="35"/>
      <c r="BN60" s="72">
        <f>SUM(B60:BM60)</f>
        <v>1228.2681058106673</v>
      </c>
      <c r="BO60" s="323"/>
    </row>
    <row r="61" spans="1:107" ht="15" customHeight="1" x14ac:dyDescent="0.2">
      <c r="A61" s="34" t="s">
        <v>46</v>
      </c>
      <c r="B61" s="355">
        <f>'Capital Structure'!$E$16</f>
        <v>9.98E-2</v>
      </c>
      <c r="C61" s="355">
        <f>'Capital Structure'!$E$16</f>
        <v>9.98E-2</v>
      </c>
      <c r="D61" s="355">
        <f>'Capital Structure'!K16</f>
        <v>9.7000000000000003E-2</v>
      </c>
      <c r="E61" s="355">
        <f>'Capital Structure'!Q16</f>
        <v>9.6100000000000005E-2</v>
      </c>
      <c r="F61" s="355">
        <f>'Capital Structure'!W16</f>
        <v>9.5899999999999999E-2</v>
      </c>
      <c r="G61" s="355">
        <f>'Capital Structure'!AC16</f>
        <v>9.5200000000000007E-2</v>
      </c>
      <c r="H61" s="355">
        <f t="shared" ref="H61:BL61" si="35">G61</f>
        <v>9.5200000000000007E-2</v>
      </c>
      <c r="I61" s="355">
        <f t="shared" si="35"/>
        <v>9.5200000000000007E-2</v>
      </c>
      <c r="J61" s="355">
        <f t="shared" si="35"/>
        <v>9.5200000000000007E-2</v>
      </c>
      <c r="K61" s="355">
        <f t="shared" si="35"/>
        <v>9.5200000000000007E-2</v>
      </c>
      <c r="L61" s="355">
        <f t="shared" si="35"/>
        <v>9.5200000000000007E-2</v>
      </c>
      <c r="M61" s="355">
        <f t="shared" si="35"/>
        <v>9.5200000000000007E-2</v>
      </c>
      <c r="N61" s="355">
        <f t="shared" si="35"/>
        <v>9.5200000000000007E-2</v>
      </c>
      <c r="O61" s="355">
        <f t="shared" si="35"/>
        <v>9.5200000000000007E-2</v>
      </c>
      <c r="P61" s="355">
        <f t="shared" si="35"/>
        <v>9.5200000000000007E-2</v>
      </c>
      <c r="Q61" s="355">
        <f t="shared" si="35"/>
        <v>9.5200000000000007E-2</v>
      </c>
      <c r="R61" s="355">
        <f t="shared" si="35"/>
        <v>9.5200000000000007E-2</v>
      </c>
      <c r="S61" s="355">
        <f t="shared" si="35"/>
        <v>9.5200000000000007E-2</v>
      </c>
      <c r="T61" s="355">
        <f t="shared" si="35"/>
        <v>9.5200000000000007E-2</v>
      </c>
      <c r="U61" s="355">
        <f t="shared" si="35"/>
        <v>9.5200000000000007E-2</v>
      </c>
      <c r="V61" s="355">
        <f t="shared" si="35"/>
        <v>9.5200000000000007E-2</v>
      </c>
      <c r="W61" s="355">
        <f t="shared" si="35"/>
        <v>9.5200000000000007E-2</v>
      </c>
      <c r="X61" s="355">
        <f t="shared" si="35"/>
        <v>9.5200000000000007E-2</v>
      </c>
      <c r="Y61" s="355">
        <f t="shared" si="35"/>
        <v>9.5200000000000007E-2</v>
      </c>
      <c r="Z61" s="355">
        <f t="shared" si="35"/>
        <v>9.5200000000000007E-2</v>
      </c>
      <c r="AA61" s="355">
        <f t="shared" si="35"/>
        <v>9.5200000000000007E-2</v>
      </c>
      <c r="AB61" s="355">
        <f t="shared" si="35"/>
        <v>9.5200000000000007E-2</v>
      </c>
      <c r="AC61" s="355">
        <f t="shared" si="35"/>
        <v>9.5200000000000007E-2</v>
      </c>
      <c r="AD61" s="355">
        <f t="shared" si="35"/>
        <v>9.5200000000000007E-2</v>
      </c>
      <c r="AE61" s="355">
        <f t="shared" si="35"/>
        <v>9.5200000000000007E-2</v>
      </c>
      <c r="AF61" s="355">
        <f t="shared" si="35"/>
        <v>9.5200000000000007E-2</v>
      </c>
      <c r="AG61" s="355">
        <f t="shared" si="35"/>
        <v>9.5200000000000007E-2</v>
      </c>
      <c r="AH61" s="355">
        <f t="shared" si="35"/>
        <v>9.5200000000000007E-2</v>
      </c>
      <c r="AI61" s="355">
        <f t="shared" si="35"/>
        <v>9.5200000000000007E-2</v>
      </c>
      <c r="AJ61" s="355">
        <f t="shared" si="35"/>
        <v>9.5200000000000007E-2</v>
      </c>
      <c r="AK61" s="355">
        <f t="shared" si="35"/>
        <v>9.5200000000000007E-2</v>
      </c>
      <c r="AL61" s="355">
        <f t="shared" si="35"/>
        <v>9.5200000000000007E-2</v>
      </c>
      <c r="AM61" s="355">
        <f t="shared" si="35"/>
        <v>9.5200000000000007E-2</v>
      </c>
      <c r="AN61" s="355">
        <f t="shared" si="35"/>
        <v>9.5200000000000007E-2</v>
      </c>
      <c r="AO61" s="355">
        <f t="shared" si="35"/>
        <v>9.5200000000000007E-2</v>
      </c>
      <c r="AP61" s="355">
        <f t="shared" si="35"/>
        <v>9.5200000000000007E-2</v>
      </c>
      <c r="AQ61" s="355">
        <f t="shared" si="35"/>
        <v>9.5200000000000007E-2</v>
      </c>
      <c r="AR61" s="355">
        <f t="shared" si="35"/>
        <v>9.5200000000000007E-2</v>
      </c>
      <c r="AS61" s="355">
        <f t="shared" si="35"/>
        <v>9.5200000000000007E-2</v>
      </c>
      <c r="AT61" s="355">
        <f t="shared" si="35"/>
        <v>9.5200000000000007E-2</v>
      </c>
      <c r="AU61" s="355">
        <f t="shared" si="35"/>
        <v>9.5200000000000007E-2</v>
      </c>
      <c r="AV61" s="355">
        <f t="shared" si="35"/>
        <v>9.5200000000000007E-2</v>
      </c>
      <c r="AW61" s="355">
        <f t="shared" si="35"/>
        <v>9.5200000000000007E-2</v>
      </c>
      <c r="AX61" s="355">
        <f t="shared" si="35"/>
        <v>9.5200000000000007E-2</v>
      </c>
      <c r="AY61" s="355">
        <f t="shared" si="35"/>
        <v>9.5200000000000007E-2</v>
      </c>
      <c r="AZ61" s="355">
        <f t="shared" si="35"/>
        <v>9.5200000000000007E-2</v>
      </c>
      <c r="BA61" s="355">
        <f t="shared" si="35"/>
        <v>9.5200000000000007E-2</v>
      </c>
      <c r="BB61" s="355">
        <f t="shared" si="35"/>
        <v>9.5200000000000007E-2</v>
      </c>
      <c r="BC61" s="355">
        <f t="shared" si="35"/>
        <v>9.5200000000000007E-2</v>
      </c>
      <c r="BD61" s="355">
        <f t="shared" si="35"/>
        <v>9.5200000000000007E-2</v>
      </c>
      <c r="BE61" s="355">
        <f t="shared" si="35"/>
        <v>9.5200000000000007E-2</v>
      </c>
      <c r="BF61" s="355">
        <f t="shared" si="35"/>
        <v>9.5200000000000007E-2</v>
      </c>
      <c r="BG61" s="355">
        <f t="shared" si="35"/>
        <v>9.5200000000000007E-2</v>
      </c>
      <c r="BH61" s="355">
        <f t="shared" si="35"/>
        <v>9.5200000000000007E-2</v>
      </c>
      <c r="BI61" s="355">
        <f t="shared" si="35"/>
        <v>9.5200000000000007E-2</v>
      </c>
      <c r="BJ61" s="355">
        <f t="shared" si="35"/>
        <v>9.5200000000000007E-2</v>
      </c>
      <c r="BK61" s="355">
        <f t="shared" si="35"/>
        <v>9.5200000000000007E-2</v>
      </c>
      <c r="BL61" s="355">
        <f t="shared" si="35"/>
        <v>9.5200000000000007E-2</v>
      </c>
      <c r="BM61" s="80"/>
      <c r="BN61" s="72"/>
    </row>
    <row r="62" spans="1:107" s="36" customFormat="1" ht="15" customHeight="1" x14ac:dyDescent="0.2">
      <c r="A62" s="34" t="s">
        <v>47</v>
      </c>
      <c r="B62" s="72">
        <f t="shared" ref="B62:E62" si="36">+B60*B61</f>
        <v>0</v>
      </c>
      <c r="C62" s="72">
        <f t="shared" si="36"/>
        <v>0</v>
      </c>
      <c r="D62" s="72">
        <f t="shared" si="36"/>
        <v>0</v>
      </c>
      <c r="E62" s="72">
        <f t="shared" si="36"/>
        <v>4.044331059212964</v>
      </c>
      <c r="F62" s="72">
        <f>+F60*F61</f>
        <v>7.9081255857628356</v>
      </c>
      <c r="G62" s="72">
        <f t="shared" ref="G62:BL62" si="37">+G60*G61</f>
        <v>7.5315416051785595</v>
      </c>
      <c r="H62" s="72">
        <f t="shared" si="37"/>
        <v>7.2245144451034609</v>
      </c>
      <c r="I62" s="72">
        <f t="shared" si="37"/>
        <v>6.9284347688559977</v>
      </c>
      <c r="J62" s="72">
        <f t="shared" si="37"/>
        <v>6.6424849220424065</v>
      </c>
      <c r="K62" s="72">
        <f t="shared" si="37"/>
        <v>6.3659040318240443</v>
      </c>
      <c r="L62" s="72">
        <f t="shared" si="37"/>
        <v>6.0979880069173902</v>
      </c>
      <c r="M62" s="72">
        <f t="shared" si="37"/>
        <v>5.8349097705071831</v>
      </c>
      <c r="N62" s="72">
        <f t="shared" si="37"/>
        <v>5.5725129127584472</v>
      </c>
      <c r="O62" s="72">
        <f t="shared" si="37"/>
        <v>5.3101160550097113</v>
      </c>
      <c r="P62" s="72">
        <f t="shared" si="37"/>
        <v>5.0477191972609745</v>
      </c>
      <c r="Q62" s="72">
        <f t="shared" si="37"/>
        <v>4.7853223395122386</v>
      </c>
      <c r="R62" s="72">
        <f t="shared" si="37"/>
        <v>4.5229254817635018</v>
      </c>
      <c r="S62" s="72">
        <f t="shared" si="37"/>
        <v>4.260528624014766</v>
      </c>
      <c r="T62" s="72">
        <f t="shared" si="37"/>
        <v>3.9981317662660292</v>
      </c>
      <c r="U62" s="72">
        <f t="shared" si="37"/>
        <v>3.7357349085172928</v>
      </c>
      <c r="V62" s="72">
        <f t="shared" si="37"/>
        <v>3.4733380507685556</v>
      </c>
      <c r="W62" s="72">
        <f t="shared" si="37"/>
        <v>3.2109411930198188</v>
      </c>
      <c r="X62" s="72">
        <f t="shared" si="37"/>
        <v>2.9485443352710821</v>
      </c>
      <c r="Y62" s="72">
        <f t="shared" si="37"/>
        <v>2.7114834074180498</v>
      </c>
      <c r="Z62" s="72">
        <f t="shared" si="37"/>
        <v>2.5250943393564254</v>
      </c>
      <c r="AA62" s="72">
        <f t="shared" si="37"/>
        <v>2.3640412011905054</v>
      </c>
      <c r="AB62" s="72">
        <f t="shared" si="37"/>
        <v>2.2029880630245851</v>
      </c>
      <c r="AC62" s="72">
        <f t="shared" si="37"/>
        <v>2.0419349248586651</v>
      </c>
      <c r="AD62" s="72">
        <f t="shared" si="37"/>
        <v>1.8808817866927445</v>
      </c>
      <c r="AE62" s="72">
        <f t="shared" si="37"/>
        <v>1.7198286485268244</v>
      </c>
      <c r="AF62" s="72">
        <f t="shared" si="37"/>
        <v>1.558775510360904</v>
      </c>
      <c r="AG62" s="72">
        <f t="shared" si="37"/>
        <v>1.3977223721949841</v>
      </c>
      <c r="AH62" s="72">
        <f t="shared" si="37"/>
        <v>1.2366692340290637</v>
      </c>
      <c r="AI62" s="72">
        <f t="shared" si="37"/>
        <v>1.0756160958631436</v>
      </c>
      <c r="AJ62" s="72">
        <f t="shared" si="37"/>
        <v>0.91456295769722329</v>
      </c>
      <c r="AK62" s="72">
        <f t="shared" si="37"/>
        <v>0.75350981953130325</v>
      </c>
      <c r="AL62" s="72">
        <f t="shared" si="37"/>
        <v>0.59245668136538288</v>
      </c>
      <c r="AM62" s="72">
        <f t="shared" si="37"/>
        <v>0.43140354319946278</v>
      </c>
      <c r="AN62" s="72">
        <f t="shared" si="37"/>
        <v>0.27035040503354257</v>
      </c>
      <c r="AO62" s="72">
        <f t="shared" si="37"/>
        <v>0.10929726686762235</v>
      </c>
      <c r="AP62" s="72">
        <f t="shared" si="37"/>
        <v>-5.1755871298297861E-2</v>
      </c>
      <c r="AQ62" s="72">
        <f t="shared" si="37"/>
        <v>-0.21280900946421807</v>
      </c>
      <c r="AR62" s="72">
        <f t="shared" si="37"/>
        <v>-0.37386214763013831</v>
      </c>
      <c r="AS62" s="72">
        <f t="shared" si="37"/>
        <v>-0.53491528579605852</v>
      </c>
      <c r="AT62" s="72">
        <f t="shared" si="37"/>
        <v>-0.69596842396197867</v>
      </c>
      <c r="AU62" s="72">
        <f t="shared" si="37"/>
        <v>-0.85702156212789893</v>
      </c>
      <c r="AV62" s="72">
        <f t="shared" si="37"/>
        <v>-1.0180747002938193</v>
      </c>
      <c r="AW62" s="72">
        <f t="shared" si="37"/>
        <v>-1.1791278384597395</v>
      </c>
      <c r="AX62" s="72">
        <f t="shared" si="37"/>
        <v>-1.3401809766256598</v>
      </c>
      <c r="AY62" s="72">
        <f t="shared" si="37"/>
        <v>-1.5012341147915798</v>
      </c>
      <c r="AZ62" s="72">
        <f t="shared" si="37"/>
        <v>-1.6622872529575001</v>
      </c>
      <c r="BA62" s="72">
        <f t="shared" si="37"/>
        <v>-1.8233403911234203</v>
      </c>
      <c r="BB62" s="72">
        <f t="shared" si="37"/>
        <v>-0.95200161796933735</v>
      </c>
      <c r="BC62" s="72">
        <f t="shared" si="37"/>
        <v>-1.362757322943337E-4</v>
      </c>
      <c r="BD62" s="72">
        <f t="shared" si="37"/>
        <v>-1.362757322943337E-4</v>
      </c>
      <c r="BE62" s="72">
        <f t="shared" si="37"/>
        <v>-1.362757322943337E-4</v>
      </c>
      <c r="BF62" s="72">
        <f t="shared" si="37"/>
        <v>-1.362757322943337E-4</v>
      </c>
      <c r="BG62" s="72">
        <f t="shared" si="37"/>
        <v>-1.362757322943337E-4</v>
      </c>
      <c r="BH62" s="72">
        <f t="shared" si="37"/>
        <v>-1.362757322943337E-4</v>
      </c>
      <c r="BI62" s="72">
        <f t="shared" si="37"/>
        <v>-1.362757322943337E-4</v>
      </c>
      <c r="BJ62" s="72">
        <f t="shared" si="37"/>
        <v>-1.362757322943337E-4</v>
      </c>
      <c r="BK62" s="72">
        <f t="shared" si="37"/>
        <v>-1.362757322943337E-4</v>
      </c>
      <c r="BL62" s="72">
        <f t="shared" si="37"/>
        <v>-1.362757322943337E-4</v>
      </c>
      <c r="BM62" s="35"/>
      <c r="BN62" s="72"/>
      <c r="BO62" s="323"/>
    </row>
    <row r="63" spans="1:107" s="36" customFormat="1" ht="15" customHeight="1" x14ac:dyDescent="0.2">
      <c r="A63" s="34" t="s">
        <v>48</v>
      </c>
      <c r="B63" s="65">
        <f t="shared" ref="B63:BL63" si="38">B57</f>
        <v>0</v>
      </c>
      <c r="C63" s="65">
        <f t="shared" si="38"/>
        <v>0</v>
      </c>
      <c r="D63" s="65">
        <f t="shared" si="38"/>
        <v>0</v>
      </c>
      <c r="E63" s="65">
        <f t="shared" si="38"/>
        <v>6.7866966468474565</v>
      </c>
      <c r="F63" s="65">
        <f t="shared" si="38"/>
        <v>6.7866966468474565</v>
      </c>
      <c r="G63" s="65">
        <f t="shared" si="38"/>
        <v>6.7866966468474565</v>
      </c>
      <c r="H63" s="65">
        <f t="shared" si="38"/>
        <v>6.7866966468474565</v>
      </c>
      <c r="I63" s="65">
        <f t="shared" si="38"/>
        <v>6.7866966468474565</v>
      </c>
      <c r="J63" s="65">
        <f t="shared" si="38"/>
        <v>6.7866966468474565</v>
      </c>
      <c r="K63" s="65">
        <f t="shared" si="38"/>
        <v>6.7866966468474565</v>
      </c>
      <c r="L63" s="65">
        <f t="shared" si="38"/>
        <v>6.7866966468474565</v>
      </c>
      <c r="M63" s="65">
        <f t="shared" si="38"/>
        <v>6.7866966468474565</v>
      </c>
      <c r="N63" s="65">
        <f t="shared" si="38"/>
        <v>6.7866966468474565</v>
      </c>
      <c r="O63" s="65">
        <f t="shared" si="38"/>
        <v>6.7866966468474565</v>
      </c>
      <c r="P63" s="65">
        <f t="shared" si="38"/>
        <v>6.7866966468474565</v>
      </c>
      <c r="Q63" s="65">
        <f t="shared" si="38"/>
        <v>6.7866966468474565</v>
      </c>
      <c r="R63" s="65">
        <f t="shared" si="38"/>
        <v>6.7866966468474565</v>
      </c>
      <c r="S63" s="65">
        <f t="shared" si="38"/>
        <v>6.7866966468474565</v>
      </c>
      <c r="T63" s="65">
        <f t="shared" si="38"/>
        <v>6.7866966468474565</v>
      </c>
      <c r="U63" s="65">
        <f t="shared" si="38"/>
        <v>6.7866966468474565</v>
      </c>
      <c r="V63" s="65">
        <f t="shared" si="38"/>
        <v>6.7866966468474565</v>
      </c>
      <c r="W63" s="65">
        <f t="shared" si="38"/>
        <v>6.7866966468474565</v>
      </c>
      <c r="X63" s="65">
        <f t="shared" si="38"/>
        <v>6.7866966468474565</v>
      </c>
      <c r="Y63" s="65">
        <f t="shared" si="38"/>
        <v>6.7866966468474565</v>
      </c>
      <c r="Z63" s="65">
        <f t="shared" si="38"/>
        <v>6.7866966468474565</v>
      </c>
      <c r="AA63" s="65">
        <f t="shared" si="38"/>
        <v>6.7866966468474565</v>
      </c>
      <c r="AB63" s="65">
        <f t="shared" si="38"/>
        <v>6.7866966468474565</v>
      </c>
      <c r="AC63" s="65">
        <f t="shared" si="38"/>
        <v>6.7866966468474565</v>
      </c>
      <c r="AD63" s="65">
        <f t="shared" si="38"/>
        <v>6.7866966468474565</v>
      </c>
      <c r="AE63" s="65">
        <f t="shared" si="38"/>
        <v>6.7866966468474565</v>
      </c>
      <c r="AF63" s="65">
        <f t="shared" si="38"/>
        <v>6.7866966468474565</v>
      </c>
      <c r="AG63" s="65">
        <f t="shared" si="38"/>
        <v>6.7866966468474565</v>
      </c>
      <c r="AH63" s="65">
        <f t="shared" si="38"/>
        <v>6.7866966468474565</v>
      </c>
      <c r="AI63" s="65">
        <f t="shared" si="38"/>
        <v>6.7866966468474565</v>
      </c>
      <c r="AJ63" s="65">
        <f t="shared" si="38"/>
        <v>6.7866966468474565</v>
      </c>
      <c r="AK63" s="65">
        <f t="shared" si="38"/>
        <v>6.7866966468474565</v>
      </c>
      <c r="AL63" s="65">
        <f t="shared" si="38"/>
        <v>6.7866966468474565</v>
      </c>
      <c r="AM63" s="65">
        <f t="shared" si="38"/>
        <v>6.7866966468474565</v>
      </c>
      <c r="AN63" s="65">
        <f t="shared" si="38"/>
        <v>6.7866966468474565</v>
      </c>
      <c r="AO63" s="65">
        <f t="shared" si="38"/>
        <v>6.7866966468474565</v>
      </c>
      <c r="AP63" s="65">
        <f t="shared" si="38"/>
        <v>6.7866966468474565</v>
      </c>
      <c r="AQ63" s="65">
        <f t="shared" si="38"/>
        <v>6.7866966468474565</v>
      </c>
      <c r="AR63" s="65">
        <f t="shared" si="38"/>
        <v>6.7866966468474565</v>
      </c>
      <c r="AS63" s="65">
        <f t="shared" si="38"/>
        <v>6.7866966468474565</v>
      </c>
      <c r="AT63" s="65">
        <f t="shared" si="38"/>
        <v>6.7866966468474565</v>
      </c>
      <c r="AU63" s="65">
        <f t="shared" si="38"/>
        <v>6.7866966468474565</v>
      </c>
      <c r="AV63" s="65">
        <f t="shared" si="38"/>
        <v>6.7866966468474565</v>
      </c>
      <c r="AW63" s="65">
        <f t="shared" si="38"/>
        <v>6.7866966468474565</v>
      </c>
      <c r="AX63" s="65">
        <f t="shared" si="38"/>
        <v>6.7866966468474565</v>
      </c>
      <c r="AY63" s="65">
        <f t="shared" si="38"/>
        <v>6.7866966468474565</v>
      </c>
      <c r="AZ63" s="65">
        <f t="shared" si="38"/>
        <v>6.7866966468474565</v>
      </c>
      <c r="BA63" s="65">
        <f t="shared" si="38"/>
        <v>6.7866966468474565</v>
      </c>
      <c r="BB63" s="65">
        <f t="shared" si="38"/>
        <v>2.4489155068474573</v>
      </c>
      <c r="BC63" s="65">
        <f t="shared" si="38"/>
        <v>0</v>
      </c>
      <c r="BD63" s="65">
        <f t="shared" si="38"/>
        <v>0</v>
      </c>
      <c r="BE63" s="65">
        <f t="shared" si="38"/>
        <v>0</v>
      </c>
      <c r="BF63" s="65">
        <f t="shared" si="38"/>
        <v>0</v>
      </c>
      <c r="BG63" s="65">
        <f t="shared" si="38"/>
        <v>0</v>
      </c>
      <c r="BH63" s="65">
        <f t="shared" si="38"/>
        <v>0</v>
      </c>
      <c r="BI63" s="65">
        <f t="shared" si="38"/>
        <v>0</v>
      </c>
      <c r="BJ63" s="65">
        <f t="shared" si="38"/>
        <v>0</v>
      </c>
      <c r="BK63" s="65">
        <f t="shared" si="38"/>
        <v>0</v>
      </c>
      <c r="BL63" s="65">
        <f t="shared" si="38"/>
        <v>0</v>
      </c>
      <c r="BM63" s="35"/>
      <c r="BN63" s="72">
        <f>SUM(B63:BM63)</f>
        <v>334.99705120237292</v>
      </c>
      <c r="BO63" s="323"/>
    </row>
    <row r="64" spans="1:107" s="36" customFormat="1" ht="15" customHeight="1" x14ac:dyDescent="0.2">
      <c r="A64" s="34" t="s">
        <v>49</v>
      </c>
      <c r="B64" s="72">
        <f>SUM(B62:B63)</f>
        <v>0</v>
      </c>
      <c r="C64" s="72">
        <f t="shared" ref="C64:BL64" si="39">SUM(C62:C63)</f>
        <v>0</v>
      </c>
      <c r="D64" s="72">
        <f t="shared" si="39"/>
        <v>0</v>
      </c>
      <c r="E64" s="72">
        <f t="shared" si="39"/>
        <v>10.831027706060421</v>
      </c>
      <c r="F64" s="72">
        <f t="shared" si="39"/>
        <v>14.694822232610292</v>
      </c>
      <c r="G64" s="72">
        <f t="shared" si="39"/>
        <v>14.318238252026017</v>
      </c>
      <c r="H64" s="72">
        <f t="shared" si="39"/>
        <v>14.011211091950917</v>
      </c>
      <c r="I64" s="72">
        <f t="shared" si="39"/>
        <v>13.715131415703453</v>
      </c>
      <c r="J64" s="72">
        <f t="shared" si="39"/>
        <v>13.429181568889863</v>
      </c>
      <c r="K64" s="72">
        <f t="shared" si="39"/>
        <v>13.152600678671501</v>
      </c>
      <c r="L64" s="72">
        <f t="shared" si="39"/>
        <v>12.884684653764847</v>
      </c>
      <c r="M64" s="72">
        <f t="shared" si="39"/>
        <v>12.62160641735464</v>
      </c>
      <c r="N64" s="72">
        <f t="shared" si="39"/>
        <v>12.359209559605905</v>
      </c>
      <c r="O64" s="72">
        <f t="shared" si="39"/>
        <v>12.096812701857168</v>
      </c>
      <c r="P64" s="72">
        <f t="shared" si="39"/>
        <v>11.834415844108431</v>
      </c>
      <c r="Q64" s="72">
        <f t="shared" si="39"/>
        <v>11.572018986359694</v>
      </c>
      <c r="R64" s="72">
        <f t="shared" si="39"/>
        <v>11.309622128610958</v>
      </c>
      <c r="S64" s="72">
        <f t="shared" si="39"/>
        <v>11.047225270862223</v>
      </c>
      <c r="T64" s="72">
        <f t="shared" si="39"/>
        <v>10.784828413113486</v>
      </c>
      <c r="U64" s="72">
        <f t="shared" si="39"/>
        <v>10.522431555364749</v>
      </c>
      <c r="V64" s="72">
        <f t="shared" si="39"/>
        <v>10.260034697616012</v>
      </c>
      <c r="W64" s="72">
        <f t="shared" si="39"/>
        <v>9.9976378398672754</v>
      </c>
      <c r="X64" s="72">
        <f t="shared" si="39"/>
        <v>9.7352409821185386</v>
      </c>
      <c r="Y64" s="72">
        <f t="shared" si="39"/>
        <v>9.4981800542655073</v>
      </c>
      <c r="Z64" s="72">
        <f t="shared" si="39"/>
        <v>9.3117909862038815</v>
      </c>
      <c r="AA64" s="72">
        <f t="shared" si="39"/>
        <v>9.1507378480379629</v>
      </c>
      <c r="AB64" s="72">
        <f t="shared" si="39"/>
        <v>8.9896847098720407</v>
      </c>
      <c r="AC64" s="72">
        <f t="shared" si="39"/>
        <v>8.8286315717061221</v>
      </c>
      <c r="AD64" s="72">
        <f t="shared" si="39"/>
        <v>8.6675784335402017</v>
      </c>
      <c r="AE64" s="72">
        <f t="shared" si="39"/>
        <v>8.5065252953742814</v>
      </c>
      <c r="AF64" s="72">
        <f t="shared" si="39"/>
        <v>8.345472157208361</v>
      </c>
      <c r="AG64" s="72">
        <f t="shared" si="39"/>
        <v>8.1844190190424406</v>
      </c>
      <c r="AH64" s="72">
        <f t="shared" si="39"/>
        <v>8.0233658808765203</v>
      </c>
      <c r="AI64" s="72">
        <f t="shared" si="39"/>
        <v>7.8623127427105999</v>
      </c>
      <c r="AJ64" s="72">
        <f t="shared" si="39"/>
        <v>7.7012596045446795</v>
      </c>
      <c r="AK64" s="72">
        <f t="shared" si="39"/>
        <v>7.54020646637876</v>
      </c>
      <c r="AL64" s="72">
        <f t="shared" si="39"/>
        <v>7.3791533282128396</v>
      </c>
      <c r="AM64" s="72">
        <f t="shared" si="39"/>
        <v>7.2181001900469193</v>
      </c>
      <c r="AN64" s="72">
        <f t="shared" si="39"/>
        <v>7.0570470518809989</v>
      </c>
      <c r="AO64" s="72">
        <f t="shared" si="39"/>
        <v>6.8959939137150785</v>
      </c>
      <c r="AP64" s="72">
        <f t="shared" si="39"/>
        <v>6.734940775549159</v>
      </c>
      <c r="AQ64" s="72">
        <f t="shared" si="39"/>
        <v>6.5738876373832387</v>
      </c>
      <c r="AR64" s="72">
        <f t="shared" si="39"/>
        <v>6.4128344992173183</v>
      </c>
      <c r="AS64" s="72">
        <f t="shared" si="39"/>
        <v>6.2517813610513979</v>
      </c>
      <c r="AT64" s="72">
        <f t="shared" si="39"/>
        <v>6.0907282228854775</v>
      </c>
      <c r="AU64" s="72">
        <f t="shared" si="39"/>
        <v>5.9296750847195572</v>
      </c>
      <c r="AV64" s="72">
        <f t="shared" si="39"/>
        <v>5.7686219465536368</v>
      </c>
      <c r="AW64" s="72">
        <f t="shared" si="39"/>
        <v>5.6075688083877173</v>
      </c>
      <c r="AX64" s="72">
        <f t="shared" si="39"/>
        <v>5.4465156702217969</v>
      </c>
      <c r="AY64" s="72">
        <f t="shared" si="39"/>
        <v>5.2854625320558766</v>
      </c>
      <c r="AZ64" s="72">
        <f t="shared" si="39"/>
        <v>5.1244093938899562</v>
      </c>
      <c r="BA64" s="72">
        <f t="shared" si="39"/>
        <v>4.9633562557240367</v>
      </c>
      <c r="BB64" s="72">
        <f t="shared" si="39"/>
        <v>1.4969138888781199</v>
      </c>
      <c r="BC64" s="72">
        <f t="shared" si="39"/>
        <v>-1.362757322943337E-4</v>
      </c>
      <c r="BD64" s="72">
        <f t="shared" si="39"/>
        <v>-1.362757322943337E-4</v>
      </c>
      <c r="BE64" s="72">
        <f t="shared" si="39"/>
        <v>-1.362757322943337E-4</v>
      </c>
      <c r="BF64" s="72">
        <f t="shared" si="39"/>
        <v>-1.362757322943337E-4</v>
      </c>
      <c r="BG64" s="72">
        <f t="shared" si="39"/>
        <v>-1.362757322943337E-4</v>
      </c>
      <c r="BH64" s="72">
        <f t="shared" si="39"/>
        <v>-1.362757322943337E-4</v>
      </c>
      <c r="BI64" s="72">
        <f t="shared" si="39"/>
        <v>-1.362757322943337E-4</v>
      </c>
      <c r="BJ64" s="72">
        <f t="shared" si="39"/>
        <v>-1.362757322943337E-4</v>
      </c>
      <c r="BK64" s="72">
        <f t="shared" si="39"/>
        <v>-1.362757322943337E-4</v>
      </c>
      <c r="BL64" s="72">
        <f t="shared" si="39"/>
        <v>-1.362757322943337E-4</v>
      </c>
      <c r="BM64" s="35"/>
      <c r="BN64" s="72"/>
      <c r="BO64" s="323"/>
    </row>
    <row r="65" spans="1:75" s="82" customFormat="1" ht="15" customHeight="1" x14ac:dyDescent="0.2">
      <c r="A65" s="81" t="s">
        <v>99</v>
      </c>
      <c r="B65" s="211">
        <f>'Assumptions (Inputs)'!$E$38</f>
        <v>1.0353574571620852</v>
      </c>
      <c r="C65" s="211">
        <f>'Assumptions (Inputs)'!$E$38</f>
        <v>1.0353574571620852</v>
      </c>
      <c r="D65" s="211">
        <f>'Assumptions (Inputs)'!$E$38</f>
        <v>1.0353574571620852</v>
      </c>
      <c r="E65" s="211">
        <f>'Assumptions (Inputs)'!E45</f>
        <v>1.0297600659046442</v>
      </c>
      <c r="F65" s="211">
        <f>E65</f>
        <v>1.0297600659046442</v>
      </c>
      <c r="G65" s="211">
        <f t="shared" ref="G65:BL65" si="40">F65</f>
        <v>1.0297600659046442</v>
      </c>
      <c r="H65" s="211">
        <f t="shared" si="40"/>
        <v>1.0297600659046442</v>
      </c>
      <c r="I65" s="211">
        <f t="shared" si="40"/>
        <v>1.0297600659046442</v>
      </c>
      <c r="J65" s="211">
        <f t="shared" si="40"/>
        <v>1.0297600659046442</v>
      </c>
      <c r="K65" s="211">
        <f t="shared" si="40"/>
        <v>1.0297600659046442</v>
      </c>
      <c r="L65" s="211">
        <f t="shared" si="40"/>
        <v>1.0297600659046442</v>
      </c>
      <c r="M65" s="211">
        <f t="shared" si="40"/>
        <v>1.0297600659046442</v>
      </c>
      <c r="N65" s="211">
        <f t="shared" si="40"/>
        <v>1.0297600659046442</v>
      </c>
      <c r="O65" s="211">
        <f t="shared" si="40"/>
        <v>1.0297600659046442</v>
      </c>
      <c r="P65" s="211">
        <f t="shared" si="40"/>
        <v>1.0297600659046442</v>
      </c>
      <c r="Q65" s="211">
        <f t="shared" si="40"/>
        <v>1.0297600659046442</v>
      </c>
      <c r="R65" s="211">
        <f t="shared" si="40"/>
        <v>1.0297600659046442</v>
      </c>
      <c r="S65" s="211">
        <f t="shared" si="40"/>
        <v>1.0297600659046442</v>
      </c>
      <c r="T65" s="211">
        <f t="shared" si="40"/>
        <v>1.0297600659046442</v>
      </c>
      <c r="U65" s="211">
        <f t="shared" si="40"/>
        <v>1.0297600659046442</v>
      </c>
      <c r="V65" s="211">
        <f t="shared" si="40"/>
        <v>1.0297600659046442</v>
      </c>
      <c r="W65" s="211">
        <f t="shared" si="40"/>
        <v>1.0297600659046442</v>
      </c>
      <c r="X65" s="211">
        <f t="shared" si="40"/>
        <v>1.0297600659046442</v>
      </c>
      <c r="Y65" s="211">
        <f t="shared" si="40"/>
        <v>1.0297600659046442</v>
      </c>
      <c r="Z65" s="211">
        <f t="shared" si="40"/>
        <v>1.0297600659046442</v>
      </c>
      <c r="AA65" s="211">
        <f t="shared" si="40"/>
        <v>1.0297600659046442</v>
      </c>
      <c r="AB65" s="211">
        <f t="shared" si="40"/>
        <v>1.0297600659046442</v>
      </c>
      <c r="AC65" s="211">
        <f t="shared" si="40"/>
        <v>1.0297600659046442</v>
      </c>
      <c r="AD65" s="211">
        <f t="shared" si="40"/>
        <v>1.0297600659046442</v>
      </c>
      <c r="AE65" s="211">
        <f t="shared" si="40"/>
        <v>1.0297600659046442</v>
      </c>
      <c r="AF65" s="211">
        <f t="shared" si="40"/>
        <v>1.0297600659046442</v>
      </c>
      <c r="AG65" s="211">
        <f t="shared" si="40"/>
        <v>1.0297600659046442</v>
      </c>
      <c r="AH65" s="211">
        <f t="shared" si="40"/>
        <v>1.0297600659046442</v>
      </c>
      <c r="AI65" s="211">
        <f t="shared" si="40"/>
        <v>1.0297600659046442</v>
      </c>
      <c r="AJ65" s="211">
        <f t="shared" si="40"/>
        <v>1.0297600659046442</v>
      </c>
      <c r="AK65" s="211">
        <f t="shared" si="40"/>
        <v>1.0297600659046442</v>
      </c>
      <c r="AL65" s="211">
        <f t="shared" si="40"/>
        <v>1.0297600659046442</v>
      </c>
      <c r="AM65" s="211">
        <f t="shared" si="40"/>
        <v>1.0297600659046442</v>
      </c>
      <c r="AN65" s="211">
        <f t="shared" si="40"/>
        <v>1.0297600659046442</v>
      </c>
      <c r="AO65" s="211">
        <f t="shared" si="40"/>
        <v>1.0297600659046442</v>
      </c>
      <c r="AP65" s="211">
        <f t="shared" si="40"/>
        <v>1.0297600659046442</v>
      </c>
      <c r="AQ65" s="211">
        <f t="shared" si="40"/>
        <v>1.0297600659046442</v>
      </c>
      <c r="AR65" s="211">
        <f t="shared" si="40"/>
        <v>1.0297600659046442</v>
      </c>
      <c r="AS65" s="211">
        <f t="shared" si="40"/>
        <v>1.0297600659046442</v>
      </c>
      <c r="AT65" s="211">
        <f t="shared" si="40"/>
        <v>1.0297600659046442</v>
      </c>
      <c r="AU65" s="211">
        <f t="shared" si="40"/>
        <v>1.0297600659046442</v>
      </c>
      <c r="AV65" s="211">
        <f t="shared" si="40"/>
        <v>1.0297600659046442</v>
      </c>
      <c r="AW65" s="211">
        <f t="shared" si="40"/>
        <v>1.0297600659046442</v>
      </c>
      <c r="AX65" s="211">
        <f t="shared" si="40"/>
        <v>1.0297600659046442</v>
      </c>
      <c r="AY65" s="211">
        <f t="shared" si="40"/>
        <v>1.0297600659046442</v>
      </c>
      <c r="AZ65" s="211">
        <f t="shared" si="40"/>
        <v>1.0297600659046442</v>
      </c>
      <c r="BA65" s="211">
        <f t="shared" si="40"/>
        <v>1.0297600659046442</v>
      </c>
      <c r="BB65" s="211">
        <f t="shared" si="40"/>
        <v>1.0297600659046442</v>
      </c>
      <c r="BC65" s="211">
        <f t="shared" si="40"/>
        <v>1.0297600659046442</v>
      </c>
      <c r="BD65" s="211">
        <f t="shared" si="40"/>
        <v>1.0297600659046442</v>
      </c>
      <c r="BE65" s="211">
        <f t="shared" si="40"/>
        <v>1.0297600659046442</v>
      </c>
      <c r="BF65" s="211">
        <f t="shared" si="40"/>
        <v>1.0297600659046442</v>
      </c>
      <c r="BG65" s="211">
        <f t="shared" si="40"/>
        <v>1.0297600659046442</v>
      </c>
      <c r="BH65" s="211">
        <f t="shared" si="40"/>
        <v>1.0297600659046442</v>
      </c>
      <c r="BI65" s="211">
        <f t="shared" si="40"/>
        <v>1.0297600659046442</v>
      </c>
      <c r="BJ65" s="211">
        <f t="shared" si="40"/>
        <v>1.0297600659046442</v>
      </c>
      <c r="BK65" s="211">
        <f t="shared" si="40"/>
        <v>1.0297600659046442</v>
      </c>
      <c r="BL65" s="211">
        <f t="shared" si="40"/>
        <v>1.0297600659046442</v>
      </c>
      <c r="BM65" s="94"/>
      <c r="BN65" s="72"/>
      <c r="BO65" s="325"/>
    </row>
    <row r="66" spans="1:75" s="71" customFormat="1" ht="15" customHeight="1" thickBot="1" x14ac:dyDescent="0.25">
      <c r="A66" s="43" t="s">
        <v>50</v>
      </c>
      <c r="B66" s="116">
        <f>B64*B65</f>
        <v>0</v>
      </c>
      <c r="C66" s="116">
        <f t="shared" ref="C66:BL66" si="41">C64*C65</f>
        <v>0</v>
      </c>
      <c r="D66" s="116">
        <f t="shared" si="41"/>
        <v>0</v>
      </c>
      <c r="E66" s="116">
        <f t="shared" si="41"/>
        <v>11.153359804407806</v>
      </c>
      <c r="F66" s="116">
        <f t="shared" si="41"/>
        <v>15.132141110709805</v>
      </c>
      <c r="G66" s="116">
        <f t="shared" si="41"/>
        <v>14.744349966044709</v>
      </c>
      <c r="H66" s="116">
        <f t="shared" si="41"/>
        <v>14.428185657451259</v>
      </c>
      <c r="I66" s="116">
        <f t="shared" si="41"/>
        <v>14.123294630525644</v>
      </c>
      <c r="J66" s="116">
        <f t="shared" si="41"/>
        <v>13.828834897425459</v>
      </c>
      <c r="K66" s="116">
        <f t="shared" si="41"/>
        <v>13.544022941686233</v>
      </c>
      <c r="L66" s="116">
        <f t="shared" si="41"/>
        <v>13.268133718221446</v>
      </c>
      <c r="M66" s="116">
        <f t="shared" si="41"/>
        <v>12.997226256157594</v>
      </c>
      <c r="N66" s="116">
        <f t="shared" si="41"/>
        <v>12.727020450629086</v>
      </c>
      <c r="O66" s="116">
        <f t="shared" si="41"/>
        <v>12.456814645100573</v>
      </c>
      <c r="P66" s="116">
        <f t="shared" si="41"/>
        <v>12.186608839572063</v>
      </c>
      <c r="Q66" s="116">
        <f t="shared" si="41"/>
        <v>11.916403034043553</v>
      </c>
      <c r="R66" s="116">
        <f t="shared" si="41"/>
        <v>11.646197228515042</v>
      </c>
      <c r="S66" s="116">
        <f t="shared" si="41"/>
        <v>11.375991422986534</v>
      </c>
      <c r="T66" s="116">
        <f t="shared" si="41"/>
        <v>11.105785617458022</v>
      </c>
      <c r="U66" s="116">
        <f t="shared" si="41"/>
        <v>10.835579811929511</v>
      </c>
      <c r="V66" s="116">
        <f t="shared" si="41"/>
        <v>10.565374006401001</v>
      </c>
      <c r="W66" s="116">
        <f t="shared" si="41"/>
        <v>10.295168200872491</v>
      </c>
      <c r="X66" s="116">
        <f t="shared" si="41"/>
        <v>10.02496239534398</v>
      </c>
      <c r="Y66" s="116">
        <f t="shared" si="41"/>
        <v>9.7808465186546254</v>
      </c>
      <c r="Z66" s="116">
        <f t="shared" si="41"/>
        <v>9.5889104996435801</v>
      </c>
      <c r="AA66" s="116">
        <f t="shared" si="41"/>
        <v>9.423064409471694</v>
      </c>
      <c r="AB66" s="116">
        <f t="shared" si="41"/>
        <v>9.2572183192998043</v>
      </c>
      <c r="AC66" s="116">
        <f t="shared" si="41"/>
        <v>9.0913722291279182</v>
      </c>
      <c r="AD66" s="116">
        <f t="shared" si="41"/>
        <v>8.9255261389560303</v>
      </c>
      <c r="AE66" s="116">
        <f t="shared" si="41"/>
        <v>8.7596800487841424</v>
      </c>
      <c r="AF66" s="116">
        <f t="shared" si="41"/>
        <v>8.5938339586122545</v>
      </c>
      <c r="AG66" s="116">
        <f t="shared" si="41"/>
        <v>8.4279878684403666</v>
      </c>
      <c r="AH66" s="116">
        <f t="shared" si="41"/>
        <v>8.2621417782684787</v>
      </c>
      <c r="AI66" s="116">
        <f t="shared" si="41"/>
        <v>8.0962956880965908</v>
      </c>
      <c r="AJ66" s="116">
        <f t="shared" si="41"/>
        <v>7.9304495979247029</v>
      </c>
      <c r="AK66" s="116">
        <f t="shared" si="41"/>
        <v>7.7646035077528159</v>
      </c>
      <c r="AL66" s="116">
        <f t="shared" si="41"/>
        <v>7.598757417580928</v>
      </c>
      <c r="AM66" s="116">
        <f t="shared" si="41"/>
        <v>7.4329113274090401</v>
      </c>
      <c r="AN66" s="116">
        <f t="shared" si="41"/>
        <v>7.2670652372371523</v>
      </c>
      <c r="AO66" s="116">
        <f t="shared" si="41"/>
        <v>7.1012191470652644</v>
      </c>
      <c r="AP66" s="116">
        <f t="shared" si="41"/>
        <v>6.9353730568933774</v>
      </c>
      <c r="AQ66" s="116">
        <f t="shared" si="41"/>
        <v>6.7695269667214895</v>
      </c>
      <c r="AR66" s="116">
        <f t="shared" si="41"/>
        <v>6.6036808765496016</v>
      </c>
      <c r="AS66" s="116">
        <f t="shared" si="41"/>
        <v>6.4378347863777137</v>
      </c>
      <c r="AT66" s="116">
        <f t="shared" si="41"/>
        <v>6.2719886962058258</v>
      </c>
      <c r="AU66" s="116">
        <f t="shared" si="41"/>
        <v>6.1061426060339379</v>
      </c>
      <c r="AV66" s="116">
        <f t="shared" si="41"/>
        <v>5.94029651586205</v>
      </c>
      <c r="AW66" s="116">
        <f t="shared" si="41"/>
        <v>5.774450425690163</v>
      </c>
      <c r="AX66" s="116">
        <f t="shared" si="41"/>
        <v>5.6086043355182751</v>
      </c>
      <c r="AY66" s="116">
        <f t="shared" si="41"/>
        <v>5.4427582453463872</v>
      </c>
      <c r="AZ66" s="116">
        <f t="shared" si="41"/>
        <v>5.2769121551744993</v>
      </c>
      <c r="BA66" s="116">
        <f t="shared" si="41"/>
        <v>5.1110660650026123</v>
      </c>
      <c r="BB66" s="116">
        <f t="shared" si="41"/>
        <v>1.5414621448647101</v>
      </c>
      <c r="BC66" s="116">
        <f t="shared" si="41"/>
        <v>-1.4033130706861673E-4</v>
      </c>
      <c r="BD66" s="116">
        <f t="shared" si="41"/>
        <v>-1.4033130706861673E-4</v>
      </c>
      <c r="BE66" s="116">
        <f t="shared" si="41"/>
        <v>-1.4033130706861673E-4</v>
      </c>
      <c r="BF66" s="116">
        <f t="shared" si="41"/>
        <v>-1.4033130706861673E-4</v>
      </c>
      <c r="BG66" s="116">
        <f t="shared" si="41"/>
        <v>-1.4033130706861673E-4</v>
      </c>
      <c r="BH66" s="116">
        <f t="shared" si="41"/>
        <v>-1.4033130706861673E-4</v>
      </c>
      <c r="BI66" s="116">
        <f t="shared" si="41"/>
        <v>-1.4033130706861673E-4</v>
      </c>
      <c r="BJ66" s="116">
        <f t="shared" si="41"/>
        <v>-1.4033130706861673E-4</v>
      </c>
      <c r="BK66" s="116">
        <f t="shared" si="41"/>
        <v>-1.4033130706861673E-4</v>
      </c>
      <c r="BL66" s="116">
        <f t="shared" si="41"/>
        <v>-1.4033130706861673E-4</v>
      </c>
      <c r="BM66" s="110"/>
      <c r="BN66" s="304">
        <f>SUM(B66:BM66)</f>
        <v>465.47603189097714</v>
      </c>
      <c r="BO66" s="324"/>
    </row>
    <row r="67" spans="1:75" s="36" customFormat="1" ht="15" customHeight="1" thickTop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67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35"/>
      <c r="BN68" s="53"/>
      <c r="BO68" s="323"/>
    </row>
    <row r="69" spans="1:75" s="36" customFormat="1" ht="15" customHeight="1" x14ac:dyDescent="0.2">
      <c r="A69" s="117" t="s">
        <v>36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54"/>
      <c r="BO69" s="323"/>
    </row>
    <row r="70" spans="1:75" s="36" customFormat="1" ht="15" customHeight="1" x14ac:dyDescent="0.2">
      <c r="A70" s="83"/>
      <c r="B70" s="84"/>
      <c r="C70" s="84"/>
      <c r="D70" s="84"/>
      <c r="E70" s="84"/>
      <c r="F70" s="81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</row>
    <row r="71" spans="1:75" s="36" customFormat="1" ht="15" customHeight="1" x14ac:dyDescent="0.2">
      <c r="A71" s="85" t="s">
        <v>101</v>
      </c>
      <c r="B71" s="84"/>
      <c r="C71" s="84"/>
      <c r="D71" s="84"/>
      <c r="E71" s="84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35"/>
      <c r="BN71" s="72"/>
      <c r="BO71" s="323"/>
      <c r="BP71" s="35"/>
      <c r="BQ71" s="35"/>
      <c r="BR71" s="35"/>
      <c r="BS71" s="35"/>
      <c r="BT71" s="35"/>
    </row>
    <row r="72" spans="1:75" s="36" customFormat="1" ht="25.5" x14ac:dyDescent="0.2">
      <c r="A72" s="86" t="s">
        <v>105</v>
      </c>
      <c r="B72" s="84">
        <f t="shared" ref="B72:BJ72" si="42">B20</f>
        <v>0</v>
      </c>
      <c r="C72" s="84">
        <f t="shared" si="42"/>
        <v>0</v>
      </c>
      <c r="D72" s="84">
        <f t="shared" si="42"/>
        <v>0</v>
      </c>
      <c r="E72" s="84">
        <f t="shared" si="42"/>
        <v>86.755622799999998</v>
      </c>
      <c r="F72" s="84">
        <f t="shared" si="42"/>
        <v>0</v>
      </c>
      <c r="G72" s="84">
        <f t="shared" si="42"/>
        <v>0</v>
      </c>
      <c r="H72" s="84">
        <f t="shared" si="42"/>
        <v>0</v>
      </c>
      <c r="I72" s="84">
        <f t="shared" si="42"/>
        <v>0</v>
      </c>
      <c r="J72" s="84">
        <f t="shared" si="42"/>
        <v>0</v>
      </c>
      <c r="K72" s="84">
        <f t="shared" si="42"/>
        <v>0</v>
      </c>
      <c r="L72" s="84">
        <f t="shared" si="42"/>
        <v>0</v>
      </c>
      <c r="M72" s="84">
        <f t="shared" si="42"/>
        <v>0</v>
      </c>
      <c r="N72" s="84">
        <f t="shared" si="42"/>
        <v>0</v>
      </c>
      <c r="O72" s="84">
        <f t="shared" si="42"/>
        <v>0</v>
      </c>
      <c r="P72" s="84">
        <f t="shared" si="42"/>
        <v>0</v>
      </c>
      <c r="Q72" s="84">
        <f t="shared" si="42"/>
        <v>0</v>
      </c>
      <c r="R72" s="84">
        <f t="shared" si="42"/>
        <v>0</v>
      </c>
      <c r="S72" s="84">
        <f t="shared" si="42"/>
        <v>0</v>
      </c>
      <c r="T72" s="84">
        <f t="shared" si="42"/>
        <v>0</v>
      </c>
      <c r="U72" s="84">
        <f t="shared" si="42"/>
        <v>0</v>
      </c>
      <c r="V72" s="84">
        <f t="shared" si="42"/>
        <v>0</v>
      </c>
      <c r="W72" s="84">
        <f t="shared" si="42"/>
        <v>0</v>
      </c>
      <c r="X72" s="84">
        <f t="shared" si="42"/>
        <v>0</v>
      </c>
      <c r="Y72" s="84">
        <f t="shared" si="42"/>
        <v>0</v>
      </c>
      <c r="Z72" s="84">
        <f t="shared" si="42"/>
        <v>0</v>
      </c>
      <c r="AA72" s="84">
        <f t="shared" si="42"/>
        <v>0</v>
      </c>
      <c r="AB72" s="84">
        <f t="shared" si="42"/>
        <v>0</v>
      </c>
      <c r="AC72" s="84">
        <f t="shared" si="42"/>
        <v>0</v>
      </c>
      <c r="AD72" s="84">
        <f t="shared" si="42"/>
        <v>0</v>
      </c>
      <c r="AE72" s="84">
        <f t="shared" si="42"/>
        <v>0</v>
      </c>
      <c r="AF72" s="84">
        <f t="shared" si="42"/>
        <v>0</v>
      </c>
      <c r="AG72" s="84">
        <f t="shared" si="42"/>
        <v>0</v>
      </c>
      <c r="AH72" s="84">
        <f t="shared" si="42"/>
        <v>0</v>
      </c>
      <c r="AI72" s="84">
        <f t="shared" si="42"/>
        <v>0</v>
      </c>
      <c r="AJ72" s="84">
        <f t="shared" si="42"/>
        <v>0</v>
      </c>
      <c r="AK72" s="84">
        <f t="shared" si="42"/>
        <v>0</v>
      </c>
      <c r="AL72" s="84">
        <f t="shared" si="42"/>
        <v>0</v>
      </c>
      <c r="AM72" s="84">
        <f t="shared" si="42"/>
        <v>0</v>
      </c>
      <c r="AN72" s="84">
        <f t="shared" si="42"/>
        <v>0</v>
      </c>
      <c r="AO72" s="84">
        <f t="shared" si="42"/>
        <v>0</v>
      </c>
      <c r="AP72" s="84">
        <f t="shared" si="42"/>
        <v>0</v>
      </c>
      <c r="AQ72" s="84">
        <f t="shared" si="42"/>
        <v>0</v>
      </c>
      <c r="AR72" s="84">
        <f t="shared" si="42"/>
        <v>0</v>
      </c>
      <c r="AS72" s="84">
        <f t="shared" si="42"/>
        <v>0</v>
      </c>
      <c r="AT72" s="84">
        <f t="shared" si="42"/>
        <v>0</v>
      </c>
      <c r="AU72" s="84">
        <f t="shared" si="42"/>
        <v>0</v>
      </c>
      <c r="AV72" s="84">
        <f t="shared" si="42"/>
        <v>0</v>
      </c>
      <c r="AW72" s="84">
        <f t="shared" si="42"/>
        <v>0</v>
      </c>
      <c r="AX72" s="84">
        <f t="shared" si="42"/>
        <v>0</v>
      </c>
      <c r="AY72" s="84">
        <f t="shared" si="42"/>
        <v>0</v>
      </c>
      <c r="AZ72" s="84">
        <f t="shared" si="42"/>
        <v>0</v>
      </c>
      <c r="BA72" s="84">
        <f t="shared" si="42"/>
        <v>0</v>
      </c>
      <c r="BB72" s="84">
        <f t="shared" si="42"/>
        <v>-86.755622799999998</v>
      </c>
      <c r="BC72" s="84">
        <f t="shared" si="42"/>
        <v>0</v>
      </c>
      <c r="BD72" s="84">
        <f t="shared" si="42"/>
        <v>0</v>
      </c>
      <c r="BE72" s="84">
        <f t="shared" si="42"/>
        <v>0</v>
      </c>
      <c r="BF72" s="84">
        <f t="shared" si="42"/>
        <v>0</v>
      </c>
      <c r="BG72" s="84">
        <f t="shared" si="42"/>
        <v>0</v>
      </c>
      <c r="BH72" s="84">
        <f t="shared" si="42"/>
        <v>0</v>
      </c>
      <c r="BI72" s="84">
        <f t="shared" si="42"/>
        <v>0</v>
      </c>
      <c r="BJ72" s="84">
        <f t="shared" si="42"/>
        <v>0</v>
      </c>
      <c r="BK72" s="84"/>
      <c r="BL72" s="84"/>
      <c r="BM72" s="35"/>
      <c r="BN72" s="72"/>
      <c r="BO72" s="578"/>
      <c r="BP72" s="578"/>
      <c r="BQ72" s="578"/>
      <c r="BR72" s="578"/>
      <c r="BS72" s="35"/>
      <c r="BT72" s="35"/>
      <c r="BV72" s="87"/>
      <c r="BW72" s="87"/>
    </row>
    <row r="73" spans="1:75" s="36" customFormat="1" ht="15" customHeight="1" x14ac:dyDescent="0.2">
      <c r="A73" s="86" t="s">
        <v>104</v>
      </c>
      <c r="B73" s="84">
        <v>0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/>
      <c r="BL73" s="84"/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25.5" x14ac:dyDescent="0.2">
      <c r="A74" s="86" t="s">
        <v>92</v>
      </c>
      <c r="B74" s="84">
        <f>$B$72-B73</f>
        <v>0</v>
      </c>
      <c r="C74" s="84">
        <f>SUM($B$72:C72)-SUM($B$73:C73)</f>
        <v>0</v>
      </c>
      <c r="D74" s="84">
        <f>SUM($B$72:D72)-SUM($B$73:D73)</f>
        <v>0</v>
      </c>
      <c r="E74" s="84">
        <f>SUM($B$72:E72)-SUM($B$73:E73)</f>
        <v>86.755622799999998</v>
      </c>
      <c r="F74" s="84">
        <f>SUM($B$72:F72)-SUM($B$73:F73)</f>
        <v>86.755622799999998</v>
      </c>
      <c r="G74" s="84">
        <f>SUM($B$72:G72)-SUM($B$73:G73)</f>
        <v>86.755622799999998</v>
      </c>
      <c r="H74" s="84">
        <f>SUM($B$72:H72)-SUM($B$73:H73)</f>
        <v>86.755622799999998</v>
      </c>
      <c r="I74" s="84">
        <f>SUM($B$72:I72)-SUM($B$73:I73)</f>
        <v>86.755622799999998</v>
      </c>
      <c r="J74" s="84">
        <f>SUM($B$72:J72)-SUM($B$73:J73)</f>
        <v>86.755622799999998</v>
      </c>
      <c r="K74" s="84">
        <f>SUM($B$72:K72)-SUM($B$73:K73)</f>
        <v>86.755622799999998</v>
      </c>
      <c r="L74" s="84">
        <f>SUM($B$72:L72)-SUM($B$73:L73)</f>
        <v>86.755622799999998</v>
      </c>
      <c r="M74" s="84">
        <f>SUM($B$72:M72)-SUM($B$73:M73)</f>
        <v>86.755622799999998</v>
      </c>
      <c r="N74" s="84">
        <f>SUM($B$72:N72)-SUM($B$73:N73)</f>
        <v>86.755622799999998</v>
      </c>
      <c r="O74" s="84">
        <f>SUM($B$72:O72)-SUM($B$73:O73)</f>
        <v>86.755622799999998</v>
      </c>
      <c r="P74" s="84">
        <f>SUM($B$72:P72)-SUM($B$73:P73)</f>
        <v>86.755622799999998</v>
      </c>
      <c r="Q74" s="84">
        <f>SUM($B$72:Q72)-SUM($B$73:Q73)</f>
        <v>86.755622799999998</v>
      </c>
      <c r="R74" s="84">
        <f>SUM($B$72:R72)-SUM($B$73:R73)</f>
        <v>86.755622799999998</v>
      </c>
      <c r="S74" s="84">
        <f>SUM($B$72:S72)-SUM($B$73:S73)</f>
        <v>86.755622799999998</v>
      </c>
      <c r="T74" s="84">
        <f>SUM($B$72:T72)-SUM($B$73:T73)</f>
        <v>86.755622799999998</v>
      </c>
      <c r="U74" s="84">
        <f>SUM($B$72:U72)-SUM($B$73:U73)</f>
        <v>86.755622799999998</v>
      </c>
      <c r="V74" s="84">
        <f>SUM($B$72:V72)-SUM($B$73:V73)</f>
        <v>86.755622799999998</v>
      </c>
      <c r="W74" s="84">
        <f>SUM($B$72:W72)-SUM($B$73:W73)</f>
        <v>86.755622799999998</v>
      </c>
      <c r="X74" s="84">
        <f>SUM($B$72:X72)-SUM($B$73:X73)</f>
        <v>86.755622799999998</v>
      </c>
      <c r="Y74" s="84">
        <f>SUM($B$72:Y72)-SUM($B$73:Y73)</f>
        <v>86.755622799999998</v>
      </c>
      <c r="Z74" s="84">
        <f>SUM($B$72:Z72)-SUM($B$73:Z73)</f>
        <v>86.755622799999998</v>
      </c>
      <c r="AA74" s="84">
        <f>SUM($B$72:AA72)-SUM($B$73:AA73)</f>
        <v>86.755622799999998</v>
      </c>
      <c r="AB74" s="84">
        <f>SUM($B$72:AB72)-SUM($B$73:AB73)</f>
        <v>86.755622799999998</v>
      </c>
      <c r="AC74" s="84">
        <f>SUM($B$72:AC72)-SUM($B$73:AC73)</f>
        <v>86.755622799999998</v>
      </c>
      <c r="AD74" s="84">
        <f>SUM($B$72:AD72)-SUM($B$73:AD73)</f>
        <v>86.755622799999998</v>
      </c>
      <c r="AE74" s="84">
        <f>SUM($B$72:AE72)-SUM($B$73:AE73)</f>
        <v>86.755622799999998</v>
      </c>
      <c r="AF74" s="84">
        <f>SUM($B$72:AF72)-SUM($B$73:AF73)</f>
        <v>86.755622799999998</v>
      </c>
      <c r="AG74" s="84">
        <f>SUM($B$72:AG72)-SUM($B$73:AG73)</f>
        <v>86.755622799999998</v>
      </c>
      <c r="AH74" s="84">
        <f>SUM($B$72:AH72)-SUM($B$73:AH73)</f>
        <v>86.755622799999998</v>
      </c>
      <c r="AI74" s="84">
        <f>SUM($B$72:AI72)-SUM($B$73:AI73)</f>
        <v>86.755622799999998</v>
      </c>
      <c r="AJ74" s="84">
        <f>SUM($B$72:AJ72)-SUM($B$73:AJ73)</f>
        <v>86.755622799999998</v>
      </c>
      <c r="AK74" s="84">
        <f>SUM($B$72:AK72)-SUM($B$73:AK73)</f>
        <v>86.755622799999998</v>
      </c>
      <c r="AL74" s="84">
        <f>SUM($B$72:AL72)-SUM($B$73:AL73)</f>
        <v>86.755622799999998</v>
      </c>
      <c r="AM74" s="84">
        <f>SUM($B$72:AM72)-SUM($B$73:AM73)</f>
        <v>86.755622799999998</v>
      </c>
      <c r="AN74" s="84">
        <f>SUM($B$72:AN72)-SUM($B$73:AN73)</f>
        <v>86.755622799999998</v>
      </c>
      <c r="AO74" s="84">
        <f>SUM($B$72:AO72)-SUM($B$73:AO73)</f>
        <v>86.755622799999998</v>
      </c>
      <c r="AP74" s="84">
        <f>SUM($B$72:AP72)-SUM($B$73:AP73)</f>
        <v>86.755622799999998</v>
      </c>
      <c r="AQ74" s="84">
        <f>SUM($B$72:AQ72)-SUM($B$73:AQ73)</f>
        <v>86.755622799999998</v>
      </c>
      <c r="AR74" s="84">
        <f>SUM($B$72:AR72)-SUM($B$73:AR73)</f>
        <v>86.755622799999998</v>
      </c>
      <c r="AS74" s="84">
        <f>SUM($B$72:AS72)-SUM($B$73:AS73)</f>
        <v>86.755622799999998</v>
      </c>
      <c r="AT74" s="84">
        <f>SUM($B$72:AT72)-SUM($B$73:AT73)</f>
        <v>86.755622799999998</v>
      </c>
      <c r="AU74" s="84">
        <f>SUM($B$72:AU72)-SUM($B$73:AU73)</f>
        <v>86.755622799999998</v>
      </c>
      <c r="AV74" s="84">
        <f>SUM($B$72:AV72)-SUM($B$73:AV73)</f>
        <v>86.755622799999998</v>
      </c>
      <c r="AW74" s="84">
        <f>SUM($B$72:AW72)-SUM($B$73:AW73)</f>
        <v>86.755622799999998</v>
      </c>
      <c r="AX74" s="84">
        <f>SUM($B$72:AX72)-SUM($B$73:AX73)</f>
        <v>86.755622799999998</v>
      </c>
      <c r="AY74" s="84">
        <f>SUM($B$72:AY72)-SUM($B$73:AY73)</f>
        <v>86.755622799999998</v>
      </c>
      <c r="AZ74" s="84">
        <f>SUM($B$72:AZ72)-SUM($B$73:AZ73)</f>
        <v>86.755622799999998</v>
      </c>
      <c r="BA74" s="84">
        <f>SUM($B$72:BA72)-SUM($B$73:BA73)</f>
        <v>86.755622799999998</v>
      </c>
      <c r="BB74" s="84">
        <f>SUM($B$72:BB72)-SUM($B$73:BB73)</f>
        <v>0</v>
      </c>
      <c r="BC74" s="84">
        <f>SUM($B$72:BC72)-SUM($B$73:BC73)</f>
        <v>0</v>
      </c>
      <c r="BD74" s="84">
        <f>SUM($B$72:BD72)-SUM($B$73:BD73)</f>
        <v>0</v>
      </c>
      <c r="BE74" s="84">
        <f>SUM($B$72:BE72)-SUM($B$73:BE73)</f>
        <v>0</v>
      </c>
      <c r="BF74" s="84">
        <f>SUM($B$72:BF72)-SUM($B$73:BF73)</f>
        <v>0</v>
      </c>
      <c r="BG74" s="84">
        <f>SUM($B$72:BG72)-SUM($B$73:BG73)</f>
        <v>0</v>
      </c>
      <c r="BH74" s="84">
        <f>SUM($B$72:BH72)-SUM($B$73:BH73)</f>
        <v>0</v>
      </c>
      <c r="BI74" s="84">
        <f>SUM($B$72:BI72)-SUM($B$73:BI73)</f>
        <v>0</v>
      </c>
      <c r="BJ74" s="84">
        <f>SUM($B$72:BJ72)-SUM($B$73:BJ73)</f>
        <v>0</v>
      </c>
      <c r="BK74" s="84">
        <f>SUM($B$72:BK72)-SUM($B$73:BK73)</f>
        <v>0</v>
      </c>
      <c r="BL74" s="84">
        <f>SUM($B$72:BL72)-SUM($B$73:BL73)</f>
        <v>0</v>
      </c>
      <c r="BM74" s="35"/>
      <c r="BN74" s="52"/>
      <c r="BO74" s="326"/>
      <c r="BP74" s="35"/>
      <c r="BQ74" s="35"/>
      <c r="BR74" s="90"/>
      <c r="BS74" s="35"/>
      <c r="BT74" s="35"/>
      <c r="BU74" s="91"/>
      <c r="BV74" s="89"/>
      <c r="BW74" s="89"/>
    </row>
    <row r="75" spans="1:75" s="36" customFormat="1" ht="15" customHeight="1" x14ac:dyDescent="0.2">
      <c r="A75" s="86" t="s">
        <v>74</v>
      </c>
      <c r="B75" s="125"/>
      <c r="C75" s="125"/>
      <c r="D75" s="317"/>
      <c r="E75" s="317">
        <f>($E$72*TaxDepr!B$33)</f>
        <v>3.253335855</v>
      </c>
      <c r="F75" s="317">
        <f>($E$72*TaxDepr!C$33)</f>
        <v>6.2628884099320006</v>
      </c>
      <c r="G75" s="317">
        <f>($E$72*TaxDepr!D$33)</f>
        <v>5.7926729343559993</v>
      </c>
      <c r="H75" s="317">
        <f>($E$72*TaxDepr!E$33)</f>
        <v>5.3588948203559994</v>
      </c>
      <c r="I75" s="317">
        <f>($E$72*TaxDepr!F$33)</f>
        <v>4.9563487305639997</v>
      </c>
      <c r="J75" s="317">
        <f>($E$72*TaxDepr!G$33)</f>
        <v>4.5850346649800002</v>
      </c>
      <c r="K75" s="317">
        <f>($E$72*TaxDepr!H$33)</f>
        <v>4.2406148424639998</v>
      </c>
      <c r="L75" s="317">
        <f>($E$72*TaxDepr!I$33)</f>
        <v>3.9230892630160001</v>
      </c>
      <c r="M75" s="317">
        <f>($E$72*TaxDepr!J$33)</f>
        <v>3.871035889336</v>
      </c>
      <c r="N75" s="317">
        <f>($E$72*TaxDepr!K$33)</f>
        <v>3.871035889336</v>
      </c>
      <c r="O75" s="317">
        <f>($E$72*TaxDepr!L$33)</f>
        <v>3.871035889336</v>
      </c>
      <c r="P75" s="317">
        <f>($E$72*TaxDepr!M$33)</f>
        <v>3.871035889336</v>
      </c>
      <c r="Q75" s="317">
        <f>($E$72*TaxDepr!N$33)</f>
        <v>3.871035889336</v>
      </c>
      <c r="R75" s="317">
        <f>($E$72*TaxDepr!O$33)</f>
        <v>3.871035889336</v>
      </c>
      <c r="S75" s="317">
        <f>($E$72*TaxDepr!P$33)</f>
        <v>3.871035889336</v>
      </c>
      <c r="T75" s="317">
        <f>($E$72*TaxDepr!Q$33)</f>
        <v>3.871035889336</v>
      </c>
      <c r="U75" s="317">
        <f>($E$72*TaxDepr!R$33)</f>
        <v>3.871035889336</v>
      </c>
      <c r="V75" s="317">
        <f>($E$72*TaxDepr!S$33)</f>
        <v>3.871035889336</v>
      </c>
      <c r="W75" s="317">
        <f>($E$72*TaxDepr!T$33)</f>
        <v>3.871035889336</v>
      </c>
      <c r="X75" s="317">
        <f>($E$72*TaxDepr!U$33)</f>
        <v>3.871035889336</v>
      </c>
      <c r="Y75" s="317">
        <f>($E$72*TaxDepr!V$33)</f>
        <v>1.935517944668</v>
      </c>
      <c r="Z75" s="317"/>
      <c r="AA75" s="317"/>
      <c r="AB75" s="317"/>
      <c r="AC75" s="317"/>
      <c r="AD75" s="317"/>
      <c r="AE75" s="317"/>
      <c r="AF75" s="317"/>
      <c r="AG75" s="317"/>
      <c r="AH75" s="317"/>
      <c r="AI75" s="317"/>
      <c r="AJ75" s="317"/>
      <c r="AK75" s="317"/>
      <c r="AL75" s="317"/>
      <c r="AM75" s="317"/>
      <c r="AN75" s="317"/>
      <c r="AO75" s="317"/>
      <c r="AP75" s="317"/>
      <c r="AQ75" s="317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317"/>
      <c r="BD75" s="317"/>
      <c r="BE75" s="317"/>
      <c r="BF75" s="317"/>
      <c r="BG75" s="317"/>
      <c r="BH75" s="317"/>
      <c r="BI75" s="317"/>
      <c r="BJ75" s="317"/>
      <c r="BK75" s="317"/>
      <c r="BL75" s="317"/>
      <c r="BM75" s="35"/>
      <c r="BN75" s="72">
        <f>SUM(B75:BM75)</f>
        <v>86.760828137368009</v>
      </c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Bot="1" x14ac:dyDescent="0.25">
      <c r="A76" s="86" t="s">
        <v>75</v>
      </c>
      <c r="B76" s="92">
        <f>B73+B75</f>
        <v>0</v>
      </c>
      <c r="C76" s="92">
        <f t="shared" ref="C76:BJ76" si="43">C73+C75</f>
        <v>0</v>
      </c>
      <c r="D76" s="92">
        <f t="shared" si="43"/>
        <v>0</v>
      </c>
      <c r="E76" s="92">
        <f t="shared" si="43"/>
        <v>3.253335855</v>
      </c>
      <c r="F76" s="92">
        <f t="shared" si="43"/>
        <v>6.2628884099320006</v>
      </c>
      <c r="G76" s="92">
        <f t="shared" si="43"/>
        <v>5.7926729343559993</v>
      </c>
      <c r="H76" s="92">
        <f t="shared" si="43"/>
        <v>5.3588948203559994</v>
      </c>
      <c r="I76" s="92">
        <f t="shared" si="43"/>
        <v>4.9563487305639997</v>
      </c>
      <c r="J76" s="92">
        <f t="shared" si="43"/>
        <v>4.5850346649800002</v>
      </c>
      <c r="K76" s="92">
        <f t="shared" si="43"/>
        <v>4.2406148424639998</v>
      </c>
      <c r="L76" s="92">
        <f t="shared" si="43"/>
        <v>3.9230892630160001</v>
      </c>
      <c r="M76" s="92">
        <f t="shared" si="43"/>
        <v>3.871035889336</v>
      </c>
      <c r="N76" s="92">
        <f t="shared" si="43"/>
        <v>3.871035889336</v>
      </c>
      <c r="O76" s="92">
        <f t="shared" si="43"/>
        <v>3.871035889336</v>
      </c>
      <c r="P76" s="92">
        <f t="shared" si="43"/>
        <v>3.871035889336</v>
      </c>
      <c r="Q76" s="92">
        <f t="shared" si="43"/>
        <v>3.871035889336</v>
      </c>
      <c r="R76" s="92">
        <f t="shared" si="43"/>
        <v>3.871035889336</v>
      </c>
      <c r="S76" s="92">
        <f t="shared" si="43"/>
        <v>3.871035889336</v>
      </c>
      <c r="T76" s="92">
        <f t="shared" si="43"/>
        <v>3.871035889336</v>
      </c>
      <c r="U76" s="92">
        <f t="shared" si="43"/>
        <v>3.871035889336</v>
      </c>
      <c r="V76" s="92">
        <f t="shared" si="43"/>
        <v>3.871035889336</v>
      </c>
      <c r="W76" s="92">
        <f t="shared" si="43"/>
        <v>3.871035889336</v>
      </c>
      <c r="X76" s="92">
        <f t="shared" si="43"/>
        <v>3.871035889336</v>
      </c>
      <c r="Y76" s="92">
        <f t="shared" si="43"/>
        <v>1.935517944668</v>
      </c>
      <c r="Z76" s="92">
        <f t="shared" si="43"/>
        <v>0</v>
      </c>
      <c r="AA76" s="92">
        <f t="shared" si="43"/>
        <v>0</v>
      </c>
      <c r="AB76" s="92">
        <f t="shared" si="43"/>
        <v>0</v>
      </c>
      <c r="AC76" s="92">
        <f t="shared" si="43"/>
        <v>0</v>
      </c>
      <c r="AD76" s="92">
        <f t="shared" si="43"/>
        <v>0</v>
      </c>
      <c r="AE76" s="92">
        <f t="shared" si="43"/>
        <v>0</v>
      </c>
      <c r="AF76" s="92">
        <f t="shared" si="43"/>
        <v>0</v>
      </c>
      <c r="AG76" s="92">
        <f t="shared" si="43"/>
        <v>0</v>
      </c>
      <c r="AH76" s="92">
        <f t="shared" si="43"/>
        <v>0</v>
      </c>
      <c r="AI76" s="92">
        <f t="shared" si="43"/>
        <v>0</v>
      </c>
      <c r="AJ76" s="92">
        <f t="shared" si="43"/>
        <v>0</v>
      </c>
      <c r="AK76" s="92">
        <f t="shared" si="43"/>
        <v>0</v>
      </c>
      <c r="AL76" s="92">
        <f t="shared" si="43"/>
        <v>0</v>
      </c>
      <c r="AM76" s="92">
        <f t="shared" si="43"/>
        <v>0</v>
      </c>
      <c r="AN76" s="92">
        <f t="shared" si="43"/>
        <v>0</v>
      </c>
      <c r="AO76" s="92">
        <f t="shared" si="43"/>
        <v>0</v>
      </c>
      <c r="AP76" s="92">
        <f t="shared" si="43"/>
        <v>0</v>
      </c>
      <c r="AQ76" s="92">
        <f t="shared" si="43"/>
        <v>0</v>
      </c>
      <c r="AR76" s="92">
        <f t="shared" si="43"/>
        <v>0</v>
      </c>
      <c r="AS76" s="92">
        <f t="shared" si="43"/>
        <v>0</v>
      </c>
      <c r="AT76" s="92">
        <f t="shared" si="43"/>
        <v>0</v>
      </c>
      <c r="AU76" s="92">
        <f t="shared" si="43"/>
        <v>0</v>
      </c>
      <c r="AV76" s="92">
        <f t="shared" si="43"/>
        <v>0</v>
      </c>
      <c r="AW76" s="92">
        <f t="shared" si="43"/>
        <v>0</v>
      </c>
      <c r="AX76" s="92">
        <f t="shared" si="43"/>
        <v>0</v>
      </c>
      <c r="AY76" s="92">
        <f t="shared" si="43"/>
        <v>0</v>
      </c>
      <c r="AZ76" s="92">
        <f t="shared" si="43"/>
        <v>0</v>
      </c>
      <c r="BA76" s="92">
        <f t="shared" si="43"/>
        <v>0</v>
      </c>
      <c r="BB76" s="92">
        <f t="shared" si="43"/>
        <v>0</v>
      </c>
      <c r="BC76" s="92">
        <f t="shared" si="43"/>
        <v>0</v>
      </c>
      <c r="BD76" s="92">
        <f t="shared" si="43"/>
        <v>0</v>
      </c>
      <c r="BE76" s="92">
        <f t="shared" si="43"/>
        <v>0</v>
      </c>
      <c r="BF76" s="92">
        <f t="shared" si="43"/>
        <v>0</v>
      </c>
      <c r="BG76" s="92">
        <f t="shared" si="43"/>
        <v>0</v>
      </c>
      <c r="BH76" s="92">
        <f t="shared" si="43"/>
        <v>0</v>
      </c>
      <c r="BI76" s="92">
        <f t="shared" si="43"/>
        <v>0</v>
      </c>
      <c r="BJ76" s="92">
        <f t="shared" si="43"/>
        <v>0</v>
      </c>
      <c r="BK76" s="92"/>
      <c r="BL76" s="9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thickTop="1" x14ac:dyDescent="0.2">
      <c r="A77" s="93"/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15" customHeight="1" x14ac:dyDescent="0.2">
      <c r="A78" s="85" t="s">
        <v>102</v>
      </c>
      <c r="B78" s="84"/>
      <c r="C78" s="84"/>
      <c r="D78" s="84"/>
      <c r="E78" s="84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35"/>
      <c r="BN78" s="52"/>
      <c r="BO78" s="323"/>
      <c r="BP78" s="35"/>
      <c r="BQ78" s="35"/>
      <c r="BR78" s="35"/>
      <c r="BS78" s="35"/>
      <c r="BT78" s="35"/>
      <c r="BU78" s="91"/>
      <c r="BV78" s="89"/>
      <c r="BW78" s="89"/>
    </row>
    <row r="79" spans="1:75" s="36" customFormat="1" ht="25.5" x14ac:dyDescent="0.2">
      <c r="A79" s="86" t="s">
        <v>105</v>
      </c>
      <c r="B79" s="84">
        <f t="shared" ref="B79:BL79" si="44">B20</f>
        <v>0</v>
      </c>
      <c r="C79" s="84">
        <f t="shared" si="44"/>
        <v>0</v>
      </c>
      <c r="D79" s="84">
        <f t="shared" si="44"/>
        <v>0</v>
      </c>
      <c r="E79" s="84">
        <f t="shared" si="44"/>
        <v>86.755622799999998</v>
      </c>
      <c r="F79" s="84">
        <f t="shared" si="44"/>
        <v>0</v>
      </c>
      <c r="G79" s="84">
        <f t="shared" si="44"/>
        <v>0</v>
      </c>
      <c r="H79" s="84">
        <f t="shared" si="44"/>
        <v>0</v>
      </c>
      <c r="I79" s="84">
        <f t="shared" si="44"/>
        <v>0</v>
      </c>
      <c r="J79" s="84">
        <f t="shared" si="44"/>
        <v>0</v>
      </c>
      <c r="K79" s="84">
        <f t="shared" si="44"/>
        <v>0</v>
      </c>
      <c r="L79" s="84">
        <f t="shared" si="44"/>
        <v>0</v>
      </c>
      <c r="M79" s="84">
        <f t="shared" si="44"/>
        <v>0</v>
      </c>
      <c r="N79" s="84">
        <f t="shared" si="44"/>
        <v>0</v>
      </c>
      <c r="O79" s="84">
        <f t="shared" si="44"/>
        <v>0</v>
      </c>
      <c r="P79" s="84">
        <f t="shared" si="44"/>
        <v>0</v>
      </c>
      <c r="Q79" s="84">
        <f t="shared" si="44"/>
        <v>0</v>
      </c>
      <c r="R79" s="84">
        <f t="shared" si="44"/>
        <v>0</v>
      </c>
      <c r="S79" s="84">
        <f t="shared" si="44"/>
        <v>0</v>
      </c>
      <c r="T79" s="84">
        <f t="shared" si="44"/>
        <v>0</v>
      </c>
      <c r="U79" s="84">
        <f t="shared" si="44"/>
        <v>0</v>
      </c>
      <c r="V79" s="84">
        <f t="shared" si="44"/>
        <v>0</v>
      </c>
      <c r="W79" s="84">
        <f t="shared" si="44"/>
        <v>0</v>
      </c>
      <c r="X79" s="84">
        <f t="shared" si="44"/>
        <v>0</v>
      </c>
      <c r="Y79" s="84">
        <f t="shared" si="44"/>
        <v>0</v>
      </c>
      <c r="Z79" s="84">
        <f t="shared" si="44"/>
        <v>0</v>
      </c>
      <c r="AA79" s="84">
        <f t="shared" si="44"/>
        <v>0</v>
      </c>
      <c r="AB79" s="84">
        <f t="shared" si="44"/>
        <v>0</v>
      </c>
      <c r="AC79" s="84">
        <f t="shared" si="44"/>
        <v>0</v>
      </c>
      <c r="AD79" s="84">
        <f t="shared" si="44"/>
        <v>0</v>
      </c>
      <c r="AE79" s="84">
        <f t="shared" si="44"/>
        <v>0</v>
      </c>
      <c r="AF79" s="84">
        <f t="shared" si="44"/>
        <v>0</v>
      </c>
      <c r="AG79" s="84">
        <f t="shared" si="44"/>
        <v>0</v>
      </c>
      <c r="AH79" s="84">
        <f t="shared" si="44"/>
        <v>0</v>
      </c>
      <c r="AI79" s="84">
        <f t="shared" si="44"/>
        <v>0</v>
      </c>
      <c r="AJ79" s="84">
        <f t="shared" si="44"/>
        <v>0</v>
      </c>
      <c r="AK79" s="84">
        <f t="shared" si="44"/>
        <v>0</v>
      </c>
      <c r="AL79" s="84">
        <f t="shared" si="44"/>
        <v>0</v>
      </c>
      <c r="AM79" s="84">
        <f t="shared" si="44"/>
        <v>0</v>
      </c>
      <c r="AN79" s="84">
        <f t="shared" si="44"/>
        <v>0</v>
      </c>
      <c r="AO79" s="84">
        <f t="shared" si="44"/>
        <v>0</v>
      </c>
      <c r="AP79" s="84">
        <f t="shared" si="44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  <c r="BA79" s="84">
        <f t="shared" si="44"/>
        <v>0</v>
      </c>
      <c r="BB79" s="84">
        <f t="shared" si="44"/>
        <v>-86.755622799999998</v>
      </c>
      <c r="BC79" s="84">
        <f t="shared" si="44"/>
        <v>0</v>
      </c>
      <c r="BD79" s="84">
        <f t="shared" si="44"/>
        <v>0</v>
      </c>
      <c r="BE79" s="84">
        <f t="shared" si="44"/>
        <v>0</v>
      </c>
      <c r="BF79" s="84">
        <f t="shared" si="44"/>
        <v>0</v>
      </c>
      <c r="BG79" s="84">
        <f t="shared" si="44"/>
        <v>0</v>
      </c>
      <c r="BH79" s="84">
        <f t="shared" si="44"/>
        <v>0</v>
      </c>
      <c r="BI79" s="84">
        <f t="shared" si="44"/>
        <v>0</v>
      </c>
      <c r="BJ79" s="84">
        <f t="shared" si="44"/>
        <v>0</v>
      </c>
      <c r="BK79" s="84">
        <f t="shared" si="44"/>
        <v>0</v>
      </c>
      <c r="BL79" s="84">
        <f t="shared" si="44"/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15" customHeight="1" x14ac:dyDescent="0.2">
      <c r="A80" s="86" t="s">
        <v>104</v>
      </c>
      <c r="B80" s="84">
        <v>0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24.75" customHeight="1" x14ac:dyDescent="0.2">
      <c r="A81" s="86" t="s">
        <v>92</v>
      </c>
      <c r="B81" s="84">
        <f>SUM($B$79:B79)</f>
        <v>0</v>
      </c>
      <c r="C81" s="84">
        <f>SUM($B$79:C79)</f>
        <v>0</v>
      </c>
      <c r="D81" s="84">
        <f>SUM($B$79:D79)</f>
        <v>0</v>
      </c>
      <c r="E81" s="84">
        <f>SUM($B$79:E79)</f>
        <v>86.755622799999998</v>
      </c>
      <c r="F81" s="84">
        <f>SUM($B$79:F79)</f>
        <v>86.755622799999998</v>
      </c>
      <c r="G81" s="84">
        <f>SUM($B$79:G79)</f>
        <v>86.755622799999998</v>
      </c>
      <c r="H81" s="84">
        <f>SUM($B$79:H79)</f>
        <v>86.755622799999998</v>
      </c>
      <c r="I81" s="84">
        <f>SUM($B$79:I79)</f>
        <v>86.755622799999998</v>
      </c>
      <c r="J81" s="84">
        <f>SUM($B$79:J79)</f>
        <v>86.755622799999998</v>
      </c>
      <c r="K81" s="84">
        <f>SUM($B$79:K79)</f>
        <v>86.755622799999998</v>
      </c>
      <c r="L81" s="84">
        <f>SUM($B$79:L79)</f>
        <v>86.755622799999998</v>
      </c>
      <c r="M81" s="84">
        <f>SUM($B$79:M79)</f>
        <v>86.755622799999998</v>
      </c>
      <c r="N81" s="84">
        <f>SUM($B$79:N79)</f>
        <v>86.755622799999998</v>
      </c>
      <c r="O81" s="84">
        <f>SUM($B$79:O79)</f>
        <v>86.755622799999998</v>
      </c>
      <c r="P81" s="84">
        <f>SUM($B$79:P79)</f>
        <v>86.755622799999998</v>
      </c>
      <c r="Q81" s="84">
        <f>SUM($B$79:Q79)</f>
        <v>86.755622799999998</v>
      </c>
      <c r="R81" s="84">
        <f>SUM($B$79:R79)</f>
        <v>86.755622799999998</v>
      </c>
      <c r="S81" s="84">
        <f>SUM($B$79:S79)</f>
        <v>86.755622799999998</v>
      </c>
      <c r="T81" s="84">
        <f>SUM($B$79:T79)</f>
        <v>86.755622799999998</v>
      </c>
      <c r="U81" s="84">
        <f>SUM($B$79:U79)</f>
        <v>86.755622799999998</v>
      </c>
      <c r="V81" s="84">
        <f>SUM($B$79:V79)</f>
        <v>86.755622799999998</v>
      </c>
      <c r="W81" s="84">
        <f>SUM($B$79:W79)</f>
        <v>86.755622799999998</v>
      </c>
      <c r="X81" s="84">
        <f>SUM($B$79:X79)</f>
        <v>86.755622799999998</v>
      </c>
      <c r="Y81" s="84">
        <f>SUM($B$79:Y79)</f>
        <v>86.755622799999998</v>
      </c>
      <c r="Z81" s="84">
        <f>SUM($B$79:Z79)</f>
        <v>86.755622799999998</v>
      </c>
      <c r="AA81" s="84">
        <f>SUM($B$79:AA79)</f>
        <v>86.755622799999998</v>
      </c>
      <c r="AB81" s="84">
        <f>SUM($B$79:AB79)</f>
        <v>86.755622799999998</v>
      </c>
      <c r="AC81" s="84">
        <f>SUM($B$79:AC79)</f>
        <v>86.755622799999998</v>
      </c>
      <c r="AD81" s="84">
        <f>SUM($B$79:AD79)</f>
        <v>86.755622799999998</v>
      </c>
      <c r="AE81" s="84">
        <f>SUM($B$79:AE79)</f>
        <v>86.755622799999998</v>
      </c>
      <c r="AF81" s="84">
        <f>SUM($B$79:AF79)</f>
        <v>86.755622799999998</v>
      </c>
      <c r="AG81" s="84">
        <f>SUM($B$79:AG79)</f>
        <v>86.755622799999998</v>
      </c>
      <c r="AH81" s="84">
        <f>SUM($B$79:AH79)</f>
        <v>86.755622799999998</v>
      </c>
      <c r="AI81" s="84">
        <f>SUM($B$79:AI79)</f>
        <v>86.755622799999998</v>
      </c>
      <c r="AJ81" s="84">
        <f>SUM($B$79:AJ79)</f>
        <v>86.755622799999998</v>
      </c>
      <c r="AK81" s="84">
        <f>SUM($B$79:AK79)</f>
        <v>86.755622799999998</v>
      </c>
      <c r="AL81" s="84">
        <f>SUM($B$79:AL79)</f>
        <v>86.755622799999998</v>
      </c>
      <c r="AM81" s="84">
        <f>SUM($B$79:AM79)</f>
        <v>86.755622799999998</v>
      </c>
      <c r="AN81" s="84">
        <f>SUM($B$79:AN79)</f>
        <v>86.755622799999998</v>
      </c>
      <c r="AO81" s="84">
        <f>SUM($B$79:AO79)</f>
        <v>86.755622799999998</v>
      </c>
      <c r="AP81" s="84">
        <f>SUM($B$79:AP79)</f>
        <v>86.755622799999998</v>
      </c>
      <c r="AQ81" s="84">
        <f>SUM($B$79:AQ79)</f>
        <v>86.755622799999998</v>
      </c>
      <c r="AR81" s="84">
        <f>SUM($B$79:AR79)</f>
        <v>86.755622799999998</v>
      </c>
      <c r="AS81" s="84">
        <f>SUM($B$79:AS79)</f>
        <v>86.755622799999998</v>
      </c>
      <c r="AT81" s="84">
        <f>SUM($B$79:AT79)</f>
        <v>86.755622799999998</v>
      </c>
      <c r="AU81" s="84">
        <f>SUM($B$79:AU79)</f>
        <v>86.755622799999998</v>
      </c>
      <c r="AV81" s="84">
        <f>SUM($B$79:AV79)</f>
        <v>86.755622799999998</v>
      </c>
      <c r="AW81" s="84">
        <f>SUM($B$79:AW79)</f>
        <v>86.755622799999998</v>
      </c>
      <c r="AX81" s="84">
        <f>SUM($B$79:AX79)</f>
        <v>86.755622799999998</v>
      </c>
      <c r="AY81" s="84">
        <f>SUM($B$79:AY79)</f>
        <v>86.755622799999998</v>
      </c>
      <c r="AZ81" s="84">
        <f>SUM($B$79:AZ79)</f>
        <v>86.755622799999998</v>
      </c>
      <c r="BA81" s="84">
        <f>SUM($B$79:BA79)</f>
        <v>86.755622799999998</v>
      </c>
      <c r="BB81" s="84">
        <f>SUM($B$79:BB79)</f>
        <v>0</v>
      </c>
      <c r="BC81" s="84">
        <f>SUM($B$79:BC79)</f>
        <v>0</v>
      </c>
      <c r="BD81" s="84">
        <f>SUM($B$79:BD79)</f>
        <v>0</v>
      </c>
      <c r="BE81" s="84">
        <f>SUM($B$79:BE79)</f>
        <v>0</v>
      </c>
      <c r="BF81" s="84">
        <f>SUM($B$79:BF79)</f>
        <v>0</v>
      </c>
      <c r="BG81" s="84">
        <f>SUM($B$79:BG79)</f>
        <v>0</v>
      </c>
      <c r="BH81" s="84">
        <f>SUM($B$79:BH79)</f>
        <v>0</v>
      </c>
      <c r="BI81" s="84">
        <f>SUM($B$79:BI79)</f>
        <v>0</v>
      </c>
      <c r="BJ81" s="84">
        <f>SUM($B$79:BJ79)</f>
        <v>0</v>
      </c>
      <c r="BK81" s="84">
        <f>SUM($B$79:BK79)</f>
        <v>0</v>
      </c>
      <c r="BL81" s="84">
        <f>SUM($B$79:BL79)</f>
        <v>0</v>
      </c>
      <c r="BM81" s="35"/>
      <c r="BN81" s="52"/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x14ac:dyDescent="0.2">
      <c r="A82" s="86" t="s">
        <v>74</v>
      </c>
      <c r="B82" s="316">
        <v>0</v>
      </c>
      <c r="C82" s="316">
        <v>0</v>
      </c>
      <c r="D82" s="316">
        <f>D75</f>
        <v>0</v>
      </c>
      <c r="E82" s="316">
        <f t="shared" ref="E82:BL82" si="45">E75</f>
        <v>3.253335855</v>
      </c>
      <c r="F82" s="316">
        <f t="shared" si="45"/>
        <v>6.2628884099320006</v>
      </c>
      <c r="G82" s="316">
        <f t="shared" si="45"/>
        <v>5.7926729343559993</v>
      </c>
      <c r="H82" s="316">
        <f t="shared" si="45"/>
        <v>5.3588948203559994</v>
      </c>
      <c r="I82" s="316">
        <f t="shared" si="45"/>
        <v>4.9563487305639997</v>
      </c>
      <c r="J82" s="316">
        <f t="shared" si="45"/>
        <v>4.5850346649800002</v>
      </c>
      <c r="K82" s="316">
        <f t="shared" si="45"/>
        <v>4.2406148424639998</v>
      </c>
      <c r="L82" s="316">
        <f t="shared" si="45"/>
        <v>3.9230892630160001</v>
      </c>
      <c r="M82" s="316">
        <f t="shared" si="45"/>
        <v>3.871035889336</v>
      </c>
      <c r="N82" s="316">
        <f t="shared" si="45"/>
        <v>3.871035889336</v>
      </c>
      <c r="O82" s="316">
        <f t="shared" si="45"/>
        <v>3.871035889336</v>
      </c>
      <c r="P82" s="316">
        <f t="shared" si="45"/>
        <v>3.871035889336</v>
      </c>
      <c r="Q82" s="316">
        <f t="shared" si="45"/>
        <v>3.871035889336</v>
      </c>
      <c r="R82" s="316">
        <f t="shared" si="45"/>
        <v>3.871035889336</v>
      </c>
      <c r="S82" s="316">
        <f t="shared" si="45"/>
        <v>3.871035889336</v>
      </c>
      <c r="T82" s="316">
        <f t="shared" si="45"/>
        <v>3.871035889336</v>
      </c>
      <c r="U82" s="316">
        <f t="shared" si="45"/>
        <v>3.871035889336</v>
      </c>
      <c r="V82" s="316">
        <f t="shared" si="45"/>
        <v>3.871035889336</v>
      </c>
      <c r="W82" s="316">
        <f t="shared" si="45"/>
        <v>3.871035889336</v>
      </c>
      <c r="X82" s="316">
        <f t="shared" si="45"/>
        <v>3.871035889336</v>
      </c>
      <c r="Y82" s="316">
        <f t="shared" si="45"/>
        <v>1.935517944668</v>
      </c>
      <c r="Z82" s="316">
        <f t="shared" si="45"/>
        <v>0</v>
      </c>
      <c r="AA82" s="316">
        <f t="shared" si="45"/>
        <v>0</v>
      </c>
      <c r="AB82" s="316">
        <f t="shared" si="45"/>
        <v>0</v>
      </c>
      <c r="AC82" s="316">
        <f t="shared" si="45"/>
        <v>0</v>
      </c>
      <c r="AD82" s="316">
        <f t="shared" si="45"/>
        <v>0</v>
      </c>
      <c r="AE82" s="316">
        <f t="shared" si="45"/>
        <v>0</v>
      </c>
      <c r="AF82" s="316">
        <f t="shared" si="45"/>
        <v>0</v>
      </c>
      <c r="AG82" s="316">
        <f t="shared" si="45"/>
        <v>0</v>
      </c>
      <c r="AH82" s="316">
        <f t="shared" si="45"/>
        <v>0</v>
      </c>
      <c r="AI82" s="316">
        <f t="shared" si="45"/>
        <v>0</v>
      </c>
      <c r="AJ82" s="316">
        <f t="shared" si="45"/>
        <v>0</v>
      </c>
      <c r="AK82" s="316">
        <f t="shared" si="45"/>
        <v>0</v>
      </c>
      <c r="AL82" s="316">
        <f t="shared" si="45"/>
        <v>0</v>
      </c>
      <c r="AM82" s="316">
        <f t="shared" si="45"/>
        <v>0</v>
      </c>
      <c r="AN82" s="316">
        <f t="shared" si="45"/>
        <v>0</v>
      </c>
      <c r="AO82" s="316">
        <f t="shared" si="45"/>
        <v>0</v>
      </c>
      <c r="AP82" s="316">
        <f t="shared" si="45"/>
        <v>0</v>
      </c>
      <c r="AQ82" s="316">
        <f t="shared" si="45"/>
        <v>0</v>
      </c>
      <c r="AR82" s="316">
        <f t="shared" si="45"/>
        <v>0</v>
      </c>
      <c r="AS82" s="316">
        <f t="shared" si="45"/>
        <v>0</v>
      </c>
      <c r="AT82" s="316">
        <f t="shared" si="45"/>
        <v>0</v>
      </c>
      <c r="AU82" s="316">
        <f t="shared" si="45"/>
        <v>0</v>
      </c>
      <c r="AV82" s="316">
        <f t="shared" si="45"/>
        <v>0</v>
      </c>
      <c r="AW82" s="316">
        <f t="shared" si="45"/>
        <v>0</v>
      </c>
      <c r="AX82" s="316">
        <f t="shared" si="45"/>
        <v>0</v>
      </c>
      <c r="AY82" s="316">
        <f t="shared" si="45"/>
        <v>0</v>
      </c>
      <c r="AZ82" s="316">
        <f t="shared" si="45"/>
        <v>0</v>
      </c>
      <c r="BA82" s="316">
        <f t="shared" si="45"/>
        <v>0</v>
      </c>
      <c r="BB82" s="316">
        <f t="shared" si="45"/>
        <v>0</v>
      </c>
      <c r="BC82" s="316">
        <f t="shared" si="45"/>
        <v>0</v>
      </c>
      <c r="BD82" s="316">
        <f t="shared" si="45"/>
        <v>0</v>
      </c>
      <c r="BE82" s="316">
        <f t="shared" si="45"/>
        <v>0</v>
      </c>
      <c r="BF82" s="316">
        <f t="shared" si="45"/>
        <v>0</v>
      </c>
      <c r="BG82" s="316">
        <f t="shared" si="45"/>
        <v>0</v>
      </c>
      <c r="BH82" s="316">
        <f t="shared" si="45"/>
        <v>0</v>
      </c>
      <c r="BI82" s="316">
        <f t="shared" si="45"/>
        <v>0</v>
      </c>
      <c r="BJ82" s="316">
        <f t="shared" si="45"/>
        <v>0</v>
      </c>
      <c r="BK82" s="316">
        <f t="shared" si="45"/>
        <v>0</v>
      </c>
      <c r="BL82" s="316">
        <f t="shared" si="45"/>
        <v>0</v>
      </c>
      <c r="BM82" s="35"/>
      <c r="BN82" s="72">
        <f>SUM(B82:BM82)</f>
        <v>86.760828137368009</v>
      </c>
      <c r="BO82" s="323"/>
      <c r="BP82" s="88"/>
      <c r="BQ82" s="35"/>
      <c r="BR82" s="94"/>
      <c r="BS82" s="35"/>
      <c r="BT82" s="35"/>
      <c r="BU82" s="91"/>
      <c r="BV82" s="89"/>
      <c r="BW82" s="89"/>
    </row>
    <row r="83" spans="1:75" s="36" customFormat="1" ht="15" customHeight="1" thickBot="1" x14ac:dyDescent="0.25">
      <c r="A83" s="86" t="s">
        <v>75</v>
      </c>
      <c r="B83" s="92">
        <f>B80+B82</f>
        <v>0</v>
      </c>
      <c r="C83" s="92">
        <f t="shared" ref="C83:BL83" si="46">C80+C82</f>
        <v>0</v>
      </c>
      <c r="D83" s="92">
        <f t="shared" si="46"/>
        <v>0</v>
      </c>
      <c r="E83" s="92">
        <f t="shared" si="46"/>
        <v>3.253335855</v>
      </c>
      <c r="F83" s="92">
        <f t="shared" si="46"/>
        <v>6.2628884099320006</v>
      </c>
      <c r="G83" s="92">
        <f t="shared" si="46"/>
        <v>5.7926729343559993</v>
      </c>
      <c r="H83" s="92">
        <f t="shared" si="46"/>
        <v>5.3588948203559994</v>
      </c>
      <c r="I83" s="92">
        <f t="shared" si="46"/>
        <v>4.9563487305639997</v>
      </c>
      <c r="J83" s="92">
        <f t="shared" si="46"/>
        <v>4.5850346649800002</v>
      </c>
      <c r="K83" s="92">
        <f t="shared" si="46"/>
        <v>4.2406148424639998</v>
      </c>
      <c r="L83" s="92">
        <f t="shared" si="46"/>
        <v>3.9230892630160001</v>
      </c>
      <c r="M83" s="92">
        <f t="shared" si="46"/>
        <v>3.871035889336</v>
      </c>
      <c r="N83" s="92">
        <f t="shared" si="46"/>
        <v>3.871035889336</v>
      </c>
      <c r="O83" s="92">
        <f t="shared" si="46"/>
        <v>3.871035889336</v>
      </c>
      <c r="P83" s="92">
        <f t="shared" si="46"/>
        <v>3.871035889336</v>
      </c>
      <c r="Q83" s="92">
        <f t="shared" si="46"/>
        <v>3.871035889336</v>
      </c>
      <c r="R83" s="92">
        <f t="shared" si="46"/>
        <v>3.871035889336</v>
      </c>
      <c r="S83" s="92">
        <f t="shared" si="46"/>
        <v>3.871035889336</v>
      </c>
      <c r="T83" s="92">
        <f t="shared" si="46"/>
        <v>3.871035889336</v>
      </c>
      <c r="U83" s="92">
        <f t="shared" si="46"/>
        <v>3.871035889336</v>
      </c>
      <c r="V83" s="92">
        <f t="shared" si="46"/>
        <v>3.871035889336</v>
      </c>
      <c r="W83" s="92">
        <f t="shared" si="46"/>
        <v>3.871035889336</v>
      </c>
      <c r="X83" s="92">
        <f t="shared" si="46"/>
        <v>3.871035889336</v>
      </c>
      <c r="Y83" s="92">
        <f t="shared" si="46"/>
        <v>1.935517944668</v>
      </c>
      <c r="Z83" s="92">
        <f t="shared" si="46"/>
        <v>0</v>
      </c>
      <c r="AA83" s="92">
        <f t="shared" si="46"/>
        <v>0</v>
      </c>
      <c r="AB83" s="92">
        <f t="shared" si="46"/>
        <v>0</v>
      </c>
      <c r="AC83" s="92">
        <f t="shared" si="46"/>
        <v>0</v>
      </c>
      <c r="AD83" s="92">
        <f t="shared" si="46"/>
        <v>0</v>
      </c>
      <c r="AE83" s="92">
        <f t="shared" si="46"/>
        <v>0</v>
      </c>
      <c r="AF83" s="92">
        <f t="shared" si="46"/>
        <v>0</v>
      </c>
      <c r="AG83" s="92">
        <f t="shared" si="46"/>
        <v>0</v>
      </c>
      <c r="AH83" s="92">
        <f t="shared" si="46"/>
        <v>0</v>
      </c>
      <c r="AI83" s="92">
        <f t="shared" si="46"/>
        <v>0</v>
      </c>
      <c r="AJ83" s="92">
        <f t="shared" si="46"/>
        <v>0</v>
      </c>
      <c r="AK83" s="92">
        <f t="shared" si="46"/>
        <v>0</v>
      </c>
      <c r="AL83" s="92">
        <f t="shared" si="46"/>
        <v>0</v>
      </c>
      <c r="AM83" s="92">
        <f t="shared" si="46"/>
        <v>0</v>
      </c>
      <c r="AN83" s="92">
        <f t="shared" si="46"/>
        <v>0</v>
      </c>
      <c r="AO83" s="92">
        <f t="shared" si="46"/>
        <v>0</v>
      </c>
      <c r="AP83" s="92">
        <f t="shared" si="46"/>
        <v>0</v>
      </c>
      <c r="AQ83" s="92">
        <f t="shared" si="46"/>
        <v>0</v>
      </c>
      <c r="AR83" s="92">
        <f t="shared" si="46"/>
        <v>0</v>
      </c>
      <c r="AS83" s="92">
        <f t="shared" si="46"/>
        <v>0</v>
      </c>
      <c r="AT83" s="92">
        <f t="shared" si="46"/>
        <v>0</v>
      </c>
      <c r="AU83" s="92">
        <f t="shared" si="46"/>
        <v>0</v>
      </c>
      <c r="AV83" s="92">
        <f t="shared" si="46"/>
        <v>0</v>
      </c>
      <c r="AW83" s="92">
        <f t="shared" si="46"/>
        <v>0</v>
      </c>
      <c r="AX83" s="92">
        <f t="shared" si="46"/>
        <v>0</v>
      </c>
      <c r="AY83" s="92">
        <f t="shared" si="46"/>
        <v>0</v>
      </c>
      <c r="AZ83" s="92">
        <f t="shared" si="46"/>
        <v>0</v>
      </c>
      <c r="BA83" s="92">
        <f t="shared" si="46"/>
        <v>0</v>
      </c>
      <c r="BB83" s="92">
        <f t="shared" si="46"/>
        <v>0</v>
      </c>
      <c r="BC83" s="92">
        <f t="shared" si="46"/>
        <v>0</v>
      </c>
      <c r="BD83" s="92">
        <f t="shared" si="46"/>
        <v>0</v>
      </c>
      <c r="BE83" s="92">
        <f t="shared" si="46"/>
        <v>0</v>
      </c>
      <c r="BF83" s="92">
        <f t="shared" si="46"/>
        <v>0</v>
      </c>
      <c r="BG83" s="92">
        <f t="shared" si="46"/>
        <v>0</v>
      </c>
      <c r="BH83" s="92">
        <f t="shared" si="46"/>
        <v>0</v>
      </c>
      <c r="BI83" s="92">
        <f t="shared" si="46"/>
        <v>0</v>
      </c>
      <c r="BJ83" s="92">
        <f t="shared" si="46"/>
        <v>0</v>
      </c>
      <c r="BK83" s="92">
        <f t="shared" si="46"/>
        <v>0</v>
      </c>
      <c r="BL83" s="92">
        <f t="shared" si="46"/>
        <v>0</v>
      </c>
      <c r="BM83" s="35"/>
      <c r="BN83" s="52"/>
      <c r="BO83" s="327"/>
      <c r="BP83" s="35"/>
      <c r="BQ83" s="35"/>
      <c r="BR83" s="96"/>
      <c r="BS83" s="35"/>
      <c r="BT83" s="35"/>
      <c r="BU83" s="91"/>
      <c r="BV83" s="89"/>
      <c r="BW83" s="89"/>
    </row>
    <row r="84" spans="1:75" s="36" customFormat="1" ht="15" customHeight="1" thickTop="1" x14ac:dyDescent="0.2">
      <c r="A84" s="97"/>
      <c r="B84" s="84"/>
      <c r="C84" s="84"/>
      <c r="D84" s="84"/>
      <c r="E84" s="84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35"/>
      <c r="BN84" s="52"/>
      <c r="BO84" s="323"/>
      <c r="BP84" s="35"/>
      <c r="BQ84" s="35"/>
      <c r="BR84" s="35"/>
      <c r="BS84" s="35"/>
      <c r="BT84" s="35"/>
      <c r="BU84" s="91"/>
      <c r="BV84" s="89"/>
      <c r="BW84" s="89"/>
    </row>
    <row r="85" spans="1:75" s="36" customFormat="1" ht="15" customHeight="1" x14ac:dyDescent="0.2">
      <c r="A85" s="99" t="s">
        <v>68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54"/>
      <c r="BO85" s="323"/>
      <c r="BP85" s="35"/>
      <c r="BQ85" s="35"/>
      <c r="BR85" s="35"/>
      <c r="BS85" s="35"/>
      <c r="BT85" s="35"/>
    </row>
    <row r="86" spans="1:75" s="36" customFormat="1" ht="15" customHeight="1" x14ac:dyDescent="0.2">
      <c r="A86" s="106" t="s">
        <v>90</v>
      </c>
      <c r="B86" s="72">
        <f t="shared" ref="B86:AY86" si="47">$B$20*(1-$B$5)/$B$3</f>
        <v>0</v>
      </c>
      <c r="C86" s="72">
        <f t="shared" si="47"/>
        <v>0</v>
      </c>
      <c r="D86" s="72">
        <f t="shared" si="47"/>
        <v>0</v>
      </c>
      <c r="E86" s="72">
        <f t="shared" si="47"/>
        <v>0</v>
      </c>
      <c r="F86" s="72">
        <f t="shared" si="47"/>
        <v>0</v>
      </c>
      <c r="G86" s="72">
        <f t="shared" si="47"/>
        <v>0</v>
      </c>
      <c r="H86" s="72">
        <f t="shared" si="47"/>
        <v>0</v>
      </c>
      <c r="I86" s="72">
        <f t="shared" si="47"/>
        <v>0</v>
      </c>
      <c r="J86" s="72">
        <f t="shared" si="47"/>
        <v>0</v>
      </c>
      <c r="K86" s="72">
        <f t="shared" si="47"/>
        <v>0</v>
      </c>
      <c r="L86" s="72">
        <f t="shared" si="47"/>
        <v>0</v>
      </c>
      <c r="M86" s="72">
        <f t="shared" si="47"/>
        <v>0</v>
      </c>
      <c r="N86" s="72">
        <f t="shared" si="47"/>
        <v>0</v>
      </c>
      <c r="O86" s="72">
        <f t="shared" si="47"/>
        <v>0</v>
      </c>
      <c r="P86" s="72">
        <f t="shared" si="47"/>
        <v>0</v>
      </c>
      <c r="Q86" s="72">
        <f t="shared" si="47"/>
        <v>0</v>
      </c>
      <c r="R86" s="72">
        <f t="shared" si="47"/>
        <v>0</v>
      </c>
      <c r="S86" s="72">
        <f t="shared" si="47"/>
        <v>0</v>
      </c>
      <c r="T86" s="72">
        <f t="shared" si="47"/>
        <v>0</v>
      </c>
      <c r="U86" s="72">
        <f t="shared" si="47"/>
        <v>0</v>
      </c>
      <c r="V86" s="72">
        <f t="shared" si="47"/>
        <v>0</v>
      </c>
      <c r="W86" s="72">
        <f t="shared" si="47"/>
        <v>0</v>
      </c>
      <c r="X86" s="72">
        <f t="shared" si="47"/>
        <v>0</v>
      </c>
      <c r="Y86" s="72">
        <f t="shared" si="47"/>
        <v>0</v>
      </c>
      <c r="Z86" s="72">
        <f t="shared" si="47"/>
        <v>0</v>
      </c>
      <c r="AA86" s="72">
        <f t="shared" si="47"/>
        <v>0</v>
      </c>
      <c r="AB86" s="72">
        <f t="shared" si="47"/>
        <v>0</v>
      </c>
      <c r="AC86" s="72">
        <f t="shared" si="47"/>
        <v>0</v>
      </c>
      <c r="AD86" s="72">
        <f t="shared" si="47"/>
        <v>0</v>
      </c>
      <c r="AE86" s="72">
        <f t="shared" si="47"/>
        <v>0</v>
      </c>
      <c r="AF86" s="72">
        <f t="shared" si="47"/>
        <v>0</v>
      </c>
      <c r="AG86" s="72">
        <f t="shared" si="47"/>
        <v>0</v>
      </c>
      <c r="AH86" s="72">
        <f t="shared" si="47"/>
        <v>0</v>
      </c>
      <c r="AI86" s="72">
        <f t="shared" si="47"/>
        <v>0</v>
      </c>
      <c r="AJ86" s="72">
        <f t="shared" si="47"/>
        <v>0</v>
      </c>
      <c r="AK86" s="72">
        <f t="shared" si="47"/>
        <v>0</v>
      </c>
      <c r="AL86" s="72">
        <f t="shared" si="47"/>
        <v>0</v>
      </c>
      <c r="AM86" s="72">
        <f t="shared" si="47"/>
        <v>0</v>
      </c>
      <c r="AN86" s="72">
        <f t="shared" si="47"/>
        <v>0</v>
      </c>
      <c r="AO86" s="72">
        <f t="shared" si="47"/>
        <v>0</v>
      </c>
      <c r="AP86" s="72">
        <f t="shared" si="47"/>
        <v>0</v>
      </c>
      <c r="AQ86" s="72">
        <f t="shared" si="47"/>
        <v>0</v>
      </c>
      <c r="AR86" s="72">
        <f t="shared" si="47"/>
        <v>0</v>
      </c>
      <c r="AS86" s="72">
        <f t="shared" si="47"/>
        <v>0</v>
      </c>
      <c r="AT86" s="72">
        <f t="shared" si="47"/>
        <v>0</v>
      </c>
      <c r="AU86" s="72">
        <f t="shared" si="47"/>
        <v>0</v>
      </c>
      <c r="AV86" s="72">
        <f t="shared" si="47"/>
        <v>0</v>
      </c>
      <c r="AW86" s="72">
        <f t="shared" si="47"/>
        <v>0</v>
      </c>
      <c r="AX86" s="72">
        <f t="shared" si="47"/>
        <v>0</v>
      </c>
      <c r="AY86" s="72">
        <f t="shared" si="47"/>
        <v>0</v>
      </c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ref="BN86:BN98" si="48">SUM(B86:BM86)</f>
        <v>0</v>
      </c>
      <c r="BO86" s="323"/>
    </row>
    <row r="87" spans="1:75" s="36" customFormat="1" ht="15" customHeight="1" x14ac:dyDescent="0.2">
      <c r="A87" s="106">
        <v>2015</v>
      </c>
      <c r="B87" s="72"/>
      <c r="C87" s="72">
        <f t="shared" ref="C87:AZ87" si="49">$C$20*(1-$B$5)/$B$3</f>
        <v>0</v>
      </c>
      <c r="D87" s="72">
        <f t="shared" si="49"/>
        <v>0</v>
      </c>
      <c r="E87" s="72">
        <f t="shared" si="49"/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8"/>
        <v>0</v>
      </c>
      <c r="BO87" s="320" t="s">
        <v>299</v>
      </c>
    </row>
    <row r="88" spans="1:75" s="36" customFormat="1" ht="15" customHeight="1" x14ac:dyDescent="0.2">
      <c r="A88" s="106">
        <v>2016</v>
      </c>
      <c r="B88" s="72"/>
      <c r="C88" s="72"/>
      <c r="D88" s="72">
        <f>$D$20*(1-$B$5)/$B$3</f>
        <v>0</v>
      </c>
      <c r="E88" s="72">
        <f t="shared" ref="E88:BA88" si="50">$D$20*(1-$B$5)/$B$3</f>
        <v>0</v>
      </c>
      <c r="F88" s="72">
        <f t="shared" si="50"/>
        <v>0</v>
      </c>
      <c r="G88" s="72">
        <f t="shared" si="50"/>
        <v>0</v>
      </c>
      <c r="H88" s="72">
        <f t="shared" si="50"/>
        <v>0</v>
      </c>
      <c r="I88" s="72">
        <f t="shared" si="50"/>
        <v>0</v>
      </c>
      <c r="J88" s="72">
        <f t="shared" si="50"/>
        <v>0</v>
      </c>
      <c r="K88" s="72">
        <f t="shared" si="50"/>
        <v>0</v>
      </c>
      <c r="L88" s="72">
        <f t="shared" si="50"/>
        <v>0</v>
      </c>
      <c r="M88" s="72">
        <f t="shared" si="50"/>
        <v>0</v>
      </c>
      <c r="N88" s="72">
        <f t="shared" si="50"/>
        <v>0</v>
      </c>
      <c r="O88" s="72">
        <f t="shared" si="50"/>
        <v>0</v>
      </c>
      <c r="P88" s="72">
        <f t="shared" si="50"/>
        <v>0</v>
      </c>
      <c r="Q88" s="72">
        <f t="shared" si="50"/>
        <v>0</v>
      </c>
      <c r="R88" s="72">
        <f t="shared" si="50"/>
        <v>0</v>
      </c>
      <c r="S88" s="72">
        <f t="shared" si="50"/>
        <v>0</v>
      </c>
      <c r="T88" s="72">
        <f t="shared" si="50"/>
        <v>0</v>
      </c>
      <c r="U88" s="72">
        <f t="shared" si="50"/>
        <v>0</v>
      </c>
      <c r="V88" s="72">
        <f t="shared" si="50"/>
        <v>0</v>
      </c>
      <c r="W88" s="72">
        <f t="shared" si="50"/>
        <v>0</v>
      </c>
      <c r="X88" s="72">
        <f t="shared" si="50"/>
        <v>0</v>
      </c>
      <c r="Y88" s="72">
        <f t="shared" si="50"/>
        <v>0</v>
      </c>
      <c r="Z88" s="72">
        <f t="shared" si="50"/>
        <v>0</v>
      </c>
      <c r="AA88" s="72">
        <f t="shared" si="50"/>
        <v>0</v>
      </c>
      <c r="AB88" s="72">
        <f t="shared" si="50"/>
        <v>0</v>
      </c>
      <c r="AC88" s="72">
        <f t="shared" si="50"/>
        <v>0</v>
      </c>
      <c r="AD88" s="72">
        <f t="shared" si="50"/>
        <v>0</v>
      </c>
      <c r="AE88" s="72">
        <f t="shared" si="50"/>
        <v>0</v>
      </c>
      <c r="AF88" s="72">
        <f t="shared" si="50"/>
        <v>0</v>
      </c>
      <c r="AG88" s="72">
        <f t="shared" si="50"/>
        <v>0</v>
      </c>
      <c r="AH88" s="72">
        <f t="shared" si="50"/>
        <v>0</v>
      </c>
      <c r="AI88" s="72">
        <f t="shared" si="50"/>
        <v>0</v>
      </c>
      <c r="AJ88" s="72">
        <f t="shared" si="50"/>
        <v>0</v>
      </c>
      <c r="AK88" s="72">
        <f t="shared" si="50"/>
        <v>0</v>
      </c>
      <c r="AL88" s="72">
        <f t="shared" si="50"/>
        <v>0</v>
      </c>
      <c r="AM88" s="72">
        <f t="shared" si="50"/>
        <v>0</v>
      </c>
      <c r="AN88" s="72">
        <f t="shared" si="50"/>
        <v>0</v>
      </c>
      <c r="AO88" s="72">
        <f t="shared" si="50"/>
        <v>0</v>
      </c>
      <c r="AP88" s="72">
        <f t="shared" si="50"/>
        <v>0</v>
      </c>
      <c r="AQ88" s="72">
        <f t="shared" si="50"/>
        <v>0</v>
      </c>
      <c r="AR88" s="72">
        <f t="shared" si="50"/>
        <v>0</v>
      </c>
      <c r="AS88" s="72">
        <f t="shared" si="50"/>
        <v>0</v>
      </c>
      <c r="AT88" s="72">
        <f t="shared" si="50"/>
        <v>0</v>
      </c>
      <c r="AU88" s="72">
        <f t="shared" si="50"/>
        <v>0</v>
      </c>
      <c r="AV88" s="72">
        <f t="shared" si="50"/>
        <v>0</v>
      </c>
      <c r="AW88" s="72">
        <f t="shared" si="50"/>
        <v>0</v>
      </c>
      <c r="AX88" s="72">
        <f t="shared" si="50"/>
        <v>0</v>
      </c>
      <c r="AY88" s="72">
        <f t="shared" si="50"/>
        <v>0</v>
      </c>
      <c r="AZ88" s="72">
        <f t="shared" si="50"/>
        <v>0</v>
      </c>
      <c r="BA88" s="72">
        <f t="shared" si="50"/>
        <v>0</v>
      </c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8"/>
        <v>0</v>
      </c>
      <c r="BO88" s="321">
        <f>BN104*(1-0)</f>
        <v>0</v>
      </c>
    </row>
    <row r="89" spans="1:75" s="36" customFormat="1" ht="15" customHeight="1" x14ac:dyDescent="0.2">
      <c r="A89" s="106">
        <v>2017</v>
      </c>
      <c r="B89" s="72"/>
      <c r="C89" s="72"/>
      <c r="D89" s="72"/>
      <c r="E89" s="72">
        <f t="shared" ref="E89:BB89" si="51">$E$20*(1-$B$5)/$B$3</f>
        <v>2.1688905699999999</v>
      </c>
      <c r="F89" s="72">
        <f t="shared" si="51"/>
        <v>2.1688905699999999</v>
      </c>
      <c r="G89" s="72">
        <f t="shared" si="51"/>
        <v>2.1688905699999999</v>
      </c>
      <c r="H89" s="72">
        <f t="shared" si="51"/>
        <v>2.1688905699999999</v>
      </c>
      <c r="I89" s="72">
        <f t="shared" si="51"/>
        <v>2.1688905699999999</v>
      </c>
      <c r="J89" s="72">
        <f t="shared" si="51"/>
        <v>2.1688905699999999</v>
      </c>
      <c r="K89" s="72">
        <f t="shared" si="51"/>
        <v>2.1688905699999999</v>
      </c>
      <c r="L89" s="72">
        <f t="shared" si="51"/>
        <v>2.1688905699999999</v>
      </c>
      <c r="M89" s="72">
        <f t="shared" si="51"/>
        <v>2.1688905699999999</v>
      </c>
      <c r="N89" s="72">
        <f t="shared" si="51"/>
        <v>2.1688905699999999</v>
      </c>
      <c r="O89" s="72">
        <f t="shared" si="51"/>
        <v>2.1688905699999999</v>
      </c>
      <c r="P89" s="72">
        <f t="shared" si="51"/>
        <v>2.1688905699999999</v>
      </c>
      <c r="Q89" s="72">
        <f t="shared" si="51"/>
        <v>2.1688905699999999</v>
      </c>
      <c r="R89" s="72">
        <f t="shared" si="51"/>
        <v>2.1688905699999999</v>
      </c>
      <c r="S89" s="72">
        <f t="shared" si="51"/>
        <v>2.1688905699999999</v>
      </c>
      <c r="T89" s="72">
        <f t="shared" si="51"/>
        <v>2.1688905699999999</v>
      </c>
      <c r="U89" s="72">
        <f t="shared" si="51"/>
        <v>2.1688905699999999</v>
      </c>
      <c r="V89" s="72">
        <f t="shared" si="51"/>
        <v>2.1688905699999999</v>
      </c>
      <c r="W89" s="72">
        <f t="shared" si="51"/>
        <v>2.1688905699999999</v>
      </c>
      <c r="X89" s="72">
        <f t="shared" si="51"/>
        <v>2.1688905699999999</v>
      </c>
      <c r="Y89" s="72">
        <f t="shared" si="51"/>
        <v>2.1688905699999999</v>
      </c>
      <c r="Z89" s="72">
        <f t="shared" si="51"/>
        <v>2.1688905699999999</v>
      </c>
      <c r="AA89" s="72">
        <f t="shared" si="51"/>
        <v>2.1688905699999999</v>
      </c>
      <c r="AB89" s="72">
        <f t="shared" si="51"/>
        <v>2.1688905699999999</v>
      </c>
      <c r="AC89" s="72">
        <f t="shared" si="51"/>
        <v>2.1688905699999999</v>
      </c>
      <c r="AD89" s="72">
        <f t="shared" si="51"/>
        <v>2.1688905699999999</v>
      </c>
      <c r="AE89" s="72">
        <f t="shared" si="51"/>
        <v>2.1688905699999999</v>
      </c>
      <c r="AF89" s="72">
        <f t="shared" si="51"/>
        <v>2.1688905699999999</v>
      </c>
      <c r="AG89" s="72">
        <f t="shared" si="51"/>
        <v>2.1688905699999999</v>
      </c>
      <c r="AH89" s="72">
        <f t="shared" si="51"/>
        <v>2.1688905699999999</v>
      </c>
      <c r="AI89" s="72">
        <f t="shared" si="51"/>
        <v>2.1688905699999999</v>
      </c>
      <c r="AJ89" s="72">
        <f t="shared" si="51"/>
        <v>2.1688905699999999</v>
      </c>
      <c r="AK89" s="72">
        <f t="shared" si="51"/>
        <v>2.1688905699999999</v>
      </c>
      <c r="AL89" s="72">
        <f t="shared" si="51"/>
        <v>2.1688905699999999</v>
      </c>
      <c r="AM89" s="72">
        <f t="shared" si="51"/>
        <v>2.1688905699999999</v>
      </c>
      <c r="AN89" s="72">
        <f t="shared" si="51"/>
        <v>2.1688905699999999</v>
      </c>
      <c r="AO89" s="72">
        <f t="shared" si="51"/>
        <v>2.1688905699999999</v>
      </c>
      <c r="AP89" s="72">
        <f t="shared" si="51"/>
        <v>2.1688905699999999</v>
      </c>
      <c r="AQ89" s="72">
        <f t="shared" si="51"/>
        <v>2.1688905699999999</v>
      </c>
      <c r="AR89" s="72">
        <f t="shared" si="51"/>
        <v>2.1688905699999999</v>
      </c>
      <c r="AS89" s="72">
        <f t="shared" si="51"/>
        <v>2.1688905699999999</v>
      </c>
      <c r="AT89" s="72">
        <f t="shared" si="51"/>
        <v>2.1688905699999999</v>
      </c>
      <c r="AU89" s="72">
        <f t="shared" si="51"/>
        <v>2.1688905699999999</v>
      </c>
      <c r="AV89" s="72">
        <f t="shared" si="51"/>
        <v>2.1688905699999999</v>
      </c>
      <c r="AW89" s="72">
        <f t="shared" si="51"/>
        <v>2.1688905699999999</v>
      </c>
      <c r="AX89" s="72">
        <f t="shared" si="51"/>
        <v>2.1688905699999999</v>
      </c>
      <c r="AY89" s="72">
        <f t="shared" si="51"/>
        <v>2.1688905699999999</v>
      </c>
      <c r="AZ89" s="72">
        <f t="shared" si="51"/>
        <v>2.1688905699999999</v>
      </c>
      <c r="BA89" s="72">
        <f t="shared" si="51"/>
        <v>2.1688905699999999</v>
      </c>
      <c r="BB89" s="72">
        <f t="shared" si="51"/>
        <v>2.1688905699999999</v>
      </c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8"/>
        <v>108.44452850000006</v>
      </c>
      <c r="BO89" s="321">
        <f>BN105*(1+0.25)</f>
        <v>108.44452849999999</v>
      </c>
    </row>
    <row r="90" spans="1:75" s="36" customFormat="1" ht="15" customHeight="1" x14ac:dyDescent="0.2">
      <c r="A90" s="106">
        <v>2018</v>
      </c>
      <c r="B90" s="72"/>
      <c r="C90" s="72"/>
      <c r="D90" s="72"/>
      <c r="E90" s="72"/>
      <c r="F90" s="72">
        <f t="shared" ref="F90:BC90" si="52">$F$20*(1-$B$5)/$B$3</f>
        <v>0</v>
      </c>
      <c r="G90" s="72">
        <f t="shared" si="52"/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8"/>
        <v>0</v>
      </c>
      <c r="BO90" s="321"/>
    </row>
    <row r="91" spans="1:75" s="36" customFormat="1" ht="15" customHeight="1" x14ac:dyDescent="0.2">
      <c r="A91" s="106">
        <v>2019</v>
      </c>
      <c r="B91" s="72"/>
      <c r="C91" s="72"/>
      <c r="D91" s="72"/>
      <c r="E91" s="72"/>
      <c r="F91" s="72"/>
      <c r="G91" s="72">
        <f t="shared" ref="G91:BD91" si="53">$G$20*(1-$B$5)/$B$3</f>
        <v>0</v>
      </c>
      <c r="H91" s="72">
        <f t="shared" si="53"/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/>
      <c r="BF91" s="72"/>
      <c r="BG91" s="72"/>
      <c r="BH91" s="72"/>
      <c r="BI91" s="72"/>
      <c r="BJ91" s="72"/>
      <c r="BK91" s="72"/>
      <c r="BL91" s="72"/>
      <c r="BM91" s="35"/>
      <c r="BN91" s="72">
        <f t="shared" si="48"/>
        <v>0</v>
      </c>
      <c r="BO91" s="321">
        <f>BN107*(1-0.025)</f>
        <v>0</v>
      </c>
    </row>
    <row r="92" spans="1:75" s="36" customFormat="1" ht="15" customHeight="1" x14ac:dyDescent="0.2">
      <c r="A92" s="106">
        <v>2020</v>
      </c>
      <c r="B92" s="72"/>
      <c r="C92" s="72"/>
      <c r="D92" s="72"/>
      <c r="E92" s="72"/>
      <c r="F92" s="72"/>
      <c r="G92" s="72"/>
      <c r="H92" s="72">
        <f t="shared" ref="H92:BE92" si="54">$H$20*(1-$B$5)/$B$3</f>
        <v>0</v>
      </c>
      <c r="I92" s="72">
        <f t="shared" si="54"/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/>
      <c r="BG92" s="72"/>
      <c r="BH92" s="72"/>
      <c r="BI92" s="72"/>
      <c r="BJ92" s="72"/>
      <c r="BK92" s="72"/>
      <c r="BL92" s="72"/>
      <c r="BM92" s="35"/>
      <c r="BN92" s="72">
        <f t="shared" si="48"/>
        <v>0</v>
      </c>
      <c r="BO92" s="321"/>
    </row>
    <row r="93" spans="1:75" s="36" customFormat="1" ht="15" customHeight="1" x14ac:dyDescent="0.2">
      <c r="A93" s="106">
        <v>2021</v>
      </c>
      <c r="B93" s="72"/>
      <c r="C93" s="72"/>
      <c r="D93" s="72"/>
      <c r="E93" s="72"/>
      <c r="F93" s="72"/>
      <c r="G93" s="72"/>
      <c r="H93" s="72"/>
      <c r="I93" s="72">
        <f t="shared" ref="I93:BF93" si="55">$I$20*(1-$B$5)/$B$3</f>
        <v>0</v>
      </c>
      <c r="J93" s="72">
        <f t="shared" si="55"/>
        <v>0</v>
      </c>
      <c r="K93" s="72">
        <f t="shared" si="55"/>
        <v>0</v>
      </c>
      <c r="L93" s="72">
        <f t="shared" si="55"/>
        <v>0</v>
      </c>
      <c r="M93" s="72">
        <f t="shared" si="55"/>
        <v>0</v>
      </c>
      <c r="N93" s="72">
        <f t="shared" si="55"/>
        <v>0</v>
      </c>
      <c r="O93" s="72">
        <f t="shared" si="55"/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/>
      <c r="BH93" s="72"/>
      <c r="BI93" s="72"/>
      <c r="BJ93" s="72"/>
      <c r="BK93" s="72"/>
      <c r="BL93" s="72"/>
      <c r="BM93" s="35"/>
      <c r="BN93" s="72">
        <f t="shared" si="48"/>
        <v>0</v>
      </c>
      <c r="BO93" s="321"/>
    </row>
    <row r="94" spans="1:75" s="36" customFormat="1" ht="15" customHeight="1" x14ac:dyDescent="0.2">
      <c r="A94" s="106">
        <v>2022</v>
      </c>
      <c r="B94" s="72"/>
      <c r="C94" s="72"/>
      <c r="D94" s="72"/>
      <c r="E94" s="72"/>
      <c r="F94" s="72"/>
      <c r="G94" s="72"/>
      <c r="H94" s="72"/>
      <c r="I94" s="72"/>
      <c r="J94" s="72">
        <f>$J$20*(1-$B$5)/$B$3</f>
        <v>0</v>
      </c>
      <c r="K94" s="72">
        <f>$J$20*(1-$B$5)/$B$3</f>
        <v>0</v>
      </c>
      <c r="L94" s="72">
        <f>$J$20*(1-$B$5)/$B$3</f>
        <v>0</v>
      </c>
      <c r="M94" s="72">
        <f>$J$20*(1-$B$5)/$B$3</f>
        <v>0</v>
      </c>
      <c r="N94" s="72">
        <f>$J$20*(1-$B$5)/$B$3</f>
        <v>0</v>
      </c>
      <c r="O94" s="72">
        <f t="shared" ref="O94:BG94" si="56">$J$20*(1-$B$5)/$B$3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/>
      <c r="BI94" s="72"/>
      <c r="BJ94" s="72"/>
      <c r="BK94" s="72"/>
      <c r="BL94" s="72"/>
      <c r="BM94" s="35"/>
      <c r="BN94" s="72">
        <f t="shared" si="48"/>
        <v>0</v>
      </c>
      <c r="BO94" s="321"/>
    </row>
    <row r="95" spans="1:75" s="36" customFormat="1" ht="15" customHeight="1" x14ac:dyDescent="0.2">
      <c r="A95" s="106">
        <v>2023</v>
      </c>
      <c r="B95" s="72"/>
      <c r="C95" s="72"/>
      <c r="D95" s="72"/>
      <c r="E95" s="72"/>
      <c r="F95" s="72"/>
      <c r="G95" s="72"/>
      <c r="H95" s="72"/>
      <c r="I95" s="72"/>
      <c r="J95" s="72"/>
      <c r="K95" s="72">
        <f>$K$20*(1-$B$5)/$B$3</f>
        <v>0</v>
      </c>
      <c r="L95" s="72">
        <f>$K$20*(1-$B$5)/$B$3</f>
        <v>0</v>
      </c>
      <c r="M95" s="72">
        <f>$K$20*(1-$B$5)/$B$3</f>
        <v>0</v>
      </c>
      <c r="N95" s="72">
        <f>$K$20*(1-$B$5)/$B$3</f>
        <v>0</v>
      </c>
      <c r="O95" s="72">
        <f t="shared" ref="O95:BH95" si="57">$K$20*(1-$B$5)/$B$3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/>
      <c r="BJ95" s="72"/>
      <c r="BK95" s="72"/>
      <c r="BL95" s="72"/>
      <c r="BM95" s="35"/>
      <c r="BN95" s="72">
        <f t="shared" si="48"/>
        <v>0</v>
      </c>
      <c r="BO95" s="321"/>
    </row>
    <row r="96" spans="1:75" s="36" customFormat="1" ht="15" customHeight="1" x14ac:dyDescent="0.2">
      <c r="A96" s="106">
        <v>2024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>
        <f>$L$20*(1-$B$5)/$B$3</f>
        <v>0</v>
      </c>
      <c r="M96" s="72">
        <f>$L$20*(1-$B$5)/$B$3</f>
        <v>0</v>
      </c>
      <c r="N96" s="72">
        <f>$L$20*(1-$B$5)/$B$3</f>
        <v>0</v>
      </c>
      <c r="O96" s="72">
        <f t="shared" ref="O96:BI96" si="58">$L$20*(1-$B$5)/$B$3</f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/>
      <c r="BK96" s="72"/>
      <c r="BL96" s="72"/>
      <c r="BM96" s="35"/>
      <c r="BN96" s="72">
        <f t="shared" si="48"/>
        <v>0</v>
      </c>
      <c r="BO96" s="321">
        <f>BN112*(1-0.025)</f>
        <v>0</v>
      </c>
    </row>
    <row r="97" spans="1:67" s="36" customFormat="1" ht="15" customHeight="1" x14ac:dyDescent="0.2">
      <c r="A97" s="106">
        <v>2025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>
        <f>$M$20*(1-$B$5)/$B$3</f>
        <v>0</v>
      </c>
      <c r="N97" s="72">
        <f t="shared" ref="N97:BJ97" si="59">$M$20*(1-$B$5)/$B$3</f>
        <v>0</v>
      </c>
      <c r="O97" s="72">
        <f t="shared" si="59"/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/>
      <c r="BL97" s="72"/>
      <c r="BM97" s="35"/>
      <c r="BN97" s="72">
        <f t="shared" si="48"/>
        <v>0</v>
      </c>
      <c r="BO97" s="321"/>
    </row>
    <row r="98" spans="1:67" s="36" customFormat="1" ht="15" customHeight="1" x14ac:dyDescent="0.2">
      <c r="A98" s="106">
        <v>2026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>
        <f>$N$20*(1-$B$5)/$B$3</f>
        <v>0</v>
      </c>
      <c r="O98" s="72">
        <f t="shared" ref="O98:BK98" si="60">$N$20*(1-$B$5)/$B$3</f>
        <v>0</v>
      </c>
      <c r="P98" s="72">
        <f t="shared" si="60"/>
        <v>0</v>
      </c>
      <c r="Q98" s="72">
        <f t="shared" si="60"/>
        <v>0</v>
      </c>
      <c r="R98" s="72">
        <f t="shared" si="60"/>
        <v>0</v>
      </c>
      <c r="S98" s="72">
        <f t="shared" si="60"/>
        <v>0</v>
      </c>
      <c r="T98" s="72">
        <f t="shared" si="60"/>
        <v>0</v>
      </c>
      <c r="U98" s="72">
        <f t="shared" si="60"/>
        <v>0</v>
      </c>
      <c r="V98" s="72">
        <f t="shared" si="60"/>
        <v>0</v>
      </c>
      <c r="W98" s="72">
        <f t="shared" si="60"/>
        <v>0</v>
      </c>
      <c r="X98" s="72">
        <f t="shared" si="60"/>
        <v>0</v>
      </c>
      <c r="Y98" s="72">
        <f t="shared" si="60"/>
        <v>0</v>
      </c>
      <c r="Z98" s="72">
        <f t="shared" si="60"/>
        <v>0</v>
      </c>
      <c r="AA98" s="72">
        <f t="shared" si="60"/>
        <v>0</v>
      </c>
      <c r="AB98" s="72">
        <f t="shared" si="60"/>
        <v>0</v>
      </c>
      <c r="AC98" s="72">
        <f t="shared" si="60"/>
        <v>0</v>
      </c>
      <c r="AD98" s="72">
        <f t="shared" si="60"/>
        <v>0</v>
      </c>
      <c r="AE98" s="72">
        <f t="shared" si="60"/>
        <v>0</v>
      </c>
      <c r="AF98" s="72">
        <f t="shared" si="60"/>
        <v>0</v>
      </c>
      <c r="AG98" s="72">
        <f t="shared" si="60"/>
        <v>0</v>
      </c>
      <c r="AH98" s="72">
        <f t="shared" si="60"/>
        <v>0</v>
      </c>
      <c r="AI98" s="72">
        <f t="shared" si="60"/>
        <v>0</v>
      </c>
      <c r="AJ98" s="72">
        <f t="shared" si="60"/>
        <v>0</v>
      </c>
      <c r="AK98" s="72">
        <f t="shared" si="60"/>
        <v>0</v>
      </c>
      <c r="AL98" s="72">
        <f t="shared" si="60"/>
        <v>0</v>
      </c>
      <c r="AM98" s="72">
        <f t="shared" si="60"/>
        <v>0</v>
      </c>
      <c r="AN98" s="72">
        <f t="shared" si="60"/>
        <v>0</v>
      </c>
      <c r="AO98" s="72">
        <f t="shared" si="60"/>
        <v>0</v>
      </c>
      <c r="AP98" s="72">
        <f t="shared" si="60"/>
        <v>0</v>
      </c>
      <c r="AQ98" s="72">
        <f t="shared" si="60"/>
        <v>0</v>
      </c>
      <c r="AR98" s="72">
        <f t="shared" si="60"/>
        <v>0</v>
      </c>
      <c r="AS98" s="72">
        <f t="shared" si="60"/>
        <v>0</v>
      </c>
      <c r="AT98" s="72">
        <f t="shared" si="60"/>
        <v>0</v>
      </c>
      <c r="AU98" s="72">
        <f t="shared" si="60"/>
        <v>0</v>
      </c>
      <c r="AV98" s="72">
        <f t="shared" si="60"/>
        <v>0</v>
      </c>
      <c r="AW98" s="72">
        <f t="shared" si="60"/>
        <v>0</v>
      </c>
      <c r="AX98" s="72">
        <f t="shared" si="60"/>
        <v>0</v>
      </c>
      <c r="AY98" s="72">
        <f t="shared" si="60"/>
        <v>0</v>
      </c>
      <c r="AZ98" s="72">
        <f t="shared" si="60"/>
        <v>0</v>
      </c>
      <c r="BA98" s="72">
        <f t="shared" si="60"/>
        <v>0</v>
      </c>
      <c r="BB98" s="72">
        <f t="shared" si="60"/>
        <v>0</v>
      </c>
      <c r="BC98" s="72">
        <f t="shared" si="60"/>
        <v>0</v>
      </c>
      <c r="BD98" s="72">
        <f t="shared" si="60"/>
        <v>0</v>
      </c>
      <c r="BE98" s="72">
        <f t="shared" si="60"/>
        <v>0</v>
      </c>
      <c r="BF98" s="72">
        <f t="shared" si="60"/>
        <v>0</v>
      </c>
      <c r="BG98" s="72">
        <f t="shared" si="60"/>
        <v>0</v>
      </c>
      <c r="BH98" s="72">
        <f t="shared" si="60"/>
        <v>0</v>
      </c>
      <c r="BI98" s="72">
        <f t="shared" si="60"/>
        <v>0</v>
      </c>
      <c r="BJ98" s="72">
        <f t="shared" si="60"/>
        <v>0</v>
      </c>
      <c r="BK98" s="72">
        <f t="shared" si="60"/>
        <v>0</v>
      </c>
      <c r="BL98" s="72"/>
      <c r="BM98" s="35"/>
      <c r="BN98" s="72">
        <f t="shared" si="48"/>
        <v>0</v>
      </c>
      <c r="BO98" s="321"/>
    </row>
    <row r="99" spans="1:67" s="102" customFormat="1" ht="15" customHeight="1" thickBot="1" x14ac:dyDescent="0.25">
      <c r="A99" s="98"/>
      <c r="B99" s="101">
        <f>SUM(B86:B98)</f>
        <v>0</v>
      </c>
      <c r="C99" s="101">
        <f t="shared" ref="C99:BL99" si="61">SUM(C86:C98)</f>
        <v>0</v>
      </c>
      <c r="D99" s="101">
        <f t="shared" si="61"/>
        <v>0</v>
      </c>
      <c r="E99" s="101">
        <f t="shared" si="61"/>
        <v>2.1688905699999999</v>
      </c>
      <c r="F99" s="101">
        <f t="shared" si="61"/>
        <v>2.1688905699999999</v>
      </c>
      <c r="G99" s="101">
        <f t="shared" si="61"/>
        <v>2.1688905699999999</v>
      </c>
      <c r="H99" s="101">
        <f t="shared" si="61"/>
        <v>2.1688905699999999</v>
      </c>
      <c r="I99" s="101">
        <f t="shared" si="61"/>
        <v>2.1688905699999999</v>
      </c>
      <c r="J99" s="101">
        <f t="shared" si="61"/>
        <v>2.1688905699999999</v>
      </c>
      <c r="K99" s="101">
        <f t="shared" si="61"/>
        <v>2.1688905699999999</v>
      </c>
      <c r="L99" s="101">
        <f t="shared" si="61"/>
        <v>2.1688905699999999</v>
      </c>
      <c r="M99" s="101">
        <f t="shared" si="61"/>
        <v>2.1688905699999999</v>
      </c>
      <c r="N99" s="101">
        <f t="shared" si="61"/>
        <v>2.1688905699999999</v>
      </c>
      <c r="O99" s="101">
        <f t="shared" si="61"/>
        <v>2.1688905699999999</v>
      </c>
      <c r="P99" s="101">
        <f t="shared" si="61"/>
        <v>2.1688905699999999</v>
      </c>
      <c r="Q99" s="101">
        <f t="shared" si="61"/>
        <v>2.1688905699999999</v>
      </c>
      <c r="R99" s="101">
        <f t="shared" si="61"/>
        <v>2.1688905699999999</v>
      </c>
      <c r="S99" s="101">
        <f t="shared" si="61"/>
        <v>2.1688905699999999</v>
      </c>
      <c r="T99" s="101">
        <f t="shared" si="61"/>
        <v>2.1688905699999999</v>
      </c>
      <c r="U99" s="101">
        <f t="shared" si="61"/>
        <v>2.1688905699999999</v>
      </c>
      <c r="V99" s="101">
        <f t="shared" si="61"/>
        <v>2.1688905699999999</v>
      </c>
      <c r="W99" s="101">
        <f t="shared" si="61"/>
        <v>2.1688905699999999</v>
      </c>
      <c r="X99" s="101">
        <f t="shared" si="61"/>
        <v>2.1688905699999999</v>
      </c>
      <c r="Y99" s="101">
        <f t="shared" si="61"/>
        <v>2.1688905699999999</v>
      </c>
      <c r="Z99" s="101">
        <f t="shared" si="61"/>
        <v>2.1688905699999999</v>
      </c>
      <c r="AA99" s="101">
        <f t="shared" si="61"/>
        <v>2.1688905699999999</v>
      </c>
      <c r="AB99" s="101">
        <f t="shared" si="61"/>
        <v>2.1688905699999999</v>
      </c>
      <c r="AC99" s="101">
        <f t="shared" si="61"/>
        <v>2.1688905699999999</v>
      </c>
      <c r="AD99" s="101">
        <f t="shared" si="61"/>
        <v>2.1688905699999999</v>
      </c>
      <c r="AE99" s="101">
        <f t="shared" si="61"/>
        <v>2.1688905699999999</v>
      </c>
      <c r="AF99" s="101">
        <f t="shared" si="61"/>
        <v>2.1688905699999999</v>
      </c>
      <c r="AG99" s="101">
        <f t="shared" si="61"/>
        <v>2.1688905699999999</v>
      </c>
      <c r="AH99" s="101">
        <f t="shared" si="61"/>
        <v>2.1688905699999999</v>
      </c>
      <c r="AI99" s="101">
        <f t="shared" si="61"/>
        <v>2.1688905699999999</v>
      </c>
      <c r="AJ99" s="101">
        <f t="shared" si="61"/>
        <v>2.1688905699999999</v>
      </c>
      <c r="AK99" s="101">
        <f t="shared" si="61"/>
        <v>2.1688905699999999</v>
      </c>
      <c r="AL99" s="101">
        <f t="shared" si="61"/>
        <v>2.1688905699999999</v>
      </c>
      <c r="AM99" s="101">
        <f t="shared" si="61"/>
        <v>2.1688905699999999</v>
      </c>
      <c r="AN99" s="101">
        <f t="shared" si="61"/>
        <v>2.1688905699999999</v>
      </c>
      <c r="AO99" s="101">
        <f t="shared" si="61"/>
        <v>2.1688905699999999</v>
      </c>
      <c r="AP99" s="101">
        <f t="shared" si="61"/>
        <v>2.1688905699999999</v>
      </c>
      <c r="AQ99" s="101">
        <f t="shared" si="61"/>
        <v>2.1688905699999999</v>
      </c>
      <c r="AR99" s="101">
        <f t="shared" si="61"/>
        <v>2.1688905699999999</v>
      </c>
      <c r="AS99" s="101">
        <f t="shared" si="61"/>
        <v>2.1688905699999999</v>
      </c>
      <c r="AT99" s="101">
        <f t="shared" si="61"/>
        <v>2.1688905699999999</v>
      </c>
      <c r="AU99" s="101">
        <f t="shared" si="61"/>
        <v>2.1688905699999999</v>
      </c>
      <c r="AV99" s="101">
        <f t="shared" si="61"/>
        <v>2.1688905699999999</v>
      </c>
      <c r="AW99" s="101">
        <f t="shared" si="61"/>
        <v>2.1688905699999999</v>
      </c>
      <c r="AX99" s="101">
        <f t="shared" si="61"/>
        <v>2.1688905699999999</v>
      </c>
      <c r="AY99" s="101">
        <f t="shared" si="61"/>
        <v>2.1688905699999999</v>
      </c>
      <c r="AZ99" s="101">
        <f t="shared" si="61"/>
        <v>2.1688905699999999</v>
      </c>
      <c r="BA99" s="101">
        <f t="shared" si="61"/>
        <v>2.1688905699999999</v>
      </c>
      <c r="BB99" s="101">
        <f t="shared" si="61"/>
        <v>2.1688905699999999</v>
      </c>
      <c r="BC99" s="101">
        <f t="shared" si="61"/>
        <v>0</v>
      </c>
      <c r="BD99" s="101">
        <f t="shared" si="61"/>
        <v>0</v>
      </c>
      <c r="BE99" s="101">
        <f t="shared" si="61"/>
        <v>0</v>
      </c>
      <c r="BF99" s="101">
        <f t="shared" si="61"/>
        <v>0</v>
      </c>
      <c r="BG99" s="101">
        <f t="shared" si="61"/>
        <v>0</v>
      </c>
      <c r="BH99" s="101">
        <f t="shared" si="61"/>
        <v>0</v>
      </c>
      <c r="BI99" s="101">
        <f t="shared" si="61"/>
        <v>0</v>
      </c>
      <c r="BJ99" s="101">
        <f t="shared" si="61"/>
        <v>0</v>
      </c>
      <c r="BK99" s="101">
        <f t="shared" si="61"/>
        <v>0</v>
      </c>
      <c r="BL99" s="101">
        <f t="shared" si="61"/>
        <v>0</v>
      </c>
      <c r="BM99" s="330"/>
      <c r="BN99" s="55">
        <f>SUM(BN86:BN98)</f>
        <v>108.44452850000006</v>
      </c>
      <c r="BO99" s="328"/>
    </row>
    <row r="100" spans="1:67" s="36" customFormat="1" ht="15" customHeight="1" thickTop="1" x14ac:dyDescent="0.2">
      <c r="A100" s="10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3" t="s">
        <v>69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54"/>
      <c r="BO101" s="323"/>
    </row>
    <row r="102" spans="1:67" s="36" customFormat="1" ht="15" customHeight="1" x14ac:dyDescent="0.2">
      <c r="A102" s="106" t="s">
        <v>90</v>
      </c>
      <c r="B102" s="72">
        <f t="shared" ref="B102:BA102" si="62">$B$20/$B$3</f>
        <v>0</v>
      </c>
      <c r="C102" s="72">
        <f t="shared" si="62"/>
        <v>0</v>
      </c>
      <c r="D102" s="72">
        <f t="shared" si="62"/>
        <v>0</v>
      </c>
      <c r="E102" s="72">
        <f t="shared" si="62"/>
        <v>0</v>
      </c>
      <c r="F102" s="72">
        <f t="shared" si="62"/>
        <v>0</v>
      </c>
      <c r="G102" s="72">
        <f t="shared" si="62"/>
        <v>0</v>
      </c>
      <c r="H102" s="72">
        <f t="shared" si="62"/>
        <v>0</v>
      </c>
      <c r="I102" s="72">
        <f t="shared" si="62"/>
        <v>0</v>
      </c>
      <c r="J102" s="72">
        <f t="shared" si="62"/>
        <v>0</v>
      </c>
      <c r="K102" s="72">
        <f t="shared" si="62"/>
        <v>0</v>
      </c>
      <c r="L102" s="72">
        <f t="shared" si="62"/>
        <v>0</v>
      </c>
      <c r="M102" s="72">
        <f t="shared" si="62"/>
        <v>0</v>
      </c>
      <c r="N102" s="72">
        <f t="shared" si="62"/>
        <v>0</v>
      </c>
      <c r="O102" s="72">
        <f t="shared" si="62"/>
        <v>0</v>
      </c>
      <c r="P102" s="72">
        <f t="shared" si="62"/>
        <v>0</v>
      </c>
      <c r="Q102" s="72">
        <f t="shared" si="62"/>
        <v>0</v>
      </c>
      <c r="R102" s="72">
        <f t="shared" si="62"/>
        <v>0</v>
      </c>
      <c r="S102" s="72">
        <f t="shared" si="62"/>
        <v>0</v>
      </c>
      <c r="T102" s="72">
        <f t="shared" si="62"/>
        <v>0</v>
      </c>
      <c r="U102" s="72">
        <f t="shared" si="62"/>
        <v>0</v>
      </c>
      <c r="V102" s="72">
        <f t="shared" si="62"/>
        <v>0</v>
      </c>
      <c r="W102" s="72">
        <f t="shared" si="62"/>
        <v>0</v>
      </c>
      <c r="X102" s="72">
        <f t="shared" si="62"/>
        <v>0</v>
      </c>
      <c r="Y102" s="72">
        <f t="shared" si="62"/>
        <v>0</v>
      </c>
      <c r="Z102" s="72">
        <f t="shared" si="62"/>
        <v>0</v>
      </c>
      <c r="AA102" s="72"/>
      <c r="AB102" s="72"/>
      <c r="AC102" s="72">
        <f t="shared" si="62"/>
        <v>0</v>
      </c>
      <c r="AD102" s="72">
        <f t="shared" si="62"/>
        <v>0</v>
      </c>
      <c r="AE102" s="72">
        <f t="shared" si="62"/>
        <v>0</v>
      </c>
      <c r="AF102" s="72">
        <f t="shared" si="62"/>
        <v>0</v>
      </c>
      <c r="AG102" s="72">
        <f t="shared" si="62"/>
        <v>0</v>
      </c>
      <c r="AH102" s="72">
        <f t="shared" si="62"/>
        <v>0</v>
      </c>
      <c r="AI102" s="72">
        <f t="shared" si="62"/>
        <v>0</v>
      </c>
      <c r="AJ102" s="72">
        <f t="shared" si="62"/>
        <v>0</v>
      </c>
      <c r="AK102" s="72">
        <f t="shared" si="62"/>
        <v>0</v>
      </c>
      <c r="AL102" s="72">
        <f t="shared" si="62"/>
        <v>0</v>
      </c>
      <c r="AM102" s="72">
        <f t="shared" si="62"/>
        <v>0</v>
      </c>
      <c r="AN102" s="72">
        <f t="shared" si="62"/>
        <v>0</v>
      </c>
      <c r="AO102" s="72">
        <f t="shared" si="62"/>
        <v>0</v>
      </c>
      <c r="AP102" s="72">
        <f t="shared" si="62"/>
        <v>0</v>
      </c>
      <c r="AQ102" s="72">
        <f t="shared" si="62"/>
        <v>0</v>
      </c>
      <c r="AR102" s="72">
        <f t="shared" si="62"/>
        <v>0</v>
      </c>
      <c r="AS102" s="72">
        <f t="shared" si="62"/>
        <v>0</v>
      </c>
      <c r="AT102" s="72">
        <f t="shared" si="62"/>
        <v>0</v>
      </c>
      <c r="AU102" s="72">
        <f t="shared" si="62"/>
        <v>0</v>
      </c>
      <c r="AV102" s="72">
        <f t="shared" si="62"/>
        <v>0</v>
      </c>
      <c r="AW102" s="72">
        <f t="shared" si="62"/>
        <v>0</v>
      </c>
      <c r="AX102" s="72">
        <f t="shared" si="62"/>
        <v>0</v>
      </c>
      <c r="AY102" s="72">
        <f t="shared" si="62"/>
        <v>0</v>
      </c>
      <c r="AZ102" s="72">
        <f t="shared" si="62"/>
        <v>0</v>
      </c>
      <c r="BA102" s="72">
        <f t="shared" si="62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ref="BN102:BN114" si="63">SUM(B102:BM102)</f>
        <v>0</v>
      </c>
      <c r="BO102" s="323"/>
    </row>
    <row r="103" spans="1:67" s="36" customFormat="1" ht="15" customHeight="1" x14ac:dyDescent="0.2">
      <c r="A103" s="106">
        <v>2015</v>
      </c>
      <c r="B103" s="72"/>
      <c r="C103" s="72">
        <f t="shared" ref="C103:BA103" si="64">$C$20/$B$3</f>
        <v>0</v>
      </c>
      <c r="D103" s="72">
        <f t="shared" si="64"/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/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3"/>
        <v>0</v>
      </c>
      <c r="BO103" s="320" t="s">
        <v>299</v>
      </c>
    </row>
    <row r="104" spans="1:67" s="36" customFormat="1" ht="15" customHeight="1" x14ac:dyDescent="0.2">
      <c r="A104" s="106">
        <v>2016</v>
      </c>
      <c r="B104" s="72"/>
      <c r="C104" s="72"/>
      <c r="D104" s="72">
        <f t="shared" ref="D104:BA104" si="65">$D$20/$B$3</f>
        <v>0</v>
      </c>
      <c r="E104" s="72">
        <f t="shared" si="65"/>
        <v>0</v>
      </c>
      <c r="F104" s="72">
        <f t="shared" si="65"/>
        <v>0</v>
      </c>
      <c r="G104" s="72">
        <f t="shared" si="65"/>
        <v>0</v>
      </c>
      <c r="H104" s="72">
        <f t="shared" si="65"/>
        <v>0</v>
      </c>
      <c r="I104" s="72">
        <f t="shared" si="65"/>
        <v>0</v>
      </c>
      <c r="J104" s="72">
        <f t="shared" si="65"/>
        <v>0</v>
      </c>
      <c r="K104" s="72">
        <f t="shared" si="65"/>
        <v>0</v>
      </c>
      <c r="L104" s="72">
        <f t="shared" si="65"/>
        <v>0</v>
      </c>
      <c r="M104" s="72">
        <f t="shared" si="65"/>
        <v>0</v>
      </c>
      <c r="N104" s="72">
        <f t="shared" si="65"/>
        <v>0</v>
      </c>
      <c r="O104" s="72">
        <f t="shared" si="65"/>
        <v>0</v>
      </c>
      <c r="P104" s="72">
        <f t="shared" si="65"/>
        <v>0</v>
      </c>
      <c r="Q104" s="72">
        <f t="shared" si="65"/>
        <v>0</v>
      </c>
      <c r="R104" s="72">
        <f t="shared" si="65"/>
        <v>0</v>
      </c>
      <c r="S104" s="72">
        <f t="shared" si="65"/>
        <v>0</v>
      </c>
      <c r="T104" s="72">
        <f t="shared" si="65"/>
        <v>0</v>
      </c>
      <c r="U104" s="72">
        <f t="shared" si="65"/>
        <v>0</v>
      </c>
      <c r="V104" s="72">
        <f t="shared" si="65"/>
        <v>0</v>
      </c>
      <c r="W104" s="72">
        <f t="shared" si="65"/>
        <v>0</v>
      </c>
      <c r="X104" s="72">
        <f t="shared" si="65"/>
        <v>0</v>
      </c>
      <c r="Y104" s="72">
        <f t="shared" si="65"/>
        <v>0</v>
      </c>
      <c r="Z104" s="72">
        <f t="shared" si="65"/>
        <v>0</v>
      </c>
      <c r="AA104" s="72">
        <f t="shared" si="65"/>
        <v>0</v>
      </c>
      <c r="AB104" s="72">
        <f t="shared" si="65"/>
        <v>0</v>
      </c>
      <c r="AC104" s="72">
        <f t="shared" si="65"/>
        <v>0</v>
      </c>
      <c r="AD104" s="72">
        <f t="shared" si="65"/>
        <v>0</v>
      </c>
      <c r="AE104" s="72">
        <f t="shared" si="65"/>
        <v>0</v>
      </c>
      <c r="AF104" s="72">
        <f t="shared" si="65"/>
        <v>0</v>
      </c>
      <c r="AG104" s="72">
        <f t="shared" si="65"/>
        <v>0</v>
      </c>
      <c r="AH104" s="72">
        <f t="shared" si="65"/>
        <v>0</v>
      </c>
      <c r="AI104" s="72">
        <f t="shared" si="65"/>
        <v>0</v>
      </c>
      <c r="AJ104" s="72">
        <f t="shared" si="65"/>
        <v>0</v>
      </c>
      <c r="AK104" s="72">
        <f t="shared" si="65"/>
        <v>0</v>
      </c>
      <c r="AL104" s="72">
        <f t="shared" si="65"/>
        <v>0</v>
      </c>
      <c r="AM104" s="72">
        <f t="shared" si="65"/>
        <v>0</v>
      </c>
      <c r="AN104" s="72">
        <f t="shared" si="65"/>
        <v>0</v>
      </c>
      <c r="AO104" s="72">
        <f t="shared" si="65"/>
        <v>0</v>
      </c>
      <c r="AP104" s="72">
        <f t="shared" si="65"/>
        <v>0</v>
      </c>
      <c r="AQ104" s="72">
        <f t="shared" si="65"/>
        <v>0</v>
      </c>
      <c r="AR104" s="72">
        <f t="shared" si="65"/>
        <v>0</v>
      </c>
      <c r="AS104" s="72">
        <f t="shared" si="65"/>
        <v>0</v>
      </c>
      <c r="AT104" s="72">
        <f t="shared" si="65"/>
        <v>0</v>
      </c>
      <c r="AU104" s="72">
        <f t="shared" si="65"/>
        <v>0</v>
      </c>
      <c r="AV104" s="72">
        <f t="shared" si="65"/>
        <v>0</v>
      </c>
      <c r="AW104" s="72">
        <f t="shared" si="65"/>
        <v>0</v>
      </c>
      <c r="AX104" s="72">
        <f t="shared" si="65"/>
        <v>0</v>
      </c>
      <c r="AY104" s="72">
        <f t="shared" si="65"/>
        <v>0</v>
      </c>
      <c r="AZ104" s="72">
        <f t="shared" si="65"/>
        <v>0</v>
      </c>
      <c r="BA104" s="72">
        <f t="shared" si="65"/>
        <v>0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3"/>
        <v>0</v>
      </c>
      <c r="BO104" s="321">
        <f>D20</f>
        <v>0</v>
      </c>
    </row>
    <row r="105" spans="1:67" s="36" customFormat="1" ht="15" customHeight="1" x14ac:dyDescent="0.2">
      <c r="A105" s="106">
        <v>2017</v>
      </c>
      <c r="B105" s="72"/>
      <c r="C105" s="72"/>
      <c r="D105" s="72"/>
      <c r="E105" s="72">
        <f t="shared" ref="E105:BB105" si="66">$E$20/$B$3</f>
        <v>1.735112456</v>
      </c>
      <c r="F105" s="72">
        <f t="shared" si="66"/>
        <v>1.735112456</v>
      </c>
      <c r="G105" s="72">
        <f t="shared" si="66"/>
        <v>1.735112456</v>
      </c>
      <c r="H105" s="72">
        <f t="shared" si="66"/>
        <v>1.735112456</v>
      </c>
      <c r="I105" s="72">
        <f t="shared" si="66"/>
        <v>1.735112456</v>
      </c>
      <c r="J105" s="72">
        <f t="shared" si="66"/>
        <v>1.735112456</v>
      </c>
      <c r="K105" s="72">
        <f t="shared" si="66"/>
        <v>1.735112456</v>
      </c>
      <c r="L105" s="72">
        <f t="shared" si="66"/>
        <v>1.735112456</v>
      </c>
      <c r="M105" s="72">
        <f t="shared" si="66"/>
        <v>1.735112456</v>
      </c>
      <c r="N105" s="72">
        <f t="shared" si="66"/>
        <v>1.735112456</v>
      </c>
      <c r="O105" s="72">
        <f t="shared" si="66"/>
        <v>1.735112456</v>
      </c>
      <c r="P105" s="72">
        <f t="shared" si="66"/>
        <v>1.735112456</v>
      </c>
      <c r="Q105" s="72">
        <f t="shared" si="66"/>
        <v>1.735112456</v>
      </c>
      <c r="R105" s="72">
        <f t="shared" si="66"/>
        <v>1.735112456</v>
      </c>
      <c r="S105" s="72">
        <f t="shared" si="66"/>
        <v>1.735112456</v>
      </c>
      <c r="T105" s="72">
        <f t="shared" si="66"/>
        <v>1.735112456</v>
      </c>
      <c r="U105" s="72">
        <f t="shared" si="66"/>
        <v>1.735112456</v>
      </c>
      <c r="V105" s="72">
        <f t="shared" si="66"/>
        <v>1.735112456</v>
      </c>
      <c r="W105" s="72">
        <f t="shared" si="66"/>
        <v>1.735112456</v>
      </c>
      <c r="X105" s="72">
        <f t="shared" si="66"/>
        <v>1.735112456</v>
      </c>
      <c r="Y105" s="72">
        <f t="shared" si="66"/>
        <v>1.735112456</v>
      </c>
      <c r="Z105" s="72">
        <f t="shared" si="66"/>
        <v>1.735112456</v>
      </c>
      <c r="AA105" s="72">
        <f t="shared" si="66"/>
        <v>1.735112456</v>
      </c>
      <c r="AB105" s="72">
        <f t="shared" si="66"/>
        <v>1.735112456</v>
      </c>
      <c r="AC105" s="72">
        <f t="shared" si="66"/>
        <v>1.735112456</v>
      </c>
      <c r="AD105" s="72">
        <f t="shared" si="66"/>
        <v>1.735112456</v>
      </c>
      <c r="AE105" s="72">
        <f t="shared" si="66"/>
        <v>1.735112456</v>
      </c>
      <c r="AF105" s="72">
        <f t="shared" si="66"/>
        <v>1.735112456</v>
      </c>
      <c r="AG105" s="72">
        <f t="shared" si="66"/>
        <v>1.735112456</v>
      </c>
      <c r="AH105" s="72">
        <f t="shared" si="66"/>
        <v>1.735112456</v>
      </c>
      <c r="AI105" s="72">
        <f t="shared" si="66"/>
        <v>1.735112456</v>
      </c>
      <c r="AJ105" s="72">
        <f t="shared" si="66"/>
        <v>1.735112456</v>
      </c>
      <c r="AK105" s="72">
        <f t="shared" si="66"/>
        <v>1.735112456</v>
      </c>
      <c r="AL105" s="72">
        <f t="shared" si="66"/>
        <v>1.735112456</v>
      </c>
      <c r="AM105" s="72">
        <f t="shared" si="66"/>
        <v>1.735112456</v>
      </c>
      <c r="AN105" s="72">
        <f t="shared" si="66"/>
        <v>1.735112456</v>
      </c>
      <c r="AO105" s="72">
        <f t="shared" si="66"/>
        <v>1.735112456</v>
      </c>
      <c r="AP105" s="72">
        <f t="shared" si="66"/>
        <v>1.735112456</v>
      </c>
      <c r="AQ105" s="72">
        <f t="shared" si="66"/>
        <v>1.735112456</v>
      </c>
      <c r="AR105" s="72">
        <f t="shared" si="66"/>
        <v>1.735112456</v>
      </c>
      <c r="AS105" s="72">
        <f t="shared" si="66"/>
        <v>1.735112456</v>
      </c>
      <c r="AT105" s="72">
        <f t="shared" si="66"/>
        <v>1.735112456</v>
      </c>
      <c r="AU105" s="72">
        <f t="shared" si="66"/>
        <v>1.735112456</v>
      </c>
      <c r="AV105" s="72">
        <f t="shared" si="66"/>
        <v>1.735112456</v>
      </c>
      <c r="AW105" s="72">
        <f t="shared" si="66"/>
        <v>1.735112456</v>
      </c>
      <c r="AX105" s="72">
        <f t="shared" si="66"/>
        <v>1.735112456</v>
      </c>
      <c r="AY105" s="72">
        <f t="shared" si="66"/>
        <v>1.735112456</v>
      </c>
      <c r="AZ105" s="72">
        <f t="shared" si="66"/>
        <v>1.735112456</v>
      </c>
      <c r="BA105" s="72">
        <f t="shared" si="66"/>
        <v>1.735112456</v>
      </c>
      <c r="BB105" s="72">
        <f t="shared" si="66"/>
        <v>1.735112456</v>
      </c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3"/>
        <v>86.755622799999998</v>
      </c>
      <c r="BO105" s="321">
        <f>-E14</f>
        <v>86.755622799999998</v>
      </c>
    </row>
    <row r="106" spans="1:67" s="36" customFormat="1" ht="15" customHeight="1" x14ac:dyDescent="0.2">
      <c r="A106" s="106">
        <v>2018</v>
      </c>
      <c r="B106" s="72"/>
      <c r="C106" s="72"/>
      <c r="D106" s="72"/>
      <c r="E106" s="72"/>
      <c r="F106" s="72">
        <f t="shared" ref="F106:BC106" si="67">$F$20/$B$3</f>
        <v>0</v>
      </c>
      <c r="G106" s="72">
        <f t="shared" si="67"/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3"/>
        <v>0</v>
      </c>
      <c r="BO106" s="321"/>
    </row>
    <row r="107" spans="1:67" s="36" customFormat="1" ht="15" customHeight="1" x14ac:dyDescent="0.2">
      <c r="A107" s="106">
        <v>2019</v>
      </c>
      <c r="B107" s="72"/>
      <c r="C107" s="72"/>
      <c r="D107" s="72"/>
      <c r="E107" s="72"/>
      <c r="F107" s="72"/>
      <c r="G107" s="72">
        <f t="shared" ref="G107:BD107" si="68">$G$20/$B$3</f>
        <v>0</v>
      </c>
      <c r="H107" s="72">
        <f t="shared" si="68"/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/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3"/>
        <v>0</v>
      </c>
      <c r="BO107" s="321">
        <f>G20</f>
        <v>0</v>
      </c>
    </row>
    <row r="108" spans="1:67" s="36" customFormat="1" ht="15" customHeight="1" x14ac:dyDescent="0.2">
      <c r="A108" s="106">
        <v>2020</v>
      </c>
      <c r="B108" s="72"/>
      <c r="C108" s="72"/>
      <c r="D108" s="72"/>
      <c r="E108" s="72"/>
      <c r="F108" s="72"/>
      <c r="G108" s="72"/>
      <c r="H108" s="72">
        <f t="shared" ref="H108:BE108" si="69">$H$20/$B$3</f>
        <v>0</v>
      </c>
      <c r="I108" s="72">
        <f t="shared" si="69"/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/>
      <c r="BG108" s="72"/>
      <c r="BH108" s="72"/>
      <c r="BI108" s="72"/>
      <c r="BJ108" s="72"/>
      <c r="BK108" s="72"/>
      <c r="BL108" s="72"/>
      <c r="BM108" s="35"/>
      <c r="BN108" s="72">
        <f t="shared" si="63"/>
        <v>0</v>
      </c>
      <c r="BO108" s="321"/>
    </row>
    <row r="109" spans="1:67" s="36" customFormat="1" ht="15" customHeight="1" x14ac:dyDescent="0.2">
      <c r="A109" s="106">
        <v>2021</v>
      </c>
      <c r="B109" s="72"/>
      <c r="C109" s="72"/>
      <c r="D109" s="72"/>
      <c r="E109" s="72"/>
      <c r="F109" s="72"/>
      <c r="G109" s="72"/>
      <c r="H109" s="72"/>
      <c r="I109" s="72">
        <f t="shared" ref="I109:BF109" si="70">$I$20/$B$3</f>
        <v>0</v>
      </c>
      <c r="J109" s="72">
        <f t="shared" si="70"/>
        <v>0</v>
      </c>
      <c r="K109" s="72">
        <f t="shared" si="70"/>
        <v>0</v>
      </c>
      <c r="L109" s="72">
        <f t="shared" si="70"/>
        <v>0</v>
      </c>
      <c r="M109" s="72">
        <f t="shared" si="70"/>
        <v>0</v>
      </c>
      <c r="N109" s="72">
        <f t="shared" si="70"/>
        <v>0</v>
      </c>
      <c r="O109" s="72">
        <f t="shared" si="70"/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/>
      <c r="BH109" s="72"/>
      <c r="BI109" s="72"/>
      <c r="BJ109" s="72"/>
      <c r="BK109" s="72"/>
      <c r="BL109" s="72"/>
      <c r="BM109" s="35"/>
      <c r="BN109" s="72">
        <f t="shared" si="63"/>
        <v>0</v>
      </c>
      <c r="BO109" s="321"/>
    </row>
    <row r="110" spans="1:67" s="36" customFormat="1" ht="15" customHeight="1" x14ac:dyDescent="0.2">
      <c r="A110" s="106">
        <v>2022</v>
      </c>
      <c r="B110" s="72"/>
      <c r="C110" s="72"/>
      <c r="D110" s="72"/>
      <c r="E110" s="72"/>
      <c r="F110" s="72"/>
      <c r="G110" s="72"/>
      <c r="H110" s="72"/>
      <c r="I110" s="72"/>
      <c r="J110" s="72">
        <f>$J$20/$B$3</f>
        <v>0</v>
      </c>
      <c r="K110" s="72">
        <f>$J$20/$B$3</f>
        <v>0</v>
      </c>
      <c r="L110" s="72">
        <f>$J$20/$B$3</f>
        <v>0</v>
      </c>
      <c r="M110" s="72">
        <f>$J$20/$B$3</f>
        <v>0</v>
      </c>
      <c r="N110" s="72">
        <f>$J$20/$B$3</f>
        <v>0</v>
      </c>
      <c r="O110" s="72">
        <f t="shared" ref="O110:BG110" si="71">$J$20/$B$3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/>
      <c r="BI110" s="72"/>
      <c r="BJ110" s="72"/>
      <c r="BK110" s="72"/>
      <c r="BL110" s="72"/>
      <c r="BM110" s="35"/>
      <c r="BN110" s="72">
        <f t="shared" si="63"/>
        <v>0</v>
      </c>
      <c r="BO110" s="321"/>
    </row>
    <row r="111" spans="1:67" s="36" customFormat="1" ht="15" customHeight="1" x14ac:dyDescent="0.2">
      <c r="A111" s="106">
        <v>2023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>
        <f>$K$20/$B$3</f>
        <v>0</v>
      </c>
      <c r="L111" s="72">
        <f>$K$20/$B$3</f>
        <v>0</v>
      </c>
      <c r="M111" s="72">
        <f>$K$20/$B$3</f>
        <v>0</v>
      </c>
      <c r="N111" s="72">
        <f>$K$20/$B$3</f>
        <v>0</v>
      </c>
      <c r="O111" s="72">
        <f t="shared" ref="O111:BH111" si="72">$K$20/$B$3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/>
      <c r="BJ111" s="72"/>
      <c r="BK111" s="72"/>
      <c r="BL111" s="72"/>
      <c r="BM111" s="35"/>
      <c r="BN111" s="72">
        <f t="shared" si="63"/>
        <v>0</v>
      </c>
      <c r="BO111" s="321"/>
    </row>
    <row r="112" spans="1:67" s="36" customFormat="1" ht="15" customHeight="1" x14ac:dyDescent="0.2">
      <c r="A112" s="106">
        <v>2024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>
        <f>$L$20/$B$3</f>
        <v>0</v>
      </c>
      <c r="M112" s="72">
        <f>$L$20/$B$3</f>
        <v>0</v>
      </c>
      <c r="N112" s="72">
        <f>$L$20/$B$3</f>
        <v>0</v>
      </c>
      <c r="O112" s="72">
        <f t="shared" ref="O112:BI112" si="73">$L$20/$B$3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/>
      <c r="BK112" s="72"/>
      <c r="BL112" s="72"/>
      <c r="BM112" s="35"/>
      <c r="BN112" s="72">
        <f t="shared" si="63"/>
        <v>0</v>
      </c>
      <c r="BO112" s="321">
        <f>L20</f>
        <v>0</v>
      </c>
    </row>
    <row r="113" spans="1:67" s="36" customFormat="1" ht="15" customHeight="1" x14ac:dyDescent="0.2">
      <c r="A113" s="106">
        <v>2025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>
        <f>$M$20/$B$3</f>
        <v>0</v>
      </c>
      <c r="N113" s="72">
        <f>$M$20/$B$3</f>
        <v>0</v>
      </c>
      <c r="O113" s="72">
        <f t="shared" ref="O113:BJ113" si="74">$M$20/$B$3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/>
      <c r="BL113" s="72"/>
      <c r="BM113" s="35"/>
      <c r="BN113" s="72">
        <f t="shared" si="63"/>
        <v>0</v>
      </c>
      <c r="BO113" s="321"/>
    </row>
    <row r="114" spans="1:67" s="36" customFormat="1" ht="15" customHeight="1" x14ac:dyDescent="0.2">
      <c r="A114" s="106">
        <v>2026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>
        <f>$N$20/$B$3</f>
        <v>0</v>
      </c>
      <c r="O114" s="72">
        <f t="shared" ref="O114:BK114" si="75">$N$20/$B$3</f>
        <v>0</v>
      </c>
      <c r="P114" s="72">
        <f t="shared" si="75"/>
        <v>0</v>
      </c>
      <c r="Q114" s="72">
        <f t="shared" si="75"/>
        <v>0</v>
      </c>
      <c r="R114" s="72">
        <f t="shared" si="75"/>
        <v>0</v>
      </c>
      <c r="S114" s="72">
        <f t="shared" si="75"/>
        <v>0</v>
      </c>
      <c r="T114" s="72">
        <f t="shared" si="75"/>
        <v>0</v>
      </c>
      <c r="U114" s="72">
        <f t="shared" si="75"/>
        <v>0</v>
      </c>
      <c r="V114" s="72">
        <f t="shared" si="75"/>
        <v>0</v>
      </c>
      <c r="W114" s="72">
        <f t="shared" si="75"/>
        <v>0</v>
      </c>
      <c r="X114" s="72">
        <f t="shared" si="75"/>
        <v>0</v>
      </c>
      <c r="Y114" s="72">
        <f t="shared" si="75"/>
        <v>0</v>
      </c>
      <c r="Z114" s="72">
        <f t="shared" si="75"/>
        <v>0</v>
      </c>
      <c r="AA114" s="72">
        <f t="shared" si="75"/>
        <v>0</v>
      </c>
      <c r="AB114" s="72">
        <f t="shared" si="75"/>
        <v>0</v>
      </c>
      <c r="AC114" s="72">
        <f t="shared" si="75"/>
        <v>0</v>
      </c>
      <c r="AD114" s="72">
        <f t="shared" si="75"/>
        <v>0</v>
      </c>
      <c r="AE114" s="72">
        <f t="shared" si="75"/>
        <v>0</v>
      </c>
      <c r="AF114" s="72">
        <f t="shared" si="75"/>
        <v>0</v>
      </c>
      <c r="AG114" s="72">
        <f t="shared" si="75"/>
        <v>0</v>
      </c>
      <c r="AH114" s="72">
        <f t="shared" si="75"/>
        <v>0</v>
      </c>
      <c r="AI114" s="72">
        <f t="shared" si="75"/>
        <v>0</v>
      </c>
      <c r="AJ114" s="72">
        <f t="shared" si="75"/>
        <v>0</v>
      </c>
      <c r="AK114" s="72">
        <f t="shared" si="75"/>
        <v>0</v>
      </c>
      <c r="AL114" s="72">
        <f t="shared" si="75"/>
        <v>0</v>
      </c>
      <c r="AM114" s="72">
        <f t="shared" si="75"/>
        <v>0</v>
      </c>
      <c r="AN114" s="72">
        <f t="shared" si="75"/>
        <v>0</v>
      </c>
      <c r="AO114" s="72">
        <f t="shared" si="75"/>
        <v>0</v>
      </c>
      <c r="AP114" s="72">
        <f t="shared" si="75"/>
        <v>0</v>
      </c>
      <c r="AQ114" s="72">
        <f t="shared" si="75"/>
        <v>0</v>
      </c>
      <c r="AR114" s="72">
        <f t="shared" si="75"/>
        <v>0</v>
      </c>
      <c r="AS114" s="72">
        <f t="shared" si="75"/>
        <v>0</v>
      </c>
      <c r="AT114" s="72">
        <f t="shared" si="75"/>
        <v>0</v>
      </c>
      <c r="AU114" s="72">
        <f t="shared" si="75"/>
        <v>0</v>
      </c>
      <c r="AV114" s="72">
        <f t="shared" si="75"/>
        <v>0</v>
      </c>
      <c r="AW114" s="72">
        <f t="shared" si="75"/>
        <v>0</v>
      </c>
      <c r="AX114" s="72">
        <f t="shared" si="75"/>
        <v>0</v>
      </c>
      <c r="AY114" s="72">
        <f t="shared" si="75"/>
        <v>0</v>
      </c>
      <c r="AZ114" s="72">
        <f t="shared" si="75"/>
        <v>0</v>
      </c>
      <c r="BA114" s="72">
        <f t="shared" si="75"/>
        <v>0</v>
      </c>
      <c r="BB114" s="72">
        <f t="shared" si="75"/>
        <v>0</v>
      </c>
      <c r="BC114" s="72">
        <f t="shared" si="75"/>
        <v>0</v>
      </c>
      <c r="BD114" s="72">
        <f t="shared" si="75"/>
        <v>0</v>
      </c>
      <c r="BE114" s="72">
        <f t="shared" si="75"/>
        <v>0</v>
      </c>
      <c r="BF114" s="72">
        <f t="shared" si="75"/>
        <v>0</v>
      </c>
      <c r="BG114" s="72">
        <f t="shared" si="75"/>
        <v>0</v>
      </c>
      <c r="BH114" s="72">
        <f t="shared" si="75"/>
        <v>0</v>
      </c>
      <c r="BI114" s="72">
        <f t="shared" si="75"/>
        <v>0</v>
      </c>
      <c r="BJ114" s="72">
        <f t="shared" si="75"/>
        <v>0</v>
      </c>
      <c r="BK114" s="72">
        <f t="shared" si="75"/>
        <v>0</v>
      </c>
      <c r="BL114" s="72"/>
      <c r="BM114" s="35"/>
      <c r="BN114" s="72">
        <f t="shared" si="63"/>
        <v>0</v>
      </c>
      <c r="BO114" s="321">
        <f>N20</f>
        <v>0</v>
      </c>
    </row>
    <row r="115" spans="1:67" s="36" customFormat="1" ht="15" customHeight="1" thickBot="1" x14ac:dyDescent="0.25">
      <c r="A115" s="32"/>
      <c r="B115" s="66">
        <f>SUM(B102:B114)</f>
        <v>0</v>
      </c>
      <c r="C115" s="66">
        <f t="shared" ref="C115:BL115" si="76">SUM(C102:C114)</f>
        <v>0</v>
      </c>
      <c r="D115" s="66">
        <f t="shared" si="76"/>
        <v>0</v>
      </c>
      <c r="E115" s="66">
        <f t="shared" si="76"/>
        <v>1.735112456</v>
      </c>
      <c r="F115" s="66">
        <f t="shared" si="76"/>
        <v>1.735112456</v>
      </c>
      <c r="G115" s="66">
        <f t="shared" si="76"/>
        <v>1.735112456</v>
      </c>
      <c r="H115" s="66">
        <f t="shared" si="76"/>
        <v>1.735112456</v>
      </c>
      <c r="I115" s="66">
        <f t="shared" si="76"/>
        <v>1.735112456</v>
      </c>
      <c r="J115" s="66">
        <f t="shared" si="76"/>
        <v>1.735112456</v>
      </c>
      <c r="K115" s="66">
        <f t="shared" si="76"/>
        <v>1.735112456</v>
      </c>
      <c r="L115" s="66">
        <f t="shared" si="76"/>
        <v>1.735112456</v>
      </c>
      <c r="M115" s="66">
        <f t="shared" si="76"/>
        <v>1.735112456</v>
      </c>
      <c r="N115" s="66">
        <f t="shared" si="76"/>
        <v>1.735112456</v>
      </c>
      <c r="O115" s="66">
        <f t="shared" si="76"/>
        <v>1.735112456</v>
      </c>
      <c r="P115" s="66">
        <f t="shared" si="76"/>
        <v>1.735112456</v>
      </c>
      <c r="Q115" s="66">
        <f t="shared" si="76"/>
        <v>1.735112456</v>
      </c>
      <c r="R115" s="66">
        <f t="shared" si="76"/>
        <v>1.735112456</v>
      </c>
      <c r="S115" s="66">
        <f t="shared" si="76"/>
        <v>1.735112456</v>
      </c>
      <c r="T115" s="66">
        <f t="shared" si="76"/>
        <v>1.735112456</v>
      </c>
      <c r="U115" s="66">
        <f t="shared" si="76"/>
        <v>1.735112456</v>
      </c>
      <c r="V115" s="66">
        <f t="shared" si="76"/>
        <v>1.735112456</v>
      </c>
      <c r="W115" s="66">
        <f t="shared" si="76"/>
        <v>1.735112456</v>
      </c>
      <c r="X115" s="66">
        <f t="shared" si="76"/>
        <v>1.735112456</v>
      </c>
      <c r="Y115" s="66">
        <f t="shared" si="76"/>
        <v>1.735112456</v>
      </c>
      <c r="Z115" s="66">
        <f t="shared" si="76"/>
        <v>1.735112456</v>
      </c>
      <c r="AA115" s="66">
        <f t="shared" si="76"/>
        <v>1.735112456</v>
      </c>
      <c r="AB115" s="66">
        <f t="shared" si="76"/>
        <v>1.735112456</v>
      </c>
      <c r="AC115" s="66">
        <f t="shared" si="76"/>
        <v>1.735112456</v>
      </c>
      <c r="AD115" s="66">
        <f t="shared" si="76"/>
        <v>1.735112456</v>
      </c>
      <c r="AE115" s="66">
        <f t="shared" si="76"/>
        <v>1.735112456</v>
      </c>
      <c r="AF115" s="66">
        <f t="shared" si="76"/>
        <v>1.735112456</v>
      </c>
      <c r="AG115" s="66">
        <f t="shared" si="76"/>
        <v>1.735112456</v>
      </c>
      <c r="AH115" s="66">
        <f t="shared" si="76"/>
        <v>1.735112456</v>
      </c>
      <c r="AI115" s="66">
        <f t="shared" si="76"/>
        <v>1.735112456</v>
      </c>
      <c r="AJ115" s="66">
        <f t="shared" si="76"/>
        <v>1.735112456</v>
      </c>
      <c r="AK115" s="66">
        <f t="shared" si="76"/>
        <v>1.735112456</v>
      </c>
      <c r="AL115" s="66">
        <f t="shared" si="76"/>
        <v>1.735112456</v>
      </c>
      <c r="AM115" s="66">
        <f t="shared" si="76"/>
        <v>1.735112456</v>
      </c>
      <c r="AN115" s="66">
        <f t="shared" si="76"/>
        <v>1.735112456</v>
      </c>
      <c r="AO115" s="66">
        <f t="shared" si="76"/>
        <v>1.735112456</v>
      </c>
      <c r="AP115" s="66">
        <f t="shared" si="76"/>
        <v>1.735112456</v>
      </c>
      <c r="AQ115" s="66">
        <f t="shared" si="76"/>
        <v>1.735112456</v>
      </c>
      <c r="AR115" s="66">
        <f t="shared" si="76"/>
        <v>1.735112456</v>
      </c>
      <c r="AS115" s="66">
        <f t="shared" si="76"/>
        <v>1.735112456</v>
      </c>
      <c r="AT115" s="66">
        <f t="shared" si="76"/>
        <v>1.735112456</v>
      </c>
      <c r="AU115" s="66">
        <f t="shared" si="76"/>
        <v>1.735112456</v>
      </c>
      <c r="AV115" s="66">
        <f t="shared" si="76"/>
        <v>1.735112456</v>
      </c>
      <c r="AW115" s="66">
        <f t="shared" si="76"/>
        <v>1.735112456</v>
      </c>
      <c r="AX115" s="66">
        <f t="shared" si="76"/>
        <v>1.735112456</v>
      </c>
      <c r="AY115" s="66">
        <f t="shared" si="76"/>
        <v>1.735112456</v>
      </c>
      <c r="AZ115" s="66">
        <f t="shared" si="76"/>
        <v>1.735112456</v>
      </c>
      <c r="BA115" s="66">
        <f t="shared" si="76"/>
        <v>1.735112456</v>
      </c>
      <c r="BB115" s="66">
        <f t="shared" si="76"/>
        <v>1.735112456</v>
      </c>
      <c r="BC115" s="66">
        <f t="shared" si="76"/>
        <v>0</v>
      </c>
      <c r="BD115" s="66">
        <f t="shared" si="76"/>
        <v>0</v>
      </c>
      <c r="BE115" s="66">
        <f t="shared" si="76"/>
        <v>0</v>
      </c>
      <c r="BF115" s="66">
        <f t="shared" si="76"/>
        <v>0</v>
      </c>
      <c r="BG115" s="66">
        <f t="shared" si="76"/>
        <v>0</v>
      </c>
      <c r="BH115" s="66">
        <f t="shared" si="76"/>
        <v>0</v>
      </c>
      <c r="BI115" s="66">
        <f t="shared" si="76"/>
        <v>0</v>
      </c>
      <c r="BJ115" s="66">
        <f t="shared" si="76"/>
        <v>0</v>
      </c>
      <c r="BK115" s="66">
        <f t="shared" si="76"/>
        <v>0</v>
      </c>
      <c r="BL115" s="66">
        <f t="shared" si="76"/>
        <v>0</v>
      </c>
      <c r="BM115" s="35"/>
      <c r="BN115" s="55">
        <f>SUM(BN102:BN114)</f>
        <v>86.755622799999998</v>
      </c>
      <c r="BO115" s="321"/>
    </row>
    <row r="116" spans="1:67" ht="15" customHeight="1" thickTop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54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  <row r="167" spans="66:66" ht="15" customHeight="1" x14ac:dyDescent="0.2">
      <c r="BN167" s="31"/>
    </row>
  </sheetData>
  <mergeCells count="1">
    <mergeCell ref="BO72:BR72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9" activePane="bottomRight" state="frozen"/>
      <selection activeCell="A62" sqref="A62"/>
      <selection pane="topRight" activeCell="A62" sqref="A62"/>
      <selection pane="bottomLeft" activeCell="A62" sqref="A62"/>
      <selection pane="bottomRight" activeCell="M14" sqref="M14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331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 Gowanus Expansion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6">
        <v>2014</v>
      </c>
      <c r="C7" s="506">
        <v>2015</v>
      </c>
      <c r="D7" s="506">
        <v>2016</v>
      </c>
      <c r="E7" s="506">
        <v>2017</v>
      </c>
      <c r="F7" s="506">
        <v>2018</v>
      </c>
      <c r="G7" s="506">
        <v>2019</v>
      </c>
      <c r="H7" s="506">
        <v>2020</v>
      </c>
      <c r="I7" s="506">
        <v>2021</v>
      </c>
      <c r="J7" s="506">
        <v>2022</v>
      </c>
      <c r="K7" s="506">
        <v>2023</v>
      </c>
      <c r="L7" s="506">
        <v>2024</v>
      </c>
      <c r="M7" s="506">
        <v>2025</v>
      </c>
      <c r="N7" s="506">
        <v>2026</v>
      </c>
      <c r="O7" s="506">
        <v>2027</v>
      </c>
      <c r="P7" s="506">
        <v>2028</v>
      </c>
      <c r="Q7" s="506">
        <v>2029</v>
      </c>
      <c r="R7" s="506">
        <v>2030</v>
      </c>
      <c r="S7" s="506">
        <v>2031</v>
      </c>
      <c r="T7" s="506">
        <v>2032</v>
      </c>
      <c r="U7" s="506">
        <v>2033</v>
      </c>
      <c r="V7" s="506">
        <v>2034</v>
      </c>
      <c r="W7" s="506">
        <v>2035</v>
      </c>
      <c r="X7" s="506">
        <v>2036</v>
      </c>
      <c r="Y7" s="506">
        <v>2037</v>
      </c>
      <c r="Z7" s="506">
        <v>2038</v>
      </c>
      <c r="AA7" s="506">
        <v>2039</v>
      </c>
      <c r="AB7" s="506">
        <v>2040</v>
      </c>
      <c r="AC7" s="506">
        <v>2041</v>
      </c>
      <c r="AD7" s="506">
        <v>2042</v>
      </c>
      <c r="AE7" s="506">
        <v>2043</v>
      </c>
      <c r="AF7" s="506">
        <v>2044</v>
      </c>
      <c r="AG7" s="506">
        <v>2045</v>
      </c>
      <c r="AH7" s="506">
        <v>2046</v>
      </c>
      <c r="AI7" s="506">
        <v>2047</v>
      </c>
      <c r="AJ7" s="506">
        <v>2048</v>
      </c>
      <c r="AK7" s="506">
        <v>2049</v>
      </c>
      <c r="AL7" s="506">
        <v>2050</v>
      </c>
      <c r="AM7" s="506">
        <v>2051</v>
      </c>
      <c r="AN7" s="506">
        <v>2052</v>
      </c>
      <c r="AO7" s="506">
        <v>2053</v>
      </c>
      <c r="AP7" s="506">
        <v>2054</v>
      </c>
      <c r="AQ7" s="506">
        <v>2055</v>
      </c>
      <c r="AR7" s="506">
        <v>2056</v>
      </c>
      <c r="AS7" s="506">
        <v>2057</v>
      </c>
      <c r="AT7" s="506">
        <v>2058</v>
      </c>
      <c r="AU7" s="506">
        <v>2059</v>
      </c>
      <c r="AV7" s="506">
        <v>2060</v>
      </c>
      <c r="AW7" s="506">
        <v>2061</v>
      </c>
      <c r="AX7" s="506">
        <v>2062</v>
      </c>
      <c r="AY7" s="506">
        <v>2063</v>
      </c>
      <c r="AZ7" s="506">
        <v>2064</v>
      </c>
      <c r="BA7" s="506">
        <v>2065</v>
      </c>
      <c r="BB7" s="506">
        <v>2066</v>
      </c>
      <c r="BC7" s="506">
        <v>2067</v>
      </c>
      <c r="BD7" s="506">
        <v>2068</v>
      </c>
      <c r="BE7" s="506">
        <v>2069</v>
      </c>
      <c r="BF7" s="506">
        <v>2070</v>
      </c>
      <c r="BG7" s="506">
        <v>2071</v>
      </c>
      <c r="BH7" s="506">
        <v>2072</v>
      </c>
      <c r="BI7" s="506">
        <v>2073</v>
      </c>
      <c r="BJ7" s="506">
        <v>2074</v>
      </c>
      <c r="BK7" s="506">
        <v>2075</v>
      </c>
      <c r="BL7" s="506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8.9603614</v>
      </c>
      <c r="K11" s="54">
        <f t="shared" si="0"/>
        <v>27.418705883999998</v>
      </c>
      <c r="L11" s="54">
        <f t="shared" si="0"/>
        <v>60.68987181640999</v>
      </c>
      <c r="M11" s="54">
        <f t="shared" si="0"/>
        <v>85.167943895254496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/>
      <c r="C13" s="126">
        <f>'CapEx (Escalated)'!U40</f>
        <v>0</v>
      </c>
      <c r="D13" s="126">
        <f>'CapEx (Escalated)'!V40</f>
        <v>0</v>
      </c>
      <c r="E13" s="126">
        <f>'CapEx (Escalated)'!W40</f>
        <v>0</v>
      </c>
      <c r="F13" s="126">
        <f>'CapEx (Escalated)'!X40</f>
        <v>0</v>
      </c>
      <c r="G13" s="126">
        <f>'CapEx (Escalated)'!J40</f>
        <v>0</v>
      </c>
      <c r="H13" s="126">
        <f>'CapEx (Escalated)'!K40</f>
        <v>0</v>
      </c>
      <c r="I13" s="126">
        <f>'CapEx (Escalated)'!L40</f>
        <v>8.9603614</v>
      </c>
      <c r="J13" s="126">
        <f>'CapEx (Escalated)'!M40</f>
        <v>18.458344483999998</v>
      </c>
      <c r="K13" s="126">
        <f>'CapEx (Escalated)'!N40</f>
        <v>33.271165932409993</v>
      </c>
      <c r="L13" s="126">
        <f>'CapEx (Escalated)'!O40</f>
        <v>24.478072078844498</v>
      </c>
      <c r="M13" s="126">
        <f>'CapEx (Escalated)'!P40</f>
        <v>11.350717739940452</v>
      </c>
      <c r="N13" s="126">
        <f>'CapEx (Escalated)'!Q40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96.518661635194945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>
        <f>-SUM(C13:F13)</f>
        <v>0</v>
      </c>
      <c r="G14" s="126"/>
      <c r="H14" s="126"/>
      <c r="I14" s="126"/>
      <c r="J14" s="126"/>
      <c r="K14" s="126"/>
      <c r="L14" s="126"/>
      <c r="M14" s="126">
        <f>-SUM(H13:M13)</f>
        <v>-96.518661635194945</v>
      </c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-96.518661635194945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8.9603614</v>
      </c>
      <c r="J15" s="65">
        <f t="shared" si="2"/>
        <v>27.418705883999998</v>
      </c>
      <c r="K15" s="65">
        <f>SUM(K11:K14)</f>
        <v>60.68987181640999</v>
      </c>
      <c r="L15" s="65">
        <f>SUM(L11:L14)</f>
        <v>85.167943895254496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4.4801807</v>
      </c>
      <c r="J16" s="66">
        <f t="shared" si="4"/>
        <v>18.189533642000001</v>
      </c>
      <c r="K16" s="66">
        <f t="shared" si="4"/>
        <v>44.054288850204998</v>
      </c>
      <c r="L16" s="66">
        <f t="shared" si="4"/>
        <v>72.92890785583225</v>
      </c>
      <c r="M16" s="66">
        <f t="shared" si="4"/>
        <v>42.583971947627248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96.518661635194945</v>
      </c>
      <c r="O19" s="72">
        <f t="shared" si="5"/>
        <v>96.518661635194945</v>
      </c>
      <c r="P19" s="72">
        <f t="shared" si="5"/>
        <v>96.518661635194945</v>
      </c>
      <c r="Q19" s="72">
        <f t="shared" si="5"/>
        <v>96.518661635194945</v>
      </c>
      <c r="R19" s="72">
        <f t="shared" si="5"/>
        <v>96.518661635194945</v>
      </c>
      <c r="S19" s="72">
        <f t="shared" si="5"/>
        <v>96.518661635194945</v>
      </c>
      <c r="T19" s="72">
        <f t="shared" si="5"/>
        <v>96.518661635194945</v>
      </c>
      <c r="U19" s="72">
        <f t="shared" si="5"/>
        <v>96.518661635194945</v>
      </c>
      <c r="V19" s="72">
        <f t="shared" si="5"/>
        <v>96.518661635194945</v>
      </c>
      <c r="W19" s="72">
        <f t="shared" si="5"/>
        <v>96.518661635194945</v>
      </c>
      <c r="X19" s="72">
        <f t="shared" si="5"/>
        <v>96.518661635194945</v>
      </c>
      <c r="Y19" s="72">
        <f t="shared" si="5"/>
        <v>96.518661635194945</v>
      </c>
      <c r="Z19" s="72">
        <f t="shared" si="5"/>
        <v>96.518661635194945</v>
      </c>
      <c r="AA19" s="72">
        <f t="shared" si="5"/>
        <v>96.518661635194945</v>
      </c>
      <c r="AB19" s="72">
        <f t="shared" si="5"/>
        <v>96.518661635194945</v>
      </c>
      <c r="AC19" s="72">
        <f t="shared" si="5"/>
        <v>96.518661635194945</v>
      </c>
      <c r="AD19" s="72">
        <f t="shared" si="5"/>
        <v>96.518661635194945</v>
      </c>
      <c r="AE19" s="72">
        <f t="shared" si="5"/>
        <v>96.518661635194945</v>
      </c>
      <c r="AF19" s="72">
        <f t="shared" si="5"/>
        <v>96.518661635194945</v>
      </c>
      <c r="AG19" s="72">
        <f t="shared" si="5"/>
        <v>96.518661635194945</v>
      </c>
      <c r="AH19" s="72">
        <f t="shared" si="5"/>
        <v>96.518661635194945</v>
      </c>
      <c r="AI19" s="72">
        <f t="shared" si="5"/>
        <v>96.518661635194945</v>
      </c>
      <c r="AJ19" s="72">
        <f t="shared" si="5"/>
        <v>96.518661635194945</v>
      </c>
      <c r="AK19" s="72">
        <f t="shared" si="5"/>
        <v>96.518661635194945</v>
      </c>
      <c r="AL19" s="72">
        <f t="shared" si="5"/>
        <v>96.518661635194945</v>
      </c>
      <c r="AM19" s="72">
        <f t="shared" si="5"/>
        <v>96.518661635194945</v>
      </c>
      <c r="AN19" s="72">
        <f t="shared" si="5"/>
        <v>96.518661635194945</v>
      </c>
      <c r="AO19" s="72">
        <f t="shared" si="5"/>
        <v>96.518661635194945</v>
      </c>
      <c r="AP19" s="72">
        <f t="shared" si="5"/>
        <v>96.518661635194945</v>
      </c>
      <c r="AQ19" s="72">
        <f t="shared" si="5"/>
        <v>96.518661635194945</v>
      </c>
      <c r="AR19" s="72">
        <f t="shared" si="5"/>
        <v>96.518661635194945</v>
      </c>
      <c r="AS19" s="72">
        <f t="shared" si="5"/>
        <v>96.518661635194945</v>
      </c>
      <c r="AT19" s="72">
        <f t="shared" si="5"/>
        <v>96.518661635194945</v>
      </c>
      <c r="AU19" s="72">
        <f t="shared" si="5"/>
        <v>96.518661635194945</v>
      </c>
      <c r="AV19" s="72">
        <f t="shared" si="5"/>
        <v>96.518661635194945</v>
      </c>
      <c r="AW19" s="72">
        <f t="shared" si="5"/>
        <v>96.518661635194945</v>
      </c>
      <c r="AX19" s="72">
        <f t="shared" si="5"/>
        <v>96.518661635194945</v>
      </c>
      <c r="AY19" s="72">
        <f t="shared" si="5"/>
        <v>96.518661635194945</v>
      </c>
      <c r="AZ19" s="72">
        <f t="shared" si="5"/>
        <v>96.518661635194945</v>
      </c>
      <c r="BA19" s="72">
        <f t="shared" si="5"/>
        <v>96.518661635194945</v>
      </c>
      <c r="BB19" s="72">
        <f t="shared" si="5"/>
        <v>96.518661635194945</v>
      </c>
      <c r="BC19" s="72">
        <f t="shared" si="5"/>
        <v>96.518661635194945</v>
      </c>
      <c r="BD19" s="72">
        <f t="shared" si="5"/>
        <v>96.518661635194945</v>
      </c>
      <c r="BE19" s="72">
        <f t="shared" si="5"/>
        <v>96.518661635194945</v>
      </c>
      <c r="BF19" s="72">
        <f t="shared" si="5"/>
        <v>96.518661635194945</v>
      </c>
      <c r="BG19" s="72">
        <f t="shared" si="5"/>
        <v>96.518661635194945</v>
      </c>
      <c r="BH19" s="72">
        <f t="shared" si="5"/>
        <v>96.518661635194945</v>
      </c>
      <c r="BI19" s="72">
        <f t="shared" si="5"/>
        <v>96.518661635194945</v>
      </c>
      <c r="BJ19" s="72">
        <f t="shared" si="5"/>
        <v>96.518661635194945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96.518661635194945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/>
      <c r="BJ20" s="286">
        <f>-M20</f>
        <v>-96.518661635194945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96.518661635194945</v>
      </c>
      <c r="N21" s="72">
        <f t="shared" si="9"/>
        <v>96.518661635194945</v>
      </c>
      <c r="O21" s="72">
        <f t="shared" si="9"/>
        <v>96.518661635194945</v>
      </c>
      <c r="P21" s="72">
        <f t="shared" si="9"/>
        <v>96.518661635194945</v>
      </c>
      <c r="Q21" s="72">
        <f t="shared" si="9"/>
        <v>96.518661635194945</v>
      </c>
      <c r="R21" s="72">
        <f t="shared" si="9"/>
        <v>96.518661635194945</v>
      </c>
      <c r="S21" s="72">
        <f t="shared" si="9"/>
        <v>96.518661635194945</v>
      </c>
      <c r="T21" s="72">
        <f t="shared" si="9"/>
        <v>96.518661635194945</v>
      </c>
      <c r="U21" s="72">
        <f t="shared" si="9"/>
        <v>96.518661635194945</v>
      </c>
      <c r="V21" s="72">
        <f t="shared" si="9"/>
        <v>96.518661635194945</v>
      </c>
      <c r="W21" s="72">
        <f t="shared" si="9"/>
        <v>96.518661635194945</v>
      </c>
      <c r="X21" s="72">
        <f t="shared" si="9"/>
        <v>96.518661635194945</v>
      </c>
      <c r="Y21" s="72">
        <f t="shared" si="9"/>
        <v>96.518661635194945</v>
      </c>
      <c r="Z21" s="72">
        <f t="shared" si="9"/>
        <v>96.518661635194945</v>
      </c>
      <c r="AA21" s="72">
        <f t="shared" si="9"/>
        <v>96.518661635194945</v>
      </c>
      <c r="AB21" s="72">
        <f t="shared" si="9"/>
        <v>96.518661635194945</v>
      </c>
      <c r="AC21" s="72">
        <f t="shared" si="9"/>
        <v>96.518661635194945</v>
      </c>
      <c r="AD21" s="72">
        <f t="shared" si="9"/>
        <v>96.518661635194945</v>
      </c>
      <c r="AE21" s="72">
        <f t="shared" si="9"/>
        <v>96.518661635194945</v>
      </c>
      <c r="AF21" s="72">
        <f t="shared" si="9"/>
        <v>96.518661635194945</v>
      </c>
      <c r="AG21" s="72">
        <f t="shared" si="9"/>
        <v>96.518661635194945</v>
      </c>
      <c r="AH21" s="72">
        <f t="shared" si="9"/>
        <v>96.518661635194945</v>
      </c>
      <c r="AI21" s="72">
        <f t="shared" si="9"/>
        <v>96.518661635194945</v>
      </c>
      <c r="AJ21" s="72">
        <f t="shared" si="9"/>
        <v>96.518661635194945</v>
      </c>
      <c r="AK21" s="72">
        <f t="shared" si="9"/>
        <v>96.518661635194945</v>
      </c>
      <c r="AL21" s="72">
        <f t="shared" si="9"/>
        <v>96.518661635194945</v>
      </c>
      <c r="AM21" s="72">
        <f t="shared" si="9"/>
        <v>96.518661635194945</v>
      </c>
      <c r="AN21" s="72">
        <f t="shared" si="9"/>
        <v>96.518661635194945</v>
      </c>
      <c r="AO21" s="72">
        <f t="shared" si="9"/>
        <v>96.518661635194945</v>
      </c>
      <c r="AP21" s="72">
        <f t="shared" si="9"/>
        <v>96.518661635194945</v>
      </c>
      <c r="AQ21" s="72">
        <f t="shared" si="9"/>
        <v>96.518661635194945</v>
      </c>
      <c r="AR21" s="72">
        <f t="shared" si="9"/>
        <v>96.518661635194945</v>
      </c>
      <c r="AS21" s="72">
        <f t="shared" si="9"/>
        <v>96.518661635194945</v>
      </c>
      <c r="AT21" s="72">
        <f t="shared" si="9"/>
        <v>96.518661635194945</v>
      </c>
      <c r="AU21" s="72">
        <f t="shared" si="9"/>
        <v>96.518661635194945</v>
      </c>
      <c r="AV21" s="72">
        <f t="shared" si="9"/>
        <v>96.518661635194945</v>
      </c>
      <c r="AW21" s="72">
        <f t="shared" si="9"/>
        <v>96.518661635194945</v>
      </c>
      <c r="AX21" s="72">
        <f t="shared" si="9"/>
        <v>96.518661635194945</v>
      </c>
      <c r="AY21" s="72">
        <f t="shared" si="9"/>
        <v>96.518661635194945</v>
      </c>
      <c r="AZ21" s="72">
        <f t="shared" si="9"/>
        <v>96.518661635194945</v>
      </c>
      <c r="BA21" s="72">
        <f t="shared" si="9"/>
        <v>96.518661635194945</v>
      </c>
      <c r="BB21" s="72">
        <f t="shared" si="9"/>
        <v>96.518661635194945</v>
      </c>
      <c r="BC21" s="72">
        <f t="shared" si="9"/>
        <v>96.518661635194945</v>
      </c>
      <c r="BD21" s="72">
        <f t="shared" si="9"/>
        <v>96.518661635194945</v>
      </c>
      <c r="BE21" s="72">
        <f t="shared" si="9"/>
        <v>96.518661635194945</v>
      </c>
      <c r="BF21" s="72">
        <f t="shared" si="9"/>
        <v>96.518661635194945</v>
      </c>
      <c r="BG21" s="72">
        <f t="shared" si="9"/>
        <v>96.518661635194945</v>
      </c>
      <c r="BH21" s="72">
        <f t="shared" si="9"/>
        <v>96.518661635194945</v>
      </c>
      <c r="BI21" s="72">
        <f t="shared" si="9"/>
        <v>96.518661635194945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48.259330817597473</v>
      </c>
      <c r="N22" s="66">
        <f t="shared" si="10"/>
        <v>96.518661635194945</v>
      </c>
      <c r="O22" s="66">
        <f t="shared" si="10"/>
        <v>96.518661635194945</v>
      </c>
      <c r="P22" s="66">
        <f t="shared" si="10"/>
        <v>96.518661635194945</v>
      </c>
      <c r="Q22" s="66">
        <f t="shared" si="10"/>
        <v>96.518661635194945</v>
      </c>
      <c r="R22" s="66">
        <f t="shared" si="10"/>
        <v>96.518661635194945</v>
      </c>
      <c r="S22" s="66">
        <f t="shared" si="10"/>
        <v>96.518661635194945</v>
      </c>
      <c r="T22" s="66">
        <f t="shared" si="10"/>
        <v>96.518661635194945</v>
      </c>
      <c r="U22" s="66">
        <f t="shared" si="10"/>
        <v>96.518661635194945</v>
      </c>
      <c r="V22" s="66">
        <f t="shared" si="10"/>
        <v>96.518661635194945</v>
      </c>
      <c r="W22" s="66">
        <f t="shared" si="10"/>
        <v>96.518661635194945</v>
      </c>
      <c r="X22" s="66">
        <f t="shared" si="10"/>
        <v>96.518661635194945</v>
      </c>
      <c r="Y22" s="66">
        <f t="shared" si="10"/>
        <v>96.518661635194945</v>
      </c>
      <c r="Z22" s="66">
        <f t="shared" si="10"/>
        <v>96.518661635194945</v>
      </c>
      <c r="AA22" s="66">
        <f t="shared" si="10"/>
        <v>96.518661635194945</v>
      </c>
      <c r="AB22" s="66">
        <f t="shared" si="10"/>
        <v>96.518661635194945</v>
      </c>
      <c r="AC22" s="66">
        <f t="shared" si="10"/>
        <v>96.518661635194945</v>
      </c>
      <c r="AD22" s="66">
        <f t="shared" si="10"/>
        <v>96.518661635194945</v>
      </c>
      <c r="AE22" s="66">
        <f t="shared" si="10"/>
        <v>96.518661635194945</v>
      </c>
      <c r="AF22" s="66">
        <f t="shared" si="10"/>
        <v>96.518661635194945</v>
      </c>
      <c r="AG22" s="66">
        <f t="shared" si="10"/>
        <v>96.518661635194945</v>
      </c>
      <c r="AH22" s="66">
        <f t="shared" si="10"/>
        <v>96.518661635194945</v>
      </c>
      <c r="AI22" s="66">
        <f t="shared" si="10"/>
        <v>96.518661635194945</v>
      </c>
      <c r="AJ22" s="66">
        <f t="shared" si="10"/>
        <v>96.518661635194945</v>
      </c>
      <c r="AK22" s="66">
        <f t="shared" si="10"/>
        <v>96.518661635194945</v>
      </c>
      <c r="AL22" s="66">
        <f t="shared" si="10"/>
        <v>96.518661635194945</v>
      </c>
      <c r="AM22" s="66">
        <f t="shared" si="10"/>
        <v>96.518661635194945</v>
      </c>
      <c r="AN22" s="66">
        <f t="shared" si="10"/>
        <v>96.518661635194945</v>
      </c>
      <c r="AO22" s="66">
        <f t="shared" si="10"/>
        <v>96.518661635194945</v>
      </c>
      <c r="AP22" s="66">
        <f t="shared" si="10"/>
        <v>96.518661635194945</v>
      </c>
      <c r="AQ22" s="66">
        <f t="shared" si="10"/>
        <v>96.518661635194945</v>
      </c>
      <c r="AR22" s="66">
        <f t="shared" si="10"/>
        <v>96.518661635194945</v>
      </c>
      <c r="AS22" s="66">
        <f t="shared" si="10"/>
        <v>96.518661635194945</v>
      </c>
      <c r="AT22" s="66">
        <f t="shared" si="10"/>
        <v>96.518661635194945</v>
      </c>
      <c r="AU22" s="66">
        <f t="shared" si="10"/>
        <v>96.518661635194945</v>
      </c>
      <c r="AV22" s="66">
        <f t="shared" si="10"/>
        <v>96.518661635194945</v>
      </c>
      <c r="AW22" s="66">
        <f t="shared" si="10"/>
        <v>96.518661635194945</v>
      </c>
      <c r="AX22" s="66">
        <f t="shared" si="10"/>
        <v>96.518661635194945</v>
      </c>
      <c r="AY22" s="66">
        <f t="shared" si="10"/>
        <v>96.518661635194945</v>
      </c>
      <c r="AZ22" s="66">
        <f t="shared" si="10"/>
        <v>96.518661635194945</v>
      </c>
      <c r="BA22" s="66">
        <f t="shared" si="10"/>
        <v>96.518661635194945</v>
      </c>
      <c r="BB22" s="66">
        <f t="shared" si="10"/>
        <v>96.518661635194945</v>
      </c>
      <c r="BC22" s="66">
        <f t="shared" si="10"/>
        <v>96.518661635194945</v>
      </c>
      <c r="BD22" s="66">
        <f t="shared" si="10"/>
        <v>96.518661635194945</v>
      </c>
      <c r="BE22" s="66">
        <f t="shared" si="10"/>
        <v>96.518661635194945</v>
      </c>
      <c r="BF22" s="66">
        <f t="shared" si="10"/>
        <v>96.518661635194945</v>
      </c>
      <c r="BG22" s="66">
        <f t="shared" si="10"/>
        <v>96.518661635194945</v>
      </c>
      <c r="BH22" s="66">
        <f t="shared" si="10"/>
        <v>96.518661635194945</v>
      </c>
      <c r="BI22" s="66">
        <f t="shared" si="10"/>
        <v>96.518661635194945</v>
      </c>
      <c r="BJ22" s="66">
        <f t="shared" si="10"/>
        <v>48.259330817597473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7.2388996226396207</v>
      </c>
      <c r="O25" s="72">
        <f t="shared" si="11"/>
        <v>21.174263989529067</v>
      </c>
      <c r="P25" s="72">
        <f t="shared" si="11"/>
        <v>34.063366064293</v>
      </c>
      <c r="Q25" s="72">
        <f t="shared" si="11"/>
        <v>45.987281522704983</v>
      </c>
      <c r="R25" s="72">
        <f t="shared" si="11"/>
        <v>57.015503801142351</v>
      </c>
      <c r="S25" s="72">
        <f t="shared" si="11"/>
        <v>67.217526335982456</v>
      </c>
      <c r="T25" s="72">
        <f t="shared" si="11"/>
        <v>76.653190697439101</v>
      </c>
      <c r="U25" s="72">
        <f t="shared" si="11"/>
        <v>85.382338455726142</v>
      </c>
      <c r="V25" s="72">
        <f t="shared" si="11"/>
        <v>93.995663820050936</v>
      </c>
      <c r="W25" s="72">
        <f t="shared" si="11"/>
        <v>102.60898918437573</v>
      </c>
      <c r="X25" s="72">
        <f t="shared" si="11"/>
        <v>111.22231454870052</v>
      </c>
      <c r="Y25" s="72">
        <f t="shared" si="11"/>
        <v>119.83563991302532</v>
      </c>
      <c r="Z25" s="72">
        <f t="shared" si="11"/>
        <v>128.44896527735011</v>
      </c>
      <c r="AA25" s="72">
        <f t="shared" si="11"/>
        <v>137.06229064167491</v>
      </c>
      <c r="AB25" s="72">
        <f t="shared" si="11"/>
        <v>145.6756160059997</v>
      </c>
      <c r="AC25" s="72">
        <f t="shared" si="11"/>
        <v>154.28894137032449</v>
      </c>
      <c r="AD25" s="72">
        <f t="shared" si="11"/>
        <v>162.90226673464929</v>
      </c>
      <c r="AE25" s="72">
        <f t="shared" si="11"/>
        <v>171.51559209897408</v>
      </c>
      <c r="AF25" s="72">
        <f t="shared" si="11"/>
        <v>180.12891746329888</v>
      </c>
      <c r="AG25" s="72">
        <f t="shared" si="11"/>
        <v>188.74224282762367</v>
      </c>
      <c r="AH25" s="72">
        <f t="shared" si="11"/>
        <v>193.0489055097861</v>
      </c>
      <c r="AI25" s="72">
        <f t="shared" si="11"/>
        <v>193.0489055097861</v>
      </c>
      <c r="AJ25" s="72">
        <f t="shared" si="11"/>
        <v>193.0489055097861</v>
      </c>
      <c r="AK25" s="72">
        <f t="shared" si="11"/>
        <v>193.0489055097861</v>
      </c>
      <c r="AL25" s="72">
        <f t="shared" si="11"/>
        <v>193.0489055097861</v>
      </c>
      <c r="AM25" s="72">
        <f t="shared" si="11"/>
        <v>193.0489055097861</v>
      </c>
      <c r="AN25" s="72">
        <f t="shared" si="11"/>
        <v>193.0489055097861</v>
      </c>
      <c r="AO25" s="72">
        <f t="shared" si="11"/>
        <v>193.0489055097861</v>
      </c>
      <c r="AP25" s="72">
        <f t="shared" si="11"/>
        <v>193.0489055097861</v>
      </c>
      <c r="AQ25" s="72">
        <f t="shared" si="11"/>
        <v>193.0489055097861</v>
      </c>
      <c r="AR25" s="72">
        <f t="shared" si="11"/>
        <v>193.0489055097861</v>
      </c>
      <c r="AS25" s="72">
        <f t="shared" si="11"/>
        <v>193.0489055097861</v>
      </c>
      <c r="AT25" s="72">
        <f t="shared" si="11"/>
        <v>193.0489055097861</v>
      </c>
      <c r="AU25" s="72">
        <f t="shared" si="11"/>
        <v>193.0489055097861</v>
      </c>
      <c r="AV25" s="72">
        <f t="shared" si="11"/>
        <v>193.0489055097861</v>
      </c>
      <c r="AW25" s="72">
        <f t="shared" si="11"/>
        <v>193.0489055097861</v>
      </c>
      <c r="AX25" s="72">
        <f t="shared" si="11"/>
        <v>193.0489055097861</v>
      </c>
      <c r="AY25" s="72">
        <f t="shared" si="11"/>
        <v>193.0489055097861</v>
      </c>
      <c r="AZ25" s="72">
        <f t="shared" si="11"/>
        <v>193.0489055097861</v>
      </c>
      <c r="BA25" s="72">
        <f t="shared" si="11"/>
        <v>193.0489055097861</v>
      </c>
      <c r="BB25" s="72">
        <f t="shared" si="11"/>
        <v>193.0489055097861</v>
      </c>
      <c r="BC25" s="72">
        <f t="shared" si="11"/>
        <v>193.0489055097861</v>
      </c>
      <c r="BD25" s="72">
        <f t="shared" si="11"/>
        <v>193.0489055097861</v>
      </c>
      <c r="BE25" s="72">
        <f t="shared" si="11"/>
        <v>193.0489055097861</v>
      </c>
      <c r="BF25" s="72">
        <f t="shared" si="11"/>
        <v>193.0489055097861</v>
      </c>
      <c r="BG25" s="72">
        <f t="shared" si="11"/>
        <v>193.0489055097861</v>
      </c>
      <c r="BH25" s="72">
        <f t="shared" si="11"/>
        <v>193.0489055097861</v>
      </c>
      <c r="BI25" s="72">
        <f t="shared" si="11"/>
        <v>193.0489055097861</v>
      </c>
      <c r="BJ25" s="72">
        <f t="shared" si="11"/>
        <v>193.0489055097861</v>
      </c>
      <c r="BK25" s="72">
        <f t="shared" si="11"/>
        <v>193.0489055097861</v>
      </c>
      <c r="BL25" s="72">
        <f t="shared" si="11"/>
        <v>193.0489055097861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3.6194498113198104</v>
      </c>
      <c r="N26" s="72">
        <f t="shared" si="12"/>
        <v>6.9676821834447233</v>
      </c>
      <c r="O26" s="72">
        <f t="shared" si="12"/>
        <v>6.4445510373819666</v>
      </c>
      <c r="P26" s="72">
        <f t="shared" si="12"/>
        <v>5.9619577292059915</v>
      </c>
      <c r="Q26" s="72">
        <f t="shared" si="12"/>
        <v>5.514111139218687</v>
      </c>
      <c r="R26" s="72">
        <f t="shared" si="12"/>
        <v>5.101011267420053</v>
      </c>
      <c r="S26" s="72">
        <f t="shared" si="12"/>
        <v>4.7178321807283288</v>
      </c>
      <c r="T26" s="72">
        <f t="shared" si="12"/>
        <v>4.3645738791435154</v>
      </c>
      <c r="U26" s="72">
        <f t="shared" si="12"/>
        <v>4.3066626821623988</v>
      </c>
      <c r="V26" s="72">
        <f t="shared" si="12"/>
        <v>4.3066626821623988</v>
      </c>
      <c r="W26" s="72">
        <f t="shared" si="12"/>
        <v>4.3066626821623988</v>
      </c>
      <c r="X26" s="72">
        <f t="shared" si="12"/>
        <v>4.3066626821623988</v>
      </c>
      <c r="Y26" s="72">
        <f t="shared" si="12"/>
        <v>4.3066626821623988</v>
      </c>
      <c r="Z26" s="72">
        <f t="shared" si="12"/>
        <v>4.3066626821623988</v>
      </c>
      <c r="AA26" s="72">
        <f t="shared" si="12"/>
        <v>4.3066626821623988</v>
      </c>
      <c r="AB26" s="72">
        <f t="shared" si="12"/>
        <v>4.3066626821623988</v>
      </c>
      <c r="AC26" s="72">
        <f t="shared" si="12"/>
        <v>4.3066626821623988</v>
      </c>
      <c r="AD26" s="72">
        <f t="shared" si="12"/>
        <v>4.3066626821623988</v>
      </c>
      <c r="AE26" s="72">
        <f t="shared" si="12"/>
        <v>4.3066626821623988</v>
      </c>
      <c r="AF26" s="72">
        <f t="shared" si="12"/>
        <v>4.3066626821623988</v>
      </c>
      <c r="AG26" s="72">
        <f t="shared" si="12"/>
        <v>2.1533313410811994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96.524452754893048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3.6194498113198104</v>
      </c>
      <c r="N27" s="72">
        <f t="shared" si="13"/>
        <v>6.9676821834447233</v>
      </c>
      <c r="O27" s="72">
        <f t="shared" si="13"/>
        <v>6.4445510373819666</v>
      </c>
      <c r="P27" s="72">
        <f t="shared" si="13"/>
        <v>5.9619577292059915</v>
      </c>
      <c r="Q27" s="72">
        <f t="shared" si="13"/>
        <v>5.514111139218687</v>
      </c>
      <c r="R27" s="72">
        <f t="shared" si="13"/>
        <v>5.101011267420053</v>
      </c>
      <c r="S27" s="72">
        <f t="shared" si="13"/>
        <v>4.7178321807283288</v>
      </c>
      <c r="T27" s="72">
        <f t="shared" si="13"/>
        <v>4.3645738791435154</v>
      </c>
      <c r="U27" s="72">
        <f t="shared" si="13"/>
        <v>4.3066626821623988</v>
      </c>
      <c r="V27" s="72">
        <f t="shared" si="13"/>
        <v>4.3066626821623988</v>
      </c>
      <c r="W27" s="72">
        <f t="shared" si="13"/>
        <v>4.3066626821623988</v>
      </c>
      <c r="X27" s="72">
        <f t="shared" si="13"/>
        <v>4.3066626821623988</v>
      </c>
      <c r="Y27" s="72">
        <f t="shared" si="13"/>
        <v>4.3066626821623988</v>
      </c>
      <c r="Z27" s="72">
        <f t="shared" si="13"/>
        <v>4.3066626821623988</v>
      </c>
      <c r="AA27" s="72">
        <f t="shared" si="13"/>
        <v>4.3066626821623988</v>
      </c>
      <c r="AB27" s="72">
        <f t="shared" si="13"/>
        <v>4.3066626821623988</v>
      </c>
      <c r="AC27" s="72">
        <f t="shared" si="13"/>
        <v>4.3066626821623988</v>
      </c>
      <c r="AD27" s="72">
        <f t="shared" si="13"/>
        <v>4.3066626821623988</v>
      </c>
      <c r="AE27" s="72">
        <f t="shared" si="13"/>
        <v>4.3066626821623988</v>
      </c>
      <c r="AF27" s="72">
        <f t="shared" si="13"/>
        <v>4.3066626821623988</v>
      </c>
      <c r="AG27" s="72">
        <f t="shared" si="13"/>
        <v>2.1533313410811994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96.524452754893048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7.2388996226396207</v>
      </c>
      <c r="N28" s="72">
        <f t="shared" si="14"/>
        <v>21.174263989529067</v>
      </c>
      <c r="O28" s="72">
        <f t="shared" si="14"/>
        <v>34.063366064293</v>
      </c>
      <c r="P28" s="72">
        <f t="shared" si="14"/>
        <v>45.987281522704983</v>
      </c>
      <c r="Q28" s="72">
        <f t="shared" si="14"/>
        <v>57.015503801142351</v>
      </c>
      <c r="R28" s="72">
        <f t="shared" si="14"/>
        <v>67.217526335982456</v>
      </c>
      <c r="S28" s="72">
        <f t="shared" si="14"/>
        <v>76.653190697439101</v>
      </c>
      <c r="T28" s="72">
        <f t="shared" si="14"/>
        <v>85.382338455726142</v>
      </c>
      <c r="U28" s="72">
        <f t="shared" si="14"/>
        <v>93.995663820050936</v>
      </c>
      <c r="V28" s="72">
        <f t="shared" si="14"/>
        <v>102.60898918437573</v>
      </c>
      <c r="W28" s="72">
        <f t="shared" si="14"/>
        <v>111.22231454870052</v>
      </c>
      <c r="X28" s="72">
        <f t="shared" si="14"/>
        <v>119.83563991302532</v>
      </c>
      <c r="Y28" s="72">
        <f t="shared" si="14"/>
        <v>128.44896527735011</v>
      </c>
      <c r="Z28" s="72">
        <f t="shared" si="14"/>
        <v>137.06229064167491</v>
      </c>
      <c r="AA28" s="72">
        <f t="shared" si="14"/>
        <v>145.6756160059997</v>
      </c>
      <c r="AB28" s="72">
        <f t="shared" si="14"/>
        <v>154.28894137032449</v>
      </c>
      <c r="AC28" s="72">
        <f t="shared" si="14"/>
        <v>162.90226673464929</v>
      </c>
      <c r="AD28" s="72">
        <f t="shared" si="14"/>
        <v>171.51559209897408</v>
      </c>
      <c r="AE28" s="72">
        <f t="shared" si="14"/>
        <v>180.12891746329888</v>
      </c>
      <c r="AF28" s="72">
        <f t="shared" si="14"/>
        <v>188.74224282762367</v>
      </c>
      <c r="AG28" s="72">
        <f t="shared" si="14"/>
        <v>193.0489055097861</v>
      </c>
      <c r="AH28" s="72">
        <f t="shared" si="14"/>
        <v>193.0489055097861</v>
      </c>
      <c r="AI28" s="72">
        <f t="shared" si="14"/>
        <v>193.0489055097861</v>
      </c>
      <c r="AJ28" s="72">
        <f t="shared" si="14"/>
        <v>193.0489055097861</v>
      </c>
      <c r="AK28" s="72">
        <f t="shared" si="14"/>
        <v>193.0489055097861</v>
      </c>
      <c r="AL28" s="72">
        <f t="shared" si="14"/>
        <v>193.0489055097861</v>
      </c>
      <c r="AM28" s="72">
        <f t="shared" si="14"/>
        <v>193.0489055097861</v>
      </c>
      <c r="AN28" s="72">
        <f t="shared" si="14"/>
        <v>193.0489055097861</v>
      </c>
      <c r="AO28" s="72">
        <f t="shared" si="14"/>
        <v>193.0489055097861</v>
      </c>
      <c r="AP28" s="72">
        <f t="shared" si="14"/>
        <v>193.0489055097861</v>
      </c>
      <c r="AQ28" s="72">
        <f t="shared" si="14"/>
        <v>193.0489055097861</v>
      </c>
      <c r="AR28" s="72">
        <f t="shared" si="14"/>
        <v>193.0489055097861</v>
      </c>
      <c r="AS28" s="72">
        <f t="shared" si="14"/>
        <v>193.0489055097861</v>
      </c>
      <c r="AT28" s="72">
        <f t="shared" si="14"/>
        <v>193.0489055097861</v>
      </c>
      <c r="AU28" s="72">
        <f t="shared" si="14"/>
        <v>193.0489055097861</v>
      </c>
      <c r="AV28" s="72">
        <f t="shared" si="14"/>
        <v>193.0489055097861</v>
      </c>
      <c r="AW28" s="72">
        <f t="shared" si="14"/>
        <v>193.0489055097861</v>
      </c>
      <c r="AX28" s="72">
        <f t="shared" si="14"/>
        <v>193.0489055097861</v>
      </c>
      <c r="AY28" s="72">
        <f t="shared" si="14"/>
        <v>193.0489055097861</v>
      </c>
      <c r="AZ28" s="72">
        <f t="shared" si="14"/>
        <v>193.0489055097861</v>
      </c>
      <c r="BA28" s="72">
        <f t="shared" si="14"/>
        <v>193.0489055097861</v>
      </c>
      <c r="BB28" s="72">
        <f t="shared" si="14"/>
        <v>193.0489055097861</v>
      </c>
      <c r="BC28" s="72">
        <f t="shared" si="14"/>
        <v>193.0489055097861</v>
      </c>
      <c r="BD28" s="72">
        <f t="shared" si="14"/>
        <v>193.0489055097861</v>
      </c>
      <c r="BE28" s="72">
        <f t="shared" si="14"/>
        <v>193.0489055097861</v>
      </c>
      <c r="BF28" s="72">
        <f t="shared" si="14"/>
        <v>193.0489055097861</v>
      </c>
      <c r="BG28" s="72">
        <f t="shared" si="14"/>
        <v>193.0489055097861</v>
      </c>
      <c r="BH28" s="72">
        <f t="shared" si="14"/>
        <v>193.0489055097861</v>
      </c>
      <c r="BI28" s="72">
        <f t="shared" si="14"/>
        <v>193.0489055097861</v>
      </c>
      <c r="BJ28" s="72">
        <f t="shared" si="14"/>
        <v>193.0489055097861</v>
      </c>
      <c r="BK28" s="72">
        <f t="shared" si="14"/>
        <v>193.0489055097861</v>
      </c>
      <c r="BL28" s="72">
        <f t="shared" si="14"/>
        <v>193.0489055097861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3.6194498113198104</v>
      </c>
      <c r="N29" s="66">
        <f t="shared" si="15"/>
        <v>14.206581806084344</v>
      </c>
      <c r="O29" s="66">
        <f t="shared" si="15"/>
        <v>27.618815026911033</v>
      </c>
      <c r="P29" s="66">
        <f t="shared" si="15"/>
        <v>40.025323793498991</v>
      </c>
      <c r="Q29" s="66">
        <f t="shared" si="15"/>
        <v>51.501392661923667</v>
      </c>
      <c r="R29" s="66">
        <f t="shared" si="15"/>
        <v>62.116515068562407</v>
      </c>
      <c r="S29" s="66">
        <f t="shared" si="15"/>
        <v>71.935358516710778</v>
      </c>
      <c r="T29" s="66">
        <f t="shared" si="15"/>
        <v>81.017764576582621</v>
      </c>
      <c r="U29" s="66">
        <f t="shared" si="15"/>
        <v>89.689001137888539</v>
      </c>
      <c r="V29" s="66">
        <f t="shared" si="15"/>
        <v>98.302326502213333</v>
      </c>
      <c r="W29" s="66">
        <f t="shared" si="15"/>
        <v>106.91565186653813</v>
      </c>
      <c r="X29" s="66">
        <f t="shared" si="15"/>
        <v>115.52897723086292</v>
      </c>
      <c r="Y29" s="66">
        <f t="shared" si="15"/>
        <v>124.14230259518772</v>
      </c>
      <c r="Z29" s="66">
        <f t="shared" si="15"/>
        <v>132.75562795951251</v>
      </c>
      <c r="AA29" s="66">
        <f t="shared" si="15"/>
        <v>141.3689533238373</v>
      </c>
      <c r="AB29" s="66">
        <f t="shared" si="15"/>
        <v>149.9822786881621</v>
      </c>
      <c r="AC29" s="66">
        <f t="shared" si="15"/>
        <v>158.59560405248689</v>
      </c>
      <c r="AD29" s="66">
        <f t="shared" si="15"/>
        <v>167.20892941681169</v>
      </c>
      <c r="AE29" s="66">
        <f t="shared" si="15"/>
        <v>175.82225478113648</v>
      </c>
      <c r="AF29" s="66">
        <f t="shared" si="15"/>
        <v>184.43558014546127</v>
      </c>
      <c r="AG29" s="66">
        <f t="shared" si="15"/>
        <v>190.89557416870488</v>
      </c>
      <c r="AH29" s="66">
        <f t="shared" si="15"/>
        <v>193.0489055097861</v>
      </c>
      <c r="AI29" s="66">
        <f t="shared" si="15"/>
        <v>193.0489055097861</v>
      </c>
      <c r="AJ29" s="66">
        <f t="shared" si="15"/>
        <v>193.0489055097861</v>
      </c>
      <c r="AK29" s="66">
        <f t="shared" si="15"/>
        <v>193.0489055097861</v>
      </c>
      <c r="AL29" s="66">
        <f t="shared" si="15"/>
        <v>193.0489055097861</v>
      </c>
      <c r="AM29" s="66">
        <f t="shared" si="15"/>
        <v>193.0489055097861</v>
      </c>
      <c r="AN29" s="66">
        <f t="shared" si="15"/>
        <v>193.0489055097861</v>
      </c>
      <c r="AO29" s="66">
        <f t="shared" si="15"/>
        <v>193.0489055097861</v>
      </c>
      <c r="AP29" s="66">
        <f t="shared" si="15"/>
        <v>193.0489055097861</v>
      </c>
      <c r="AQ29" s="66">
        <f t="shared" si="15"/>
        <v>193.0489055097861</v>
      </c>
      <c r="AR29" s="66">
        <f t="shared" si="15"/>
        <v>193.0489055097861</v>
      </c>
      <c r="AS29" s="66">
        <f t="shared" si="15"/>
        <v>193.0489055097861</v>
      </c>
      <c r="AT29" s="66">
        <f t="shared" si="15"/>
        <v>193.0489055097861</v>
      </c>
      <c r="AU29" s="66">
        <f t="shared" si="15"/>
        <v>193.0489055097861</v>
      </c>
      <c r="AV29" s="66">
        <f t="shared" si="15"/>
        <v>193.0489055097861</v>
      </c>
      <c r="AW29" s="66">
        <f t="shared" si="15"/>
        <v>193.0489055097861</v>
      </c>
      <c r="AX29" s="66">
        <f t="shared" si="15"/>
        <v>193.0489055097861</v>
      </c>
      <c r="AY29" s="66">
        <f t="shared" si="15"/>
        <v>193.0489055097861</v>
      </c>
      <c r="AZ29" s="66">
        <f t="shared" si="15"/>
        <v>193.0489055097861</v>
      </c>
      <c r="BA29" s="66">
        <f t="shared" si="15"/>
        <v>193.0489055097861</v>
      </c>
      <c r="BB29" s="66">
        <f t="shared" si="15"/>
        <v>193.0489055097861</v>
      </c>
      <c r="BC29" s="66">
        <f t="shared" si="15"/>
        <v>193.0489055097861</v>
      </c>
      <c r="BD29" s="66">
        <f t="shared" si="15"/>
        <v>193.0489055097861</v>
      </c>
      <c r="BE29" s="66">
        <f t="shared" si="15"/>
        <v>193.0489055097861</v>
      </c>
      <c r="BF29" s="66">
        <f t="shared" si="15"/>
        <v>193.0489055097861</v>
      </c>
      <c r="BG29" s="66">
        <f t="shared" si="15"/>
        <v>193.0489055097861</v>
      </c>
      <c r="BH29" s="66">
        <f t="shared" si="15"/>
        <v>193.0489055097861</v>
      </c>
      <c r="BI29" s="66">
        <f t="shared" si="15"/>
        <v>193.0489055097861</v>
      </c>
      <c r="BJ29" s="66">
        <f t="shared" si="15"/>
        <v>193.0489055097861</v>
      </c>
      <c r="BK29" s="66">
        <f t="shared" si="15"/>
        <v>193.0489055097861</v>
      </c>
      <c r="BL29" s="66">
        <f t="shared" si="15"/>
        <v>193.0489055097861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2.4129665408798733</v>
      </c>
      <c r="O32" s="72">
        <f t="shared" si="16"/>
        <v>4.8259330817597466</v>
      </c>
      <c r="P32" s="72">
        <f t="shared" si="16"/>
        <v>7.2388996226396198</v>
      </c>
      <c r="Q32" s="72">
        <f t="shared" si="16"/>
        <v>9.6518661635194931</v>
      </c>
      <c r="R32" s="72">
        <f t="shared" si="16"/>
        <v>12.064832704399366</v>
      </c>
      <c r="S32" s="72">
        <f t="shared" si="16"/>
        <v>14.47779924527924</v>
      </c>
      <c r="T32" s="72">
        <f t="shared" si="16"/>
        <v>16.890765786159115</v>
      </c>
      <c r="U32" s="72">
        <f t="shared" si="16"/>
        <v>19.303732327038986</v>
      </c>
      <c r="V32" s="72">
        <f t="shared" si="16"/>
        <v>21.716698867918858</v>
      </c>
      <c r="W32" s="72">
        <f t="shared" si="16"/>
        <v>24.129665408798729</v>
      </c>
      <c r="X32" s="72">
        <f t="shared" si="16"/>
        <v>26.542631949678601</v>
      </c>
      <c r="Y32" s="72">
        <f t="shared" si="16"/>
        <v>28.955598490558472</v>
      </c>
      <c r="Z32" s="72">
        <f t="shared" si="16"/>
        <v>31.368565031438344</v>
      </c>
      <c r="AA32" s="72">
        <f t="shared" si="16"/>
        <v>33.781531572318215</v>
      </c>
      <c r="AB32" s="72">
        <f t="shared" si="16"/>
        <v>36.194498113198087</v>
      </c>
      <c r="AC32" s="72">
        <f t="shared" si="16"/>
        <v>38.607464654077958</v>
      </c>
      <c r="AD32" s="72">
        <f t="shared" si="16"/>
        <v>41.02043119495783</v>
      </c>
      <c r="AE32" s="72">
        <f t="shared" si="16"/>
        <v>43.433397735837701</v>
      </c>
      <c r="AF32" s="72">
        <f t="shared" si="16"/>
        <v>45.846364276717573</v>
      </c>
      <c r="AG32" s="72">
        <f t="shared" si="16"/>
        <v>48.259330817597444</v>
      </c>
      <c r="AH32" s="72">
        <f t="shared" si="16"/>
        <v>50.672297358477316</v>
      </c>
      <c r="AI32" s="72">
        <f t="shared" si="16"/>
        <v>53.085263899357187</v>
      </c>
      <c r="AJ32" s="72">
        <f t="shared" si="16"/>
        <v>55.498230440237059</v>
      </c>
      <c r="AK32" s="72">
        <f t="shared" si="16"/>
        <v>57.91119698111693</v>
      </c>
      <c r="AL32" s="72">
        <f t="shared" si="16"/>
        <v>60.324163521996802</v>
      </c>
      <c r="AM32" s="72">
        <f t="shared" si="16"/>
        <v>62.737130062876673</v>
      </c>
      <c r="AN32" s="72">
        <f t="shared" si="16"/>
        <v>65.150096603756552</v>
      </c>
      <c r="AO32" s="72">
        <f t="shared" si="16"/>
        <v>67.56306314463643</v>
      </c>
      <c r="AP32" s="72">
        <f t="shared" si="16"/>
        <v>69.976029685516309</v>
      </c>
      <c r="AQ32" s="72">
        <f t="shared" si="16"/>
        <v>72.388996226396188</v>
      </c>
      <c r="AR32" s="72">
        <f t="shared" si="16"/>
        <v>74.801962767276066</v>
      </c>
      <c r="AS32" s="72">
        <f t="shared" si="16"/>
        <v>77.214929308155945</v>
      </c>
      <c r="AT32" s="72">
        <f t="shared" si="16"/>
        <v>79.627895849035824</v>
      </c>
      <c r="AU32" s="72">
        <f t="shared" si="16"/>
        <v>82.040862389915702</v>
      </c>
      <c r="AV32" s="72">
        <f t="shared" si="16"/>
        <v>84.453828930795581</v>
      </c>
      <c r="AW32" s="72">
        <f t="shared" si="16"/>
        <v>86.866795471675459</v>
      </c>
      <c r="AX32" s="72">
        <f t="shared" si="16"/>
        <v>89.279762012555338</v>
      </c>
      <c r="AY32" s="72">
        <f t="shared" si="16"/>
        <v>91.692728553435217</v>
      </c>
      <c r="AZ32" s="72">
        <f t="shared" si="16"/>
        <v>94.105695094315095</v>
      </c>
      <c r="BA32" s="72">
        <f t="shared" si="16"/>
        <v>96.518661635194974</v>
      </c>
      <c r="BB32" s="72">
        <f t="shared" si="16"/>
        <v>98.931628176074852</v>
      </c>
      <c r="BC32" s="72">
        <f t="shared" si="16"/>
        <v>101.34459471695473</v>
      </c>
      <c r="BD32" s="72">
        <f t="shared" si="16"/>
        <v>103.75756125783461</v>
      </c>
      <c r="BE32" s="72">
        <f t="shared" si="16"/>
        <v>106.17052779871449</v>
      </c>
      <c r="BF32" s="72">
        <f t="shared" si="16"/>
        <v>108.58349433959437</v>
      </c>
      <c r="BG32" s="72">
        <f t="shared" si="16"/>
        <v>110.99646088047425</v>
      </c>
      <c r="BH32" s="72">
        <f t="shared" si="16"/>
        <v>113.40942742135412</v>
      </c>
      <c r="BI32" s="72">
        <f t="shared" si="16"/>
        <v>115.822393962234</v>
      </c>
      <c r="BJ32" s="72">
        <f t="shared" si="16"/>
        <v>118.23536050311388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2.4129665408798733</v>
      </c>
      <c r="N33" s="72">
        <f t="shared" si="17"/>
        <v>2.4129665408798733</v>
      </c>
      <c r="O33" s="72">
        <f t="shared" si="17"/>
        <v>2.4129665408798733</v>
      </c>
      <c r="P33" s="72">
        <f t="shared" si="17"/>
        <v>2.4129665408798733</v>
      </c>
      <c r="Q33" s="72">
        <f t="shared" si="17"/>
        <v>2.4129665408798733</v>
      </c>
      <c r="R33" s="72">
        <f t="shared" si="17"/>
        <v>2.4129665408798733</v>
      </c>
      <c r="S33" s="72">
        <f t="shared" si="17"/>
        <v>2.4129665408798733</v>
      </c>
      <c r="T33" s="72">
        <f t="shared" si="17"/>
        <v>2.4129665408798733</v>
      </c>
      <c r="U33" s="72">
        <f t="shared" si="17"/>
        <v>2.4129665408798733</v>
      </c>
      <c r="V33" s="72">
        <f t="shared" si="17"/>
        <v>2.4129665408798733</v>
      </c>
      <c r="W33" s="72">
        <f t="shared" si="17"/>
        <v>2.4129665408798733</v>
      </c>
      <c r="X33" s="72">
        <f t="shared" si="17"/>
        <v>2.4129665408798733</v>
      </c>
      <c r="Y33" s="72">
        <f t="shared" si="17"/>
        <v>2.4129665408798733</v>
      </c>
      <c r="Z33" s="72">
        <f t="shared" si="17"/>
        <v>2.4129665408798733</v>
      </c>
      <c r="AA33" s="72">
        <f t="shared" si="17"/>
        <v>2.4129665408798733</v>
      </c>
      <c r="AB33" s="72">
        <f t="shared" si="17"/>
        <v>2.4129665408798733</v>
      </c>
      <c r="AC33" s="72">
        <f t="shared" si="17"/>
        <v>2.4129665408798733</v>
      </c>
      <c r="AD33" s="72">
        <f t="shared" si="17"/>
        <v>2.4129665408798733</v>
      </c>
      <c r="AE33" s="72">
        <f t="shared" si="17"/>
        <v>2.4129665408798733</v>
      </c>
      <c r="AF33" s="72">
        <f t="shared" si="17"/>
        <v>2.4129665408798733</v>
      </c>
      <c r="AG33" s="72">
        <f t="shared" si="17"/>
        <v>2.4129665408798733</v>
      </c>
      <c r="AH33" s="72">
        <f t="shared" si="17"/>
        <v>2.4129665408798733</v>
      </c>
      <c r="AI33" s="72">
        <f t="shared" si="17"/>
        <v>2.4129665408798733</v>
      </c>
      <c r="AJ33" s="72">
        <f t="shared" si="17"/>
        <v>2.4129665408798733</v>
      </c>
      <c r="AK33" s="72">
        <f t="shared" si="17"/>
        <v>2.4129665408798733</v>
      </c>
      <c r="AL33" s="72">
        <f t="shared" si="17"/>
        <v>2.4129665408798733</v>
      </c>
      <c r="AM33" s="72">
        <f t="shared" si="17"/>
        <v>2.4129665408798733</v>
      </c>
      <c r="AN33" s="72">
        <f t="shared" si="17"/>
        <v>2.4129665408798733</v>
      </c>
      <c r="AO33" s="72">
        <f t="shared" si="17"/>
        <v>2.4129665408798733</v>
      </c>
      <c r="AP33" s="72">
        <f t="shared" si="17"/>
        <v>2.4129665408798733</v>
      </c>
      <c r="AQ33" s="72">
        <f t="shared" si="17"/>
        <v>2.4129665408798733</v>
      </c>
      <c r="AR33" s="72">
        <f t="shared" si="17"/>
        <v>2.4129665408798733</v>
      </c>
      <c r="AS33" s="72">
        <f t="shared" si="17"/>
        <v>2.4129665408798733</v>
      </c>
      <c r="AT33" s="72">
        <f t="shared" si="17"/>
        <v>2.4129665408798733</v>
      </c>
      <c r="AU33" s="72">
        <f t="shared" si="17"/>
        <v>2.4129665408798733</v>
      </c>
      <c r="AV33" s="72">
        <f t="shared" si="17"/>
        <v>2.4129665408798733</v>
      </c>
      <c r="AW33" s="72">
        <f t="shared" si="17"/>
        <v>2.4129665408798733</v>
      </c>
      <c r="AX33" s="72">
        <f t="shared" si="17"/>
        <v>2.4129665408798733</v>
      </c>
      <c r="AY33" s="72">
        <f t="shared" si="17"/>
        <v>2.4129665408798733</v>
      </c>
      <c r="AZ33" s="72">
        <f t="shared" si="17"/>
        <v>2.4129665408798733</v>
      </c>
      <c r="BA33" s="72">
        <f t="shared" si="17"/>
        <v>2.4129665408798733</v>
      </c>
      <c r="BB33" s="72">
        <f t="shared" si="17"/>
        <v>2.4129665408798733</v>
      </c>
      <c r="BC33" s="72">
        <f t="shared" si="17"/>
        <v>2.4129665408798733</v>
      </c>
      <c r="BD33" s="72">
        <f t="shared" si="17"/>
        <v>2.4129665408798733</v>
      </c>
      <c r="BE33" s="72">
        <f t="shared" si="17"/>
        <v>2.4129665408798733</v>
      </c>
      <c r="BF33" s="72">
        <f t="shared" si="17"/>
        <v>2.4129665408798733</v>
      </c>
      <c r="BG33" s="72">
        <f t="shared" si="17"/>
        <v>2.4129665408798733</v>
      </c>
      <c r="BH33" s="72">
        <f t="shared" si="17"/>
        <v>2.4129665408798733</v>
      </c>
      <c r="BI33" s="72">
        <f t="shared" si="17"/>
        <v>2.4129665408798733</v>
      </c>
      <c r="BJ33" s="72">
        <f t="shared" si="17"/>
        <v>2.4129665408798733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120.64832704399376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-120.64832704399376</v>
      </c>
      <c r="BK34" s="289">
        <f>-BN97</f>
        <v>0</v>
      </c>
      <c r="BL34" s="286"/>
      <c r="BM34" s="288"/>
      <c r="BN34" s="286">
        <f>SUM(B34:BM34)</f>
        <v>-120.64832704399376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2.4129665408798733</v>
      </c>
      <c r="N35" s="72">
        <f t="shared" si="18"/>
        <v>4.8259330817597466</v>
      </c>
      <c r="O35" s="72">
        <f t="shared" si="18"/>
        <v>7.2388996226396198</v>
      </c>
      <c r="P35" s="72">
        <f t="shared" si="18"/>
        <v>9.6518661635194931</v>
      </c>
      <c r="Q35" s="72">
        <f t="shared" si="18"/>
        <v>12.064832704399366</v>
      </c>
      <c r="R35" s="72">
        <f t="shared" si="18"/>
        <v>14.47779924527924</v>
      </c>
      <c r="S35" s="72">
        <f t="shared" si="18"/>
        <v>16.890765786159115</v>
      </c>
      <c r="T35" s="72">
        <f t="shared" si="18"/>
        <v>19.303732327038986</v>
      </c>
      <c r="U35" s="72">
        <f t="shared" si="18"/>
        <v>21.716698867918858</v>
      </c>
      <c r="V35" s="72">
        <f t="shared" si="18"/>
        <v>24.129665408798729</v>
      </c>
      <c r="W35" s="72">
        <f t="shared" si="18"/>
        <v>26.542631949678601</v>
      </c>
      <c r="X35" s="72">
        <f t="shared" si="18"/>
        <v>28.955598490558472</v>
      </c>
      <c r="Y35" s="72">
        <f t="shared" si="18"/>
        <v>31.368565031438344</v>
      </c>
      <c r="Z35" s="72">
        <f t="shared" si="18"/>
        <v>33.781531572318215</v>
      </c>
      <c r="AA35" s="72">
        <f t="shared" si="18"/>
        <v>36.194498113198087</v>
      </c>
      <c r="AB35" s="72">
        <f t="shared" si="18"/>
        <v>38.607464654077958</v>
      </c>
      <c r="AC35" s="72">
        <f t="shared" si="18"/>
        <v>41.02043119495783</v>
      </c>
      <c r="AD35" s="72">
        <f t="shared" si="18"/>
        <v>43.433397735837701</v>
      </c>
      <c r="AE35" s="72">
        <f t="shared" si="18"/>
        <v>45.846364276717573</v>
      </c>
      <c r="AF35" s="72">
        <f t="shared" si="18"/>
        <v>48.259330817597444</v>
      </c>
      <c r="AG35" s="72">
        <f t="shared" si="18"/>
        <v>50.672297358477316</v>
      </c>
      <c r="AH35" s="72">
        <f t="shared" si="18"/>
        <v>53.085263899357187</v>
      </c>
      <c r="AI35" s="72">
        <f t="shared" si="18"/>
        <v>55.498230440237059</v>
      </c>
      <c r="AJ35" s="72">
        <f t="shared" si="18"/>
        <v>57.91119698111693</v>
      </c>
      <c r="AK35" s="72">
        <f t="shared" si="18"/>
        <v>60.324163521996802</v>
      </c>
      <c r="AL35" s="72">
        <f t="shared" si="18"/>
        <v>62.737130062876673</v>
      </c>
      <c r="AM35" s="72">
        <f t="shared" si="18"/>
        <v>65.150096603756552</v>
      </c>
      <c r="AN35" s="72">
        <f t="shared" si="18"/>
        <v>67.56306314463643</v>
      </c>
      <c r="AO35" s="72">
        <f t="shared" si="18"/>
        <v>69.976029685516309</v>
      </c>
      <c r="AP35" s="72">
        <f t="shared" si="18"/>
        <v>72.388996226396188</v>
      </c>
      <c r="AQ35" s="72">
        <f t="shared" si="18"/>
        <v>74.801962767276066</v>
      </c>
      <c r="AR35" s="72">
        <f t="shared" si="18"/>
        <v>77.214929308155945</v>
      </c>
      <c r="AS35" s="72">
        <f t="shared" si="18"/>
        <v>79.627895849035824</v>
      </c>
      <c r="AT35" s="72">
        <f t="shared" si="18"/>
        <v>82.040862389915702</v>
      </c>
      <c r="AU35" s="72">
        <f t="shared" si="18"/>
        <v>84.453828930795581</v>
      </c>
      <c r="AV35" s="72">
        <f t="shared" si="18"/>
        <v>86.866795471675459</v>
      </c>
      <c r="AW35" s="72">
        <f t="shared" si="18"/>
        <v>89.279762012555338</v>
      </c>
      <c r="AX35" s="72">
        <f t="shared" si="18"/>
        <v>91.692728553435217</v>
      </c>
      <c r="AY35" s="72">
        <f t="shared" si="18"/>
        <v>94.105695094315095</v>
      </c>
      <c r="AZ35" s="72">
        <f t="shared" si="18"/>
        <v>96.518661635194974</v>
      </c>
      <c r="BA35" s="72">
        <f t="shared" si="18"/>
        <v>98.931628176074852</v>
      </c>
      <c r="BB35" s="72">
        <f t="shared" si="18"/>
        <v>101.34459471695473</v>
      </c>
      <c r="BC35" s="72">
        <f t="shared" si="18"/>
        <v>103.75756125783461</v>
      </c>
      <c r="BD35" s="72">
        <f t="shared" si="18"/>
        <v>106.17052779871449</v>
      </c>
      <c r="BE35" s="72">
        <f t="shared" si="18"/>
        <v>108.58349433959437</v>
      </c>
      <c r="BF35" s="72">
        <f t="shared" si="18"/>
        <v>110.99646088047425</v>
      </c>
      <c r="BG35" s="72">
        <f t="shared" si="18"/>
        <v>113.40942742135412</v>
      </c>
      <c r="BH35" s="72">
        <f t="shared" si="18"/>
        <v>115.822393962234</v>
      </c>
      <c r="BI35" s="72">
        <f t="shared" si="18"/>
        <v>118.23536050311388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1.2064832704399366</v>
      </c>
      <c r="N36" s="66">
        <f t="shared" si="19"/>
        <v>3.6194498113198099</v>
      </c>
      <c r="O36" s="66">
        <f t="shared" si="19"/>
        <v>6.0324163521996832</v>
      </c>
      <c r="P36" s="66">
        <f t="shared" si="19"/>
        <v>8.4453828930795574</v>
      </c>
      <c r="Q36" s="66">
        <f t="shared" si="19"/>
        <v>10.858349433959429</v>
      </c>
      <c r="R36" s="66">
        <f t="shared" si="19"/>
        <v>13.271315974839304</v>
      </c>
      <c r="S36" s="66">
        <f t="shared" si="19"/>
        <v>15.684282515719177</v>
      </c>
      <c r="T36" s="66">
        <f t="shared" si="19"/>
        <v>18.09724905659905</v>
      </c>
      <c r="U36" s="66">
        <f t="shared" si="19"/>
        <v>20.510215597478922</v>
      </c>
      <c r="V36" s="66">
        <f t="shared" si="19"/>
        <v>22.923182138358793</v>
      </c>
      <c r="W36" s="66">
        <f t="shared" si="19"/>
        <v>25.336148679238665</v>
      </c>
      <c r="X36" s="66">
        <f t="shared" si="19"/>
        <v>27.749115220118536</v>
      </c>
      <c r="Y36" s="66">
        <f t="shared" si="19"/>
        <v>30.162081760998408</v>
      </c>
      <c r="Z36" s="66">
        <f t="shared" si="19"/>
        <v>32.575048301878283</v>
      </c>
      <c r="AA36" s="66">
        <f t="shared" si="19"/>
        <v>34.988014842758147</v>
      </c>
      <c r="AB36" s="66">
        <f t="shared" si="19"/>
        <v>37.400981383638026</v>
      </c>
      <c r="AC36" s="66">
        <f t="shared" si="19"/>
        <v>39.81394792451789</v>
      </c>
      <c r="AD36" s="66">
        <f t="shared" si="19"/>
        <v>42.226914465397769</v>
      </c>
      <c r="AE36" s="66">
        <f t="shared" si="19"/>
        <v>44.639881006277633</v>
      </c>
      <c r="AF36" s="66">
        <f t="shared" si="19"/>
        <v>47.052847547157512</v>
      </c>
      <c r="AG36" s="66">
        <f t="shared" si="19"/>
        <v>49.465814088037376</v>
      </c>
      <c r="AH36" s="66">
        <f t="shared" si="19"/>
        <v>51.878780628917255</v>
      </c>
      <c r="AI36" s="66">
        <f t="shared" si="19"/>
        <v>54.291747169797119</v>
      </c>
      <c r="AJ36" s="66">
        <f t="shared" si="19"/>
        <v>56.704713710676998</v>
      </c>
      <c r="AK36" s="66">
        <f t="shared" si="19"/>
        <v>59.117680251556862</v>
      </c>
      <c r="AL36" s="66">
        <f t="shared" si="19"/>
        <v>61.530646792436741</v>
      </c>
      <c r="AM36" s="66">
        <f t="shared" si="19"/>
        <v>63.943613333316613</v>
      </c>
      <c r="AN36" s="66">
        <f t="shared" si="19"/>
        <v>66.356579874196484</v>
      </c>
      <c r="AO36" s="66">
        <f t="shared" si="19"/>
        <v>68.769546415076377</v>
      </c>
      <c r="AP36" s="66">
        <f t="shared" si="19"/>
        <v>71.182512955956241</v>
      </c>
      <c r="AQ36" s="66">
        <f t="shared" si="19"/>
        <v>73.595479496836134</v>
      </c>
      <c r="AR36" s="66">
        <f t="shared" si="19"/>
        <v>76.008446037715999</v>
      </c>
      <c r="AS36" s="66">
        <f t="shared" si="19"/>
        <v>78.421412578595891</v>
      </c>
      <c r="AT36" s="66">
        <f t="shared" si="19"/>
        <v>80.834379119475756</v>
      </c>
      <c r="AU36" s="66">
        <f t="shared" si="19"/>
        <v>83.247345660355649</v>
      </c>
      <c r="AV36" s="66">
        <f t="shared" si="19"/>
        <v>85.660312201235513</v>
      </c>
      <c r="AW36" s="66">
        <f t="shared" si="19"/>
        <v>88.073278742115406</v>
      </c>
      <c r="AX36" s="66">
        <f t="shared" si="19"/>
        <v>90.48624528299527</v>
      </c>
      <c r="AY36" s="66">
        <f t="shared" si="19"/>
        <v>92.899211823875163</v>
      </c>
      <c r="AZ36" s="66">
        <f t="shared" si="19"/>
        <v>95.312178364755027</v>
      </c>
      <c r="BA36" s="66">
        <f t="shared" si="19"/>
        <v>97.72514490563492</v>
      </c>
      <c r="BB36" s="66">
        <f t="shared" si="19"/>
        <v>100.13811144651478</v>
      </c>
      <c r="BC36" s="66">
        <f t="shared" si="19"/>
        <v>102.55107798739468</v>
      </c>
      <c r="BD36" s="66">
        <f t="shared" si="19"/>
        <v>104.96404452827454</v>
      </c>
      <c r="BE36" s="66">
        <f t="shared" si="19"/>
        <v>107.37701106915443</v>
      </c>
      <c r="BF36" s="66">
        <f t="shared" si="19"/>
        <v>109.7899776100343</v>
      </c>
      <c r="BG36" s="66">
        <f t="shared" si="19"/>
        <v>112.20294415091419</v>
      </c>
      <c r="BH36" s="66">
        <f t="shared" si="19"/>
        <v>114.61591069179406</v>
      </c>
      <c r="BI36" s="66">
        <f t="shared" si="19"/>
        <v>117.02887723267395</v>
      </c>
      <c r="BJ36" s="66">
        <f t="shared" si="19"/>
        <v>59.117680251556941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0.35470608150934141</v>
      </c>
      <c r="O39" s="72">
        <f t="shared" si="20"/>
        <v>1.4125409611649145</v>
      </c>
      <c r="P39" s="72">
        <f t="shared" si="20"/>
        <v>2.3605183001473087</v>
      </c>
      <c r="Q39" s="72">
        <f t="shared" si="20"/>
        <v>3.2071510444127478</v>
      </c>
      <c r="R39" s="72">
        <f t="shared" si="20"/>
        <v>3.9597360047808534</v>
      </c>
      <c r="S39" s="72">
        <f t="shared" si="20"/>
        <v>4.6255699920712452</v>
      </c>
      <c r="T39" s="72">
        <f t="shared" si="20"/>
        <v>5.2109363711563752</v>
      </c>
      <c r="U39" s="72">
        <f t="shared" si="20"/>
        <v>5.7221185069086946</v>
      </c>
      <c r="V39" s="72">
        <f t="shared" si="20"/>
        <v>6.2211392912949792</v>
      </c>
      <c r="W39" s="72">
        <f t="shared" si="20"/>
        <v>6.7201600756812638</v>
      </c>
      <c r="X39" s="72">
        <f t="shared" si="20"/>
        <v>7.2191808600675484</v>
      </c>
      <c r="Y39" s="72">
        <f t="shared" si="20"/>
        <v>7.7182016444538331</v>
      </c>
      <c r="Z39" s="72">
        <f t="shared" si="20"/>
        <v>8.2172224288401186</v>
      </c>
      <c r="AA39" s="72">
        <f t="shared" si="20"/>
        <v>8.7162432132264041</v>
      </c>
      <c r="AB39" s="72">
        <f t="shared" si="20"/>
        <v>9.2152639976126896</v>
      </c>
      <c r="AC39" s="72">
        <f t="shared" si="20"/>
        <v>9.714284781998975</v>
      </c>
      <c r="AD39" s="72">
        <f t="shared" si="20"/>
        <v>10.213305566385261</v>
      </c>
      <c r="AE39" s="72">
        <f t="shared" si="20"/>
        <v>10.712326350771546</v>
      </c>
      <c r="AF39" s="72">
        <f t="shared" si="20"/>
        <v>11.211347135157832</v>
      </c>
      <c r="AG39" s="72">
        <f t="shared" si="20"/>
        <v>11.710367919544117</v>
      </c>
      <c r="AH39" s="72">
        <f t="shared" si="20"/>
        <v>11.75718912230335</v>
      </c>
      <c r="AI39" s="72">
        <f t="shared" si="20"/>
        <v>11.35181074343553</v>
      </c>
      <c r="AJ39" s="72">
        <f t="shared" si="20"/>
        <v>10.946432364567711</v>
      </c>
      <c r="AK39" s="72">
        <f t="shared" si="20"/>
        <v>10.541053985699891</v>
      </c>
      <c r="AL39" s="72">
        <f t="shared" si="20"/>
        <v>10.135675606832072</v>
      </c>
      <c r="AM39" s="72">
        <f t="shared" si="20"/>
        <v>9.7302972279642521</v>
      </c>
      <c r="AN39" s="72">
        <f t="shared" si="20"/>
        <v>9.3249188490964325</v>
      </c>
      <c r="AO39" s="72">
        <f t="shared" si="20"/>
        <v>8.919540470228613</v>
      </c>
      <c r="AP39" s="72">
        <f t="shared" si="20"/>
        <v>8.5141620913607934</v>
      </c>
      <c r="AQ39" s="72">
        <f t="shared" si="20"/>
        <v>8.1087837124929738</v>
      </c>
      <c r="AR39" s="72">
        <f t="shared" si="20"/>
        <v>7.7034053336251551</v>
      </c>
      <c r="AS39" s="72">
        <f t="shared" si="20"/>
        <v>7.2980269547573364</v>
      </c>
      <c r="AT39" s="72">
        <f t="shared" si="20"/>
        <v>6.8926485758895177</v>
      </c>
      <c r="AU39" s="72">
        <f t="shared" si="20"/>
        <v>6.487270197021699</v>
      </c>
      <c r="AV39" s="72">
        <f t="shared" si="20"/>
        <v>6.0818918181538804</v>
      </c>
      <c r="AW39" s="72">
        <f t="shared" si="20"/>
        <v>5.6765134392860617</v>
      </c>
      <c r="AX39" s="72">
        <f t="shared" si="20"/>
        <v>5.271135060418243</v>
      </c>
      <c r="AY39" s="72">
        <f t="shared" si="20"/>
        <v>4.8657566815504243</v>
      </c>
      <c r="AZ39" s="72">
        <f t="shared" si="20"/>
        <v>4.4603783026826056</v>
      </c>
      <c r="BA39" s="72">
        <f t="shared" si="20"/>
        <v>4.0549999238147869</v>
      </c>
      <c r="BB39" s="72">
        <f t="shared" si="20"/>
        <v>3.6496215449469682</v>
      </c>
      <c r="BC39" s="72">
        <f t="shared" si="20"/>
        <v>3.2442431660791495</v>
      </c>
      <c r="BD39" s="72">
        <f t="shared" si="20"/>
        <v>2.8388647872113308</v>
      </c>
      <c r="BE39" s="72">
        <f t="shared" si="20"/>
        <v>2.4334864083435122</v>
      </c>
      <c r="BF39" s="72">
        <f t="shared" si="20"/>
        <v>2.0281080294756935</v>
      </c>
      <c r="BG39" s="72">
        <f t="shared" si="20"/>
        <v>1.6227296506078748</v>
      </c>
      <c r="BH39" s="72">
        <f t="shared" si="20"/>
        <v>1.2173512717400561</v>
      </c>
      <c r="BI39" s="72">
        <f t="shared" si="20"/>
        <v>0.8119728928722374</v>
      </c>
      <c r="BJ39" s="72">
        <f t="shared" si="20"/>
        <v>0.40659451400441865</v>
      </c>
      <c r="BK39" s="72">
        <f t="shared" si="20"/>
        <v>1.2161351365999051E-3</v>
      </c>
      <c r="BL39" s="72">
        <f t="shared" si="20"/>
        <v>1.2161351365999051E-3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(M26-M114)*FIT_21</f>
        <v>0.35470608150934141</v>
      </c>
      <c r="N40" s="74">
        <f>(N26-N114)*FIT_21</f>
        <v>1.057834879655573</v>
      </c>
      <c r="O40" s="74">
        <f>(O26-O114)*FIT_21</f>
        <v>0.94797733898239411</v>
      </c>
      <c r="P40" s="74">
        <f t="shared" ref="P40:AR40" si="21">(P26-P114)*FIT_21</f>
        <v>0.84663274426543933</v>
      </c>
      <c r="Q40" s="74">
        <f t="shared" si="21"/>
        <v>0.7525849603681054</v>
      </c>
      <c r="R40" s="74">
        <f t="shared" si="21"/>
        <v>0.66583398729039223</v>
      </c>
      <c r="S40" s="74">
        <f t="shared" si="21"/>
        <v>0.58536637908513023</v>
      </c>
      <c r="T40" s="74">
        <f t="shared" si="21"/>
        <v>0.51118213575231941</v>
      </c>
      <c r="U40" s="74">
        <f t="shared" si="21"/>
        <v>0.49902078438628489</v>
      </c>
      <c r="V40" s="74">
        <f t="shared" si="21"/>
        <v>0.49902078438628489</v>
      </c>
      <c r="W40" s="74">
        <f t="shared" si="21"/>
        <v>0.49902078438628489</v>
      </c>
      <c r="X40" s="74">
        <f t="shared" si="21"/>
        <v>0.49902078438628489</v>
      </c>
      <c r="Y40" s="74">
        <f t="shared" si="21"/>
        <v>0.49902078438628489</v>
      </c>
      <c r="Z40" s="74">
        <f t="shared" si="21"/>
        <v>0.49902078438628489</v>
      </c>
      <c r="AA40" s="74">
        <f t="shared" si="21"/>
        <v>0.49902078438628489</v>
      </c>
      <c r="AB40" s="74">
        <f>(AB26-AB114)*FIT_21</f>
        <v>0.49902078438628489</v>
      </c>
      <c r="AC40" s="74">
        <f t="shared" si="21"/>
        <v>0.49902078438628489</v>
      </c>
      <c r="AD40" s="74">
        <f t="shared" si="21"/>
        <v>0.49902078438628489</v>
      </c>
      <c r="AE40" s="74">
        <f>(AE26-AE114)*FIT_21</f>
        <v>0.49902078438628489</v>
      </c>
      <c r="AF40" s="74">
        <f t="shared" si="21"/>
        <v>0.49902078438628489</v>
      </c>
      <c r="AG40" s="74">
        <f>(AG26-AG114)*FIT_21</f>
        <v>4.6821202759233092E-2</v>
      </c>
      <c r="AH40" s="74">
        <f t="shared" si="21"/>
        <v>-0.40537837886781874</v>
      </c>
      <c r="AI40" s="74">
        <f t="shared" si="21"/>
        <v>-0.40537837886781874</v>
      </c>
      <c r="AJ40" s="74">
        <f>(AJ26-AJ114)*FIT_21</f>
        <v>-0.40537837886781874</v>
      </c>
      <c r="AK40" s="74">
        <f t="shared" si="21"/>
        <v>-0.40537837886781874</v>
      </c>
      <c r="AL40" s="74">
        <f t="shared" si="21"/>
        <v>-0.40537837886781874</v>
      </c>
      <c r="AM40" s="74">
        <f t="shared" si="21"/>
        <v>-0.40537837886781874</v>
      </c>
      <c r="AN40" s="74">
        <f t="shared" si="21"/>
        <v>-0.40537837886781874</v>
      </c>
      <c r="AO40" s="74">
        <f>(AO26-AO114)*FIT_21</f>
        <v>-0.40537837886781874</v>
      </c>
      <c r="AP40" s="74">
        <f t="shared" si="21"/>
        <v>-0.40537837886781874</v>
      </c>
      <c r="AQ40" s="74">
        <f t="shared" si="21"/>
        <v>-0.40537837886781874</v>
      </c>
      <c r="AR40" s="74">
        <f t="shared" si="21"/>
        <v>-0.40537837886781874</v>
      </c>
      <c r="AS40" s="74">
        <f t="shared" ref="AS40:BL40" si="22">(AS26-AS114)*FIT_21</f>
        <v>-0.40537837886781874</v>
      </c>
      <c r="AT40" s="74">
        <f>(AT26-AT114)*FIT_21</f>
        <v>-0.40537837886781874</v>
      </c>
      <c r="AU40" s="74">
        <f t="shared" si="22"/>
        <v>-0.40537837886781874</v>
      </c>
      <c r="AV40" s="74">
        <f t="shared" si="22"/>
        <v>-0.40537837886781874</v>
      </c>
      <c r="AW40" s="74">
        <f>(AW26-AW114)*FIT_21</f>
        <v>-0.40537837886781874</v>
      </c>
      <c r="AX40" s="74">
        <f t="shared" si="22"/>
        <v>-0.40537837886781874</v>
      </c>
      <c r="AY40" s="74">
        <f t="shared" si="22"/>
        <v>-0.40537837886781874</v>
      </c>
      <c r="AZ40" s="74">
        <f t="shared" si="22"/>
        <v>-0.40537837886781874</v>
      </c>
      <c r="BA40" s="74">
        <f>(BA26-BA114)*FIT_21</f>
        <v>-0.40537837886781874</v>
      </c>
      <c r="BB40" s="74">
        <f t="shared" si="22"/>
        <v>-0.40537837886781874</v>
      </c>
      <c r="BC40" s="74">
        <f t="shared" si="22"/>
        <v>-0.40537837886781874</v>
      </c>
      <c r="BD40" s="74">
        <f t="shared" si="22"/>
        <v>-0.40537837886781874</v>
      </c>
      <c r="BE40" s="74">
        <f t="shared" si="22"/>
        <v>-0.40537837886781874</v>
      </c>
      <c r="BF40" s="74">
        <f>(BF26-BF114)*FIT_21</f>
        <v>-0.40537837886781874</v>
      </c>
      <c r="BG40" s="74">
        <f t="shared" si="22"/>
        <v>-0.40537837886781874</v>
      </c>
      <c r="BH40" s="74">
        <f>(BH26-BH114)*FIT_21</f>
        <v>-0.40537837886781874</v>
      </c>
      <c r="BI40" s="74">
        <f>(BI26-BI114)*FIT_21</f>
        <v>-0.40537837886781874</v>
      </c>
      <c r="BJ40" s="74">
        <f t="shared" si="22"/>
        <v>-0.40537837886781874</v>
      </c>
      <c r="BK40" s="74">
        <f t="shared" si="22"/>
        <v>0</v>
      </c>
      <c r="BL40" s="74">
        <f t="shared" si="22"/>
        <v>0</v>
      </c>
      <c r="BM40" s="35"/>
      <c r="BN40" s="72">
        <f>SUM(B40:BM40)</f>
        <v>1.2161351365999051E-3</v>
      </c>
      <c r="BO40" s="323"/>
    </row>
    <row r="41" spans="1:107" s="36" customFormat="1" ht="15" customHeight="1" x14ac:dyDescent="0.2">
      <c r="A41" s="34" t="s">
        <v>28</v>
      </c>
      <c r="B41" s="72">
        <f t="shared" ref="B41:AG41" si="23">SUM(B39:B40)</f>
        <v>0</v>
      </c>
      <c r="C41" s="72">
        <f t="shared" si="23"/>
        <v>0</v>
      </c>
      <c r="D41" s="72">
        <f t="shared" si="23"/>
        <v>0</v>
      </c>
      <c r="E41" s="72">
        <f t="shared" si="23"/>
        <v>0</v>
      </c>
      <c r="F41" s="72">
        <f t="shared" si="23"/>
        <v>0</v>
      </c>
      <c r="G41" s="72">
        <f t="shared" si="23"/>
        <v>0</v>
      </c>
      <c r="H41" s="72">
        <f t="shared" si="23"/>
        <v>0</v>
      </c>
      <c r="I41" s="72">
        <f t="shared" si="23"/>
        <v>0</v>
      </c>
      <c r="J41" s="72">
        <f t="shared" si="23"/>
        <v>0</v>
      </c>
      <c r="K41" s="72">
        <f t="shared" si="23"/>
        <v>0</v>
      </c>
      <c r="L41" s="72">
        <f t="shared" si="23"/>
        <v>0</v>
      </c>
      <c r="M41" s="72">
        <f t="shared" si="23"/>
        <v>0.35470608150934141</v>
      </c>
      <c r="N41" s="72">
        <f t="shared" si="23"/>
        <v>1.4125409611649145</v>
      </c>
      <c r="O41" s="72">
        <f t="shared" si="23"/>
        <v>2.3605183001473087</v>
      </c>
      <c r="P41" s="72">
        <f t="shared" si="23"/>
        <v>3.2071510444127478</v>
      </c>
      <c r="Q41" s="72">
        <f t="shared" si="23"/>
        <v>3.9597360047808534</v>
      </c>
      <c r="R41" s="72">
        <f t="shared" si="23"/>
        <v>4.6255699920712452</v>
      </c>
      <c r="S41" s="72">
        <f t="shared" si="23"/>
        <v>5.2109363711563752</v>
      </c>
      <c r="T41" s="72">
        <f t="shared" si="23"/>
        <v>5.7221185069086946</v>
      </c>
      <c r="U41" s="72">
        <f t="shared" si="23"/>
        <v>6.2211392912949792</v>
      </c>
      <c r="V41" s="72">
        <f t="shared" si="23"/>
        <v>6.7201600756812638</v>
      </c>
      <c r="W41" s="72">
        <f t="shared" si="23"/>
        <v>7.2191808600675484</v>
      </c>
      <c r="X41" s="72">
        <f t="shared" si="23"/>
        <v>7.7182016444538331</v>
      </c>
      <c r="Y41" s="72">
        <f t="shared" si="23"/>
        <v>8.2172224288401186</v>
      </c>
      <c r="Z41" s="72">
        <f t="shared" si="23"/>
        <v>8.7162432132264041</v>
      </c>
      <c r="AA41" s="72">
        <f t="shared" si="23"/>
        <v>9.2152639976126896</v>
      </c>
      <c r="AB41" s="72">
        <f t="shared" si="23"/>
        <v>9.714284781998975</v>
      </c>
      <c r="AC41" s="72">
        <f t="shared" si="23"/>
        <v>10.213305566385261</v>
      </c>
      <c r="AD41" s="72">
        <f t="shared" si="23"/>
        <v>10.712326350771546</v>
      </c>
      <c r="AE41" s="72">
        <f t="shared" si="23"/>
        <v>11.211347135157832</v>
      </c>
      <c r="AF41" s="72">
        <f t="shared" si="23"/>
        <v>11.710367919544117</v>
      </c>
      <c r="AG41" s="72">
        <f t="shared" si="23"/>
        <v>11.75718912230335</v>
      </c>
      <c r="AH41" s="72">
        <f t="shared" ref="AH41:BL41" si="24">SUM(AH39:AH40)</f>
        <v>11.35181074343553</v>
      </c>
      <c r="AI41" s="72">
        <f t="shared" si="24"/>
        <v>10.946432364567711</v>
      </c>
      <c r="AJ41" s="72">
        <f t="shared" si="24"/>
        <v>10.541053985699891</v>
      </c>
      <c r="AK41" s="72">
        <f t="shared" si="24"/>
        <v>10.135675606832072</v>
      </c>
      <c r="AL41" s="72">
        <f t="shared" si="24"/>
        <v>9.7302972279642521</v>
      </c>
      <c r="AM41" s="72">
        <f t="shared" si="24"/>
        <v>9.3249188490964325</v>
      </c>
      <c r="AN41" s="72">
        <f t="shared" si="24"/>
        <v>8.919540470228613</v>
      </c>
      <c r="AO41" s="72">
        <f t="shared" si="24"/>
        <v>8.5141620913607934</v>
      </c>
      <c r="AP41" s="72">
        <f t="shared" si="24"/>
        <v>8.1087837124929738</v>
      </c>
      <c r="AQ41" s="72">
        <f t="shared" si="24"/>
        <v>7.7034053336251551</v>
      </c>
      <c r="AR41" s="72">
        <f t="shared" si="24"/>
        <v>7.2980269547573364</v>
      </c>
      <c r="AS41" s="72">
        <f t="shared" si="24"/>
        <v>6.8926485758895177</v>
      </c>
      <c r="AT41" s="72">
        <f t="shared" si="24"/>
        <v>6.487270197021699</v>
      </c>
      <c r="AU41" s="72">
        <f t="shared" si="24"/>
        <v>6.0818918181538804</v>
      </c>
      <c r="AV41" s="72">
        <f t="shared" si="24"/>
        <v>5.6765134392860617</v>
      </c>
      <c r="AW41" s="72">
        <f t="shared" si="24"/>
        <v>5.271135060418243</v>
      </c>
      <c r="AX41" s="72">
        <f t="shared" si="24"/>
        <v>4.8657566815504243</v>
      </c>
      <c r="AY41" s="72">
        <f t="shared" si="24"/>
        <v>4.4603783026826056</v>
      </c>
      <c r="AZ41" s="72">
        <f t="shared" si="24"/>
        <v>4.0549999238147869</v>
      </c>
      <c r="BA41" s="72">
        <f t="shared" si="24"/>
        <v>3.6496215449469682</v>
      </c>
      <c r="BB41" s="72">
        <f t="shared" si="24"/>
        <v>3.2442431660791495</v>
      </c>
      <c r="BC41" s="72">
        <f t="shared" si="24"/>
        <v>2.8388647872113308</v>
      </c>
      <c r="BD41" s="72">
        <f t="shared" si="24"/>
        <v>2.4334864083435122</v>
      </c>
      <c r="BE41" s="72">
        <f t="shared" si="24"/>
        <v>2.0281080294756935</v>
      </c>
      <c r="BF41" s="72">
        <f t="shared" si="24"/>
        <v>1.6227296506078748</v>
      </c>
      <c r="BG41" s="72">
        <f t="shared" si="24"/>
        <v>1.2173512717400561</v>
      </c>
      <c r="BH41" s="72">
        <f t="shared" si="24"/>
        <v>0.8119728928722374</v>
      </c>
      <c r="BI41" s="72">
        <f t="shared" si="24"/>
        <v>0.40659451400441865</v>
      </c>
      <c r="BJ41" s="72">
        <f t="shared" si="24"/>
        <v>1.2161351365999051E-3</v>
      </c>
      <c r="BK41" s="72">
        <f t="shared" si="24"/>
        <v>1.2161351365999051E-3</v>
      </c>
      <c r="BL41" s="72">
        <f t="shared" si="24"/>
        <v>1.2161351365999051E-3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 t="shared" ref="B42:AG42" si="25">AVERAGE(B39,B41)</f>
        <v>0</v>
      </c>
      <c r="C42" s="66">
        <f t="shared" si="25"/>
        <v>0</v>
      </c>
      <c r="D42" s="66">
        <f t="shared" si="25"/>
        <v>0</v>
      </c>
      <c r="E42" s="66">
        <f t="shared" si="25"/>
        <v>0</v>
      </c>
      <c r="F42" s="66">
        <f t="shared" si="25"/>
        <v>0</v>
      </c>
      <c r="G42" s="66">
        <f t="shared" si="25"/>
        <v>0</v>
      </c>
      <c r="H42" s="66">
        <f t="shared" si="25"/>
        <v>0</v>
      </c>
      <c r="I42" s="66">
        <f t="shared" si="25"/>
        <v>0</v>
      </c>
      <c r="J42" s="66">
        <f t="shared" si="25"/>
        <v>0</v>
      </c>
      <c r="K42" s="66">
        <f t="shared" si="25"/>
        <v>0</v>
      </c>
      <c r="L42" s="66">
        <f t="shared" si="25"/>
        <v>0</v>
      </c>
      <c r="M42" s="66">
        <f t="shared" si="25"/>
        <v>0.1773530407546707</v>
      </c>
      <c r="N42" s="66">
        <f t="shared" si="25"/>
        <v>0.88362352133712796</v>
      </c>
      <c r="O42" s="66">
        <f t="shared" si="25"/>
        <v>1.8865296306561117</v>
      </c>
      <c r="P42" s="66">
        <f t="shared" si="25"/>
        <v>2.7838346722800282</v>
      </c>
      <c r="Q42" s="66">
        <f t="shared" si="25"/>
        <v>3.5834435245968006</v>
      </c>
      <c r="R42" s="66">
        <f t="shared" si="25"/>
        <v>4.2926529984260497</v>
      </c>
      <c r="S42" s="66">
        <f t="shared" si="25"/>
        <v>4.9182531816138102</v>
      </c>
      <c r="T42" s="66">
        <f t="shared" si="25"/>
        <v>5.4665274390325349</v>
      </c>
      <c r="U42" s="66">
        <f t="shared" si="25"/>
        <v>5.9716288991018374</v>
      </c>
      <c r="V42" s="66">
        <f t="shared" si="25"/>
        <v>6.4706496834881211</v>
      </c>
      <c r="W42" s="66">
        <f t="shared" si="25"/>
        <v>6.9696704678744066</v>
      </c>
      <c r="X42" s="66">
        <f t="shared" si="25"/>
        <v>7.4686912522606903</v>
      </c>
      <c r="Y42" s="66">
        <f t="shared" si="25"/>
        <v>7.9677120366469758</v>
      </c>
      <c r="Z42" s="66">
        <f t="shared" si="25"/>
        <v>8.4667328210332613</v>
      </c>
      <c r="AA42" s="66">
        <f t="shared" si="25"/>
        <v>8.9657536054195468</v>
      </c>
      <c r="AB42" s="66">
        <f t="shared" si="25"/>
        <v>9.4647743898058323</v>
      </c>
      <c r="AC42" s="66">
        <f t="shared" si="25"/>
        <v>9.9637951741921178</v>
      </c>
      <c r="AD42" s="66">
        <f t="shared" si="25"/>
        <v>10.462815958578403</v>
      </c>
      <c r="AE42" s="66">
        <f t="shared" si="25"/>
        <v>10.961836742964689</v>
      </c>
      <c r="AF42" s="66">
        <f t="shared" si="25"/>
        <v>11.460857527350974</v>
      </c>
      <c r="AG42" s="66">
        <f t="shared" si="25"/>
        <v>11.733778520923734</v>
      </c>
      <c r="AH42" s="66">
        <f t="shared" ref="AH42:BL42" si="26">AVERAGE(AH39,AH41)</f>
        <v>11.55449993286944</v>
      </c>
      <c r="AI42" s="66">
        <f t="shared" si="26"/>
        <v>11.149121554001621</v>
      </c>
      <c r="AJ42" s="66">
        <f t="shared" si="26"/>
        <v>10.743743175133801</v>
      </c>
      <c r="AK42" s="66">
        <f t="shared" si="26"/>
        <v>10.338364796265981</v>
      </c>
      <c r="AL42" s="66">
        <f t="shared" si="26"/>
        <v>9.9329864173981619</v>
      </c>
      <c r="AM42" s="66">
        <f t="shared" si="26"/>
        <v>9.5276080385303423</v>
      </c>
      <c r="AN42" s="66">
        <f t="shared" si="26"/>
        <v>9.1222296596625227</v>
      </c>
      <c r="AO42" s="66">
        <f t="shared" si="26"/>
        <v>8.7168512807947032</v>
      </c>
      <c r="AP42" s="66">
        <f t="shared" si="26"/>
        <v>8.3114729019268836</v>
      </c>
      <c r="AQ42" s="66">
        <f t="shared" si="26"/>
        <v>7.906094523059064</v>
      </c>
      <c r="AR42" s="66">
        <f t="shared" si="26"/>
        <v>7.5007161441912462</v>
      </c>
      <c r="AS42" s="66">
        <f t="shared" si="26"/>
        <v>7.0953377653234266</v>
      </c>
      <c r="AT42" s="66">
        <f t="shared" si="26"/>
        <v>6.6899593864556088</v>
      </c>
      <c r="AU42" s="66">
        <f t="shared" si="26"/>
        <v>6.2845810075877893</v>
      </c>
      <c r="AV42" s="66">
        <f t="shared" si="26"/>
        <v>5.8792026287199715</v>
      </c>
      <c r="AW42" s="66">
        <f t="shared" si="26"/>
        <v>5.4738242498521519</v>
      </c>
      <c r="AX42" s="66">
        <f t="shared" si="26"/>
        <v>5.0684458709843341</v>
      </c>
      <c r="AY42" s="66">
        <f t="shared" si="26"/>
        <v>4.6630674921165145</v>
      </c>
      <c r="AZ42" s="66">
        <f t="shared" si="26"/>
        <v>4.2576891132486967</v>
      </c>
      <c r="BA42" s="66">
        <f t="shared" si="26"/>
        <v>3.8523107343808776</v>
      </c>
      <c r="BB42" s="66">
        <f t="shared" si="26"/>
        <v>3.4469323555130589</v>
      </c>
      <c r="BC42" s="66">
        <f t="shared" si="26"/>
        <v>3.0415539766452402</v>
      </c>
      <c r="BD42" s="66">
        <f t="shared" si="26"/>
        <v>2.6361755977774215</v>
      </c>
      <c r="BE42" s="66">
        <f t="shared" si="26"/>
        <v>2.2307972189096028</v>
      </c>
      <c r="BF42" s="66">
        <f t="shared" si="26"/>
        <v>1.8254188400417841</v>
      </c>
      <c r="BG42" s="66">
        <f t="shared" si="26"/>
        <v>1.4200404611739654</v>
      </c>
      <c r="BH42" s="66">
        <f t="shared" si="26"/>
        <v>1.0146620823061467</v>
      </c>
      <c r="BI42" s="66">
        <f t="shared" si="26"/>
        <v>0.60928370343832805</v>
      </c>
      <c r="BJ42" s="66">
        <f t="shared" si="26"/>
        <v>0.20390532457050928</v>
      </c>
      <c r="BK42" s="66">
        <f t="shared" si="26"/>
        <v>1.2161351365999051E-3</v>
      </c>
      <c r="BL42" s="66">
        <f t="shared" si="26"/>
        <v>1.2161351365999051E-3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7">B47</f>
        <v>0</v>
      </c>
      <c r="D45" s="53">
        <f t="shared" si="27"/>
        <v>0</v>
      </c>
      <c r="E45" s="53">
        <f t="shared" si="27"/>
        <v>0</v>
      </c>
      <c r="F45" s="53">
        <f t="shared" si="27"/>
        <v>0</v>
      </c>
      <c r="G45" s="53">
        <f t="shared" si="27"/>
        <v>0</v>
      </c>
      <c r="H45" s="53">
        <f t="shared" si="27"/>
        <v>0</v>
      </c>
      <c r="I45" s="53">
        <f t="shared" si="27"/>
        <v>0</v>
      </c>
      <c r="J45" s="53">
        <f t="shared" si="27"/>
        <v>0</v>
      </c>
      <c r="K45" s="53">
        <f t="shared" si="27"/>
        <v>0</v>
      </c>
      <c r="L45" s="53">
        <f t="shared" si="27"/>
        <v>0</v>
      </c>
      <c r="M45" s="53">
        <f t="shared" si="27"/>
        <v>0</v>
      </c>
      <c r="N45" s="53">
        <f t="shared" si="27"/>
        <v>0.10978997761003424</v>
      </c>
      <c r="O45" s="53">
        <f t="shared" si="27"/>
        <v>0.43721505940818783</v>
      </c>
      <c r="P45" s="53">
        <f t="shared" si="27"/>
        <v>0.73063661671226221</v>
      </c>
      <c r="Q45" s="53">
        <f t="shared" si="27"/>
        <v>0.99268960898489822</v>
      </c>
      <c r="R45" s="53">
        <f t="shared" si="27"/>
        <v>1.2256325729083595</v>
      </c>
      <c r="S45" s="53">
        <f t="shared" si="27"/>
        <v>1.4317240451649096</v>
      </c>
      <c r="T45" s="53">
        <f t="shared" si="27"/>
        <v>1.6129088767864976</v>
      </c>
      <c r="U45" s="53">
        <f t="shared" si="27"/>
        <v>1.7711319188050727</v>
      </c>
      <c r="V45" s="53">
        <f t="shared" si="27"/>
        <v>1.9255907330198752</v>
      </c>
      <c r="W45" s="53">
        <f t="shared" si="27"/>
        <v>2.0800495472346778</v>
      </c>
      <c r="X45" s="53">
        <f t="shared" si="27"/>
        <v>2.2345083614494805</v>
      </c>
      <c r="Y45" s="53">
        <f t="shared" si="27"/>
        <v>2.3889671756642832</v>
      </c>
      <c r="Z45" s="53">
        <f t="shared" si="27"/>
        <v>2.5434259898790859</v>
      </c>
      <c r="AA45" s="53">
        <f t="shared" si="27"/>
        <v>2.6978848040938885</v>
      </c>
      <c r="AB45" s="53">
        <f t="shared" si="27"/>
        <v>2.8523436183086912</v>
      </c>
      <c r="AC45" s="53">
        <f t="shared" si="27"/>
        <v>3.0068024325234939</v>
      </c>
      <c r="AD45" s="53">
        <f t="shared" si="27"/>
        <v>3.1612612467382966</v>
      </c>
      <c r="AE45" s="53">
        <f t="shared" si="27"/>
        <v>3.3157200609530992</v>
      </c>
      <c r="AF45" s="53">
        <f t="shared" si="27"/>
        <v>3.4701788751679019</v>
      </c>
      <c r="AG45" s="53">
        <f t="shared" si="27"/>
        <v>3.6246376893827046</v>
      </c>
      <c r="AH45" s="53">
        <f t="shared" si="27"/>
        <v>3.639129966427229</v>
      </c>
      <c r="AI45" s="53">
        <f t="shared" si="27"/>
        <v>3.5136557063014755</v>
      </c>
      <c r="AJ45" s="53">
        <f t="shared" si="27"/>
        <v>3.388181446175722</v>
      </c>
      <c r="AK45" s="53">
        <f t="shared" si="27"/>
        <v>3.2627071860499686</v>
      </c>
      <c r="AL45" s="53">
        <f t="shared" si="27"/>
        <v>3.1372329259242151</v>
      </c>
      <c r="AM45" s="53">
        <f t="shared" si="27"/>
        <v>3.0117586657984616</v>
      </c>
      <c r="AN45" s="53">
        <f t="shared" si="27"/>
        <v>2.8862844056727082</v>
      </c>
      <c r="AO45" s="53">
        <f t="shared" si="27"/>
        <v>2.7608101455469547</v>
      </c>
      <c r="AP45" s="53">
        <f t="shared" si="27"/>
        <v>2.6353358854212012</v>
      </c>
      <c r="AQ45" s="53">
        <f t="shared" si="27"/>
        <v>2.5098616252954478</v>
      </c>
      <c r="AR45" s="53">
        <f t="shared" si="27"/>
        <v>2.3843873651696943</v>
      </c>
      <c r="AS45" s="53">
        <f t="shared" si="27"/>
        <v>2.2589131050439408</v>
      </c>
      <c r="AT45" s="53">
        <f t="shared" si="27"/>
        <v>2.1334388449181874</v>
      </c>
      <c r="AU45" s="53">
        <f t="shared" si="27"/>
        <v>2.0079645847924339</v>
      </c>
      <c r="AV45" s="53">
        <f t="shared" si="27"/>
        <v>1.8824903246666804</v>
      </c>
      <c r="AW45" s="53">
        <f t="shared" si="27"/>
        <v>1.757016064540927</v>
      </c>
      <c r="AX45" s="53">
        <f t="shared" si="27"/>
        <v>1.6315418044151735</v>
      </c>
      <c r="AY45" s="53">
        <f t="shared" si="27"/>
        <v>1.50606754428942</v>
      </c>
      <c r="AZ45" s="53">
        <f t="shared" si="27"/>
        <v>1.3805932841636666</v>
      </c>
      <c r="BA45" s="53">
        <f t="shared" si="27"/>
        <v>1.2551190240379131</v>
      </c>
      <c r="BB45" s="53">
        <f t="shared" si="27"/>
        <v>1.1296447639121596</v>
      </c>
      <c r="BC45" s="53">
        <f t="shared" si="27"/>
        <v>1.0041705037864062</v>
      </c>
      <c r="BD45" s="53">
        <f t="shared" si="27"/>
        <v>0.87869624366065269</v>
      </c>
      <c r="BE45" s="53">
        <f t="shared" si="27"/>
        <v>0.75322198353489922</v>
      </c>
      <c r="BF45" s="53">
        <f t="shared" si="27"/>
        <v>0.62774772340914575</v>
      </c>
      <c r="BG45" s="53">
        <f t="shared" si="27"/>
        <v>0.50227346328339229</v>
      </c>
      <c r="BH45" s="53">
        <f t="shared" si="27"/>
        <v>0.37679920315763882</v>
      </c>
      <c r="BI45" s="53">
        <f t="shared" si="27"/>
        <v>0.25132494303188535</v>
      </c>
      <c r="BJ45" s="53">
        <f t="shared" si="27"/>
        <v>0.12585068290613191</v>
      </c>
      <c r="BK45" s="53">
        <f t="shared" si="27"/>
        <v>3.7642278037847143E-4</v>
      </c>
      <c r="BL45" s="53">
        <f t="shared" si="27"/>
        <v>3.7642278037847143E-4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0.10978997761003424</v>
      </c>
      <c r="N46" s="53">
        <f>(N27-N114)*'Assumptions (Inputs)'!$D$26</f>
        <v>0.32742508179815361</v>
      </c>
      <c r="O46" s="53">
        <f>(O27-O114)*'Assumptions (Inputs)'!$D$26</f>
        <v>0.29342155730407438</v>
      </c>
      <c r="P46" s="53">
        <f>(P27-P114)*'Assumptions (Inputs)'!$D$26</f>
        <v>0.26205299227263601</v>
      </c>
      <c r="Q46" s="53">
        <f>(Q27-Q114)*'Assumptions (Inputs)'!$D$26</f>
        <v>0.23294296392346123</v>
      </c>
      <c r="R46" s="53">
        <f>(R27-R114)*'Assumptions (Inputs)'!$D$26</f>
        <v>0.20609147225655</v>
      </c>
      <c r="S46" s="53">
        <f>(S27-S114)*'Assumptions (Inputs)'!$D$26</f>
        <v>0.18118483162158794</v>
      </c>
      <c r="T46" s="53">
        <f>(T27-T114)*'Assumptions (Inputs)'!$D$26</f>
        <v>0.15822304201857507</v>
      </c>
      <c r="U46" s="53">
        <f>(U27-U114)*'Assumptions (Inputs)'!$D$26</f>
        <v>0.15445881421480248</v>
      </c>
      <c r="V46" s="53">
        <f>(V27-V114)*'Assumptions (Inputs)'!$D$26</f>
        <v>0.15445881421480248</v>
      </c>
      <c r="W46" s="53">
        <f>(W27-W114)*'Assumptions (Inputs)'!$D$26</f>
        <v>0.15445881421480248</v>
      </c>
      <c r="X46" s="53">
        <f>(X27-X114)*'Assumptions (Inputs)'!$D$26</f>
        <v>0.15445881421480248</v>
      </c>
      <c r="Y46" s="53">
        <f>(Y27-Y114)*'Assumptions (Inputs)'!$D$26</f>
        <v>0.15445881421480248</v>
      </c>
      <c r="Z46" s="53">
        <f>(Z27-Z114)*'Assumptions (Inputs)'!$D$26</f>
        <v>0.15445881421480248</v>
      </c>
      <c r="AA46" s="53">
        <f>(AA27-AA114)*'Assumptions (Inputs)'!$D$26</f>
        <v>0.15445881421480248</v>
      </c>
      <c r="AB46" s="53">
        <f>(AB27-AB114)*'Assumptions (Inputs)'!$D$26</f>
        <v>0.15445881421480248</v>
      </c>
      <c r="AC46" s="53">
        <f>(AC27-AC114)*'Assumptions (Inputs)'!$D$26</f>
        <v>0.15445881421480248</v>
      </c>
      <c r="AD46" s="53">
        <f>(AD27-AD114)*'Assumptions (Inputs)'!$D$26</f>
        <v>0.15445881421480248</v>
      </c>
      <c r="AE46" s="53">
        <f>(AE27-AE114)*'Assumptions (Inputs)'!$D$26</f>
        <v>0.15445881421480248</v>
      </c>
      <c r="AF46" s="53">
        <f>(AF27-AF114)*'Assumptions (Inputs)'!$D$26</f>
        <v>0.15445881421480248</v>
      </c>
      <c r="AG46" s="53">
        <f>(AG27-AG114)*'Assumptions (Inputs)'!$D$26</f>
        <v>1.4492277044524529E-2</v>
      </c>
      <c r="AH46" s="53">
        <f>(AH27-AH114)*'Assumptions (Inputs)'!$D$26</f>
        <v>-0.12547426012575344</v>
      </c>
      <c r="AI46" s="53">
        <f>(AI27-AI114)*'Assumptions (Inputs)'!$D$26</f>
        <v>-0.12547426012575344</v>
      </c>
      <c r="AJ46" s="53">
        <f>(AJ27-AJ114)*'Assumptions (Inputs)'!$D$26</f>
        <v>-0.12547426012575344</v>
      </c>
      <c r="AK46" s="53">
        <f>(AK27-AK114)*'Assumptions (Inputs)'!$D$26</f>
        <v>-0.12547426012575344</v>
      </c>
      <c r="AL46" s="53">
        <f>(AL27-AL114)*'Assumptions (Inputs)'!$D$26</f>
        <v>-0.12547426012575344</v>
      </c>
      <c r="AM46" s="53">
        <f>(AM27-AM114)*'Assumptions (Inputs)'!$D$26</f>
        <v>-0.12547426012575344</v>
      </c>
      <c r="AN46" s="53">
        <f>(AN27-AN114)*'Assumptions (Inputs)'!$D$26</f>
        <v>-0.12547426012575344</v>
      </c>
      <c r="AO46" s="53">
        <f>(AO27-AO114)*'Assumptions (Inputs)'!$D$26</f>
        <v>-0.12547426012575344</v>
      </c>
      <c r="AP46" s="53">
        <f>(AP27-AP114)*'Assumptions (Inputs)'!$D$26</f>
        <v>-0.12547426012575344</v>
      </c>
      <c r="AQ46" s="53">
        <f>(AQ27-AQ114)*'Assumptions (Inputs)'!$D$26</f>
        <v>-0.12547426012575344</v>
      </c>
      <c r="AR46" s="53">
        <f>(AR27-AR114)*'Assumptions (Inputs)'!$D$26</f>
        <v>-0.12547426012575344</v>
      </c>
      <c r="AS46" s="53">
        <f>(AS27-AS114)*'Assumptions (Inputs)'!$D$26</f>
        <v>-0.12547426012575344</v>
      </c>
      <c r="AT46" s="53">
        <f>(AT27-AT114)*'Assumptions (Inputs)'!$D$26</f>
        <v>-0.12547426012575344</v>
      </c>
      <c r="AU46" s="53">
        <f>(AU27-AU114)*'Assumptions (Inputs)'!$D$26</f>
        <v>-0.12547426012575344</v>
      </c>
      <c r="AV46" s="53">
        <f>(AV27-AV114)*'Assumptions (Inputs)'!$D$26</f>
        <v>-0.12547426012575344</v>
      </c>
      <c r="AW46" s="53">
        <f>(AW27-AW114)*'Assumptions (Inputs)'!$D$26</f>
        <v>-0.12547426012575344</v>
      </c>
      <c r="AX46" s="53">
        <f>(AX27-AX114)*'Assumptions (Inputs)'!$D$26</f>
        <v>-0.12547426012575344</v>
      </c>
      <c r="AY46" s="53">
        <f>(AY27-AY114)*'Assumptions (Inputs)'!$D$26</f>
        <v>-0.12547426012575344</v>
      </c>
      <c r="AZ46" s="53">
        <f>(AZ27-AZ114)*'Assumptions (Inputs)'!$D$26</f>
        <v>-0.12547426012575344</v>
      </c>
      <c r="BA46" s="53">
        <f>(BA27-BA114)*'Assumptions (Inputs)'!$D$26</f>
        <v>-0.12547426012575344</v>
      </c>
      <c r="BB46" s="53">
        <f>(BB27-BB114)*'Assumptions (Inputs)'!$D$26</f>
        <v>-0.12547426012575344</v>
      </c>
      <c r="BC46" s="53">
        <f>(BC27-BC114)*'Assumptions (Inputs)'!$D$26</f>
        <v>-0.12547426012575344</v>
      </c>
      <c r="BD46" s="53">
        <f>(BD27-BD114)*'Assumptions (Inputs)'!$D$26</f>
        <v>-0.12547426012575344</v>
      </c>
      <c r="BE46" s="53">
        <f>(BE27-BE114)*'Assumptions (Inputs)'!$D$26</f>
        <v>-0.12547426012575344</v>
      </c>
      <c r="BF46" s="53">
        <f>(BF27-BF114)*'Assumptions (Inputs)'!$D$26</f>
        <v>-0.12547426012575344</v>
      </c>
      <c r="BG46" s="53">
        <f>(BG27-BG114)*'Assumptions (Inputs)'!$D$26</f>
        <v>-0.12547426012575344</v>
      </c>
      <c r="BH46" s="53">
        <f>(BH27-BH114)*'Assumptions (Inputs)'!$D$26</f>
        <v>-0.12547426012575344</v>
      </c>
      <c r="BI46" s="53">
        <f>(BI27-BI114)*'Assumptions (Inputs)'!$D$26</f>
        <v>-0.12547426012575344</v>
      </c>
      <c r="BJ46" s="53">
        <f>(BJ27-BJ114)*'Assumptions (Inputs)'!$D$26</f>
        <v>-0.12547426012575344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3.7642278037847143E-4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8">SUM(B45:B46)</f>
        <v>0</v>
      </c>
      <c r="C47" s="75">
        <f t="shared" si="28"/>
        <v>0</v>
      </c>
      <c r="D47" s="75">
        <f>SUM(D45:D46)</f>
        <v>0</v>
      </c>
      <c r="E47" s="75">
        <f>SUM(E45:E46)</f>
        <v>0</v>
      </c>
      <c r="F47" s="75">
        <f t="shared" si="28"/>
        <v>0</v>
      </c>
      <c r="G47" s="75">
        <f t="shared" si="28"/>
        <v>0</v>
      </c>
      <c r="H47" s="75">
        <f t="shared" si="28"/>
        <v>0</v>
      </c>
      <c r="I47" s="75">
        <f t="shared" si="28"/>
        <v>0</v>
      </c>
      <c r="J47" s="75">
        <f t="shared" si="28"/>
        <v>0</v>
      </c>
      <c r="K47" s="75">
        <f t="shared" si="28"/>
        <v>0</v>
      </c>
      <c r="L47" s="75">
        <f t="shared" si="28"/>
        <v>0</v>
      </c>
      <c r="M47" s="75">
        <f t="shared" si="28"/>
        <v>0.10978997761003424</v>
      </c>
      <c r="N47" s="75">
        <f t="shared" si="28"/>
        <v>0.43721505940818783</v>
      </c>
      <c r="O47" s="75">
        <f t="shared" si="28"/>
        <v>0.73063661671226221</v>
      </c>
      <c r="P47" s="75">
        <f t="shared" si="28"/>
        <v>0.99268960898489822</v>
      </c>
      <c r="Q47" s="75">
        <f t="shared" si="28"/>
        <v>1.2256325729083595</v>
      </c>
      <c r="R47" s="75">
        <f t="shared" si="28"/>
        <v>1.4317240451649096</v>
      </c>
      <c r="S47" s="75">
        <f t="shared" si="28"/>
        <v>1.6129088767864976</v>
      </c>
      <c r="T47" s="75">
        <f t="shared" si="28"/>
        <v>1.7711319188050727</v>
      </c>
      <c r="U47" s="75">
        <f t="shared" si="28"/>
        <v>1.9255907330198752</v>
      </c>
      <c r="V47" s="75">
        <f t="shared" si="28"/>
        <v>2.0800495472346778</v>
      </c>
      <c r="W47" s="75">
        <f t="shared" si="28"/>
        <v>2.2345083614494805</v>
      </c>
      <c r="X47" s="75">
        <f t="shared" si="28"/>
        <v>2.3889671756642832</v>
      </c>
      <c r="Y47" s="75">
        <f t="shared" si="28"/>
        <v>2.5434259898790859</v>
      </c>
      <c r="Z47" s="75">
        <f t="shared" si="28"/>
        <v>2.6978848040938885</v>
      </c>
      <c r="AA47" s="75">
        <f t="shared" si="28"/>
        <v>2.8523436183086912</v>
      </c>
      <c r="AB47" s="75">
        <f t="shared" si="28"/>
        <v>3.0068024325234939</v>
      </c>
      <c r="AC47" s="75">
        <f t="shared" si="28"/>
        <v>3.1612612467382966</v>
      </c>
      <c r="AD47" s="75">
        <f t="shared" si="28"/>
        <v>3.3157200609530992</v>
      </c>
      <c r="AE47" s="75">
        <f t="shared" si="28"/>
        <v>3.4701788751679019</v>
      </c>
      <c r="AF47" s="75">
        <f t="shared" si="28"/>
        <v>3.6246376893827046</v>
      </c>
      <c r="AG47" s="75">
        <f t="shared" si="28"/>
        <v>3.639129966427229</v>
      </c>
      <c r="AH47" s="75">
        <f t="shared" si="28"/>
        <v>3.5136557063014755</v>
      </c>
      <c r="AI47" s="75">
        <f t="shared" si="28"/>
        <v>3.388181446175722</v>
      </c>
      <c r="AJ47" s="75">
        <f t="shared" si="28"/>
        <v>3.2627071860499686</v>
      </c>
      <c r="AK47" s="75">
        <f t="shared" si="28"/>
        <v>3.1372329259242151</v>
      </c>
      <c r="AL47" s="75">
        <f t="shared" si="28"/>
        <v>3.0117586657984616</v>
      </c>
      <c r="AM47" s="75">
        <f t="shared" si="28"/>
        <v>2.8862844056727082</v>
      </c>
      <c r="AN47" s="75">
        <f t="shared" si="28"/>
        <v>2.7608101455469547</v>
      </c>
      <c r="AO47" s="75">
        <f t="shared" si="28"/>
        <v>2.6353358854212012</v>
      </c>
      <c r="AP47" s="75">
        <f t="shared" si="28"/>
        <v>2.5098616252954478</v>
      </c>
      <c r="AQ47" s="75">
        <f t="shared" si="28"/>
        <v>2.3843873651696943</v>
      </c>
      <c r="AR47" s="75">
        <f t="shared" si="28"/>
        <v>2.2589131050439408</v>
      </c>
      <c r="AS47" s="75">
        <f t="shared" si="28"/>
        <v>2.1334388449181874</v>
      </c>
      <c r="AT47" s="75">
        <f t="shared" si="28"/>
        <v>2.0079645847924339</v>
      </c>
      <c r="AU47" s="75">
        <f t="shared" si="28"/>
        <v>1.8824903246666804</v>
      </c>
      <c r="AV47" s="75">
        <f t="shared" si="28"/>
        <v>1.757016064540927</v>
      </c>
      <c r="AW47" s="75">
        <f t="shared" si="28"/>
        <v>1.6315418044151735</v>
      </c>
      <c r="AX47" s="75">
        <f t="shared" si="28"/>
        <v>1.50606754428942</v>
      </c>
      <c r="AY47" s="75">
        <f t="shared" si="28"/>
        <v>1.3805932841636666</v>
      </c>
      <c r="AZ47" s="75">
        <f t="shared" si="28"/>
        <v>1.2551190240379131</v>
      </c>
      <c r="BA47" s="75">
        <f t="shared" si="28"/>
        <v>1.1296447639121596</v>
      </c>
      <c r="BB47" s="75">
        <f t="shared" si="28"/>
        <v>1.0041705037864062</v>
      </c>
      <c r="BC47" s="75">
        <f t="shared" si="28"/>
        <v>0.87869624366065269</v>
      </c>
      <c r="BD47" s="75">
        <f t="shared" si="28"/>
        <v>0.75322198353489922</v>
      </c>
      <c r="BE47" s="75">
        <f t="shared" si="28"/>
        <v>0.62774772340914575</v>
      </c>
      <c r="BF47" s="75">
        <f t="shared" si="28"/>
        <v>0.50227346328339229</v>
      </c>
      <c r="BG47" s="75">
        <f t="shared" si="28"/>
        <v>0.37679920315763882</v>
      </c>
      <c r="BH47" s="75">
        <f t="shared" si="28"/>
        <v>0.25132494303188535</v>
      </c>
      <c r="BI47" s="75">
        <f t="shared" si="28"/>
        <v>0.12585068290613191</v>
      </c>
      <c r="BJ47" s="75">
        <f t="shared" si="28"/>
        <v>3.7642278037847143E-4</v>
      </c>
      <c r="BK47" s="75">
        <f t="shared" si="28"/>
        <v>3.7642278037847143E-4</v>
      </c>
      <c r="BL47" s="75">
        <f t="shared" si="28"/>
        <v>3.7642278037847143E-4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9">AVERAGE(B45,B47)</f>
        <v>0</v>
      </c>
      <c r="C48" s="66">
        <f t="shared" si="29"/>
        <v>0</v>
      </c>
      <c r="D48" s="66">
        <f t="shared" si="29"/>
        <v>0</v>
      </c>
      <c r="E48" s="66">
        <f>AVERAGE(E45,E47)</f>
        <v>0</v>
      </c>
      <c r="F48" s="66">
        <f t="shared" si="29"/>
        <v>0</v>
      </c>
      <c r="G48" s="66">
        <f>AVERAGE(G45,G47)</f>
        <v>0</v>
      </c>
      <c r="H48" s="66">
        <f t="shared" si="29"/>
        <v>0</v>
      </c>
      <c r="I48" s="66">
        <f t="shared" si="29"/>
        <v>0</v>
      </c>
      <c r="J48" s="66">
        <f t="shared" si="29"/>
        <v>0</v>
      </c>
      <c r="K48" s="66">
        <f t="shared" si="29"/>
        <v>0</v>
      </c>
      <c r="L48" s="66">
        <f>AVERAGE(L45,L47)</f>
        <v>0</v>
      </c>
      <c r="M48" s="66">
        <f>AVERAGE(M45,M47)</f>
        <v>5.4894988805017121E-2</v>
      </c>
      <c r="N48" s="66">
        <f>AVERAGE(N45,N47)</f>
        <v>0.27350251850911106</v>
      </c>
      <c r="O48" s="66">
        <f t="shared" ref="O48:BL48" si="30">AVERAGE(O45,O47)</f>
        <v>0.58392583806022502</v>
      </c>
      <c r="P48" s="66">
        <f t="shared" si="30"/>
        <v>0.86166311284858021</v>
      </c>
      <c r="Q48" s="66">
        <f t="shared" si="30"/>
        <v>1.1091610909466287</v>
      </c>
      <c r="R48" s="66">
        <f t="shared" si="30"/>
        <v>1.3286783090366345</v>
      </c>
      <c r="S48" s="66">
        <f t="shared" si="30"/>
        <v>1.5223164609757036</v>
      </c>
      <c r="T48" s="66">
        <f t="shared" si="30"/>
        <v>1.6920203977957851</v>
      </c>
      <c r="U48" s="66">
        <f t="shared" si="30"/>
        <v>1.848361325912474</v>
      </c>
      <c r="V48" s="66">
        <f t="shared" si="30"/>
        <v>2.0028201401272767</v>
      </c>
      <c r="W48" s="66">
        <f t="shared" si="30"/>
        <v>2.1572789543420789</v>
      </c>
      <c r="X48" s="66">
        <f t="shared" si="30"/>
        <v>2.3117377685568821</v>
      </c>
      <c r="Y48" s="66">
        <f t="shared" si="30"/>
        <v>2.4661965827716843</v>
      </c>
      <c r="Z48" s="66">
        <f t="shared" si="30"/>
        <v>2.6206553969864874</v>
      </c>
      <c r="AA48" s="66">
        <f t="shared" si="30"/>
        <v>2.7751142112012896</v>
      </c>
      <c r="AB48" s="66">
        <f t="shared" si="30"/>
        <v>2.9295730254160928</v>
      </c>
      <c r="AC48" s="66">
        <f t="shared" si="30"/>
        <v>3.084031839630895</v>
      </c>
      <c r="AD48" s="66">
        <f t="shared" si="30"/>
        <v>3.2384906538456981</v>
      </c>
      <c r="AE48" s="66">
        <f t="shared" si="30"/>
        <v>3.3929494680605004</v>
      </c>
      <c r="AF48" s="66">
        <f t="shared" si="30"/>
        <v>3.5474082822753035</v>
      </c>
      <c r="AG48" s="66">
        <f t="shared" si="30"/>
        <v>3.631883827904967</v>
      </c>
      <c r="AH48" s="66">
        <f t="shared" si="30"/>
        <v>3.5763928363643522</v>
      </c>
      <c r="AI48" s="66">
        <f t="shared" si="30"/>
        <v>3.4509185762385988</v>
      </c>
      <c r="AJ48" s="66">
        <f t="shared" si="30"/>
        <v>3.3254443161128453</v>
      </c>
      <c r="AK48" s="66">
        <f t="shared" si="30"/>
        <v>3.1999700559870918</v>
      </c>
      <c r="AL48" s="66">
        <f t="shared" si="30"/>
        <v>3.0744957958613384</v>
      </c>
      <c r="AM48" s="66">
        <f t="shared" si="30"/>
        <v>2.9490215357355849</v>
      </c>
      <c r="AN48" s="66">
        <f t="shared" si="30"/>
        <v>2.8235472756098314</v>
      </c>
      <c r="AO48" s="66">
        <f t="shared" si="30"/>
        <v>2.698073015484078</v>
      </c>
      <c r="AP48" s="66">
        <f t="shared" si="30"/>
        <v>2.5725987553583245</v>
      </c>
      <c r="AQ48" s="66">
        <f t="shared" si="30"/>
        <v>2.447124495232571</v>
      </c>
      <c r="AR48" s="66">
        <f t="shared" si="30"/>
        <v>2.3216502351068176</v>
      </c>
      <c r="AS48" s="66">
        <f t="shared" si="30"/>
        <v>2.1961759749810641</v>
      </c>
      <c r="AT48" s="66">
        <f t="shared" si="30"/>
        <v>2.0707017148553106</v>
      </c>
      <c r="AU48" s="66">
        <f t="shared" si="30"/>
        <v>1.9452274547295572</v>
      </c>
      <c r="AV48" s="66">
        <f t="shared" si="30"/>
        <v>1.8197531946038037</v>
      </c>
      <c r="AW48" s="66">
        <f t="shared" si="30"/>
        <v>1.6942789344780502</v>
      </c>
      <c r="AX48" s="66">
        <f t="shared" si="30"/>
        <v>1.5688046743522968</v>
      </c>
      <c r="AY48" s="66">
        <f t="shared" si="30"/>
        <v>1.4433304142265433</v>
      </c>
      <c r="AZ48" s="66">
        <f t="shared" si="30"/>
        <v>1.3178561541007898</v>
      </c>
      <c r="BA48" s="66">
        <f t="shared" si="30"/>
        <v>1.1923818939750364</v>
      </c>
      <c r="BB48" s="66">
        <f t="shared" si="30"/>
        <v>1.0669076338492829</v>
      </c>
      <c r="BC48" s="66">
        <f t="shared" si="30"/>
        <v>0.94143337372352942</v>
      </c>
      <c r="BD48" s="66">
        <f t="shared" si="30"/>
        <v>0.81595911359777595</v>
      </c>
      <c r="BE48" s="66">
        <f t="shared" si="30"/>
        <v>0.69048485347202249</v>
      </c>
      <c r="BF48" s="66">
        <f t="shared" si="30"/>
        <v>0.56501059334626902</v>
      </c>
      <c r="BG48" s="66">
        <f t="shared" si="30"/>
        <v>0.43953633322051555</v>
      </c>
      <c r="BH48" s="66">
        <f t="shared" si="30"/>
        <v>0.31406207309476208</v>
      </c>
      <c r="BI48" s="66">
        <f t="shared" si="30"/>
        <v>0.18858781296900862</v>
      </c>
      <c r="BJ48" s="66">
        <f t="shared" si="30"/>
        <v>6.3113552843255191E-2</v>
      </c>
      <c r="BK48" s="66">
        <f t="shared" si="30"/>
        <v>3.7642278037847143E-4</v>
      </c>
      <c r="BL48" s="66">
        <f t="shared" si="30"/>
        <v>3.7642278037847143E-4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 t="shared" ref="B50:AG50" si="31">B22-B36-B42-B48</f>
        <v>0</v>
      </c>
      <c r="C50" s="69">
        <f t="shared" si="31"/>
        <v>0</v>
      </c>
      <c r="D50" s="69">
        <f t="shared" si="31"/>
        <v>0</v>
      </c>
      <c r="E50" s="69">
        <f t="shared" si="31"/>
        <v>0</v>
      </c>
      <c r="F50" s="69">
        <f t="shared" si="31"/>
        <v>0</v>
      </c>
      <c r="G50" s="69">
        <f t="shared" si="31"/>
        <v>0</v>
      </c>
      <c r="H50" s="69">
        <f t="shared" si="31"/>
        <v>0</v>
      </c>
      <c r="I50" s="69">
        <f t="shared" si="31"/>
        <v>0</v>
      </c>
      <c r="J50" s="69">
        <f t="shared" si="31"/>
        <v>0</v>
      </c>
      <c r="K50" s="69">
        <f t="shared" si="31"/>
        <v>0</v>
      </c>
      <c r="L50" s="69">
        <f t="shared" si="31"/>
        <v>0</v>
      </c>
      <c r="M50" s="69">
        <f t="shared" si="31"/>
        <v>46.820599517597849</v>
      </c>
      <c r="N50" s="69">
        <f t="shared" si="31"/>
        <v>91.742085784028902</v>
      </c>
      <c r="O50" s="69">
        <f t="shared" si="31"/>
        <v>88.015789814278918</v>
      </c>
      <c r="P50" s="69">
        <f t="shared" si="31"/>
        <v>84.427780956986794</v>
      </c>
      <c r="Q50" s="69">
        <f t="shared" si="31"/>
        <v>80.967707585692082</v>
      </c>
      <c r="R50" s="69">
        <f t="shared" si="31"/>
        <v>77.626014352892966</v>
      </c>
      <c r="S50" s="69">
        <f t="shared" si="31"/>
        <v>74.393809476886261</v>
      </c>
      <c r="T50" s="69">
        <f t="shared" si="31"/>
        <v>71.262864741767572</v>
      </c>
      <c r="U50" s="69">
        <f t="shared" si="31"/>
        <v>68.188455812701719</v>
      </c>
      <c r="V50" s="69">
        <f t="shared" si="31"/>
        <v>65.122009673220759</v>
      </c>
      <c r="W50" s="69">
        <f t="shared" si="31"/>
        <v>62.0555635337398</v>
      </c>
      <c r="X50" s="69">
        <f t="shared" si="31"/>
        <v>58.989117394258834</v>
      </c>
      <c r="Y50" s="69">
        <f t="shared" si="31"/>
        <v>55.922671254777882</v>
      </c>
      <c r="Z50" s="69">
        <f t="shared" si="31"/>
        <v>52.856225115296915</v>
      </c>
      <c r="AA50" s="69">
        <f t="shared" si="31"/>
        <v>49.789778975815956</v>
      </c>
      <c r="AB50" s="69">
        <f t="shared" si="31"/>
        <v>46.723332836334997</v>
      </c>
      <c r="AC50" s="69">
        <f t="shared" si="31"/>
        <v>43.656886696854045</v>
      </c>
      <c r="AD50" s="69">
        <f t="shared" si="31"/>
        <v>40.590440557373071</v>
      </c>
      <c r="AE50" s="69">
        <f t="shared" si="31"/>
        <v>37.523994417892119</v>
      </c>
      <c r="AF50" s="69">
        <f t="shared" si="31"/>
        <v>34.457548278411153</v>
      </c>
      <c r="AG50" s="69">
        <f t="shared" si="31"/>
        <v>31.687185198328866</v>
      </c>
      <c r="AH50" s="69">
        <f t="shared" ref="AH50:BL50" si="32">AH22-AH36-AH42-AH48</f>
        <v>29.508988237043898</v>
      </c>
      <c r="AI50" s="69">
        <f t="shared" si="32"/>
        <v>27.626874335157606</v>
      </c>
      <c r="AJ50" s="69">
        <f t="shared" si="32"/>
        <v>25.744760433271303</v>
      </c>
      <c r="AK50" s="69">
        <f t="shared" si="32"/>
        <v>23.86264653138501</v>
      </c>
      <c r="AL50" s="69">
        <f t="shared" si="32"/>
        <v>21.980532629498704</v>
      </c>
      <c r="AM50" s="69">
        <f t="shared" si="32"/>
        <v>20.098418727612405</v>
      </c>
      <c r="AN50" s="69">
        <f t="shared" si="32"/>
        <v>18.216304825726105</v>
      </c>
      <c r="AO50" s="69">
        <f t="shared" si="32"/>
        <v>16.334190923839788</v>
      </c>
      <c r="AP50" s="69">
        <f t="shared" si="32"/>
        <v>14.452077021953496</v>
      </c>
      <c r="AQ50" s="69">
        <f t="shared" si="32"/>
        <v>12.569963120067175</v>
      </c>
      <c r="AR50" s="69">
        <f t="shared" si="32"/>
        <v>10.687849218180883</v>
      </c>
      <c r="AS50" s="69">
        <f t="shared" si="32"/>
        <v>8.8057353162945624</v>
      </c>
      <c r="AT50" s="69">
        <f t="shared" si="32"/>
        <v>6.9236214144082702</v>
      </c>
      <c r="AU50" s="69">
        <f t="shared" si="32"/>
        <v>5.0415075125219504</v>
      </c>
      <c r="AV50" s="69">
        <f t="shared" si="32"/>
        <v>3.1593936106356573</v>
      </c>
      <c r="AW50" s="69">
        <f t="shared" si="32"/>
        <v>1.2772797087493375</v>
      </c>
      <c r="AX50" s="69">
        <f t="shared" si="32"/>
        <v>-0.60483419313695563</v>
      </c>
      <c r="AY50" s="69">
        <f t="shared" si="32"/>
        <v>-2.4869480950232754</v>
      </c>
      <c r="AZ50" s="69">
        <f t="shared" si="32"/>
        <v>-4.3690619969095685</v>
      </c>
      <c r="BA50" s="69">
        <f t="shared" si="32"/>
        <v>-6.2511758987958883</v>
      </c>
      <c r="BB50" s="69">
        <f t="shared" si="32"/>
        <v>-8.1332898006821814</v>
      </c>
      <c r="BC50" s="69">
        <f t="shared" si="32"/>
        <v>-10.015403702568502</v>
      </c>
      <c r="BD50" s="69">
        <f t="shared" si="32"/>
        <v>-11.897517604454794</v>
      </c>
      <c r="BE50" s="69">
        <f t="shared" si="32"/>
        <v>-13.779631506341115</v>
      </c>
      <c r="BF50" s="69">
        <f t="shared" si="32"/>
        <v>-15.661745408227407</v>
      </c>
      <c r="BG50" s="69">
        <f t="shared" si="32"/>
        <v>-17.543859310113728</v>
      </c>
      <c r="BH50" s="69">
        <f t="shared" si="32"/>
        <v>-19.425973212000017</v>
      </c>
      <c r="BI50" s="69">
        <f t="shared" si="32"/>
        <v>-21.308087113886341</v>
      </c>
      <c r="BJ50" s="69">
        <f t="shared" si="32"/>
        <v>-11.125368311373233</v>
      </c>
      <c r="BK50" s="69">
        <f t="shared" si="32"/>
        <v>-1.5925579169783766E-3</v>
      </c>
      <c r="BL50" s="69">
        <f t="shared" si="32"/>
        <v>-1.5925579169783766E-3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0.31153752640683663</v>
      </c>
      <c r="N53" s="78">
        <f>(+N33-N114)*'Assumptions (Inputs)'!$E$31/'Assumptions (Inputs)'!$E$30</f>
        <v>0.31153752640683663</v>
      </c>
      <c r="O53" s="78">
        <f>(+O33-O114)*'Assumptions (Inputs)'!$E$31/'Assumptions (Inputs)'!$E$30</f>
        <v>0.31153752640683663</v>
      </c>
      <c r="P53" s="78">
        <f>(+P33-P114)*'Assumptions (Inputs)'!$E$31/'Assumptions (Inputs)'!$E$30</f>
        <v>0.31153752640683663</v>
      </c>
      <c r="Q53" s="78">
        <f>(+Q33-Q114)*'Assumptions (Inputs)'!$E$31/'Assumptions (Inputs)'!$E$30</f>
        <v>0.31153752640683663</v>
      </c>
      <c r="R53" s="78">
        <f>(+R33-R114)*'Assumptions (Inputs)'!$E$31/'Assumptions (Inputs)'!$E$30</f>
        <v>0.31153752640683663</v>
      </c>
      <c r="S53" s="78">
        <f>(+S33-S114)*'Assumptions (Inputs)'!$E$31/'Assumptions (Inputs)'!$E$30</f>
        <v>0.31153752640683663</v>
      </c>
      <c r="T53" s="78">
        <f>(+T33-T114)*'Assumptions (Inputs)'!$E$31/'Assumptions (Inputs)'!$E$30</f>
        <v>0.31153752640683663</v>
      </c>
      <c r="U53" s="78">
        <f>(+U33-U114)*'Assumptions (Inputs)'!$E$31/'Assumptions (Inputs)'!$E$30</f>
        <v>0.31153752640683663</v>
      </c>
      <c r="V53" s="78">
        <f>(+V33-V114)*'Assumptions (Inputs)'!$E$31/'Assumptions (Inputs)'!$E$30</f>
        <v>0.31153752640683663</v>
      </c>
      <c r="W53" s="78">
        <f>(+W33-W114)*'Assumptions (Inputs)'!$E$31/'Assumptions (Inputs)'!$E$30</f>
        <v>0.31153752640683663</v>
      </c>
      <c r="X53" s="78">
        <f>(+X33-X114)*'Assumptions (Inputs)'!$E$31/'Assumptions (Inputs)'!$E$30</f>
        <v>0.31153752640683663</v>
      </c>
      <c r="Y53" s="78">
        <f>(+Y33-Y114)*'Assumptions (Inputs)'!$E$31/'Assumptions (Inputs)'!$E$30</f>
        <v>0.31153752640683663</v>
      </c>
      <c r="Z53" s="78">
        <f>(+Z33-Z114)*'Assumptions (Inputs)'!$E$31/'Assumptions (Inputs)'!$E$30</f>
        <v>0.31153752640683663</v>
      </c>
      <c r="AA53" s="78">
        <f>(+AA33-AA114)*'Assumptions (Inputs)'!$E$31/'Assumptions (Inputs)'!$E$30</f>
        <v>0.31153752640683663</v>
      </c>
      <c r="AB53" s="78">
        <f>(+AB33-AB114)*'Assumptions (Inputs)'!$E$31/'Assumptions (Inputs)'!$E$30</f>
        <v>0.31153752640683663</v>
      </c>
      <c r="AC53" s="78">
        <f>(+AC33-AC114)*'Assumptions (Inputs)'!$E$31/'Assumptions (Inputs)'!$E$30</f>
        <v>0.31153752640683663</v>
      </c>
      <c r="AD53" s="78">
        <f>(+AD33-AD114)*'Assumptions (Inputs)'!$E$31/'Assumptions (Inputs)'!$E$30</f>
        <v>0.31153752640683663</v>
      </c>
      <c r="AE53" s="78">
        <f>(+AE33-AE114)*'Assumptions (Inputs)'!$E$31/'Assumptions (Inputs)'!$E$30</f>
        <v>0.31153752640683663</v>
      </c>
      <c r="AF53" s="78">
        <f>(+AF33-AF114)*'Assumptions (Inputs)'!$E$31/'Assumptions (Inputs)'!$E$30</f>
        <v>0.31153752640683663</v>
      </c>
      <c r="AG53" s="78">
        <f>(+AG33-AG114)*'Assumptions (Inputs)'!$E$31/'Assumptions (Inputs)'!$E$30</f>
        <v>0.31153752640683663</v>
      </c>
      <c r="AH53" s="78">
        <f>(+AH33-AH114)*'Assumptions (Inputs)'!$E$31/'Assumptions (Inputs)'!$E$30</f>
        <v>0.31153752640683663</v>
      </c>
      <c r="AI53" s="78">
        <f>(+AI33-AI114)*'Assumptions (Inputs)'!$E$31/'Assumptions (Inputs)'!$E$30</f>
        <v>0.31153752640683663</v>
      </c>
      <c r="AJ53" s="78">
        <f>(+AJ33-AJ114)*'Assumptions (Inputs)'!$E$31/'Assumptions (Inputs)'!$E$30</f>
        <v>0.31153752640683663</v>
      </c>
      <c r="AK53" s="78">
        <f>(+AK33-AK114)*'Assumptions (Inputs)'!$E$31/'Assumptions (Inputs)'!$E$30</f>
        <v>0.31153752640683663</v>
      </c>
      <c r="AL53" s="78">
        <f>(+AL33-AL114)*'Assumptions (Inputs)'!$E$31/'Assumptions (Inputs)'!$E$30</f>
        <v>0.31153752640683663</v>
      </c>
      <c r="AM53" s="78">
        <f>(+AM33-AM114)*'Assumptions (Inputs)'!$E$31/'Assumptions (Inputs)'!$E$30</f>
        <v>0.31153752640683663</v>
      </c>
      <c r="AN53" s="78">
        <f>(+AN33-AN114)*'Assumptions (Inputs)'!$E$31/'Assumptions (Inputs)'!$E$30</f>
        <v>0.31153752640683663</v>
      </c>
      <c r="AO53" s="78">
        <f>(+AO33-AO114)*'Assumptions (Inputs)'!$E$31/'Assumptions (Inputs)'!$E$30</f>
        <v>0.31153752640683663</v>
      </c>
      <c r="AP53" s="78">
        <f>(+AP33-AP114)*'Assumptions (Inputs)'!$E$31/'Assumptions (Inputs)'!$E$30</f>
        <v>0.31153752640683663</v>
      </c>
      <c r="AQ53" s="78">
        <f>(+AQ33-AQ114)*'Assumptions (Inputs)'!$E$31/'Assumptions (Inputs)'!$E$30</f>
        <v>0.31153752640683663</v>
      </c>
      <c r="AR53" s="78">
        <f>(+AR33-AR114)*'Assumptions (Inputs)'!$E$31/'Assumptions (Inputs)'!$E$30</f>
        <v>0.31153752640683663</v>
      </c>
      <c r="AS53" s="78">
        <f>(+AS33-AS114)*'Assumptions (Inputs)'!$E$31/'Assumptions (Inputs)'!$E$30</f>
        <v>0.31153752640683663</v>
      </c>
      <c r="AT53" s="78">
        <f>(+AT33-AT114)*'Assumptions (Inputs)'!$E$31/'Assumptions (Inputs)'!$E$30</f>
        <v>0.31153752640683663</v>
      </c>
      <c r="AU53" s="78">
        <f>(+AU33-AU114)*'Assumptions (Inputs)'!$E$31/'Assumptions (Inputs)'!$E$30</f>
        <v>0.31153752640683663</v>
      </c>
      <c r="AV53" s="78">
        <f>(+AV33-AV114)*'Assumptions (Inputs)'!$E$31/'Assumptions (Inputs)'!$E$30</f>
        <v>0.31153752640683663</v>
      </c>
      <c r="AW53" s="78">
        <f>(+AW33-AW114)*'Assumptions (Inputs)'!$E$31/'Assumptions (Inputs)'!$E$30</f>
        <v>0.31153752640683663</v>
      </c>
      <c r="AX53" s="78">
        <f>(+AX33-AX114)*'Assumptions (Inputs)'!$E$31/'Assumptions (Inputs)'!$E$30</f>
        <v>0.31153752640683663</v>
      </c>
      <c r="AY53" s="78">
        <f>(+AY33-AY114)*'Assumptions (Inputs)'!$E$31/'Assumptions (Inputs)'!$E$30</f>
        <v>0.31153752640683663</v>
      </c>
      <c r="AZ53" s="78">
        <f>(+AZ33-AZ114)*'Assumptions (Inputs)'!$E$31/'Assumptions (Inputs)'!$E$30</f>
        <v>0.31153752640683663</v>
      </c>
      <c r="BA53" s="78">
        <f>(+BA33-BA114)*'Assumptions (Inputs)'!$E$31/'Assumptions (Inputs)'!$E$30</f>
        <v>0.31153752640683663</v>
      </c>
      <c r="BB53" s="78">
        <f>(+BB33-BB114)*'Assumptions (Inputs)'!$E$31/'Assumptions (Inputs)'!$E$30</f>
        <v>0.31153752640683663</v>
      </c>
      <c r="BC53" s="78">
        <f>(+BC33-BC114)*'Assumptions (Inputs)'!$E$31/'Assumptions (Inputs)'!$E$30</f>
        <v>0.31153752640683663</v>
      </c>
      <c r="BD53" s="78">
        <f>(+BD33-BD114)*'Assumptions (Inputs)'!$E$31/'Assumptions (Inputs)'!$E$30</f>
        <v>0.31153752640683663</v>
      </c>
      <c r="BE53" s="78">
        <f>(+BE33-BE114)*'Assumptions (Inputs)'!$E$31/'Assumptions (Inputs)'!$E$30</f>
        <v>0.31153752640683663</v>
      </c>
      <c r="BF53" s="78">
        <f>(+BF33-BF114)*'Assumptions (Inputs)'!$E$31/'Assumptions (Inputs)'!$E$30</f>
        <v>0.31153752640683663</v>
      </c>
      <c r="BG53" s="78">
        <f>(+BG33-BG114)*'Assumptions (Inputs)'!$E$31/'Assumptions (Inputs)'!$E$30</f>
        <v>0.31153752640683663</v>
      </c>
      <c r="BH53" s="78">
        <f>(+BH33-BH114)*'Assumptions (Inputs)'!$E$31/'Assumptions (Inputs)'!$E$30</f>
        <v>0.31153752640683663</v>
      </c>
      <c r="BI53" s="78">
        <f>(+BI33-BI114)*'Assumptions (Inputs)'!$E$31/'Assumptions (Inputs)'!$E$30</f>
        <v>0.31153752640683663</v>
      </c>
      <c r="BJ53" s="78">
        <f>(+BJ33-BJ114)*'Assumptions (Inputs)'!$E$31/'Assumptions (Inputs)'!$E$30</f>
        <v>0.31153752640683663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15.576876320341814</v>
      </c>
      <c r="BO53" s="329"/>
    </row>
    <row r="54" spans="1:107" s="36" customFormat="1" ht="15" customHeight="1" x14ac:dyDescent="0.2">
      <c r="A54" s="34" t="s">
        <v>53</v>
      </c>
      <c r="B54" s="72">
        <f t="shared" ref="B54:AG54" si="33">B33</f>
        <v>0</v>
      </c>
      <c r="C54" s="72">
        <f t="shared" si="33"/>
        <v>0</v>
      </c>
      <c r="D54" s="72">
        <f t="shared" si="33"/>
        <v>0</v>
      </c>
      <c r="E54" s="72">
        <f t="shared" si="33"/>
        <v>0</v>
      </c>
      <c r="F54" s="72">
        <f t="shared" si="33"/>
        <v>0</v>
      </c>
      <c r="G54" s="72">
        <f t="shared" si="33"/>
        <v>0</v>
      </c>
      <c r="H54" s="72">
        <f t="shared" si="33"/>
        <v>0</v>
      </c>
      <c r="I54" s="72">
        <f t="shared" si="33"/>
        <v>0</v>
      </c>
      <c r="J54" s="72">
        <f t="shared" si="33"/>
        <v>0</v>
      </c>
      <c r="K54" s="72">
        <f t="shared" si="33"/>
        <v>0</v>
      </c>
      <c r="L54" s="72">
        <f t="shared" si="33"/>
        <v>0</v>
      </c>
      <c r="M54" s="72">
        <f t="shared" si="33"/>
        <v>2.4129665408798733</v>
      </c>
      <c r="N54" s="72">
        <f t="shared" si="33"/>
        <v>2.4129665408798733</v>
      </c>
      <c r="O54" s="72">
        <f t="shared" si="33"/>
        <v>2.4129665408798733</v>
      </c>
      <c r="P54" s="72">
        <f t="shared" si="33"/>
        <v>2.4129665408798733</v>
      </c>
      <c r="Q54" s="72">
        <f t="shared" si="33"/>
        <v>2.4129665408798733</v>
      </c>
      <c r="R54" s="72">
        <f t="shared" si="33"/>
        <v>2.4129665408798733</v>
      </c>
      <c r="S54" s="72">
        <f t="shared" si="33"/>
        <v>2.4129665408798733</v>
      </c>
      <c r="T54" s="72">
        <f t="shared" si="33"/>
        <v>2.4129665408798733</v>
      </c>
      <c r="U54" s="72">
        <f t="shared" si="33"/>
        <v>2.4129665408798733</v>
      </c>
      <c r="V54" s="72">
        <f t="shared" si="33"/>
        <v>2.4129665408798733</v>
      </c>
      <c r="W54" s="72">
        <f t="shared" si="33"/>
        <v>2.4129665408798733</v>
      </c>
      <c r="X54" s="72">
        <f t="shared" si="33"/>
        <v>2.4129665408798733</v>
      </c>
      <c r="Y54" s="72">
        <f t="shared" si="33"/>
        <v>2.4129665408798733</v>
      </c>
      <c r="Z54" s="72">
        <f t="shared" si="33"/>
        <v>2.4129665408798733</v>
      </c>
      <c r="AA54" s="72">
        <f t="shared" si="33"/>
        <v>2.4129665408798733</v>
      </c>
      <c r="AB54" s="72">
        <f t="shared" si="33"/>
        <v>2.4129665408798733</v>
      </c>
      <c r="AC54" s="72">
        <f t="shared" si="33"/>
        <v>2.4129665408798733</v>
      </c>
      <c r="AD54" s="72">
        <f t="shared" si="33"/>
        <v>2.4129665408798733</v>
      </c>
      <c r="AE54" s="72">
        <f t="shared" si="33"/>
        <v>2.4129665408798733</v>
      </c>
      <c r="AF54" s="72">
        <f t="shared" si="33"/>
        <v>2.4129665408798733</v>
      </c>
      <c r="AG54" s="72">
        <f t="shared" si="33"/>
        <v>2.4129665408798733</v>
      </c>
      <c r="AH54" s="72">
        <f t="shared" ref="AH54:BL54" si="34">AH33</f>
        <v>2.4129665408798733</v>
      </c>
      <c r="AI54" s="72">
        <f t="shared" si="34"/>
        <v>2.4129665408798733</v>
      </c>
      <c r="AJ54" s="72">
        <f t="shared" si="34"/>
        <v>2.4129665408798733</v>
      </c>
      <c r="AK54" s="72">
        <f t="shared" si="34"/>
        <v>2.4129665408798733</v>
      </c>
      <c r="AL54" s="72">
        <f t="shared" si="34"/>
        <v>2.4129665408798733</v>
      </c>
      <c r="AM54" s="72">
        <f t="shared" si="34"/>
        <v>2.4129665408798733</v>
      </c>
      <c r="AN54" s="72">
        <f t="shared" si="34"/>
        <v>2.4129665408798733</v>
      </c>
      <c r="AO54" s="72">
        <f t="shared" si="34"/>
        <v>2.4129665408798733</v>
      </c>
      <c r="AP54" s="72">
        <f t="shared" si="34"/>
        <v>2.4129665408798733</v>
      </c>
      <c r="AQ54" s="72">
        <f t="shared" si="34"/>
        <v>2.4129665408798733</v>
      </c>
      <c r="AR54" s="72">
        <f t="shared" si="34"/>
        <v>2.4129665408798733</v>
      </c>
      <c r="AS54" s="72">
        <f t="shared" si="34"/>
        <v>2.4129665408798733</v>
      </c>
      <c r="AT54" s="72">
        <f t="shared" si="34"/>
        <v>2.4129665408798733</v>
      </c>
      <c r="AU54" s="72">
        <f t="shared" si="34"/>
        <v>2.4129665408798733</v>
      </c>
      <c r="AV54" s="72">
        <f t="shared" si="34"/>
        <v>2.4129665408798733</v>
      </c>
      <c r="AW54" s="72">
        <f t="shared" si="34"/>
        <v>2.4129665408798733</v>
      </c>
      <c r="AX54" s="72">
        <f t="shared" si="34"/>
        <v>2.4129665408798733</v>
      </c>
      <c r="AY54" s="72">
        <f t="shared" si="34"/>
        <v>2.4129665408798733</v>
      </c>
      <c r="AZ54" s="72">
        <f t="shared" si="34"/>
        <v>2.4129665408798733</v>
      </c>
      <c r="BA54" s="72">
        <f t="shared" si="34"/>
        <v>2.4129665408798733</v>
      </c>
      <c r="BB54" s="72">
        <f t="shared" si="34"/>
        <v>2.4129665408798733</v>
      </c>
      <c r="BC54" s="72">
        <f t="shared" si="34"/>
        <v>2.4129665408798733</v>
      </c>
      <c r="BD54" s="72">
        <f t="shared" si="34"/>
        <v>2.4129665408798733</v>
      </c>
      <c r="BE54" s="72">
        <f t="shared" si="34"/>
        <v>2.4129665408798733</v>
      </c>
      <c r="BF54" s="72">
        <f t="shared" si="34"/>
        <v>2.4129665408798733</v>
      </c>
      <c r="BG54" s="72">
        <f t="shared" si="34"/>
        <v>2.4129665408798733</v>
      </c>
      <c r="BH54" s="72">
        <f t="shared" si="34"/>
        <v>2.4129665408798733</v>
      </c>
      <c r="BI54" s="72">
        <f t="shared" si="34"/>
        <v>2.4129665408798733</v>
      </c>
      <c r="BJ54" s="72">
        <f t="shared" si="34"/>
        <v>2.4129665408798733</v>
      </c>
      <c r="BK54" s="72">
        <f t="shared" si="34"/>
        <v>0</v>
      </c>
      <c r="BL54" s="72">
        <f t="shared" si="34"/>
        <v>0</v>
      </c>
      <c r="BM54" s="35"/>
      <c r="BN54" s="72">
        <f>SUM(B54:BM54)</f>
        <v>120.64832704399376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4.8259330817597474</v>
      </c>
      <c r="N55" s="65">
        <f>N21*'Assumptions (Inputs)'!$D$48</f>
        <v>4.8259330817597474</v>
      </c>
      <c r="O55" s="65">
        <f>O21*'Assumptions (Inputs)'!$D$48</f>
        <v>4.8259330817597474</v>
      </c>
      <c r="P55" s="65">
        <f>P21*'Assumptions (Inputs)'!$D$48</f>
        <v>4.8259330817597474</v>
      </c>
      <c r="Q55" s="65">
        <f>Q21*'Assumptions (Inputs)'!$D$48</f>
        <v>4.8259330817597474</v>
      </c>
      <c r="R55" s="65">
        <f>R21*'Assumptions (Inputs)'!$D$48</f>
        <v>4.8259330817597474</v>
      </c>
      <c r="S55" s="65">
        <f>S21*'Assumptions (Inputs)'!$D$48</f>
        <v>4.8259330817597474</v>
      </c>
      <c r="T55" s="65">
        <f>T21*'Assumptions (Inputs)'!$D$48</f>
        <v>4.8259330817597474</v>
      </c>
      <c r="U55" s="65">
        <f>U21*'Assumptions (Inputs)'!$D$48</f>
        <v>4.8259330817597474</v>
      </c>
      <c r="V55" s="65">
        <f>V21*'Assumptions (Inputs)'!$D$48</f>
        <v>4.8259330817597474</v>
      </c>
      <c r="W55" s="65">
        <f>W21*'Assumptions (Inputs)'!$D$48</f>
        <v>4.8259330817597474</v>
      </c>
      <c r="X55" s="65">
        <f>X21*'Assumptions (Inputs)'!$D$48</f>
        <v>4.8259330817597474</v>
      </c>
      <c r="Y55" s="65">
        <f>Y21*'Assumptions (Inputs)'!$D$48</f>
        <v>4.8259330817597474</v>
      </c>
      <c r="Z55" s="65">
        <f>Z21*'Assumptions (Inputs)'!$D$48</f>
        <v>4.8259330817597474</v>
      </c>
      <c r="AA55" s="65">
        <f>AA21*'Assumptions (Inputs)'!$D$48</f>
        <v>4.8259330817597474</v>
      </c>
      <c r="AB55" s="65">
        <f>AB21*'Assumptions (Inputs)'!$D$48</f>
        <v>4.8259330817597474</v>
      </c>
      <c r="AC55" s="65">
        <f>AC21*'Assumptions (Inputs)'!$D$48</f>
        <v>4.8259330817597474</v>
      </c>
      <c r="AD55" s="65">
        <f>AD21*'Assumptions (Inputs)'!$D$48</f>
        <v>4.8259330817597474</v>
      </c>
      <c r="AE55" s="65">
        <f>AE21*'Assumptions (Inputs)'!$D$48</f>
        <v>4.8259330817597474</v>
      </c>
      <c r="AF55" s="65">
        <f>AF21*'Assumptions (Inputs)'!$D$48</f>
        <v>4.8259330817597474</v>
      </c>
      <c r="AG55" s="65">
        <f>AG21*'Assumptions (Inputs)'!$D$48</f>
        <v>4.8259330817597474</v>
      </c>
      <c r="AH55" s="65">
        <f>AH21*'Assumptions (Inputs)'!$D$48</f>
        <v>4.8259330817597474</v>
      </c>
      <c r="AI55" s="65">
        <f>AI21*'Assumptions (Inputs)'!$D$48</f>
        <v>4.8259330817597474</v>
      </c>
      <c r="AJ55" s="65">
        <f>AJ21*'Assumptions (Inputs)'!$D$48</f>
        <v>4.8259330817597474</v>
      </c>
      <c r="AK55" s="65">
        <f>AK21*'Assumptions (Inputs)'!$D$48</f>
        <v>4.8259330817597474</v>
      </c>
      <c r="AL55" s="65">
        <f>AL21*'Assumptions (Inputs)'!$D$48</f>
        <v>4.8259330817597474</v>
      </c>
      <c r="AM55" s="65">
        <f>AM21*'Assumptions (Inputs)'!$D$48</f>
        <v>4.8259330817597474</v>
      </c>
      <c r="AN55" s="65">
        <f>AN21*'Assumptions (Inputs)'!$D$48</f>
        <v>4.8259330817597474</v>
      </c>
      <c r="AO55" s="65">
        <f>AO21*'Assumptions (Inputs)'!$D$48</f>
        <v>4.8259330817597474</v>
      </c>
      <c r="AP55" s="65">
        <f>AP21*'Assumptions (Inputs)'!$D$48</f>
        <v>4.8259330817597474</v>
      </c>
      <c r="AQ55" s="65">
        <f>AQ21*'Assumptions (Inputs)'!$D$48</f>
        <v>4.8259330817597474</v>
      </c>
      <c r="AR55" s="65">
        <f>AR21*'Assumptions (Inputs)'!$D$48</f>
        <v>4.8259330817597474</v>
      </c>
      <c r="AS55" s="65">
        <f>AS21*'Assumptions (Inputs)'!$D$48</f>
        <v>4.8259330817597474</v>
      </c>
      <c r="AT55" s="65">
        <f>AT21*'Assumptions (Inputs)'!$D$48</f>
        <v>4.8259330817597474</v>
      </c>
      <c r="AU55" s="65">
        <f>AU21*'Assumptions (Inputs)'!$D$48</f>
        <v>4.8259330817597474</v>
      </c>
      <c r="AV55" s="65">
        <f>AV21*'Assumptions (Inputs)'!$D$48</f>
        <v>4.8259330817597474</v>
      </c>
      <c r="AW55" s="65">
        <f>AW21*'Assumptions (Inputs)'!$D$48</f>
        <v>4.8259330817597474</v>
      </c>
      <c r="AX55" s="65">
        <f>AX21*'Assumptions (Inputs)'!$D$48</f>
        <v>4.8259330817597474</v>
      </c>
      <c r="AY55" s="65">
        <f>AY21*'Assumptions (Inputs)'!$D$48</f>
        <v>4.8259330817597474</v>
      </c>
      <c r="AZ55" s="65">
        <f>AZ21*'Assumptions (Inputs)'!$D$48</f>
        <v>4.8259330817597474</v>
      </c>
      <c r="BA55" s="65">
        <f>BA21*'Assumptions (Inputs)'!$D$48</f>
        <v>4.8259330817597474</v>
      </c>
      <c r="BB55" s="65">
        <f>BB21*'Assumptions (Inputs)'!$D$48</f>
        <v>4.8259330817597474</v>
      </c>
      <c r="BC55" s="65">
        <f>BC21*'Assumptions (Inputs)'!$D$48</f>
        <v>4.8259330817597474</v>
      </c>
      <c r="BD55" s="65">
        <f>BD21*'Assumptions (Inputs)'!$D$48</f>
        <v>4.8259330817597474</v>
      </c>
      <c r="BE55" s="65">
        <f>BE21*'Assumptions (Inputs)'!$D$48</f>
        <v>4.8259330817597474</v>
      </c>
      <c r="BF55" s="65">
        <f>BF21*'Assumptions (Inputs)'!$D$48</f>
        <v>4.8259330817597474</v>
      </c>
      <c r="BG55" s="65">
        <f>BG21*'Assumptions (Inputs)'!$D$48</f>
        <v>4.8259330817597474</v>
      </c>
      <c r="BH55" s="65">
        <f>BH21*'Assumptions (Inputs)'!$D$48</f>
        <v>4.8259330817597474</v>
      </c>
      <c r="BI55" s="65">
        <f>BI21*'Assumptions (Inputs)'!$D$48</f>
        <v>4.8259330817597474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236.47072100622779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5">SUM(B53:B55)</f>
        <v>0</v>
      </c>
      <c r="C56" s="66">
        <f t="shared" si="35"/>
        <v>0</v>
      </c>
      <c r="D56" s="66">
        <f t="shared" si="35"/>
        <v>0</v>
      </c>
      <c r="E56" s="66">
        <f t="shared" si="35"/>
        <v>0</v>
      </c>
      <c r="F56" s="66">
        <f t="shared" si="35"/>
        <v>0</v>
      </c>
      <c r="G56" s="66">
        <f t="shared" si="35"/>
        <v>0</v>
      </c>
      <c r="H56" s="66">
        <f t="shared" si="35"/>
        <v>0</v>
      </c>
      <c r="I56" s="66">
        <f t="shared" si="35"/>
        <v>0</v>
      </c>
      <c r="J56" s="66">
        <f t="shared" si="35"/>
        <v>0</v>
      </c>
      <c r="K56" s="66">
        <f t="shared" si="35"/>
        <v>0</v>
      </c>
      <c r="L56" s="66">
        <f t="shared" si="35"/>
        <v>0</v>
      </c>
      <c r="M56" s="66">
        <f t="shared" si="35"/>
        <v>7.5504371490464575</v>
      </c>
      <c r="N56" s="66">
        <f t="shared" si="35"/>
        <v>7.5504371490464575</v>
      </c>
      <c r="O56" s="66">
        <f t="shared" si="35"/>
        <v>7.5504371490464575</v>
      </c>
      <c r="P56" s="66">
        <f t="shared" si="35"/>
        <v>7.5504371490464575</v>
      </c>
      <c r="Q56" s="66">
        <f t="shared" si="35"/>
        <v>7.5504371490464575</v>
      </c>
      <c r="R56" s="66">
        <f t="shared" si="35"/>
        <v>7.5504371490464575</v>
      </c>
      <c r="S56" s="66">
        <f t="shared" si="35"/>
        <v>7.5504371490464575</v>
      </c>
      <c r="T56" s="66">
        <f t="shared" si="35"/>
        <v>7.5504371490464575</v>
      </c>
      <c r="U56" s="66">
        <f t="shared" si="35"/>
        <v>7.5504371490464575</v>
      </c>
      <c r="V56" s="66">
        <f t="shared" si="35"/>
        <v>7.5504371490464575</v>
      </c>
      <c r="W56" s="66">
        <f t="shared" si="35"/>
        <v>7.5504371490464575</v>
      </c>
      <c r="X56" s="66">
        <f t="shared" si="35"/>
        <v>7.5504371490464575</v>
      </c>
      <c r="Y56" s="66">
        <f t="shared" si="35"/>
        <v>7.5504371490464575</v>
      </c>
      <c r="Z56" s="66">
        <f t="shared" si="35"/>
        <v>7.5504371490464575</v>
      </c>
      <c r="AA56" s="66">
        <f t="shared" si="35"/>
        <v>7.5504371490464575</v>
      </c>
      <c r="AB56" s="66">
        <f t="shared" si="35"/>
        <v>7.5504371490464575</v>
      </c>
      <c r="AC56" s="66">
        <f t="shared" si="35"/>
        <v>7.5504371490464575</v>
      </c>
      <c r="AD56" s="66">
        <f t="shared" si="35"/>
        <v>7.5504371490464575</v>
      </c>
      <c r="AE56" s="66">
        <f t="shared" si="35"/>
        <v>7.5504371490464575</v>
      </c>
      <c r="AF56" s="66">
        <f t="shared" si="35"/>
        <v>7.5504371490464575</v>
      </c>
      <c r="AG56" s="66">
        <f t="shared" si="35"/>
        <v>7.5504371490464575</v>
      </c>
      <c r="AH56" s="66">
        <f t="shared" si="35"/>
        <v>7.5504371490464575</v>
      </c>
      <c r="AI56" s="66">
        <f t="shared" si="35"/>
        <v>7.5504371490464575</v>
      </c>
      <c r="AJ56" s="66">
        <f t="shared" si="35"/>
        <v>7.5504371490464575</v>
      </c>
      <c r="AK56" s="66">
        <f t="shared" si="35"/>
        <v>7.5504371490464575</v>
      </c>
      <c r="AL56" s="66">
        <f t="shared" si="35"/>
        <v>7.5504371490464575</v>
      </c>
      <c r="AM56" s="66">
        <f t="shared" si="35"/>
        <v>7.5504371490464575</v>
      </c>
      <c r="AN56" s="66">
        <f t="shared" si="35"/>
        <v>7.5504371490464575</v>
      </c>
      <c r="AO56" s="66">
        <f t="shared" si="35"/>
        <v>7.5504371490464575</v>
      </c>
      <c r="AP56" s="66">
        <f t="shared" si="35"/>
        <v>7.5504371490464575</v>
      </c>
      <c r="AQ56" s="66">
        <f t="shared" si="35"/>
        <v>7.5504371490464575</v>
      </c>
      <c r="AR56" s="66">
        <f t="shared" si="35"/>
        <v>7.5504371490464575</v>
      </c>
      <c r="AS56" s="66">
        <f t="shared" si="35"/>
        <v>7.5504371490464575</v>
      </c>
      <c r="AT56" s="66">
        <f t="shared" si="35"/>
        <v>7.5504371490464575</v>
      </c>
      <c r="AU56" s="66">
        <f t="shared" si="35"/>
        <v>7.5504371490464575</v>
      </c>
      <c r="AV56" s="66">
        <f t="shared" si="35"/>
        <v>7.5504371490464575</v>
      </c>
      <c r="AW56" s="66">
        <f t="shared" si="35"/>
        <v>7.5504371490464575</v>
      </c>
      <c r="AX56" s="66">
        <f t="shared" si="35"/>
        <v>7.5504371490464575</v>
      </c>
      <c r="AY56" s="66">
        <f t="shared" si="35"/>
        <v>7.5504371490464575</v>
      </c>
      <c r="AZ56" s="66">
        <f t="shared" si="35"/>
        <v>7.5504371490464575</v>
      </c>
      <c r="BA56" s="66">
        <f t="shared" si="35"/>
        <v>7.5504371490464575</v>
      </c>
      <c r="BB56" s="66">
        <f t="shared" si="35"/>
        <v>7.5504371490464575</v>
      </c>
      <c r="BC56" s="66">
        <f t="shared" si="35"/>
        <v>7.5504371490464575</v>
      </c>
      <c r="BD56" s="66">
        <f t="shared" si="35"/>
        <v>7.5504371490464575</v>
      </c>
      <c r="BE56" s="66">
        <f t="shared" si="35"/>
        <v>7.5504371490464575</v>
      </c>
      <c r="BF56" s="66">
        <f t="shared" si="35"/>
        <v>7.5504371490464575</v>
      </c>
      <c r="BG56" s="66">
        <f t="shared" si="35"/>
        <v>7.5504371490464575</v>
      </c>
      <c r="BH56" s="66">
        <f t="shared" si="35"/>
        <v>7.5504371490464575</v>
      </c>
      <c r="BI56" s="66">
        <f t="shared" si="35"/>
        <v>7.5504371490464575</v>
      </c>
      <c r="BJ56" s="66">
        <f t="shared" si="35"/>
        <v>2.72450406728671</v>
      </c>
      <c r="BK56" s="66">
        <f t="shared" si="35"/>
        <v>0</v>
      </c>
      <c r="BL56" s="66">
        <f t="shared" si="35"/>
        <v>0</v>
      </c>
      <c r="BM56" s="35"/>
      <c r="BN56" s="72">
        <f>SUM(B56:BM56)</f>
        <v>372.69592437056275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6">B50</f>
        <v>0</v>
      </c>
      <c r="C59" s="72">
        <f t="shared" si="36"/>
        <v>0</v>
      </c>
      <c r="D59" s="72">
        <f t="shared" si="36"/>
        <v>0</v>
      </c>
      <c r="E59" s="72">
        <f t="shared" si="36"/>
        <v>0</v>
      </c>
      <c r="F59" s="72">
        <f t="shared" si="36"/>
        <v>0</v>
      </c>
      <c r="G59" s="72">
        <f t="shared" si="36"/>
        <v>0</v>
      </c>
      <c r="H59" s="72">
        <f t="shared" si="36"/>
        <v>0</v>
      </c>
      <c r="I59" s="72">
        <f t="shared" si="36"/>
        <v>0</v>
      </c>
      <c r="J59" s="72">
        <f t="shared" si="36"/>
        <v>0</v>
      </c>
      <c r="K59" s="72">
        <f t="shared" si="36"/>
        <v>0</v>
      </c>
      <c r="L59" s="72">
        <f t="shared" si="36"/>
        <v>0</v>
      </c>
      <c r="M59" s="72">
        <f t="shared" si="36"/>
        <v>46.820599517597849</v>
      </c>
      <c r="N59" s="72">
        <f t="shared" si="36"/>
        <v>91.742085784028902</v>
      </c>
      <c r="O59" s="72">
        <f t="shared" si="36"/>
        <v>88.015789814278918</v>
      </c>
      <c r="P59" s="72">
        <f t="shared" si="36"/>
        <v>84.427780956986794</v>
      </c>
      <c r="Q59" s="72">
        <f t="shared" si="36"/>
        <v>80.967707585692082</v>
      </c>
      <c r="R59" s="72">
        <f t="shared" si="36"/>
        <v>77.626014352892966</v>
      </c>
      <c r="S59" s="72">
        <f t="shared" si="36"/>
        <v>74.393809476886261</v>
      </c>
      <c r="T59" s="72">
        <f t="shared" si="36"/>
        <v>71.262864741767572</v>
      </c>
      <c r="U59" s="72">
        <f t="shared" si="36"/>
        <v>68.188455812701719</v>
      </c>
      <c r="V59" s="72">
        <f t="shared" si="36"/>
        <v>65.122009673220759</v>
      </c>
      <c r="W59" s="72">
        <f t="shared" si="36"/>
        <v>62.0555635337398</v>
      </c>
      <c r="X59" s="72">
        <f t="shared" si="36"/>
        <v>58.989117394258834</v>
      </c>
      <c r="Y59" s="72">
        <f t="shared" si="36"/>
        <v>55.922671254777882</v>
      </c>
      <c r="Z59" s="72">
        <f t="shared" si="36"/>
        <v>52.856225115296915</v>
      </c>
      <c r="AA59" s="72">
        <f t="shared" si="36"/>
        <v>49.789778975815956</v>
      </c>
      <c r="AB59" s="72">
        <f t="shared" si="36"/>
        <v>46.723332836334997</v>
      </c>
      <c r="AC59" s="72">
        <f t="shared" si="36"/>
        <v>43.656886696854045</v>
      </c>
      <c r="AD59" s="72">
        <f t="shared" si="36"/>
        <v>40.590440557373071</v>
      </c>
      <c r="AE59" s="72">
        <f t="shared" si="36"/>
        <v>37.523994417892119</v>
      </c>
      <c r="AF59" s="72">
        <f t="shared" si="36"/>
        <v>34.457548278411153</v>
      </c>
      <c r="AG59" s="72">
        <f t="shared" si="36"/>
        <v>31.687185198328866</v>
      </c>
      <c r="AH59" s="72">
        <f t="shared" si="36"/>
        <v>29.508988237043898</v>
      </c>
      <c r="AI59" s="72">
        <f t="shared" si="36"/>
        <v>27.626874335157606</v>
      </c>
      <c r="AJ59" s="72">
        <f t="shared" si="36"/>
        <v>25.744760433271303</v>
      </c>
      <c r="AK59" s="72">
        <f t="shared" si="36"/>
        <v>23.86264653138501</v>
      </c>
      <c r="AL59" s="72">
        <f t="shared" si="36"/>
        <v>21.980532629498704</v>
      </c>
      <c r="AM59" s="72">
        <f t="shared" si="36"/>
        <v>20.098418727612405</v>
      </c>
      <c r="AN59" s="72">
        <f t="shared" si="36"/>
        <v>18.216304825726105</v>
      </c>
      <c r="AO59" s="72">
        <f t="shared" si="36"/>
        <v>16.334190923839788</v>
      </c>
      <c r="AP59" s="72">
        <f t="shared" si="36"/>
        <v>14.452077021953496</v>
      </c>
      <c r="AQ59" s="72">
        <f t="shared" si="36"/>
        <v>12.569963120067175</v>
      </c>
      <c r="AR59" s="72">
        <f t="shared" si="36"/>
        <v>10.687849218180883</v>
      </c>
      <c r="AS59" s="72">
        <f t="shared" si="36"/>
        <v>8.8057353162945624</v>
      </c>
      <c r="AT59" s="72">
        <f t="shared" si="36"/>
        <v>6.9236214144082702</v>
      </c>
      <c r="AU59" s="72">
        <f t="shared" si="36"/>
        <v>5.0415075125219504</v>
      </c>
      <c r="AV59" s="72">
        <f t="shared" si="36"/>
        <v>3.1593936106356573</v>
      </c>
      <c r="AW59" s="72">
        <f t="shared" si="36"/>
        <v>1.2772797087493375</v>
      </c>
      <c r="AX59" s="72">
        <f t="shared" si="36"/>
        <v>-0.60483419313695563</v>
      </c>
      <c r="AY59" s="72">
        <f t="shared" si="36"/>
        <v>-2.4869480950232754</v>
      </c>
      <c r="AZ59" s="72">
        <f t="shared" si="36"/>
        <v>-4.3690619969095685</v>
      </c>
      <c r="BA59" s="72">
        <f t="shared" si="36"/>
        <v>-6.2511758987958883</v>
      </c>
      <c r="BB59" s="72">
        <f t="shared" si="36"/>
        <v>-8.1332898006821814</v>
      </c>
      <c r="BC59" s="72">
        <f t="shared" si="36"/>
        <v>-10.015403702568502</v>
      </c>
      <c r="BD59" s="72">
        <f t="shared" si="36"/>
        <v>-11.897517604454794</v>
      </c>
      <c r="BE59" s="72">
        <f t="shared" si="36"/>
        <v>-13.779631506341115</v>
      </c>
      <c r="BF59" s="72">
        <f t="shared" si="36"/>
        <v>-15.661745408227407</v>
      </c>
      <c r="BG59" s="72">
        <f t="shared" si="36"/>
        <v>-17.543859310113728</v>
      </c>
      <c r="BH59" s="72">
        <f t="shared" si="36"/>
        <v>-19.425973212000017</v>
      </c>
      <c r="BI59" s="72">
        <f t="shared" si="36"/>
        <v>-21.308087113886341</v>
      </c>
      <c r="BJ59" s="72">
        <f t="shared" si="36"/>
        <v>-11.125368311373233</v>
      </c>
      <c r="BK59" s="72">
        <f t="shared" si="36"/>
        <v>-1.5925579169783766E-3</v>
      </c>
      <c r="BL59" s="72">
        <f t="shared" si="36"/>
        <v>-1.5925579169783766E-3</v>
      </c>
      <c r="BM59" s="35"/>
      <c r="BN59" s="72">
        <f>SUM(B59:BM59)</f>
        <v>1366.5039242721373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>'Capital Structure'!W16</f>
        <v>9.5899999999999999E-2</v>
      </c>
      <c r="G60" s="355">
        <f>'Capital Structure'!AC16</f>
        <v>9.5200000000000007E-2</v>
      </c>
      <c r="H60" s="355">
        <f t="shared" ref="H60:BL60" si="37">G60</f>
        <v>9.5200000000000007E-2</v>
      </c>
      <c r="I60" s="355">
        <f t="shared" si="37"/>
        <v>9.5200000000000007E-2</v>
      </c>
      <c r="J60" s="355">
        <f t="shared" si="37"/>
        <v>9.5200000000000007E-2</v>
      </c>
      <c r="K60" s="355">
        <f t="shared" si="37"/>
        <v>9.5200000000000007E-2</v>
      </c>
      <c r="L60" s="355">
        <f t="shared" si="37"/>
        <v>9.5200000000000007E-2</v>
      </c>
      <c r="M60" s="355">
        <f t="shared" si="37"/>
        <v>9.5200000000000007E-2</v>
      </c>
      <c r="N60" s="355">
        <f t="shared" si="37"/>
        <v>9.5200000000000007E-2</v>
      </c>
      <c r="O60" s="355">
        <f t="shared" si="37"/>
        <v>9.5200000000000007E-2</v>
      </c>
      <c r="P60" s="355">
        <f t="shared" si="37"/>
        <v>9.5200000000000007E-2</v>
      </c>
      <c r="Q60" s="355">
        <f t="shared" si="37"/>
        <v>9.5200000000000007E-2</v>
      </c>
      <c r="R60" s="355">
        <f t="shared" si="37"/>
        <v>9.5200000000000007E-2</v>
      </c>
      <c r="S60" s="355">
        <f t="shared" si="37"/>
        <v>9.5200000000000007E-2</v>
      </c>
      <c r="T60" s="355">
        <f t="shared" si="37"/>
        <v>9.5200000000000007E-2</v>
      </c>
      <c r="U60" s="355">
        <f t="shared" si="37"/>
        <v>9.5200000000000007E-2</v>
      </c>
      <c r="V60" s="355">
        <f t="shared" si="37"/>
        <v>9.5200000000000007E-2</v>
      </c>
      <c r="W60" s="355">
        <f t="shared" si="37"/>
        <v>9.5200000000000007E-2</v>
      </c>
      <c r="X60" s="355">
        <f t="shared" si="37"/>
        <v>9.5200000000000007E-2</v>
      </c>
      <c r="Y60" s="355">
        <f t="shared" si="37"/>
        <v>9.5200000000000007E-2</v>
      </c>
      <c r="Z60" s="355">
        <f t="shared" si="37"/>
        <v>9.5200000000000007E-2</v>
      </c>
      <c r="AA60" s="355">
        <f t="shared" si="37"/>
        <v>9.5200000000000007E-2</v>
      </c>
      <c r="AB60" s="355">
        <f t="shared" si="37"/>
        <v>9.5200000000000007E-2</v>
      </c>
      <c r="AC60" s="355">
        <f t="shared" si="37"/>
        <v>9.5200000000000007E-2</v>
      </c>
      <c r="AD60" s="355">
        <f t="shared" si="37"/>
        <v>9.5200000000000007E-2</v>
      </c>
      <c r="AE60" s="355">
        <f t="shared" si="37"/>
        <v>9.5200000000000007E-2</v>
      </c>
      <c r="AF60" s="355">
        <f t="shared" si="37"/>
        <v>9.5200000000000007E-2</v>
      </c>
      <c r="AG60" s="355">
        <f t="shared" si="37"/>
        <v>9.5200000000000007E-2</v>
      </c>
      <c r="AH60" s="355">
        <f t="shared" si="37"/>
        <v>9.5200000000000007E-2</v>
      </c>
      <c r="AI60" s="355">
        <f t="shared" si="37"/>
        <v>9.5200000000000007E-2</v>
      </c>
      <c r="AJ60" s="355">
        <f t="shared" si="37"/>
        <v>9.5200000000000007E-2</v>
      </c>
      <c r="AK60" s="355">
        <f t="shared" si="37"/>
        <v>9.5200000000000007E-2</v>
      </c>
      <c r="AL60" s="355">
        <f t="shared" si="37"/>
        <v>9.5200000000000007E-2</v>
      </c>
      <c r="AM60" s="355">
        <f t="shared" si="37"/>
        <v>9.5200000000000007E-2</v>
      </c>
      <c r="AN60" s="355">
        <f t="shared" si="37"/>
        <v>9.5200000000000007E-2</v>
      </c>
      <c r="AO60" s="355">
        <f t="shared" si="37"/>
        <v>9.5200000000000007E-2</v>
      </c>
      <c r="AP60" s="355">
        <f t="shared" si="37"/>
        <v>9.5200000000000007E-2</v>
      </c>
      <c r="AQ60" s="355">
        <f t="shared" si="37"/>
        <v>9.5200000000000007E-2</v>
      </c>
      <c r="AR60" s="355">
        <f t="shared" si="37"/>
        <v>9.5200000000000007E-2</v>
      </c>
      <c r="AS60" s="355">
        <f t="shared" si="37"/>
        <v>9.5200000000000007E-2</v>
      </c>
      <c r="AT60" s="355">
        <f t="shared" si="37"/>
        <v>9.5200000000000007E-2</v>
      </c>
      <c r="AU60" s="355">
        <f t="shared" si="37"/>
        <v>9.5200000000000007E-2</v>
      </c>
      <c r="AV60" s="355">
        <f t="shared" si="37"/>
        <v>9.5200000000000007E-2</v>
      </c>
      <c r="AW60" s="355">
        <f t="shared" si="37"/>
        <v>9.5200000000000007E-2</v>
      </c>
      <c r="AX60" s="355">
        <f t="shared" si="37"/>
        <v>9.5200000000000007E-2</v>
      </c>
      <c r="AY60" s="355">
        <f t="shared" si="37"/>
        <v>9.5200000000000007E-2</v>
      </c>
      <c r="AZ60" s="355">
        <f t="shared" si="37"/>
        <v>9.5200000000000007E-2</v>
      </c>
      <c r="BA60" s="355">
        <f t="shared" si="37"/>
        <v>9.5200000000000007E-2</v>
      </c>
      <c r="BB60" s="355">
        <f t="shared" si="37"/>
        <v>9.5200000000000007E-2</v>
      </c>
      <c r="BC60" s="355">
        <f t="shared" si="37"/>
        <v>9.5200000000000007E-2</v>
      </c>
      <c r="BD60" s="355">
        <f t="shared" si="37"/>
        <v>9.5200000000000007E-2</v>
      </c>
      <c r="BE60" s="355">
        <f t="shared" si="37"/>
        <v>9.5200000000000007E-2</v>
      </c>
      <c r="BF60" s="355">
        <f t="shared" si="37"/>
        <v>9.5200000000000007E-2</v>
      </c>
      <c r="BG60" s="355">
        <f t="shared" si="37"/>
        <v>9.5200000000000007E-2</v>
      </c>
      <c r="BH60" s="355">
        <f t="shared" si="37"/>
        <v>9.5200000000000007E-2</v>
      </c>
      <c r="BI60" s="355">
        <f t="shared" si="37"/>
        <v>9.5200000000000007E-2</v>
      </c>
      <c r="BJ60" s="355">
        <f t="shared" si="37"/>
        <v>9.5200000000000007E-2</v>
      </c>
      <c r="BK60" s="355">
        <f t="shared" si="37"/>
        <v>9.5200000000000007E-2</v>
      </c>
      <c r="BL60" s="355">
        <f t="shared" si="37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8">+B59*B60</f>
        <v>0</v>
      </c>
      <c r="C61" s="72">
        <f t="shared" si="38"/>
        <v>0</v>
      </c>
      <c r="D61" s="72">
        <f t="shared" si="38"/>
        <v>0</v>
      </c>
      <c r="E61" s="72">
        <f t="shared" si="38"/>
        <v>0</v>
      </c>
      <c r="F61" s="72">
        <f>+F59*F60</f>
        <v>0</v>
      </c>
      <c r="G61" s="72">
        <f t="shared" ref="G61:BL61" si="39">+G59*G60</f>
        <v>0</v>
      </c>
      <c r="H61" s="72">
        <f t="shared" si="39"/>
        <v>0</v>
      </c>
      <c r="I61" s="72">
        <f t="shared" si="39"/>
        <v>0</v>
      </c>
      <c r="J61" s="72">
        <f t="shared" si="39"/>
        <v>0</v>
      </c>
      <c r="K61" s="72">
        <f t="shared" si="39"/>
        <v>0</v>
      </c>
      <c r="L61" s="72">
        <f t="shared" si="39"/>
        <v>0</v>
      </c>
      <c r="M61" s="72">
        <f t="shared" si="39"/>
        <v>4.4573210740753151</v>
      </c>
      <c r="N61" s="72">
        <f t="shared" si="39"/>
        <v>8.7338465666395528</v>
      </c>
      <c r="O61" s="72">
        <f t="shared" si="39"/>
        <v>8.3791031903193538</v>
      </c>
      <c r="P61" s="72">
        <f t="shared" si="39"/>
        <v>8.0375247471051434</v>
      </c>
      <c r="Q61" s="72">
        <f t="shared" si="39"/>
        <v>7.7081257621578869</v>
      </c>
      <c r="R61" s="72">
        <f t="shared" si="39"/>
        <v>7.3899965663954106</v>
      </c>
      <c r="S61" s="72">
        <f t="shared" si="39"/>
        <v>7.0822906621995729</v>
      </c>
      <c r="T61" s="72">
        <f t="shared" si="39"/>
        <v>6.7842247234162736</v>
      </c>
      <c r="U61" s="72">
        <f t="shared" si="39"/>
        <v>6.4915409933692043</v>
      </c>
      <c r="V61" s="72">
        <f t="shared" si="39"/>
        <v>6.1996153208906168</v>
      </c>
      <c r="W61" s="72">
        <f t="shared" si="39"/>
        <v>5.9076896484120294</v>
      </c>
      <c r="X61" s="72">
        <f t="shared" si="39"/>
        <v>5.615763975933441</v>
      </c>
      <c r="Y61" s="72">
        <f t="shared" si="39"/>
        <v>5.3238383034548544</v>
      </c>
      <c r="Z61" s="72">
        <f t="shared" si="39"/>
        <v>5.031912630976267</v>
      </c>
      <c r="AA61" s="72">
        <f t="shared" si="39"/>
        <v>4.7399869584976795</v>
      </c>
      <c r="AB61" s="72">
        <f t="shared" si="39"/>
        <v>4.448061286019092</v>
      </c>
      <c r="AC61" s="72">
        <f t="shared" si="39"/>
        <v>4.1561356135405054</v>
      </c>
      <c r="AD61" s="72">
        <f t="shared" si="39"/>
        <v>3.8642099410619166</v>
      </c>
      <c r="AE61" s="72">
        <f t="shared" si="39"/>
        <v>3.57228426858333</v>
      </c>
      <c r="AF61" s="72">
        <f t="shared" si="39"/>
        <v>3.2803585961047421</v>
      </c>
      <c r="AG61" s="72">
        <f t="shared" si="39"/>
        <v>3.0166200308809081</v>
      </c>
      <c r="AH61" s="72">
        <f t="shared" si="39"/>
        <v>2.8092556801665793</v>
      </c>
      <c r="AI61" s="72">
        <f t="shared" si="39"/>
        <v>2.630078436707004</v>
      </c>
      <c r="AJ61" s="72">
        <f t="shared" si="39"/>
        <v>2.4509011932474283</v>
      </c>
      <c r="AK61" s="72">
        <f t="shared" si="39"/>
        <v>2.271723949787853</v>
      </c>
      <c r="AL61" s="72">
        <f t="shared" si="39"/>
        <v>2.0925467063282768</v>
      </c>
      <c r="AM61" s="72">
        <f t="shared" si="39"/>
        <v>1.913369462868701</v>
      </c>
      <c r="AN61" s="72">
        <f t="shared" si="39"/>
        <v>1.7341922194091253</v>
      </c>
      <c r="AO61" s="72">
        <f t="shared" si="39"/>
        <v>1.555014975949548</v>
      </c>
      <c r="AP61" s="72">
        <f t="shared" si="39"/>
        <v>1.3758377324899729</v>
      </c>
      <c r="AQ61" s="72">
        <f t="shared" si="39"/>
        <v>1.1966604890303951</v>
      </c>
      <c r="AR61" s="72">
        <f t="shared" si="39"/>
        <v>1.01748324557082</v>
      </c>
      <c r="AS61" s="72">
        <f t="shared" si="39"/>
        <v>0.8383060021112424</v>
      </c>
      <c r="AT61" s="72">
        <f t="shared" si="39"/>
        <v>0.65912875865166731</v>
      </c>
      <c r="AU61" s="72">
        <f t="shared" si="39"/>
        <v>0.47995151519208973</v>
      </c>
      <c r="AV61" s="72">
        <f t="shared" si="39"/>
        <v>0.30077427173251459</v>
      </c>
      <c r="AW61" s="72">
        <f t="shared" si="39"/>
        <v>0.12159702827293693</v>
      </c>
      <c r="AX61" s="72">
        <f t="shared" si="39"/>
        <v>-5.7580215186638181E-2</v>
      </c>
      <c r="AY61" s="72">
        <f t="shared" si="39"/>
        <v>-0.23675745864621583</v>
      </c>
      <c r="AZ61" s="72">
        <f t="shared" si="39"/>
        <v>-0.41593470210579098</v>
      </c>
      <c r="BA61" s="72">
        <f t="shared" si="39"/>
        <v>-0.59511194556536862</v>
      </c>
      <c r="BB61" s="72">
        <f t="shared" si="39"/>
        <v>-0.7742891890249437</v>
      </c>
      <c r="BC61" s="72">
        <f t="shared" si="39"/>
        <v>-0.95346643248452145</v>
      </c>
      <c r="BD61" s="72">
        <f t="shared" si="39"/>
        <v>-1.1326436759440965</v>
      </c>
      <c r="BE61" s="72">
        <f t="shared" si="39"/>
        <v>-1.3118209194036743</v>
      </c>
      <c r="BF61" s="72">
        <f t="shared" si="39"/>
        <v>-1.4909981628632494</v>
      </c>
      <c r="BG61" s="72">
        <f t="shared" si="39"/>
        <v>-1.6701754063228269</v>
      </c>
      <c r="BH61" s="72">
        <f t="shared" si="39"/>
        <v>-1.8493526497824018</v>
      </c>
      <c r="BI61" s="72">
        <f t="shared" si="39"/>
        <v>-2.0285298932419797</v>
      </c>
      <c r="BJ61" s="72">
        <f t="shared" si="39"/>
        <v>-1.0591350632427319</v>
      </c>
      <c r="BK61" s="72">
        <f t="shared" si="39"/>
        <v>-1.5161151369634147E-4</v>
      </c>
      <c r="BL61" s="72">
        <f t="shared" si="39"/>
        <v>-1.5161151369634147E-4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40">B56</f>
        <v>0</v>
      </c>
      <c r="C62" s="65">
        <f t="shared" si="40"/>
        <v>0</v>
      </c>
      <c r="D62" s="65">
        <f t="shared" si="40"/>
        <v>0</v>
      </c>
      <c r="E62" s="65">
        <f t="shared" si="40"/>
        <v>0</v>
      </c>
      <c r="F62" s="65">
        <f t="shared" si="40"/>
        <v>0</v>
      </c>
      <c r="G62" s="65">
        <f t="shared" si="40"/>
        <v>0</v>
      </c>
      <c r="H62" s="65">
        <f t="shared" si="40"/>
        <v>0</v>
      </c>
      <c r="I62" s="65">
        <f t="shared" si="40"/>
        <v>0</v>
      </c>
      <c r="J62" s="65">
        <f t="shared" si="40"/>
        <v>0</v>
      </c>
      <c r="K62" s="65">
        <f t="shared" si="40"/>
        <v>0</v>
      </c>
      <c r="L62" s="65">
        <f t="shared" si="40"/>
        <v>0</v>
      </c>
      <c r="M62" s="65">
        <f t="shared" si="40"/>
        <v>7.5504371490464575</v>
      </c>
      <c r="N62" s="65">
        <f t="shared" si="40"/>
        <v>7.5504371490464575</v>
      </c>
      <c r="O62" s="65">
        <f t="shared" si="40"/>
        <v>7.5504371490464575</v>
      </c>
      <c r="P62" s="65">
        <f t="shared" si="40"/>
        <v>7.5504371490464575</v>
      </c>
      <c r="Q62" s="65">
        <f t="shared" si="40"/>
        <v>7.5504371490464575</v>
      </c>
      <c r="R62" s="65">
        <f t="shared" si="40"/>
        <v>7.5504371490464575</v>
      </c>
      <c r="S62" s="65">
        <f t="shared" si="40"/>
        <v>7.5504371490464575</v>
      </c>
      <c r="T62" s="65">
        <f t="shared" si="40"/>
        <v>7.5504371490464575</v>
      </c>
      <c r="U62" s="65">
        <f t="shared" si="40"/>
        <v>7.5504371490464575</v>
      </c>
      <c r="V62" s="65">
        <f t="shared" si="40"/>
        <v>7.5504371490464575</v>
      </c>
      <c r="W62" s="65">
        <f t="shared" si="40"/>
        <v>7.5504371490464575</v>
      </c>
      <c r="X62" s="65">
        <f t="shared" si="40"/>
        <v>7.5504371490464575</v>
      </c>
      <c r="Y62" s="65">
        <f t="shared" si="40"/>
        <v>7.5504371490464575</v>
      </c>
      <c r="Z62" s="65">
        <f t="shared" si="40"/>
        <v>7.5504371490464575</v>
      </c>
      <c r="AA62" s="65">
        <f t="shared" si="40"/>
        <v>7.5504371490464575</v>
      </c>
      <c r="AB62" s="65">
        <f t="shared" si="40"/>
        <v>7.5504371490464575</v>
      </c>
      <c r="AC62" s="65">
        <f t="shared" si="40"/>
        <v>7.5504371490464575</v>
      </c>
      <c r="AD62" s="65">
        <f t="shared" si="40"/>
        <v>7.5504371490464575</v>
      </c>
      <c r="AE62" s="65">
        <f t="shared" si="40"/>
        <v>7.5504371490464575</v>
      </c>
      <c r="AF62" s="65">
        <f t="shared" si="40"/>
        <v>7.5504371490464575</v>
      </c>
      <c r="AG62" s="65">
        <f t="shared" si="40"/>
        <v>7.5504371490464575</v>
      </c>
      <c r="AH62" s="65">
        <f t="shared" si="40"/>
        <v>7.5504371490464575</v>
      </c>
      <c r="AI62" s="65">
        <f t="shared" si="40"/>
        <v>7.5504371490464575</v>
      </c>
      <c r="AJ62" s="65">
        <f t="shared" si="40"/>
        <v>7.5504371490464575</v>
      </c>
      <c r="AK62" s="65">
        <f t="shared" si="40"/>
        <v>7.5504371490464575</v>
      </c>
      <c r="AL62" s="65">
        <f t="shared" si="40"/>
        <v>7.5504371490464575</v>
      </c>
      <c r="AM62" s="65">
        <f t="shared" si="40"/>
        <v>7.5504371490464575</v>
      </c>
      <c r="AN62" s="65">
        <f t="shared" si="40"/>
        <v>7.5504371490464575</v>
      </c>
      <c r="AO62" s="65">
        <f t="shared" si="40"/>
        <v>7.5504371490464575</v>
      </c>
      <c r="AP62" s="65">
        <f t="shared" si="40"/>
        <v>7.5504371490464575</v>
      </c>
      <c r="AQ62" s="65">
        <f t="shared" si="40"/>
        <v>7.5504371490464575</v>
      </c>
      <c r="AR62" s="65">
        <f t="shared" si="40"/>
        <v>7.5504371490464575</v>
      </c>
      <c r="AS62" s="65">
        <f t="shared" si="40"/>
        <v>7.5504371490464575</v>
      </c>
      <c r="AT62" s="65">
        <f t="shared" si="40"/>
        <v>7.5504371490464575</v>
      </c>
      <c r="AU62" s="65">
        <f t="shared" si="40"/>
        <v>7.5504371490464575</v>
      </c>
      <c r="AV62" s="65">
        <f t="shared" si="40"/>
        <v>7.5504371490464575</v>
      </c>
      <c r="AW62" s="65">
        <f t="shared" si="40"/>
        <v>7.5504371490464575</v>
      </c>
      <c r="AX62" s="65">
        <f t="shared" si="40"/>
        <v>7.5504371490464575</v>
      </c>
      <c r="AY62" s="65">
        <f t="shared" si="40"/>
        <v>7.5504371490464575</v>
      </c>
      <c r="AZ62" s="65">
        <f t="shared" si="40"/>
        <v>7.5504371490464575</v>
      </c>
      <c r="BA62" s="65">
        <f t="shared" si="40"/>
        <v>7.5504371490464575</v>
      </c>
      <c r="BB62" s="65">
        <f t="shared" si="40"/>
        <v>7.5504371490464575</v>
      </c>
      <c r="BC62" s="65">
        <f t="shared" si="40"/>
        <v>7.5504371490464575</v>
      </c>
      <c r="BD62" s="65">
        <f t="shared" si="40"/>
        <v>7.5504371490464575</v>
      </c>
      <c r="BE62" s="65">
        <f t="shared" si="40"/>
        <v>7.5504371490464575</v>
      </c>
      <c r="BF62" s="65">
        <f t="shared" si="40"/>
        <v>7.5504371490464575</v>
      </c>
      <c r="BG62" s="65">
        <f t="shared" si="40"/>
        <v>7.5504371490464575</v>
      </c>
      <c r="BH62" s="65">
        <f t="shared" si="40"/>
        <v>7.5504371490464575</v>
      </c>
      <c r="BI62" s="65">
        <f t="shared" si="40"/>
        <v>7.5504371490464575</v>
      </c>
      <c r="BJ62" s="65">
        <f t="shared" si="40"/>
        <v>2.72450406728671</v>
      </c>
      <c r="BK62" s="65">
        <f t="shared" si="40"/>
        <v>0</v>
      </c>
      <c r="BL62" s="65">
        <f t="shared" si="40"/>
        <v>0</v>
      </c>
      <c r="BM62" s="35"/>
      <c r="BN62" s="72">
        <f>SUM(B62:BM62)</f>
        <v>372.69592437056275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41">SUM(C61:C62)</f>
        <v>0</v>
      </c>
      <c r="D63" s="72">
        <f t="shared" si="41"/>
        <v>0</v>
      </c>
      <c r="E63" s="72">
        <f t="shared" si="41"/>
        <v>0</v>
      </c>
      <c r="F63" s="72">
        <f t="shared" si="41"/>
        <v>0</v>
      </c>
      <c r="G63" s="72">
        <f t="shared" si="41"/>
        <v>0</v>
      </c>
      <c r="H63" s="72">
        <f t="shared" si="41"/>
        <v>0</v>
      </c>
      <c r="I63" s="72">
        <f t="shared" si="41"/>
        <v>0</v>
      </c>
      <c r="J63" s="72">
        <f t="shared" si="41"/>
        <v>0</v>
      </c>
      <c r="K63" s="72">
        <f t="shared" si="41"/>
        <v>0</v>
      </c>
      <c r="L63" s="72">
        <f t="shared" si="41"/>
        <v>0</v>
      </c>
      <c r="M63" s="72">
        <f t="shared" si="41"/>
        <v>12.007758223121773</v>
      </c>
      <c r="N63" s="72">
        <f t="shared" si="41"/>
        <v>16.284283715686009</v>
      </c>
      <c r="O63" s="72">
        <f t="shared" si="41"/>
        <v>15.929540339365811</v>
      </c>
      <c r="P63" s="72">
        <f t="shared" si="41"/>
        <v>15.587961896151601</v>
      </c>
      <c r="Q63" s="72">
        <f t="shared" si="41"/>
        <v>15.258562911204343</v>
      </c>
      <c r="R63" s="72">
        <f t="shared" si="41"/>
        <v>14.940433715441868</v>
      </c>
      <c r="S63" s="72">
        <f t="shared" si="41"/>
        <v>14.632727811246031</v>
      </c>
      <c r="T63" s="72">
        <f t="shared" si="41"/>
        <v>14.334661872462732</v>
      </c>
      <c r="U63" s="72">
        <f t="shared" si="41"/>
        <v>14.041978142415662</v>
      </c>
      <c r="V63" s="72">
        <f t="shared" si="41"/>
        <v>13.750052469937074</v>
      </c>
      <c r="W63" s="72">
        <f t="shared" si="41"/>
        <v>13.458126797458487</v>
      </c>
      <c r="X63" s="72">
        <f t="shared" si="41"/>
        <v>13.166201124979899</v>
      </c>
      <c r="Y63" s="72">
        <f t="shared" si="41"/>
        <v>12.874275452501312</v>
      </c>
      <c r="Z63" s="72">
        <f t="shared" si="41"/>
        <v>12.582349780022724</v>
      </c>
      <c r="AA63" s="72">
        <f t="shared" si="41"/>
        <v>12.290424107544137</v>
      </c>
      <c r="AB63" s="72">
        <f t="shared" si="41"/>
        <v>11.998498435065549</v>
      </c>
      <c r="AC63" s="72">
        <f t="shared" si="41"/>
        <v>11.706572762586962</v>
      </c>
      <c r="AD63" s="72">
        <f t="shared" si="41"/>
        <v>11.414647090108375</v>
      </c>
      <c r="AE63" s="72">
        <f t="shared" si="41"/>
        <v>11.122721417629787</v>
      </c>
      <c r="AF63" s="72">
        <f t="shared" si="41"/>
        <v>10.8307957451512</v>
      </c>
      <c r="AG63" s="72">
        <f t="shared" si="41"/>
        <v>10.567057179927366</v>
      </c>
      <c r="AH63" s="72">
        <f t="shared" si="41"/>
        <v>10.359692829213037</v>
      </c>
      <c r="AI63" s="72">
        <f t="shared" si="41"/>
        <v>10.180515585753461</v>
      </c>
      <c r="AJ63" s="72">
        <f t="shared" si="41"/>
        <v>10.001338342293886</v>
      </c>
      <c r="AK63" s="72">
        <f t="shared" si="41"/>
        <v>9.8221610988343109</v>
      </c>
      <c r="AL63" s="72">
        <f t="shared" si="41"/>
        <v>9.6429838553747338</v>
      </c>
      <c r="AM63" s="72">
        <f t="shared" si="41"/>
        <v>9.4638066119151585</v>
      </c>
      <c r="AN63" s="72">
        <f t="shared" si="41"/>
        <v>9.2846293684555832</v>
      </c>
      <c r="AO63" s="72">
        <f t="shared" si="41"/>
        <v>9.1054521249960061</v>
      </c>
      <c r="AP63" s="72">
        <f t="shared" si="41"/>
        <v>8.9262748815364308</v>
      </c>
      <c r="AQ63" s="72">
        <f t="shared" si="41"/>
        <v>8.7470976380768519</v>
      </c>
      <c r="AR63" s="72">
        <f t="shared" si="41"/>
        <v>8.5679203946172784</v>
      </c>
      <c r="AS63" s="72">
        <f t="shared" si="41"/>
        <v>8.3887431511576995</v>
      </c>
      <c r="AT63" s="72">
        <f t="shared" si="41"/>
        <v>8.2095659076981242</v>
      </c>
      <c r="AU63" s="72">
        <f t="shared" si="41"/>
        <v>8.0303886642385471</v>
      </c>
      <c r="AV63" s="72">
        <f t="shared" si="41"/>
        <v>7.8512114207789718</v>
      </c>
      <c r="AW63" s="72">
        <f t="shared" si="41"/>
        <v>7.6720341773193947</v>
      </c>
      <c r="AX63" s="72">
        <f t="shared" si="41"/>
        <v>7.4928569338598194</v>
      </c>
      <c r="AY63" s="72">
        <f t="shared" si="41"/>
        <v>7.3136796904002415</v>
      </c>
      <c r="AZ63" s="72">
        <f t="shared" si="41"/>
        <v>7.1345024469406662</v>
      </c>
      <c r="BA63" s="72">
        <f t="shared" si="41"/>
        <v>6.9553252034810891</v>
      </c>
      <c r="BB63" s="72">
        <f t="shared" si="41"/>
        <v>6.7761479600215138</v>
      </c>
      <c r="BC63" s="72">
        <f t="shared" si="41"/>
        <v>6.5969707165619358</v>
      </c>
      <c r="BD63" s="72">
        <f t="shared" si="41"/>
        <v>6.4177934731023605</v>
      </c>
      <c r="BE63" s="72">
        <f t="shared" si="41"/>
        <v>6.2386162296427834</v>
      </c>
      <c r="BF63" s="72">
        <f t="shared" si="41"/>
        <v>6.0594389861832081</v>
      </c>
      <c r="BG63" s="72">
        <f t="shared" si="41"/>
        <v>5.880261742723631</v>
      </c>
      <c r="BH63" s="72">
        <f t="shared" si="41"/>
        <v>5.7010844992640557</v>
      </c>
      <c r="BI63" s="72">
        <f t="shared" si="41"/>
        <v>5.5219072558044777</v>
      </c>
      <c r="BJ63" s="72">
        <f t="shared" si="41"/>
        <v>1.6653690040439781</v>
      </c>
      <c r="BK63" s="72">
        <f t="shared" si="41"/>
        <v>-1.5161151369634147E-4</v>
      </c>
      <c r="BL63" s="72">
        <f t="shared" si="41"/>
        <v>-1.5161151369634147E-4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42">F64</f>
        <v>1.0297600659046442</v>
      </c>
      <c r="H64" s="211">
        <f t="shared" si="42"/>
        <v>1.0297600659046442</v>
      </c>
      <c r="I64" s="211">
        <f t="shared" si="42"/>
        <v>1.0297600659046442</v>
      </c>
      <c r="J64" s="211">
        <f t="shared" si="42"/>
        <v>1.0297600659046442</v>
      </c>
      <c r="K64" s="211">
        <f t="shared" si="42"/>
        <v>1.0297600659046442</v>
      </c>
      <c r="L64" s="211">
        <f t="shared" si="42"/>
        <v>1.0297600659046442</v>
      </c>
      <c r="M64" s="211">
        <f t="shared" si="42"/>
        <v>1.0297600659046442</v>
      </c>
      <c r="N64" s="211">
        <f t="shared" si="42"/>
        <v>1.0297600659046442</v>
      </c>
      <c r="O64" s="211">
        <f t="shared" si="42"/>
        <v>1.0297600659046442</v>
      </c>
      <c r="P64" s="211">
        <f t="shared" si="42"/>
        <v>1.0297600659046442</v>
      </c>
      <c r="Q64" s="211">
        <f t="shared" si="42"/>
        <v>1.0297600659046442</v>
      </c>
      <c r="R64" s="211">
        <f t="shared" si="42"/>
        <v>1.0297600659046442</v>
      </c>
      <c r="S64" s="211">
        <f t="shared" si="42"/>
        <v>1.0297600659046442</v>
      </c>
      <c r="T64" s="211">
        <f t="shared" si="42"/>
        <v>1.0297600659046442</v>
      </c>
      <c r="U64" s="211">
        <f t="shared" si="42"/>
        <v>1.0297600659046442</v>
      </c>
      <c r="V64" s="211">
        <f t="shared" si="42"/>
        <v>1.0297600659046442</v>
      </c>
      <c r="W64" s="211">
        <f t="shared" si="42"/>
        <v>1.0297600659046442</v>
      </c>
      <c r="X64" s="211">
        <f t="shared" si="42"/>
        <v>1.0297600659046442</v>
      </c>
      <c r="Y64" s="211">
        <f t="shared" si="42"/>
        <v>1.0297600659046442</v>
      </c>
      <c r="Z64" s="211">
        <f t="shared" si="42"/>
        <v>1.0297600659046442</v>
      </c>
      <c r="AA64" s="211">
        <f t="shared" si="42"/>
        <v>1.0297600659046442</v>
      </c>
      <c r="AB64" s="211">
        <f t="shared" si="42"/>
        <v>1.0297600659046442</v>
      </c>
      <c r="AC64" s="211">
        <f t="shared" si="42"/>
        <v>1.0297600659046442</v>
      </c>
      <c r="AD64" s="211">
        <f t="shared" si="42"/>
        <v>1.0297600659046442</v>
      </c>
      <c r="AE64" s="211">
        <f t="shared" si="42"/>
        <v>1.0297600659046442</v>
      </c>
      <c r="AF64" s="211">
        <f t="shared" si="42"/>
        <v>1.0297600659046442</v>
      </c>
      <c r="AG64" s="211">
        <f t="shared" si="42"/>
        <v>1.0297600659046442</v>
      </c>
      <c r="AH64" s="211">
        <f t="shared" si="42"/>
        <v>1.0297600659046442</v>
      </c>
      <c r="AI64" s="211">
        <f t="shared" si="42"/>
        <v>1.0297600659046442</v>
      </c>
      <c r="AJ64" s="211">
        <f t="shared" si="42"/>
        <v>1.0297600659046442</v>
      </c>
      <c r="AK64" s="211">
        <f t="shared" si="42"/>
        <v>1.0297600659046442</v>
      </c>
      <c r="AL64" s="211">
        <f t="shared" si="42"/>
        <v>1.0297600659046442</v>
      </c>
      <c r="AM64" s="211">
        <f t="shared" si="42"/>
        <v>1.0297600659046442</v>
      </c>
      <c r="AN64" s="211">
        <f t="shared" si="42"/>
        <v>1.0297600659046442</v>
      </c>
      <c r="AO64" s="211">
        <f t="shared" si="42"/>
        <v>1.0297600659046442</v>
      </c>
      <c r="AP64" s="211">
        <f t="shared" si="42"/>
        <v>1.0297600659046442</v>
      </c>
      <c r="AQ64" s="211">
        <f t="shared" si="42"/>
        <v>1.0297600659046442</v>
      </c>
      <c r="AR64" s="211">
        <f t="shared" si="42"/>
        <v>1.0297600659046442</v>
      </c>
      <c r="AS64" s="211">
        <f t="shared" si="42"/>
        <v>1.0297600659046442</v>
      </c>
      <c r="AT64" s="211">
        <f t="shared" si="42"/>
        <v>1.0297600659046442</v>
      </c>
      <c r="AU64" s="211">
        <f t="shared" si="42"/>
        <v>1.0297600659046442</v>
      </c>
      <c r="AV64" s="211">
        <f t="shared" si="42"/>
        <v>1.0297600659046442</v>
      </c>
      <c r="AW64" s="211">
        <f t="shared" si="42"/>
        <v>1.0297600659046442</v>
      </c>
      <c r="AX64" s="211">
        <f t="shared" si="42"/>
        <v>1.0297600659046442</v>
      </c>
      <c r="AY64" s="211">
        <f t="shared" si="42"/>
        <v>1.0297600659046442</v>
      </c>
      <c r="AZ64" s="211">
        <f t="shared" si="42"/>
        <v>1.0297600659046442</v>
      </c>
      <c r="BA64" s="211">
        <f t="shared" si="42"/>
        <v>1.0297600659046442</v>
      </c>
      <c r="BB64" s="211">
        <f t="shared" si="42"/>
        <v>1.0297600659046442</v>
      </c>
      <c r="BC64" s="211">
        <f t="shared" si="42"/>
        <v>1.0297600659046442</v>
      </c>
      <c r="BD64" s="211">
        <f t="shared" si="42"/>
        <v>1.0297600659046442</v>
      </c>
      <c r="BE64" s="211">
        <f t="shared" si="42"/>
        <v>1.0297600659046442</v>
      </c>
      <c r="BF64" s="211">
        <f t="shared" si="42"/>
        <v>1.0297600659046442</v>
      </c>
      <c r="BG64" s="211">
        <f t="shared" si="42"/>
        <v>1.0297600659046442</v>
      </c>
      <c r="BH64" s="211">
        <f t="shared" si="42"/>
        <v>1.0297600659046442</v>
      </c>
      <c r="BI64" s="211">
        <f t="shared" si="42"/>
        <v>1.0297600659046442</v>
      </c>
      <c r="BJ64" s="211">
        <f t="shared" si="42"/>
        <v>1.0297600659046442</v>
      </c>
      <c r="BK64" s="211">
        <f t="shared" si="42"/>
        <v>1.0297600659046442</v>
      </c>
      <c r="BL64" s="211">
        <f t="shared" si="42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43">C63*C64</f>
        <v>0</v>
      </c>
      <c r="D65" s="116">
        <f t="shared" si="43"/>
        <v>0</v>
      </c>
      <c r="E65" s="116">
        <f t="shared" si="43"/>
        <v>0</v>
      </c>
      <c r="F65" s="116">
        <f t="shared" si="43"/>
        <v>0</v>
      </c>
      <c r="G65" s="116">
        <f t="shared" si="43"/>
        <v>0</v>
      </c>
      <c r="H65" s="116">
        <f t="shared" si="43"/>
        <v>0</v>
      </c>
      <c r="I65" s="116">
        <f t="shared" si="43"/>
        <v>0</v>
      </c>
      <c r="J65" s="116">
        <f t="shared" si="43"/>
        <v>0</v>
      </c>
      <c r="K65" s="116">
        <f t="shared" si="43"/>
        <v>0</v>
      </c>
      <c r="L65" s="116">
        <f t="shared" si="43"/>
        <v>0</v>
      </c>
      <c r="M65" s="116">
        <f t="shared" si="43"/>
        <v>12.36510989920891</v>
      </c>
      <c r="N65" s="116">
        <f t="shared" si="43"/>
        <v>16.768905072274748</v>
      </c>
      <c r="O65" s="116">
        <f t="shared" si="43"/>
        <v>16.403604509696027</v>
      </c>
      <c r="P65" s="116">
        <f t="shared" si="43"/>
        <v>16.051860669500154</v>
      </c>
      <c r="Q65" s="116">
        <f t="shared" si="43"/>
        <v>15.712658749051945</v>
      </c>
      <c r="R65" s="116">
        <f t="shared" si="43"/>
        <v>15.385062007457385</v>
      </c>
      <c r="S65" s="116">
        <f t="shared" si="43"/>
        <v>15.068198755273434</v>
      </c>
      <c r="T65" s="116">
        <f t="shared" si="43"/>
        <v>14.761262354508013</v>
      </c>
      <c r="U65" s="116">
        <f t="shared" si="43"/>
        <v>14.459868337365526</v>
      </c>
      <c r="V65" s="116">
        <f t="shared" si="43"/>
        <v>14.159254937634717</v>
      </c>
      <c r="W65" s="116">
        <f t="shared" si="43"/>
        <v>13.85864153790391</v>
      </c>
      <c r="X65" s="116">
        <f t="shared" si="43"/>
        <v>13.558028138173102</v>
      </c>
      <c r="Y65" s="116">
        <f t="shared" si="43"/>
        <v>13.257414738442295</v>
      </c>
      <c r="Z65" s="116">
        <f t="shared" si="43"/>
        <v>12.956801338711486</v>
      </c>
      <c r="AA65" s="116">
        <f t="shared" si="43"/>
        <v>12.656187938980679</v>
      </c>
      <c r="AB65" s="116">
        <f t="shared" si="43"/>
        <v>12.35557453924987</v>
      </c>
      <c r="AC65" s="116">
        <f t="shared" si="43"/>
        <v>12.054961139519063</v>
      </c>
      <c r="AD65" s="116">
        <f t="shared" si="43"/>
        <v>11.754347739788255</v>
      </c>
      <c r="AE65" s="116">
        <f t="shared" si="43"/>
        <v>11.453734340057448</v>
      </c>
      <c r="AF65" s="116">
        <f t="shared" si="43"/>
        <v>11.153120940326639</v>
      </c>
      <c r="AG65" s="116">
        <f t="shared" si="43"/>
        <v>10.881533498020147</v>
      </c>
      <c r="AH65" s="116">
        <f t="shared" si="43"/>
        <v>10.667997970562286</v>
      </c>
      <c r="AI65" s="116">
        <f t="shared" si="43"/>
        <v>10.483488400528742</v>
      </c>
      <c r="AJ65" s="116">
        <f t="shared" si="43"/>
        <v>10.298978830495198</v>
      </c>
      <c r="AK65" s="116">
        <f t="shared" si="43"/>
        <v>10.114469260461652</v>
      </c>
      <c r="AL65" s="116">
        <f t="shared" si="43"/>
        <v>9.929959690428106</v>
      </c>
      <c r="AM65" s="116">
        <f t="shared" si="43"/>
        <v>9.7454501203945618</v>
      </c>
      <c r="AN65" s="116">
        <f t="shared" si="43"/>
        <v>9.5609405503610159</v>
      </c>
      <c r="AO65" s="116">
        <f t="shared" si="43"/>
        <v>9.3764309803274699</v>
      </c>
      <c r="AP65" s="116">
        <f t="shared" si="43"/>
        <v>9.1919214102939257</v>
      </c>
      <c r="AQ65" s="116">
        <f t="shared" si="43"/>
        <v>9.0074118402603762</v>
      </c>
      <c r="AR65" s="116">
        <f t="shared" si="43"/>
        <v>8.8229022702268338</v>
      </c>
      <c r="AS65" s="116">
        <f t="shared" si="43"/>
        <v>8.6383927001932861</v>
      </c>
      <c r="AT65" s="116">
        <f t="shared" si="43"/>
        <v>8.4538831301597401</v>
      </c>
      <c r="AU65" s="116">
        <f t="shared" si="43"/>
        <v>8.2693735601261942</v>
      </c>
      <c r="AV65" s="116">
        <f t="shared" si="43"/>
        <v>8.08486399009265</v>
      </c>
      <c r="AW65" s="116">
        <f t="shared" si="43"/>
        <v>7.9003544200591023</v>
      </c>
      <c r="AX65" s="116">
        <f t="shared" si="43"/>
        <v>7.7158448500255581</v>
      </c>
      <c r="AY65" s="116">
        <f t="shared" si="43"/>
        <v>7.5313352799920104</v>
      </c>
      <c r="AZ65" s="116">
        <f t="shared" si="43"/>
        <v>7.3468257099584653</v>
      </c>
      <c r="BA65" s="116">
        <f t="shared" si="43"/>
        <v>7.1623161399249193</v>
      </c>
      <c r="BB65" s="116">
        <f t="shared" si="43"/>
        <v>6.9778065698913743</v>
      </c>
      <c r="BC65" s="116">
        <f t="shared" si="43"/>
        <v>6.7932969998578265</v>
      </c>
      <c r="BD65" s="116">
        <f t="shared" si="43"/>
        <v>6.6087874298242824</v>
      </c>
      <c r="BE65" s="116">
        <f t="shared" si="43"/>
        <v>6.4242778597907355</v>
      </c>
      <c r="BF65" s="116">
        <f t="shared" si="43"/>
        <v>6.2397682897571904</v>
      </c>
      <c r="BG65" s="116">
        <f t="shared" si="43"/>
        <v>6.0552587197236445</v>
      </c>
      <c r="BH65" s="116">
        <f t="shared" si="43"/>
        <v>5.8707491496900994</v>
      </c>
      <c r="BI65" s="116">
        <f t="shared" si="43"/>
        <v>5.6862395796565517</v>
      </c>
      <c r="BJ65" s="116">
        <f t="shared" si="43"/>
        <v>1.7149304953598785</v>
      </c>
      <c r="BK65" s="116">
        <f t="shared" si="43"/>
        <v>-1.5612348233584746E-4</v>
      </c>
      <c r="BL65" s="116">
        <f t="shared" si="43"/>
        <v>-1.5612348233584746E-4</v>
      </c>
      <c r="BM65" s="110"/>
      <c r="BN65" s="304">
        <f>SUM(B65:BM65)</f>
        <v>517.75007513260266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AG71" si="44">B20</f>
        <v>0</v>
      </c>
      <c r="C71" s="84">
        <f t="shared" si="44"/>
        <v>0</v>
      </c>
      <c r="D71" s="84">
        <f t="shared" si="44"/>
        <v>0</v>
      </c>
      <c r="E71" s="84">
        <f t="shared" si="44"/>
        <v>0</v>
      </c>
      <c r="F71" s="84">
        <f t="shared" si="44"/>
        <v>0</v>
      </c>
      <c r="G71" s="84">
        <f t="shared" si="44"/>
        <v>0</v>
      </c>
      <c r="H71" s="84">
        <f t="shared" si="44"/>
        <v>0</v>
      </c>
      <c r="I71" s="84">
        <f t="shared" si="44"/>
        <v>0</v>
      </c>
      <c r="J71" s="84">
        <f t="shared" si="44"/>
        <v>0</v>
      </c>
      <c r="K71" s="84">
        <f t="shared" si="44"/>
        <v>0</v>
      </c>
      <c r="L71" s="84">
        <f t="shared" si="44"/>
        <v>0</v>
      </c>
      <c r="M71" s="84">
        <f t="shared" si="44"/>
        <v>96.518661635194945</v>
      </c>
      <c r="N71" s="84">
        <f t="shared" si="44"/>
        <v>0</v>
      </c>
      <c r="O71" s="84">
        <f t="shared" si="44"/>
        <v>0</v>
      </c>
      <c r="P71" s="84">
        <f t="shared" si="44"/>
        <v>0</v>
      </c>
      <c r="Q71" s="84">
        <f t="shared" si="44"/>
        <v>0</v>
      </c>
      <c r="R71" s="84">
        <f t="shared" si="44"/>
        <v>0</v>
      </c>
      <c r="S71" s="84">
        <f t="shared" si="44"/>
        <v>0</v>
      </c>
      <c r="T71" s="84">
        <f t="shared" si="44"/>
        <v>0</v>
      </c>
      <c r="U71" s="84">
        <f t="shared" si="44"/>
        <v>0</v>
      </c>
      <c r="V71" s="84">
        <f t="shared" si="44"/>
        <v>0</v>
      </c>
      <c r="W71" s="84">
        <f t="shared" si="44"/>
        <v>0</v>
      </c>
      <c r="X71" s="84">
        <f t="shared" si="44"/>
        <v>0</v>
      </c>
      <c r="Y71" s="84">
        <f t="shared" si="44"/>
        <v>0</v>
      </c>
      <c r="Z71" s="84">
        <f t="shared" si="44"/>
        <v>0</v>
      </c>
      <c r="AA71" s="84">
        <f t="shared" si="44"/>
        <v>0</v>
      </c>
      <c r="AB71" s="84">
        <f t="shared" si="44"/>
        <v>0</v>
      </c>
      <c r="AC71" s="84">
        <f t="shared" si="44"/>
        <v>0</v>
      </c>
      <c r="AD71" s="84">
        <f t="shared" si="44"/>
        <v>0</v>
      </c>
      <c r="AE71" s="84">
        <f t="shared" si="44"/>
        <v>0</v>
      </c>
      <c r="AF71" s="84">
        <f t="shared" si="44"/>
        <v>0</v>
      </c>
      <c r="AG71" s="84">
        <f t="shared" si="44"/>
        <v>0</v>
      </c>
      <c r="AH71" s="84">
        <f t="shared" ref="AH71:BJ71" si="45">AH20</f>
        <v>0</v>
      </c>
      <c r="AI71" s="84">
        <f t="shared" si="45"/>
        <v>0</v>
      </c>
      <c r="AJ71" s="84">
        <f t="shared" si="45"/>
        <v>0</v>
      </c>
      <c r="AK71" s="84">
        <f t="shared" si="45"/>
        <v>0</v>
      </c>
      <c r="AL71" s="84">
        <f t="shared" si="45"/>
        <v>0</v>
      </c>
      <c r="AM71" s="84">
        <f t="shared" si="45"/>
        <v>0</v>
      </c>
      <c r="AN71" s="84">
        <f t="shared" si="45"/>
        <v>0</v>
      </c>
      <c r="AO71" s="84">
        <f t="shared" si="45"/>
        <v>0</v>
      </c>
      <c r="AP71" s="84">
        <f t="shared" si="45"/>
        <v>0</v>
      </c>
      <c r="AQ71" s="84">
        <f t="shared" si="45"/>
        <v>0</v>
      </c>
      <c r="AR71" s="84">
        <f t="shared" si="45"/>
        <v>0</v>
      </c>
      <c r="AS71" s="84">
        <f t="shared" si="45"/>
        <v>0</v>
      </c>
      <c r="AT71" s="84">
        <f t="shared" si="45"/>
        <v>0</v>
      </c>
      <c r="AU71" s="84">
        <f t="shared" si="45"/>
        <v>0</v>
      </c>
      <c r="AV71" s="84">
        <f t="shared" si="45"/>
        <v>0</v>
      </c>
      <c r="AW71" s="84">
        <f t="shared" si="45"/>
        <v>0</v>
      </c>
      <c r="AX71" s="84">
        <f t="shared" si="45"/>
        <v>0</v>
      </c>
      <c r="AY71" s="84">
        <f t="shared" si="45"/>
        <v>0</v>
      </c>
      <c r="AZ71" s="84">
        <f t="shared" si="45"/>
        <v>0</v>
      </c>
      <c r="BA71" s="84">
        <f t="shared" si="45"/>
        <v>0</v>
      </c>
      <c r="BB71" s="84">
        <f t="shared" si="45"/>
        <v>0</v>
      </c>
      <c r="BC71" s="84">
        <f t="shared" si="45"/>
        <v>0</v>
      </c>
      <c r="BD71" s="84">
        <f t="shared" si="45"/>
        <v>0</v>
      </c>
      <c r="BE71" s="84">
        <f t="shared" si="45"/>
        <v>0</v>
      </c>
      <c r="BF71" s="84">
        <f t="shared" si="45"/>
        <v>0</v>
      </c>
      <c r="BG71" s="84">
        <f t="shared" si="45"/>
        <v>0</v>
      </c>
      <c r="BH71" s="84">
        <f t="shared" si="45"/>
        <v>0</v>
      </c>
      <c r="BI71" s="84">
        <f t="shared" si="45"/>
        <v>0</v>
      </c>
      <c r="BJ71" s="84">
        <f t="shared" si="45"/>
        <v>-96.518661635194945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96.518661635194945</v>
      </c>
      <c r="N73" s="84">
        <f>SUM($B$71:N71)-SUM($B$72:N72)</f>
        <v>96.518661635194945</v>
      </c>
      <c r="O73" s="84">
        <f>SUM($B$71:O71)-SUM($B$72:O72)</f>
        <v>96.518661635194945</v>
      </c>
      <c r="P73" s="84">
        <f>SUM($B$71:P71)-SUM($B$72:P72)</f>
        <v>96.518661635194945</v>
      </c>
      <c r="Q73" s="84">
        <f>SUM($B$71:Q71)-SUM($B$72:Q72)</f>
        <v>96.518661635194945</v>
      </c>
      <c r="R73" s="84">
        <f>SUM($B$71:R71)-SUM($B$72:R72)</f>
        <v>96.518661635194945</v>
      </c>
      <c r="S73" s="84">
        <f>SUM($B$71:S71)-SUM($B$72:S72)</f>
        <v>96.518661635194945</v>
      </c>
      <c r="T73" s="84">
        <f>SUM($B$71:T71)-SUM($B$72:T72)</f>
        <v>96.518661635194945</v>
      </c>
      <c r="U73" s="84">
        <f>SUM($B$71:U71)-SUM($B$72:U72)</f>
        <v>96.518661635194945</v>
      </c>
      <c r="V73" s="84">
        <f>SUM($B$71:V71)-SUM($B$72:V72)</f>
        <v>96.518661635194945</v>
      </c>
      <c r="W73" s="84">
        <f>SUM($B$71:W71)-SUM($B$72:W72)</f>
        <v>96.518661635194945</v>
      </c>
      <c r="X73" s="84">
        <f>SUM($B$71:X71)-SUM($B$72:X72)</f>
        <v>96.518661635194945</v>
      </c>
      <c r="Y73" s="84">
        <f>SUM($B$71:Y71)-SUM($B$72:Y72)</f>
        <v>96.518661635194945</v>
      </c>
      <c r="Z73" s="84">
        <f>SUM($B$71:Z71)-SUM($B$72:Z72)</f>
        <v>96.518661635194945</v>
      </c>
      <c r="AA73" s="84">
        <f>SUM($B$71:AA71)-SUM($B$72:AA72)</f>
        <v>96.518661635194945</v>
      </c>
      <c r="AB73" s="84">
        <f>SUM($B$71:AB71)-SUM($B$72:AB72)</f>
        <v>96.518661635194945</v>
      </c>
      <c r="AC73" s="84">
        <f>SUM($B$71:AC71)-SUM($B$72:AC72)</f>
        <v>96.518661635194945</v>
      </c>
      <c r="AD73" s="84">
        <f>SUM($B$71:AD71)-SUM($B$72:AD72)</f>
        <v>96.518661635194945</v>
      </c>
      <c r="AE73" s="84">
        <f>SUM($B$71:AE71)-SUM($B$72:AE72)</f>
        <v>96.518661635194945</v>
      </c>
      <c r="AF73" s="84">
        <f>SUM($B$71:AF71)-SUM($B$72:AF72)</f>
        <v>96.518661635194945</v>
      </c>
      <c r="AG73" s="84">
        <f>SUM($B$71:AG71)-SUM($B$72:AG72)</f>
        <v>96.518661635194945</v>
      </c>
      <c r="AH73" s="84">
        <f>SUM($B$71:AH71)-SUM($B$72:AH72)</f>
        <v>96.518661635194945</v>
      </c>
      <c r="AI73" s="84">
        <f>SUM($B$71:AI71)-SUM($B$72:AI72)</f>
        <v>96.518661635194945</v>
      </c>
      <c r="AJ73" s="84">
        <f>SUM($B$71:AJ71)-SUM($B$72:AJ72)</f>
        <v>96.518661635194945</v>
      </c>
      <c r="AK73" s="84">
        <f>SUM($B$71:AK71)-SUM($B$72:AK72)</f>
        <v>96.518661635194945</v>
      </c>
      <c r="AL73" s="84">
        <f>SUM($B$71:AL71)-SUM($B$72:AL72)</f>
        <v>96.518661635194945</v>
      </c>
      <c r="AM73" s="84">
        <f>SUM($B$71:AM71)-SUM($B$72:AM72)</f>
        <v>96.518661635194945</v>
      </c>
      <c r="AN73" s="84">
        <f>SUM($B$71:AN71)-SUM($B$72:AN72)</f>
        <v>96.518661635194945</v>
      </c>
      <c r="AO73" s="84">
        <f>SUM($B$71:AO71)-SUM($B$72:AO72)</f>
        <v>96.518661635194945</v>
      </c>
      <c r="AP73" s="84">
        <f>SUM($B$71:AP71)-SUM($B$72:AP72)</f>
        <v>96.518661635194945</v>
      </c>
      <c r="AQ73" s="84">
        <f>SUM($B$71:AQ71)-SUM($B$72:AQ72)</f>
        <v>96.518661635194945</v>
      </c>
      <c r="AR73" s="84">
        <f>SUM($B$71:AR71)-SUM($B$72:AR72)</f>
        <v>96.518661635194945</v>
      </c>
      <c r="AS73" s="84">
        <f>SUM($B$71:AS71)-SUM($B$72:AS72)</f>
        <v>96.518661635194945</v>
      </c>
      <c r="AT73" s="84">
        <f>SUM($B$71:AT71)-SUM($B$72:AT72)</f>
        <v>96.518661635194945</v>
      </c>
      <c r="AU73" s="84">
        <f>SUM($B$71:AU71)-SUM($B$72:AU72)</f>
        <v>96.518661635194945</v>
      </c>
      <c r="AV73" s="84">
        <f>SUM($B$71:AV71)-SUM($B$72:AV72)</f>
        <v>96.518661635194945</v>
      </c>
      <c r="AW73" s="84">
        <f>SUM($B$71:AW71)-SUM($B$72:AW72)</f>
        <v>96.518661635194945</v>
      </c>
      <c r="AX73" s="84">
        <f>SUM($B$71:AX71)-SUM($B$72:AX72)</f>
        <v>96.518661635194945</v>
      </c>
      <c r="AY73" s="84">
        <f>SUM($B$71:AY71)-SUM($B$72:AY72)</f>
        <v>96.518661635194945</v>
      </c>
      <c r="AZ73" s="84">
        <f>SUM($B$71:AZ71)-SUM($B$72:AZ72)</f>
        <v>96.518661635194945</v>
      </c>
      <c r="BA73" s="84">
        <f>SUM($B$71:BA71)-SUM($B$72:BA72)</f>
        <v>96.518661635194945</v>
      </c>
      <c r="BB73" s="84">
        <f>SUM($B$71:BB71)-SUM($B$72:BB72)</f>
        <v>96.518661635194945</v>
      </c>
      <c r="BC73" s="84">
        <f>SUM($B$71:BC71)-SUM($B$72:BC72)</f>
        <v>96.518661635194945</v>
      </c>
      <c r="BD73" s="84">
        <f>SUM($B$71:BD71)-SUM($B$72:BD72)</f>
        <v>96.518661635194945</v>
      </c>
      <c r="BE73" s="84">
        <f>SUM($B$71:BE71)-SUM($B$72:BE72)</f>
        <v>96.518661635194945</v>
      </c>
      <c r="BF73" s="84">
        <f>SUM($B$71:BF71)-SUM($B$72:BF72)</f>
        <v>96.518661635194945</v>
      </c>
      <c r="BG73" s="84">
        <f>SUM($B$71:BG71)-SUM($B$72:BG72)</f>
        <v>96.518661635194945</v>
      </c>
      <c r="BH73" s="84">
        <f>SUM($B$71:BH71)-SUM($B$72:BH72)</f>
        <v>96.518661635194945</v>
      </c>
      <c r="BI73" s="84">
        <f>SUM($B$71:BI71)-SUM($B$72:BI72)</f>
        <v>96.518661635194945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>
        <f>($E$71*TaxDepr!B$33)</f>
        <v>0</v>
      </c>
      <c r="F74" s="317">
        <f>($E$71*TaxDepr!C$33)</f>
        <v>0</v>
      </c>
      <c r="G74" s="317">
        <f>($E$71*TaxDepr!D$33)</f>
        <v>0</v>
      </c>
      <c r="H74" s="317">
        <f>($E$71*TaxDepr!E$33)</f>
        <v>0</v>
      </c>
      <c r="I74" s="317">
        <f>($E$71*TaxDepr!F$33)</f>
        <v>0</v>
      </c>
      <c r="J74" s="317">
        <f>($E$71*TaxDepr!G$33)</f>
        <v>0</v>
      </c>
      <c r="K74" s="317">
        <f>($E$71*TaxDepr!H$33)</f>
        <v>0</v>
      </c>
      <c r="L74" s="317">
        <f>($E$71*TaxDepr!I$33)</f>
        <v>0</v>
      </c>
      <c r="M74" s="317">
        <f>($M$71*TaxDepr!B$33)</f>
        <v>3.6194498113198104</v>
      </c>
      <c r="N74" s="317">
        <f>($M$71*TaxDepr!C$33)</f>
        <v>6.9676821834447233</v>
      </c>
      <c r="O74" s="317">
        <f>($M$71*TaxDepr!D$33)</f>
        <v>6.4445510373819666</v>
      </c>
      <c r="P74" s="317">
        <f>($M$71*TaxDepr!E$33)</f>
        <v>5.9619577292059915</v>
      </c>
      <c r="Q74" s="317">
        <f>($M$71*TaxDepr!F$33)</f>
        <v>5.514111139218687</v>
      </c>
      <c r="R74" s="317">
        <f>($M$71*TaxDepr!G$33)</f>
        <v>5.101011267420053</v>
      </c>
      <c r="S74" s="317">
        <f>($M$71*TaxDepr!H$33)</f>
        <v>4.7178321807283288</v>
      </c>
      <c r="T74" s="317">
        <f>($M$71*TaxDepr!I$33)</f>
        <v>4.3645738791435154</v>
      </c>
      <c r="U74" s="317">
        <f>($M$71*TaxDepr!J$33)</f>
        <v>4.3066626821623988</v>
      </c>
      <c r="V74" s="317">
        <f>($M$71*TaxDepr!K$33)</f>
        <v>4.3066626821623988</v>
      </c>
      <c r="W74" s="317">
        <f>($M$71*TaxDepr!L$33)</f>
        <v>4.3066626821623988</v>
      </c>
      <c r="X74" s="317">
        <f>($M$71*TaxDepr!M$33)</f>
        <v>4.3066626821623988</v>
      </c>
      <c r="Y74" s="317">
        <f>($M$71*TaxDepr!N$33)</f>
        <v>4.3066626821623988</v>
      </c>
      <c r="Z74" s="317">
        <f>($M$71*TaxDepr!O$33)</f>
        <v>4.3066626821623988</v>
      </c>
      <c r="AA74" s="317">
        <f>($M$71*TaxDepr!P$33)</f>
        <v>4.3066626821623988</v>
      </c>
      <c r="AB74" s="317">
        <f>($M$71*TaxDepr!Q$33)</f>
        <v>4.3066626821623988</v>
      </c>
      <c r="AC74" s="317">
        <f>($M$71*TaxDepr!R$33)</f>
        <v>4.3066626821623988</v>
      </c>
      <c r="AD74" s="317">
        <f>($M$71*TaxDepr!S$33)</f>
        <v>4.3066626821623988</v>
      </c>
      <c r="AE74" s="317">
        <f>($M$71*TaxDepr!T$33)</f>
        <v>4.3066626821623988</v>
      </c>
      <c r="AF74" s="317">
        <f>($M$71*TaxDepr!U$33)</f>
        <v>4.3066626821623988</v>
      </c>
      <c r="AG74" s="317">
        <f>($M$71*TaxDepr!V$33)</f>
        <v>2.1533313410811994</v>
      </c>
      <c r="AH74" s="317"/>
      <c r="AI74" s="317">
        <f>($M$71*TaxDepr!X$33)</f>
        <v>0</v>
      </c>
      <c r="AJ74" s="317">
        <f>($M$71*TaxDepr!Y$33)</f>
        <v>0</v>
      </c>
      <c r="AK74" s="317">
        <f>($M$71*TaxDepr!Z$33)</f>
        <v>0</v>
      </c>
      <c r="AL74" s="317">
        <f>($M$71*TaxDepr!AA$33)</f>
        <v>0</v>
      </c>
      <c r="AM74" s="317">
        <f>($M$71*TaxDepr!AB$33)</f>
        <v>0</v>
      </c>
      <c r="AN74" s="317">
        <f>($M$71*TaxDepr!AC$33)</f>
        <v>0</v>
      </c>
      <c r="AO74" s="317">
        <f>($M$71*TaxDepr!AD$33)</f>
        <v>0</v>
      </c>
      <c r="AP74" s="317">
        <f>($M$71*TaxDepr!AE$33)</f>
        <v>0</v>
      </c>
      <c r="AQ74" s="317">
        <f>($M$71*TaxDepr!AF$33)</f>
        <v>0</v>
      </c>
      <c r="AR74" s="317">
        <f>($M$71*TaxDepr!AG$33)</f>
        <v>0</v>
      </c>
      <c r="AS74" s="317">
        <f>($M$71*TaxDepr!AH$33)</f>
        <v>0</v>
      </c>
      <c r="AT74" s="317">
        <f>($M$71*TaxDepr!AI$33)</f>
        <v>0</v>
      </c>
      <c r="AU74" s="317">
        <f>($M$71*TaxDepr!AJ$33)</f>
        <v>0</v>
      </c>
      <c r="AV74" s="317">
        <f>($M$71*TaxDepr!AK$33)</f>
        <v>0</v>
      </c>
      <c r="AW74" s="317">
        <f>($M$71*TaxDepr!AL$33)</f>
        <v>0</v>
      </c>
      <c r="AX74" s="317">
        <f>($M$71*TaxDepr!AM$33)</f>
        <v>0</v>
      </c>
      <c r="AY74" s="317">
        <f>($M$71*TaxDepr!AV$33)</f>
        <v>0</v>
      </c>
      <c r="AZ74" s="317">
        <f>($M$71*TaxDepr!AW$33)</f>
        <v>0</v>
      </c>
      <c r="BA74" s="317">
        <f>($M$71*TaxDepr!AX$33)</f>
        <v>0</v>
      </c>
      <c r="BB74" s="317">
        <f>($M$71*TaxDepr!AY$33)</f>
        <v>0</v>
      </c>
      <c r="BC74" s="317">
        <f>($M$71*TaxDepr!AZ$33)</f>
        <v>0</v>
      </c>
      <c r="BD74" s="317">
        <f>($M$71*TaxDepr!BA$33)</f>
        <v>0</v>
      </c>
      <c r="BE74" s="317">
        <f>($M$71*TaxDepr!BB$33)</f>
        <v>0</v>
      </c>
      <c r="BF74" s="317">
        <f>($M$71*TaxDepr!BC$33)</f>
        <v>0</v>
      </c>
      <c r="BG74" s="317">
        <f>($M$71*TaxDepr!BD$33)</f>
        <v>0</v>
      </c>
      <c r="BH74" s="317">
        <f>($M$71*TaxDepr!BE$33)</f>
        <v>0</v>
      </c>
      <c r="BI74" s="317">
        <f>($M$71*TaxDepr!BF$33)</f>
        <v>0</v>
      </c>
      <c r="BJ74" s="317">
        <f>($M$71*TaxDepr!BG$33)</f>
        <v>0</v>
      </c>
      <c r="BK74" s="317">
        <f>($M$71*TaxDepr!BH$33)</f>
        <v>0</v>
      </c>
      <c r="BL74" s="317">
        <f>($M$71*TaxDepr!BI$33)</f>
        <v>0</v>
      </c>
      <c r="BM74" s="35"/>
      <c r="BN74" s="72">
        <f>SUM(B74:BM74)</f>
        <v>96.524452754893048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6">C72+C74</f>
        <v>0</v>
      </c>
      <c r="D75" s="92">
        <f t="shared" si="46"/>
        <v>0</v>
      </c>
      <c r="E75" s="92">
        <f t="shared" si="46"/>
        <v>0</v>
      </c>
      <c r="F75" s="92">
        <f t="shared" si="46"/>
        <v>0</v>
      </c>
      <c r="G75" s="92">
        <f t="shared" si="46"/>
        <v>0</v>
      </c>
      <c r="H75" s="92">
        <f t="shared" si="46"/>
        <v>0</v>
      </c>
      <c r="I75" s="92">
        <f t="shared" si="46"/>
        <v>0</v>
      </c>
      <c r="J75" s="92">
        <f t="shared" si="46"/>
        <v>0</v>
      </c>
      <c r="K75" s="92">
        <f t="shared" si="46"/>
        <v>0</v>
      </c>
      <c r="L75" s="92">
        <f t="shared" si="46"/>
        <v>0</v>
      </c>
      <c r="M75" s="92">
        <f t="shared" si="46"/>
        <v>3.6194498113198104</v>
      </c>
      <c r="N75" s="92">
        <f t="shared" si="46"/>
        <v>6.9676821834447233</v>
      </c>
      <c r="O75" s="92">
        <f t="shared" si="46"/>
        <v>6.4445510373819666</v>
      </c>
      <c r="P75" s="92">
        <f t="shared" si="46"/>
        <v>5.9619577292059915</v>
      </c>
      <c r="Q75" s="92">
        <f t="shared" si="46"/>
        <v>5.514111139218687</v>
      </c>
      <c r="R75" s="92">
        <f t="shared" si="46"/>
        <v>5.101011267420053</v>
      </c>
      <c r="S75" s="92">
        <f t="shared" si="46"/>
        <v>4.7178321807283288</v>
      </c>
      <c r="T75" s="92">
        <f t="shared" si="46"/>
        <v>4.3645738791435154</v>
      </c>
      <c r="U75" s="92">
        <f t="shared" si="46"/>
        <v>4.3066626821623988</v>
      </c>
      <c r="V75" s="92">
        <f t="shared" si="46"/>
        <v>4.3066626821623988</v>
      </c>
      <c r="W75" s="92">
        <f t="shared" si="46"/>
        <v>4.3066626821623988</v>
      </c>
      <c r="X75" s="92">
        <f t="shared" si="46"/>
        <v>4.3066626821623988</v>
      </c>
      <c r="Y75" s="92">
        <f t="shared" si="46"/>
        <v>4.3066626821623988</v>
      </c>
      <c r="Z75" s="92">
        <f t="shared" si="46"/>
        <v>4.3066626821623988</v>
      </c>
      <c r="AA75" s="92">
        <f t="shared" si="46"/>
        <v>4.3066626821623988</v>
      </c>
      <c r="AB75" s="92">
        <f t="shared" si="46"/>
        <v>4.3066626821623988</v>
      </c>
      <c r="AC75" s="92">
        <f t="shared" si="46"/>
        <v>4.3066626821623988</v>
      </c>
      <c r="AD75" s="92">
        <f t="shared" si="46"/>
        <v>4.3066626821623988</v>
      </c>
      <c r="AE75" s="92">
        <f t="shared" si="46"/>
        <v>4.3066626821623988</v>
      </c>
      <c r="AF75" s="92">
        <f t="shared" si="46"/>
        <v>4.3066626821623988</v>
      </c>
      <c r="AG75" s="92">
        <f t="shared" si="46"/>
        <v>2.1533313410811994</v>
      </c>
      <c r="AH75" s="92">
        <f t="shared" si="46"/>
        <v>0</v>
      </c>
      <c r="AI75" s="92">
        <f t="shared" si="46"/>
        <v>0</v>
      </c>
      <c r="AJ75" s="92">
        <f t="shared" si="46"/>
        <v>0</v>
      </c>
      <c r="AK75" s="92">
        <f t="shared" si="46"/>
        <v>0</v>
      </c>
      <c r="AL75" s="92">
        <f t="shared" si="46"/>
        <v>0</v>
      </c>
      <c r="AM75" s="92">
        <f t="shared" si="46"/>
        <v>0</v>
      </c>
      <c r="AN75" s="92">
        <f t="shared" si="46"/>
        <v>0</v>
      </c>
      <c r="AO75" s="92">
        <f t="shared" si="46"/>
        <v>0</v>
      </c>
      <c r="AP75" s="92">
        <f t="shared" si="46"/>
        <v>0</v>
      </c>
      <c r="AQ75" s="92">
        <f t="shared" si="46"/>
        <v>0</v>
      </c>
      <c r="AR75" s="92">
        <f t="shared" si="46"/>
        <v>0</v>
      </c>
      <c r="AS75" s="92">
        <f t="shared" si="46"/>
        <v>0</v>
      </c>
      <c r="AT75" s="92">
        <f t="shared" si="46"/>
        <v>0</v>
      </c>
      <c r="AU75" s="92">
        <f t="shared" si="46"/>
        <v>0</v>
      </c>
      <c r="AV75" s="92">
        <f t="shared" si="46"/>
        <v>0</v>
      </c>
      <c r="AW75" s="92">
        <f t="shared" si="46"/>
        <v>0</v>
      </c>
      <c r="AX75" s="92">
        <f t="shared" si="46"/>
        <v>0</v>
      </c>
      <c r="AY75" s="92">
        <f t="shared" si="46"/>
        <v>0</v>
      </c>
      <c r="AZ75" s="92">
        <f t="shared" si="46"/>
        <v>0</v>
      </c>
      <c r="BA75" s="92">
        <f t="shared" si="46"/>
        <v>0</v>
      </c>
      <c r="BB75" s="92">
        <f t="shared" si="46"/>
        <v>0</v>
      </c>
      <c r="BC75" s="92">
        <f t="shared" si="46"/>
        <v>0</v>
      </c>
      <c r="BD75" s="92">
        <f t="shared" si="46"/>
        <v>0</v>
      </c>
      <c r="BE75" s="92">
        <f t="shared" si="46"/>
        <v>0</v>
      </c>
      <c r="BF75" s="92">
        <f t="shared" si="46"/>
        <v>0</v>
      </c>
      <c r="BG75" s="92">
        <f t="shared" si="46"/>
        <v>0</v>
      </c>
      <c r="BH75" s="92">
        <f t="shared" si="46"/>
        <v>0</v>
      </c>
      <c r="BI75" s="92">
        <f t="shared" si="46"/>
        <v>0</v>
      </c>
      <c r="BJ75" s="92">
        <f t="shared" si="46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AG78" si="47">B20</f>
        <v>0</v>
      </c>
      <c r="C78" s="84">
        <f t="shared" si="47"/>
        <v>0</v>
      </c>
      <c r="D78" s="84">
        <f t="shared" si="47"/>
        <v>0</v>
      </c>
      <c r="E78" s="84">
        <f t="shared" si="47"/>
        <v>0</v>
      </c>
      <c r="F78" s="84">
        <f t="shared" si="47"/>
        <v>0</v>
      </c>
      <c r="G78" s="84">
        <f t="shared" si="47"/>
        <v>0</v>
      </c>
      <c r="H78" s="84">
        <f t="shared" si="47"/>
        <v>0</v>
      </c>
      <c r="I78" s="84">
        <f t="shared" si="47"/>
        <v>0</v>
      </c>
      <c r="J78" s="84">
        <f t="shared" si="47"/>
        <v>0</v>
      </c>
      <c r="K78" s="84">
        <f t="shared" si="47"/>
        <v>0</v>
      </c>
      <c r="L78" s="84">
        <f t="shared" si="47"/>
        <v>0</v>
      </c>
      <c r="M78" s="84">
        <f t="shared" si="47"/>
        <v>96.518661635194945</v>
      </c>
      <c r="N78" s="84">
        <f t="shared" si="47"/>
        <v>0</v>
      </c>
      <c r="O78" s="84">
        <f t="shared" si="47"/>
        <v>0</v>
      </c>
      <c r="P78" s="84">
        <f t="shared" si="47"/>
        <v>0</v>
      </c>
      <c r="Q78" s="84">
        <f t="shared" si="47"/>
        <v>0</v>
      </c>
      <c r="R78" s="84">
        <f t="shared" si="47"/>
        <v>0</v>
      </c>
      <c r="S78" s="84">
        <f t="shared" si="47"/>
        <v>0</v>
      </c>
      <c r="T78" s="84">
        <f t="shared" si="47"/>
        <v>0</v>
      </c>
      <c r="U78" s="84">
        <f t="shared" si="47"/>
        <v>0</v>
      </c>
      <c r="V78" s="84">
        <f t="shared" si="47"/>
        <v>0</v>
      </c>
      <c r="W78" s="84">
        <f t="shared" si="47"/>
        <v>0</v>
      </c>
      <c r="X78" s="84">
        <f t="shared" si="47"/>
        <v>0</v>
      </c>
      <c r="Y78" s="84">
        <f t="shared" si="47"/>
        <v>0</v>
      </c>
      <c r="Z78" s="84">
        <f t="shared" si="47"/>
        <v>0</v>
      </c>
      <c r="AA78" s="84">
        <f t="shared" si="47"/>
        <v>0</v>
      </c>
      <c r="AB78" s="84">
        <f t="shared" si="47"/>
        <v>0</v>
      </c>
      <c r="AC78" s="84">
        <f t="shared" si="47"/>
        <v>0</v>
      </c>
      <c r="AD78" s="84">
        <f t="shared" si="47"/>
        <v>0</v>
      </c>
      <c r="AE78" s="84">
        <f t="shared" si="47"/>
        <v>0</v>
      </c>
      <c r="AF78" s="84">
        <f t="shared" si="47"/>
        <v>0</v>
      </c>
      <c r="AG78" s="84">
        <f t="shared" si="47"/>
        <v>0</v>
      </c>
      <c r="AH78" s="84">
        <f t="shared" ref="AH78:BL78" si="48">AH20</f>
        <v>0</v>
      </c>
      <c r="AI78" s="84">
        <f t="shared" si="48"/>
        <v>0</v>
      </c>
      <c r="AJ78" s="84">
        <f t="shared" si="48"/>
        <v>0</v>
      </c>
      <c r="AK78" s="84">
        <f t="shared" si="48"/>
        <v>0</v>
      </c>
      <c r="AL78" s="84">
        <f t="shared" si="48"/>
        <v>0</v>
      </c>
      <c r="AM78" s="84">
        <f t="shared" si="48"/>
        <v>0</v>
      </c>
      <c r="AN78" s="84">
        <f t="shared" si="48"/>
        <v>0</v>
      </c>
      <c r="AO78" s="84">
        <f t="shared" si="48"/>
        <v>0</v>
      </c>
      <c r="AP78" s="84">
        <f t="shared" si="48"/>
        <v>0</v>
      </c>
      <c r="AQ78" s="84">
        <f t="shared" si="48"/>
        <v>0</v>
      </c>
      <c r="AR78" s="84">
        <f t="shared" si="48"/>
        <v>0</v>
      </c>
      <c r="AS78" s="84">
        <f t="shared" si="48"/>
        <v>0</v>
      </c>
      <c r="AT78" s="84">
        <f t="shared" si="48"/>
        <v>0</v>
      </c>
      <c r="AU78" s="84">
        <f t="shared" si="48"/>
        <v>0</v>
      </c>
      <c r="AV78" s="84">
        <f t="shared" si="48"/>
        <v>0</v>
      </c>
      <c r="AW78" s="84">
        <f t="shared" si="48"/>
        <v>0</v>
      </c>
      <c r="AX78" s="84">
        <f t="shared" si="48"/>
        <v>0</v>
      </c>
      <c r="AY78" s="84">
        <f t="shared" si="48"/>
        <v>0</v>
      </c>
      <c r="AZ78" s="84">
        <f t="shared" si="48"/>
        <v>0</v>
      </c>
      <c r="BA78" s="84">
        <f t="shared" si="48"/>
        <v>0</v>
      </c>
      <c r="BB78" s="84">
        <f t="shared" si="48"/>
        <v>0</v>
      </c>
      <c r="BC78" s="84">
        <f t="shared" si="48"/>
        <v>0</v>
      </c>
      <c r="BD78" s="84">
        <f t="shared" si="48"/>
        <v>0</v>
      </c>
      <c r="BE78" s="84">
        <f t="shared" si="48"/>
        <v>0</v>
      </c>
      <c r="BF78" s="84">
        <f t="shared" si="48"/>
        <v>0</v>
      </c>
      <c r="BG78" s="84">
        <f t="shared" si="48"/>
        <v>0</v>
      </c>
      <c r="BH78" s="84">
        <f t="shared" si="48"/>
        <v>0</v>
      </c>
      <c r="BI78" s="84">
        <f t="shared" si="48"/>
        <v>0</v>
      </c>
      <c r="BJ78" s="84">
        <f t="shared" si="48"/>
        <v>-96.518661635194945</v>
      </c>
      <c r="BK78" s="84">
        <f t="shared" si="48"/>
        <v>0</v>
      </c>
      <c r="BL78" s="84">
        <f t="shared" si="48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96.518661635194945</v>
      </c>
      <c r="N80" s="84">
        <f>SUM($B$78:N78)</f>
        <v>96.518661635194945</v>
      </c>
      <c r="O80" s="84">
        <f>SUM($B$78:O78)</f>
        <v>96.518661635194945</v>
      </c>
      <c r="P80" s="84">
        <f>SUM($B$78:P78)</f>
        <v>96.518661635194945</v>
      </c>
      <c r="Q80" s="84">
        <f>SUM($B$78:Q78)</f>
        <v>96.518661635194945</v>
      </c>
      <c r="R80" s="84">
        <f>SUM($B$78:R78)</f>
        <v>96.518661635194945</v>
      </c>
      <c r="S80" s="84">
        <f>SUM($B$78:S78)</f>
        <v>96.518661635194945</v>
      </c>
      <c r="T80" s="84">
        <f>SUM($B$78:T78)</f>
        <v>96.518661635194945</v>
      </c>
      <c r="U80" s="84">
        <f>SUM($B$78:U78)</f>
        <v>96.518661635194945</v>
      </c>
      <c r="V80" s="84">
        <f>SUM($B$78:V78)</f>
        <v>96.518661635194945</v>
      </c>
      <c r="W80" s="84">
        <f>SUM($B$78:W78)</f>
        <v>96.518661635194945</v>
      </c>
      <c r="X80" s="84">
        <f>SUM($B$78:X78)</f>
        <v>96.518661635194945</v>
      </c>
      <c r="Y80" s="84">
        <f>SUM($B$78:Y78)</f>
        <v>96.518661635194945</v>
      </c>
      <c r="Z80" s="84">
        <f>SUM($B$78:Z78)</f>
        <v>96.518661635194945</v>
      </c>
      <c r="AA80" s="84">
        <f>SUM($B$78:AA78)</f>
        <v>96.518661635194945</v>
      </c>
      <c r="AB80" s="84">
        <f>SUM($B$78:AB78)</f>
        <v>96.518661635194945</v>
      </c>
      <c r="AC80" s="84">
        <f>SUM($B$78:AC78)</f>
        <v>96.518661635194945</v>
      </c>
      <c r="AD80" s="84">
        <f>SUM($B$78:AD78)</f>
        <v>96.518661635194945</v>
      </c>
      <c r="AE80" s="84">
        <f>SUM($B$78:AE78)</f>
        <v>96.518661635194945</v>
      </c>
      <c r="AF80" s="84">
        <f>SUM($B$78:AF78)</f>
        <v>96.518661635194945</v>
      </c>
      <c r="AG80" s="84">
        <f>SUM($B$78:AG78)</f>
        <v>96.518661635194945</v>
      </c>
      <c r="AH80" s="84">
        <f>SUM($B$78:AH78)</f>
        <v>96.518661635194945</v>
      </c>
      <c r="AI80" s="84">
        <f>SUM($B$78:AI78)</f>
        <v>96.518661635194945</v>
      </c>
      <c r="AJ80" s="84">
        <f>SUM($B$78:AJ78)</f>
        <v>96.518661635194945</v>
      </c>
      <c r="AK80" s="84">
        <f>SUM($B$78:AK78)</f>
        <v>96.518661635194945</v>
      </c>
      <c r="AL80" s="84">
        <f>SUM($B$78:AL78)</f>
        <v>96.518661635194945</v>
      </c>
      <c r="AM80" s="84">
        <f>SUM($B$78:AM78)</f>
        <v>96.518661635194945</v>
      </c>
      <c r="AN80" s="84">
        <f>SUM($B$78:AN78)</f>
        <v>96.518661635194945</v>
      </c>
      <c r="AO80" s="84">
        <f>SUM($B$78:AO78)</f>
        <v>96.518661635194945</v>
      </c>
      <c r="AP80" s="84">
        <f>SUM($B$78:AP78)</f>
        <v>96.518661635194945</v>
      </c>
      <c r="AQ80" s="84">
        <f>SUM($B$78:AQ78)</f>
        <v>96.518661635194945</v>
      </c>
      <c r="AR80" s="84">
        <f>SUM($B$78:AR78)</f>
        <v>96.518661635194945</v>
      </c>
      <c r="AS80" s="84">
        <f>SUM($B$78:AS78)</f>
        <v>96.518661635194945</v>
      </c>
      <c r="AT80" s="84">
        <f>SUM($B$78:AT78)</f>
        <v>96.518661635194945</v>
      </c>
      <c r="AU80" s="84">
        <f>SUM($B$78:AU78)</f>
        <v>96.518661635194945</v>
      </c>
      <c r="AV80" s="84">
        <f>SUM($B$78:AV78)</f>
        <v>96.518661635194945</v>
      </c>
      <c r="AW80" s="84">
        <f>SUM($B$78:AW78)</f>
        <v>96.518661635194945</v>
      </c>
      <c r="AX80" s="84">
        <f>SUM($B$78:AX78)</f>
        <v>96.518661635194945</v>
      </c>
      <c r="AY80" s="84">
        <f>SUM($B$78:AY78)</f>
        <v>96.518661635194945</v>
      </c>
      <c r="AZ80" s="84">
        <f>SUM($B$78:AZ78)</f>
        <v>96.518661635194945</v>
      </c>
      <c r="BA80" s="84">
        <f>SUM($B$78:BA78)</f>
        <v>96.518661635194945</v>
      </c>
      <c r="BB80" s="84">
        <f>SUM($B$78:BB78)</f>
        <v>96.518661635194945</v>
      </c>
      <c r="BC80" s="84">
        <f>SUM($B$78:BC78)</f>
        <v>96.518661635194945</v>
      </c>
      <c r="BD80" s="84">
        <f>SUM($B$78:BD78)</f>
        <v>96.518661635194945</v>
      </c>
      <c r="BE80" s="84">
        <f>SUM($B$78:BE78)</f>
        <v>96.518661635194945</v>
      </c>
      <c r="BF80" s="84">
        <f>SUM($B$78:BF78)</f>
        <v>96.518661635194945</v>
      </c>
      <c r="BG80" s="84">
        <f>SUM($B$78:BG78)</f>
        <v>96.518661635194945</v>
      </c>
      <c r="BH80" s="84">
        <f>SUM($B$78:BH78)</f>
        <v>96.518661635194945</v>
      </c>
      <c r="BI80" s="84">
        <f>SUM($B$78:BI78)</f>
        <v>96.518661635194945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9">E74</f>
        <v>0</v>
      </c>
      <c r="F81" s="316">
        <f t="shared" si="49"/>
        <v>0</v>
      </c>
      <c r="G81" s="316">
        <f t="shared" si="49"/>
        <v>0</v>
      </c>
      <c r="H81" s="316">
        <f t="shared" si="49"/>
        <v>0</v>
      </c>
      <c r="I81" s="316">
        <f t="shared" si="49"/>
        <v>0</v>
      </c>
      <c r="J81" s="316">
        <f t="shared" si="49"/>
        <v>0</v>
      </c>
      <c r="K81" s="316">
        <f t="shared" si="49"/>
        <v>0</v>
      </c>
      <c r="L81" s="316">
        <f t="shared" si="49"/>
        <v>0</v>
      </c>
      <c r="M81" s="316">
        <f t="shared" si="49"/>
        <v>3.6194498113198104</v>
      </c>
      <c r="N81" s="316">
        <f t="shared" si="49"/>
        <v>6.9676821834447233</v>
      </c>
      <c r="O81" s="316">
        <f t="shared" si="49"/>
        <v>6.4445510373819666</v>
      </c>
      <c r="P81" s="316">
        <f t="shared" si="49"/>
        <v>5.9619577292059915</v>
      </c>
      <c r="Q81" s="316">
        <f t="shared" si="49"/>
        <v>5.514111139218687</v>
      </c>
      <c r="R81" s="316">
        <f t="shared" si="49"/>
        <v>5.101011267420053</v>
      </c>
      <c r="S81" s="316">
        <f t="shared" si="49"/>
        <v>4.7178321807283288</v>
      </c>
      <c r="T81" s="316">
        <f t="shared" si="49"/>
        <v>4.3645738791435154</v>
      </c>
      <c r="U81" s="316">
        <f t="shared" si="49"/>
        <v>4.3066626821623988</v>
      </c>
      <c r="V81" s="316">
        <f t="shared" si="49"/>
        <v>4.3066626821623988</v>
      </c>
      <c r="W81" s="316">
        <f t="shared" si="49"/>
        <v>4.3066626821623988</v>
      </c>
      <c r="X81" s="316">
        <f t="shared" si="49"/>
        <v>4.3066626821623988</v>
      </c>
      <c r="Y81" s="316">
        <f t="shared" si="49"/>
        <v>4.3066626821623988</v>
      </c>
      <c r="Z81" s="316">
        <f t="shared" si="49"/>
        <v>4.3066626821623988</v>
      </c>
      <c r="AA81" s="316">
        <f t="shared" si="49"/>
        <v>4.3066626821623988</v>
      </c>
      <c r="AB81" s="316">
        <f t="shared" si="49"/>
        <v>4.3066626821623988</v>
      </c>
      <c r="AC81" s="316">
        <f t="shared" si="49"/>
        <v>4.3066626821623988</v>
      </c>
      <c r="AD81" s="316">
        <f t="shared" si="49"/>
        <v>4.3066626821623988</v>
      </c>
      <c r="AE81" s="316">
        <f t="shared" si="49"/>
        <v>4.3066626821623988</v>
      </c>
      <c r="AF81" s="316">
        <f t="shared" si="49"/>
        <v>4.3066626821623988</v>
      </c>
      <c r="AG81" s="316">
        <f t="shared" si="49"/>
        <v>2.1533313410811994</v>
      </c>
      <c r="AH81" s="316">
        <f t="shared" si="49"/>
        <v>0</v>
      </c>
      <c r="AI81" s="316">
        <f t="shared" si="49"/>
        <v>0</v>
      </c>
      <c r="AJ81" s="316">
        <f t="shared" si="49"/>
        <v>0</v>
      </c>
      <c r="AK81" s="316">
        <f t="shared" si="49"/>
        <v>0</v>
      </c>
      <c r="AL81" s="316">
        <f t="shared" si="49"/>
        <v>0</v>
      </c>
      <c r="AM81" s="316">
        <f t="shared" si="49"/>
        <v>0</v>
      </c>
      <c r="AN81" s="316">
        <f t="shared" si="49"/>
        <v>0</v>
      </c>
      <c r="AO81" s="316">
        <f t="shared" si="49"/>
        <v>0</v>
      </c>
      <c r="AP81" s="316">
        <f t="shared" si="49"/>
        <v>0</v>
      </c>
      <c r="AQ81" s="316">
        <f t="shared" si="49"/>
        <v>0</v>
      </c>
      <c r="AR81" s="316">
        <f t="shared" si="49"/>
        <v>0</v>
      </c>
      <c r="AS81" s="316">
        <f t="shared" si="49"/>
        <v>0</v>
      </c>
      <c r="AT81" s="316">
        <f t="shared" si="49"/>
        <v>0</v>
      </c>
      <c r="AU81" s="316">
        <f t="shared" si="49"/>
        <v>0</v>
      </c>
      <c r="AV81" s="316">
        <f t="shared" si="49"/>
        <v>0</v>
      </c>
      <c r="AW81" s="316">
        <f t="shared" si="49"/>
        <v>0</v>
      </c>
      <c r="AX81" s="316">
        <f t="shared" si="49"/>
        <v>0</v>
      </c>
      <c r="AY81" s="316">
        <f t="shared" si="49"/>
        <v>0</v>
      </c>
      <c r="AZ81" s="316">
        <f t="shared" si="49"/>
        <v>0</v>
      </c>
      <c r="BA81" s="316">
        <f t="shared" si="49"/>
        <v>0</v>
      </c>
      <c r="BB81" s="316">
        <f t="shared" si="49"/>
        <v>0</v>
      </c>
      <c r="BC81" s="316">
        <f t="shared" si="49"/>
        <v>0</v>
      </c>
      <c r="BD81" s="316">
        <f t="shared" si="49"/>
        <v>0</v>
      </c>
      <c r="BE81" s="316">
        <f t="shared" si="49"/>
        <v>0</v>
      </c>
      <c r="BF81" s="316">
        <f t="shared" si="49"/>
        <v>0</v>
      </c>
      <c r="BG81" s="316">
        <f t="shared" si="49"/>
        <v>0</v>
      </c>
      <c r="BH81" s="316">
        <f t="shared" si="49"/>
        <v>0</v>
      </c>
      <c r="BI81" s="316">
        <f t="shared" si="49"/>
        <v>0</v>
      </c>
      <c r="BJ81" s="316">
        <f t="shared" si="49"/>
        <v>0</v>
      </c>
      <c r="BK81" s="316">
        <f t="shared" si="49"/>
        <v>0</v>
      </c>
      <c r="BL81" s="316">
        <f t="shared" si="49"/>
        <v>0</v>
      </c>
      <c r="BM81" s="35"/>
      <c r="BN81" s="72">
        <f>SUM(B81:BM81)</f>
        <v>96.524452754893048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50">C79+C81</f>
        <v>0</v>
      </c>
      <c r="D82" s="92">
        <f t="shared" si="50"/>
        <v>0</v>
      </c>
      <c r="E82" s="92">
        <f t="shared" si="50"/>
        <v>0</v>
      </c>
      <c r="F82" s="92">
        <f t="shared" si="50"/>
        <v>0</v>
      </c>
      <c r="G82" s="92">
        <f t="shared" si="50"/>
        <v>0</v>
      </c>
      <c r="H82" s="92">
        <f t="shared" si="50"/>
        <v>0</v>
      </c>
      <c r="I82" s="92">
        <f t="shared" si="50"/>
        <v>0</v>
      </c>
      <c r="J82" s="92">
        <f t="shared" si="50"/>
        <v>0</v>
      </c>
      <c r="K82" s="92">
        <f t="shared" si="50"/>
        <v>0</v>
      </c>
      <c r="L82" s="92">
        <f t="shared" si="50"/>
        <v>0</v>
      </c>
      <c r="M82" s="92">
        <f t="shared" si="50"/>
        <v>3.6194498113198104</v>
      </c>
      <c r="N82" s="92">
        <f t="shared" si="50"/>
        <v>6.9676821834447233</v>
      </c>
      <c r="O82" s="92">
        <f t="shared" si="50"/>
        <v>6.4445510373819666</v>
      </c>
      <c r="P82" s="92">
        <f t="shared" si="50"/>
        <v>5.9619577292059915</v>
      </c>
      <c r="Q82" s="92">
        <f t="shared" si="50"/>
        <v>5.514111139218687</v>
      </c>
      <c r="R82" s="92">
        <f t="shared" si="50"/>
        <v>5.101011267420053</v>
      </c>
      <c r="S82" s="92">
        <f t="shared" si="50"/>
        <v>4.7178321807283288</v>
      </c>
      <c r="T82" s="92">
        <f t="shared" si="50"/>
        <v>4.3645738791435154</v>
      </c>
      <c r="U82" s="92">
        <f t="shared" si="50"/>
        <v>4.3066626821623988</v>
      </c>
      <c r="V82" s="92">
        <f t="shared" si="50"/>
        <v>4.3066626821623988</v>
      </c>
      <c r="W82" s="92">
        <f t="shared" si="50"/>
        <v>4.3066626821623988</v>
      </c>
      <c r="X82" s="92">
        <f t="shared" si="50"/>
        <v>4.3066626821623988</v>
      </c>
      <c r="Y82" s="92">
        <f t="shared" si="50"/>
        <v>4.3066626821623988</v>
      </c>
      <c r="Z82" s="92">
        <f t="shared" si="50"/>
        <v>4.3066626821623988</v>
      </c>
      <c r="AA82" s="92">
        <f t="shared" si="50"/>
        <v>4.3066626821623988</v>
      </c>
      <c r="AB82" s="92">
        <f t="shared" si="50"/>
        <v>4.3066626821623988</v>
      </c>
      <c r="AC82" s="92">
        <f t="shared" si="50"/>
        <v>4.3066626821623988</v>
      </c>
      <c r="AD82" s="92">
        <f t="shared" si="50"/>
        <v>4.3066626821623988</v>
      </c>
      <c r="AE82" s="92">
        <f t="shared" si="50"/>
        <v>4.3066626821623988</v>
      </c>
      <c r="AF82" s="92">
        <f t="shared" si="50"/>
        <v>4.3066626821623988</v>
      </c>
      <c r="AG82" s="92">
        <f t="shared" si="50"/>
        <v>2.1533313410811994</v>
      </c>
      <c r="AH82" s="92">
        <f t="shared" si="50"/>
        <v>0</v>
      </c>
      <c r="AI82" s="92">
        <f t="shared" si="50"/>
        <v>0</v>
      </c>
      <c r="AJ82" s="92">
        <f t="shared" si="50"/>
        <v>0</v>
      </c>
      <c r="AK82" s="92">
        <f t="shared" si="50"/>
        <v>0</v>
      </c>
      <c r="AL82" s="92">
        <f t="shared" si="50"/>
        <v>0</v>
      </c>
      <c r="AM82" s="92">
        <f t="shared" si="50"/>
        <v>0</v>
      </c>
      <c r="AN82" s="92">
        <f t="shared" si="50"/>
        <v>0</v>
      </c>
      <c r="AO82" s="92">
        <f t="shared" si="50"/>
        <v>0</v>
      </c>
      <c r="AP82" s="92">
        <f t="shared" si="50"/>
        <v>0</v>
      </c>
      <c r="AQ82" s="92">
        <f t="shared" si="50"/>
        <v>0</v>
      </c>
      <c r="AR82" s="92">
        <f t="shared" si="50"/>
        <v>0</v>
      </c>
      <c r="AS82" s="92">
        <f t="shared" si="50"/>
        <v>0</v>
      </c>
      <c r="AT82" s="92">
        <f t="shared" si="50"/>
        <v>0</v>
      </c>
      <c r="AU82" s="92">
        <f t="shared" si="50"/>
        <v>0</v>
      </c>
      <c r="AV82" s="92">
        <f t="shared" si="50"/>
        <v>0</v>
      </c>
      <c r="AW82" s="92">
        <f t="shared" si="50"/>
        <v>0</v>
      </c>
      <c r="AX82" s="92">
        <f t="shared" si="50"/>
        <v>0</v>
      </c>
      <c r="AY82" s="92">
        <f t="shared" si="50"/>
        <v>0</v>
      </c>
      <c r="AZ82" s="92">
        <f t="shared" si="50"/>
        <v>0</v>
      </c>
      <c r="BA82" s="92">
        <f t="shared" si="50"/>
        <v>0</v>
      </c>
      <c r="BB82" s="92">
        <f t="shared" si="50"/>
        <v>0</v>
      </c>
      <c r="BC82" s="92">
        <f t="shared" si="50"/>
        <v>0</v>
      </c>
      <c r="BD82" s="92">
        <f t="shared" si="50"/>
        <v>0</v>
      </c>
      <c r="BE82" s="92">
        <f t="shared" si="50"/>
        <v>0</v>
      </c>
      <c r="BF82" s="92">
        <f t="shared" si="50"/>
        <v>0</v>
      </c>
      <c r="BG82" s="92">
        <f t="shared" si="50"/>
        <v>0</v>
      </c>
      <c r="BH82" s="92">
        <f t="shared" si="50"/>
        <v>0</v>
      </c>
      <c r="BI82" s="92">
        <f t="shared" si="50"/>
        <v>0</v>
      </c>
      <c r="BJ82" s="92">
        <f t="shared" si="50"/>
        <v>0</v>
      </c>
      <c r="BK82" s="92">
        <f t="shared" si="50"/>
        <v>0</v>
      </c>
      <c r="BL82" s="92">
        <f t="shared" si="50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51">$B$20*(1-$B$5)/$B$3</f>
        <v>0</v>
      </c>
      <c r="C85" s="72">
        <f t="shared" si="51"/>
        <v>0</v>
      </c>
      <c r="D85" s="72">
        <f t="shared" si="51"/>
        <v>0</v>
      </c>
      <c r="E85" s="72">
        <f t="shared" si="51"/>
        <v>0</v>
      </c>
      <c r="F85" s="72">
        <f t="shared" si="51"/>
        <v>0</v>
      </c>
      <c r="G85" s="72">
        <f t="shared" si="51"/>
        <v>0</v>
      </c>
      <c r="H85" s="72">
        <f t="shared" si="51"/>
        <v>0</v>
      </c>
      <c r="I85" s="72">
        <f t="shared" si="51"/>
        <v>0</v>
      </c>
      <c r="J85" s="72">
        <f t="shared" si="51"/>
        <v>0</v>
      </c>
      <c r="K85" s="72">
        <f t="shared" si="51"/>
        <v>0</v>
      </c>
      <c r="L85" s="72">
        <f t="shared" si="51"/>
        <v>0</v>
      </c>
      <c r="M85" s="72">
        <f t="shared" si="51"/>
        <v>0</v>
      </c>
      <c r="N85" s="72">
        <f t="shared" si="51"/>
        <v>0</v>
      </c>
      <c r="O85" s="72">
        <f t="shared" si="51"/>
        <v>0</v>
      </c>
      <c r="P85" s="72">
        <f t="shared" si="51"/>
        <v>0</v>
      </c>
      <c r="Q85" s="72">
        <f t="shared" si="51"/>
        <v>0</v>
      </c>
      <c r="R85" s="72">
        <f t="shared" si="51"/>
        <v>0</v>
      </c>
      <c r="S85" s="72">
        <f t="shared" si="51"/>
        <v>0</v>
      </c>
      <c r="T85" s="72">
        <f t="shared" si="51"/>
        <v>0</v>
      </c>
      <c r="U85" s="72">
        <f t="shared" si="51"/>
        <v>0</v>
      </c>
      <c r="V85" s="72">
        <f t="shared" si="51"/>
        <v>0</v>
      </c>
      <c r="W85" s="72">
        <f t="shared" si="51"/>
        <v>0</v>
      </c>
      <c r="X85" s="72">
        <f t="shared" si="51"/>
        <v>0</v>
      </c>
      <c r="Y85" s="72">
        <f t="shared" si="51"/>
        <v>0</v>
      </c>
      <c r="Z85" s="72">
        <f t="shared" si="51"/>
        <v>0</v>
      </c>
      <c r="AA85" s="72">
        <f t="shared" si="51"/>
        <v>0</v>
      </c>
      <c r="AB85" s="72">
        <f t="shared" si="51"/>
        <v>0</v>
      </c>
      <c r="AC85" s="72">
        <f t="shared" si="51"/>
        <v>0</v>
      </c>
      <c r="AD85" s="72">
        <f t="shared" si="51"/>
        <v>0</v>
      </c>
      <c r="AE85" s="72">
        <f t="shared" si="51"/>
        <v>0</v>
      </c>
      <c r="AF85" s="72">
        <f t="shared" si="51"/>
        <v>0</v>
      </c>
      <c r="AG85" s="72">
        <f t="shared" si="51"/>
        <v>0</v>
      </c>
      <c r="AH85" s="72">
        <f t="shared" si="51"/>
        <v>0</v>
      </c>
      <c r="AI85" s="72">
        <f t="shared" si="51"/>
        <v>0</v>
      </c>
      <c r="AJ85" s="72">
        <f t="shared" si="51"/>
        <v>0</v>
      </c>
      <c r="AK85" s="72">
        <f t="shared" si="51"/>
        <v>0</v>
      </c>
      <c r="AL85" s="72">
        <f t="shared" si="51"/>
        <v>0</v>
      </c>
      <c r="AM85" s="72">
        <f t="shared" si="51"/>
        <v>0</v>
      </c>
      <c r="AN85" s="72">
        <f t="shared" si="51"/>
        <v>0</v>
      </c>
      <c r="AO85" s="72">
        <f t="shared" si="51"/>
        <v>0</v>
      </c>
      <c r="AP85" s="72">
        <f t="shared" si="51"/>
        <v>0</v>
      </c>
      <c r="AQ85" s="72">
        <f t="shared" si="51"/>
        <v>0</v>
      </c>
      <c r="AR85" s="72">
        <f t="shared" si="51"/>
        <v>0</v>
      </c>
      <c r="AS85" s="72">
        <f t="shared" si="51"/>
        <v>0</v>
      </c>
      <c r="AT85" s="72">
        <f t="shared" si="51"/>
        <v>0</v>
      </c>
      <c r="AU85" s="72">
        <f t="shared" si="51"/>
        <v>0</v>
      </c>
      <c r="AV85" s="72">
        <f t="shared" si="51"/>
        <v>0</v>
      </c>
      <c r="AW85" s="72">
        <f t="shared" si="51"/>
        <v>0</v>
      </c>
      <c r="AX85" s="72">
        <f t="shared" si="51"/>
        <v>0</v>
      </c>
      <c r="AY85" s="72">
        <f t="shared" si="51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52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53">$C$20*(1-$B$5)/$B$3</f>
        <v>0</v>
      </c>
      <c r="D86" s="72">
        <f t="shared" si="53"/>
        <v>0</v>
      </c>
      <c r="E86" s="72">
        <f t="shared" si="53"/>
        <v>0</v>
      </c>
      <c r="F86" s="72">
        <f t="shared" si="53"/>
        <v>0</v>
      </c>
      <c r="G86" s="72">
        <f t="shared" si="53"/>
        <v>0</v>
      </c>
      <c r="H86" s="72">
        <f t="shared" si="53"/>
        <v>0</v>
      </c>
      <c r="I86" s="72">
        <f t="shared" si="53"/>
        <v>0</v>
      </c>
      <c r="J86" s="72">
        <f t="shared" si="53"/>
        <v>0</v>
      </c>
      <c r="K86" s="72">
        <f t="shared" si="53"/>
        <v>0</v>
      </c>
      <c r="L86" s="72">
        <f t="shared" si="53"/>
        <v>0</v>
      </c>
      <c r="M86" s="72">
        <f t="shared" si="53"/>
        <v>0</v>
      </c>
      <c r="N86" s="72">
        <f t="shared" si="53"/>
        <v>0</v>
      </c>
      <c r="O86" s="72">
        <f t="shared" si="53"/>
        <v>0</v>
      </c>
      <c r="P86" s="72">
        <f t="shared" si="53"/>
        <v>0</v>
      </c>
      <c r="Q86" s="72">
        <f t="shared" si="53"/>
        <v>0</v>
      </c>
      <c r="R86" s="72">
        <f t="shared" si="53"/>
        <v>0</v>
      </c>
      <c r="S86" s="72">
        <f t="shared" si="53"/>
        <v>0</v>
      </c>
      <c r="T86" s="72">
        <f t="shared" si="53"/>
        <v>0</v>
      </c>
      <c r="U86" s="72">
        <f t="shared" si="53"/>
        <v>0</v>
      </c>
      <c r="V86" s="72">
        <f t="shared" si="53"/>
        <v>0</v>
      </c>
      <c r="W86" s="72">
        <f t="shared" si="53"/>
        <v>0</v>
      </c>
      <c r="X86" s="72">
        <f t="shared" si="53"/>
        <v>0</v>
      </c>
      <c r="Y86" s="72">
        <f t="shared" si="53"/>
        <v>0</v>
      </c>
      <c r="Z86" s="72">
        <f t="shared" si="53"/>
        <v>0</v>
      </c>
      <c r="AA86" s="72">
        <f t="shared" si="53"/>
        <v>0</v>
      </c>
      <c r="AB86" s="72">
        <f t="shared" si="53"/>
        <v>0</v>
      </c>
      <c r="AC86" s="72">
        <f t="shared" si="53"/>
        <v>0</v>
      </c>
      <c r="AD86" s="72">
        <f t="shared" si="53"/>
        <v>0</v>
      </c>
      <c r="AE86" s="72">
        <f t="shared" si="53"/>
        <v>0</v>
      </c>
      <c r="AF86" s="72">
        <f t="shared" si="53"/>
        <v>0</v>
      </c>
      <c r="AG86" s="72">
        <f t="shared" si="53"/>
        <v>0</v>
      </c>
      <c r="AH86" s="72">
        <f t="shared" si="53"/>
        <v>0</v>
      </c>
      <c r="AI86" s="72">
        <f t="shared" si="53"/>
        <v>0</v>
      </c>
      <c r="AJ86" s="72">
        <f t="shared" si="53"/>
        <v>0</v>
      </c>
      <c r="AK86" s="72">
        <f t="shared" si="53"/>
        <v>0</v>
      </c>
      <c r="AL86" s="72">
        <f t="shared" si="53"/>
        <v>0</v>
      </c>
      <c r="AM86" s="72">
        <f t="shared" si="53"/>
        <v>0</v>
      </c>
      <c r="AN86" s="72">
        <f t="shared" si="53"/>
        <v>0</v>
      </c>
      <c r="AO86" s="72">
        <f t="shared" si="53"/>
        <v>0</v>
      </c>
      <c r="AP86" s="72">
        <f t="shared" si="53"/>
        <v>0</v>
      </c>
      <c r="AQ86" s="72">
        <f t="shared" si="53"/>
        <v>0</v>
      </c>
      <c r="AR86" s="72">
        <f t="shared" si="53"/>
        <v>0</v>
      </c>
      <c r="AS86" s="72">
        <f t="shared" si="53"/>
        <v>0</v>
      </c>
      <c r="AT86" s="72">
        <f t="shared" si="53"/>
        <v>0</v>
      </c>
      <c r="AU86" s="72">
        <f t="shared" si="53"/>
        <v>0</v>
      </c>
      <c r="AV86" s="72">
        <f t="shared" si="53"/>
        <v>0</v>
      </c>
      <c r="AW86" s="72">
        <f t="shared" si="53"/>
        <v>0</v>
      </c>
      <c r="AX86" s="72">
        <f t="shared" si="53"/>
        <v>0</v>
      </c>
      <c r="AY86" s="72">
        <f t="shared" si="53"/>
        <v>0</v>
      </c>
      <c r="AZ86" s="72">
        <f t="shared" si="53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52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54">$D$20*(1-$B$5)/$B$3</f>
        <v>0</v>
      </c>
      <c r="F87" s="72">
        <f t="shared" si="54"/>
        <v>0</v>
      </c>
      <c r="G87" s="72">
        <f t="shared" si="54"/>
        <v>0</v>
      </c>
      <c r="H87" s="72">
        <f t="shared" si="54"/>
        <v>0</v>
      </c>
      <c r="I87" s="72">
        <f t="shared" si="54"/>
        <v>0</v>
      </c>
      <c r="J87" s="72">
        <f t="shared" si="54"/>
        <v>0</v>
      </c>
      <c r="K87" s="72">
        <f t="shared" si="54"/>
        <v>0</v>
      </c>
      <c r="L87" s="72">
        <f t="shared" si="54"/>
        <v>0</v>
      </c>
      <c r="M87" s="72">
        <f t="shared" si="54"/>
        <v>0</v>
      </c>
      <c r="N87" s="72">
        <f t="shared" si="54"/>
        <v>0</v>
      </c>
      <c r="O87" s="72">
        <f t="shared" si="54"/>
        <v>0</v>
      </c>
      <c r="P87" s="72">
        <f t="shared" si="54"/>
        <v>0</v>
      </c>
      <c r="Q87" s="72">
        <f t="shared" si="54"/>
        <v>0</v>
      </c>
      <c r="R87" s="72">
        <f t="shared" si="54"/>
        <v>0</v>
      </c>
      <c r="S87" s="72">
        <f t="shared" si="54"/>
        <v>0</v>
      </c>
      <c r="T87" s="72">
        <f t="shared" si="54"/>
        <v>0</v>
      </c>
      <c r="U87" s="72">
        <f t="shared" si="54"/>
        <v>0</v>
      </c>
      <c r="V87" s="72">
        <f t="shared" si="54"/>
        <v>0</v>
      </c>
      <c r="W87" s="72">
        <f t="shared" si="54"/>
        <v>0</v>
      </c>
      <c r="X87" s="72">
        <f t="shared" si="54"/>
        <v>0</v>
      </c>
      <c r="Y87" s="72">
        <f t="shared" si="54"/>
        <v>0</v>
      </c>
      <c r="Z87" s="72">
        <f t="shared" si="54"/>
        <v>0</v>
      </c>
      <c r="AA87" s="72">
        <f t="shared" si="54"/>
        <v>0</v>
      </c>
      <c r="AB87" s="72">
        <f t="shared" si="54"/>
        <v>0</v>
      </c>
      <c r="AC87" s="72">
        <f t="shared" si="54"/>
        <v>0</v>
      </c>
      <c r="AD87" s="72">
        <f t="shared" si="54"/>
        <v>0</v>
      </c>
      <c r="AE87" s="72">
        <f t="shared" si="54"/>
        <v>0</v>
      </c>
      <c r="AF87" s="72">
        <f t="shared" si="54"/>
        <v>0</v>
      </c>
      <c r="AG87" s="72">
        <f t="shared" si="54"/>
        <v>0</v>
      </c>
      <c r="AH87" s="72">
        <f t="shared" si="54"/>
        <v>0</v>
      </c>
      <c r="AI87" s="72">
        <f t="shared" si="54"/>
        <v>0</v>
      </c>
      <c r="AJ87" s="72">
        <f t="shared" si="54"/>
        <v>0</v>
      </c>
      <c r="AK87" s="72">
        <f t="shared" si="54"/>
        <v>0</v>
      </c>
      <c r="AL87" s="72">
        <f t="shared" si="54"/>
        <v>0</v>
      </c>
      <c r="AM87" s="72">
        <f t="shared" si="54"/>
        <v>0</v>
      </c>
      <c r="AN87" s="72">
        <f t="shared" si="54"/>
        <v>0</v>
      </c>
      <c r="AO87" s="72">
        <f t="shared" si="54"/>
        <v>0</v>
      </c>
      <c r="AP87" s="72">
        <f t="shared" si="54"/>
        <v>0</v>
      </c>
      <c r="AQ87" s="72">
        <f t="shared" si="54"/>
        <v>0</v>
      </c>
      <c r="AR87" s="72">
        <f t="shared" si="54"/>
        <v>0</v>
      </c>
      <c r="AS87" s="72">
        <f t="shared" si="54"/>
        <v>0</v>
      </c>
      <c r="AT87" s="72">
        <f t="shared" si="54"/>
        <v>0</v>
      </c>
      <c r="AU87" s="72">
        <f t="shared" si="54"/>
        <v>0</v>
      </c>
      <c r="AV87" s="72">
        <f t="shared" si="54"/>
        <v>0</v>
      </c>
      <c r="AW87" s="72">
        <f t="shared" si="54"/>
        <v>0</v>
      </c>
      <c r="AX87" s="72">
        <f t="shared" si="54"/>
        <v>0</v>
      </c>
      <c r="AY87" s="72">
        <f t="shared" si="54"/>
        <v>0</v>
      </c>
      <c r="AZ87" s="72">
        <f t="shared" si="54"/>
        <v>0</v>
      </c>
      <c r="BA87" s="72">
        <f t="shared" si="54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52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55">$E$20*(1-$B$5)/$B$3</f>
        <v>0</v>
      </c>
      <c r="F88" s="72">
        <f t="shared" si="55"/>
        <v>0</v>
      </c>
      <c r="G88" s="72">
        <f t="shared" si="55"/>
        <v>0</v>
      </c>
      <c r="H88" s="72">
        <f t="shared" si="55"/>
        <v>0</v>
      </c>
      <c r="I88" s="72">
        <f t="shared" si="55"/>
        <v>0</v>
      </c>
      <c r="J88" s="72">
        <f t="shared" si="55"/>
        <v>0</v>
      </c>
      <c r="K88" s="72">
        <f t="shared" si="55"/>
        <v>0</v>
      </c>
      <c r="L88" s="72">
        <f t="shared" si="55"/>
        <v>0</v>
      </c>
      <c r="M88" s="72">
        <f t="shared" si="55"/>
        <v>0</v>
      </c>
      <c r="N88" s="72">
        <f t="shared" si="55"/>
        <v>0</v>
      </c>
      <c r="O88" s="72">
        <f t="shared" si="55"/>
        <v>0</v>
      </c>
      <c r="P88" s="72">
        <f t="shared" si="55"/>
        <v>0</v>
      </c>
      <c r="Q88" s="72">
        <f t="shared" si="55"/>
        <v>0</v>
      </c>
      <c r="R88" s="72">
        <f t="shared" si="55"/>
        <v>0</v>
      </c>
      <c r="S88" s="72">
        <f t="shared" si="55"/>
        <v>0</v>
      </c>
      <c r="T88" s="72">
        <f t="shared" si="55"/>
        <v>0</v>
      </c>
      <c r="U88" s="72">
        <f t="shared" si="55"/>
        <v>0</v>
      </c>
      <c r="V88" s="72">
        <f t="shared" si="55"/>
        <v>0</v>
      </c>
      <c r="W88" s="72">
        <f t="shared" si="55"/>
        <v>0</v>
      </c>
      <c r="X88" s="72">
        <f t="shared" si="55"/>
        <v>0</v>
      </c>
      <c r="Y88" s="72">
        <f t="shared" si="55"/>
        <v>0</v>
      </c>
      <c r="Z88" s="72">
        <f t="shared" si="55"/>
        <v>0</v>
      </c>
      <c r="AA88" s="72">
        <f t="shared" si="55"/>
        <v>0</v>
      </c>
      <c r="AB88" s="72">
        <f t="shared" si="55"/>
        <v>0</v>
      </c>
      <c r="AC88" s="72">
        <f t="shared" si="55"/>
        <v>0</v>
      </c>
      <c r="AD88" s="72">
        <f t="shared" si="55"/>
        <v>0</v>
      </c>
      <c r="AE88" s="72">
        <f t="shared" si="55"/>
        <v>0</v>
      </c>
      <c r="AF88" s="72">
        <f t="shared" si="55"/>
        <v>0</v>
      </c>
      <c r="AG88" s="72">
        <f t="shared" si="55"/>
        <v>0</v>
      </c>
      <c r="AH88" s="72">
        <f t="shared" si="55"/>
        <v>0</v>
      </c>
      <c r="AI88" s="72">
        <f t="shared" si="55"/>
        <v>0</v>
      </c>
      <c r="AJ88" s="72">
        <f t="shared" si="55"/>
        <v>0</v>
      </c>
      <c r="AK88" s="72">
        <f t="shared" si="55"/>
        <v>0</v>
      </c>
      <c r="AL88" s="72">
        <f t="shared" si="55"/>
        <v>0</v>
      </c>
      <c r="AM88" s="72">
        <f t="shared" si="55"/>
        <v>0</v>
      </c>
      <c r="AN88" s="72">
        <f t="shared" si="55"/>
        <v>0</v>
      </c>
      <c r="AO88" s="72">
        <f t="shared" si="55"/>
        <v>0</v>
      </c>
      <c r="AP88" s="72">
        <f t="shared" si="55"/>
        <v>0</v>
      </c>
      <c r="AQ88" s="72">
        <f t="shared" si="55"/>
        <v>0</v>
      </c>
      <c r="AR88" s="72">
        <f t="shared" si="55"/>
        <v>0</v>
      </c>
      <c r="AS88" s="72">
        <f t="shared" si="55"/>
        <v>0</v>
      </c>
      <c r="AT88" s="72">
        <f t="shared" si="55"/>
        <v>0</v>
      </c>
      <c r="AU88" s="72">
        <f t="shared" si="55"/>
        <v>0</v>
      </c>
      <c r="AV88" s="72">
        <f t="shared" si="55"/>
        <v>0</v>
      </c>
      <c r="AW88" s="72">
        <f t="shared" si="55"/>
        <v>0</v>
      </c>
      <c r="AX88" s="72">
        <f t="shared" si="55"/>
        <v>0</v>
      </c>
      <c r="AY88" s="72">
        <f t="shared" si="55"/>
        <v>0</v>
      </c>
      <c r="AZ88" s="72">
        <f t="shared" si="55"/>
        <v>0</v>
      </c>
      <c r="BA88" s="72">
        <f t="shared" si="55"/>
        <v>0</v>
      </c>
      <c r="BB88" s="72">
        <f t="shared" si="55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52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56">$F$20*(1-$B$5)/$B$3</f>
        <v>0</v>
      </c>
      <c r="G89" s="72">
        <f t="shared" si="56"/>
        <v>0</v>
      </c>
      <c r="H89" s="72">
        <f t="shared" si="56"/>
        <v>0</v>
      </c>
      <c r="I89" s="72">
        <f t="shared" si="56"/>
        <v>0</v>
      </c>
      <c r="J89" s="72">
        <f t="shared" si="56"/>
        <v>0</v>
      </c>
      <c r="K89" s="72">
        <f t="shared" si="56"/>
        <v>0</v>
      </c>
      <c r="L89" s="72">
        <f t="shared" si="56"/>
        <v>0</v>
      </c>
      <c r="M89" s="72">
        <f t="shared" si="56"/>
        <v>0</v>
      </c>
      <c r="N89" s="72">
        <f t="shared" si="56"/>
        <v>0</v>
      </c>
      <c r="O89" s="72">
        <f t="shared" si="56"/>
        <v>0</v>
      </c>
      <c r="P89" s="72">
        <f t="shared" si="56"/>
        <v>0</v>
      </c>
      <c r="Q89" s="72">
        <f t="shared" si="56"/>
        <v>0</v>
      </c>
      <c r="R89" s="72">
        <f t="shared" si="56"/>
        <v>0</v>
      </c>
      <c r="S89" s="72">
        <f t="shared" si="56"/>
        <v>0</v>
      </c>
      <c r="T89" s="72">
        <f t="shared" si="56"/>
        <v>0</v>
      </c>
      <c r="U89" s="72">
        <f t="shared" si="56"/>
        <v>0</v>
      </c>
      <c r="V89" s="72">
        <f t="shared" si="56"/>
        <v>0</v>
      </c>
      <c r="W89" s="72">
        <f t="shared" si="56"/>
        <v>0</v>
      </c>
      <c r="X89" s="72">
        <f t="shared" si="56"/>
        <v>0</v>
      </c>
      <c r="Y89" s="72">
        <f t="shared" si="56"/>
        <v>0</v>
      </c>
      <c r="Z89" s="72">
        <f t="shared" si="56"/>
        <v>0</v>
      </c>
      <c r="AA89" s="72">
        <f t="shared" si="56"/>
        <v>0</v>
      </c>
      <c r="AB89" s="72">
        <f t="shared" si="56"/>
        <v>0</v>
      </c>
      <c r="AC89" s="72">
        <f t="shared" si="56"/>
        <v>0</v>
      </c>
      <c r="AD89" s="72">
        <f t="shared" si="56"/>
        <v>0</v>
      </c>
      <c r="AE89" s="72">
        <f t="shared" si="56"/>
        <v>0</v>
      </c>
      <c r="AF89" s="72">
        <f t="shared" si="56"/>
        <v>0</v>
      </c>
      <c r="AG89" s="72">
        <f t="shared" si="56"/>
        <v>0</v>
      </c>
      <c r="AH89" s="72">
        <f t="shared" si="56"/>
        <v>0</v>
      </c>
      <c r="AI89" s="72">
        <f t="shared" si="56"/>
        <v>0</v>
      </c>
      <c r="AJ89" s="72">
        <f t="shared" si="56"/>
        <v>0</v>
      </c>
      <c r="AK89" s="72">
        <f t="shared" si="56"/>
        <v>0</v>
      </c>
      <c r="AL89" s="72">
        <f t="shared" si="56"/>
        <v>0</v>
      </c>
      <c r="AM89" s="72">
        <f t="shared" si="56"/>
        <v>0</v>
      </c>
      <c r="AN89" s="72">
        <f t="shared" si="56"/>
        <v>0</v>
      </c>
      <c r="AO89" s="72">
        <f t="shared" si="56"/>
        <v>0</v>
      </c>
      <c r="AP89" s="72">
        <f t="shared" si="56"/>
        <v>0</v>
      </c>
      <c r="AQ89" s="72">
        <f t="shared" si="56"/>
        <v>0</v>
      </c>
      <c r="AR89" s="72">
        <f t="shared" si="56"/>
        <v>0</v>
      </c>
      <c r="AS89" s="72">
        <f t="shared" si="56"/>
        <v>0</v>
      </c>
      <c r="AT89" s="72">
        <f t="shared" si="56"/>
        <v>0</v>
      </c>
      <c r="AU89" s="72">
        <f t="shared" si="56"/>
        <v>0</v>
      </c>
      <c r="AV89" s="72">
        <f t="shared" si="56"/>
        <v>0</v>
      </c>
      <c r="AW89" s="72">
        <f t="shared" si="56"/>
        <v>0</v>
      </c>
      <c r="AX89" s="72">
        <f t="shared" si="56"/>
        <v>0</v>
      </c>
      <c r="AY89" s="72">
        <f t="shared" si="56"/>
        <v>0</v>
      </c>
      <c r="AZ89" s="72">
        <f t="shared" si="56"/>
        <v>0</v>
      </c>
      <c r="BA89" s="72">
        <f t="shared" si="56"/>
        <v>0</v>
      </c>
      <c r="BB89" s="72">
        <f t="shared" si="56"/>
        <v>0</v>
      </c>
      <c r="BC89" s="72">
        <f t="shared" si="56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52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7">$G$20*(1-$B$5)/$B$3</f>
        <v>0</v>
      </c>
      <c r="H90" s="72">
        <f t="shared" si="57"/>
        <v>0</v>
      </c>
      <c r="I90" s="72">
        <f t="shared" si="57"/>
        <v>0</v>
      </c>
      <c r="J90" s="72">
        <f t="shared" si="57"/>
        <v>0</v>
      </c>
      <c r="K90" s="72">
        <f t="shared" si="57"/>
        <v>0</v>
      </c>
      <c r="L90" s="72">
        <f t="shared" si="57"/>
        <v>0</v>
      </c>
      <c r="M90" s="72">
        <f t="shared" si="57"/>
        <v>0</v>
      </c>
      <c r="N90" s="72">
        <f t="shared" si="57"/>
        <v>0</v>
      </c>
      <c r="O90" s="72">
        <f t="shared" si="57"/>
        <v>0</v>
      </c>
      <c r="P90" s="72">
        <f t="shared" si="57"/>
        <v>0</v>
      </c>
      <c r="Q90" s="72">
        <f t="shared" si="57"/>
        <v>0</v>
      </c>
      <c r="R90" s="72">
        <f t="shared" si="57"/>
        <v>0</v>
      </c>
      <c r="S90" s="72">
        <f t="shared" si="57"/>
        <v>0</v>
      </c>
      <c r="T90" s="72">
        <f t="shared" si="57"/>
        <v>0</v>
      </c>
      <c r="U90" s="72">
        <f t="shared" si="57"/>
        <v>0</v>
      </c>
      <c r="V90" s="72">
        <f t="shared" si="57"/>
        <v>0</v>
      </c>
      <c r="W90" s="72">
        <f t="shared" si="57"/>
        <v>0</v>
      </c>
      <c r="X90" s="72">
        <f t="shared" si="57"/>
        <v>0</v>
      </c>
      <c r="Y90" s="72">
        <f t="shared" si="57"/>
        <v>0</v>
      </c>
      <c r="Z90" s="72">
        <f t="shared" si="57"/>
        <v>0</v>
      </c>
      <c r="AA90" s="72">
        <f t="shared" si="57"/>
        <v>0</v>
      </c>
      <c r="AB90" s="72">
        <f t="shared" si="57"/>
        <v>0</v>
      </c>
      <c r="AC90" s="72">
        <f t="shared" si="57"/>
        <v>0</v>
      </c>
      <c r="AD90" s="72">
        <f t="shared" si="57"/>
        <v>0</v>
      </c>
      <c r="AE90" s="72">
        <f t="shared" si="57"/>
        <v>0</v>
      </c>
      <c r="AF90" s="72">
        <f t="shared" si="57"/>
        <v>0</v>
      </c>
      <c r="AG90" s="72">
        <f t="shared" si="57"/>
        <v>0</v>
      </c>
      <c r="AH90" s="72">
        <f t="shared" si="57"/>
        <v>0</v>
      </c>
      <c r="AI90" s="72">
        <f t="shared" si="57"/>
        <v>0</v>
      </c>
      <c r="AJ90" s="72">
        <f t="shared" si="57"/>
        <v>0</v>
      </c>
      <c r="AK90" s="72">
        <f t="shared" si="57"/>
        <v>0</v>
      </c>
      <c r="AL90" s="72">
        <f t="shared" si="57"/>
        <v>0</v>
      </c>
      <c r="AM90" s="72">
        <f t="shared" si="57"/>
        <v>0</v>
      </c>
      <c r="AN90" s="72">
        <f t="shared" si="57"/>
        <v>0</v>
      </c>
      <c r="AO90" s="72">
        <f t="shared" si="57"/>
        <v>0</v>
      </c>
      <c r="AP90" s="72">
        <f t="shared" si="57"/>
        <v>0</v>
      </c>
      <c r="AQ90" s="72">
        <f t="shared" si="57"/>
        <v>0</v>
      </c>
      <c r="AR90" s="72">
        <f t="shared" si="57"/>
        <v>0</v>
      </c>
      <c r="AS90" s="72">
        <f t="shared" si="57"/>
        <v>0</v>
      </c>
      <c r="AT90" s="72">
        <f t="shared" si="57"/>
        <v>0</v>
      </c>
      <c r="AU90" s="72">
        <f t="shared" si="57"/>
        <v>0</v>
      </c>
      <c r="AV90" s="72">
        <f t="shared" si="57"/>
        <v>0</v>
      </c>
      <c r="AW90" s="72">
        <f t="shared" si="57"/>
        <v>0</v>
      </c>
      <c r="AX90" s="72">
        <f t="shared" si="57"/>
        <v>0</v>
      </c>
      <c r="AY90" s="72">
        <f t="shared" si="57"/>
        <v>0</v>
      </c>
      <c r="AZ90" s="72">
        <f t="shared" si="57"/>
        <v>0</v>
      </c>
      <c r="BA90" s="72">
        <f t="shared" si="57"/>
        <v>0</v>
      </c>
      <c r="BB90" s="72">
        <f t="shared" si="57"/>
        <v>0</v>
      </c>
      <c r="BC90" s="72">
        <f t="shared" si="57"/>
        <v>0</v>
      </c>
      <c r="BD90" s="72">
        <f t="shared" si="57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52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8">$H$20*(1-$B$5)/$B$3</f>
        <v>0</v>
      </c>
      <c r="I91" s="72">
        <f t="shared" si="58"/>
        <v>0</v>
      </c>
      <c r="J91" s="72">
        <f t="shared" si="58"/>
        <v>0</v>
      </c>
      <c r="K91" s="72">
        <f t="shared" si="58"/>
        <v>0</v>
      </c>
      <c r="L91" s="72">
        <f t="shared" si="58"/>
        <v>0</v>
      </c>
      <c r="M91" s="72">
        <f t="shared" si="58"/>
        <v>0</v>
      </c>
      <c r="N91" s="72">
        <f t="shared" si="58"/>
        <v>0</v>
      </c>
      <c r="O91" s="72">
        <f t="shared" si="58"/>
        <v>0</v>
      </c>
      <c r="P91" s="72">
        <f t="shared" si="58"/>
        <v>0</v>
      </c>
      <c r="Q91" s="72">
        <f t="shared" si="58"/>
        <v>0</v>
      </c>
      <c r="R91" s="72">
        <f t="shared" si="58"/>
        <v>0</v>
      </c>
      <c r="S91" s="72">
        <f t="shared" si="58"/>
        <v>0</v>
      </c>
      <c r="T91" s="72">
        <f t="shared" si="58"/>
        <v>0</v>
      </c>
      <c r="U91" s="72">
        <f t="shared" si="58"/>
        <v>0</v>
      </c>
      <c r="V91" s="72">
        <f t="shared" si="58"/>
        <v>0</v>
      </c>
      <c r="W91" s="72">
        <f t="shared" si="58"/>
        <v>0</v>
      </c>
      <c r="X91" s="72">
        <f t="shared" si="58"/>
        <v>0</v>
      </c>
      <c r="Y91" s="72">
        <f t="shared" si="58"/>
        <v>0</v>
      </c>
      <c r="Z91" s="72">
        <f t="shared" si="58"/>
        <v>0</v>
      </c>
      <c r="AA91" s="72">
        <f t="shared" si="58"/>
        <v>0</v>
      </c>
      <c r="AB91" s="72">
        <f t="shared" si="58"/>
        <v>0</v>
      </c>
      <c r="AC91" s="72">
        <f t="shared" si="58"/>
        <v>0</v>
      </c>
      <c r="AD91" s="72">
        <f t="shared" si="58"/>
        <v>0</v>
      </c>
      <c r="AE91" s="72">
        <f t="shared" si="58"/>
        <v>0</v>
      </c>
      <c r="AF91" s="72">
        <f t="shared" si="58"/>
        <v>0</v>
      </c>
      <c r="AG91" s="72">
        <f t="shared" si="58"/>
        <v>0</v>
      </c>
      <c r="AH91" s="72">
        <f t="shared" si="58"/>
        <v>0</v>
      </c>
      <c r="AI91" s="72">
        <f t="shared" si="58"/>
        <v>0</v>
      </c>
      <c r="AJ91" s="72">
        <f t="shared" si="58"/>
        <v>0</v>
      </c>
      <c r="AK91" s="72">
        <f t="shared" si="58"/>
        <v>0</v>
      </c>
      <c r="AL91" s="72">
        <f t="shared" si="58"/>
        <v>0</v>
      </c>
      <c r="AM91" s="72">
        <f t="shared" si="58"/>
        <v>0</v>
      </c>
      <c r="AN91" s="72">
        <f t="shared" si="58"/>
        <v>0</v>
      </c>
      <c r="AO91" s="72">
        <f t="shared" si="58"/>
        <v>0</v>
      </c>
      <c r="AP91" s="72">
        <f t="shared" si="58"/>
        <v>0</v>
      </c>
      <c r="AQ91" s="72">
        <f t="shared" si="58"/>
        <v>0</v>
      </c>
      <c r="AR91" s="72">
        <f t="shared" si="58"/>
        <v>0</v>
      </c>
      <c r="AS91" s="72">
        <f t="shared" si="58"/>
        <v>0</v>
      </c>
      <c r="AT91" s="72">
        <f t="shared" si="58"/>
        <v>0</v>
      </c>
      <c r="AU91" s="72">
        <f t="shared" si="58"/>
        <v>0</v>
      </c>
      <c r="AV91" s="72">
        <f t="shared" si="58"/>
        <v>0</v>
      </c>
      <c r="AW91" s="72">
        <f t="shared" si="58"/>
        <v>0</v>
      </c>
      <c r="AX91" s="72">
        <f t="shared" si="58"/>
        <v>0</v>
      </c>
      <c r="AY91" s="72">
        <f t="shared" si="58"/>
        <v>0</v>
      </c>
      <c r="AZ91" s="72">
        <f t="shared" si="58"/>
        <v>0</v>
      </c>
      <c r="BA91" s="72">
        <f t="shared" si="58"/>
        <v>0</v>
      </c>
      <c r="BB91" s="72">
        <f t="shared" si="58"/>
        <v>0</v>
      </c>
      <c r="BC91" s="72">
        <f t="shared" si="58"/>
        <v>0</v>
      </c>
      <c r="BD91" s="72">
        <f t="shared" si="58"/>
        <v>0</v>
      </c>
      <c r="BE91" s="72">
        <f t="shared" si="58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52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9">$I$20*(1-$B$5)/$B$3</f>
        <v>0</v>
      </c>
      <c r="J92" s="72">
        <f t="shared" si="59"/>
        <v>0</v>
      </c>
      <c r="K92" s="72">
        <f t="shared" si="59"/>
        <v>0</v>
      </c>
      <c r="L92" s="72">
        <f t="shared" si="59"/>
        <v>0</v>
      </c>
      <c r="M92" s="72">
        <f t="shared" si="59"/>
        <v>0</v>
      </c>
      <c r="N92" s="72">
        <f t="shared" si="59"/>
        <v>0</v>
      </c>
      <c r="O92" s="72">
        <f t="shared" si="59"/>
        <v>0</v>
      </c>
      <c r="P92" s="72">
        <f t="shared" si="59"/>
        <v>0</v>
      </c>
      <c r="Q92" s="72">
        <f t="shared" si="59"/>
        <v>0</v>
      </c>
      <c r="R92" s="72">
        <f t="shared" si="59"/>
        <v>0</v>
      </c>
      <c r="S92" s="72">
        <f t="shared" si="59"/>
        <v>0</v>
      </c>
      <c r="T92" s="72">
        <f t="shared" si="59"/>
        <v>0</v>
      </c>
      <c r="U92" s="72">
        <f t="shared" si="59"/>
        <v>0</v>
      </c>
      <c r="V92" s="72">
        <f t="shared" si="59"/>
        <v>0</v>
      </c>
      <c r="W92" s="72">
        <f t="shared" si="59"/>
        <v>0</v>
      </c>
      <c r="X92" s="72">
        <f t="shared" si="59"/>
        <v>0</v>
      </c>
      <c r="Y92" s="72">
        <f t="shared" si="59"/>
        <v>0</v>
      </c>
      <c r="Z92" s="72">
        <f t="shared" si="59"/>
        <v>0</v>
      </c>
      <c r="AA92" s="72">
        <f t="shared" si="59"/>
        <v>0</v>
      </c>
      <c r="AB92" s="72">
        <f t="shared" si="59"/>
        <v>0</v>
      </c>
      <c r="AC92" s="72">
        <f t="shared" si="59"/>
        <v>0</v>
      </c>
      <c r="AD92" s="72">
        <f t="shared" si="59"/>
        <v>0</v>
      </c>
      <c r="AE92" s="72">
        <f t="shared" si="59"/>
        <v>0</v>
      </c>
      <c r="AF92" s="72">
        <f t="shared" si="59"/>
        <v>0</v>
      </c>
      <c r="AG92" s="72">
        <f t="shared" si="59"/>
        <v>0</v>
      </c>
      <c r="AH92" s="72">
        <f t="shared" si="59"/>
        <v>0</v>
      </c>
      <c r="AI92" s="72">
        <f t="shared" si="59"/>
        <v>0</v>
      </c>
      <c r="AJ92" s="72">
        <f t="shared" si="59"/>
        <v>0</v>
      </c>
      <c r="AK92" s="72">
        <f t="shared" si="59"/>
        <v>0</v>
      </c>
      <c r="AL92" s="72">
        <f t="shared" si="59"/>
        <v>0</v>
      </c>
      <c r="AM92" s="72">
        <f t="shared" si="59"/>
        <v>0</v>
      </c>
      <c r="AN92" s="72">
        <f t="shared" si="59"/>
        <v>0</v>
      </c>
      <c r="AO92" s="72">
        <f t="shared" si="59"/>
        <v>0</v>
      </c>
      <c r="AP92" s="72">
        <f t="shared" si="59"/>
        <v>0</v>
      </c>
      <c r="AQ92" s="72">
        <f t="shared" si="59"/>
        <v>0</v>
      </c>
      <c r="AR92" s="72">
        <f t="shared" si="59"/>
        <v>0</v>
      </c>
      <c r="AS92" s="72">
        <f t="shared" si="59"/>
        <v>0</v>
      </c>
      <c r="AT92" s="72">
        <f t="shared" si="59"/>
        <v>0</v>
      </c>
      <c r="AU92" s="72">
        <f t="shared" si="59"/>
        <v>0</v>
      </c>
      <c r="AV92" s="72">
        <f t="shared" si="59"/>
        <v>0</v>
      </c>
      <c r="AW92" s="72">
        <f t="shared" si="59"/>
        <v>0</v>
      </c>
      <c r="AX92" s="72">
        <f t="shared" si="59"/>
        <v>0</v>
      </c>
      <c r="AY92" s="72">
        <f t="shared" si="59"/>
        <v>0</v>
      </c>
      <c r="AZ92" s="72">
        <f t="shared" si="59"/>
        <v>0</v>
      </c>
      <c r="BA92" s="72">
        <f t="shared" si="59"/>
        <v>0</v>
      </c>
      <c r="BB92" s="72">
        <f t="shared" si="59"/>
        <v>0</v>
      </c>
      <c r="BC92" s="72">
        <f t="shared" si="59"/>
        <v>0</v>
      </c>
      <c r="BD92" s="72">
        <f t="shared" si="59"/>
        <v>0</v>
      </c>
      <c r="BE92" s="72">
        <f t="shared" si="59"/>
        <v>0</v>
      </c>
      <c r="BF92" s="72">
        <f t="shared" si="59"/>
        <v>0</v>
      </c>
      <c r="BG92" s="72"/>
      <c r="BH92" s="72"/>
      <c r="BI92" s="72"/>
      <c r="BJ92" s="72"/>
      <c r="BK92" s="72"/>
      <c r="BL92" s="72"/>
      <c r="BM92" s="35"/>
      <c r="BN92" s="72">
        <f t="shared" si="52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60">$J$20*(1-$B$5)/$B$3</f>
        <v>0</v>
      </c>
      <c r="P93" s="72">
        <f t="shared" si="60"/>
        <v>0</v>
      </c>
      <c r="Q93" s="72">
        <f t="shared" si="60"/>
        <v>0</v>
      </c>
      <c r="R93" s="72">
        <f t="shared" si="60"/>
        <v>0</v>
      </c>
      <c r="S93" s="72">
        <f t="shared" si="60"/>
        <v>0</v>
      </c>
      <c r="T93" s="72">
        <f t="shared" si="60"/>
        <v>0</v>
      </c>
      <c r="U93" s="72">
        <f t="shared" si="60"/>
        <v>0</v>
      </c>
      <c r="V93" s="72">
        <f t="shared" si="60"/>
        <v>0</v>
      </c>
      <c r="W93" s="72">
        <f t="shared" si="60"/>
        <v>0</v>
      </c>
      <c r="X93" s="72">
        <f t="shared" si="60"/>
        <v>0</v>
      </c>
      <c r="Y93" s="72">
        <f t="shared" si="60"/>
        <v>0</v>
      </c>
      <c r="Z93" s="72">
        <f t="shared" si="60"/>
        <v>0</v>
      </c>
      <c r="AA93" s="72">
        <f t="shared" si="60"/>
        <v>0</v>
      </c>
      <c r="AB93" s="72">
        <f t="shared" si="60"/>
        <v>0</v>
      </c>
      <c r="AC93" s="72">
        <f t="shared" si="60"/>
        <v>0</v>
      </c>
      <c r="AD93" s="72">
        <f t="shared" si="60"/>
        <v>0</v>
      </c>
      <c r="AE93" s="72">
        <f t="shared" si="60"/>
        <v>0</v>
      </c>
      <c r="AF93" s="72">
        <f t="shared" si="60"/>
        <v>0</v>
      </c>
      <c r="AG93" s="72">
        <f t="shared" si="60"/>
        <v>0</v>
      </c>
      <c r="AH93" s="72">
        <f t="shared" si="60"/>
        <v>0</v>
      </c>
      <c r="AI93" s="72">
        <f t="shared" si="60"/>
        <v>0</v>
      </c>
      <c r="AJ93" s="72">
        <f t="shared" si="60"/>
        <v>0</v>
      </c>
      <c r="AK93" s="72">
        <f t="shared" si="60"/>
        <v>0</v>
      </c>
      <c r="AL93" s="72">
        <f t="shared" si="60"/>
        <v>0</v>
      </c>
      <c r="AM93" s="72">
        <f t="shared" si="60"/>
        <v>0</v>
      </c>
      <c r="AN93" s="72">
        <f t="shared" si="60"/>
        <v>0</v>
      </c>
      <c r="AO93" s="72">
        <f t="shared" si="60"/>
        <v>0</v>
      </c>
      <c r="AP93" s="72">
        <f t="shared" si="60"/>
        <v>0</v>
      </c>
      <c r="AQ93" s="72">
        <f t="shared" si="60"/>
        <v>0</v>
      </c>
      <c r="AR93" s="72">
        <f t="shared" si="60"/>
        <v>0</v>
      </c>
      <c r="AS93" s="72">
        <f t="shared" si="60"/>
        <v>0</v>
      </c>
      <c r="AT93" s="72">
        <f t="shared" si="60"/>
        <v>0</v>
      </c>
      <c r="AU93" s="72">
        <f t="shared" si="60"/>
        <v>0</v>
      </c>
      <c r="AV93" s="72">
        <f t="shared" si="60"/>
        <v>0</v>
      </c>
      <c r="AW93" s="72">
        <f t="shared" si="60"/>
        <v>0</v>
      </c>
      <c r="AX93" s="72">
        <f t="shared" si="60"/>
        <v>0</v>
      </c>
      <c r="AY93" s="72">
        <f t="shared" si="60"/>
        <v>0</v>
      </c>
      <c r="AZ93" s="72">
        <f t="shared" si="60"/>
        <v>0</v>
      </c>
      <c r="BA93" s="72">
        <f t="shared" si="60"/>
        <v>0</v>
      </c>
      <c r="BB93" s="72">
        <f t="shared" si="60"/>
        <v>0</v>
      </c>
      <c r="BC93" s="72">
        <f t="shared" si="60"/>
        <v>0</v>
      </c>
      <c r="BD93" s="72">
        <f t="shared" si="60"/>
        <v>0</v>
      </c>
      <c r="BE93" s="72">
        <f t="shared" si="60"/>
        <v>0</v>
      </c>
      <c r="BF93" s="72">
        <f t="shared" si="60"/>
        <v>0</v>
      </c>
      <c r="BG93" s="72">
        <f t="shared" si="60"/>
        <v>0</v>
      </c>
      <c r="BH93" s="72"/>
      <c r="BI93" s="72"/>
      <c r="BJ93" s="72"/>
      <c r="BK93" s="72"/>
      <c r="BL93" s="72"/>
      <c r="BM93" s="35"/>
      <c r="BN93" s="72">
        <f t="shared" si="52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61">$K$20*(1-$B$5)/$B$3</f>
        <v>0</v>
      </c>
      <c r="P94" s="72">
        <f t="shared" si="61"/>
        <v>0</v>
      </c>
      <c r="Q94" s="72">
        <f t="shared" si="61"/>
        <v>0</v>
      </c>
      <c r="R94" s="72">
        <f t="shared" si="61"/>
        <v>0</v>
      </c>
      <c r="S94" s="72">
        <f t="shared" si="61"/>
        <v>0</v>
      </c>
      <c r="T94" s="72">
        <f t="shared" si="61"/>
        <v>0</v>
      </c>
      <c r="U94" s="72">
        <f t="shared" si="61"/>
        <v>0</v>
      </c>
      <c r="V94" s="72">
        <f t="shared" si="61"/>
        <v>0</v>
      </c>
      <c r="W94" s="72">
        <f t="shared" si="61"/>
        <v>0</v>
      </c>
      <c r="X94" s="72">
        <f t="shared" si="61"/>
        <v>0</v>
      </c>
      <c r="Y94" s="72">
        <f t="shared" si="61"/>
        <v>0</v>
      </c>
      <c r="Z94" s="72">
        <f t="shared" si="61"/>
        <v>0</v>
      </c>
      <c r="AA94" s="72">
        <f t="shared" si="61"/>
        <v>0</v>
      </c>
      <c r="AB94" s="72">
        <f t="shared" si="61"/>
        <v>0</v>
      </c>
      <c r="AC94" s="72">
        <f t="shared" si="61"/>
        <v>0</v>
      </c>
      <c r="AD94" s="72">
        <f t="shared" si="61"/>
        <v>0</v>
      </c>
      <c r="AE94" s="72">
        <f t="shared" si="61"/>
        <v>0</v>
      </c>
      <c r="AF94" s="72">
        <f t="shared" si="61"/>
        <v>0</v>
      </c>
      <c r="AG94" s="72">
        <f t="shared" si="61"/>
        <v>0</v>
      </c>
      <c r="AH94" s="72">
        <f t="shared" si="61"/>
        <v>0</v>
      </c>
      <c r="AI94" s="72">
        <f t="shared" si="61"/>
        <v>0</v>
      </c>
      <c r="AJ94" s="72">
        <f t="shared" si="61"/>
        <v>0</v>
      </c>
      <c r="AK94" s="72">
        <f t="shared" si="61"/>
        <v>0</v>
      </c>
      <c r="AL94" s="72">
        <f t="shared" si="61"/>
        <v>0</v>
      </c>
      <c r="AM94" s="72">
        <f t="shared" si="61"/>
        <v>0</v>
      </c>
      <c r="AN94" s="72">
        <f t="shared" si="61"/>
        <v>0</v>
      </c>
      <c r="AO94" s="72">
        <f t="shared" si="61"/>
        <v>0</v>
      </c>
      <c r="AP94" s="72">
        <f t="shared" si="61"/>
        <v>0</v>
      </c>
      <c r="AQ94" s="72">
        <f t="shared" si="61"/>
        <v>0</v>
      </c>
      <c r="AR94" s="72">
        <f t="shared" si="61"/>
        <v>0</v>
      </c>
      <c r="AS94" s="72">
        <f t="shared" si="61"/>
        <v>0</v>
      </c>
      <c r="AT94" s="72">
        <f t="shared" si="61"/>
        <v>0</v>
      </c>
      <c r="AU94" s="72">
        <f t="shared" si="61"/>
        <v>0</v>
      </c>
      <c r="AV94" s="72">
        <f t="shared" si="61"/>
        <v>0</v>
      </c>
      <c r="AW94" s="72">
        <f t="shared" si="61"/>
        <v>0</v>
      </c>
      <c r="AX94" s="72">
        <f t="shared" si="61"/>
        <v>0</v>
      </c>
      <c r="AY94" s="72">
        <f t="shared" si="61"/>
        <v>0</v>
      </c>
      <c r="AZ94" s="72">
        <f t="shared" si="61"/>
        <v>0</v>
      </c>
      <c r="BA94" s="72">
        <f t="shared" si="61"/>
        <v>0</v>
      </c>
      <c r="BB94" s="72">
        <f t="shared" si="61"/>
        <v>0</v>
      </c>
      <c r="BC94" s="72">
        <f t="shared" si="61"/>
        <v>0</v>
      </c>
      <c r="BD94" s="72">
        <f t="shared" si="61"/>
        <v>0</v>
      </c>
      <c r="BE94" s="72">
        <f t="shared" si="61"/>
        <v>0</v>
      </c>
      <c r="BF94" s="72">
        <f t="shared" si="61"/>
        <v>0</v>
      </c>
      <c r="BG94" s="72">
        <f t="shared" si="61"/>
        <v>0</v>
      </c>
      <c r="BH94" s="72">
        <f t="shared" si="61"/>
        <v>0</v>
      </c>
      <c r="BI94" s="72"/>
      <c r="BJ94" s="72"/>
      <c r="BK94" s="72"/>
      <c r="BL94" s="72"/>
      <c r="BM94" s="35"/>
      <c r="BN94" s="72">
        <f t="shared" si="52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62">$L$20*(1-$B$5)/$B$3</f>
        <v>0</v>
      </c>
      <c r="P95" s="72">
        <f t="shared" si="62"/>
        <v>0</v>
      </c>
      <c r="Q95" s="72">
        <f t="shared" si="62"/>
        <v>0</v>
      </c>
      <c r="R95" s="72">
        <f t="shared" si="62"/>
        <v>0</v>
      </c>
      <c r="S95" s="72">
        <f t="shared" si="62"/>
        <v>0</v>
      </c>
      <c r="T95" s="72">
        <f t="shared" si="62"/>
        <v>0</v>
      </c>
      <c r="U95" s="72">
        <f t="shared" si="62"/>
        <v>0</v>
      </c>
      <c r="V95" s="72">
        <f t="shared" si="62"/>
        <v>0</v>
      </c>
      <c r="W95" s="72">
        <f t="shared" si="62"/>
        <v>0</v>
      </c>
      <c r="X95" s="72">
        <f t="shared" si="62"/>
        <v>0</v>
      </c>
      <c r="Y95" s="72">
        <f t="shared" si="62"/>
        <v>0</v>
      </c>
      <c r="Z95" s="72">
        <f t="shared" si="62"/>
        <v>0</v>
      </c>
      <c r="AA95" s="72">
        <f t="shared" si="62"/>
        <v>0</v>
      </c>
      <c r="AB95" s="72">
        <f t="shared" si="62"/>
        <v>0</v>
      </c>
      <c r="AC95" s="72">
        <f t="shared" si="62"/>
        <v>0</v>
      </c>
      <c r="AD95" s="72">
        <f t="shared" si="62"/>
        <v>0</v>
      </c>
      <c r="AE95" s="72">
        <f t="shared" si="62"/>
        <v>0</v>
      </c>
      <c r="AF95" s="72">
        <f t="shared" si="62"/>
        <v>0</v>
      </c>
      <c r="AG95" s="72">
        <f t="shared" si="62"/>
        <v>0</v>
      </c>
      <c r="AH95" s="72">
        <f t="shared" si="62"/>
        <v>0</v>
      </c>
      <c r="AI95" s="72">
        <f t="shared" si="62"/>
        <v>0</v>
      </c>
      <c r="AJ95" s="72">
        <f t="shared" si="62"/>
        <v>0</v>
      </c>
      <c r="AK95" s="72">
        <f t="shared" si="62"/>
        <v>0</v>
      </c>
      <c r="AL95" s="72">
        <f t="shared" si="62"/>
        <v>0</v>
      </c>
      <c r="AM95" s="72">
        <f t="shared" si="62"/>
        <v>0</v>
      </c>
      <c r="AN95" s="72">
        <f t="shared" si="62"/>
        <v>0</v>
      </c>
      <c r="AO95" s="72">
        <f t="shared" si="62"/>
        <v>0</v>
      </c>
      <c r="AP95" s="72">
        <f t="shared" si="62"/>
        <v>0</v>
      </c>
      <c r="AQ95" s="72">
        <f t="shared" si="62"/>
        <v>0</v>
      </c>
      <c r="AR95" s="72">
        <f t="shared" si="62"/>
        <v>0</v>
      </c>
      <c r="AS95" s="72">
        <f t="shared" si="62"/>
        <v>0</v>
      </c>
      <c r="AT95" s="72">
        <f t="shared" si="62"/>
        <v>0</v>
      </c>
      <c r="AU95" s="72">
        <f t="shared" si="62"/>
        <v>0</v>
      </c>
      <c r="AV95" s="72">
        <f t="shared" si="62"/>
        <v>0</v>
      </c>
      <c r="AW95" s="72">
        <f t="shared" si="62"/>
        <v>0</v>
      </c>
      <c r="AX95" s="72">
        <f t="shared" si="62"/>
        <v>0</v>
      </c>
      <c r="AY95" s="72">
        <f t="shared" si="62"/>
        <v>0</v>
      </c>
      <c r="AZ95" s="72">
        <f t="shared" si="62"/>
        <v>0</v>
      </c>
      <c r="BA95" s="72">
        <f t="shared" si="62"/>
        <v>0</v>
      </c>
      <c r="BB95" s="72">
        <f t="shared" si="62"/>
        <v>0</v>
      </c>
      <c r="BC95" s="72">
        <f t="shared" si="62"/>
        <v>0</v>
      </c>
      <c r="BD95" s="72">
        <f t="shared" si="62"/>
        <v>0</v>
      </c>
      <c r="BE95" s="72">
        <f t="shared" si="62"/>
        <v>0</v>
      </c>
      <c r="BF95" s="72">
        <f t="shared" si="62"/>
        <v>0</v>
      </c>
      <c r="BG95" s="72">
        <f t="shared" si="62"/>
        <v>0</v>
      </c>
      <c r="BH95" s="72">
        <f t="shared" si="62"/>
        <v>0</v>
      </c>
      <c r="BI95" s="72">
        <f t="shared" si="62"/>
        <v>0</v>
      </c>
      <c r="BJ95" s="72"/>
      <c r="BK95" s="72"/>
      <c r="BL95" s="72"/>
      <c r="BM95" s="35"/>
      <c r="BN95" s="72">
        <f t="shared" si="52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2.4129665408798733</v>
      </c>
      <c r="N96" s="72">
        <f t="shared" ref="N96:BJ96" si="63">$M$20*(1-$B$5)/$B$3</f>
        <v>2.4129665408798733</v>
      </c>
      <c r="O96" s="72">
        <f t="shared" si="63"/>
        <v>2.4129665408798733</v>
      </c>
      <c r="P96" s="72">
        <f t="shared" si="63"/>
        <v>2.4129665408798733</v>
      </c>
      <c r="Q96" s="72">
        <f t="shared" si="63"/>
        <v>2.4129665408798733</v>
      </c>
      <c r="R96" s="72">
        <f t="shared" si="63"/>
        <v>2.4129665408798733</v>
      </c>
      <c r="S96" s="72">
        <f t="shared" si="63"/>
        <v>2.4129665408798733</v>
      </c>
      <c r="T96" s="72">
        <f t="shared" si="63"/>
        <v>2.4129665408798733</v>
      </c>
      <c r="U96" s="72">
        <f t="shared" si="63"/>
        <v>2.4129665408798733</v>
      </c>
      <c r="V96" s="72">
        <f t="shared" si="63"/>
        <v>2.4129665408798733</v>
      </c>
      <c r="W96" s="72">
        <f t="shared" si="63"/>
        <v>2.4129665408798733</v>
      </c>
      <c r="X96" s="72">
        <f t="shared" si="63"/>
        <v>2.4129665408798733</v>
      </c>
      <c r="Y96" s="72">
        <f t="shared" si="63"/>
        <v>2.4129665408798733</v>
      </c>
      <c r="Z96" s="72">
        <f t="shared" si="63"/>
        <v>2.4129665408798733</v>
      </c>
      <c r="AA96" s="72">
        <f t="shared" si="63"/>
        <v>2.4129665408798733</v>
      </c>
      <c r="AB96" s="72">
        <f t="shared" si="63"/>
        <v>2.4129665408798733</v>
      </c>
      <c r="AC96" s="72">
        <f t="shared" si="63"/>
        <v>2.4129665408798733</v>
      </c>
      <c r="AD96" s="72">
        <f t="shared" si="63"/>
        <v>2.4129665408798733</v>
      </c>
      <c r="AE96" s="72">
        <f t="shared" si="63"/>
        <v>2.4129665408798733</v>
      </c>
      <c r="AF96" s="72">
        <f t="shared" si="63"/>
        <v>2.4129665408798733</v>
      </c>
      <c r="AG96" s="72">
        <f t="shared" si="63"/>
        <v>2.4129665408798733</v>
      </c>
      <c r="AH96" s="72">
        <f t="shared" si="63"/>
        <v>2.4129665408798733</v>
      </c>
      <c r="AI96" s="72">
        <f t="shared" si="63"/>
        <v>2.4129665408798733</v>
      </c>
      <c r="AJ96" s="72">
        <f t="shared" si="63"/>
        <v>2.4129665408798733</v>
      </c>
      <c r="AK96" s="72">
        <f t="shared" si="63"/>
        <v>2.4129665408798733</v>
      </c>
      <c r="AL96" s="72">
        <f t="shared" si="63"/>
        <v>2.4129665408798733</v>
      </c>
      <c r="AM96" s="72">
        <f t="shared" si="63"/>
        <v>2.4129665408798733</v>
      </c>
      <c r="AN96" s="72">
        <f t="shared" si="63"/>
        <v>2.4129665408798733</v>
      </c>
      <c r="AO96" s="72">
        <f t="shared" si="63"/>
        <v>2.4129665408798733</v>
      </c>
      <c r="AP96" s="72">
        <f t="shared" si="63"/>
        <v>2.4129665408798733</v>
      </c>
      <c r="AQ96" s="72">
        <f t="shared" si="63"/>
        <v>2.4129665408798733</v>
      </c>
      <c r="AR96" s="72">
        <f t="shared" si="63"/>
        <v>2.4129665408798733</v>
      </c>
      <c r="AS96" s="72">
        <f t="shared" si="63"/>
        <v>2.4129665408798733</v>
      </c>
      <c r="AT96" s="72">
        <f t="shared" si="63"/>
        <v>2.4129665408798733</v>
      </c>
      <c r="AU96" s="72">
        <f t="shared" si="63"/>
        <v>2.4129665408798733</v>
      </c>
      <c r="AV96" s="72">
        <f t="shared" si="63"/>
        <v>2.4129665408798733</v>
      </c>
      <c r="AW96" s="72">
        <f t="shared" si="63"/>
        <v>2.4129665408798733</v>
      </c>
      <c r="AX96" s="72">
        <f t="shared" si="63"/>
        <v>2.4129665408798733</v>
      </c>
      <c r="AY96" s="72">
        <f t="shared" si="63"/>
        <v>2.4129665408798733</v>
      </c>
      <c r="AZ96" s="72">
        <f t="shared" si="63"/>
        <v>2.4129665408798733</v>
      </c>
      <c r="BA96" s="72">
        <f t="shared" si="63"/>
        <v>2.4129665408798733</v>
      </c>
      <c r="BB96" s="72">
        <f t="shared" si="63"/>
        <v>2.4129665408798733</v>
      </c>
      <c r="BC96" s="72">
        <f t="shared" si="63"/>
        <v>2.4129665408798733</v>
      </c>
      <c r="BD96" s="72">
        <f t="shared" si="63"/>
        <v>2.4129665408798733</v>
      </c>
      <c r="BE96" s="72">
        <f t="shared" si="63"/>
        <v>2.4129665408798733</v>
      </c>
      <c r="BF96" s="72">
        <f t="shared" si="63"/>
        <v>2.4129665408798733</v>
      </c>
      <c r="BG96" s="72">
        <f t="shared" si="63"/>
        <v>2.4129665408798733</v>
      </c>
      <c r="BH96" s="72">
        <f t="shared" si="63"/>
        <v>2.4129665408798733</v>
      </c>
      <c r="BI96" s="72">
        <f t="shared" si="63"/>
        <v>2.4129665408798733</v>
      </c>
      <c r="BJ96" s="72">
        <f t="shared" si="63"/>
        <v>2.4129665408798733</v>
      </c>
      <c r="BK96" s="72"/>
      <c r="BL96" s="72"/>
      <c r="BM96" s="35"/>
      <c r="BN96" s="72">
        <f t="shared" si="52"/>
        <v>120.64832704399376</v>
      </c>
      <c r="BO96" s="321">
        <f>M20*(1+0.25)</f>
        <v>120.64832704399367</v>
      </c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64">$N$20*(1-$B$5)/$B$3</f>
        <v>0</v>
      </c>
      <c r="P97" s="72">
        <f t="shared" si="64"/>
        <v>0</v>
      </c>
      <c r="Q97" s="72">
        <f t="shared" si="64"/>
        <v>0</v>
      </c>
      <c r="R97" s="72">
        <f t="shared" si="64"/>
        <v>0</v>
      </c>
      <c r="S97" s="72">
        <f t="shared" si="64"/>
        <v>0</v>
      </c>
      <c r="T97" s="72">
        <f t="shared" si="64"/>
        <v>0</v>
      </c>
      <c r="U97" s="72">
        <f t="shared" si="64"/>
        <v>0</v>
      </c>
      <c r="V97" s="72">
        <f t="shared" si="64"/>
        <v>0</v>
      </c>
      <c r="W97" s="72">
        <f t="shared" si="64"/>
        <v>0</v>
      </c>
      <c r="X97" s="72">
        <f t="shared" si="64"/>
        <v>0</v>
      </c>
      <c r="Y97" s="72">
        <f t="shared" si="64"/>
        <v>0</v>
      </c>
      <c r="Z97" s="72">
        <f t="shared" si="64"/>
        <v>0</v>
      </c>
      <c r="AA97" s="72">
        <f t="shared" si="64"/>
        <v>0</v>
      </c>
      <c r="AB97" s="72">
        <f t="shared" si="64"/>
        <v>0</v>
      </c>
      <c r="AC97" s="72">
        <f t="shared" si="64"/>
        <v>0</v>
      </c>
      <c r="AD97" s="72">
        <f t="shared" si="64"/>
        <v>0</v>
      </c>
      <c r="AE97" s="72">
        <f t="shared" si="64"/>
        <v>0</v>
      </c>
      <c r="AF97" s="72">
        <f t="shared" si="64"/>
        <v>0</v>
      </c>
      <c r="AG97" s="72">
        <f t="shared" si="64"/>
        <v>0</v>
      </c>
      <c r="AH97" s="72">
        <f t="shared" si="64"/>
        <v>0</v>
      </c>
      <c r="AI97" s="72">
        <f t="shared" si="64"/>
        <v>0</v>
      </c>
      <c r="AJ97" s="72">
        <f t="shared" si="64"/>
        <v>0</v>
      </c>
      <c r="AK97" s="72">
        <f t="shared" si="64"/>
        <v>0</v>
      </c>
      <c r="AL97" s="72">
        <f t="shared" si="64"/>
        <v>0</v>
      </c>
      <c r="AM97" s="72">
        <f t="shared" si="64"/>
        <v>0</v>
      </c>
      <c r="AN97" s="72">
        <f t="shared" si="64"/>
        <v>0</v>
      </c>
      <c r="AO97" s="72">
        <f t="shared" si="64"/>
        <v>0</v>
      </c>
      <c r="AP97" s="72">
        <f t="shared" si="64"/>
        <v>0</v>
      </c>
      <c r="AQ97" s="72">
        <f t="shared" si="64"/>
        <v>0</v>
      </c>
      <c r="AR97" s="72">
        <f t="shared" si="64"/>
        <v>0</v>
      </c>
      <c r="AS97" s="72">
        <f t="shared" si="64"/>
        <v>0</v>
      </c>
      <c r="AT97" s="72">
        <f t="shared" si="64"/>
        <v>0</v>
      </c>
      <c r="AU97" s="72">
        <f t="shared" si="64"/>
        <v>0</v>
      </c>
      <c r="AV97" s="72">
        <f t="shared" si="64"/>
        <v>0</v>
      </c>
      <c r="AW97" s="72">
        <f t="shared" si="64"/>
        <v>0</v>
      </c>
      <c r="AX97" s="72">
        <f t="shared" si="64"/>
        <v>0</v>
      </c>
      <c r="AY97" s="72">
        <f t="shared" si="64"/>
        <v>0</v>
      </c>
      <c r="AZ97" s="72">
        <f t="shared" si="64"/>
        <v>0</v>
      </c>
      <c r="BA97" s="72">
        <f t="shared" si="64"/>
        <v>0</v>
      </c>
      <c r="BB97" s="72">
        <f t="shared" si="64"/>
        <v>0</v>
      </c>
      <c r="BC97" s="72">
        <f t="shared" si="64"/>
        <v>0</v>
      </c>
      <c r="BD97" s="72">
        <f t="shared" si="64"/>
        <v>0</v>
      </c>
      <c r="BE97" s="72">
        <f t="shared" si="64"/>
        <v>0</v>
      </c>
      <c r="BF97" s="72">
        <f t="shared" si="64"/>
        <v>0</v>
      </c>
      <c r="BG97" s="72">
        <f t="shared" si="64"/>
        <v>0</v>
      </c>
      <c r="BH97" s="72">
        <f t="shared" si="64"/>
        <v>0</v>
      </c>
      <c r="BI97" s="72">
        <f t="shared" si="64"/>
        <v>0</v>
      </c>
      <c r="BJ97" s="72">
        <f t="shared" si="64"/>
        <v>0</v>
      </c>
      <c r="BK97" s="72">
        <f t="shared" si="64"/>
        <v>0</v>
      </c>
      <c r="BL97" s="72"/>
      <c r="BM97" s="35"/>
      <c r="BN97" s="72">
        <f t="shared" si="52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65">SUM(C85:C97)</f>
        <v>0</v>
      </c>
      <c r="D98" s="101">
        <f t="shared" si="65"/>
        <v>0</v>
      </c>
      <c r="E98" s="101">
        <f t="shared" si="65"/>
        <v>0</v>
      </c>
      <c r="F98" s="101">
        <f t="shared" si="65"/>
        <v>0</v>
      </c>
      <c r="G98" s="101">
        <f t="shared" si="65"/>
        <v>0</v>
      </c>
      <c r="H98" s="101">
        <f t="shared" si="65"/>
        <v>0</v>
      </c>
      <c r="I98" s="101">
        <f t="shared" si="65"/>
        <v>0</v>
      </c>
      <c r="J98" s="101">
        <f t="shared" si="65"/>
        <v>0</v>
      </c>
      <c r="K98" s="101">
        <f t="shared" si="65"/>
        <v>0</v>
      </c>
      <c r="L98" s="101">
        <f t="shared" si="65"/>
        <v>0</v>
      </c>
      <c r="M98" s="101">
        <f t="shared" si="65"/>
        <v>2.4129665408798733</v>
      </c>
      <c r="N98" s="101">
        <f t="shared" si="65"/>
        <v>2.4129665408798733</v>
      </c>
      <c r="O98" s="101">
        <f t="shared" si="65"/>
        <v>2.4129665408798733</v>
      </c>
      <c r="P98" s="101">
        <f t="shared" si="65"/>
        <v>2.4129665408798733</v>
      </c>
      <c r="Q98" s="101">
        <f t="shared" si="65"/>
        <v>2.4129665408798733</v>
      </c>
      <c r="R98" s="101">
        <f t="shared" si="65"/>
        <v>2.4129665408798733</v>
      </c>
      <c r="S98" s="101">
        <f t="shared" si="65"/>
        <v>2.4129665408798733</v>
      </c>
      <c r="T98" s="101">
        <f t="shared" si="65"/>
        <v>2.4129665408798733</v>
      </c>
      <c r="U98" s="101">
        <f t="shared" si="65"/>
        <v>2.4129665408798733</v>
      </c>
      <c r="V98" s="101">
        <f t="shared" si="65"/>
        <v>2.4129665408798733</v>
      </c>
      <c r="W98" s="101">
        <f t="shared" si="65"/>
        <v>2.4129665408798733</v>
      </c>
      <c r="X98" s="101">
        <f t="shared" si="65"/>
        <v>2.4129665408798733</v>
      </c>
      <c r="Y98" s="101">
        <f t="shared" si="65"/>
        <v>2.4129665408798733</v>
      </c>
      <c r="Z98" s="101">
        <f t="shared" si="65"/>
        <v>2.4129665408798733</v>
      </c>
      <c r="AA98" s="101">
        <f t="shared" si="65"/>
        <v>2.4129665408798733</v>
      </c>
      <c r="AB98" s="101">
        <f t="shared" si="65"/>
        <v>2.4129665408798733</v>
      </c>
      <c r="AC98" s="101">
        <f t="shared" si="65"/>
        <v>2.4129665408798733</v>
      </c>
      <c r="AD98" s="101">
        <f t="shared" si="65"/>
        <v>2.4129665408798733</v>
      </c>
      <c r="AE98" s="101">
        <f t="shared" si="65"/>
        <v>2.4129665408798733</v>
      </c>
      <c r="AF98" s="101">
        <f t="shared" si="65"/>
        <v>2.4129665408798733</v>
      </c>
      <c r="AG98" s="101">
        <f t="shared" si="65"/>
        <v>2.4129665408798733</v>
      </c>
      <c r="AH98" s="101">
        <f t="shared" si="65"/>
        <v>2.4129665408798733</v>
      </c>
      <c r="AI98" s="101">
        <f t="shared" si="65"/>
        <v>2.4129665408798733</v>
      </c>
      <c r="AJ98" s="101">
        <f t="shared" si="65"/>
        <v>2.4129665408798733</v>
      </c>
      <c r="AK98" s="101">
        <f t="shared" si="65"/>
        <v>2.4129665408798733</v>
      </c>
      <c r="AL98" s="101">
        <f t="shared" si="65"/>
        <v>2.4129665408798733</v>
      </c>
      <c r="AM98" s="101">
        <f t="shared" si="65"/>
        <v>2.4129665408798733</v>
      </c>
      <c r="AN98" s="101">
        <f t="shared" si="65"/>
        <v>2.4129665408798733</v>
      </c>
      <c r="AO98" s="101">
        <f t="shared" si="65"/>
        <v>2.4129665408798733</v>
      </c>
      <c r="AP98" s="101">
        <f t="shared" si="65"/>
        <v>2.4129665408798733</v>
      </c>
      <c r="AQ98" s="101">
        <f t="shared" si="65"/>
        <v>2.4129665408798733</v>
      </c>
      <c r="AR98" s="101">
        <f t="shared" si="65"/>
        <v>2.4129665408798733</v>
      </c>
      <c r="AS98" s="101">
        <f t="shared" si="65"/>
        <v>2.4129665408798733</v>
      </c>
      <c r="AT98" s="101">
        <f t="shared" si="65"/>
        <v>2.4129665408798733</v>
      </c>
      <c r="AU98" s="101">
        <f t="shared" si="65"/>
        <v>2.4129665408798733</v>
      </c>
      <c r="AV98" s="101">
        <f t="shared" si="65"/>
        <v>2.4129665408798733</v>
      </c>
      <c r="AW98" s="101">
        <f t="shared" si="65"/>
        <v>2.4129665408798733</v>
      </c>
      <c r="AX98" s="101">
        <f t="shared" si="65"/>
        <v>2.4129665408798733</v>
      </c>
      <c r="AY98" s="101">
        <f t="shared" si="65"/>
        <v>2.4129665408798733</v>
      </c>
      <c r="AZ98" s="101">
        <f t="shared" si="65"/>
        <v>2.4129665408798733</v>
      </c>
      <c r="BA98" s="101">
        <f t="shared" si="65"/>
        <v>2.4129665408798733</v>
      </c>
      <c r="BB98" s="101">
        <f t="shared" si="65"/>
        <v>2.4129665408798733</v>
      </c>
      <c r="BC98" s="101">
        <f t="shared" si="65"/>
        <v>2.4129665408798733</v>
      </c>
      <c r="BD98" s="101">
        <f t="shared" si="65"/>
        <v>2.4129665408798733</v>
      </c>
      <c r="BE98" s="101">
        <f t="shared" si="65"/>
        <v>2.4129665408798733</v>
      </c>
      <c r="BF98" s="101">
        <f t="shared" si="65"/>
        <v>2.4129665408798733</v>
      </c>
      <c r="BG98" s="101">
        <f t="shared" si="65"/>
        <v>2.4129665408798733</v>
      </c>
      <c r="BH98" s="101">
        <f t="shared" si="65"/>
        <v>2.4129665408798733</v>
      </c>
      <c r="BI98" s="101">
        <f t="shared" si="65"/>
        <v>2.4129665408798733</v>
      </c>
      <c r="BJ98" s="101">
        <f t="shared" si="65"/>
        <v>2.4129665408798733</v>
      </c>
      <c r="BK98" s="101">
        <f t="shared" si="65"/>
        <v>0</v>
      </c>
      <c r="BL98" s="101">
        <f t="shared" si="65"/>
        <v>0</v>
      </c>
      <c r="BM98" s="330"/>
      <c r="BN98" s="55">
        <f>SUM(BN85:BN97)</f>
        <v>120.64832704399376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66">$B$20/$B$3</f>
        <v>0</v>
      </c>
      <c r="C101" s="72">
        <f t="shared" si="66"/>
        <v>0</v>
      </c>
      <c r="D101" s="72">
        <f t="shared" si="66"/>
        <v>0</v>
      </c>
      <c r="E101" s="72">
        <f t="shared" si="66"/>
        <v>0</v>
      </c>
      <c r="F101" s="72">
        <f t="shared" si="66"/>
        <v>0</v>
      </c>
      <c r="G101" s="72">
        <f t="shared" si="66"/>
        <v>0</v>
      </c>
      <c r="H101" s="72">
        <f t="shared" si="66"/>
        <v>0</v>
      </c>
      <c r="I101" s="72">
        <f t="shared" si="66"/>
        <v>0</v>
      </c>
      <c r="J101" s="72">
        <f t="shared" si="66"/>
        <v>0</v>
      </c>
      <c r="K101" s="72">
        <f t="shared" si="66"/>
        <v>0</v>
      </c>
      <c r="L101" s="72">
        <f t="shared" si="66"/>
        <v>0</v>
      </c>
      <c r="M101" s="72">
        <f t="shared" si="66"/>
        <v>0</v>
      </c>
      <c r="N101" s="72">
        <f t="shared" si="66"/>
        <v>0</v>
      </c>
      <c r="O101" s="72">
        <f t="shared" si="66"/>
        <v>0</v>
      </c>
      <c r="P101" s="72">
        <f t="shared" si="66"/>
        <v>0</v>
      </c>
      <c r="Q101" s="72">
        <f t="shared" si="66"/>
        <v>0</v>
      </c>
      <c r="R101" s="72">
        <f t="shared" si="66"/>
        <v>0</v>
      </c>
      <c r="S101" s="72">
        <f t="shared" si="66"/>
        <v>0</v>
      </c>
      <c r="T101" s="72">
        <f t="shared" si="66"/>
        <v>0</v>
      </c>
      <c r="U101" s="72">
        <f t="shared" si="66"/>
        <v>0</v>
      </c>
      <c r="V101" s="72">
        <f t="shared" si="66"/>
        <v>0</v>
      </c>
      <c r="W101" s="72">
        <f t="shared" si="66"/>
        <v>0</v>
      </c>
      <c r="X101" s="72">
        <f t="shared" si="66"/>
        <v>0</v>
      </c>
      <c r="Y101" s="72">
        <f t="shared" si="66"/>
        <v>0</v>
      </c>
      <c r="Z101" s="72">
        <f t="shared" si="66"/>
        <v>0</v>
      </c>
      <c r="AA101" s="72"/>
      <c r="AB101" s="72"/>
      <c r="AC101" s="72">
        <f t="shared" si="66"/>
        <v>0</v>
      </c>
      <c r="AD101" s="72">
        <f t="shared" si="66"/>
        <v>0</v>
      </c>
      <c r="AE101" s="72">
        <f t="shared" si="66"/>
        <v>0</v>
      </c>
      <c r="AF101" s="72">
        <f t="shared" si="66"/>
        <v>0</v>
      </c>
      <c r="AG101" s="72">
        <f t="shared" si="66"/>
        <v>0</v>
      </c>
      <c r="AH101" s="72">
        <f t="shared" si="66"/>
        <v>0</v>
      </c>
      <c r="AI101" s="72">
        <f t="shared" si="66"/>
        <v>0</v>
      </c>
      <c r="AJ101" s="72">
        <f t="shared" si="66"/>
        <v>0</v>
      </c>
      <c r="AK101" s="72">
        <f t="shared" si="66"/>
        <v>0</v>
      </c>
      <c r="AL101" s="72">
        <f t="shared" si="66"/>
        <v>0</v>
      </c>
      <c r="AM101" s="72">
        <f t="shared" si="66"/>
        <v>0</v>
      </c>
      <c r="AN101" s="72">
        <f t="shared" si="66"/>
        <v>0</v>
      </c>
      <c r="AO101" s="72">
        <f t="shared" si="66"/>
        <v>0</v>
      </c>
      <c r="AP101" s="72">
        <f t="shared" si="66"/>
        <v>0</v>
      </c>
      <c r="AQ101" s="72">
        <f t="shared" si="66"/>
        <v>0</v>
      </c>
      <c r="AR101" s="72">
        <f t="shared" si="66"/>
        <v>0</v>
      </c>
      <c r="AS101" s="72">
        <f t="shared" si="66"/>
        <v>0</v>
      </c>
      <c r="AT101" s="72">
        <f t="shared" si="66"/>
        <v>0</v>
      </c>
      <c r="AU101" s="72">
        <f t="shared" si="66"/>
        <v>0</v>
      </c>
      <c r="AV101" s="72">
        <f t="shared" si="66"/>
        <v>0</v>
      </c>
      <c r="AW101" s="72">
        <f t="shared" si="66"/>
        <v>0</v>
      </c>
      <c r="AX101" s="72">
        <f t="shared" si="66"/>
        <v>0</v>
      </c>
      <c r="AY101" s="72">
        <f t="shared" si="66"/>
        <v>0</v>
      </c>
      <c r="AZ101" s="72">
        <f t="shared" si="66"/>
        <v>0</v>
      </c>
      <c r="BA101" s="72">
        <f t="shared" si="66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7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8">$C$20/$B$3</f>
        <v>0</v>
      </c>
      <c r="D102" s="72">
        <f t="shared" si="68"/>
        <v>0</v>
      </c>
      <c r="E102" s="72">
        <f t="shared" si="68"/>
        <v>0</v>
      </c>
      <c r="F102" s="72">
        <f t="shared" si="68"/>
        <v>0</v>
      </c>
      <c r="G102" s="72">
        <f t="shared" si="68"/>
        <v>0</v>
      </c>
      <c r="H102" s="72">
        <f t="shared" si="68"/>
        <v>0</v>
      </c>
      <c r="I102" s="72">
        <f t="shared" si="68"/>
        <v>0</v>
      </c>
      <c r="J102" s="72">
        <f t="shared" si="68"/>
        <v>0</v>
      </c>
      <c r="K102" s="72">
        <f t="shared" si="68"/>
        <v>0</v>
      </c>
      <c r="L102" s="72">
        <f t="shared" si="68"/>
        <v>0</v>
      </c>
      <c r="M102" s="72">
        <f t="shared" si="68"/>
        <v>0</v>
      </c>
      <c r="N102" s="72">
        <f t="shared" si="68"/>
        <v>0</v>
      </c>
      <c r="O102" s="72">
        <f t="shared" si="68"/>
        <v>0</v>
      </c>
      <c r="P102" s="72">
        <f t="shared" si="68"/>
        <v>0</v>
      </c>
      <c r="Q102" s="72">
        <f t="shared" si="68"/>
        <v>0</v>
      </c>
      <c r="R102" s="72">
        <f t="shared" si="68"/>
        <v>0</v>
      </c>
      <c r="S102" s="72">
        <f t="shared" si="68"/>
        <v>0</v>
      </c>
      <c r="T102" s="72">
        <f t="shared" si="68"/>
        <v>0</v>
      </c>
      <c r="U102" s="72">
        <f t="shared" si="68"/>
        <v>0</v>
      </c>
      <c r="V102" s="72">
        <f t="shared" si="68"/>
        <v>0</v>
      </c>
      <c r="W102" s="72">
        <f t="shared" si="68"/>
        <v>0</v>
      </c>
      <c r="X102" s="72">
        <f t="shared" si="68"/>
        <v>0</v>
      </c>
      <c r="Y102" s="72">
        <f t="shared" si="68"/>
        <v>0</v>
      </c>
      <c r="Z102" s="72">
        <f t="shared" si="68"/>
        <v>0</v>
      </c>
      <c r="AA102" s="72">
        <f t="shared" si="68"/>
        <v>0</v>
      </c>
      <c r="AB102" s="72"/>
      <c r="AC102" s="72">
        <f t="shared" si="68"/>
        <v>0</v>
      </c>
      <c r="AD102" s="72">
        <f t="shared" si="68"/>
        <v>0</v>
      </c>
      <c r="AE102" s="72">
        <f t="shared" si="68"/>
        <v>0</v>
      </c>
      <c r="AF102" s="72">
        <f t="shared" si="68"/>
        <v>0</v>
      </c>
      <c r="AG102" s="72">
        <f t="shared" si="68"/>
        <v>0</v>
      </c>
      <c r="AH102" s="72">
        <f t="shared" si="68"/>
        <v>0</v>
      </c>
      <c r="AI102" s="72">
        <f t="shared" si="68"/>
        <v>0</v>
      </c>
      <c r="AJ102" s="72">
        <f t="shared" si="68"/>
        <v>0</v>
      </c>
      <c r="AK102" s="72">
        <f t="shared" si="68"/>
        <v>0</v>
      </c>
      <c r="AL102" s="72">
        <f t="shared" si="68"/>
        <v>0</v>
      </c>
      <c r="AM102" s="72">
        <f t="shared" si="68"/>
        <v>0</v>
      </c>
      <c r="AN102" s="72">
        <f t="shared" si="68"/>
        <v>0</v>
      </c>
      <c r="AO102" s="72">
        <f t="shared" si="68"/>
        <v>0</v>
      </c>
      <c r="AP102" s="72">
        <f t="shared" si="68"/>
        <v>0</v>
      </c>
      <c r="AQ102" s="72">
        <f t="shared" si="68"/>
        <v>0</v>
      </c>
      <c r="AR102" s="72">
        <f t="shared" si="68"/>
        <v>0</v>
      </c>
      <c r="AS102" s="72">
        <f t="shared" si="68"/>
        <v>0</v>
      </c>
      <c r="AT102" s="72">
        <f t="shared" si="68"/>
        <v>0</v>
      </c>
      <c r="AU102" s="72">
        <f t="shared" si="68"/>
        <v>0</v>
      </c>
      <c r="AV102" s="72">
        <f t="shared" si="68"/>
        <v>0</v>
      </c>
      <c r="AW102" s="72">
        <f t="shared" si="68"/>
        <v>0</v>
      </c>
      <c r="AX102" s="72">
        <f t="shared" si="68"/>
        <v>0</v>
      </c>
      <c r="AY102" s="72">
        <f t="shared" si="68"/>
        <v>0</v>
      </c>
      <c r="AZ102" s="72">
        <f t="shared" si="68"/>
        <v>0</v>
      </c>
      <c r="BA102" s="72">
        <f t="shared" si="68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7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9">$D$20/$B$3</f>
        <v>0</v>
      </c>
      <c r="E103" s="72">
        <f t="shared" si="69"/>
        <v>0</v>
      </c>
      <c r="F103" s="72">
        <f t="shared" si="69"/>
        <v>0</v>
      </c>
      <c r="G103" s="72">
        <f t="shared" si="69"/>
        <v>0</v>
      </c>
      <c r="H103" s="72">
        <f t="shared" si="69"/>
        <v>0</v>
      </c>
      <c r="I103" s="72">
        <f t="shared" si="69"/>
        <v>0</v>
      </c>
      <c r="J103" s="72">
        <f t="shared" si="69"/>
        <v>0</v>
      </c>
      <c r="K103" s="72">
        <f t="shared" si="69"/>
        <v>0</v>
      </c>
      <c r="L103" s="72">
        <f t="shared" si="69"/>
        <v>0</v>
      </c>
      <c r="M103" s="72">
        <f t="shared" si="69"/>
        <v>0</v>
      </c>
      <c r="N103" s="72">
        <f t="shared" si="69"/>
        <v>0</v>
      </c>
      <c r="O103" s="72">
        <f t="shared" si="69"/>
        <v>0</v>
      </c>
      <c r="P103" s="72">
        <f t="shared" si="69"/>
        <v>0</v>
      </c>
      <c r="Q103" s="72">
        <f t="shared" si="69"/>
        <v>0</v>
      </c>
      <c r="R103" s="72">
        <f t="shared" si="69"/>
        <v>0</v>
      </c>
      <c r="S103" s="72">
        <f t="shared" si="69"/>
        <v>0</v>
      </c>
      <c r="T103" s="72">
        <f t="shared" si="69"/>
        <v>0</v>
      </c>
      <c r="U103" s="72">
        <f t="shared" si="69"/>
        <v>0</v>
      </c>
      <c r="V103" s="72">
        <f t="shared" si="69"/>
        <v>0</v>
      </c>
      <c r="W103" s="72">
        <f t="shared" si="69"/>
        <v>0</v>
      </c>
      <c r="X103" s="72">
        <f t="shared" si="69"/>
        <v>0</v>
      </c>
      <c r="Y103" s="72">
        <f t="shared" si="69"/>
        <v>0</v>
      </c>
      <c r="Z103" s="72">
        <f t="shared" si="69"/>
        <v>0</v>
      </c>
      <c r="AA103" s="72">
        <f t="shared" si="69"/>
        <v>0</v>
      </c>
      <c r="AB103" s="72">
        <f t="shared" si="69"/>
        <v>0</v>
      </c>
      <c r="AC103" s="72">
        <f t="shared" si="69"/>
        <v>0</v>
      </c>
      <c r="AD103" s="72">
        <f t="shared" si="69"/>
        <v>0</v>
      </c>
      <c r="AE103" s="72">
        <f t="shared" si="69"/>
        <v>0</v>
      </c>
      <c r="AF103" s="72">
        <f t="shared" si="69"/>
        <v>0</v>
      </c>
      <c r="AG103" s="72">
        <f t="shared" si="69"/>
        <v>0</v>
      </c>
      <c r="AH103" s="72">
        <f t="shared" si="69"/>
        <v>0</v>
      </c>
      <c r="AI103" s="72">
        <f t="shared" si="69"/>
        <v>0</v>
      </c>
      <c r="AJ103" s="72">
        <f t="shared" si="69"/>
        <v>0</v>
      </c>
      <c r="AK103" s="72">
        <f t="shared" si="69"/>
        <v>0</v>
      </c>
      <c r="AL103" s="72">
        <f t="shared" si="69"/>
        <v>0</v>
      </c>
      <c r="AM103" s="72">
        <f t="shared" si="69"/>
        <v>0</v>
      </c>
      <c r="AN103" s="72">
        <f t="shared" si="69"/>
        <v>0</v>
      </c>
      <c r="AO103" s="72">
        <f t="shared" si="69"/>
        <v>0</v>
      </c>
      <c r="AP103" s="72">
        <f t="shared" si="69"/>
        <v>0</v>
      </c>
      <c r="AQ103" s="72">
        <f t="shared" si="69"/>
        <v>0</v>
      </c>
      <c r="AR103" s="72">
        <f t="shared" si="69"/>
        <v>0</v>
      </c>
      <c r="AS103" s="72">
        <f t="shared" si="69"/>
        <v>0</v>
      </c>
      <c r="AT103" s="72">
        <f t="shared" si="69"/>
        <v>0</v>
      </c>
      <c r="AU103" s="72">
        <f t="shared" si="69"/>
        <v>0</v>
      </c>
      <c r="AV103" s="72">
        <f t="shared" si="69"/>
        <v>0</v>
      </c>
      <c r="AW103" s="72">
        <f t="shared" si="69"/>
        <v>0</v>
      </c>
      <c r="AX103" s="72">
        <f t="shared" si="69"/>
        <v>0</v>
      </c>
      <c r="AY103" s="72">
        <f t="shared" si="69"/>
        <v>0</v>
      </c>
      <c r="AZ103" s="72">
        <f t="shared" si="69"/>
        <v>0</v>
      </c>
      <c r="BA103" s="72">
        <f t="shared" si="69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7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70">$E$20/$B$3</f>
        <v>0</v>
      </c>
      <c r="F104" s="72">
        <f t="shared" si="70"/>
        <v>0</v>
      </c>
      <c r="G104" s="72">
        <f t="shared" si="70"/>
        <v>0</v>
      </c>
      <c r="H104" s="72">
        <f t="shared" si="70"/>
        <v>0</v>
      </c>
      <c r="I104" s="72">
        <f t="shared" si="70"/>
        <v>0</v>
      </c>
      <c r="J104" s="72">
        <f t="shared" si="70"/>
        <v>0</v>
      </c>
      <c r="K104" s="72">
        <f t="shared" si="70"/>
        <v>0</v>
      </c>
      <c r="L104" s="72">
        <f t="shared" si="70"/>
        <v>0</v>
      </c>
      <c r="M104" s="72">
        <f t="shared" si="70"/>
        <v>0</v>
      </c>
      <c r="N104" s="72">
        <f t="shared" si="70"/>
        <v>0</v>
      </c>
      <c r="O104" s="72">
        <f t="shared" si="70"/>
        <v>0</v>
      </c>
      <c r="P104" s="72">
        <f t="shared" si="70"/>
        <v>0</v>
      </c>
      <c r="Q104" s="72">
        <f t="shared" si="70"/>
        <v>0</v>
      </c>
      <c r="R104" s="72">
        <f t="shared" si="70"/>
        <v>0</v>
      </c>
      <c r="S104" s="72">
        <f t="shared" si="70"/>
        <v>0</v>
      </c>
      <c r="T104" s="72">
        <f t="shared" si="70"/>
        <v>0</v>
      </c>
      <c r="U104" s="72">
        <f t="shared" si="70"/>
        <v>0</v>
      </c>
      <c r="V104" s="72">
        <f t="shared" si="70"/>
        <v>0</v>
      </c>
      <c r="W104" s="72">
        <f t="shared" si="70"/>
        <v>0</v>
      </c>
      <c r="X104" s="72">
        <f t="shared" si="70"/>
        <v>0</v>
      </c>
      <c r="Y104" s="72">
        <f t="shared" si="70"/>
        <v>0</v>
      </c>
      <c r="Z104" s="72">
        <f t="shared" si="70"/>
        <v>0</v>
      </c>
      <c r="AA104" s="72">
        <f t="shared" si="70"/>
        <v>0</v>
      </c>
      <c r="AB104" s="72">
        <f t="shared" si="70"/>
        <v>0</v>
      </c>
      <c r="AC104" s="72">
        <f t="shared" si="70"/>
        <v>0</v>
      </c>
      <c r="AD104" s="72">
        <f t="shared" si="70"/>
        <v>0</v>
      </c>
      <c r="AE104" s="72">
        <f t="shared" si="70"/>
        <v>0</v>
      </c>
      <c r="AF104" s="72">
        <f t="shared" si="70"/>
        <v>0</v>
      </c>
      <c r="AG104" s="72">
        <f t="shared" si="70"/>
        <v>0</v>
      </c>
      <c r="AH104" s="72">
        <f t="shared" si="70"/>
        <v>0</v>
      </c>
      <c r="AI104" s="72">
        <f t="shared" si="70"/>
        <v>0</v>
      </c>
      <c r="AJ104" s="72">
        <f t="shared" si="70"/>
        <v>0</v>
      </c>
      <c r="AK104" s="72">
        <f t="shared" si="70"/>
        <v>0</v>
      </c>
      <c r="AL104" s="72">
        <f t="shared" si="70"/>
        <v>0</v>
      </c>
      <c r="AM104" s="72">
        <f t="shared" si="70"/>
        <v>0</v>
      </c>
      <c r="AN104" s="72">
        <f t="shared" si="70"/>
        <v>0</v>
      </c>
      <c r="AO104" s="72">
        <f t="shared" si="70"/>
        <v>0</v>
      </c>
      <c r="AP104" s="72">
        <f t="shared" si="70"/>
        <v>0</v>
      </c>
      <c r="AQ104" s="72">
        <f t="shared" si="70"/>
        <v>0</v>
      </c>
      <c r="AR104" s="72">
        <f t="shared" si="70"/>
        <v>0</v>
      </c>
      <c r="AS104" s="72">
        <f t="shared" si="70"/>
        <v>0</v>
      </c>
      <c r="AT104" s="72">
        <f t="shared" si="70"/>
        <v>0</v>
      </c>
      <c r="AU104" s="72">
        <f t="shared" si="70"/>
        <v>0</v>
      </c>
      <c r="AV104" s="72">
        <f t="shared" si="70"/>
        <v>0</v>
      </c>
      <c r="AW104" s="72">
        <f t="shared" si="70"/>
        <v>0</v>
      </c>
      <c r="AX104" s="72">
        <f t="shared" si="70"/>
        <v>0</v>
      </c>
      <c r="AY104" s="72">
        <f t="shared" si="70"/>
        <v>0</v>
      </c>
      <c r="AZ104" s="72">
        <f t="shared" si="70"/>
        <v>0</v>
      </c>
      <c r="BA104" s="72">
        <f t="shared" si="70"/>
        <v>0</v>
      </c>
      <c r="BB104" s="72">
        <f t="shared" si="70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7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71">$F$20/$B$3</f>
        <v>0</v>
      </c>
      <c r="G105" s="72">
        <f t="shared" si="71"/>
        <v>0</v>
      </c>
      <c r="H105" s="72">
        <f t="shared" si="71"/>
        <v>0</v>
      </c>
      <c r="I105" s="72">
        <f t="shared" si="71"/>
        <v>0</v>
      </c>
      <c r="J105" s="72">
        <f t="shared" si="71"/>
        <v>0</v>
      </c>
      <c r="K105" s="72">
        <f t="shared" si="71"/>
        <v>0</v>
      </c>
      <c r="L105" s="72">
        <f t="shared" si="71"/>
        <v>0</v>
      </c>
      <c r="M105" s="72">
        <f t="shared" si="71"/>
        <v>0</v>
      </c>
      <c r="N105" s="72">
        <f t="shared" si="71"/>
        <v>0</v>
      </c>
      <c r="O105" s="72">
        <f t="shared" si="71"/>
        <v>0</v>
      </c>
      <c r="P105" s="72">
        <f t="shared" si="71"/>
        <v>0</v>
      </c>
      <c r="Q105" s="72">
        <f t="shared" si="71"/>
        <v>0</v>
      </c>
      <c r="R105" s="72">
        <f t="shared" si="71"/>
        <v>0</v>
      </c>
      <c r="S105" s="72">
        <f t="shared" si="71"/>
        <v>0</v>
      </c>
      <c r="T105" s="72">
        <f t="shared" si="71"/>
        <v>0</v>
      </c>
      <c r="U105" s="72">
        <f t="shared" si="71"/>
        <v>0</v>
      </c>
      <c r="V105" s="72">
        <f t="shared" si="71"/>
        <v>0</v>
      </c>
      <c r="W105" s="72">
        <f t="shared" si="71"/>
        <v>0</v>
      </c>
      <c r="X105" s="72">
        <f t="shared" si="71"/>
        <v>0</v>
      </c>
      <c r="Y105" s="72">
        <f t="shared" si="71"/>
        <v>0</v>
      </c>
      <c r="Z105" s="72">
        <f t="shared" si="71"/>
        <v>0</v>
      </c>
      <c r="AA105" s="72">
        <f t="shared" si="71"/>
        <v>0</v>
      </c>
      <c r="AB105" s="72">
        <f t="shared" si="71"/>
        <v>0</v>
      </c>
      <c r="AC105" s="72">
        <f t="shared" si="71"/>
        <v>0</v>
      </c>
      <c r="AD105" s="72">
        <f t="shared" si="71"/>
        <v>0</v>
      </c>
      <c r="AE105" s="72">
        <f t="shared" si="71"/>
        <v>0</v>
      </c>
      <c r="AF105" s="72">
        <f t="shared" si="71"/>
        <v>0</v>
      </c>
      <c r="AG105" s="72">
        <f t="shared" si="71"/>
        <v>0</v>
      </c>
      <c r="AH105" s="72">
        <f t="shared" si="71"/>
        <v>0</v>
      </c>
      <c r="AI105" s="72">
        <f t="shared" si="71"/>
        <v>0</v>
      </c>
      <c r="AJ105" s="72">
        <f t="shared" si="71"/>
        <v>0</v>
      </c>
      <c r="AK105" s="72">
        <f t="shared" si="71"/>
        <v>0</v>
      </c>
      <c r="AL105" s="72">
        <f t="shared" si="71"/>
        <v>0</v>
      </c>
      <c r="AM105" s="72">
        <f t="shared" si="71"/>
        <v>0</v>
      </c>
      <c r="AN105" s="72">
        <f t="shared" si="71"/>
        <v>0</v>
      </c>
      <c r="AO105" s="72">
        <f t="shared" si="71"/>
        <v>0</v>
      </c>
      <c r="AP105" s="72">
        <f t="shared" si="71"/>
        <v>0</v>
      </c>
      <c r="AQ105" s="72">
        <f t="shared" si="71"/>
        <v>0</v>
      </c>
      <c r="AR105" s="72">
        <f t="shared" si="71"/>
        <v>0</v>
      </c>
      <c r="AS105" s="72">
        <f t="shared" si="71"/>
        <v>0</v>
      </c>
      <c r="AT105" s="72">
        <f t="shared" si="71"/>
        <v>0</v>
      </c>
      <c r="AU105" s="72">
        <f t="shared" si="71"/>
        <v>0</v>
      </c>
      <c r="AV105" s="72">
        <f t="shared" si="71"/>
        <v>0</v>
      </c>
      <c r="AW105" s="72">
        <f t="shared" si="71"/>
        <v>0</v>
      </c>
      <c r="AX105" s="72">
        <f t="shared" si="71"/>
        <v>0</v>
      </c>
      <c r="AY105" s="72">
        <f t="shared" si="71"/>
        <v>0</v>
      </c>
      <c r="AZ105" s="72">
        <f t="shared" si="71"/>
        <v>0</v>
      </c>
      <c r="BA105" s="72">
        <f t="shared" si="71"/>
        <v>0</v>
      </c>
      <c r="BB105" s="72">
        <f t="shared" si="71"/>
        <v>0</v>
      </c>
      <c r="BC105" s="72">
        <f t="shared" si="71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7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72">$G$20/$B$3</f>
        <v>0</v>
      </c>
      <c r="H106" s="72">
        <f t="shared" si="72"/>
        <v>0</v>
      </c>
      <c r="I106" s="72">
        <f t="shared" si="72"/>
        <v>0</v>
      </c>
      <c r="J106" s="72">
        <f t="shared" si="72"/>
        <v>0</v>
      </c>
      <c r="K106" s="72">
        <f t="shared" si="72"/>
        <v>0</v>
      </c>
      <c r="L106" s="72">
        <f t="shared" si="72"/>
        <v>0</v>
      </c>
      <c r="M106" s="72">
        <f t="shared" si="72"/>
        <v>0</v>
      </c>
      <c r="N106" s="72">
        <f t="shared" si="72"/>
        <v>0</v>
      </c>
      <c r="O106" s="72">
        <f t="shared" si="72"/>
        <v>0</v>
      </c>
      <c r="P106" s="72">
        <f t="shared" si="72"/>
        <v>0</v>
      </c>
      <c r="Q106" s="72">
        <f t="shared" si="72"/>
        <v>0</v>
      </c>
      <c r="R106" s="72">
        <f t="shared" si="72"/>
        <v>0</v>
      </c>
      <c r="S106" s="72">
        <f t="shared" si="72"/>
        <v>0</v>
      </c>
      <c r="T106" s="72">
        <f t="shared" si="72"/>
        <v>0</v>
      </c>
      <c r="U106" s="72">
        <f t="shared" si="72"/>
        <v>0</v>
      </c>
      <c r="V106" s="72">
        <f t="shared" si="72"/>
        <v>0</v>
      </c>
      <c r="W106" s="72">
        <f t="shared" si="72"/>
        <v>0</v>
      </c>
      <c r="X106" s="72">
        <f t="shared" si="72"/>
        <v>0</v>
      </c>
      <c r="Y106" s="72">
        <f t="shared" si="72"/>
        <v>0</v>
      </c>
      <c r="Z106" s="72">
        <f t="shared" si="72"/>
        <v>0</v>
      </c>
      <c r="AA106" s="72">
        <f t="shared" si="72"/>
        <v>0</v>
      </c>
      <c r="AB106" s="72">
        <f t="shared" si="72"/>
        <v>0</v>
      </c>
      <c r="AC106" s="72">
        <f t="shared" si="72"/>
        <v>0</v>
      </c>
      <c r="AD106" s="72">
        <f t="shared" si="72"/>
        <v>0</v>
      </c>
      <c r="AE106" s="72">
        <f t="shared" si="72"/>
        <v>0</v>
      </c>
      <c r="AF106" s="72">
        <f t="shared" si="72"/>
        <v>0</v>
      </c>
      <c r="AG106" s="72">
        <f t="shared" si="72"/>
        <v>0</v>
      </c>
      <c r="AH106" s="72">
        <f t="shared" si="72"/>
        <v>0</v>
      </c>
      <c r="AI106" s="72">
        <f t="shared" si="72"/>
        <v>0</v>
      </c>
      <c r="AJ106" s="72">
        <f t="shared" si="72"/>
        <v>0</v>
      </c>
      <c r="AK106" s="72">
        <f t="shared" si="72"/>
        <v>0</v>
      </c>
      <c r="AL106" s="72">
        <f t="shared" si="72"/>
        <v>0</v>
      </c>
      <c r="AM106" s="72">
        <f t="shared" si="72"/>
        <v>0</v>
      </c>
      <c r="AN106" s="72">
        <f t="shared" si="72"/>
        <v>0</v>
      </c>
      <c r="AO106" s="72">
        <f t="shared" si="72"/>
        <v>0</v>
      </c>
      <c r="AP106" s="72">
        <f t="shared" si="72"/>
        <v>0</v>
      </c>
      <c r="AQ106" s="72">
        <f t="shared" si="72"/>
        <v>0</v>
      </c>
      <c r="AR106" s="72">
        <f t="shared" si="72"/>
        <v>0</v>
      </c>
      <c r="AS106" s="72">
        <f t="shared" si="72"/>
        <v>0</v>
      </c>
      <c r="AT106" s="72">
        <f t="shared" si="72"/>
        <v>0</v>
      </c>
      <c r="AU106" s="72">
        <f t="shared" si="72"/>
        <v>0</v>
      </c>
      <c r="AV106" s="72">
        <f t="shared" si="72"/>
        <v>0</v>
      </c>
      <c r="AW106" s="72">
        <f t="shared" si="72"/>
        <v>0</v>
      </c>
      <c r="AX106" s="72">
        <f t="shared" si="72"/>
        <v>0</v>
      </c>
      <c r="AY106" s="72">
        <f t="shared" si="72"/>
        <v>0</v>
      </c>
      <c r="AZ106" s="72">
        <f t="shared" si="72"/>
        <v>0</v>
      </c>
      <c r="BA106" s="72">
        <f t="shared" si="72"/>
        <v>0</v>
      </c>
      <c r="BB106" s="72">
        <f t="shared" si="72"/>
        <v>0</v>
      </c>
      <c r="BC106" s="72">
        <f t="shared" si="72"/>
        <v>0</v>
      </c>
      <c r="BD106" s="72">
        <f t="shared" si="72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7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73">$H$20/$B$3</f>
        <v>0</v>
      </c>
      <c r="I107" s="72">
        <f t="shared" si="73"/>
        <v>0</v>
      </c>
      <c r="J107" s="72">
        <f t="shared" si="73"/>
        <v>0</v>
      </c>
      <c r="K107" s="72">
        <f t="shared" si="73"/>
        <v>0</v>
      </c>
      <c r="L107" s="72">
        <f t="shared" si="73"/>
        <v>0</v>
      </c>
      <c r="M107" s="72">
        <f t="shared" si="73"/>
        <v>0</v>
      </c>
      <c r="N107" s="72">
        <f t="shared" si="73"/>
        <v>0</v>
      </c>
      <c r="O107" s="72">
        <f t="shared" si="73"/>
        <v>0</v>
      </c>
      <c r="P107" s="72">
        <f t="shared" si="73"/>
        <v>0</v>
      </c>
      <c r="Q107" s="72">
        <f t="shared" si="73"/>
        <v>0</v>
      </c>
      <c r="R107" s="72">
        <f t="shared" si="73"/>
        <v>0</v>
      </c>
      <c r="S107" s="72">
        <f t="shared" si="73"/>
        <v>0</v>
      </c>
      <c r="T107" s="72">
        <f t="shared" si="73"/>
        <v>0</v>
      </c>
      <c r="U107" s="72">
        <f t="shared" si="73"/>
        <v>0</v>
      </c>
      <c r="V107" s="72">
        <f t="shared" si="73"/>
        <v>0</v>
      </c>
      <c r="W107" s="72">
        <f t="shared" si="73"/>
        <v>0</v>
      </c>
      <c r="X107" s="72">
        <f t="shared" si="73"/>
        <v>0</v>
      </c>
      <c r="Y107" s="72">
        <f t="shared" si="73"/>
        <v>0</v>
      </c>
      <c r="Z107" s="72">
        <f t="shared" si="73"/>
        <v>0</v>
      </c>
      <c r="AA107" s="72">
        <f t="shared" si="73"/>
        <v>0</v>
      </c>
      <c r="AB107" s="72">
        <f t="shared" si="73"/>
        <v>0</v>
      </c>
      <c r="AC107" s="72">
        <f t="shared" si="73"/>
        <v>0</v>
      </c>
      <c r="AD107" s="72">
        <f t="shared" si="73"/>
        <v>0</v>
      </c>
      <c r="AE107" s="72">
        <f t="shared" si="73"/>
        <v>0</v>
      </c>
      <c r="AF107" s="72">
        <f t="shared" si="73"/>
        <v>0</v>
      </c>
      <c r="AG107" s="72">
        <f t="shared" si="73"/>
        <v>0</v>
      </c>
      <c r="AH107" s="72">
        <f t="shared" si="73"/>
        <v>0</v>
      </c>
      <c r="AI107" s="72">
        <f t="shared" si="73"/>
        <v>0</v>
      </c>
      <c r="AJ107" s="72">
        <f t="shared" si="73"/>
        <v>0</v>
      </c>
      <c r="AK107" s="72">
        <f t="shared" si="73"/>
        <v>0</v>
      </c>
      <c r="AL107" s="72">
        <f t="shared" si="73"/>
        <v>0</v>
      </c>
      <c r="AM107" s="72">
        <f t="shared" si="73"/>
        <v>0</v>
      </c>
      <c r="AN107" s="72">
        <f t="shared" si="73"/>
        <v>0</v>
      </c>
      <c r="AO107" s="72">
        <f t="shared" si="73"/>
        <v>0</v>
      </c>
      <c r="AP107" s="72">
        <f t="shared" si="73"/>
        <v>0</v>
      </c>
      <c r="AQ107" s="72">
        <f t="shared" si="73"/>
        <v>0</v>
      </c>
      <c r="AR107" s="72">
        <f t="shared" si="73"/>
        <v>0</v>
      </c>
      <c r="AS107" s="72">
        <f t="shared" si="73"/>
        <v>0</v>
      </c>
      <c r="AT107" s="72">
        <f t="shared" si="73"/>
        <v>0</v>
      </c>
      <c r="AU107" s="72">
        <f t="shared" si="73"/>
        <v>0</v>
      </c>
      <c r="AV107" s="72">
        <f t="shared" si="73"/>
        <v>0</v>
      </c>
      <c r="AW107" s="72">
        <f t="shared" si="73"/>
        <v>0</v>
      </c>
      <c r="AX107" s="72">
        <f t="shared" si="73"/>
        <v>0</v>
      </c>
      <c r="AY107" s="72">
        <f t="shared" si="73"/>
        <v>0</v>
      </c>
      <c r="AZ107" s="72">
        <f t="shared" si="73"/>
        <v>0</v>
      </c>
      <c r="BA107" s="72">
        <f t="shared" si="73"/>
        <v>0</v>
      </c>
      <c r="BB107" s="72">
        <f t="shared" si="73"/>
        <v>0</v>
      </c>
      <c r="BC107" s="72">
        <f t="shared" si="73"/>
        <v>0</v>
      </c>
      <c r="BD107" s="72">
        <f t="shared" si="73"/>
        <v>0</v>
      </c>
      <c r="BE107" s="72">
        <f t="shared" si="73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7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74">$I$20/$B$3</f>
        <v>0</v>
      </c>
      <c r="J108" s="72">
        <f t="shared" si="74"/>
        <v>0</v>
      </c>
      <c r="K108" s="72">
        <f t="shared" si="74"/>
        <v>0</v>
      </c>
      <c r="L108" s="72">
        <f t="shared" si="74"/>
        <v>0</v>
      </c>
      <c r="M108" s="72">
        <f t="shared" si="74"/>
        <v>0</v>
      </c>
      <c r="N108" s="72">
        <f t="shared" si="74"/>
        <v>0</v>
      </c>
      <c r="O108" s="72">
        <f t="shared" si="74"/>
        <v>0</v>
      </c>
      <c r="P108" s="72">
        <f t="shared" si="74"/>
        <v>0</v>
      </c>
      <c r="Q108" s="72">
        <f t="shared" si="74"/>
        <v>0</v>
      </c>
      <c r="R108" s="72">
        <f t="shared" si="74"/>
        <v>0</v>
      </c>
      <c r="S108" s="72">
        <f t="shared" si="74"/>
        <v>0</v>
      </c>
      <c r="T108" s="72">
        <f t="shared" si="74"/>
        <v>0</v>
      </c>
      <c r="U108" s="72">
        <f t="shared" si="74"/>
        <v>0</v>
      </c>
      <c r="V108" s="72">
        <f t="shared" si="74"/>
        <v>0</v>
      </c>
      <c r="W108" s="72">
        <f t="shared" si="74"/>
        <v>0</v>
      </c>
      <c r="X108" s="72">
        <f t="shared" si="74"/>
        <v>0</v>
      </c>
      <c r="Y108" s="72">
        <f t="shared" si="74"/>
        <v>0</v>
      </c>
      <c r="Z108" s="72">
        <f t="shared" si="74"/>
        <v>0</v>
      </c>
      <c r="AA108" s="72">
        <f t="shared" si="74"/>
        <v>0</v>
      </c>
      <c r="AB108" s="72">
        <f t="shared" si="74"/>
        <v>0</v>
      </c>
      <c r="AC108" s="72">
        <f t="shared" si="74"/>
        <v>0</v>
      </c>
      <c r="AD108" s="72">
        <f t="shared" si="74"/>
        <v>0</v>
      </c>
      <c r="AE108" s="72">
        <f t="shared" si="74"/>
        <v>0</v>
      </c>
      <c r="AF108" s="72">
        <f t="shared" si="74"/>
        <v>0</v>
      </c>
      <c r="AG108" s="72">
        <f t="shared" si="74"/>
        <v>0</v>
      </c>
      <c r="AH108" s="72">
        <f t="shared" si="74"/>
        <v>0</v>
      </c>
      <c r="AI108" s="72">
        <f t="shared" si="74"/>
        <v>0</v>
      </c>
      <c r="AJ108" s="72">
        <f t="shared" si="74"/>
        <v>0</v>
      </c>
      <c r="AK108" s="72">
        <f t="shared" si="74"/>
        <v>0</v>
      </c>
      <c r="AL108" s="72">
        <f t="shared" si="74"/>
        <v>0</v>
      </c>
      <c r="AM108" s="72">
        <f t="shared" si="74"/>
        <v>0</v>
      </c>
      <c r="AN108" s="72">
        <f t="shared" si="74"/>
        <v>0</v>
      </c>
      <c r="AO108" s="72">
        <f t="shared" si="74"/>
        <v>0</v>
      </c>
      <c r="AP108" s="72">
        <f t="shared" si="74"/>
        <v>0</v>
      </c>
      <c r="AQ108" s="72">
        <f t="shared" si="74"/>
        <v>0</v>
      </c>
      <c r="AR108" s="72">
        <f t="shared" si="74"/>
        <v>0</v>
      </c>
      <c r="AS108" s="72">
        <f t="shared" si="74"/>
        <v>0</v>
      </c>
      <c r="AT108" s="72">
        <f t="shared" si="74"/>
        <v>0</v>
      </c>
      <c r="AU108" s="72">
        <f t="shared" si="74"/>
        <v>0</v>
      </c>
      <c r="AV108" s="72">
        <f t="shared" si="74"/>
        <v>0</v>
      </c>
      <c r="AW108" s="72">
        <f t="shared" si="74"/>
        <v>0</v>
      </c>
      <c r="AX108" s="72">
        <f t="shared" si="74"/>
        <v>0</v>
      </c>
      <c r="AY108" s="72">
        <f t="shared" si="74"/>
        <v>0</v>
      </c>
      <c r="AZ108" s="72">
        <f t="shared" si="74"/>
        <v>0</v>
      </c>
      <c r="BA108" s="72">
        <f t="shared" si="74"/>
        <v>0</v>
      </c>
      <c r="BB108" s="72">
        <f t="shared" si="74"/>
        <v>0</v>
      </c>
      <c r="BC108" s="72">
        <f t="shared" si="74"/>
        <v>0</v>
      </c>
      <c r="BD108" s="72">
        <f t="shared" si="74"/>
        <v>0</v>
      </c>
      <c r="BE108" s="72">
        <f t="shared" si="74"/>
        <v>0</v>
      </c>
      <c r="BF108" s="72">
        <f t="shared" si="74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7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75">$J$20/$B$3</f>
        <v>0</v>
      </c>
      <c r="P109" s="72">
        <f t="shared" si="75"/>
        <v>0</v>
      </c>
      <c r="Q109" s="72">
        <f t="shared" si="75"/>
        <v>0</v>
      </c>
      <c r="R109" s="72">
        <f t="shared" si="75"/>
        <v>0</v>
      </c>
      <c r="S109" s="72">
        <f t="shared" si="75"/>
        <v>0</v>
      </c>
      <c r="T109" s="72">
        <f t="shared" si="75"/>
        <v>0</v>
      </c>
      <c r="U109" s="72">
        <f t="shared" si="75"/>
        <v>0</v>
      </c>
      <c r="V109" s="72">
        <f t="shared" si="75"/>
        <v>0</v>
      </c>
      <c r="W109" s="72">
        <f t="shared" si="75"/>
        <v>0</v>
      </c>
      <c r="X109" s="72">
        <f t="shared" si="75"/>
        <v>0</v>
      </c>
      <c r="Y109" s="72">
        <f t="shared" si="75"/>
        <v>0</v>
      </c>
      <c r="Z109" s="72">
        <f t="shared" si="75"/>
        <v>0</v>
      </c>
      <c r="AA109" s="72">
        <f t="shared" si="75"/>
        <v>0</v>
      </c>
      <c r="AB109" s="72">
        <f t="shared" si="75"/>
        <v>0</v>
      </c>
      <c r="AC109" s="72">
        <f t="shared" si="75"/>
        <v>0</v>
      </c>
      <c r="AD109" s="72">
        <f t="shared" si="75"/>
        <v>0</v>
      </c>
      <c r="AE109" s="72">
        <f t="shared" si="75"/>
        <v>0</v>
      </c>
      <c r="AF109" s="72">
        <f t="shared" si="75"/>
        <v>0</v>
      </c>
      <c r="AG109" s="72">
        <f t="shared" si="75"/>
        <v>0</v>
      </c>
      <c r="AH109" s="72">
        <f t="shared" si="75"/>
        <v>0</v>
      </c>
      <c r="AI109" s="72">
        <f t="shared" si="75"/>
        <v>0</v>
      </c>
      <c r="AJ109" s="72">
        <f t="shared" si="75"/>
        <v>0</v>
      </c>
      <c r="AK109" s="72">
        <f t="shared" si="75"/>
        <v>0</v>
      </c>
      <c r="AL109" s="72">
        <f t="shared" si="75"/>
        <v>0</v>
      </c>
      <c r="AM109" s="72">
        <f t="shared" si="75"/>
        <v>0</v>
      </c>
      <c r="AN109" s="72">
        <f t="shared" si="75"/>
        <v>0</v>
      </c>
      <c r="AO109" s="72">
        <f t="shared" si="75"/>
        <v>0</v>
      </c>
      <c r="AP109" s="72">
        <f t="shared" si="75"/>
        <v>0</v>
      </c>
      <c r="AQ109" s="72">
        <f t="shared" si="75"/>
        <v>0</v>
      </c>
      <c r="AR109" s="72">
        <f t="shared" si="75"/>
        <v>0</v>
      </c>
      <c r="AS109" s="72">
        <f t="shared" si="75"/>
        <v>0</v>
      </c>
      <c r="AT109" s="72">
        <f t="shared" si="75"/>
        <v>0</v>
      </c>
      <c r="AU109" s="72">
        <f t="shared" si="75"/>
        <v>0</v>
      </c>
      <c r="AV109" s="72">
        <f t="shared" si="75"/>
        <v>0</v>
      </c>
      <c r="AW109" s="72">
        <f t="shared" si="75"/>
        <v>0</v>
      </c>
      <c r="AX109" s="72">
        <f t="shared" si="75"/>
        <v>0</v>
      </c>
      <c r="AY109" s="72">
        <f t="shared" si="75"/>
        <v>0</v>
      </c>
      <c r="AZ109" s="72">
        <f t="shared" si="75"/>
        <v>0</v>
      </c>
      <c r="BA109" s="72">
        <f t="shared" si="75"/>
        <v>0</v>
      </c>
      <c r="BB109" s="72">
        <f t="shared" si="75"/>
        <v>0</v>
      </c>
      <c r="BC109" s="72">
        <f t="shared" si="75"/>
        <v>0</v>
      </c>
      <c r="BD109" s="72">
        <f t="shared" si="75"/>
        <v>0</v>
      </c>
      <c r="BE109" s="72">
        <f t="shared" si="75"/>
        <v>0</v>
      </c>
      <c r="BF109" s="72">
        <f t="shared" si="75"/>
        <v>0</v>
      </c>
      <c r="BG109" s="72">
        <f t="shared" si="75"/>
        <v>0</v>
      </c>
      <c r="BH109" s="72"/>
      <c r="BI109" s="72"/>
      <c r="BJ109" s="72"/>
      <c r="BK109" s="72"/>
      <c r="BL109" s="72"/>
      <c r="BM109" s="35"/>
      <c r="BN109" s="72">
        <f t="shared" si="67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76">$K$20/$B$3</f>
        <v>0</v>
      </c>
      <c r="P110" s="72">
        <f t="shared" si="76"/>
        <v>0</v>
      </c>
      <c r="Q110" s="72">
        <f t="shared" si="76"/>
        <v>0</v>
      </c>
      <c r="R110" s="72">
        <f t="shared" si="76"/>
        <v>0</v>
      </c>
      <c r="S110" s="72">
        <f t="shared" si="76"/>
        <v>0</v>
      </c>
      <c r="T110" s="72">
        <f t="shared" si="76"/>
        <v>0</v>
      </c>
      <c r="U110" s="72">
        <f t="shared" si="76"/>
        <v>0</v>
      </c>
      <c r="V110" s="72">
        <f t="shared" si="76"/>
        <v>0</v>
      </c>
      <c r="W110" s="72">
        <f t="shared" si="76"/>
        <v>0</v>
      </c>
      <c r="X110" s="72">
        <f t="shared" si="76"/>
        <v>0</v>
      </c>
      <c r="Y110" s="72">
        <f t="shared" si="76"/>
        <v>0</v>
      </c>
      <c r="Z110" s="72">
        <f t="shared" si="76"/>
        <v>0</v>
      </c>
      <c r="AA110" s="72">
        <f t="shared" si="76"/>
        <v>0</v>
      </c>
      <c r="AB110" s="72">
        <f t="shared" si="76"/>
        <v>0</v>
      </c>
      <c r="AC110" s="72">
        <f t="shared" si="76"/>
        <v>0</v>
      </c>
      <c r="AD110" s="72">
        <f t="shared" si="76"/>
        <v>0</v>
      </c>
      <c r="AE110" s="72">
        <f t="shared" si="76"/>
        <v>0</v>
      </c>
      <c r="AF110" s="72">
        <f t="shared" si="76"/>
        <v>0</v>
      </c>
      <c r="AG110" s="72">
        <f t="shared" si="76"/>
        <v>0</v>
      </c>
      <c r="AH110" s="72">
        <f t="shared" si="76"/>
        <v>0</v>
      </c>
      <c r="AI110" s="72">
        <f t="shared" si="76"/>
        <v>0</v>
      </c>
      <c r="AJ110" s="72">
        <f t="shared" si="76"/>
        <v>0</v>
      </c>
      <c r="AK110" s="72">
        <f t="shared" si="76"/>
        <v>0</v>
      </c>
      <c r="AL110" s="72">
        <f t="shared" si="76"/>
        <v>0</v>
      </c>
      <c r="AM110" s="72">
        <f t="shared" si="76"/>
        <v>0</v>
      </c>
      <c r="AN110" s="72">
        <f t="shared" si="76"/>
        <v>0</v>
      </c>
      <c r="AO110" s="72">
        <f t="shared" si="76"/>
        <v>0</v>
      </c>
      <c r="AP110" s="72">
        <f t="shared" si="76"/>
        <v>0</v>
      </c>
      <c r="AQ110" s="72">
        <f t="shared" si="76"/>
        <v>0</v>
      </c>
      <c r="AR110" s="72">
        <f t="shared" si="76"/>
        <v>0</v>
      </c>
      <c r="AS110" s="72">
        <f t="shared" si="76"/>
        <v>0</v>
      </c>
      <c r="AT110" s="72">
        <f t="shared" si="76"/>
        <v>0</v>
      </c>
      <c r="AU110" s="72">
        <f t="shared" si="76"/>
        <v>0</v>
      </c>
      <c r="AV110" s="72">
        <f t="shared" si="76"/>
        <v>0</v>
      </c>
      <c r="AW110" s="72">
        <f t="shared" si="76"/>
        <v>0</v>
      </c>
      <c r="AX110" s="72">
        <f t="shared" si="76"/>
        <v>0</v>
      </c>
      <c r="AY110" s="72">
        <f t="shared" si="76"/>
        <v>0</v>
      </c>
      <c r="AZ110" s="72">
        <f t="shared" si="76"/>
        <v>0</v>
      </c>
      <c r="BA110" s="72">
        <f t="shared" si="76"/>
        <v>0</v>
      </c>
      <c r="BB110" s="72">
        <f t="shared" si="76"/>
        <v>0</v>
      </c>
      <c r="BC110" s="72">
        <f t="shared" si="76"/>
        <v>0</v>
      </c>
      <c r="BD110" s="72">
        <f t="shared" si="76"/>
        <v>0</v>
      </c>
      <c r="BE110" s="72">
        <f t="shared" si="76"/>
        <v>0</v>
      </c>
      <c r="BF110" s="72">
        <f t="shared" si="76"/>
        <v>0</v>
      </c>
      <c r="BG110" s="72">
        <f t="shared" si="76"/>
        <v>0</v>
      </c>
      <c r="BH110" s="72">
        <f t="shared" si="76"/>
        <v>0</v>
      </c>
      <c r="BI110" s="72"/>
      <c r="BJ110" s="72"/>
      <c r="BK110" s="72"/>
      <c r="BL110" s="72"/>
      <c r="BM110" s="35"/>
      <c r="BN110" s="72">
        <f t="shared" si="67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7">$L$20/$B$3</f>
        <v>0</v>
      </c>
      <c r="P111" s="72">
        <f t="shared" si="77"/>
        <v>0</v>
      </c>
      <c r="Q111" s="72">
        <f t="shared" si="77"/>
        <v>0</v>
      </c>
      <c r="R111" s="72">
        <f t="shared" si="77"/>
        <v>0</v>
      </c>
      <c r="S111" s="72">
        <f t="shared" si="77"/>
        <v>0</v>
      </c>
      <c r="T111" s="72">
        <f t="shared" si="77"/>
        <v>0</v>
      </c>
      <c r="U111" s="72">
        <f t="shared" si="77"/>
        <v>0</v>
      </c>
      <c r="V111" s="72">
        <f t="shared" si="77"/>
        <v>0</v>
      </c>
      <c r="W111" s="72">
        <f t="shared" si="77"/>
        <v>0</v>
      </c>
      <c r="X111" s="72">
        <f t="shared" si="77"/>
        <v>0</v>
      </c>
      <c r="Y111" s="72">
        <f t="shared" si="77"/>
        <v>0</v>
      </c>
      <c r="Z111" s="72">
        <f t="shared" si="77"/>
        <v>0</v>
      </c>
      <c r="AA111" s="72">
        <f t="shared" si="77"/>
        <v>0</v>
      </c>
      <c r="AB111" s="72">
        <f t="shared" si="77"/>
        <v>0</v>
      </c>
      <c r="AC111" s="72">
        <f t="shared" si="77"/>
        <v>0</v>
      </c>
      <c r="AD111" s="72">
        <f t="shared" si="77"/>
        <v>0</v>
      </c>
      <c r="AE111" s="72">
        <f t="shared" si="77"/>
        <v>0</v>
      </c>
      <c r="AF111" s="72">
        <f t="shared" si="77"/>
        <v>0</v>
      </c>
      <c r="AG111" s="72">
        <f t="shared" si="77"/>
        <v>0</v>
      </c>
      <c r="AH111" s="72">
        <f t="shared" si="77"/>
        <v>0</v>
      </c>
      <c r="AI111" s="72">
        <f t="shared" si="77"/>
        <v>0</v>
      </c>
      <c r="AJ111" s="72">
        <f t="shared" si="77"/>
        <v>0</v>
      </c>
      <c r="AK111" s="72">
        <f t="shared" si="77"/>
        <v>0</v>
      </c>
      <c r="AL111" s="72">
        <f t="shared" si="77"/>
        <v>0</v>
      </c>
      <c r="AM111" s="72">
        <f t="shared" si="77"/>
        <v>0</v>
      </c>
      <c r="AN111" s="72">
        <f t="shared" si="77"/>
        <v>0</v>
      </c>
      <c r="AO111" s="72">
        <f t="shared" si="77"/>
        <v>0</v>
      </c>
      <c r="AP111" s="72">
        <f t="shared" si="77"/>
        <v>0</v>
      </c>
      <c r="AQ111" s="72">
        <f t="shared" si="77"/>
        <v>0</v>
      </c>
      <c r="AR111" s="72">
        <f t="shared" si="77"/>
        <v>0</v>
      </c>
      <c r="AS111" s="72">
        <f t="shared" si="77"/>
        <v>0</v>
      </c>
      <c r="AT111" s="72">
        <f t="shared" si="77"/>
        <v>0</v>
      </c>
      <c r="AU111" s="72">
        <f t="shared" si="77"/>
        <v>0</v>
      </c>
      <c r="AV111" s="72">
        <f t="shared" si="77"/>
        <v>0</v>
      </c>
      <c r="AW111" s="72">
        <f t="shared" si="77"/>
        <v>0</v>
      </c>
      <c r="AX111" s="72">
        <f t="shared" si="77"/>
        <v>0</v>
      </c>
      <c r="AY111" s="72">
        <f t="shared" si="77"/>
        <v>0</v>
      </c>
      <c r="AZ111" s="72">
        <f t="shared" si="77"/>
        <v>0</v>
      </c>
      <c r="BA111" s="72">
        <f t="shared" si="77"/>
        <v>0</v>
      </c>
      <c r="BB111" s="72">
        <f t="shared" si="77"/>
        <v>0</v>
      </c>
      <c r="BC111" s="72">
        <f t="shared" si="77"/>
        <v>0</v>
      </c>
      <c r="BD111" s="72">
        <f t="shared" si="77"/>
        <v>0</v>
      </c>
      <c r="BE111" s="72">
        <f t="shared" si="77"/>
        <v>0</v>
      </c>
      <c r="BF111" s="72">
        <f t="shared" si="77"/>
        <v>0</v>
      </c>
      <c r="BG111" s="72">
        <f t="shared" si="77"/>
        <v>0</v>
      </c>
      <c r="BH111" s="72">
        <f t="shared" si="77"/>
        <v>0</v>
      </c>
      <c r="BI111" s="72">
        <f t="shared" si="77"/>
        <v>0</v>
      </c>
      <c r="BJ111" s="72"/>
      <c r="BK111" s="72"/>
      <c r="BL111" s="72"/>
      <c r="BM111" s="35"/>
      <c r="BN111" s="72">
        <f t="shared" si="67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1.9303732327038989</v>
      </c>
      <c r="N112" s="72">
        <f>$M$20/$B$3</f>
        <v>1.9303732327038989</v>
      </c>
      <c r="O112" s="72">
        <f t="shared" ref="O112:BJ112" si="78">$M$20/$B$3</f>
        <v>1.9303732327038989</v>
      </c>
      <c r="P112" s="72">
        <f t="shared" si="78"/>
        <v>1.9303732327038989</v>
      </c>
      <c r="Q112" s="72">
        <f t="shared" si="78"/>
        <v>1.9303732327038989</v>
      </c>
      <c r="R112" s="72">
        <f t="shared" si="78"/>
        <v>1.9303732327038989</v>
      </c>
      <c r="S112" s="72">
        <f t="shared" si="78"/>
        <v>1.9303732327038989</v>
      </c>
      <c r="T112" s="72">
        <f t="shared" si="78"/>
        <v>1.9303732327038989</v>
      </c>
      <c r="U112" s="72">
        <f t="shared" si="78"/>
        <v>1.9303732327038989</v>
      </c>
      <c r="V112" s="72">
        <f t="shared" si="78"/>
        <v>1.9303732327038989</v>
      </c>
      <c r="W112" s="72">
        <f t="shared" si="78"/>
        <v>1.9303732327038989</v>
      </c>
      <c r="X112" s="72">
        <f t="shared" si="78"/>
        <v>1.9303732327038989</v>
      </c>
      <c r="Y112" s="72">
        <f t="shared" si="78"/>
        <v>1.9303732327038989</v>
      </c>
      <c r="Z112" s="72">
        <f t="shared" si="78"/>
        <v>1.9303732327038989</v>
      </c>
      <c r="AA112" s="72">
        <f t="shared" si="78"/>
        <v>1.9303732327038989</v>
      </c>
      <c r="AB112" s="72">
        <f t="shared" si="78"/>
        <v>1.9303732327038989</v>
      </c>
      <c r="AC112" s="72">
        <f t="shared" si="78"/>
        <v>1.9303732327038989</v>
      </c>
      <c r="AD112" s="72">
        <f t="shared" si="78"/>
        <v>1.9303732327038989</v>
      </c>
      <c r="AE112" s="72">
        <f t="shared" si="78"/>
        <v>1.9303732327038989</v>
      </c>
      <c r="AF112" s="72">
        <f t="shared" si="78"/>
        <v>1.9303732327038989</v>
      </c>
      <c r="AG112" s="72">
        <f t="shared" si="78"/>
        <v>1.9303732327038989</v>
      </c>
      <c r="AH112" s="72">
        <f t="shared" si="78"/>
        <v>1.9303732327038989</v>
      </c>
      <c r="AI112" s="72">
        <f t="shared" si="78"/>
        <v>1.9303732327038989</v>
      </c>
      <c r="AJ112" s="72">
        <f t="shared" si="78"/>
        <v>1.9303732327038989</v>
      </c>
      <c r="AK112" s="72">
        <f t="shared" si="78"/>
        <v>1.9303732327038989</v>
      </c>
      <c r="AL112" s="72">
        <f t="shared" si="78"/>
        <v>1.9303732327038989</v>
      </c>
      <c r="AM112" s="72">
        <f t="shared" si="78"/>
        <v>1.9303732327038989</v>
      </c>
      <c r="AN112" s="72">
        <f t="shared" si="78"/>
        <v>1.9303732327038989</v>
      </c>
      <c r="AO112" s="72">
        <f t="shared" si="78"/>
        <v>1.9303732327038989</v>
      </c>
      <c r="AP112" s="72">
        <f t="shared" si="78"/>
        <v>1.9303732327038989</v>
      </c>
      <c r="AQ112" s="72">
        <f t="shared" si="78"/>
        <v>1.9303732327038989</v>
      </c>
      <c r="AR112" s="72">
        <f t="shared" si="78"/>
        <v>1.9303732327038989</v>
      </c>
      <c r="AS112" s="72">
        <f t="shared" si="78"/>
        <v>1.9303732327038989</v>
      </c>
      <c r="AT112" s="72">
        <f t="shared" si="78"/>
        <v>1.9303732327038989</v>
      </c>
      <c r="AU112" s="72">
        <f t="shared" si="78"/>
        <v>1.9303732327038989</v>
      </c>
      <c r="AV112" s="72">
        <f t="shared" si="78"/>
        <v>1.9303732327038989</v>
      </c>
      <c r="AW112" s="72">
        <f t="shared" si="78"/>
        <v>1.9303732327038989</v>
      </c>
      <c r="AX112" s="72">
        <f t="shared" si="78"/>
        <v>1.9303732327038989</v>
      </c>
      <c r="AY112" s="72">
        <f t="shared" si="78"/>
        <v>1.9303732327038989</v>
      </c>
      <c r="AZ112" s="72">
        <f t="shared" si="78"/>
        <v>1.9303732327038989</v>
      </c>
      <c r="BA112" s="72">
        <f t="shared" si="78"/>
        <v>1.9303732327038989</v>
      </c>
      <c r="BB112" s="72">
        <f t="shared" si="78"/>
        <v>1.9303732327038989</v>
      </c>
      <c r="BC112" s="72">
        <f t="shared" si="78"/>
        <v>1.9303732327038989</v>
      </c>
      <c r="BD112" s="72">
        <f t="shared" si="78"/>
        <v>1.9303732327038989</v>
      </c>
      <c r="BE112" s="72">
        <f t="shared" si="78"/>
        <v>1.9303732327038989</v>
      </c>
      <c r="BF112" s="72">
        <f t="shared" si="78"/>
        <v>1.9303732327038989</v>
      </c>
      <c r="BG112" s="72">
        <f t="shared" si="78"/>
        <v>1.9303732327038989</v>
      </c>
      <c r="BH112" s="72">
        <f t="shared" si="78"/>
        <v>1.9303732327038989</v>
      </c>
      <c r="BI112" s="72">
        <f t="shared" si="78"/>
        <v>1.9303732327038989</v>
      </c>
      <c r="BJ112" s="72">
        <f t="shared" si="78"/>
        <v>1.9303732327038989</v>
      </c>
      <c r="BK112" s="72"/>
      <c r="BL112" s="72"/>
      <c r="BM112" s="35"/>
      <c r="BN112" s="72">
        <f t="shared" si="67"/>
        <v>96.518661635194988</v>
      </c>
      <c r="BO112" s="321">
        <f>M20</f>
        <v>96.518661635194945</v>
      </c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9">$N$20/$B$3</f>
        <v>0</v>
      </c>
      <c r="P113" s="72">
        <f t="shared" si="79"/>
        <v>0</v>
      </c>
      <c r="Q113" s="72">
        <f t="shared" si="79"/>
        <v>0</v>
      </c>
      <c r="R113" s="72">
        <f t="shared" si="79"/>
        <v>0</v>
      </c>
      <c r="S113" s="72">
        <f t="shared" si="79"/>
        <v>0</v>
      </c>
      <c r="T113" s="72">
        <f t="shared" si="79"/>
        <v>0</v>
      </c>
      <c r="U113" s="72">
        <f t="shared" si="79"/>
        <v>0</v>
      </c>
      <c r="V113" s="72">
        <f t="shared" si="79"/>
        <v>0</v>
      </c>
      <c r="W113" s="72">
        <f t="shared" si="79"/>
        <v>0</v>
      </c>
      <c r="X113" s="72">
        <f t="shared" si="79"/>
        <v>0</v>
      </c>
      <c r="Y113" s="72">
        <f t="shared" si="79"/>
        <v>0</v>
      </c>
      <c r="Z113" s="72">
        <f t="shared" si="79"/>
        <v>0</v>
      </c>
      <c r="AA113" s="72">
        <f t="shared" si="79"/>
        <v>0</v>
      </c>
      <c r="AB113" s="72">
        <f t="shared" si="79"/>
        <v>0</v>
      </c>
      <c r="AC113" s="72">
        <f t="shared" si="79"/>
        <v>0</v>
      </c>
      <c r="AD113" s="72">
        <f t="shared" si="79"/>
        <v>0</v>
      </c>
      <c r="AE113" s="72">
        <f t="shared" si="79"/>
        <v>0</v>
      </c>
      <c r="AF113" s="72">
        <f t="shared" si="79"/>
        <v>0</v>
      </c>
      <c r="AG113" s="72">
        <f t="shared" si="79"/>
        <v>0</v>
      </c>
      <c r="AH113" s="72">
        <f t="shared" si="79"/>
        <v>0</v>
      </c>
      <c r="AI113" s="72">
        <f t="shared" si="79"/>
        <v>0</v>
      </c>
      <c r="AJ113" s="72">
        <f t="shared" si="79"/>
        <v>0</v>
      </c>
      <c r="AK113" s="72">
        <f t="shared" si="79"/>
        <v>0</v>
      </c>
      <c r="AL113" s="72">
        <f t="shared" si="79"/>
        <v>0</v>
      </c>
      <c r="AM113" s="72">
        <f t="shared" si="79"/>
        <v>0</v>
      </c>
      <c r="AN113" s="72">
        <f t="shared" si="79"/>
        <v>0</v>
      </c>
      <c r="AO113" s="72">
        <f t="shared" si="79"/>
        <v>0</v>
      </c>
      <c r="AP113" s="72">
        <f t="shared" si="79"/>
        <v>0</v>
      </c>
      <c r="AQ113" s="72">
        <f t="shared" si="79"/>
        <v>0</v>
      </c>
      <c r="AR113" s="72">
        <f t="shared" si="79"/>
        <v>0</v>
      </c>
      <c r="AS113" s="72">
        <f t="shared" si="79"/>
        <v>0</v>
      </c>
      <c r="AT113" s="72">
        <f t="shared" si="79"/>
        <v>0</v>
      </c>
      <c r="AU113" s="72">
        <f t="shared" si="79"/>
        <v>0</v>
      </c>
      <c r="AV113" s="72">
        <f t="shared" si="79"/>
        <v>0</v>
      </c>
      <c r="AW113" s="72">
        <f t="shared" si="79"/>
        <v>0</v>
      </c>
      <c r="AX113" s="72">
        <f t="shared" si="79"/>
        <v>0</v>
      </c>
      <c r="AY113" s="72">
        <f t="shared" si="79"/>
        <v>0</v>
      </c>
      <c r="AZ113" s="72">
        <f t="shared" si="79"/>
        <v>0</v>
      </c>
      <c r="BA113" s="72">
        <f t="shared" si="79"/>
        <v>0</v>
      </c>
      <c r="BB113" s="72">
        <f t="shared" si="79"/>
        <v>0</v>
      </c>
      <c r="BC113" s="72">
        <f t="shared" si="79"/>
        <v>0</v>
      </c>
      <c r="BD113" s="72">
        <f t="shared" si="79"/>
        <v>0</v>
      </c>
      <c r="BE113" s="72">
        <f t="shared" si="79"/>
        <v>0</v>
      </c>
      <c r="BF113" s="72">
        <f t="shared" si="79"/>
        <v>0</v>
      </c>
      <c r="BG113" s="72">
        <f t="shared" si="79"/>
        <v>0</v>
      </c>
      <c r="BH113" s="72">
        <f t="shared" si="79"/>
        <v>0</v>
      </c>
      <c r="BI113" s="72">
        <f t="shared" si="79"/>
        <v>0</v>
      </c>
      <c r="BJ113" s="72">
        <f t="shared" si="79"/>
        <v>0</v>
      </c>
      <c r="BK113" s="72">
        <f t="shared" si="79"/>
        <v>0</v>
      </c>
      <c r="BL113" s="72"/>
      <c r="BM113" s="35"/>
      <c r="BN113" s="72">
        <f t="shared" si="67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80">SUM(C101:C113)</f>
        <v>0</v>
      </c>
      <c r="D114" s="66">
        <f t="shared" si="80"/>
        <v>0</v>
      </c>
      <c r="E114" s="66">
        <f t="shared" si="80"/>
        <v>0</v>
      </c>
      <c r="F114" s="66">
        <f t="shared" si="80"/>
        <v>0</v>
      </c>
      <c r="G114" s="66">
        <f t="shared" si="80"/>
        <v>0</v>
      </c>
      <c r="H114" s="66">
        <f t="shared" si="80"/>
        <v>0</v>
      </c>
      <c r="I114" s="66">
        <f t="shared" si="80"/>
        <v>0</v>
      </c>
      <c r="J114" s="66">
        <f t="shared" si="80"/>
        <v>0</v>
      </c>
      <c r="K114" s="66">
        <f t="shared" si="80"/>
        <v>0</v>
      </c>
      <c r="L114" s="66">
        <f t="shared" si="80"/>
        <v>0</v>
      </c>
      <c r="M114" s="66">
        <f t="shared" si="80"/>
        <v>1.9303732327038989</v>
      </c>
      <c r="N114" s="66">
        <f t="shared" si="80"/>
        <v>1.9303732327038989</v>
      </c>
      <c r="O114" s="66">
        <f t="shared" si="80"/>
        <v>1.9303732327038989</v>
      </c>
      <c r="P114" s="66">
        <f t="shared" si="80"/>
        <v>1.9303732327038989</v>
      </c>
      <c r="Q114" s="66">
        <f t="shared" si="80"/>
        <v>1.9303732327038989</v>
      </c>
      <c r="R114" s="66">
        <f t="shared" si="80"/>
        <v>1.9303732327038989</v>
      </c>
      <c r="S114" s="66">
        <f t="shared" si="80"/>
        <v>1.9303732327038989</v>
      </c>
      <c r="T114" s="66">
        <f t="shared" si="80"/>
        <v>1.9303732327038989</v>
      </c>
      <c r="U114" s="66">
        <f t="shared" si="80"/>
        <v>1.9303732327038989</v>
      </c>
      <c r="V114" s="66">
        <f t="shared" si="80"/>
        <v>1.9303732327038989</v>
      </c>
      <c r="W114" s="66">
        <f t="shared" si="80"/>
        <v>1.9303732327038989</v>
      </c>
      <c r="X114" s="66">
        <f t="shared" si="80"/>
        <v>1.9303732327038989</v>
      </c>
      <c r="Y114" s="66">
        <f t="shared" si="80"/>
        <v>1.9303732327038989</v>
      </c>
      <c r="Z114" s="66">
        <f t="shared" si="80"/>
        <v>1.9303732327038989</v>
      </c>
      <c r="AA114" s="66">
        <f t="shared" si="80"/>
        <v>1.9303732327038989</v>
      </c>
      <c r="AB114" s="66">
        <f t="shared" si="80"/>
        <v>1.9303732327038989</v>
      </c>
      <c r="AC114" s="66">
        <f t="shared" si="80"/>
        <v>1.9303732327038989</v>
      </c>
      <c r="AD114" s="66">
        <f t="shared" si="80"/>
        <v>1.9303732327038989</v>
      </c>
      <c r="AE114" s="66">
        <f t="shared" si="80"/>
        <v>1.9303732327038989</v>
      </c>
      <c r="AF114" s="66">
        <f t="shared" si="80"/>
        <v>1.9303732327038989</v>
      </c>
      <c r="AG114" s="66">
        <f t="shared" si="80"/>
        <v>1.9303732327038989</v>
      </c>
      <c r="AH114" s="66">
        <f t="shared" si="80"/>
        <v>1.9303732327038989</v>
      </c>
      <c r="AI114" s="66">
        <f t="shared" si="80"/>
        <v>1.9303732327038989</v>
      </c>
      <c r="AJ114" s="66">
        <f t="shared" si="80"/>
        <v>1.9303732327038989</v>
      </c>
      <c r="AK114" s="66">
        <f t="shared" si="80"/>
        <v>1.9303732327038989</v>
      </c>
      <c r="AL114" s="66">
        <f t="shared" si="80"/>
        <v>1.9303732327038989</v>
      </c>
      <c r="AM114" s="66">
        <f t="shared" si="80"/>
        <v>1.9303732327038989</v>
      </c>
      <c r="AN114" s="66">
        <f t="shared" si="80"/>
        <v>1.9303732327038989</v>
      </c>
      <c r="AO114" s="66">
        <f t="shared" si="80"/>
        <v>1.9303732327038989</v>
      </c>
      <c r="AP114" s="66">
        <f t="shared" si="80"/>
        <v>1.9303732327038989</v>
      </c>
      <c r="AQ114" s="66">
        <f t="shared" si="80"/>
        <v>1.9303732327038989</v>
      </c>
      <c r="AR114" s="66">
        <f t="shared" si="80"/>
        <v>1.9303732327038989</v>
      </c>
      <c r="AS114" s="66">
        <f t="shared" si="80"/>
        <v>1.9303732327038989</v>
      </c>
      <c r="AT114" s="66">
        <f t="shared" si="80"/>
        <v>1.9303732327038989</v>
      </c>
      <c r="AU114" s="66">
        <f t="shared" si="80"/>
        <v>1.9303732327038989</v>
      </c>
      <c r="AV114" s="66">
        <f t="shared" si="80"/>
        <v>1.9303732327038989</v>
      </c>
      <c r="AW114" s="66">
        <f t="shared" si="80"/>
        <v>1.9303732327038989</v>
      </c>
      <c r="AX114" s="66">
        <f t="shared" si="80"/>
        <v>1.9303732327038989</v>
      </c>
      <c r="AY114" s="66">
        <f t="shared" si="80"/>
        <v>1.9303732327038989</v>
      </c>
      <c r="AZ114" s="66">
        <f t="shared" si="80"/>
        <v>1.9303732327038989</v>
      </c>
      <c r="BA114" s="66">
        <f t="shared" si="80"/>
        <v>1.9303732327038989</v>
      </c>
      <c r="BB114" s="66">
        <f t="shared" si="80"/>
        <v>1.9303732327038989</v>
      </c>
      <c r="BC114" s="66">
        <f t="shared" si="80"/>
        <v>1.9303732327038989</v>
      </c>
      <c r="BD114" s="66">
        <f t="shared" si="80"/>
        <v>1.9303732327038989</v>
      </c>
      <c r="BE114" s="66">
        <f t="shared" si="80"/>
        <v>1.9303732327038989</v>
      </c>
      <c r="BF114" s="66">
        <f t="shared" si="80"/>
        <v>1.9303732327038989</v>
      </c>
      <c r="BG114" s="66">
        <f t="shared" si="80"/>
        <v>1.9303732327038989</v>
      </c>
      <c r="BH114" s="66">
        <f t="shared" si="80"/>
        <v>1.9303732327038989</v>
      </c>
      <c r="BI114" s="66">
        <f t="shared" si="80"/>
        <v>1.9303732327038989</v>
      </c>
      <c r="BJ114" s="66">
        <f t="shared" si="80"/>
        <v>1.9303732327038989</v>
      </c>
      <c r="BK114" s="66">
        <f t="shared" si="80"/>
        <v>0</v>
      </c>
      <c r="BL114" s="66">
        <f t="shared" si="80"/>
        <v>0</v>
      </c>
      <c r="BM114" s="35"/>
      <c r="BN114" s="55">
        <f>SUM(BN101:BN113)</f>
        <v>96.518661635194988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9" activePane="bottomRight" state="frozen"/>
      <selection activeCell="A62" sqref="A62"/>
      <selection pane="topRight" activeCell="A62" sqref="A62"/>
      <selection pane="bottomLeft" activeCell="A62" sqref="A62"/>
      <selection pane="bottomRight" activeCell="A62" sqref="A62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331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 Gowanus Expansion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(Escalated)'!E42</f>
        <v>0</v>
      </c>
      <c r="C13" s="126">
        <f>'CapEx (Escalated)'!F42</f>
        <v>0</v>
      </c>
      <c r="D13" s="126">
        <f>'CapEx (Escalated)'!G42</f>
        <v>0</v>
      </c>
      <c r="E13" s="126">
        <f>'CapEx (Escalated)'!H42</f>
        <v>0</v>
      </c>
      <c r="F13" s="126">
        <f>'CapEx (Escalated)'!I42</f>
        <v>0</v>
      </c>
      <c r="G13" s="126">
        <f>'CapEx (Escalated)'!J42</f>
        <v>0</v>
      </c>
      <c r="H13" s="126">
        <f>'CapEx (Escalated)'!K42</f>
        <v>0</v>
      </c>
      <c r="I13" s="126">
        <f>'CapEx (Escalated)'!L42</f>
        <v>0</v>
      </c>
      <c r="J13" s="126">
        <f>'CapEx (Escalated)'!M42</f>
        <v>0</v>
      </c>
      <c r="K13" s="126">
        <f>'CapEx (Escalated)'!N42</f>
        <v>0</v>
      </c>
      <c r="L13" s="126">
        <f>'CapEx (Escalated)'!O42</f>
        <v>0</v>
      </c>
      <c r="M13" s="126">
        <f>'CapEx (Escalated)'!P42</f>
        <v>0</v>
      </c>
      <c r="N13" s="126">
        <f>'CapEx (Escalated)'!Q42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>
        <f>-SUM(B13:E13)</f>
        <v>0</v>
      </c>
      <c r="F14" s="126"/>
      <c r="G14" s="126"/>
      <c r="H14" s="126"/>
      <c r="I14" s="126"/>
      <c r="J14" s="126"/>
      <c r="K14" s="126"/>
      <c r="L14" s="126">
        <f>-SUM(I13:L13)</f>
        <v>0</v>
      </c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'Capital Structure'!Q16</f>
        <v>9.6100000000000005E-2</v>
      </c>
      <c r="F60" s="355">
        <f t="shared" ref="F60:BL60" si="31">E60</f>
        <v>9.6100000000000005E-2</v>
      </c>
      <c r="G60" s="355">
        <f t="shared" si="31"/>
        <v>9.6100000000000005E-2</v>
      </c>
      <c r="H60" s="355">
        <f t="shared" si="31"/>
        <v>9.6100000000000005E-2</v>
      </c>
      <c r="I60" s="355">
        <f t="shared" si="31"/>
        <v>9.6100000000000005E-2</v>
      </c>
      <c r="J60" s="355">
        <f t="shared" si="31"/>
        <v>9.6100000000000005E-2</v>
      </c>
      <c r="K60" s="355">
        <f t="shared" si="31"/>
        <v>9.6100000000000005E-2</v>
      </c>
      <c r="L60" s="355">
        <f t="shared" si="31"/>
        <v>9.6100000000000005E-2</v>
      </c>
      <c r="M60" s="355">
        <f t="shared" si="31"/>
        <v>9.6100000000000005E-2</v>
      </c>
      <c r="N60" s="355">
        <f t="shared" si="31"/>
        <v>9.6100000000000005E-2</v>
      </c>
      <c r="O60" s="355">
        <f t="shared" si="31"/>
        <v>9.6100000000000005E-2</v>
      </c>
      <c r="P60" s="355">
        <f t="shared" si="31"/>
        <v>9.6100000000000005E-2</v>
      </c>
      <c r="Q60" s="355">
        <f t="shared" si="31"/>
        <v>9.6100000000000005E-2</v>
      </c>
      <c r="R60" s="355">
        <f t="shared" si="31"/>
        <v>9.6100000000000005E-2</v>
      </c>
      <c r="S60" s="355">
        <f t="shared" si="31"/>
        <v>9.6100000000000005E-2</v>
      </c>
      <c r="T60" s="355">
        <f t="shared" si="31"/>
        <v>9.6100000000000005E-2</v>
      </c>
      <c r="U60" s="355">
        <f t="shared" si="31"/>
        <v>9.6100000000000005E-2</v>
      </c>
      <c r="V60" s="355">
        <f t="shared" si="31"/>
        <v>9.6100000000000005E-2</v>
      </c>
      <c r="W60" s="355">
        <f t="shared" si="31"/>
        <v>9.6100000000000005E-2</v>
      </c>
      <c r="X60" s="355">
        <f t="shared" si="31"/>
        <v>9.6100000000000005E-2</v>
      </c>
      <c r="Y60" s="355">
        <f t="shared" si="31"/>
        <v>9.6100000000000005E-2</v>
      </c>
      <c r="Z60" s="355">
        <f t="shared" si="31"/>
        <v>9.6100000000000005E-2</v>
      </c>
      <c r="AA60" s="355">
        <f t="shared" si="31"/>
        <v>9.6100000000000005E-2</v>
      </c>
      <c r="AB60" s="355">
        <f t="shared" si="31"/>
        <v>9.6100000000000005E-2</v>
      </c>
      <c r="AC60" s="355">
        <f t="shared" si="31"/>
        <v>9.6100000000000005E-2</v>
      </c>
      <c r="AD60" s="355">
        <f t="shared" si="31"/>
        <v>9.6100000000000005E-2</v>
      </c>
      <c r="AE60" s="355">
        <f t="shared" si="31"/>
        <v>9.6100000000000005E-2</v>
      </c>
      <c r="AF60" s="355">
        <f t="shared" si="31"/>
        <v>9.6100000000000005E-2</v>
      </c>
      <c r="AG60" s="355">
        <f t="shared" si="31"/>
        <v>9.6100000000000005E-2</v>
      </c>
      <c r="AH60" s="355">
        <f t="shared" si="31"/>
        <v>9.6100000000000005E-2</v>
      </c>
      <c r="AI60" s="355">
        <f t="shared" si="31"/>
        <v>9.6100000000000005E-2</v>
      </c>
      <c r="AJ60" s="355">
        <f t="shared" si="31"/>
        <v>9.6100000000000005E-2</v>
      </c>
      <c r="AK60" s="355">
        <f t="shared" si="31"/>
        <v>9.6100000000000005E-2</v>
      </c>
      <c r="AL60" s="355">
        <f t="shared" si="31"/>
        <v>9.6100000000000005E-2</v>
      </c>
      <c r="AM60" s="355">
        <f t="shared" si="31"/>
        <v>9.6100000000000005E-2</v>
      </c>
      <c r="AN60" s="355">
        <f t="shared" si="31"/>
        <v>9.6100000000000005E-2</v>
      </c>
      <c r="AO60" s="355">
        <f t="shared" si="31"/>
        <v>9.6100000000000005E-2</v>
      </c>
      <c r="AP60" s="355">
        <f t="shared" si="31"/>
        <v>9.6100000000000005E-2</v>
      </c>
      <c r="AQ60" s="355">
        <f t="shared" si="31"/>
        <v>9.6100000000000005E-2</v>
      </c>
      <c r="AR60" s="355">
        <f t="shared" si="31"/>
        <v>9.6100000000000005E-2</v>
      </c>
      <c r="AS60" s="355">
        <f t="shared" si="31"/>
        <v>9.6100000000000005E-2</v>
      </c>
      <c r="AT60" s="355">
        <f t="shared" si="31"/>
        <v>9.6100000000000005E-2</v>
      </c>
      <c r="AU60" s="355">
        <f t="shared" si="31"/>
        <v>9.6100000000000005E-2</v>
      </c>
      <c r="AV60" s="355">
        <f t="shared" si="31"/>
        <v>9.6100000000000005E-2</v>
      </c>
      <c r="AW60" s="355">
        <f t="shared" si="31"/>
        <v>9.6100000000000005E-2</v>
      </c>
      <c r="AX60" s="355">
        <f t="shared" si="31"/>
        <v>9.6100000000000005E-2</v>
      </c>
      <c r="AY60" s="355">
        <f t="shared" si="31"/>
        <v>9.6100000000000005E-2</v>
      </c>
      <c r="AZ60" s="355">
        <f t="shared" si="31"/>
        <v>9.6100000000000005E-2</v>
      </c>
      <c r="BA60" s="355">
        <f t="shared" si="31"/>
        <v>9.6100000000000005E-2</v>
      </c>
      <c r="BB60" s="355">
        <f t="shared" si="31"/>
        <v>9.6100000000000005E-2</v>
      </c>
      <c r="BC60" s="355">
        <f t="shared" si="31"/>
        <v>9.6100000000000005E-2</v>
      </c>
      <c r="BD60" s="355">
        <f t="shared" si="31"/>
        <v>9.6100000000000005E-2</v>
      </c>
      <c r="BE60" s="355">
        <f t="shared" si="31"/>
        <v>9.6100000000000005E-2</v>
      </c>
      <c r="BF60" s="355">
        <f t="shared" si="31"/>
        <v>9.6100000000000005E-2</v>
      </c>
      <c r="BG60" s="355">
        <f t="shared" si="31"/>
        <v>9.6100000000000005E-2</v>
      </c>
      <c r="BH60" s="355">
        <f t="shared" si="31"/>
        <v>9.6100000000000005E-2</v>
      </c>
      <c r="BI60" s="355">
        <f t="shared" si="31"/>
        <v>9.6100000000000005E-2</v>
      </c>
      <c r="BJ60" s="355">
        <f t="shared" si="31"/>
        <v>9.6100000000000005E-2</v>
      </c>
      <c r="BK60" s="355">
        <f t="shared" si="31"/>
        <v>9.6100000000000005E-2</v>
      </c>
      <c r="BL60" s="355">
        <f t="shared" si="31"/>
        <v>9.6100000000000005E-2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6">F64</f>
        <v>1.0297600659046442</v>
      </c>
      <c r="H64" s="211">
        <f t="shared" si="36"/>
        <v>1.0297600659046442</v>
      </c>
      <c r="I64" s="211">
        <f t="shared" si="36"/>
        <v>1.0297600659046442</v>
      </c>
      <c r="J64" s="211">
        <f t="shared" si="36"/>
        <v>1.0297600659046442</v>
      </c>
      <c r="K64" s="211">
        <f t="shared" si="36"/>
        <v>1.0297600659046442</v>
      </c>
      <c r="L64" s="211">
        <f t="shared" si="36"/>
        <v>1.0297600659046442</v>
      </c>
      <c r="M64" s="211">
        <f t="shared" si="36"/>
        <v>1.0297600659046442</v>
      </c>
      <c r="N64" s="211">
        <f t="shared" si="36"/>
        <v>1.0297600659046442</v>
      </c>
      <c r="O64" s="211">
        <f t="shared" si="36"/>
        <v>1.0297600659046442</v>
      </c>
      <c r="P64" s="211">
        <f t="shared" si="36"/>
        <v>1.0297600659046442</v>
      </c>
      <c r="Q64" s="211">
        <f t="shared" si="36"/>
        <v>1.0297600659046442</v>
      </c>
      <c r="R64" s="211">
        <f t="shared" si="36"/>
        <v>1.0297600659046442</v>
      </c>
      <c r="S64" s="211">
        <f t="shared" si="36"/>
        <v>1.0297600659046442</v>
      </c>
      <c r="T64" s="211">
        <f t="shared" si="36"/>
        <v>1.0297600659046442</v>
      </c>
      <c r="U64" s="211">
        <f t="shared" si="36"/>
        <v>1.0297600659046442</v>
      </c>
      <c r="V64" s="211">
        <f t="shared" si="36"/>
        <v>1.0297600659046442</v>
      </c>
      <c r="W64" s="211">
        <f t="shared" si="36"/>
        <v>1.0297600659046442</v>
      </c>
      <c r="X64" s="211">
        <f t="shared" si="36"/>
        <v>1.0297600659046442</v>
      </c>
      <c r="Y64" s="211">
        <f t="shared" si="36"/>
        <v>1.0297600659046442</v>
      </c>
      <c r="Z64" s="211">
        <f t="shared" si="36"/>
        <v>1.0297600659046442</v>
      </c>
      <c r="AA64" s="211">
        <f t="shared" si="36"/>
        <v>1.0297600659046442</v>
      </c>
      <c r="AB64" s="211">
        <f t="shared" si="36"/>
        <v>1.0297600659046442</v>
      </c>
      <c r="AC64" s="211">
        <f t="shared" si="36"/>
        <v>1.0297600659046442</v>
      </c>
      <c r="AD64" s="211">
        <f t="shared" si="36"/>
        <v>1.0297600659046442</v>
      </c>
      <c r="AE64" s="211">
        <f t="shared" si="36"/>
        <v>1.0297600659046442</v>
      </c>
      <c r="AF64" s="211">
        <f t="shared" si="36"/>
        <v>1.0297600659046442</v>
      </c>
      <c r="AG64" s="211">
        <f t="shared" si="36"/>
        <v>1.0297600659046442</v>
      </c>
      <c r="AH64" s="211">
        <f t="shared" si="36"/>
        <v>1.0297600659046442</v>
      </c>
      <c r="AI64" s="211">
        <f t="shared" si="36"/>
        <v>1.0297600659046442</v>
      </c>
      <c r="AJ64" s="211">
        <f t="shared" si="36"/>
        <v>1.0297600659046442</v>
      </c>
      <c r="AK64" s="211">
        <f t="shared" si="36"/>
        <v>1.0297600659046442</v>
      </c>
      <c r="AL64" s="211">
        <f t="shared" si="36"/>
        <v>1.0297600659046442</v>
      </c>
      <c r="AM64" s="211">
        <f t="shared" si="36"/>
        <v>1.0297600659046442</v>
      </c>
      <c r="AN64" s="211">
        <f t="shared" si="36"/>
        <v>1.0297600659046442</v>
      </c>
      <c r="AO64" s="211">
        <f t="shared" si="36"/>
        <v>1.0297600659046442</v>
      </c>
      <c r="AP64" s="211">
        <f t="shared" si="36"/>
        <v>1.0297600659046442</v>
      </c>
      <c r="AQ64" s="211">
        <f t="shared" si="36"/>
        <v>1.0297600659046442</v>
      </c>
      <c r="AR64" s="211">
        <f t="shared" si="36"/>
        <v>1.0297600659046442</v>
      </c>
      <c r="AS64" s="211">
        <f t="shared" si="36"/>
        <v>1.0297600659046442</v>
      </c>
      <c r="AT64" s="211">
        <f t="shared" si="36"/>
        <v>1.0297600659046442</v>
      </c>
      <c r="AU64" s="211">
        <f t="shared" si="36"/>
        <v>1.0297600659046442</v>
      </c>
      <c r="AV64" s="211">
        <f t="shared" si="36"/>
        <v>1.0297600659046442</v>
      </c>
      <c r="AW64" s="211">
        <f t="shared" si="36"/>
        <v>1.0297600659046442</v>
      </c>
      <c r="AX64" s="211">
        <f t="shared" si="36"/>
        <v>1.0297600659046442</v>
      </c>
      <c r="AY64" s="211">
        <f t="shared" si="36"/>
        <v>1.0297600659046442</v>
      </c>
      <c r="AZ64" s="211">
        <f t="shared" si="36"/>
        <v>1.0297600659046442</v>
      </c>
      <c r="BA64" s="211">
        <f t="shared" si="36"/>
        <v>1.0297600659046442</v>
      </c>
      <c r="BB64" s="211">
        <f t="shared" si="36"/>
        <v>1.0297600659046442</v>
      </c>
      <c r="BC64" s="211">
        <f t="shared" si="36"/>
        <v>1.0297600659046442</v>
      </c>
      <c r="BD64" s="211">
        <f t="shared" si="36"/>
        <v>1.0297600659046442</v>
      </c>
      <c r="BE64" s="211">
        <f t="shared" si="36"/>
        <v>1.0297600659046442</v>
      </c>
      <c r="BF64" s="211">
        <f t="shared" si="36"/>
        <v>1.0297600659046442</v>
      </c>
      <c r="BG64" s="211">
        <f t="shared" si="36"/>
        <v>1.0297600659046442</v>
      </c>
      <c r="BH64" s="211">
        <f t="shared" si="36"/>
        <v>1.0297600659046442</v>
      </c>
      <c r="BI64" s="211">
        <f t="shared" si="36"/>
        <v>1.0297600659046442</v>
      </c>
      <c r="BJ64" s="211">
        <f t="shared" si="36"/>
        <v>1.0297600659046442</v>
      </c>
      <c r="BK64" s="211">
        <f t="shared" si="36"/>
        <v>1.0297600659046442</v>
      </c>
      <c r="BL64" s="211">
        <f t="shared" si="36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7">C63*C64</f>
        <v>0</v>
      </c>
      <c r="D65" s="116">
        <f t="shared" si="37"/>
        <v>0</v>
      </c>
      <c r="E65" s="116">
        <f t="shared" si="37"/>
        <v>0</v>
      </c>
      <c r="F65" s="116">
        <f t="shared" si="37"/>
        <v>0</v>
      </c>
      <c r="G65" s="116">
        <f t="shared" si="37"/>
        <v>0</v>
      </c>
      <c r="H65" s="116">
        <f t="shared" si="37"/>
        <v>0</v>
      </c>
      <c r="I65" s="116">
        <f t="shared" si="37"/>
        <v>0</v>
      </c>
      <c r="J65" s="116">
        <f t="shared" si="37"/>
        <v>0</v>
      </c>
      <c r="K65" s="116">
        <f t="shared" si="37"/>
        <v>0</v>
      </c>
      <c r="L65" s="116">
        <f t="shared" si="37"/>
        <v>0</v>
      </c>
      <c r="M65" s="116">
        <f t="shared" si="37"/>
        <v>0</v>
      </c>
      <c r="N65" s="116">
        <f t="shared" si="37"/>
        <v>0</v>
      </c>
      <c r="O65" s="116">
        <f t="shared" si="37"/>
        <v>0</v>
      </c>
      <c r="P65" s="116">
        <f t="shared" si="37"/>
        <v>0</v>
      </c>
      <c r="Q65" s="116">
        <f t="shared" si="37"/>
        <v>0</v>
      </c>
      <c r="R65" s="116">
        <f t="shared" si="37"/>
        <v>0</v>
      </c>
      <c r="S65" s="116">
        <f t="shared" si="37"/>
        <v>0</v>
      </c>
      <c r="T65" s="116">
        <f t="shared" si="37"/>
        <v>0</v>
      </c>
      <c r="U65" s="116">
        <f t="shared" si="37"/>
        <v>0</v>
      </c>
      <c r="V65" s="116">
        <f t="shared" si="37"/>
        <v>0</v>
      </c>
      <c r="W65" s="116">
        <f t="shared" si="37"/>
        <v>0</v>
      </c>
      <c r="X65" s="116">
        <f t="shared" si="37"/>
        <v>0</v>
      </c>
      <c r="Y65" s="116">
        <f t="shared" si="37"/>
        <v>0</v>
      </c>
      <c r="Z65" s="116">
        <f t="shared" si="37"/>
        <v>0</v>
      </c>
      <c r="AA65" s="116">
        <f t="shared" si="37"/>
        <v>0</v>
      </c>
      <c r="AB65" s="116">
        <f t="shared" si="37"/>
        <v>0</v>
      </c>
      <c r="AC65" s="116">
        <f t="shared" si="37"/>
        <v>0</v>
      </c>
      <c r="AD65" s="116">
        <f t="shared" si="37"/>
        <v>0</v>
      </c>
      <c r="AE65" s="116">
        <f t="shared" si="37"/>
        <v>0</v>
      </c>
      <c r="AF65" s="116">
        <f t="shared" si="37"/>
        <v>0</v>
      </c>
      <c r="AG65" s="116">
        <f t="shared" si="37"/>
        <v>0</v>
      </c>
      <c r="AH65" s="116">
        <f t="shared" si="37"/>
        <v>0</v>
      </c>
      <c r="AI65" s="116">
        <f t="shared" si="37"/>
        <v>0</v>
      </c>
      <c r="AJ65" s="116">
        <f t="shared" si="37"/>
        <v>0</v>
      </c>
      <c r="AK65" s="116">
        <f t="shared" si="37"/>
        <v>0</v>
      </c>
      <c r="AL65" s="116">
        <f t="shared" si="37"/>
        <v>0</v>
      </c>
      <c r="AM65" s="116">
        <f t="shared" si="37"/>
        <v>0</v>
      </c>
      <c r="AN65" s="116">
        <f t="shared" si="37"/>
        <v>0</v>
      </c>
      <c r="AO65" s="116">
        <f t="shared" si="37"/>
        <v>0</v>
      </c>
      <c r="AP65" s="116">
        <f t="shared" si="37"/>
        <v>0</v>
      </c>
      <c r="AQ65" s="116">
        <f t="shared" si="37"/>
        <v>0</v>
      </c>
      <c r="AR65" s="116">
        <f t="shared" si="37"/>
        <v>0</v>
      </c>
      <c r="AS65" s="116">
        <f t="shared" si="37"/>
        <v>0</v>
      </c>
      <c r="AT65" s="116">
        <f t="shared" si="37"/>
        <v>0</v>
      </c>
      <c r="AU65" s="116">
        <f t="shared" si="37"/>
        <v>0</v>
      </c>
      <c r="AV65" s="116">
        <f t="shared" si="37"/>
        <v>0</v>
      </c>
      <c r="AW65" s="116">
        <f t="shared" si="37"/>
        <v>0</v>
      </c>
      <c r="AX65" s="116">
        <f t="shared" si="37"/>
        <v>0</v>
      </c>
      <c r="AY65" s="116">
        <f t="shared" si="37"/>
        <v>0</v>
      </c>
      <c r="AZ65" s="116">
        <f t="shared" si="37"/>
        <v>0</v>
      </c>
      <c r="BA65" s="116">
        <f t="shared" si="37"/>
        <v>0</v>
      </c>
      <c r="BB65" s="116">
        <f t="shared" si="37"/>
        <v>0</v>
      </c>
      <c r="BC65" s="116">
        <f t="shared" si="37"/>
        <v>0</v>
      </c>
      <c r="BD65" s="116">
        <f t="shared" si="37"/>
        <v>0</v>
      </c>
      <c r="BE65" s="116">
        <f t="shared" si="37"/>
        <v>0</v>
      </c>
      <c r="BF65" s="116">
        <f t="shared" si="37"/>
        <v>0</v>
      </c>
      <c r="BG65" s="116">
        <f t="shared" si="37"/>
        <v>0</v>
      </c>
      <c r="BH65" s="116">
        <f t="shared" si="37"/>
        <v>0</v>
      </c>
      <c r="BI65" s="116">
        <f t="shared" si="37"/>
        <v>0</v>
      </c>
      <c r="BJ65" s="116">
        <f t="shared" si="37"/>
        <v>0</v>
      </c>
      <c r="BK65" s="116">
        <f t="shared" si="37"/>
        <v>0</v>
      </c>
      <c r="BL65" s="116">
        <f t="shared" si="37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8">B20</f>
        <v>0</v>
      </c>
      <c r="C71" s="84">
        <f t="shared" si="38"/>
        <v>0</v>
      </c>
      <c r="D71" s="84">
        <f t="shared" si="38"/>
        <v>0</v>
      </c>
      <c r="E71" s="84">
        <f t="shared" si="38"/>
        <v>0</v>
      </c>
      <c r="F71" s="84">
        <f t="shared" si="38"/>
        <v>0</v>
      </c>
      <c r="G71" s="84">
        <f t="shared" si="38"/>
        <v>0</v>
      </c>
      <c r="H71" s="84">
        <f t="shared" si="38"/>
        <v>0</v>
      </c>
      <c r="I71" s="84">
        <f t="shared" si="38"/>
        <v>0</v>
      </c>
      <c r="J71" s="84">
        <f t="shared" si="38"/>
        <v>0</v>
      </c>
      <c r="K71" s="84">
        <f t="shared" si="38"/>
        <v>0</v>
      </c>
      <c r="L71" s="84">
        <f t="shared" si="38"/>
        <v>0</v>
      </c>
      <c r="M71" s="84">
        <f t="shared" si="38"/>
        <v>0</v>
      </c>
      <c r="N71" s="84">
        <f t="shared" si="38"/>
        <v>0</v>
      </c>
      <c r="O71" s="84">
        <f t="shared" si="38"/>
        <v>0</v>
      </c>
      <c r="P71" s="84">
        <f t="shared" si="38"/>
        <v>0</v>
      </c>
      <c r="Q71" s="84">
        <f t="shared" si="38"/>
        <v>0</v>
      </c>
      <c r="R71" s="84">
        <f t="shared" si="38"/>
        <v>0</v>
      </c>
      <c r="S71" s="84">
        <f t="shared" si="38"/>
        <v>0</v>
      </c>
      <c r="T71" s="84">
        <f t="shared" si="38"/>
        <v>0</v>
      </c>
      <c r="U71" s="84">
        <f t="shared" si="38"/>
        <v>0</v>
      </c>
      <c r="V71" s="84">
        <f t="shared" si="38"/>
        <v>0</v>
      </c>
      <c r="W71" s="84">
        <f t="shared" si="38"/>
        <v>0</v>
      </c>
      <c r="X71" s="84">
        <f t="shared" si="38"/>
        <v>0</v>
      </c>
      <c r="Y71" s="84">
        <f t="shared" si="38"/>
        <v>0</v>
      </c>
      <c r="Z71" s="84">
        <f t="shared" si="38"/>
        <v>0</v>
      </c>
      <c r="AA71" s="84">
        <f t="shared" si="38"/>
        <v>0</v>
      </c>
      <c r="AB71" s="84">
        <f t="shared" si="38"/>
        <v>0</v>
      </c>
      <c r="AC71" s="84">
        <f t="shared" si="38"/>
        <v>0</v>
      </c>
      <c r="AD71" s="84">
        <f t="shared" si="38"/>
        <v>0</v>
      </c>
      <c r="AE71" s="84">
        <f t="shared" si="38"/>
        <v>0</v>
      </c>
      <c r="AF71" s="84">
        <f t="shared" si="38"/>
        <v>0</v>
      </c>
      <c r="AG71" s="84">
        <f t="shared" si="38"/>
        <v>0</v>
      </c>
      <c r="AH71" s="84">
        <f t="shared" si="38"/>
        <v>0</v>
      </c>
      <c r="AI71" s="84">
        <f t="shared" si="38"/>
        <v>0</v>
      </c>
      <c r="AJ71" s="84">
        <f t="shared" si="38"/>
        <v>0</v>
      </c>
      <c r="AK71" s="84">
        <f t="shared" si="38"/>
        <v>0</v>
      </c>
      <c r="AL71" s="84">
        <f t="shared" si="38"/>
        <v>0</v>
      </c>
      <c r="AM71" s="84">
        <f t="shared" si="38"/>
        <v>0</v>
      </c>
      <c r="AN71" s="84">
        <f t="shared" si="38"/>
        <v>0</v>
      </c>
      <c r="AO71" s="84">
        <f t="shared" si="38"/>
        <v>0</v>
      </c>
      <c r="AP71" s="84">
        <f t="shared" si="38"/>
        <v>0</v>
      </c>
      <c r="AQ71" s="84">
        <f t="shared" si="38"/>
        <v>0</v>
      </c>
      <c r="AR71" s="84">
        <f t="shared" si="38"/>
        <v>0</v>
      </c>
      <c r="AS71" s="84">
        <f t="shared" si="38"/>
        <v>0</v>
      </c>
      <c r="AT71" s="84">
        <f t="shared" si="38"/>
        <v>0</v>
      </c>
      <c r="AU71" s="84">
        <f t="shared" si="38"/>
        <v>0</v>
      </c>
      <c r="AV71" s="84">
        <f t="shared" si="38"/>
        <v>0</v>
      </c>
      <c r="AW71" s="84">
        <f t="shared" si="38"/>
        <v>0</v>
      </c>
      <c r="AX71" s="84">
        <f t="shared" si="38"/>
        <v>0</v>
      </c>
      <c r="AY71" s="84">
        <f t="shared" si="38"/>
        <v>0</v>
      </c>
      <c r="AZ71" s="84">
        <f t="shared" si="38"/>
        <v>0</v>
      </c>
      <c r="BA71" s="84">
        <f t="shared" si="38"/>
        <v>0</v>
      </c>
      <c r="BB71" s="84">
        <f t="shared" si="38"/>
        <v>0</v>
      </c>
      <c r="BC71" s="84">
        <f t="shared" si="38"/>
        <v>0</v>
      </c>
      <c r="BD71" s="84">
        <f t="shared" si="38"/>
        <v>0</v>
      </c>
      <c r="BE71" s="84">
        <f t="shared" si="38"/>
        <v>0</v>
      </c>
      <c r="BF71" s="84">
        <f t="shared" si="38"/>
        <v>0</v>
      </c>
      <c r="BG71" s="84">
        <f t="shared" si="38"/>
        <v>0</v>
      </c>
      <c r="BH71" s="84">
        <f t="shared" si="38"/>
        <v>0</v>
      </c>
      <c r="BI71" s="84">
        <f t="shared" si="38"/>
        <v>0</v>
      </c>
      <c r="BJ71" s="84">
        <f t="shared" si="38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/>
      <c r="G74" s="317"/>
      <c r="H74" s="317"/>
      <c r="I74" s="317"/>
      <c r="J74" s="317"/>
      <c r="K74" s="317"/>
      <c r="L74" s="317">
        <f>($L$71*TaxDepr!B$33)</f>
        <v>0</v>
      </c>
      <c r="M74" s="317">
        <f>($L$71*TaxDepr!C$33)</f>
        <v>0</v>
      </c>
      <c r="N74" s="317">
        <f>($L$71*TaxDepr!D$33)</f>
        <v>0</v>
      </c>
      <c r="O74" s="317">
        <f>($L$71*TaxDepr!E$33)</f>
        <v>0</v>
      </c>
      <c r="P74" s="317">
        <f>($L$71*TaxDepr!F$33)</f>
        <v>0</v>
      </c>
      <c r="Q74" s="317">
        <f>($L$71*TaxDepr!G$33)</f>
        <v>0</v>
      </c>
      <c r="R74" s="317">
        <f>($L$71*TaxDepr!H$33)</f>
        <v>0</v>
      </c>
      <c r="S74" s="317">
        <f>($L$71*TaxDepr!I$33)</f>
        <v>0</v>
      </c>
      <c r="T74" s="317">
        <f>($L$71*TaxDepr!J$33)</f>
        <v>0</v>
      </c>
      <c r="U74" s="317">
        <f>($L$71*TaxDepr!K$33)</f>
        <v>0</v>
      </c>
      <c r="V74" s="317">
        <f>($L$71*TaxDepr!L$33)</f>
        <v>0</v>
      </c>
      <c r="W74" s="317">
        <f>($L$71*TaxDepr!M$33)</f>
        <v>0</v>
      </c>
      <c r="X74" s="317">
        <f>($L$71*TaxDepr!N$33)</f>
        <v>0</v>
      </c>
      <c r="Y74" s="317">
        <f>($L$71*TaxDepr!O$33)</f>
        <v>0</v>
      </c>
      <c r="Z74" s="317">
        <f>($L$71*TaxDepr!P$33)</f>
        <v>0</v>
      </c>
      <c r="AA74" s="317">
        <f>($L$71*TaxDepr!Q$33)</f>
        <v>0</v>
      </c>
      <c r="AB74" s="317">
        <f>($L$71*TaxDepr!R$33)</f>
        <v>0</v>
      </c>
      <c r="AC74" s="317">
        <f>($L$71*TaxDepr!S$33)</f>
        <v>0</v>
      </c>
      <c r="AD74" s="317">
        <f>($L$71*TaxDepr!T$33)</f>
        <v>0</v>
      </c>
      <c r="AE74" s="317">
        <f>($L$71*TaxDepr!U$33)</f>
        <v>0</v>
      </c>
      <c r="AF74" s="317">
        <f>($L$71*TaxDepr!V$33)</f>
        <v>0</v>
      </c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9">C72+C74</f>
        <v>0</v>
      </c>
      <c r="D75" s="92">
        <f t="shared" si="39"/>
        <v>0</v>
      </c>
      <c r="E75" s="92">
        <f t="shared" si="39"/>
        <v>0</v>
      </c>
      <c r="F75" s="92">
        <f t="shared" si="39"/>
        <v>0</v>
      </c>
      <c r="G75" s="92">
        <f t="shared" si="39"/>
        <v>0</v>
      </c>
      <c r="H75" s="92">
        <f t="shared" si="39"/>
        <v>0</v>
      </c>
      <c r="I75" s="92">
        <f t="shared" si="39"/>
        <v>0</v>
      </c>
      <c r="J75" s="92">
        <f t="shared" si="39"/>
        <v>0</v>
      </c>
      <c r="K75" s="92">
        <f t="shared" si="39"/>
        <v>0</v>
      </c>
      <c r="L75" s="92">
        <f t="shared" si="39"/>
        <v>0</v>
      </c>
      <c r="M75" s="92">
        <f t="shared" si="39"/>
        <v>0</v>
      </c>
      <c r="N75" s="92">
        <f t="shared" si="39"/>
        <v>0</v>
      </c>
      <c r="O75" s="92">
        <f t="shared" si="39"/>
        <v>0</v>
      </c>
      <c r="P75" s="92">
        <f t="shared" si="39"/>
        <v>0</v>
      </c>
      <c r="Q75" s="92">
        <f t="shared" si="39"/>
        <v>0</v>
      </c>
      <c r="R75" s="92">
        <f t="shared" si="39"/>
        <v>0</v>
      </c>
      <c r="S75" s="92">
        <f t="shared" si="39"/>
        <v>0</v>
      </c>
      <c r="T75" s="92">
        <f t="shared" si="39"/>
        <v>0</v>
      </c>
      <c r="U75" s="92">
        <f t="shared" si="39"/>
        <v>0</v>
      </c>
      <c r="V75" s="92">
        <f t="shared" si="39"/>
        <v>0</v>
      </c>
      <c r="W75" s="92">
        <f t="shared" si="39"/>
        <v>0</v>
      </c>
      <c r="X75" s="92">
        <f t="shared" si="39"/>
        <v>0</v>
      </c>
      <c r="Y75" s="92">
        <f t="shared" si="39"/>
        <v>0</v>
      </c>
      <c r="Z75" s="92">
        <f t="shared" si="39"/>
        <v>0</v>
      </c>
      <c r="AA75" s="92">
        <f t="shared" si="39"/>
        <v>0</v>
      </c>
      <c r="AB75" s="92">
        <f t="shared" si="39"/>
        <v>0</v>
      </c>
      <c r="AC75" s="92">
        <f t="shared" si="39"/>
        <v>0</v>
      </c>
      <c r="AD75" s="92">
        <f t="shared" si="39"/>
        <v>0</v>
      </c>
      <c r="AE75" s="92">
        <f t="shared" si="39"/>
        <v>0</v>
      </c>
      <c r="AF75" s="92">
        <f t="shared" si="39"/>
        <v>0</v>
      </c>
      <c r="AG75" s="92">
        <f t="shared" si="39"/>
        <v>0</v>
      </c>
      <c r="AH75" s="92">
        <f t="shared" si="39"/>
        <v>0</v>
      </c>
      <c r="AI75" s="92">
        <f t="shared" si="39"/>
        <v>0</v>
      </c>
      <c r="AJ75" s="92">
        <f t="shared" si="39"/>
        <v>0</v>
      </c>
      <c r="AK75" s="92">
        <f t="shared" si="39"/>
        <v>0</v>
      </c>
      <c r="AL75" s="92">
        <f t="shared" si="39"/>
        <v>0</v>
      </c>
      <c r="AM75" s="92">
        <f t="shared" si="39"/>
        <v>0</v>
      </c>
      <c r="AN75" s="92">
        <f t="shared" si="39"/>
        <v>0</v>
      </c>
      <c r="AO75" s="92">
        <f t="shared" si="39"/>
        <v>0</v>
      </c>
      <c r="AP75" s="92">
        <f t="shared" si="39"/>
        <v>0</v>
      </c>
      <c r="AQ75" s="92">
        <f t="shared" si="39"/>
        <v>0</v>
      </c>
      <c r="AR75" s="92">
        <f t="shared" si="39"/>
        <v>0</v>
      </c>
      <c r="AS75" s="92">
        <f t="shared" si="39"/>
        <v>0</v>
      </c>
      <c r="AT75" s="92">
        <f t="shared" si="39"/>
        <v>0</v>
      </c>
      <c r="AU75" s="92">
        <f t="shared" si="39"/>
        <v>0</v>
      </c>
      <c r="AV75" s="92">
        <f t="shared" si="39"/>
        <v>0</v>
      </c>
      <c r="AW75" s="92">
        <f t="shared" si="39"/>
        <v>0</v>
      </c>
      <c r="AX75" s="92">
        <f t="shared" si="39"/>
        <v>0</v>
      </c>
      <c r="AY75" s="92">
        <f t="shared" si="39"/>
        <v>0</v>
      </c>
      <c r="AZ75" s="92">
        <f t="shared" si="39"/>
        <v>0</v>
      </c>
      <c r="BA75" s="92">
        <f t="shared" si="39"/>
        <v>0</v>
      </c>
      <c r="BB75" s="92">
        <f t="shared" si="39"/>
        <v>0</v>
      </c>
      <c r="BC75" s="92">
        <f t="shared" si="39"/>
        <v>0</v>
      </c>
      <c r="BD75" s="92">
        <f t="shared" si="39"/>
        <v>0</v>
      </c>
      <c r="BE75" s="92">
        <f t="shared" si="39"/>
        <v>0</v>
      </c>
      <c r="BF75" s="92">
        <f t="shared" si="39"/>
        <v>0</v>
      </c>
      <c r="BG75" s="92">
        <f t="shared" si="39"/>
        <v>0</v>
      </c>
      <c r="BH75" s="92">
        <f t="shared" si="39"/>
        <v>0</v>
      </c>
      <c r="BI75" s="92">
        <f t="shared" si="39"/>
        <v>0</v>
      </c>
      <c r="BJ75" s="92">
        <f t="shared" si="39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0">B20</f>
        <v>0</v>
      </c>
      <c r="C78" s="84">
        <f t="shared" si="40"/>
        <v>0</v>
      </c>
      <c r="D78" s="84">
        <f t="shared" si="40"/>
        <v>0</v>
      </c>
      <c r="E78" s="84">
        <f t="shared" si="40"/>
        <v>0</v>
      </c>
      <c r="F78" s="84">
        <f t="shared" si="40"/>
        <v>0</v>
      </c>
      <c r="G78" s="84">
        <f t="shared" si="40"/>
        <v>0</v>
      </c>
      <c r="H78" s="84">
        <f t="shared" si="40"/>
        <v>0</v>
      </c>
      <c r="I78" s="84">
        <f t="shared" si="40"/>
        <v>0</v>
      </c>
      <c r="J78" s="84">
        <f t="shared" si="40"/>
        <v>0</v>
      </c>
      <c r="K78" s="84">
        <f t="shared" si="40"/>
        <v>0</v>
      </c>
      <c r="L78" s="84">
        <f t="shared" si="40"/>
        <v>0</v>
      </c>
      <c r="M78" s="84">
        <f t="shared" si="40"/>
        <v>0</v>
      </c>
      <c r="N78" s="84">
        <f t="shared" si="40"/>
        <v>0</v>
      </c>
      <c r="O78" s="84">
        <f t="shared" si="40"/>
        <v>0</v>
      </c>
      <c r="P78" s="84">
        <f t="shared" si="40"/>
        <v>0</v>
      </c>
      <c r="Q78" s="84">
        <f t="shared" si="40"/>
        <v>0</v>
      </c>
      <c r="R78" s="84">
        <f t="shared" si="40"/>
        <v>0</v>
      </c>
      <c r="S78" s="84">
        <f t="shared" si="40"/>
        <v>0</v>
      </c>
      <c r="T78" s="84">
        <f t="shared" si="40"/>
        <v>0</v>
      </c>
      <c r="U78" s="84">
        <f t="shared" si="40"/>
        <v>0</v>
      </c>
      <c r="V78" s="84">
        <f t="shared" si="40"/>
        <v>0</v>
      </c>
      <c r="W78" s="84">
        <f t="shared" si="40"/>
        <v>0</v>
      </c>
      <c r="X78" s="84">
        <f t="shared" si="40"/>
        <v>0</v>
      </c>
      <c r="Y78" s="84">
        <f t="shared" si="40"/>
        <v>0</v>
      </c>
      <c r="Z78" s="84">
        <f t="shared" si="40"/>
        <v>0</v>
      </c>
      <c r="AA78" s="84">
        <f t="shared" si="40"/>
        <v>0</v>
      </c>
      <c r="AB78" s="84">
        <f t="shared" si="40"/>
        <v>0</v>
      </c>
      <c r="AC78" s="84">
        <f t="shared" si="40"/>
        <v>0</v>
      </c>
      <c r="AD78" s="84">
        <f t="shared" si="40"/>
        <v>0</v>
      </c>
      <c r="AE78" s="84">
        <f t="shared" si="40"/>
        <v>0</v>
      </c>
      <c r="AF78" s="84">
        <f t="shared" si="40"/>
        <v>0</v>
      </c>
      <c r="AG78" s="84">
        <f t="shared" si="40"/>
        <v>0</v>
      </c>
      <c r="AH78" s="84">
        <f t="shared" si="40"/>
        <v>0</v>
      </c>
      <c r="AI78" s="84">
        <f t="shared" si="40"/>
        <v>0</v>
      </c>
      <c r="AJ78" s="84">
        <f t="shared" si="40"/>
        <v>0</v>
      </c>
      <c r="AK78" s="84">
        <f t="shared" si="40"/>
        <v>0</v>
      </c>
      <c r="AL78" s="84">
        <f t="shared" si="40"/>
        <v>0</v>
      </c>
      <c r="AM78" s="84">
        <f t="shared" si="40"/>
        <v>0</v>
      </c>
      <c r="AN78" s="84">
        <f t="shared" si="40"/>
        <v>0</v>
      </c>
      <c r="AO78" s="84">
        <f t="shared" si="40"/>
        <v>0</v>
      </c>
      <c r="AP78" s="84">
        <f t="shared" si="40"/>
        <v>0</v>
      </c>
      <c r="AQ78" s="84">
        <f t="shared" si="40"/>
        <v>0</v>
      </c>
      <c r="AR78" s="84">
        <f t="shared" si="40"/>
        <v>0</v>
      </c>
      <c r="AS78" s="84">
        <f t="shared" si="40"/>
        <v>0</v>
      </c>
      <c r="AT78" s="84">
        <f t="shared" si="40"/>
        <v>0</v>
      </c>
      <c r="AU78" s="84">
        <f t="shared" si="40"/>
        <v>0</v>
      </c>
      <c r="AV78" s="84">
        <f t="shared" si="40"/>
        <v>0</v>
      </c>
      <c r="AW78" s="84">
        <f t="shared" si="40"/>
        <v>0</v>
      </c>
      <c r="AX78" s="84">
        <f t="shared" si="40"/>
        <v>0</v>
      </c>
      <c r="AY78" s="84">
        <f t="shared" si="40"/>
        <v>0</v>
      </c>
      <c r="AZ78" s="84">
        <f t="shared" si="40"/>
        <v>0</v>
      </c>
      <c r="BA78" s="84">
        <f t="shared" si="40"/>
        <v>0</v>
      </c>
      <c r="BB78" s="84">
        <f t="shared" si="40"/>
        <v>0</v>
      </c>
      <c r="BC78" s="84">
        <f t="shared" si="40"/>
        <v>0</v>
      </c>
      <c r="BD78" s="84">
        <f t="shared" si="40"/>
        <v>0</v>
      </c>
      <c r="BE78" s="84">
        <f t="shared" si="40"/>
        <v>0</v>
      </c>
      <c r="BF78" s="84">
        <f t="shared" si="40"/>
        <v>0</v>
      </c>
      <c r="BG78" s="84">
        <f t="shared" si="40"/>
        <v>0</v>
      </c>
      <c r="BH78" s="84">
        <f t="shared" si="40"/>
        <v>0</v>
      </c>
      <c r="BI78" s="84">
        <f t="shared" si="40"/>
        <v>0</v>
      </c>
      <c r="BJ78" s="84">
        <f t="shared" si="40"/>
        <v>0</v>
      </c>
      <c r="BK78" s="84">
        <f t="shared" si="40"/>
        <v>0</v>
      </c>
      <c r="BL78" s="84">
        <f t="shared" si="40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1">E74</f>
        <v>0</v>
      </c>
      <c r="F81" s="316">
        <f t="shared" si="41"/>
        <v>0</v>
      </c>
      <c r="G81" s="316">
        <f t="shared" si="41"/>
        <v>0</v>
      </c>
      <c r="H81" s="316">
        <f t="shared" si="41"/>
        <v>0</v>
      </c>
      <c r="I81" s="316">
        <f t="shared" si="41"/>
        <v>0</v>
      </c>
      <c r="J81" s="316">
        <f t="shared" si="41"/>
        <v>0</v>
      </c>
      <c r="K81" s="316">
        <f t="shared" si="41"/>
        <v>0</v>
      </c>
      <c r="L81" s="316">
        <f t="shared" si="41"/>
        <v>0</v>
      </c>
      <c r="M81" s="316">
        <f t="shared" si="41"/>
        <v>0</v>
      </c>
      <c r="N81" s="316">
        <f t="shared" si="41"/>
        <v>0</v>
      </c>
      <c r="O81" s="316">
        <f t="shared" si="41"/>
        <v>0</v>
      </c>
      <c r="P81" s="316">
        <f t="shared" si="41"/>
        <v>0</v>
      </c>
      <c r="Q81" s="316">
        <f t="shared" si="41"/>
        <v>0</v>
      </c>
      <c r="R81" s="316">
        <f t="shared" si="41"/>
        <v>0</v>
      </c>
      <c r="S81" s="316">
        <f t="shared" si="41"/>
        <v>0</v>
      </c>
      <c r="T81" s="316">
        <f t="shared" si="41"/>
        <v>0</v>
      </c>
      <c r="U81" s="316">
        <f t="shared" si="41"/>
        <v>0</v>
      </c>
      <c r="V81" s="316">
        <f t="shared" si="41"/>
        <v>0</v>
      </c>
      <c r="W81" s="316">
        <f t="shared" si="41"/>
        <v>0</v>
      </c>
      <c r="X81" s="316">
        <f t="shared" si="41"/>
        <v>0</v>
      </c>
      <c r="Y81" s="316">
        <f t="shared" si="41"/>
        <v>0</v>
      </c>
      <c r="Z81" s="316">
        <f t="shared" si="41"/>
        <v>0</v>
      </c>
      <c r="AA81" s="316">
        <f t="shared" si="41"/>
        <v>0</v>
      </c>
      <c r="AB81" s="316">
        <f t="shared" si="41"/>
        <v>0</v>
      </c>
      <c r="AC81" s="316">
        <f t="shared" si="41"/>
        <v>0</v>
      </c>
      <c r="AD81" s="316">
        <f t="shared" si="41"/>
        <v>0</v>
      </c>
      <c r="AE81" s="316">
        <f t="shared" si="41"/>
        <v>0</v>
      </c>
      <c r="AF81" s="316">
        <f t="shared" si="41"/>
        <v>0</v>
      </c>
      <c r="AG81" s="316">
        <f t="shared" si="41"/>
        <v>0</v>
      </c>
      <c r="AH81" s="316">
        <f t="shared" si="41"/>
        <v>0</v>
      </c>
      <c r="AI81" s="316">
        <f t="shared" si="41"/>
        <v>0</v>
      </c>
      <c r="AJ81" s="316">
        <f t="shared" si="41"/>
        <v>0</v>
      </c>
      <c r="AK81" s="316">
        <f t="shared" si="41"/>
        <v>0</v>
      </c>
      <c r="AL81" s="316">
        <f t="shared" si="41"/>
        <v>0</v>
      </c>
      <c r="AM81" s="316">
        <f t="shared" si="41"/>
        <v>0</v>
      </c>
      <c r="AN81" s="316">
        <f t="shared" si="41"/>
        <v>0</v>
      </c>
      <c r="AO81" s="316">
        <f t="shared" si="41"/>
        <v>0</v>
      </c>
      <c r="AP81" s="316">
        <f t="shared" si="41"/>
        <v>0</v>
      </c>
      <c r="AQ81" s="316">
        <f t="shared" si="41"/>
        <v>0</v>
      </c>
      <c r="AR81" s="316">
        <f t="shared" si="41"/>
        <v>0</v>
      </c>
      <c r="AS81" s="316">
        <f t="shared" si="41"/>
        <v>0</v>
      </c>
      <c r="AT81" s="316">
        <f t="shared" si="41"/>
        <v>0</v>
      </c>
      <c r="AU81" s="316">
        <f t="shared" si="41"/>
        <v>0</v>
      </c>
      <c r="AV81" s="316">
        <f t="shared" si="41"/>
        <v>0</v>
      </c>
      <c r="AW81" s="316">
        <f t="shared" si="41"/>
        <v>0</v>
      </c>
      <c r="AX81" s="316">
        <f t="shared" si="41"/>
        <v>0</v>
      </c>
      <c r="AY81" s="316">
        <f t="shared" si="41"/>
        <v>0</v>
      </c>
      <c r="AZ81" s="316">
        <f t="shared" si="41"/>
        <v>0</v>
      </c>
      <c r="BA81" s="316">
        <f t="shared" si="41"/>
        <v>0</v>
      </c>
      <c r="BB81" s="316">
        <f t="shared" si="41"/>
        <v>0</v>
      </c>
      <c r="BC81" s="316">
        <f t="shared" si="41"/>
        <v>0</v>
      </c>
      <c r="BD81" s="316">
        <f t="shared" si="41"/>
        <v>0</v>
      </c>
      <c r="BE81" s="316">
        <f t="shared" si="41"/>
        <v>0</v>
      </c>
      <c r="BF81" s="316">
        <f t="shared" si="41"/>
        <v>0</v>
      </c>
      <c r="BG81" s="316">
        <f t="shared" si="41"/>
        <v>0</v>
      </c>
      <c r="BH81" s="316">
        <f t="shared" si="41"/>
        <v>0</v>
      </c>
      <c r="BI81" s="316">
        <f t="shared" si="41"/>
        <v>0</v>
      </c>
      <c r="BJ81" s="316">
        <f t="shared" si="41"/>
        <v>0</v>
      </c>
      <c r="BK81" s="316">
        <f t="shared" si="41"/>
        <v>0</v>
      </c>
      <c r="BL81" s="316">
        <f t="shared" si="41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2">C79+C81</f>
        <v>0</v>
      </c>
      <c r="D82" s="92">
        <f t="shared" si="42"/>
        <v>0</v>
      </c>
      <c r="E82" s="92">
        <f t="shared" si="42"/>
        <v>0</v>
      </c>
      <c r="F82" s="92">
        <f t="shared" si="42"/>
        <v>0</v>
      </c>
      <c r="G82" s="92">
        <f t="shared" si="42"/>
        <v>0</v>
      </c>
      <c r="H82" s="92">
        <f t="shared" si="42"/>
        <v>0</v>
      </c>
      <c r="I82" s="92">
        <f t="shared" si="42"/>
        <v>0</v>
      </c>
      <c r="J82" s="92">
        <f t="shared" si="42"/>
        <v>0</v>
      </c>
      <c r="K82" s="92">
        <f t="shared" si="42"/>
        <v>0</v>
      </c>
      <c r="L82" s="92">
        <f t="shared" si="42"/>
        <v>0</v>
      </c>
      <c r="M82" s="92">
        <f t="shared" si="42"/>
        <v>0</v>
      </c>
      <c r="N82" s="92">
        <f t="shared" si="42"/>
        <v>0</v>
      </c>
      <c r="O82" s="92">
        <f t="shared" si="42"/>
        <v>0</v>
      </c>
      <c r="P82" s="92">
        <f t="shared" si="42"/>
        <v>0</v>
      </c>
      <c r="Q82" s="92">
        <f t="shared" si="42"/>
        <v>0</v>
      </c>
      <c r="R82" s="92">
        <f t="shared" si="42"/>
        <v>0</v>
      </c>
      <c r="S82" s="92">
        <f t="shared" si="42"/>
        <v>0</v>
      </c>
      <c r="T82" s="92">
        <f t="shared" si="42"/>
        <v>0</v>
      </c>
      <c r="U82" s="92">
        <f t="shared" si="42"/>
        <v>0</v>
      </c>
      <c r="V82" s="92">
        <f t="shared" si="42"/>
        <v>0</v>
      </c>
      <c r="W82" s="92">
        <f t="shared" si="42"/>
        <v>0</v>
      </c>
      <c r="X82" s="92">
        <f t="shared" si="42"/>
        <v>0</v>
      </c>
      <c r="Y82" s="92">
        <f t="shared" si="42"/>
        <v>0</v>
      </c>
      <c r="Z82" s="92">
        <f t="shared" si="42"/>
        <v>0</v>
      </c>
      <c r="AA82" s="92">
        <f t="shared" si="42"/>
        <v>0</v>
      </c>
      <c r="AB82" s="92">
        <f t="shared" si="42"/>
        <v>0</v>
      </c>
      <c r="AC82" s="92">
        <f t="shared" si="42"/>
        <v>0</v>
      </c>
      <c r="AD82" s="92">
        <f t="shared" si="42"/>
        <v>0</v>
      </c>
      <c r="AE82" s="92">
        <f t="shared" si="42"/>
        <v>0</v>
      </c>
      <c r="AF82" s="92">
        <f t="shared" si="42"/>
        <v>0</v>
      </c>
      <c r="AG82" s="92">
        <f t="shared" si="42"/>
        <v>0</v>
      </c>
      <c r="AH82" s="92">
        <f t="shared" si="42"/>
        <v>0</v>
      </c>
      <c r="AI82" s="92">
        <f t="shared" si="42"/>
        <v>0</v>
      </c>
      <c r="AJ82" s="92">
        <f t="shared" si="42"/>
        <v>0</v>
      </c>
      <c r="AK82" s="92">
        <f t="shared" si="42"/>
        <v>0</v>
      </c>
      <c r="AL82" s="92">
        <f t="shared" si="42"/>
        <v>0</v>
      </c>
      <c r="AM82" s="92">
        <f t="shared" si="42"/>
        <v>0</v>
      </c>
      <c r="AN82" s="92">
        <f t="shared" si="42"/>
        <v>0</v>
      </c>
      <c r="AO82" s="92">
        <f t="shared" si="42"/>
        <v>0</v>
      </c>
      <c r="AP82" s="92">
        <f t="shared" si="42"/>
        <v>0</v>
      </c>
      <c r="AQ82" s="92">
        <f t="shared" si="42"/>
        <v>0</v>
      </c>
      <c r="AR82" s="92">
        <f t="shared" si="42"/>
        <v>0</v>
      </c>
      <c r="AS82" s="92">
        <f t="shared" si="42"/>
        <v>0</v>
      </c>
      <c r="AT82" s="92">
        <f t="shared" si="42"/>
        <v>0</v>
      </c>
      <c r="AU82" s="92">
        <f t="shared" si="42"/>
        <v>0</v>
      </c>
      <c r="AV82" s="92">
        <f t="shared" si="42"/>
        <v>0</v>
      </c>
      <c r="AW82" s="92">
        <f t="shared" si="42"/>
        <v>0</v>
      </c>
      <c r="AX82" s="92">
        <f t="shared" si="42"/>
        <v>0</v>
      </c>
      <c r="AY82" s="92">
        <f t="shared" si="42"/>
        <v>0</v>
      </c>
      <c r="AZ82" s="92">
        <f t="shared" si="42"/>
        <v>0</v>
      </c>
      <c r="BA82" s="92">
        <f t="shared" si="42"/>
        <v>0</v>
      </c>
      <c r="BB82" s="92">
        <f t="shared" si="42"/>
        <v>0</v>
      </c>
      <c r="BC82" s="92">
        <f t="shared" si="42"/>
        <v>0</v>
      </c>
      <c r="BD82" s="92">
        <f t="shared" si="42"/>
        <v>0</v>
      </c>
      <c r="BE82" s="92">
        <f t="shared" si="42"/>
        <v>0</v>
      </c>
      <c r="BF82" s="92">
        <f t="shared" si="42"/>
        <v>0</v>
      </c>
      <c r="BG82" s="92">
        <f t="shared" si="42"/>
        <v>0</v>
      </c>
      <c r="BH82" s="92">
        <f t="shared" si="42"/>
        <v>0</v>
      </c>
      <c r="BI82" s="92">
        <f t="shared" si="42"/>
        <v>0</v>
      </c>
      <c r="BJ82" s="92">
        <f t="shared" si="42"/>
        <v>0</v>
      </c>
      <c r="BK82" s="92">
        <f t="shared" si="42"/>
        <v>0</v>
      </c>
      <c r="BL82" s="92">
        <f t="shared" si="42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3">$B$20*(1-$B$5)/$B$3</f>
        <v>0</v>
      </c>
      <c r="C85" s="72">
        <f t="shared" si="43"/>
        <v>0</v>
      </c>
      <c r="D85" s="72">
        <f t="shared" si="43"/>
        <v>0</v>
      </c>
      <c r="E85" s="72">
        <f t="shared" si="43"/>
        <v>0</v>
      </c>
      <c r="F85" s="72">
        <f t="shared" si="43"/>
        <v>0</v>
      </c>
      <c r="G85" s="72">
        <f t="shared" si="43"/>
        <v>0</v>
      </c>
      <c r="H85" s="72">
        <f t="shared" si="43"/>
        <v>0</v>
      </c>
      <c r="I85" s="72">
        <f t="shared" si="43"/>
        <v>0</v>
      </c>
      <c r="J85" s="72">
        <f t="shared" si="43"/>
        <v>0</v>
      </c>
      <c r="K85" s="72">
        <f t="shared" si="43"/>
        <v>0</v>
      </c>
      <c r="L85" s="72">
        <f t="shared" si="43"/>
        <v>0</v>
      </c>
      <c r="M85" s="72">
        <f t="shared" si="43"/>
        <v>0</v>
      </c>
      <c r="N85" s="72">
        <f t="shared" si="43"/>
        <v>0</v>
      </c>
      <c r="O85" s="72">
        <f t="shared" si="43"/>
        <v>0</v>
      </c>
      <c r="P85" s="72">
        <f t="shared" si="43"/>
        <v>0</v>
      </c>
      <c r="Q85" s="72">
        <f t="shared" si="43"/>
        <v>0</v>
      </c>
      <c r="R85" s="72">
        <f t="shared" si="43"/>
        <v>0</v>
      </c>
      <c r="S85" s="72">
        <f t="shared" si="43"/>
        <v>0</v>
      </c>
      <c r="T85" s="72">
        <f t="shared" si="43"/>
        <v>0</v>
      </c>
      <c r="U85" s="72">
        <f t="shared" si="43"/>
        <v>0</v>
      </c>
      <c r="V85" s="72">
        <f t="shared" si="43"/>
        <v>0</v>
      </c>
      <c r="W85" s="72">
        <f t="shared" si="43"/>
        <v>0</v>
      </c>
      <c r="X85" s="72">
        <f t="shared" si="43"/>
        <v>0</v>
      </c>
      <c r="Y85" s="72">
        <f t="shared" si="43"/>
        <v>0</v>
      </c>
      <c r="Z85" s="72">
        <f t="shared" si="43"/>
        <v>0</v>
      </c>
      <c r="AA85" s="72">
        <f t="shared" si="43"/>
        <v>0</v>
      </c>
      <c r="AB85" s="72">
        <f t="shared" si="43"/>
        <v>0</v>
      </c>
      <c r="AC85" s="72">
        <f t="shared" si="43"/>
        <v>0</v>
      </c>
      <c r="AD85" s="72">
        <f t="shared" si="43"/>
        <v>0</v>
      </c>
      <c r="AE85" s="72">
        <f t="shared" si="43"/>
        <v>0</v>
      </c>
      <c r="AF85" s="72">
        <f t="shared" si="43"/>
        <v>0</v>
      </c>
      <c r="AG85" s="72">
        <f t="shared" si="43"/>
        <v>0</v>
      </c>
      <c r="AH85" s="72">
        <f t="shared" si="43"/>
        <v>0</v>
      </c>
      <c r="AI85" s="72">
        <f t="shared" si="43"/>
        <v>0</v>
      </c>
      <c r="AJ85" s="72">
        <f t="shared" si="43"/>
        <v>0</v>
      </c>
      <c r="AK85" s="72">
        <f t="shared" si="43"/>
        <v>0</v>
      </c>
      <c r="AL85" s="72">
        <f t="shared" si="43"/>
        <v>0</v>
      </c>
      <c r="AM85" s="72">
        <f t="shared" si="43"/>
        <v>0</v>
      </c>
      <c r="AN85" s="72">
        <f t="shared" si="43"/>
        <v>0</v>
      </c>
      <c r="AO85" s="72">
        <f t="shared" si="43"/>
        <v>0</v>
      </c>
      <c r="AP85" s="72">
        <f t="shared" si="43"/>
        <v>0</v>
      </c>
      <c r="AQ85" s="72">
        <f t="shared" si="43"/>
        <v>0</v>
      </c>
      <c r="AR85" s="72">
        <f t="shared" si="43"/>
        <v>0</v>
      </c>
      <c r="AS85" s="72">
        <f t="shared" si="43"/>
        <v>0</v>
      </c>
      <c r="AT85" s="72">
        <f t="shared" si="43"/>
        <v>0</v>
      </c>
      <c r="AU85" s="72">
        <f t="shared" si="43"/>
        <v>0</v>
      </c>
      <c r="AV85" s="72">
        <f t="shared" si="43"/>
        <v>0</v>
      </c>
      <c r="AW85" s="72">
        <f t="shared" si="43"/>
        <v>0</v>
      </c>
      <c r="AX85" s="72">
        <f t="shared" si="43"/>
        <v>0</v>
      </c>
      <c r="AY85" s="72">
        <f t="shared" si="43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4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5">$C$20*(1-$B$5)/$B$3</f>
        <v>0</v>
      </c>
      <c r="D86" s="72">
        <f t="shared" si="45"/>
        <v>0</v>
      </c>
      <c r="E86" s="72">
        <f t="shared" si="45"/>
        <v>0</v>
      </c>
      <c r="F86" s="72">
        <f t="shared" si="45"/>
        <v>0</v>
      </c>
      <c r="G86" s="72">
        <f t="shared" si="45"/>
        <v>0</v>
      </c>
      <c r="H86" s="72">
        <f t="shared" si="45"/>
        <v>0</v>
      </c>
      <c r="I86" s="72">
        <f t="shared" si="45"/>
        <v>0</v>
      </c>
      <c r="J86" s="72">
        <f t="shared" si="45"/>
        <v>0</v>
      </c>
      <c r="K86" s="72">
        <f t="shared" si="45"/>
        <v>0</v>
      </c>
      <c r="L86" s="72">
        <f t="shared" si="45"/>
        <v>0</v>
      </c>
      <c r="M86" s="72">
        <f t="shared" si="45"/>
        <v>0</v>
      </c>
      <c r="N86" s="72">
        <f t="shared" si="45"/>
        <v>0</v>
      </c>
      <c r="O86" s="72">
        <f t="shared" si="45"/>
        <v>0</v>
      </c>
      <c r="P86" s="72">
        <f t="shared" si="45"/>
        <v>0</v>
      </c>
      <c r="Q86" s="72">
        <f t="shared" si="45"/>
        <v>0</v>
      </c>
      <c r="R86" s="72">
        <f t="shared" si="45"/>
        <v>0</v>
      </c>
      <c r="S86" s="72">
        <f t="shared" si="45"/>
        <v>0</v>
      </c>
      <c r="T86" s="72">
        <f t="shared" si="45"/>
        <v>0</v>
      </c>
      <c r="U86" s="72">
        <f t="shared" si="45"/>
        <v>0</v>
      </c>
      <c r="V86" s="72">
        <f t="shared" si="45"/>
        <v>0</v>
      </c>
      <c r="W86" s="72">
        <f t="shared" si="45"/>
        <v>0</v>
      </c>
      <c r="X86" s="72">
        <f t="shared" si="45"/>
        <v>0</v>
      </c>
      <c r="Y86" s="72">
        <f t="shared" si="45"/>
        <v>0</v>
      </c>
      <c r="Z86" s="72">
        <f t="shared" si="45"/>
        <v>0</v>
      </c>
      <c r="AA86" s="72">
        <f t="shared" si="45"/>
        <v>0</v>
      </c>
      <c r="AB86" s="72">
        <f t="shared" si="45"/>
        <v>0</v>
      </c>
      <c r="AC86" s="72">
        <f t="shared" si="45"/>
        <v>0</v>
      </c>
      <c r="AD86" s="72">
        <f t="shared" si="45"/>
        <v>0</v>
      </c>
      <c r="AE86" s="72">
        <f t="shared" si="45"/>
        <v>0</v>
      </c>
      <c r="AF86" s="72">
        <f t="shared" si="45"/>
        <v>0</v>
      </c>
      <c r="AG86" s="72">
        <f t="shared" si="45"/>
        <v>0</v>
      </c>
      <c r="AH86" s="72">
        <f t="shared" si="45"/>
        <v>0</v>
      </c>
      <c r="AI86" s="72">
        <f t="shared" si="45"/>
        <v>0</v>
      </c>
      <c r="AJ86" s="72">
        <f t="shared" si="45"/>
        <v>0</v>
      </c>
      <c r="AK86" s="72">
        <f t="shared" si="45"/>
        <v>0</v>
      </c>
      <c r="AL86" s="72">
        <f t="shared" si="45"/>
        <v>0</v>
      </c>
      <c r="AM86" s="72">
        <f t="shared" si="45"/>
        <v>0</v>
      </c>
      <c r="AN86" s="72">
        <f t="shared" si="45"/>
        <v>0</v>
      </c>
      <c r="AO86" s="72">
        <f t="shared" si="45"/>
        <v>0</v>
      </c>
      <c r="AP86" s="72">
        <f t="shared" si="45"/>
        <v>0</v>
      </c>
      <c r="AQ86" s="72">
        <f t="shared" si="45"/>
        <v>0</v>
      </c>
      <c r="AR86" s="72">
        <f t="shared" si="45"/>
        <v>0</v>
      </c>
      <c r="AS86" s="72">
        <f t="shared" si="45"/>
        <v>0</v>
      </c>
      <c r="AT86" s="72">
        <f t="shared" si="45"/>
        <v>0</v>
      </c>
      <c r="AU86" s="72">
        <f t="shared" si="45"/>
        <v>0</v>
      </c>
      <c r="AV86" s="72">
        <f t="shared" si="45"/>
        <v>0</v>
      </c>
      <c r="AW86" s="72">
        <f t="shared" si="45"/>
        <v>0</v>
      </c>
      <c r="AX86" s="72">
        <f t="shared" si="45"/>
        <v>0</v>
      </c>
      <c r="AY86" s="72">
        <f t="shared" si="45"/>
        <v>0</v>
      </c>
      <c r="AZ86" s="72">
        <f t="shared" si="45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4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6">$D$20*(1-$B$5)/$B$3</f>
        <v>0</v>
      </c>
      <c r="F87" s="72">
        <f t="shared" si="46"/>
        <v>0</v>
      </c>
      <c r="G87" s="72">
        <f t="shared" si="46"/>
        <v>0</v>
      </c>
      <c r="H87" s="72">
        <f t="shared" si="46"/>
        <v>0</v>
      </c>
      <c r="I87" s="72">
        <f t="shared" si="46"/>
        <v>0</v>
      </c>
      <c r="J87" s="72">
        <f t="shared" si="46"/>
        <v>0</v>
      </c>
      <c r="K87" s="72">
        <f t="shared" si="46"/>
        <v>0</v>
      </c>
      <c r="L87" s="72">
        <f t="shared" si="46"/>
        <v>0</v>
      </c>
      <c r="M87" s="72">
        <f t="shared" si="46"/>
        <v>0</v>
      </c>
      <c r="N87" s="72">
        <f t="shared" si="46"/>
        <v>0</v>
      </c>
      <c r="O87" s="72">
        <f t="shared" si="46"/>
        <v>0</v>
      </c>
      <c r="P87" s="72">
        <f t="shared" si="46"/>
        <v>0</v>
      </c>
      <c r="Q87" s="72">
        <f t="shared" si="46"/>
        <v>0</v>
      </c>
      <c r="R87" s="72">
        <f t="shared" si="46"/>
        <v>0</v>
      </c>
      <c r="S87" s="72">
        <f t="shared" si="46"/>
        <v>0</v>
      </c>
      <c r="T87" s="72">
        <f t="shared" si="46"/>
        <v>0</v>
      </c>
      <c r="U87" s="72">
        <f t="shared" si="46"/>
        <v>0</v>
      </c>
      <c r="V87" s="72">
        <f t="shared" si="46"/>
        <v>0</v>
      </c>
      <c r="W87" s="72">
        <f t="shared" si="46"/>
        <v>0</v>
      </c>
      <c r="X87" s="72">
        <f t="shared" si="46"/>
        <v>0</v>
      </c>
      <c r="Y87" s="72">
        <f t="shared" si="46"/>
        <v>0</v>
      </c>
      <c r="Z87" s="72">
        <f t="shared" si="46"/>
        <v>0</v>
      </c>
      <c r="AA87" s="72">
        <f t="shared" si="46"/>
        <v>0</v>
      </c>
      <c r="AB87" s="72">
        <f t="shared" si="46"/>
        <v>0</v>
      </c>
      <c r="AC87" s="72">
        <f t="shared" si="46"/>
        <v>0</v>
      </c>
      <c r="AD87" s="72">
        <f t="shared" si="46"/>
        <v>0</v>
      </c>
      <c r="AE87" s="72">
        <f t="shared" si="46"/>
        <v>0</v>
      </c>
      <c r="AF87" s="72">
        <f t="shared" si="46"/>
        <v>0</v>
      </c>
      <c r="AG87" s="72">
        <f t="shared" si="46"/>
        <v>0</v>
      </c>
      <c r="AH87" s="72">
        <f t="shared" si="46"/>
        <v>0</v>
      </c>
      <c r="AI87" s="72">
        <f t="shared" si="46"/>
        <v>0</v>
      </c>
      <c r="AJ87" s="72">
        <f t="shared" si="46"/>
        <v>0</v>
      </c>
      <c r="AK87" s="72">
        <f t="shared" si="46"/>
        <v>0</v>
      </c>
      <c r="AL87" s="72">
        <f t="shared" si="46"/>
        <v>0</v>
      </c>
      <c r="AM87" s="72">
        <f t="shared" si="46"/>
        <v>0</v>
      </c>
      <c r="AN87" s="72">
        <f t="shared" si="46"/>
        <v>0</v>
      </c>
      <c r="AO87" s="72">
        <f t="shared" si="46"/>
        <v>0</v>
      </c>
      <c r="AP87" s="72">
        <f t="shared" si="46"/>
        <v>0</v>
      </c>
      <c r="AQ87" s="72">
        <f t="shared" si="46"/>
        <v>0</v>
      </c>
      <c r="AR87" s="72">
        <f t="shared" si="46"/>
        <v>0</v>
      </c>
      <c r="AS87" s="72">
        <f t="shared" si="46"/>
        <v>0</v>
      </c>
      <c r="AT87" s="72">
        <f t="shared" si="46"/>
        <v>0</v>
      </c>
      <c r="AU87" s="72">
        <f t="shared" si="46"/>
        <v>0</v>
      </c>
      <c r="AV87" s="72">
        <f t="shared" si="46"/>
        <v>0</v>
      </c>
      <c r="AW87" s="72">
        <f t="shared" si="46"/>
        <v>0</v>
      </c>
      <c r="AX87" s="72">
        <f t="shared" si="46"/>
        <v>0</v>
      </c>
      <c r="AY87" s="72">
        <f t="shared" si="46"/>
        <v>0</v>
      </c>
      <c r="AZ87" s="72">
        <f t="shared" si="46"/>
        <v>0</v>
      </c>
      <c r="BA87" s="72">
        <f t="shared" si="46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4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7">$E$20*(1-$B$5)/$B$3</f>
        <v>0</v>
      </c>
      <c r="F88" s="72">
        <f t="shared" si="47"/>
        <v>0</v>
      </c>
      <c r="G88" s="72">
        <f t="shared" si="47"/>
        <v>0</v>
      </c>
      <c r="H88" s="72">
        <f t="shared" si="47"/>
        <v>0</v>
      </c>
      <c r="I88" s="72">
        <f t="shared" si="47"/>
        <v>0</v>
      </c>
      <c r="J88" s="72">
        <f t="shared" si="47"/>
        <v>0</v>
      </c>
      <c r="K88" s="72">
        <f t="shared" si="47"/>
        <v>0</v>
      </c>
      <c r="L88" s="72">
        <f t="shared" si="47"/>
        <v>0</v>
      </c>
      <c r="M88" s="72">
        <f t="shared" si="47"/>
        <v>0</v>
      </c>
      <c r="N88" s="72">
        <f t="shared" si="47"/>
        <v>0</v>
      </c>
      <c r="O88" s="72">
        <f t="shared" si="47"/>
        <v>0</v>
      </c>
      <c r="P88" s="72">
        <f t="shared" si="47"/>
        <v>0</v>
      </c>
      <c r="Q88" s="72">
        <f t="shared" si="47"/>
        <v>0</v>
      </c>
      <c r="R88" s="72">
        <f t="shared" si="47"/>
        <v>0</v>
      </c>
      <c r="S88" s="72">
        <f t="shared" si="47"/>
        <v>0</v>
      </c>
      <c r="T88" s="72">
        <f t="shared" si="47"/>
        <v>0</v>
      </c>
      <c r="U88" s="72">
        <f t="shared" si="47"/>
        <v>0</v>
      </c>
      <c r="V88" s="72">
        <f t="shared" si="47"/>
        <v>0</v>
      </c>
      <c r="W88" s="72">
        <f t="shared" si="47"/>
        <v>0</v>
      </c>
      <c r="X88" s="72">
        <f t="shared" si="47"/>
        <v>0</v>
      </c>
      <c r="Y88" s="72">
        <f t="shared" si="47"/>
        <v>0</v>
      </c>
      <c r="Z88" s="72">
        <f t="shared" si="47"/>
        <v>0</v>
      </c>
      <c r="AA88" s="72">
        <f t="shared" si="47"/>
        <v>0</v>
      </c>
      <c r="AB88" s="72">
        <f t="shared" si="47"/>
        <v>0</v>
      </c>
      <c r="AC88" s="72">
        <f t="shared" si="47"/>
        <v>0</v>
      </c>
      <c r="AD88" s="72">
        <f t="shared" si="47"/>
        <v>0</v>
      </c>
      <c r="AE88" s="72">
        <f t="shared" si="47"/>
        <v>0</v>
      </c>
      <c r="AF88" s="72">
        <f t="shared" si="47"/>
        <v>0</v>
      </c>
      <c r="AG88" s="72">
        <f t="shared" si="47"/>
        <v>0</v>
      </c>
      <c r="AH88" s="72">
        <f t="shared" si="47"/>
        <v>0</v>
      </c>
      <c r="AI88" s="72">
        <f t="shared" si="47"/>
        <v>0</v>
      </c>
      <c r="AJ88" s="72">
        <f t="shared" si="47"/>
        <v>0</v>
      </c>
      <c r="AK88" s="72">
        <f t="shared" si="47"/>
        <v>0</v>
      </c>
      <c r="AL88" s="72">
        <f t="shared" si="47"/>
        <v>0</v>
      </c>
      <c r="AM88" s="72">
        <f t="shared" si="47"/>
        <v>0</v>
      </c>
      <c r="AN88" s="72">
        <f t="shared" si="47"/>
        <v>0</v>
      </c>
      <c r="AO88" s="72">
        <f t="shared" si="47"/>
        <v>0</v>
      </c>
      <c r="AP88" s="72">
        <f t="shared" si="47"/>
        <v>0</v>
      </c>
      <c r="AQ88" s="72">
        <f t="shared" si="47"/>
        <v>0</v>
      </c>
      <c r="AR88" s="72">
        <f t="shared" si="47"/>
        <v>0</v>
      </c>
      <c r="AS88" s="72">
        <f t="shared" si="47"/>
        <v>0</v>
      </c>
      <c r="AT88" s="72">
        <f t="shared" si="47"/>
        <v>0</v>
      </c>
      <c r="AU88" s="72">
        <f t="shared" si="47"/>
        <v>0</v>
      </c>
      <c r="AV88" s="72">
        <f t="shared" si="47"/>
        <v>0</v>
      </c>
      <c r="AW88" s="72">
        <f t="shared" si="47"/>
        <v>0</v>
      </c>
      <c r="AX88" s="72">
        <f t="shared" si="47"/>
        <v>0</v>
      </c>
      <c r="AY88" s="72">
        <f t="shared" si="47"/>
        <v>0</v>
      </c>
      <c r="AZ88" s="72">
        <f t="shared" si="47"/>
        <v>0</v>
      </c>
      <c r="BA88" s="72">
        <f t="shared" si="47"/>
        <v>0</v>
      </c>
      <c r="BB88" s="72">
        <f t="shared" si="47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4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8">$F$20*(1-$B$5)/$B$3</f>
        <v>0</v>
      </c>
      <c r="G89" s="72">
        <f t="shared" si="48"/>
        <v>0</v>
      </c>
      <c r="H89" s="72">
        <f t="shared" si="48"/>
        <v>0</v>
      </c>
      <c r="I89" s="72">
        <f t="shared" si="48"/>
        <v>0</v>
      </c>
      <c r="J89" s="72">
        <f t="shared" si="48"/>
        <v>0</v>
      </c>
      <c r="K89" s="72">
        <f t="shared" si="48"/>
        <v>0</v>
      </c>
      <c r="L89" s="72">
        <f t="shared" si="48"/>
        <v>0</v>
      </c>
      <c r="M89" s="72">
        <f t="shared" si="48"/>
        <v>0</v>
      </c>
      <c r="N89" s="72">
        <f t="shared" si="48"/>
        <v>0</v>
      </c>
      <c r="O89" s="72">
        <f t="shared" si="48"/>
        <v>0</v>
      </c>
      <c r="P89" s="72">
        <f t="shared" si="48"/>
        <v>0</v>
      </c>
      <c r="Q89" s="72">
        <f t="shared" si="48"/>
        <v>0</v>
      </c>
      <c r="R89" s="72">
        <f t="shared" si="48"/>
        <v>0</v>
      </c>
      <c r="S89" s="72">
        <f t="shared" si="48"/>
        <v>0</v>
      </c>
      <c r="T89" s="72">
        <f t="shared" si="48"/>
        <v>0</v>
      </c>
      <c r="U89" s="72">
        <f t="shared" si="48"/>
        <v>0</v>
      </c>
      <c r="V89" s="72">
        <f t="shared" si="48"/>
        <v>0</v>
      </c>
      <c r="W89" s="72">
        <f t="shared" si="48"/>
        <v>0</v>
      </c>
      <c r="X89" s="72">
        <f t="shared" si="48"/>
        <v>0</v>
      </c>
      <c r="Y89" s="72">
        <f t="shared" si="48"/>
        <v>0</v>
      </c>
      <c r="Z89" s="72">
        <f t="shared" si="48"/>
        <v>0</v>
      </c>
      <c r="AA89" s="72">
        <f t="shared" si="48"/>
        <v>0</v>
      </c>
      <c r="AB89" s="72">
        <f t="shared" si="48"/>
        <v>0</v>
      </c>
      <c r="AC89" s="72">
        <f t="shared" si="48"/>
        <v>0</v>
      </c>
      <c r="AD89" s="72">
        <f t="shared" si="48"/>
        <v>0</v>
      </c>
      <c r="AE89" s="72">
        <f t="shared" si="48"/>
        <v>0</v>
      </c>
      <c r="AF89" s="72">
        <f t="shared" si="48"/>
        <v>0</v>
      </c>
      <c r="AG89" s="72">
        <f t="shared" si="48"/>
        <v>0</v>
      </c>
      <c r="AH89" s="72">
        <f t="shared" si="48"/>
        <v>0</v>
      </c>
      <c r="AI89" s="72">
        <f t="shared" si="48"/>
        <v>0</v>
      </c>
      <c r="AJ89" s="72">
        <f t="shared" si="48"/>
        <v>0</v>
      </c>
      <c r="AK89" s="72">
        <f t="shared" si="48"/>
        <v>0</v>
      </c>
      <c r="AL89" s="72">
        <f t="shared" si="48"/>
        <v>0</v>
      </c>
      <c r="AM89" s="72">
        <f t="shared" si="48"/>
        <v>0</v>
      </c>
      <c r="AN89" s="72">
        <f t="shared" si="48"/>
        <v>0</v>
      </c>
      <c r="AO89" s="72">
        <f t="shared" si="48"/>
        <v>0</v>
      </c>
      <c r="AP89" s="72">
        <f t="shared" si="48"/>
        <v>0</v>
      </c>
      <c r="AQ89" s="72">
        <f t="shared" si="48"/>
        <v>0</v>
      </c>
      <c r="AR89" s="72">
        <f t="shared" si="48"/>
        <v>0</v>
      </c>
      <c r="AS89" s="72">
        <f t="shared" si="48"/>
        <v>0</v>
      </c>
      <c r="AT89" s="72">
        <f t="shared" si="48"/>
        <v>0</v>
      </c>
      <c r="AU89" s="72">
        <f t="shared" si="48"/>
        <v>0</v>
      </c>
      <c r="AV89" s="72">
        <f t="shared" si="48"/>
        <v>0</v>
      </c>
      <c r="AW89" s="72">
        <f t="shared" si="48"/>
        <v>0</v>
      </c>
      <c r="AX89" s="72">
        <f t="shared" si="48"/>
        <v>0</v>
      </c>
      <c r="AY89" s="72">
        <f t="shared" si="48"/>
        <v>0</v>
      </c>
      <c r="AZ89" s="72">
        <f t="shared" si="48"/>
        <v>0</v>
      </c>
      <c r="BA89" s="72">
        <f t="shared" si="48"/>
        <v>0</v>
      </c>
      <c r="BB89" s="72">
        <f t="shared" si="48"/>
        <v>0</v>
      </c>
      <c r="BC89" s="72">
        <f t="shared" si="48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4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9">$G$20*(1-$B$5)/$B$3</f>
        <v>0</v>
      </c>
      <c r="H90" s="72">
        <f t="shared" si="49"/>
        <v>0</v>
      </c>
      <c r="I90" s="72">
        <f t="shared" si="49"/>
        <v>0</v>
      </c>
      <c r="J90" s="72">
        <f t="shared" si="49"/>
        <v>0</v>
      </c>
      <c r="K90" s="72">
        <f t="shared" si="49"/>
        <v>0</v>
      </c>
      <c r="L90" s="72">
        <f t="shared" si="49"/>
        <v>0</v>
      </c>
      <c r="M90" s="72">
        <f t="shared" si="49"/>
        <v>0</v>
      </c>
      <c r="N90" s="72">
        <f t="shared" si="49"/>
        <v>0</v>
      </c>
      <c r="O90" s="72">
        <f t="shared" si="49"/>
        <v>0</v>
      </c>
      <c r="P90" s="72">
        <f t="shared" si="49"/>
        <v>0</v>
      </c>
      <c r="Q90" s="72">
        <f t="shared" si="49"/>
        <v>0</v>
      </c>
      <c r="R90" s="72">
        <f t="shared" si="49"/>
        <v>0</v>
      </c>
      <c r="S90" s="72">
        <f t="shared" si="49"/>
        <v>0</v>
      </c>
      <c r="T90" s="72">
        <f t="shared" si="49"/>
        <v>0</v>
      </c>
      <c r="U90" s="72">
        <f t="shared" si="49"/>
        <v>0</v>
      </c>
      <c r="V90" s="72">
        <f t="shared" si="49"/>
        <v>0</v>
      </c>
      <c r="W90" s="72">
        <f t="shared" si="49"/>
        <v>0</v>
      </c>
      <c r="X90" s="72">
        <f t="shared" si="49"/>
        <v>0</v>
      </c>
      <c r="Y90" s="72">
        <f t="shared" si="49"/>
        <v>0</v>
      </c>
      <c r="Z90" s="72">
        <f t="shared" si="49"/>
        <v>0</v>
      </c>
      <c r="AA90" s="72">
        <f t="shared" si="49"/>
        <v>0</v>
      </c>
      <c r="AB90" s="72">
        <f t="shared" si="49"/>
        <v>0</v>
      </c>
      <c r="AC90" s="72">
        <f t="shared" si="49"/>
        <v>0</v>
      </c>
      <c r="AD90" s="72">
        <f t="shared" si="49"/>
        <v>0</v>
      </c>
      <c r="AE90" s="72">
        <f t="shared" si="49"/>
        <v>0</v>
      </c>
      <c r="AF90" s="72">
        <f t="shared" si="49"/>
        <v>0</v>
      </c>
      <c r="AG90" s="72">
        <f t="shared" si="49"/>
        <v>0</v>
      </c>
      <c r="AH90" s="72">
        <f t="shared" si="49"/>
        <v>0</v>
      </c>
      <c r="AI90" s="72">
        <f t="shared" si="49"/>
        <v>0</v>
      </c>
      <c r="AJ90" s="72">
        <f t="shared" si="49"/>
        <v>0</v>
      </c>
      <c r="AK90" s="72">
        <f t="shared" si="49"/>
        <v>0</v>
      </c>
      <c r="AL90" s="72">
        <f t="shared" si="49"/>
        <v>0</v>
      </c>
      <c r="AM90" s="72">
        <f t="shared" si="49"/>
        <v>0</v>
      </c>
      <c r="AN90" s="72">
        <f t="shared" si="49"/>
        <v>0</v>
      </c>
      <c r="AO90" s="72">
        <f t="shared" si="49"/>
        <v>0</v>
      </c>
      <c r="AP90" s="72">
        <f t="shared" si="49"/>
        <v>0</v>
      </c>
      <c r="AQ90" s="72">
        <f t="shared" si="49"/>
        <v>0</v>
      </c>
      <c r="AR90" s="72">
        <f t="shared" si="49"/>
        <v>0</v>
      </c>
      <c r="AS90" s="72">
        <f t="shared" si="49"/>
        <v>0</v>
      </c>
      <c r="AT90" s="72">
        <f t="shared" si="49"/>
        <v>0</v>
      </c>
      <c r="AU90" s="72">
        <f t="shared" si="49"/>
        <v>0</v>
      </c>
      <c r="AV90" s="72">
        <f t="shared" si="49"/>
        <v>0</v>
      </c>
      <c r="AW90" s="72">
        <f t="shared" si="49"/>
        <v>0</v>
      </c>
      <c r="AX90" s="72">
        <f t="shared" si="49"/>
        <v>0</v>
      </c>
      <c r="AY90" s="72">
        <f t="shared" si="49"/>
        <v>0</v>
      </c>
      <c r="AZ90" s="72">
        <f t="shared" si="49"/>
        <v>0</v>
      </c>
      <c r="BA90" s="72">
        <f t="shared" si="49"/>
        <v>0</v>
      </c>
      <c r="BB90" s="72">
        <f t="shared" si="49"/>
        <v>0</v>
      </c>
      <c r="BC90" s="72">
        <f t="shared" si="49"/>
        <v>0</v>
      </c>
      <c r="BD90" s="72">
        <f t="shared" si="49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4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0">$H$20*(1-$B$5)/$B$3</f>
        <v>0</v>
      </c>
      <c r="I91" s="72">
        <f t="shared" si="50"/>
        <v>0</v>
      </c>
      <c r="J91" s="72">
        <f t="shared" si="50"/>
        <v>0</v>
      </c>
      <c r="K91" s="72">
        <f t="shared" si="50"/>
        <v>0</v>
      </c>
      <c r="L91" s="72">
        <f t="shared" si="50"/>
        <v>0</v>
      </c>
      <c r="M91" s="72">
        <f t="shared" si="50"/>
        <v>0</v>
      </c>
      <c r="N91" s="72">
        <f t="shared" si="50"/>
        <v>0</v>
      </c>
      <c r="O91" s="72">
        <f t="shared" si="50"/>
        <v>0</v>
      </c>
      <c r="P91" s="72">
        <f t="shared" si="50"/>
        <v>0</v>
      </c>
      <c r="Q91" s="72">
        <f t="shared" si="50"/>
        <v>0</v>
      </c>
      <c r="R91" s="72">
        <f t="shared" si="50"/>
        <v>0</v>
      </c>
      <c r="S91" s="72">
        <f t="shared" si="50"/>
        <v>0</v>
      </c>
      <c r="T91" s="72">
        <f t="shared" si="50"/>
        <v>0</v>
      </c>
      <c r="U91" s="72">
        <f t="shared" si="50"/>
        <v>0</v>
      </c>
      <c r="V91" s="72">
        <f t="shared" si="50"/>
        <v>0</v>
      </c>
      <c r="W91" s="72">
        <f t="shared" si="50"/>
        <v>0</v>
      </c>
      <c r="X91" s="72">
        <f t="shared" si="50"/>
        <v>0</v>
      </c>
      <c r="Y91" s="72">
        <f t="shared" si="50"/>
        <v>0</v>
      </c>
      <c r="Z91" s="72">
        <f t="shared" si="50"/>
        <v>0</v>
      </c>
      <c r="AA91" s="72">
        <f t="shared" si="50"/>
        <v>0</v>
      </c>
      <c r="AB91" s="72">
        <f t="shared" si="50"/>
        <v>0</v>
      </c>
      <c r="AC91" s="72">
        <f t="shared" si="50"/>
        <v>0</v>
      </c>
      <c r="AD91" s="72">
        <f t="shared" si="50"/>
        <v>0</v>
      </c>
      <c r="AE91" s="72">
        <f t="shared" si="50"/>
        <v>0</v>
      </c>
      <c r="AF91" s="72">
        <f t="shared" si="50"/>
        <v>0</v>
      </c>
      <c r="AG91" s="72">
        <f t="shared" si="50"/>
        <v>0</v>
      </c>
      <c r="AH91" s="72">
        <f t="shared" si="50"/>
        <v>0</v>
      </c>
      <c r="AI91" s="72">
        <f t="shared" si="50"/>
        <v>0</v>
      </c>
      <c r="AJ91" s="72">
        <f t="shared" si="50"/>
        <v>0</v>
      </c>
      <c r="AK91" s="72">
        <f t="shared" si="50"/>
        <v>0</v>
      </c>
      <c r="AL91" s="72">
        <f t="shared" si="50"/>
        <v>0</v>
      </c>
      <c r="AM91" s="72">
        <f t="shared" si="50"/>
        <v>0</v>
      </c>
      <c r="AN91" s="72">
        <f t="shared" si="50"/>
        <v>0</v>
      </c>
      <c r="AO91" s="72">
        <f t="shared" si="50"/>
        <v>0</v>
      </c>
      <c r="AP91" s="72">
        <f t="shared" si="50"/>
        <v>0</v>
      </c>
      <c r="AQ91" s="72">
        <f t="shared" si="50"/>
        <v>0</v>
      </c>
      <c r="AR91" s="72">
        <f t="shared" si="50"/>
        <v>0</v>
      </c>
      <c r="AS91" s="72">
        <f t="shared" si="50"/>
        <v>0</v>
      </c>
      <c r="AT91" s="72">
        <f t="shared" si="50"/>
        <v>0</v>
      </c>
      <c r="AU91" s="72">
        <f t="shared" si="50"/>
        <v>0</v>
      </c>
      <c r="AV91" s="72">
        <f t="shared" si="50"/>
        <v>0</v>
      </c>
      <c r="AW91" s="72">
        <f t="shared" si="50"/>
        <v>0</v>
      </c>
      <c r="AX91" s="72">
        <f t="shared" si="50"/>
        <v>0</v>
      </c>
      <c r="AY91" s="72">
        <f t="shared" si="50"/>
        <v>0</v>
      </c>
      <c r="AZ91" s="72">
        <f t="shared" si="50"/>
        <v>0</v>
      </c>
      <c r="BA91" s="72">
        <f t="shared" si="50"/>
        <v>0</v>
      </c>
      <c r="BB91" s="72">
        <f t="shared" si="50"/>
        <v>0</v>
      </c>
      <c r="BC91" s="72">
        <f t="shared" si="50"/>
        <v>0</v>
      </c>
      <c r="BD91" s="72">
        <f t="shared" si="50"/>
        <v>0</v>
      </c>
      <c r="BE91" s="72">
        <f t="shared" si="50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4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1">$I$20*(1-$B$5)/$B$3</f>
        <v>0</v>
      </c>
      <c r="J92" s="72">
        <f t="shared" si="51"/>
        <v>0</v>
      </c>
      <c r="K92" s="72">
        <f t="shared" si="51"/>
        <v>0</v>
      </c>
      <c r="L92" s="72">
        <f t="shared" si="51"/>
        <v>0</v>
      </c>
      <c r="M92" s="72">
        <f t="shared" si="51"/>
        <v>0</v>
      </c>
      <c r="N92" s="72">
        <f t="shared" si="51"/>
        <v>0</v>
      </c>
      <c r="O92" s="72">
        <f t="shared" si="51"/>
        <v>0</v>
      </c>
      <c r="P92" s="72">
        <f t="shared" si="51"/>
        <v>0</v>
      </c>
      <c r="Q92" s="72">
        <f t="shared" si="51"/>
        <v>0</v>
      </c>
      <c r="R92" s="72">
        <f t="shared" si="51"/>
        <v>0</v>
      </c>
      <c r="S92" s="72">
        <f t="shared" si="51"/>
        <v>0</v>
      </c>
      <c r="T92" s="72">
        <f t="shared" si="51"/>
        <v>0</v>
      </c>
      <c r="U92" s="72">
        <f t="shared" si="51"/>
        <v>0</v>
      </c>
      <c r="V92" s="72">
        <f t="shared" si="51"/>
        <v>0</v>
      </c>
      <c r="W92" s="72">
        <f t="shared" si="51"/>
        <v>0</v>
      </c>
      <c r="X92" s="72">
        <f t="shared" si="51"/>
        <v>0</v>
      </c>
      <c r="Y92" s="72">
        <f t="shared" si="51"/>
        <v>0</v>
      </c>
      <c r="Z92" s="72">
        <f t="shared" si="51"/>
        <v>0</v>
      </c>
      <c r="AA92" s="72">
        <f t="shared" si="51"/>
        <v>0</v>
      </c>
      <c r="AB92" s="72">
        <f t="shared" si="51"/>
        <v>0</v>
      </c>
      <c r="AC92" s="72">
        <f t="shared" si="51"/>
        <v>0</v>
      </c>
      <c r="AD92" s="72">
        <f t="shared" si="51"/>
        <v>0</v>
      </c>
      <c r="AE92" s="72">
        <f t="shared" si="51"/>
        <v>0</v>
      </c>
      <c r="AF92" s="72">
        <f t="shared" si="51"/>
        <v>0</v>
      </c>
      <c r="AG92" s="72">
        <f t="shared" si="51"/>
        <v>0</v>
      </c>
      <c r="AH92" s="72">
        <f t="shared" si="51"/>
        <v>0</v>
      </c>
      <c r="AI92" s="72">
        <f t="shared" si="51"/>
        <v>0</v>
      </c>
      <c r="AJ92" s="72">
        <f t="shared" si="51"/>
        <v>0</v>
      </c>
      <c r="AK92" s="72">
        <f t="shared" si="51"/>
        <v>0</v>
      </c>
      <c r="AL92" s="72">
        <f t="shared" si="51"/>
        <v>0</v>
      </c>
      <c r="AM92" s="72">
        <f t="shared" si="51"/>
        <v>0</v>
      </c>
      <c r="AN92" s="72">
        <f t="shared" si="51"/>
        <v>0</v>
      </c>
      <c r="AO92" s="72">
        <f t="shared" si="51"/>
        <v>0</v>
      </c>
      <c r="AP92" s="72">
        <f t="shared" si="51"/>
        <v>0</v>
      </c>
      <c r="AQ92" s="72">
        <f t="shared" si="51"/>
        <v>0</v>
      </c>
      <c r="AR92" s="72">
        <f t="shared" si="51"/>
        <v>0</v>
      </c>
      <c r="AS92" s="72">
        <f t="shared" si="51"/>
        <v>0</v>
      </c>
      <c r="AT92" s="72">
        <f t="shared" si="51"/>
        <v>0</v>
      </c>
      <c r="AU92" s="72">
        <f t="shared" si="51"/>
        <v>0</v>
      </c>
      <c r="AV92" s="72">
        <f t="shared" si="51"/>
        <v>0</v>
      </c>
      <c r="AW92" s="72">
        <f t="shared" si="51"/>
        <v>0</v>
      </c>
      <c r="AX92" s="72">
        <f t="shared" si="51"/>
        <v>0</v>
      </c>
      <c r="AY92" s="72">
        <f t="shared" si="51"/>
        <v>0</v>
      </c>
      <c r="AZ92" s="72">
        <f t="shared" si="51"/>
        <v>0</v>
      </c>
      <c r="BA92" s="72">
        <f t="shared" si="51"/>
        <v>0</v>
      </c>
      <c r="BB92" s="72">
        <f t="shared" si="51"/>
        <v>0</v>
      </c>
      <c r="BC92" s="72">
        <f t="shared" si="51"/>
        <v>0</v>
      </c>
      <c r="BD92" s="72">
        <f t="shared" si="51"/>
        <v>0</v>
      </c>
      <c r="BE92" s="72">
        <f t="shared" si="51"/>
        <v>0</v>
      </c>
      <c r="BF92" s="72">
        <f t="shared" si="51"/>
        <v>0</v>
      </c>
      <c r="BG92" s="72"/>
      <c r="BH92" s="72"/>
      <c r="BI92" s="72"/>
      <c r="BJ92" s="72"/>
      <c r="BK92" s="72"/>
      <c r="BL92" s="72"/>
      <c r="BM92" s="35"/>
      <c r="BN92" s="72">
        <f t="shared" si="44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2">$J$20*(1-$B$5)/$B$3</f>
        <v>0</v>
      </c>
      <c r="P93" s="72">
        <f t="shared" si="52"/>
        <v>0</v>
      </c>
      <c r="Q93" s="72">
        <f t="shared" si="52"/>
        <v>0</v>
      </c>
      <c r="R93" s="72">
        <f t="shared" si="52"/>
        <v>0</v>
      </c>
      <c r="S93" s="72">
        <f t="shared" si="52"/>
        <v>0</v>
      </c>
      <c r="T93" s="72">
        <f t="shared" si="52"/>
        <v>0</v>
      </c>
      <c r="U93" s="72">
        <f t="shared" si="52"/>
        <v>0</v>
      </c>
      <c r="V93" s="72">
        <f t="shared" si="52"/>
        <v>0</v>
      </c>
      <c r="W93" s="72">
        <f t="shared" si="52"/>
        <v>0</v>
      </c>
      <c r="X93" s="72">
        <f t="shared" si="52"/>
        <v>0</v>
      </c>
      <c r="Y93" s="72">
        <f t="shared" si="52"/>
        <v>0</v>
      </c>
      <c r="Z93" s="72">
        <f t="shared" si="52"/>
        <v>0</v>
      </c>
      <c r="AA93" s="72">
        <f t="shared" si="52"/>
        <v>0</v>
      </c>
      <c r="AB93" s="72">
        <f t="shared" si="52"/>
        <v>0</v>
      </c>
      <c r="AC93" s="72">
        <f t="shared" si="52"/>
        <v>0</v>
      </c>
      <c r="AD93" s="72">
        <f t="shared" si="52"/>
        <v>0</v>
      </c>
      <c r="AE93" s="72">
        <f t="shared" si="52"/>
        <v>0</v>
      </c>
      <c r="AF93" s="72">
        <f t="shared" si="52"/>
        <v>0</v>
      </c>
      <c r="AG93" s="72">
        <f t="shared" si="52"/>
        <v>0</v>
      </c>
      <c r="AH93" s="72">
        <f t="shared" si="52"/>
        <v>0</v>
      </c>
      <c r="AI93" s="72">
        <f t="shared" si="52"/>
        <v>0</v>
      </c>
      <c r="AJ93" s="72">
        <f t="shared" si="52"/>
        <v>0</v>
      </c>
      <c r="AK93" s="72">
        <f t="shared" si="52"/>
        <v>0</v>
      </c>
      <c r="AL93" s="72">
        <f t="shared" si="52"/>
        <v>0</v>
      </c>
      <c r="AM93" s="72">
        <f t="shared" si="52"/>
        <v>0</v>
      </c>
      <c r="AN93" s="72">
        <f t="shared" si="52"/>
        <v>0</v>
      </c>
      <c r="AO93" s="72">
        <f t="shared" si="52"/>
        <v>0</v>
      </c>
      <c r="AP93" s="72">
        <f t="shared" si="52"/>
        <v>0</v>
      </c>
      <c r="AQ93" s="72">
        <f t="shared" si="52"/>
        <v>0</v>
      </c>
      <c r="AR93" s="72">
        <f t="shared" si="52"/>
        <v>0</v>
      </c>
      <c r="AS93" s="72">
        <f t="shared" si="52"/>
        <v>0</v>
      </c>
      <c r="AT93" s="72">
        <f t="shared" si="52"/>
        <v>0</v>
      </c>
      <c r="AU93" s="72">
        <f t="shared" si="52"/>
        <v>0</v>
      </c>
      <c r="AV93" s="72">
        <f t="shared" si="52"/>
        <v>0</v>
      </c>
      <c r="AW93" s="72">
        <f t="shared" si="52"/>
        <v>0</v>
      </c>
      <c r="AX93" s="72">
        <f t="shared" si="52"/>
        <v>0</v>
      </c>
      <c r="AY93" s="72">
        <f t="shared" si="52"/>
        <v>0</v>
      </c>
      <c r="AZ93" s="72">
        <f t="shared" si="52"/>
        <v>0</v>
      </c>
      <c r="BA93" s="72">
        <f t="shared" si="52"/>
        <v>0</v>
      </c>
      <c r="BB93" s="72">
        <f t="shared" si="52"/>
        <v>0</v>
      </c>
      <c r="BC93" s="72">
        <f t="shared" si="52"/>
        <v>0</v>
      </c>
      <c r="BD93" s="72">
        <f t="shared" si="52"/>
        <v>0</v>
      </c>
      <c r="BE93" s="72">
        <f t="shared" si="52"/>
        <v>0</v>
      </c>
      <c r="BF93" s="72">
        <f t="shared" si="52"/>
        <v>0</v>
      </c>
      <c r="BG93" s="72">
        <f t="shared" si="52"/>
        <v>0</v>
      </c>
      <c r="BH93" s="72"/>
      <c r="BI93" s="72"/>
      <c r="BJ93" s="72"/>
      <c r="BK93" s="72"/>
      <c r="BL93" s="72"/>
      <c r="BM93" s="35"/>
      <c r="BN93" s="72">
        <f t="shared" si="44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3">$K$20*(1-$B$5)/$B$3</f>
        <v>0</v>
      </c>
      <c r="P94" s="72">
        <f t="shared" si="53"/>
        <v>0</v>
      </c>
      <c r="Q94" s="72">
        <f t="shared" si="53"/>
        <v>0</v>
      </c>
      <c r="R94" s="72">
        <f t="shared" si="53"/>
        <v>0</v>
      </c>
      <c r="S94" s="72">
        <f t="shared" si="53"/>
        <v>0</v>
      </c>
      <c r="T94" s="72">
        <f t="shared" si="53"/>
        <v>0</v>
      </c>
      <c r="U94" s="72">
        <f t="shared" si="53"/>
        <v>0</v>
      </c>
      <c r="V94" s="72">
        <f t="shared" si="53"/>
        <v>0</v>
      </c>
      <c r="W94" s="72">
        <f t="shared" si="53"/>
        <v>0</v>
      </c>
      <c r="X94" s="72">
        <f t="shared" si="53"/>
        <v>0</v>
      </c>
      <c r="Y94" s="72">
        <f t="shared" si="53"/>
        <v>0</v>
      </c>
      <c r="Z94" s="72">
        <f t="shared" si="53"/>
        <v>0</v>
      </c>
      <c r="AA94" s="72">
        <f t="shared" si="53"/>
        <v>0</v>
      </c>
      <c r="AB94" s="72">
        <f t="shared" si="53"/>
        <v>0</v>
      </c>
      <c r="AC94" s="72">
        <f t="shared" si="53"/>
        <v>0</v>
      </c>
      <c r="AD94" s="72">
        <f t="shared" si="53"/>
        <v>0</v>
      </c>
      <c r="AE94" s="72">
        <f t="shared" si="53"/>
        <v>0</v>
      </c>
      <c r="AF94" s="72">
        <f t="shared" si="53"/>
        <v>0</v>
      </c>
      <c r="AG94" s="72">
        <f t="shared" si="53"/>
        <v>0</v>
      </c>
      <c r="AH94" s="72">
        <f t="shared" si="53"/>
        <v>0</v>
      </c>
      <c r="AI94" s="72">
        <f t="shared" si="53"/>
        <v>0</v>
      </c>
      <c r="AJ94" s="72">
        <f t="shared" si="53"/>
        <v>0</v>
      </c>
      <c r="AK94" s="72">
        <f t="shared" si="53"/>
        <v>0</v>
      </c>
      <c r="AL94" s="72">
        <f t="shared" si="53"/>
        <v>0</v>
      </c>
      <c r="AM94" s="72">
        <f t="shared" si="53"/>
        <v>0</v>
      </c>
      <c r="AN94" s="72">
        <f t="shared" si="53"/>
        <v>0</v>
      </c>
      <c r="AO94" s="72">
        <f t="shared" si="53"/>
        <v>0</v>
      </c>
      <c r="AP94" s="72">
        <f t="shared" si="53"/>
        <v>0</v>
      </c>
      <c r="AQ94" s="72">
        <f t="shared" si="53"/>
        <v>0</v>
      </c>
      <c r="AR94" s="72">
        <f t="shared" si="53"/>
        <v>0</v>
      </c>
      <c r="AS94" s="72">
        <f t="shared" si="53"/>
        <v>0</v>
      </c>
      <c r="AT94" s="72">
        <f t="shared" si="53"/>
        <v>0</v>
      </c>
      <c r="AU94" s="72">
        <f t="shared" si="53"/>
        <v>0</v>
      </c>
      <c r="AV94" s="72">
        <f t="shared" si="53"/>
        <v>0</v>
      </c>
      <c r="AW94" s="72">
        <f t="shared" si="53"/>
        <v>0</v>
      </c>
      <c r="AX94" s="72">
        <f t="shared" si="53"/>
        <v>0</v>
      </c>
      <c r="AY94" s="72">
        <f t="shared" si="53"/>
        <v>0</v>
      </c>
      <c r="AZ94" s="72">
        <f t="shared" si="53"/>
        <v>0</v>
      </c>
      <c r="BA94" s="72">
        <f t="shared" si="53"/>
        <v>0</v>
      </c>
      <c r="BB94" s="72">
        <f t="shared" si="53"/>
        <v>0</v>
      </c>
      <c r="BC94" s="72">
        <f t="shared" si="53"/>
        <v>0</v>
      </c>
      <c r="BD94" s="72">
        <f t="shared" si="53"/>
        <v>0</v>
      </c>
      <c r="BE94" s="72">
        <f t="shared" si="53"/>
        <v>0</v>
      </c>
      <c r="BF94" s="72">
        <f t="shared" si="53"/>
        <v>0</v>
      </c>
      <c r="BG94" s="72">
        <f t="shared" si="53"/>
        <v>0</v>
      </c>
      <c r="BH94" s="72">
        <f t="shared" si="53"/>
        <v>0</v>
      </c>
      <c r="BI94" s="72"/>
      <c r="BJ94" s="72"/>
      <c r="BK94" s="72"/>
      <c r="BL94" s="72"/>
      <c r="BM94" s="35"/>
      <c r="BN94" s="72">
        <f t="shared" si="44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4">$L$20*(1-$B$5)/$B$3</f>
        <v>0</v>
      </c>
      <c r="P95" s="72">
        <f t="shared" si="54"/>
        <v>0</v>
      </c>
      <c r="Q95" s="72">
        <f t="shared" si="54"/>
        <v>0</v>
      </c>
      <c r="R95" s="72">
        <f t="shared" si="54"/>
        <v>0</v>
      </c>
      <c r="S95" s="72">
        <f t="shared" si="54"/>
        <v>0</v>
      </c>
      <c r="T95" s="72">
        <f t="shared" si="54"/>
        <v>0</v>
      </c>
      <c r="U95" s="72">
        <f t="shared" si="54"/>
        <v>0</v>
      </c>
      <c r="V95" s="72">
        <f t="shared" si="54"/>
        <v>0</v>
      </c>
      <c r="W95" s="72">
        <f t="shared" si="54"/>
        <v>0</v>
      </c>
      <c r="X95" s="72">
        <f t="shared" si="54"/>
        <v>0</v>
      </c>
      <c r="Y95" s="72">
        <f t="shared" si="54"/>
        <v>0</v>
      </c>
      <c r="Z95" s="72">
        <f t="shared" si="54"/>
        <v>0</v>
      </c>
      <c r="AA95" s="72">
        <f t="shared" si="54"/>
        <v>0</v>
      </c>
      <c r="AB95" s="72">
        <f t="shared" si="54"/>
        <v>0</v>
      </c>
      <c r="AC95" s="72">
        <f t="shared" si="54"/>
        <v>0</v>
      </c>
      <c r="AD95" s="72">
        <f t="shared" si="54"/>
        <v>0</v>
      </c>
      <c r="AE95" s="72">
        <f t="shared" si="54"/>
        <v>0</v>
      </c>
      <c r="AF95" s="72">
        <f t="shared" si="54"/>
        <v>0</v>
      </c>
      <c r="AG95" s="72">
        <f t="shared" si="54"/>
        <v>0</v>
      </c>
      <c r="AH95" s="72">
        <f t="shared" si="54"/>
        <v>0</v>
      </c>
      <c r="AI95" s="72">
        <f t="shared" si="54"/>
        <v>0</v>
      </c>
      <c r="AJ95" s="72">
        <f t="shared" si="54"/>
        <v>0</v>
      </c>
      <c r="AK95" s="72">
        <f t="shared" si="54"/>
        <v>0</v>
      </c>
      <c r="AL95" s="72">
        <f t="shared" si="54"/>
        <v>0</v>
      </c>
      <c r="AM95" s="72">
        <f t="shared" si="54"/>
        <v>0</v>
      </c>
      <c r="AN95" s="72">
        <f t="shared" si="54"/>
        <v>0</v>
      </c>
      <c r="AO95" s="72">
        <f t="shared" si="54"/>
        <v>0</v>
      </c>
      <c r="AP95" s="72">
        <f t="shared" si="54"/>
        <v>0</v>
      </c>
      <c r="AQ95" s="72">
        <f t="shared" si="54"/>
        <v>0</v>
      </c>
      <c r="AR95" s="72">
        <f t="shared" si="54"/>
        <v>0</v>
      </c>
      <c r="AS95" s="72">
        <f t="shared" si="54"/>
        <v>0</v>
      </c>
      <c r="AT95" s="72">
        <f t="shared" si="54"/>
        <v>0</v>
      </c>
      <c r="AU95" s="72">
        <f t="shared" si="54"/>
        <v>0</v>
      </c>
      <c r="AV95" s="72">
        <f t="shared" si="54"/>
        <v>0</v>
      </c>
      <c r="AW95" s="72">
        <f t="shared" si="54"/>
        <v>0</v>
      </c>
      <c r="AX95" s="72">
        <f t="shared" si="54"/>
        <v>0</v>
      </c>
      <c r="AY95" s="72">
        <f t="shared" si="54"/>
        <v>0</v>
      </c>
      <c r="AZ95" s="72">
        <f t="shared" si="54"/>
        <v>0</v>
      </c>
      <c r="BA95" s="72">
        <f t="shared" si="54"/>
        <v>0</v>
      </c>
      <c r="BB95" s="72">
        <f t="shared" si="54"/>
        <v>0</v>
      </c>
      <c r="BC95" s="72">
        <f t="shared" si="54"/>
        <v>0</v>
      </c>
      <c r="BD95" s="72">
        <f t="shared" si="54"/>
        <v>0</v>
      </c>
      <c r="BE95" s="72">
        <f t="shared" si="54"/>
        <v>0</v>
      </c>
      <c r="BF95" s="72">
        <f t="shared" si="54"/>
        <v>0</v>
      </c>
      <c r="BG95" s="72">
        <f t="shared" si="54"/>
        <v>0</v>
      </c>
      <c r="BH95" s="72">
        <f t="shared" si="54"/>
        <v>0</v>
      </c>
      <c r="BI95" s="72">
        <f t="shared" si="54"/>
        <v>0</v>
      </c>
      <c r="BJ95" s="72"/>
      <c r="BK95" s="72"/>
      <c r="BL95" s="72"/>
      <c r="BM95" s="35"/>
      <c r="BN95" s="72">
        <f t="shared" si="44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5">$M$20*(1-$B$5)/$B$3</f>
        <v>0</v>
      </c>
      <c r="O96" s="72">
        <f t="shared" si="55"/>
        <v>0</v>
      </c>
      <c r="P96" s="72">
        <f t="shared" si="55"/>
        <v>0</v>
      </c>
      <c r="Q96" s="72">
        <f t="shared" si="55"/>
        <v>0</v>
      </c>
      <c r="R96" s="72">
        <f t="shared" si="55"/>
        <v>0</v>
      </c>
      <c r="S96" s="72">
        <f t="shared" si="55"/>
        <v>0</v>
      </c>
      <c r="T96" s="72">
        <f t="shared" si="55"/>
        <v>0</v>
      </c>
      <c r="U96" s="72">
        <f t="shared" si="55"/>
        <v>0</v>
      </c>
      <c r="V96" s="72">
        <f t="shared" si="55"/>
        <v>0</v>
      </c>
      <c r="W96" s="72">
        <f t="shared" si="55"/>
        <v>0</v>
      </c>
      <c r="X96" s="72">
        <f t="shared" si="55"/>
        <v>0</v>
      </c>
      <c r="Y96" s="72">
        <f t="shared" si="55"/>
        <v>0</v>
      </c>
      <c r="Z96" s="72">
        <f t="shared" si="55"/>
        <v>0</v>
      </c>
      <c r="AA96" s="72">
        <f t="shared" si="55"/>
        <v>0</v>
      </c>
      <c r="AB96" s="72">
        <f t="shared" si="55"/>
        <v>0</v>
      </c>
      <c r="AC96" s="72">
        <f t="shared" si="55"/>
        <v>0</v>
      </c>
      <c r="AD96" s="72">
        <f t="shared" si="55"/>
        <v>0</v>
      </c>
      <c r="AE96" s="72">
        <f t="shared" si="55"/>
        <v>0</v>
      </c>
      <c r="AF96" s="72">
        <f t="shared" si="55"/>
        <v>0</v>
      </c>
      <c r="AG96" s="72">
        <f t="shared" si="55"/>
        <v>0</v>
      </c>
      <c r="AH96" s="72">
        <f t="shared" si="55"/>
        <v>0</v>
      </c>
      <c r="AI96" s="72">
        <f t="shared" si="55"/>
        <v>0</v>
      </c>
      <c r="AJ96" s="72">
        <f t="shared" si="55"/>
        <v>0</v>
      </c>
      <c r="AK96" s="72">
        <f t="shared" si="55"/>
        <v>0</v>
      </c>
      <c r="AL96" s="72">
        <f t="shared" si="55"/>
        <v>0</v>
      </c>
      <c r="AM96" s="72">
        <f t="shared" si="55"/>
        <v>0</v>
      </c>
      <c r="AN96" s="72">
        <f t="shared" si="55"/>
        <v>0</v>
      </c>
      <c r="AO96" s="72">
        <f t="shared" si="55"/>
        <v>0</v>
      </c>
      <c r="AP96" s="72">
        <f t="shared" si="55"/>
        <v>0</v>
      </c>
      <c r="AQ96" s="72">
        <f t="shared" si="55"/>
        <v>0</v>
      </c>
      <c r="AR96" s="72">
        <f t="shared" si="55"/>
        <v>0</v>
      </c>
      <c r="AS96" s="72">
        <f t="shared" si="55"/>
        <v>0</v>
      </c>
      <c r="AT96" s="72">
        <f t="shared" si="55"/>
        <v>0</v>
      </c>
      <c r="AU96" s="72">
        <f t="shared" si="55"/>
        <v>0</v>
      </c>
      <c r="AV96" s="72">
        <f t="shared" si="55"/>
        <v>0</v>
      </c>
      <c r="AW96" s="72">
        <f t="shared" si="55"/>
        <v>0</v>
      </c>
      <c r="AX96" s="72">
        <f t="shared" si="55"/>
        <v>0</v>
      </c>
      <c r="AY96" s="72">
        <f t="shared" si="55"/>
        <v>0</v>
      </c>
      <c r="AZ96" s="72">
        <f t="shared" si="55"/>
        <v>0</v>
      </c>
      <c r="BA96" s="72">
        <f t="shared" si="55"/>
        <v>0</v>
      </c>
      <c r="BB96" s="72">
        <f t="shared" si="55"/>
        <v>0</v>
      </c>
      <c r="BC96" s="72">
        <f t="shared" si="55"/>
        <v>0</v>
      </c>
      <c r="BD96" s="72">
        <f t="shared" si="55"/>
        <v>0</v>
      </c>
      <c r="BE96" s="72">
        <f t="shared" si="55"/>
        <v>0</v>
      </c>
      <c r="BF96" s="72">
        <f t="shared" si="55"/>
        <v>0</v>
      </c>
      <c r="BG96" s="72">
        <f t="shared" si="55"/>
        <v>0</v>
      </c>
      <c r="BH96" s="72">
        <f t="shared" si="55"/>
        <v>0</v>
      </c>
      <c r="BI96" s="72">
        <f t="shared" si="55"/>
        <v>0</v>
      </c>
      <c r="BJ96" s="72">
        <f t="shared" si="55"/>
        <v>0</v>
      </c>
      <c r="BK96" s="72"/>
      <c r="BL96" s="72"/>
      <c r="BM96" s="35"/>
      <c r="BN96" s="72">
        <f t="shared" si="44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6">$N$20*(1-$B$5)/$B$3</f>
        <v>0</v>
      </c>
      <c r="P97" s="72">
        <f t="shared" si="56"/>
        <v>0</v>
      </c>
      <c r="Q97" s="72">
        <f t="shared" si="56"/>
        <v>0</v>
      </c>
      <c r="R97" s="72">
        <f t="shared" si="56"/>
        <v>0</v>
      </c>
      <c r="S97" s="72">
        <f t="shared" si="56"/>
        <v>0</v>
      </c>
      <c r="T97" s="72">
        <f t="shared" si="56"/>
        <v>0</v>
      </c>
      <c r="U97" s="72">
        <f t="shared" si="56"/>
        <v>0</v>
      </c>
      <c r="V97" s="72">
        <f t="shared" si="56"/>
        <v>0</v>
      </c>
      <c r="W97" s="72">
        <f t="shared" si="56"/>
        <v>0</v>
      </c>
      <c r="X97" s="72">
        <f t="shared" si="56"/>
        <v>0</v>
      </c>
      <c r="Y97" s="72">
        <f t="shared" si="56"/>
        <v>0</v>
      </c>
      <c r="Z97" s="72">
        <f t="shared" si="56"/>
        <v>0</v>
      </c>
      <c r="AA97" s="72">
        <f t="shared" si="56"/>
        <v>0</v>
      </c>
      <c r="AB97" s="72">
        <f t="shared" si="56"/>
        <v>0</v>
      </c>
      <c r="AC97" s="72">
        <f t="shared" si="56"/>
        <v>0</v>
      </c>
      <c r="AD97" s="72">
        <f t="shared" si="56"/>
        <v>0</v>
      </c>
      <c r="AE97" s="72">
        <f t="shared" si="56"/>
        <v>0</v>
      </c>
      <c r="AF97" s="72">
        <f t="shared" si="56"/>
        <v>0</v>
      </c>
      <c r="AG97" s="72">
        <f t="shared" si="56"/>
        <v>0</v>
      </c>
      <c r="AH97" s="72">
        <f t="shared" si="56"/>
        <v>0</v>
      </c>
      <c r="AI97" s="72">
        <f t="shared" si="56"/>
        <v>0</v>
      </c>
      <c r="AJ97" s="72">
        <f t="shared" si="56"/>
        <v>0</v>
      </c>
      <c r="AK97" s="72">
        <f t="shared" si="56"/>
        <v>0</v>
      </c>
      <c r="AL97" s="72">
        <f t="shared" si="56"/>
        <v>0</v>
      </c>
      <c r="AM97" s="72">
        <f t="shared" si="56"/>
        <v>0</v>
      </c>
      <c r="AN97" s="72">
        <f t="shared" si="56"/>
        <v>0</v>
      </c>
      <c r="AO97" s="72">
        <f t="shared" si="56"/>
        <v>0</v>
      </c>
      <c r="AP97" s="72">
        <f t="shared" si="56"/>
        <v>0</v>
      </c>
      <c r="AQ97" s="72">
        <f t="shared" si="56"/>
        <v>0</v>
      </c>
      <c r="AR97" s="72">
        <f t="shared" si="56"/>
        <v>0</v>
      </c>
      <c r="AS97" s="72">
        <f t="shared" si="56"/>
        <v>0</v>
      </c>
      <c r="AT97" s="72">
        <f t="shared" si="56"/>
        <v>0</v>
      </c>
      <c r="AU97" s="72">
        <f t="shared" si="56"/>
        <v>0</v>
      </c>
      <c r="AV97" s="72">
        <f t="shared" si="56"/>
        <v>0</v>
      </c>
      <c r="AW97" s="72">
        <f t="shared" si="56"/>
        <v>0</v>
      </c>
      <c r="AX97" s="72">
        <f t="shared" si="56"/>
        <v>0</v>
      </c>
      <c r="AY97" s="72">
        <f t="shared" si="56"/>
        <v>0</v>
      </c>
      <c r="AZ97" s="72">
        <f t="shared" si="56"/>
        <v>0</v>
      </c>
      <c r="BA97" s="72">
        <f t="shared" si="56"/>
        <v>0</v>
      </c>
      <c r="BB97" s="72">
        <f t="shared" si="56"/>
        <v>0</v>
      </c>
      <c r="BC97" s="72">
        <f t="shared" si="56"/>
        <v>0</v>
      </c>
      <c r="BD97" s="72">
        <f t="shared" si="56"/>
        <v>0</v>
      </c>
      <c r="BE97" s="72">
        <f t="shared" si="56"/>
        <v>0</v>
      </c>
      <c r="BF97" s="72">
        <f t="shared" si="56"/>
        <v>0</v>
      </c>
      <c r="BG97" s="72">
        <f t="shared" si="56"/>
        <v>0</v>
      </c>
      <c r="BH97" s="72">
        <f t="shared" si="56"/>
        <v>0</v>
      </c>
      <c r="BI97" s="72">
        <f t="shared" si="56"/>
        <v>0</v>
      </c>
      <c r="BJ97" s="72">
        <f t="shared" si="56"/>
        <v>0</v>
      </c>
      <c r="BK97" s="72">
        <f t="shared" si="56"/>
        <v>0</v>
      </c>
      <c r="BL97" s="72"/>
      <c r="BM97" s="35"/>
      <c r="BN97" s="72">
        <f t="shared" si="44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7">SUM(C85:C97)</f>
        <v>0</v>
      </c>
      <c r="D98" s="101">
        <f t="shared" si="57"/>
        <v>0</v>
      </c>
      <c r="E98" s="101">
        <f t="shared" si="57"/>
        <v>0</v>
      </c>
      <c r="F98" s="101">
        <f t="shared" si="57"/>
        <v>0</v>
      </c>
      <c r="G98" s="101">
        <f t="shared" si="57"/>
        <v>0</v>
      </c>
      <c r="H98" s="101">
        <f t="shared" si="57"/>
        <v>0</v>
      </c>
      <c r="I98" s="101">
        <f t="shared" si="57"/>
        <v>0</v>
      </c>
      <c r="J98" s="101">
        <f t="shared" si="57"/>
        <v>0</v>
      </c>
      <c r="K98" s="101">
        <f t="shared" si="57"/>
        <v>0</v>
      </c>
      <c r="L98" s="101">
        <f t="shared" si="57"/>
        <v>0</v>
      </c>
      <c r="M98" s="101">
        <f t="shared" si="57"/>
        <v>0</v>
      </c>
      <c r="N98" s="101">
        <f t="shared" si="57"/>
        <v>0</v>
      </c>
      <c r="O98" s="101">
        <f t="shared" si="57"/>
        <v>0</v>
      </c>
      <c r="P98" s="101">
        <f t="shared" si="57"/>
        <v>0</v>
      </c>
      <c r="Q98" s="101">
        <f t="shared" si="57"/>
        <v>0</v>
      </c>
      <c r="R98" s="101">
        <f t="shared" si="57"/>
        <v>0</v>
      </c>
      <c r="S98" s="101">
        <f t="shared" si="57"/>
        <v>0</v>
      </c>
      <c r="T98" s="101">
        <f t="shared" si="57"/>
        <v>0</v>
      </c>
      <c r="U98" s="101">
        <f t="shared" si="57"/>
        <v>0</v>
      </c>
      <c r="V98" s="101">
        <f t="shared" si="57"/>
        <v>0</v>
      </c>
      <c r="W98" s="101">
        <f t="shared" si="57"/>
        <v>0</v>
      </c>
      <c r="X98" s="101">
        <f t="shared" si="57"/>
        <v>0</v>
      </c>
      <c r="Y98" s="101">
        <f t="shared" si="57"/>
        <v>0</v>
      </c>
      <c r="Z98" s="101">
        <f t="shared" si="57"/>
        <v>0</v>
      </c>
      <c r="AA98" s="101">
        <f t="shared" si="57"/>
        <v>0</v>
      </c>
      <c r="AB98" s="101">
        <f t="shared" si="57"/>
        <v>0</v>
      </c>
      <c r="AC98" s="101">
        <f t="shared" si="57"/>
        <v>0</v>
      </c>
      <c r="AD98" s="101">
        <f t="shared" si="57"/>
        <v>0</v>
      </c>
      <c r="AE98" s="101">
        <f t="shared" si="57"/>
        <v>0</v>
      </c>
      <c r="AF98" s="101">
        <f t="shared" si="57"/>
        <v>0</v>
      </c>
      <c r="AG98" s="101">
        <f t="shared" si="57"/>
        <v>0</v>
      </c>
      <c r="AH98" s="101">
        <f t="shared" si="57"/>
        <v>0</v>
      </c>
      <c r="AI98" s="101">
        <f t="shared" si="57"/>
        <v>0</v>
      </c>
      <c r="AJ98" s="101">
        <f t="shared" si="57"/>
        <v>0</v>
      </c>
      <c r="AK98" s="101">
        <f t="shared" si="57"/>
        <v>0</v>
      </c>
      <c r="AL98" s="101">
        <f t="shared" si="57"/>
        <v>0</v>
      </c>
      <c r="AM98" s="101">
        <f t="shared" si="57"/>
        <v>0</v>
      </c>
      <c r="AN98" s="101">
        <f t="shared" si="57"/>
        <v>0</v>
      </c>
      <c r="AO98" s="101">
        <f t="shared" si="57"/>
        <v>0</v>
      </c>
      <c r="AP98" s="101">
        <f t="shared" si="57"/>
        <v>0</v>
      </c>
      <c r="AQ98" s="101">
        <f t="shared" si="57"/>
        <v>0</v>
      </c>
      <c r="AR98" s="101">
        <f t="shared" si="57"/>
        <v>0</v>
      </c>
      <c r="AS98" s="101">
        <f t="shared" si="57"/>
        <v>0</v>
      </c>
      <c r="AT98" s="101">
        <f t="shared" si="57"/>
        <v>0</v>
      </c>
      <c r="AU98" s="101">
        <f t="shared" si="57"/>
        <v>0</v>
      </c>
      <c r="AV98" s="101">
        <f t="shared" si="57"/>
        <v>0</v>
      </c>
      <c r="AW98" s="101">
        <f t="shared" si="57"/>
        <v>0</v>
      </c>
      <c r="AX98" s="101">
        <f t="shared" si="57"/>
        <v>0</v>
      </c>
      <c r="AY98" s="101">
        <f t="shared" si="57"/>
        <v>0</v>
      </c>
      <c r="AZ98" s="101">
        <f t="shared" si="57"/>
        <v>0</v>
      </c>
      <c r="BA98" s="101">
        <f t="shared" si="57"/>
        <v>0</v>
      </c>
      <c r="BB98" s="101">
        <f t="shared" si="57"/>
        <v>0</v>
      </c>
      <c r="BC98" s="101">
        <f t="shared" si="57"/>
        <v>0</v>
      </c>
      <c r="BD98" s="101">
        <f t="shared" si="57"/>
        <v>0</v>
      </c>
      <c r="BE98" s="101">
        <f t="shared" si="57"/>
        <v>0</v>
      </c>
      <c r="BF98" s="101">
        <f t="shared" si="57"/>
        <v>0</v>
      </c>
      <c r="BG98" s="101">
        <f t="shared" si="57"/>
        <v>0</v>
      </c>
      <c r="BH98" s="101">
        <f t="shared" si="57"/>
        <v>0</v>
      </c>
      <c r="BI98" s="101">
        <f t="shared" si="57"/>
        <v>0</v>
      </c>
      <c r="BJ98" s="101">
        <f t="shared" si="57"/>
        <v>0</v>
      </c>
      <c r="BK98" s="101">
        <f t="shared" si="57"/>
        <v>0</v>
      </c>
      <c r="BL98" s="101">
        <f t="shared" si="57"/>
        <v>0</v>
      </c>
      <c r="BM98" s="330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8">$B$20/$B$3</f>
        <v>0</v>
      </c>
      <c r="C101" s="72">
        <f t="shared" si="58"/>
        <v>0</v>
      </c>
      <c r="D101" s="72">
        <f t="shared" si="58"/>
        <v>0</v>
      </c>
      <c r="E101" s="72">
        <f t="shared" si="58"/>
        <v>0</v>
      </c>
      <c r="F101" s="72">
        <f t="shared" si="58"/>
        <v>0</v>
      </c>
      <c r="G101" s="72">
        <f t="shared" si="58"/>
        <v>0</v>
      </c>
      <c r="H101" s="72">
        <f t="shared" si="58"/>
        <v>0</v>
      </c>
      <c r="I101" s="72">
        <f t="shared" si="58"/>
        <v>0</v>
      </c>
      <c r="J101" s="72">
        <f t="shared" si="58"/>
        <v>0</v>
      </c>
      <c r="K101" s="72">
        <f t="shared" si="58"/>
        <v>0</v>
      </c>
      <c r="L101" s="72">
        <f t="shared" si="58"/>
        <v>0</v>
      </c>
      <c r="M101" s="72">
        <f t="shared" si="58"/>
        <v>0</v>
      </c>
      <c r="N101" s="72">
        <f t="shared" si="58"/>
        <v>0</v>
      </c>
      <c r="O101" s="72">
        <f t="shared" si="58"/>
        <v>0</v>
      </c>
      <c r="P101" s="72">
        <f t="shared" si="58"/>
        <v>0</v>
      </c>
      <c r="Q101" s="72">
        <f t="shared" si="58"/>
        <v>0</v>
      </c>
      <c r="R101" s="72">
        <f t="shared" si="58"/>
        <v>0</v>
      </c>
      <c r="S101" s="72">
        <f t="shared" si="58"/>
        <v>0</v>
      </c>
      <c r="T101" s="72">
        <f t="shared" si="58"/>
        <v>0</v>
      </c>
      <c r="U101" s="72">
        <f t="shared" si="58"/>
        <v>0</v>
      </c>
      <c r="V101" s="72">
        <f t="shared" si="58"/>
        <v>0</v>
      </c>
      <c r="W101" s="72">
        <f t="shared" si="58"/>
        <v>0</v>
      </c>
      <c r="X101" s="72">
        <f t="shared" si="58"/>
        <v>0</v>
      </c>
      <c r="Y101" s="72">
        <f t="shared" si="58"/>
        <v>0</v>
      </c>
      <c r="Z101" s="72">
        <f t="shared" si="58"/>
        <v>0</v>
      </c>
      <c r="AA101" s="72"/>
      <c r="AB101" s="72"/>
      <c r="AC101" s="72">
        <f t="shared" si="58"/>
        <v>0</v>
      </c>
      <c r="AD101" s="72">
        <f t="shared" si="58"/>
        <v>0</v>
      </c>
      <c r="AE101" s="72">
        <f t="shared" si="58"/>
        <v>0</v>
      </c>
      <c r="AF101" s="72">
        <f t="shared" si="58"/>
        <v>0</v>
      </c>
      <c r="AG101" s="72">
        <f t="shared" si="58"/>
        <v>0</v>
      </c>
      <c r="AH101" s="72">
        <f t="shared" si="58"/>
        <v>0</v>
      </c>
      <c r="AI101" s="72">
        <f t="shared" si="58"/>
        <v>0</v>
      </c>
      <c r="AJ101" s="72">
        <f t="shared" si="58"/>
        <v>0</v>
      </c>
      <c r="AK101" s="72">
        <f t="shared" si="58"/>
        <v>0</v>
      </c>
      <c r="AL101" s="72">
        <f t="shared" si="58"/>
        <v>0</v>
      </c>
      <c r="AM101" s="72">
        <f t="shared" si="58"/>
        <v>0</v>
      </c>
      <c r="AN101" s="72">
        <f t="shared" si="58"/>
        <v>0</v>
      </c>
      <c r="AO101" s="72">
        <f t="shared" si="58"/>
        <v>0</v>
      </c>
      <c r="AP101" s="72">
        <f t="shared" si="58"/>
        <v>0</v>
      </c>
      <c r="AQ101" s="72">
        <f t="shared" si="58"/>
        <v>0</v>
      </c>
      <c r="AR101" s="72">
        <f t="shared" si="58"/>
        <v>0</v>
      </c>
      <c r="AS101" s="72">
        <f t="shared" si="58"/>
        <v>0</v>
      </c>
      <c r="AT101" s="72">
        <f t="shared" si="58"/>
        <v>0</v>
      </c>
      <c r="AU101" s="72">
        <f t="shared" si="58"/>
        <v>0</v>
      </c>
      <c r="AV101" s="72">
        <f t="shared" si="58"/>
        <v>0</v>
      </c>
      <c r="AW101" s="72">
        <f t="shared" si="58"/>
        <v>0</v>
      </c>
      <c r="AX101" s="72">
        <f t="shared" si="58"/>
        <v>0</v>
      </c>
      <c r="AY101" s="72">
        <f t="shared" si="58"/>
        <v>0</v>
      </c>
      <c r="AZ101" s="72">
        <f t="shared" si="58"/>
        <v>0</v>
      </c>
      <c r="BA101" s="72">
        <f t="shared" si="58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9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0">$C$20/$B$3</f>
        <v>0</v>
      </c>
      <c r="D102" s="72">
        <f t="shared" si="60"/>
        <v>0</v>
      </c>
      <c r="E102" s="72">
        <f t="shared" si="60"/>
        <v>0</v>
      </c>
      <c r="F102" s="72">
        <f t="shared" si="60"/>
        <v>0</v>
      </c>
      <c r="G102" s="72">
        <f t="shared" si="60"/>
        <v>0</v>
      </c>
      <c r="H102" s="72">
        <f t="shared" si="60"/>
        <v>0</v>
      </c>
      <c r="I102" s="72">
        <f t="shared" si="60"/>
        <v>0</v>
      </c>
      <c r="J102" s="72">
        <f t="shared" si="60"/>
        <v>0</v>
      </c>
      <c r="K102" s="72">
        <f t="shared" si="60"/>
        <v>0</v>
      </c>
      <c r="L102" s="72">
        <f t="shared" si="60"/>
        <v>0</v>
      </c>
      <c r="M102" s="72">
        <f t="shared" si="60"/>
        <v>0</v>
      </c>
      <c r="N102" s="72">
        <f t="shared" si="60"/>
        <v>0</v>
      </c>
      <c r="O102" s="72">
        <f t="shared" si="60"/>
        <v>0</v>
      </c>
      <c r="P102" s="72">
        <f t="shared" si="60"/>
        <v>0</v>
      </c>
      <c r="Q102" s="72">
        <f t="shared" si="60"/>
        <v>0</v>
      </c>
      <c r="R102" s="72">
        <f t="shared" si="60"/>
        <v>0</v>
      </c>
      <c r="S102" s="72">
        <f t="shared" si="60"/>
        <v>0</v>
      </c>
      <c r="T102" s="72">
        <f t="shared" si="60"/>
        <v>0</v>
      </c>
      <c r="U102" s="72">
        <f t="shared" si="60"/>
        <v>0</v>
      </c>
      <c r="V102" s="72">
        <f t="shared" si="60"/>
        <v>0</v>
      </c>
      <c r="W102" s="72">
        <f t="shared" si="60"/>
        <v>0</v>
      </c>
      <c r="X102" s="72">
        <f t="shared" si="60"/>
        <v>0</v>
      </c>
      <c r="Y102" s="72">
        <f t="shared" si="60"/>
        <v>0</v>
      </c>
      <c r="Z102" s="72">
        <f t="shared" si="60"/>
        <v>0</v>
      </c>
      <c r="AA102" s="72">
        <f t="shared" si="60"/>
        <v>0</v>
      </c>
      <c r="AB102" s="72"/>
      <c r="AC102" s="72">
        <f t="shared" si="60"/>
        <v>0</v>
      </c>
      <c r="AD102" s="72">
        <f t="shared" si="60"/>
        <v>0</v>
      </c>
      <c r="AE102" s="72">
        <f t="shared" si="60"/>
        <v>0</v>
      </c>
      <c r="AF102" s="72">
        <f t="shared" si="60"/>
        <v>0</v>
      </c>
      <c r="AG102" s="72">
        <f t="shared" si="60"/>
        <v>0</v>
      </c>
      <c r="AH102" s="72">
        <f t="shared" si="60"/>
        <v>0</v>
      </c>
      <c r="AI102" s="72">
        <f t="shared" si="60"/>
        <v>0</v>
      </c>
      <c r="AJ102" s="72">
        <f t="shared" si="60"/>
        <v>0</v>
      </c>
      <c r="AK102" s="72">
        <f t="shared" si="60"/>
        <v>0</v>
      </c>
      <c r="AL102" s="72">
        <f t="shared" si="60"/>
        <v>0</v>
      </c>
      <c r="AM102" s="72">
        <f t="shared" si="60"/>
        <v>0</v>
      </c>
      <c r="AN102" s="72">
        <f t="shared" si="60"/>
        <v>0</v>
      </c>
      <c r="AO102" s="72">
        <f t="shared" si="60"/>
        <v>0</v>
      </c>
      <c r="AP102" s="72">
        <f t="shared" si="60"/>
        <v>0</v>
      </c>
      <c r="AQ102" s="72">
        <f t="shared" si="60"/>
        <v>0</v>
      </c>
      <c r="AR102" s="72">
        <f t="shared" si="60"/>
        <v>0</v>
      </c>
      <c r="AS102" s="72">
        <f t="shared" si="60"/>
        <v>0</v>
      </c>
      <c r="AT102" s="72">
        <f t="shared" si="60"/>
        <v>0</v>
      </c>
      <c r="AU102" s="72">
        <f t="shared" si="60"/>
        <v>0</v>
      </c>
      <c r="AV102" s="72">
        <f t="shared" si="60"/>
        <v>0</v>
      </c>
      <c r="AW102" s="72">
        <f t="shared" si="60"/>
        <v>0</v>
      </c>
      <c r="AX102" s="72">
        <f t="shared" si="60"/>
        <v>0</v>
      </c>
      <c r="AY102" s="72">
        <f t="shared" si="60"/>
        <v>0</v>
      </c>
      <c r="AZ102" s="72">
        <f t="shared" si="60"/>
        <v>0</v>
      </c>
      <c r="BA102" s="72">
        <f t="shared" si="60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9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1">$D$20/$B$3</f>
        <v>0</v>
      </c>
      <c r="E103" s="72">
        <f t="shared" si="61"/>
        <v>0</v>
      </c>
      <c r="F103" s="72">
        <f t="shared" si="61"/>
        <v>0</v>
      </c>
      <c r="G103" s="72">
        <f t="shared" si="61"/>
        <v>0</v>
      </c>
      <c r="H103" s="72">
        <f t="shared" si="61"/>
        <v>0</v>
      </c>
      <c r="I103" s="72">
        <f t="shared" si="61"/>
        <v>0</v>
      </c>
      <c r="J103" s="72">
        <f t="shared" si="61"/>
        <v>0</v>
      </c>
      <c r="K103" s="72">
        <f t="shared" si="61"/>
        <v>0</v>
      </c>
      <c r="L103" s="72">
        <f t="shared" si="61"/>
        <v>0</v>
      </c>
      <c r="M103" s="72">
        <f t="shared" si="61"/>
        <v>0</v>
      </c>
      <c r="N103" s="72">
        <f t="shared" si="61"/>
        <v>0</v>
      </c>
      <c r="O103" s="72">
        <f t="shared" si="61"/>
        <v>0</v>
      </c>
      <c r="P103" s="72">
        <f t="shared" si="61"/>
        <v>0</v>
      </c>
      <c r="Q103" s="72">
        <f t="shared" si="61"/>
        <v>0</v>
      </c>
      <c r="R103" s="72">
        <f t="shared" si="61"/>
        <v>0</v>
      </c>
      <c r="S103" s="72">
        <f t="shared" si="61"/>
        <v>0</v>
      </c>
      <c r="T103" s="72">
        <f t="shared" si="61"/>
        <v>0</v>
      </c>
      <c r="U103" s="72">
        <f t="shared" si="61"/>
        <v>0</v>
      </c>
      <c r="V103" s="72">
        <f t="shared" si="61"/>
        <v>0</v>
      </c>
      <c r="W103" s="72">
        <f t="shared" si="61"/>
        <v>0</v>
      </c>
      <c r="X103" s="72">
        <f t="shared" si="61"/>
        <v>0</v>
      </c>
      <c r="Y103" s="72">
        <f t="shared" si="61"/>
        <v>0</v>
      </c>
      <c r="Z103" s="72">
        <f t="shared" si="61"/>
        <v>0</v>
      </c>
      <c r="AA103" s="72">
        <f t="shared" si="61"/>
        <v>0</v>
      </c>
      <c r="AB103" s="72">
        <f t="shared" si="61"/>
        <v>0</v>
      </c>
      <c r="AC103" s="72">
        <f t="shared" si="61"/>
        <v>0</v>
      </c>
      <c r="AD103" s="72">
        <f t="shared" si="61"/>
        <v>0</v>
      </c>
      <c r="AE103" s="72">
        <f t="shared" si="61"/>
        <v>0</v>
      </c>
      <c r="AF103" s="72">
        <f t="shared" si="61"/>
        <v>0</v>
      </c>
      <c r="AG103" s="72">
        <f t="shared" si="61"/>
        <v>0</v>
      </c>
      <c r="AH103" s="72">
        <f t="shared" si="61"/>
        <v>0</v>
      </c>
      <c r="AI103" s="72">
        <f t="shared" si="61"/>
        <v>0</v>
      </c>
      <c r="AJ103" s="72">
        <f t="shared" si="61"/>
        <v>0</v>
      </c>
      <c r="AK103" s="72">
        <f t="shared" si="61"/>
        <v>0</v>
      </c>
      <c r="AL103" s="72">
        <f t="shared" si="61"/>
        <v>0</v>
      </c>
      <c r="AM103" s="72">
        <f t="shared" si="61"/>
        <v>0</v>
      </c>
      <c r="AN103" s="72">
        <f t="shared" si="61"/>
        <v>0</v>
      </c>
      <c r="AO103" s="72">
        <f t="shared" si="61"/>
        <v>0</v>
      </c>
      <c r="AP103" s="72">
        <f t="shared" si="61"/>
        <v>0</v>
      </c>
      <c r="AQ103" s="72">
        <f t="shared" si="61"/>
        <v>0</v>
      </c>
      <c r="AR103" s="72">
        <f t="shared" si="61"/>
        <v>0</v>
      </c>
      <c r="AS103" s="72">
        <f t="shared" si="61"/>
        <v>0</v>
      </c>
      <c r="AT103" s="72">
        <f t="shared" si="61"/>
        <v>0</v>
      </c>
      <c r="AU103" s="72">
        <f t="shared" si="61"/>
        <v>0</v>
      </c>
      <c r="AV103" s="72">
        <f t="shared" si="61"/>
        <v>0</v>
      </c>
      <c r="AW103" s="72">
        <f t="shared" si="61"/>
        <v>0</v>
      </c>
      <c r="AX103" s="72">
        <f t="shared" si="61"/>
        <v>0</v>
      </c>
      <c r="AY103" s="72">
        <f t="shared" si="61"/>
        <v>0</v>
      </c>
      <c r="AZ103" s="72">
        <f t="shared" si="61"/>
        <v>0</v>
      </c>
      <c r="BA103" s="72">
        <f t="shared" si="61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9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2">$E$20/$B$3</f>
        <v>0</v>
      </c>
      <c r="F104" s="72">
        <f t="shared" si="62"/>
        <v>0</v>
      </c>
      <c r="G104" s="72">
        <f t="shared" si="62"/>
        <v>0</v>
      </c>
      <c r="H104" s="72">
        <f t="shared" si="62"/>
        <v>0</v>
      </c>
      <c r="I104" s="72">
        <f t="shared" si="62"/>
        <v>0</v>
      </c>
      <c r="J104" s="72">
        <f t="shared" si="62"/>
        <v>0</v>
      </c>
      <c r="K104" s="72">
        <f t="shared" si="62"/>
        <v>0</v>
      </c>
      <c r="L104" s="72">
        <f t="shared" si="62"/>
        <v>0</v>
      </c>
      <c r="M104" s="72">
        <f t="shared" si="62"/>
        <v>0</v>
      </c>
      <c r="N104" s="72">
        <f t="shared" si="62"/>
        <v>0</v>
      </c>
      <c r="O104" s="72">
        <f t="shared" si="62"/>
        <v>0</v>
      </c>
      <c r="P104" s="72">
        <f t="shared" si="62"/>
        <v>0</v>
      </c>
      <c r="Q104" s="72">
        <f t="shared" si="62"/>
        <v>0</v>
      </c>
      <c r="R104" s="72">
        <f t="shared" si="62"/>
        <v>0</v>
      </c>
      <c r="S104" s="72">
        <f t="shared" si="62"/>
        <v>0</v>
      </c>
      <c r="T104" s="72">
        <f t="shared" si="62"/>
        <v>0</v>
      </c>
      <c r="U104" s="72">
        <f t="shared" si="62"/>
        <v>0</v>
      </c>
      <c r="V104" s="72">
        <f t="shared" si="62"/>
        <v>0</v>
      </c>
      <c r="W104" s="72">
        <f t="shared" si="62"/>
        <v>0</v>
      </c>
      <c r="X104" s="72">
        <f t="shared" si="62"/>
        <v>0</v>
      </c>
      <c r="Y104" s="72">
        <f t="shared" si="62"/>
        <v>0</v>
      </c>
      <c r="Z104" s="72">
        <f t="shared" si="62"/>
        <v>0</v>
      </c>
      <c r="AA104" s="72">
        <f t="shared" si="62"/>
        <v>0</v>
      </c>
      <c r="AB104" s="72">
        <f t="shared" si="62"/>
        <v>0</v>
      </c>
      <c r="AC104" s="72">
        <f t="shared" si="62"/>
        <v>0</v>
      </c>
      <c r="AD104" s="72">
        <f t="shared" si="62"/>
        <v>0</v>
      </c>
      <c r="AE104" s="72">
        <f t="shared" si="62"/>
        <v>0</v>
      </c>
      <c r="AF104" s="72">
        <f t="shared" si="62"/>
        <v>0</v>
      </c>
      <c r="AG104" s="72">
        <f t="shared" si="62"/>
        <v>0</v>
      </c>
      <c r="AH104" s="72">
        <f t="shared" si="62"/>
        <v>0</v>
      </c>
      <c r="AI104" s="72">
        <f t="shared" si="62"/>
        <v>0</v>
      </c>
      <c r="AJ104" s="72">
        <f t="shared" si="62"/>
        <v>0</v>
      </c>
      <c r="AK104" s="72">
        <f t="shared" si="62"/>
        <v>0</v>
      </c>
      <c r="AL104" s="72">
        <f t="shared" si="62"/>
        <v>0</v>
      </c>
      <c r="AM104" s="72">
        <f t="shared" si="62"/>
        <v>0</v>
      </c>
      <c r="AN104" s="72">
        <f t="shared" si="62"/>
        <v>0</v>
      </c>
      <c r="AO104" s="72">
        <f t="shared" si="62"/>
        <v>0</v>
      </c>
      <c r="AP104" s="72">
        <f t="shared" si="62"/>
        <v>0</v>
      </c>
      <c r="AQ104" s="72">
        <f t="shared" si="62"/>
        <v>0</v>
      </c>
      <c r="AR104" s="72">
        <f t="shared" si="62"/>
        <v>0</v>
      </c>
      <c r="AS104" s="72">
        <f t="shared" si="62"/>
        <v>0</v>
      </c>
      <c r="AT104" s="72">
        <f t="shared" si="62"/>
        <v>0</v>
      </c>
      <c r="AU104" s="72">
        <f t="shared" si="62"/>
        <v>0</v>
      </c>
      <c r="AV104" s="72">
        <f t="shared" si="62"/>
        <v>0</v>
      </c>
      <c r="AW104" s="72">
        <f t="shared" si="62"/>
        <v>0</v>
      </c>
      <c r="AX104" s="72">
        <f t="shared" si="62"/>
        <v>0</v>
      </c>
      <c r="AY104" s="72">
        <f t="shared" si="62"/>
        <v>0</v>
      </c>
      <c r="AZ104" s="72">
        <f t="shared" si="62"/>
        <v>0</v>
      </c>
      <c r="BA104" s="72">
        <f t="shared" si="62"/>
        <v>0</v>
      </c>
      <c r="BB104" s="72">
        <f t="shared" si="62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9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3">$F$20/$B$3</f>
        <v>0</v>
      </c>
      <c r="G105" s="72">
        <f t="shared" si="63"/>
        <v>0</v>
      </c>
      <c r="H105" s="72">
        <f t="shared" si="63"/>
        <v>0</v>
      </c>
      <c r="I105" s="72">
        <f t="shared" si="63"/>
        <v>0</v>
      </c>
      <c r="J105" s="72">
        <f t="shared" si="63"/>
        <v>0</v>
      </c>
      <c r="K105" s="72">
        <f t="shared" si="63"/>
        <v>0</v>
      </c>
      <c r="L105" s="72">
        <f t="shared" si="63"/>
        <v>0</v>
      </c>
      <c r="M105" s="72">
        <f t="shared" si="63"/>
        <v>0</v>
      </c>
      <c r="N105" s="72">
        <f t="shared" si="63"/>
        <v>0</v>
      </c>
      <c r="O105" s="72">
        <f t="shared" si="63"/>
        <v>0</v>
      </c>
      <c r="P105" s="72">
        <f t="shared" si="63"/>
        <v>0</v>
      </c>
      <c r="Q105" s="72">
        <f t="shared" si="63"/>
        <v>0</v>
      </c>
      <c r="R105" s="72">
        <f t="shared" si="63"/>
        <v>0</v>
      </c>
      <c r="S105" s="72">
        <f t="shared" si="63"/>
        <v>0</v>
      </c>
      <c r="T105" s="72">
        <f t="shared" si="63"/>
        <v>0</v>
      </c>
      <c r="U105" s="72">
        <f t="shared" si="63"/>
        <v>0</v>
      </c>
      <c r="V105" s="72">
        <f t="shared" si="63"/>
        <v>0</v>
      </c>
      <c r="W105" s="72">
        <f t="shared" si="63"/>
        <v>0</v>
      </c>
      <c r="X105" s="72">
        <f t="shared" si="63"/>
        <v>0</v>
      </c>
      <c r="Y105" s="72">
        <f t="shared" si="63"/>
        <v>0</v>
      </c>
      <c r="Z105" s="72">
        <f t="shared" si="63"/>
        <v>0</v>
      </c>
      <c r="AA105" s="72">
        <f t="shared" si="63"/>
        <v>0</v>
      </c>
      <c r="AB105" s="72">
        <f t="shared" si="63"/>
        <v>0</v>
      </c>
      <c r="AC105" s="72">
        <f t="shared" si="63"/>
        <v>0</v>
      </c>
      <c r="AD105" s="72">
        <f t="shared" si="63"/>
        <v>0</v>
      </c>
      <c r="AE105" s="72">
        <f t="shared" si="63"/>
        <v>0</v>
      </c>
      <c r="AF105" s="72">
        <f t="shared" si="63"/>
        <v>0</v>
      </c>
      <c r="AG105" s="72">
        <f t="shared" si="63"/>
        <v>0</v>
      </c>
      <c r="AH105" s="72">
        <f t="shared" si="63"/>
        <v>0</v>
      </c>
      <c r="AI105" s="72">
        <f t="shared" si="63"/>
        <v>0</v>
      </c>
      <c r="AJ105" s="72">
        <f t="shared" si="63"/>
        <v>0</v>
      </c>
      <c r="AK105" s="72">
        <f t="shared" si="63"/>
        <v>0</v>
      </c>
      <c r="AL105" s="72">
        <f t="shared" si="63"/>
        <v>0</v>
      </c>
      <c r="AM105" s="72">
        <f t="shared" si="63"/>
        <v>0</v>
      </c>
      <c r="AN105" s="72">
        <f t="shared" si="63"/>
        <v>0</v>
      </c>
      <c r="AO105" s="72">
        <f t="shared" si="63"/>
        <v>0</v>
      </c>
      <c r="AP105" s="72">
        <f t="shared" si="63"/>
        <v>0</v>
      </c>
      <c r="AQ105" s="72">
        <f t="shared" si="63"/>
        <v>0</v>
      </c>
      <c r="AR105" s="72">
        <f t="shared" si="63"/>
        <v>0</v>
      </c>
      <c r="AS105" s="72">
        <f t="shared" si="63"/>
        <v>0</v>
      </c>
      <c r="AT105" s="72">
        <f t="shared" si="63"/>
        <v>0</v>
      </c>
      <c r="AU105" s="72">
        <f t="shared" si="63"/>
        <v>0</v>
      </c>
      <c r="AV105" s="72">
        <f t="shared" si="63"/>
        <v>0</v>
      </c>
      <c r="AW105" s="72">
        <f t="shared" si="63"/>
        <v>0</v>
      </c>
      <c r="AX105" s="72">
        <f t="shared" si="63"/>
        <v>0</v>
      </c>
      <c r="AY105" s="72">
        <f t="shared" si="63"/>
        <v>0</v>
      </c>
      <c r="AZ105" s="72">
        <f t="shared" si="63"/>
        <v>0</v>
      </c>
      <c r="BA105" s="72">
        <f t="shared" si="63"/>
        <v>0</v>
      </c>
      <c r="BB105" s="72">
        <f t="shared" si="63"/>
        <v>0</v>
      </c>
      <c r="BC105" s="72">
        <f t="shared" si="63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9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4">$G$20/$B$3</f>
        <v>0</v>
      </c>
      <c r="H106" s="72">
        <f t="shared" si="64"/>
        <v>0</v>
      </c>
      <c r="I106" s="72">
        <f t="shared" si="64"/>
        <v>0</v>
      </c>
      <c r="J106" s="72">
        <f t="shared" si="64"/>
        <v>0</v>
      </c>
      <c r="K106" s="72">
        <f t="shared" si="64"/>
        <v>0</v>
      </c>
      <c r="L106" s="72">
        <f t="shared" si="64"/>
        <v>0</v>
      </c>
      <c r="M106" s="72">
        <f t="shared" si="64"/>
        <v>0</v>
      </c>
      <c r="N106" s="72">
        <f t="shared" si="64"/>
        <v>0</v>
      </c>
      <c r="O106" s="72">
        <f t="shared" si="64"/>
        <v>0</v>
      </c>
      <c r="P106" s="72">
        <f t="shared" si="64"/>
        <v>0</v>
      </c>
      <c r="Q106" s="72">
        <f t="shared" si="64"/>
        <v>0</v>
      </c>
      <c r="R106" s="72">
        <f t="shared" si="64"/>
        <v>0</v>
      </c>
      <c r="S106" s="72">
        <f t="shared" si="64"/>
        <v>0</v>
      </c>
      <c r="T106" s="72">
        <f t="shared" si="64"/>
        <v>0</v>
      </c>
      <c r="U106" s="72">
        <f t="shared" si="64"/>
        <v>0</v>
      </c>
      <c r="V106" s="72">
        <f t="shared" si="64"/>
        <v>0</v>
      </c>
      <c r="W106" s="72">
        <f t="shared" si="64"/>
        <v>0</v>
      </c>
      <c r="X106" s="72">
        <f t="shared" si="64"/>
        <v>0</v>
      </c>
      <c r="Y106" s="72">
        <f t="shared" si="64"/>
        <v>0</v>
      </c>
      <c r="Z106" s="72">
        <f t="shared" si="64"/>
        <v>0</v>
      </c>
      <c r="AA106" s="72">
        <f t="shared" si="64"/>
        <v>0</v>
      </c>
      <c r="AB106" s="72">
        <f t="shared" si="64"/>
        <v>0</v>
      </c>
      <c r="AC106" s="72">
        <f t="shared" si="64"/>
        <v>0</v>
      </c>
      <c r="AD106" s="72">
        <f t="shared" si="64"/>
        <v>0</v>
      </c>
      <c r="AE106" s="72">
        <f t="shared" si="64"/>
        <v>0</v>
      </c>
      <c r="AF106" s="72">
        <f t="shared" si="64"/>
        <v>0</v>
      </c>
      <c r="AG106" s="72">
        <f t="shared" si="64"/>
        <v>0</v>
      </c>
      <c r="AH106" s="72">
        <f t="shared" si="64"/>
        <v>0</v>
      </c>
      <c r="AI106" s="72">
        <f t="shared" si="64"/>
        <v>0</v>
      </c>
      <c r="AJ106" s="72">
        <f t="shared" si="64"/>
        <v>0</v>
      </c>
      <c r="AK106" s="72">
        <f t="shared" si="64"/>
        <v>0</v>
      </c>
      <c r="AL106" s="72">
        <f t="shared" si="64"/>
        <v>0</v>
      </c>
      <c r="AM106" s="72">
        <f t="shared" si="64"/>
        <v>0</v>
      </c>
      <c r="AN106" s="72">
        <f t="shared" si="64"/>
        <v>0</v>
      </c>
      <c r="AO106" s="72">
        <f t="shared" si="64"/>
        <v>0</v>
      </c>
      <c r="AP106" s="72">
        <f t="shared" si="64"/>
        <v>0</v>
      </c>
      <c r="AQ106" s="72">
        <f t="shared" si="64"/>
        <v>0</v>
      </c>
      <c r="AR106" s="72">
        <f t="shared" si="64"/>
        <v>0</v>
      </c>
      <c r="AS106" s="72">
        <f t="shared" si="64"/>
        <v>0</v>
      </c>
      <c r="AT106" s="72">
        <f t="shared" si="64"/>
        <v>0</v>
      </c>
      <c r="AU106" s="72">
        <f t="shared" si="64"/>
        <v>0</v>
      </c>
      <c r="AV106" s="72">
        <f t="shared" si="64"/>
        <v>0</v>
      </c>
      <c r="AW106" s="72">
        <f t="shared" si="64"/>
        <v>0</v>
      </c>
      <c r="AX106" s="72">
        <f t="shared" si="64"/>
        <v>0</v>
      </c>
      <c r="AY106" s="72">
        <f t="shared" si="64"/>
        <v>0</v>
      </c>
      <c r="AZ106" s="72">
        <f t="shared" si="64"/>
        <v>0</v>
      </c>
      <c r="BA106" s="72">
        <f t="shared" si="64"/>
        <v>0</v>
      </c>
      <c r="BB106" s="72">
        <f t="shared" si="64"/>
        <v>0</v>
      </c>
      <c r="BC106" s="72">
        <f t="shared" si="64"/>
        <v>0</v>
      </c>
      <c r="BD106" s="72">
        <f t="shared" si="64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9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5">$H$20/$B$3</f>
        <v>0</v>
      </c>
      <c r="I107" s="72">
        <f t="shared" si="65"/>
        <v>0</v>
      </c>
      <c r="J107" s="72">
        <f t="shared" si="65"/>
        <v>0</v>
      </c>
      <c r="K107" s="72">
        <f t="shared" si="65"/>
        <v>0</v>
      </c>
      <c r="L107" s="72">
        <f t="shared" si="65"/>
        <v>0</v>
      </c>
      <c r="M107" s="72">
        <f t="shared" si="65"/>
        <v>0</v>
      </c>
      <c r="N107" s="72">
        <f t="shared" si="65"/>
        <v>0</v>
      </c>
      <c r="O107" s="72">
        <f t="shared" si="65"/>
        <v>0</v>
      </c>
      <c r="P107" s="72">
        <f t="shared" si="65"/>
        <v>0</v>
      </c>
      <c r="Q107" s="72">
        <f t="shared" si="65"/>
        <v>0</v>
      </c>
      <c r="R107" s="72">
        <f t="shared" si="65"/>
        <v>0</v>
      </c>
      <c r="S107" s="72">
        <f t="shared" si="65"/>
        <v>0</v>
      </c>
      <c r="T107" s="72">
        <f t="shared" si="65"/>
        <v>0</v>
      </c>
      <c r="U107" s="72">
        <f t="shared" si="65"/>
        <v>0</v>
      </c>
      <c r="V107" s="72">
        <f t="shared" si="65"/>
        <v>0</v>
      </c>
      <c r="W107" s="72">
        <f t="shared" si="65"/>
        <v>0</v>
      </c>
      <c r="X107" s="72">
        <f t="shared" si="65"/>
        <v>0</v>
      </c>
      <c r="Y107" s="72">
        <f t="shared" si="65"/>
        <v>0</v>
      </c>
      <c r="Z107" s="72">
        <f t="shared" si="65"/>
        <v>0</v>
      </c>
      <c r="AA107" s="72">
        <f t="shared" si="65"/>
        <v>0</v>
      </c>
      <c r="AB107" s="72">
        <f t="shared" si="65"/>
        <v>0</v>
      </c>
      <c r="AC107" s="72">
        <f t="shared" si="65"/>
        <v>0</v>
      </c>
      <c r="AD107" s="72">
        <f t="shared" si="65"/>
        <v>0</v>
      </c>
      <c r="AE107" s="72">
        <f t="shared" si="65"/>
        <v>0</v>
      </c>
      <c r="AF107" s="72">
        <f t="shared" si="65"/>
        <v>0</v>
      </c>
      <c r="AG107" s="72">
        <f t="shared" si="65"/>
        <v>0</v>
      </c>
      <c r="AH107" s="72">
        <f t="shared" si="65"/>
        <v>0</v>
      </c>
      <c r="AI107" s="72">
        <f t="shared" si="65"/>
        <v>0</v>
      </c>
      <c r="AJ107" s="72">
        <f t="shared" si="65"/>
        <v>0</v>
      </c>
      <c r="AK107" s="72">
        <f t="shared" si="65"/>
        <v>0</v>
      </c>
      <c r="AL107" s="72">
        <f t="shared" si="65"/>
        <v>0</v>
      </c>
      <c r="AM107" s="72">
        <f t="shared" si="65"/>
        <v>0</v>
      </c>
      <c r="AN107" s="72">
        <f t="shared" si="65"/>
        <v>0</v>
      </c>
      <c r="AO107" s="72">
        <f t="shared" si="65"/>
        <v>0</v>
      </c>
      <c r="AP107" s="72">
        <f t="shared" si="65"/>
        <v>0</v>
      </c>
      <c r="AQ107" s="72">
        <f t="shared" si="65"/>
        <v>0</v>
      </c>
      <c r="AR107" s="72">
        <f t="shared" si="65"/>
        <v>0</v>
      </c>
      <c r="AS107" s="72">
        <f t="shared" si="65"/>
        <v>0</v>
      </c>
      <c r="AT107" s="72">
        <f t="shared" si="65"/>
        <v>0</v>
      </c>
      <c r="AU107" s="72">
        <f t="shared" si="65"/>
        <v>0</v>
      </c>
      <c r="AV107" s="72">
        <f t="shared" si="65"/>
        <v>0</v>
      </c>
      <c r="AW107" s="72">
        <f t="shared" si="65"/>
        <v>0</v>
      </c>
      <c r="AX107" s="72">
        <f t="shared" si="65"/>
        <v>0</v>
      </c>
      <c r="AY107" s="72">
        <f t="shared" si="65"/>
        <v>0</v>
      </c>
      <c r="AZ107" s="72">
        <f t="shared" si="65"/>
        <v>0</v>
      </c>
      <c r="BA107" s="72">
        <f t="shared" si="65"/>
        <v>0</v>
      </c>
      <c r="BB107" s="72">
        <f t="shared" si="65"/>
        <v>0</v>
      </c>
      <c r="BC107" s="72">
        <f t="shared" si="65"/>
        <v>0</v>
      </c>
      <c r="BD107" s="72">
        <f t="shared" si="65"/>
        <v>0</v>
      </c>
      <c r="BE107" s="72">
        <f t="shared" si="65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9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6">$I$20/$B$3</f>
        <v>0</v>
      </c>
      <c r="J108" s="72">
        <f t="shared" si="66"/>
        <v>0</v>
      </c>
      <c r="K108" s="72">
        <f t="shared" si="66"/>
        <v>0</v>
      </c>
      <c r="L108" s="72">
        <f t="shared" si="66"/>
        <v>0</v>
      </c>
      <c r="M108" s="72">
        <f t="shared" si="66"/>
        <v>0</v>
      </c>
      <c r="N108" s="72">
        <f t="shared" si="66"/>
        <v>0</v>
      </c>
      <c r="O108" s="72">
        <f t="shared" si="66"/>
        <v>0</v>
      </c>
      <c r="P108" s="72">
        <f t="shared" si="66"/>
        <v>0</v>
      </c>
      <c r="Q108" s="72">
        <f t="shared" si="66"/>
        <v>0</v>
      </c>
      <c r="R108" s="72">
        <f t="shared" si="66"/>
        <v>0</v>
      </c>
      <c r="S108" s="72">
        <f t="shared" si="66"/>
        <v>0</v>
      </c>
      <c r="T108" s="72">
        <f t="shared" si="66"/>
        <v>0</v>
      </c>
      <c r="U108" s="72">
        <f t="shared" si="66"/>
        <v>0</v>
      </c>
      <c r="V108" s="72">
        <f t="shared" si="66"/>
        <v>0</v>
      </c>
      <c r="W108" s="72">
        <f t="shared" si="66"/>
        <v>0</v>
      </c>
      <c r="X108" s="72">
        <f t="shared" si="66"/>
        <v>0</v>
      </c>
      <c r="Y108" s="72">
        <f t="shared" si="66"/>
        <v>0</v>
      </c>
      <c r="Z108" s="72">
        <f t="shared" si="66"/>
        <v>0</v>
      </c>
      <c r="AA108" s="72">
        <f t="shared" si="66"/>
        <v>0</v>
      </c>
      <c r="AB108" s="72">
        <f t="shared" si="66"/>
        <v>0</v>
      </c>
      <c r="AC108" s="72">
        <f t="shared" si="66"/>
        <v>0</v>
      </c>
      <c r="AD108" s="72">
        <f t="shared" si="66"/>
        <v>0</v>
      </c>
      <c r="AE108" s="72">
        <f t="shared" si="66"/>
        <v>0</v>
      </c>
      <c r="AF108" s="72">
        <f t="shared" si="66"/>
        <v>0</v>
      </c>
      <c r="AG108" s="72">
        <f t="shared" si="66"/>
        <v>0</v>
      </c>
      <c r="AH108" s="72">
        <f t="shared" si="66"/>
        <v>0</v>
      </c>
      <c r="AI108" s="72">
        <f t="shared" si="66"/>
        <v>0</v>
      </c>
      <c r="AJ108" s="72">
        <f t="shared" si="66"/>
        <v>0</v>
      </c>
      <c r="AK108" s="72">
        <f t="shared" si="66"/>
        <v>0</v>
      </c>
      <c r="AL108" s="72">
        <f t="shared" si="66"/>
        <v>0</v>
      </c>
      <c r="AM108" s="72">
        <f t="shared" si="66"/>
        <v>0</v>
      </c>
      <c r="AN108" s="72">
        <f t="shared" si="66"/>
        <v>0</v>
      </c>
      <c r="AO108" s="72">
        <f t="shared" si="66"/>
        <v>0</v>
      </c>
      <c r="AP108" s="72">
        <f t="shared" si="66"/>
        <v>0</v>
      </c>
      <c r="AQ108" s="72">
        <f t="shared" si="66"/>
        <v>0</v>
      </c>
      <c r="AR108" s="72">
        <f t="shared" si="66"/>
        <v>0</v>
      </c>
      <c r="AS108" s="72">
        <f t="shared" si="66"/>
        <v>0</v>
      </c>
      <c r="AT108" s="72">
        <f t="shared" si="66"/>
        <v>0</v>
      </c>
      <c r="AU108" s="72">
        <f t="shared" si="66"/>
        <v>0</v>
      </c>
      <c r="AV108" s="72">
        <f t="shared" si="66"/>
        <v>0</v>
      </c>
      <c r="AW108" s="72">
        <f t="shared" si="66"/>
        <v>0</v>
      </c>
      <c r="AX108" s="72">
        <f t="shared" si="66"/>
        <v>0</v>
      </c>
      <c r="AY108" s="72">
        <f t="shared" si="66"/>
        <v>0</v>
      </c>
      <c r="AZ108" s="72">
        <f t="shared" si="66"/>
        <v>0</v>
      </c>
      <c r="BA108" s="72">
        <f t="shared" si="66"/>
        <v>0</v>
      </c>
      <c r="BB108" s="72">
        <f t="shared" si="66"/>
        <v>0</v>
      </c>
      <c r="BC108" s="72">
        <f t="shared" si="66"/>
        <v>0</v>
      </c>
      <c r="BD108" s="72">
        <f t="shared" si="66"/>
        <v>0</v>
      </c>
      <c r="BE108" s="72">
        <f t="shared" si="66"/>
        <v>0</v>
      </c>
      <c r="BF108" s="72">
        <f t="shared" si="66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9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7">$J$20/$B$3</f>
        <v>0</v>
      </c>
      <c r="P109" s="72">
        <f t="shared" si="67"/>
        <v>0</v>
      </c>
      <c r="Q109" s="72">
        <f t="shared" si="67"/>
        <v>0</v>
      </c>
      <c r="R109" s="72">
        <f t="shared" si="67"/>
        <v>0</v>
      </c>
      <c r="S109" s="72">
        <f t="shared" si="67"/>
        <v>0</v>
      </c>
      <c r="T109" s="72">
        <f t="shared" si="67"/>
        <v>0</v>
      </c>
      <c r="U109" s="72">
        <f t="shared" si="67"/>
        <v>0</v>
      </c>
      <c r="V109" s="72">
        <f t="shared" si="67"/>
        <v>0</v>
      </c>
      <c r="W109" s="72">
        <f t="shared" si="67"/>
        <v>0</v>
      </c>
      <c r="X109" s="72">
        <f t="shared" si="67"/>
        <v>0</v>
      </c>
      <c r="Y109" s="72">
        <f t="shared" si="67"/>
        <v>0</v>
      </c>
      <c r="Z109" s="72">
        <f t="shared" si="67"/>
        <v>0</v>
      </c>
      <c r="AA109" s="72">
        <f t="shared" si="67"/>
        <v>0</v>
      </c>
      <c r="AB109" s="72">
        <f t="shared" si="67"/>
        <v>0</v>
      </c>
      <c r="AC109" s="72">
        <f t="shared" si="67"/>
        <v>0</v>
      </c>
      <c r="AD109" s="72">
        <f t="shared" si="67"/>
        <v>0</v>
      </c>
      <c r="AE109" s="72">
        <f t="shared" si="67"/>
        <v>0</v>
      </c>
      <c r="AF109" s="72">
        <f t="shared" si="67"/>
        <v>0</v>
      </c>
      <c r="AG109" s="72">
        <f t="shared" si="67"/>
        <v>0</v>
      </c>
      <c r="AH109" s="72">
        <f t="shared" si="67"/>
        <v>0</v>
      </c>
      <c r="AI109" s="72">
        <f t="shared" si="67"/>
        <v>0</v>
      </c>
      <c r="AJ109" s="72">
        <f t="shared" si="67"/>
        <v>0</v>
      </c>
      <c r="AK109" s="72">
        <f t="shared" si="67"/>
        <v>0</v>
      </c>
      <c r="AL109" s="72">
        <f t="shared" si="67"/>
        <v>0</v>
      </c>
      <c r="AM109" s="72">
        <f t="shared" si="67"/>
        <v>0</v>
      </c>
      <c r="AN109" s="72">
        <f t="shared" si="67"/>
        <v>0</v>
      </c>
      <c r="AO109" s="72">
        <f t="shared" si="67"/>
        <v>0</v>
      </c>
      <c r="AP109" s="72">
        <f t="shared" si="67"/>
        <v>0</v>
      </c>
      <c r="AQ109" s="72">
        <f t="shared" si="67"/>
        <v>0</v>
      </c>
      <c r="AR109" s="72">
        <f t="shared" si="67"/>
        <v>0</v>
      </c>
      <c r="AS109" s="72">
        <f t="shared" si="67"/>
        <v>0</v>
      </c>
      <c r="AT109" s="72">
        <f t="shared" si="67"/>
        <v>0</v>
      </c>
      <c r="AU109" s="72">
        <f t="shared" si="67"/>
        <v>0</v>
      </c>
      <c r="AV109" s="72">
        <f t="shared" si="67"/>
        <v>0</v>
      </c>
      <c r="AW109" s="72">
        <f t="shared" si="67"/>
        <v>0</v>
      </c>
      <c r="AX109" s="72">
        <f t="shared" si="67"/>
        <v>0</v>
      </c>
      <c r="AY109" s="72">
        <f t="shared" si="67"/>
        <v>0</v>
      </c>
      <c r="AZ109" s="72">
        <f t="shared" si="67"/>
        <v>0</v>
      </c>
      <c r="BA109" s="72">
        <f t="shared" si="67"/>
        <v>0</v>
      </c>
      <c r="BB109" s="72">
        <f t="shared" si="67"/>
        <v>0</v>
      </c>
      <c r="BC109" s="72">
        <f t="shared" si="67"/>
        <v>0</v>
      </c>
      <c r="BD109" s="72">
        <f t="shared" si="67"/>
        <v>0</v>
      </c>
      <c r="BE109" s="72">
        <f t="shared" si="67"/>
        <v>0</v>
      </c>
      <c r="BF109" s="72">
        <f t="shared" si="67"/>
        <v>0</v>
      </c>
      <c r="BG109" s="72">
        <f t="shared" si="67"/>
        <v>0</v>
      </c>
      <c r="BH109" s="72"/>
      <c r="BI109" s="72"/>
      <c r="BJ109" s="72"/>
      <c r="BK109" s="72"/>
      <c r="BL109" s="72"/>
      <c r="BM109" s="35"/>
      <c r="BN109" s="72">
        <f t="shared" si="59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8">$K$20/$B$3</f>
        <v>0</v>
      </c>
      <c r="P110" s="72">
        <f t="shared" si="68"/>
        <v>0</v>
      </c>
      <c r="Q110" s="72">
        <f t="shared" si="68"/>
        <v>0</v>
      </c>
      <c r="R110" s="72">
        <f t="shared" si="68"/>
        <v>0</v>
      </c>
      <c r="S110" s="72">
        <f t="shared" si="68"/>
        <v>0</v>
      </c>
      <c r="T110" s="72">
        <f t="shared" si="68"/>
        <v>0</v>
      </c>
      <c r="U110" s="72">
        <f t="shared" si="68"/>
        <v>0</v>
      </c>
      <c r="V110" s="72">
        <f t="shared" si="68"/>
        <v>0</v>
      </c>
      <c r="W110" s="72">
        <f t="shared" si="68"/>
        <v>0</v>
      </c>
      <c r="X110" s="72">
        <f t="shared" si="68"/>
        <v>0</v>
      </c>
      <c r="Y110" s="72">
        <f t="shared" si="68"/>
        <v>0</v>
      </c>
      <c r="Z110" s="72">
        <f t="shared" si="68"/>
        <v>0</v>
      </c>
      <c r="AA110" s="72">
        <f t="shared" si="68"/>
        <v>0</v>
      </c>
      <c r="AB110" s="72">
        <f t="shared" si="68"/>
        <v>0</v>
      </c>
      <c r="AC110" s="72">
        <f t="shared" si="68"/>
        <v>0</v>
      </c>
      <c r="AD110" s="72">
        <f t="shared" si="68"/>
        <v>0</v>
      </c>
      <c r="AE110" s="72">
        <f t="shared" si="68"/>
        <v>0</v>
      </c>
      <c r="AF110" s="72">
        <f t="shared" si="68"/>
        <v>0</v>
      </c>
      <c r="AG110" s="72">
        <f t="shared" si="68"/>
        <v>0</v>
      </c>
      <c r="AH110" s="72">
        <f t="shared" si="68"/>
        <v>0</v>
      </c>
      <c r="AI110" s="72">
        <f t="shared" si="68"/>
        <v>0</v>
      </c>
      <c r="AJ110" s="72">
        <f t="shared" si="68"/>
        <v>0</v>
      </c>
      <c r="AK110" s="72">
        <f t="shared" si="68"/>
        <v>0</v>
      </c>
      <c r="AL110" s="72">
        <f t="shared" si="68"/>
        <v>0</v>
      </c>
      <c r="AM110" s="72">
        <f t="shared" si="68"/>
        <v>0</v>
      </c>
      <c r="AN110" s="72">
        <f t="shared" si="68"/>
        <v>0</v>
      </c>
      <c r="AO110" s="72">
        <f t="shared" si="68"/>
        <v>0</v>
      </c>
      <c r="AP110" s="72">
        <f t="shared" si="68"/>
        <v>0</v>
      </c>
      <c r="AQ110" s="72">
        <f t="shared" si="68"/>
        <v>0</v>
      </c>
      <c r="AR110" s="72">
        <f t="shared" si="68"/>
        <v>0</v>
      </c>
      <c r="AS110" s="72">
        <f t="shared" si="68"/>
        <v>0</v>
      </c>
      <c r="AT110" s="72">
        <f t="shared" si="68"/>
        <v>0</v>
      </c>
      <c r="AU110" s="72">
        <f t="shared" si="68"/>
        <v>0</v>
      </c>
      <c r="AV110" s="72">
        <f t="shared" si="68"/>
        <v>0</v>
      </c>
      <c r="AW110" s="72">
        <f t="shared" si="68"/>
        <v>0</v>
      </c>
      <c r="AX110" s="72">
        <f t="shared" si="68"/>
        <v>0</v>
      </c>
      <c r="AY110" s="72">
        <f t="shared" si="68"/>
        <v>0</v>
      </c>
      <c r="AZ110" s="72">
        <f t="shared" si="68"/>
        <v>0</v>
      </c>
      <c r="BA110" s="72">
        <f t="shared" si="68"/>
        <v>0</v>
      </c>
      <c r="BB110" s="72">
        <f t="shared" si="68"/>
        <v>0</v>
      </c>
      <c r="BC110" s="72">
        <f t="shared" si="68"/>
        <v>0</v>
      </c>
      <c r="BD110" s="72">
        <f t="shared" si="68"/>
        <v>0</v>
      </c>
      <c r="BE110" s="72">
        <f t="shared" si="68"/>
        <v>0</v>
      </c>
      <c r="BF110" s="72">
        <f t="shared" si="68"/>
        <v>0</v>
      </c>
      <c r="BG110" s="72">
        <f t="shared" si="68"/>
        <v>0</v>
      </c>
      <c r="BH110" s="72">
        <f t="shared" si="68"/>
        <v>0</v>
      </c>
      <c r="BI110" s="72"/>
      <c r="BJ110" s="72"/>
      <c r="BK110" s="72"/>
      <c r="BL110" s="72"/>
      <c r="BM110" s="35"/>
      <c r="BN110" s="72">
        <f t="shared" si="59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9">$L$20/$B$3</f>
        <v>0</v>
      </c>
      <c r="P111" s="72">
        <f t="shared" si="69"/>
        <v>0</v>
      </c>
      <c r="Q111" s="72">
        <f t="shared" si="69"/>
        <v>0</v>
      </c>
      <c r="R111" s="72">
        <f t="shared" si="69"/>
        <v>0</v>
      </c>
      <c r="S111" s="72">
        <f t="shared" si="69"/>
        <v>0</v>
      </c>
      <c r="T111" s="72">
        <f t="shared" si="69"/>
        <v>0</v>
      </c>
      <c r="U111" s="72">
        <f t="shared" si="69"/>
        <v>0</v>
      </c>
      <c r="V111" s="72">
        <f t="shared" si="69"/>
        <v>0</v>
      </c>
      <c r="W111" s="72">
        <f t="shared" si="69"/>
        <v>0</v>
      </c>
      <c r="X111" s="72">
        <f t="shared" si="69"/>
        <v>0</v>
      </c>
      <c r="Y111" s="72">
        <f t="shared" si="69"/>
        <v>0</v>
      </c>
      <c r="Z111" s="72">
        <f t="shared" si="69"/>
        <v>0</v>
      </c>
      <c r="AA111" s="72">
        <f t="shared" si="69"/>
        <v>0</v>
      </c>
      <c r="AB111" s="72">
        <f t="shared" si="69"/>
        <v>0</v>
      </c>
      <c r="AC111" s="72">
        <f t="shared" si="69"/>
        <v>0</v>
      </c>
      <c r="AD111" s="72">
        <f t="shared" si="69"/>
        <v>0</v>
      </c>
      <c r="AE111" s="72">
        <f t="shared" si="69"/>
        <v>0</v>
      </c>
      <c r="AF111" s="72">
        <f t="shared" si="69"/>
        <v>0</v>
      </c>
      <c r="AG111" s="72">
        <f t="shared" si="69"/>
        <v>0</v>
      </c>
      <c r="AH111" s="72">
        <f t="shared" si="69"/>
        <v>0</v>
      </c>
      <c r="AI111" s="72">
        <f t="shared" si="69"/>
        <v>0</v>
      </c>
      <c r="AJ111" s="72">
        <f t="shared" si="69"/>
        <v>0</v>
      </c>
      <c r="AK111" s="72">
        <f t="shared" si="69"/>
        <v>0</v>
      </c>
      <c r="AL111" s="72">
        <f t="shared" si="69"/>
        <v>0</v>
      </c>
      <c r="AM111" s="72">
        <f t="shared" si="69"/>
        <v>0</v>
      </c>
      <c r="AN111" s="72">
        <f t="shared" si="69"/>
        <v>0</v>
      </c>
      <c r="AO111" s="72">
        <f t="shared" si="69"/>
        <v>0</v>
      </c>
      <c r="AP111" s="72">
        <f t="shared" si="69"/>
        <v>0</v>
      </c>
      <c r="AQ111" s="72">
        <f t="shared" si="69"/>
        <v>0</v>
      </c>
      <c r="AR111" s="72">
        <f t="shared" si="69"/>
        <v>0</v>
      </c>
      <c r="AS111" s="72">
        <f t="shared" si="69"/>
        <v>0</v>
      </c>
      <c r="AT111" s="72">
        <f t="shared" si="69"/>
        <v>0</v>
      </c>
      <c r="AU111" s="72">
        <f t="shared" si="69"/>
        <v>0</v>
      </c>
      <c r="AV111" s="72">
        <f t="shared" si="69"/>
        <v>0</v>
      </c>
      <c r="AW111" s="72">
        <f t="shared" si="69"/>
        <v>0</v>
      </c>
      <c r="AX111" s="72">
        <f t="shared" si="69"/>
        <v>0</v>
      </c>
      <c r="AY111" s="72">
        <f t="shared" si="69"/>
        <v>0</v>
      </c>
      <c r="AZ111" s="72">
        <f t="shared" si="69"/>
        <v>0</v>
      </c>
      <c r="BA111" s="72">
        <f t="shared" si="69"/>
        <v>0</v>
      </c>
      <c r="BB111" s="72">
        <f t="shared" si="69"/>
        <v>0</v>
      </c>
      <c r="BC111" s="72">
        <f t="shared" si="69"/>
        <v>0</v>
      </c>
      <c r="BD111" s="72">
        <f t="shared" si="69"/>
        <v>0</v>
      </c>
      <c r="BE111" s="72">
        <f t="shared" si="69"/>
        <v>0</v>
      </c>
      <c r="BF111" s="72">
        <f t="shared" si="69"/>
        <v>0</v>
      </c>
      <c r="BG111" s="72">
        <f t="shared" si="69"/>
        <v>0</v>
      </c>
      <c r="BH111" s="72">
        <f t="shared" si="69"/>
        <v>0</v>
      </c>
      <c r="BI111" s="72">
        <f t="shared" si="69"/>
        <v>0</v>
      </c>
      <c r="BJ111" s="72"/>
      <c r="BK111" s="72"/>
      <c r="BL111" s="72"/>
      <c r="BM111" s="35"/>
      <c r="BN111" s="72">
        <f t="shared" si="59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0">$M$20/$B$3</f>
        <v>0</v>
      </c>
      <c r="P112" s="72">
        <f t="shared" si="70"/>
        <v>0</v>
      </c>
      <c r="Q112" s="72">
        <f t="shared" si="70"/>
        <v>0</v>
      </c>
      <c r="R112" s="72">
        <f t="shared" si="70"/>
        <v>0</v>
      </c>
      <c r="S112" s="72">
        <f t="shared" si="70"/>
        <v>0</v>
      </c>
      <c r="T112" s="72">
        <f t="shared" si="70"/>
        <v>0</v>
      </c>
      <c r="U112" s="72">
        <f t="shared" si="70"/>
        <v>0</v>
      </c>
      <c r="V112" s="72">
        <f t="shared" si="70"/>
        <v>0</v>
      </c>
      <c r="W112" s="72">
        <f t="shared" si="70"/>
        <v>0</v>
      </c>
      <c r="X112" s="72">
        <f t="shared" si="70"/>
        <v>0</v>
      </c>
      <c r="Y112" s="72">
        <f t="shared" si="70"/>
        <v>0</v>
      </c>
      <c r="Z112" s="72">
        <f t="shared" si="70"/>
        <v>0</v>
      </c>
      <c r="AA112" s="72">
        <f t="shared" si="70"/>
        <v>0</v>
      </c>
      <c r="AB112" s="72">
        <f t="shared" si="70"/>
        <v>0</v>
      </c>
      <c r="AC112" s="72">
        <f t="shared" si="70"/>
        <v>0</v>
      </c>
      <c r="AD112" s="72">
        <f t="shared" si="70"/>
        <v>0</v>
      </c>
      <c r="AE112" s="72">
        <f t="shared" si="70"/>
        <v>0</v>
      </c>
      <c r="AF112" s="72">
        <f t="shared" si="70"/>
        <v>0</v>
      </c>
      <c r="AG112" s="72">
        <f t="shared" si="70"/>
        <v>0</v>
      </c>
      <c r="AH112" s="72">
        <f t="shared" si="70"/>
        <v>0</v>
      </c>
      <c r="AI112" s="72">
        <f t="shared" si="70"/>
        <v>0</v>
      </c>
      <c r="AJ112" s="72">
        <f t="shared" si="70"/>
        <v>0</v>
      </c>
      <c r="AK112" s="72">
        <f t="shared" si="70"/>
        <v>0</v>
      </c>
      <c r="AL112" s="72">
        <f t="shared" si="70"/>
        <v>0</v>
      </c>
      <c r="AM112" s="72">
        <f t="shared" si="70"/>
        <v>0</v>
      </c>
      <c r="AN112" s="72">
        <f t="shared" si="70"/>
        <v>0</v>
      </c>
      <c r="AO112" s="72">
        <f t="shared" si="70"/>
        <v>0</v>
      </c>
      <c r="AP112" s="72">
        <f t="shared" si="70"/>
        <v>0</v>
      </c>
      <c r="AQ112" s="72">
        <f t="shared" si="70"/>
        <v>0</v>
      </c>
      <c r="AR112" s="72">
        <f t="shared" si="70"/>
        <v>0</v>
      </c>
      <c r="AS112" s="72">
        <f t="shared" si="70"/>
        <v>0</v>
      </c>
      <c r="AT112" s="72">
        <f t="shared" si="70"/>
        <v>0</v>
      </c>
      <c r="AU112" s="72">
        <f t="shared" si="70"/>
        <v>0</v>
      </c>
      <c r="AV112" s="72">
        <f t="shared" si="70"/>
        <v>0</v>
      </c>
      <c r="AW112" s="72">
        <f t="shared" si="70"/>
        <v>0</v>
      </c>
      <c r="AX112" s="72">
        <f t="shared" si="70"/>
        <v>0</v>
      </c>
      <c r="AY112" s="72">
        <f t="shared" si="70"/>
        <v>0</v>
      </c>
      <c r="AZ112" s="72">
        <f t="shared" si="70"/>
        <v>0</v>
      </c>
      <c r="BA112" s="72">
        <f t="shared" si="70"/>
        <v>0</v>
      </c>
      <c r="BB112" s="72">
        <f t="shared" si="70"/>
        <v>0</v>
      </c>
      <c r="BC112" s="72">
        <f t="shared" si="70"/>
        <v>0</v>
      </c>
      <c r="BD112" s="72">
        <f t="shared" si="70"/>
        <v>0</v>
      </c>
      <c r="BE112" s="72">
        <f t="shared" si="70"/>
        <v>0</v>
      </c>
      <c r="BF112" s="72">
        <f t="shared" si="70"/>
        <v>0</v>
      </c>
      <c r="BG112" s="72">
        <f t="shared" si="70"/>
        <v>0</v>
      </c>
      <c r="BH112" s="72">
        <f t="shared" si="70"/>
        <v>0</v>
      </c>
      <c r="BI112" s="72">
        <f t="shared" si="70"/>
        <v>0</v>
      </c>
      <c r="BJ112" s="72">
        <f t="shared" si="70"/>
        <v>0</v>
      </c>
      <c r="BK112" s="72"/>
      <c r="BL112" s="72"/>
      <c r="BM112" s="35"/>
      <c r="BN112" s="72">
        <f t="shared" si="59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1">$N$20/$B$3</f>
        <v>0</v>
      </c>
      <c r="P113" s="72">
        <f t="shared" si="71"/>
        <v>0</v>
      </c>
      <c r="Q113" s="72">
        <f t="shared" si="71"/>
        <v>0</v>
      </c>
      <c r="R113" s="72">
        <f t="shared" si="71"/>
        <v>0</v>
      </c>
      <c r="S113" s="72">
        <f t="shared" si="71"/>
        <v>0</v>
      </c>
      <c r="T113" s="72">
        <f t="shared" si="71"/>
        <v>0</v>
      </c>
      <c r="U113" s="72">
        <f t="shared" si="71"/>
        <v>0</v>
      </c>
      <c r="V113" s="72">
        <f t="shared" si="71"/>
        <v>0</v>
      </c>
      <c r="W113" s="72">
        <f t="shared" si="71"/>
        <v>0</v>
      </c>
      <c r="X113" s="72">
        <f t="shared" si="71"/>
        <v>0</v>
      </c>
      <c r="Y113" s="72">
        <f t="shared" si="71"/>
        <v>0</v>
      </c>
      <c r="Z113" s="72">
        <f t="shared" si="71"/>
        <v>0</v>
      </c>
      <c r="AA113" s="72">
        <f t="shared" si="71"/>
        <v>0</v>
      </c>
      <c r="AB113" s="72">
        <f t="shared" si="71"/>
        <v>0</v>
      </c>
      <c r="AC113" s="72">
        <f t="shared" si="71"/>
        <v>0</v>
      </c>
      <c r="AD113" s="72">
        <f t="shared" si="71"/>
        <v>0</v>
      </c>
      <c r="AE113" s="72">
        <f t="shared" si="71"/>
        <v>0</v>
      </c>
      <c r="AF113" s="72">
        <f t="shared" si="71"/>
        <v>0</v>
      </c>
      <c r="AG113" s="72">
        <f t="shared" si="71"/>
        <v>0</v>
      </c>
      <c r="AH113" s="72">
        <f t="shared" si="71"/>
        <v>0</v>
      </c>
      <c r="AI113" s="72">
        <f t="shared" si="71"/>
        <v>0</v>
      </c>
      <c r="AJ113" s="72">
        <f t="shared" si="71"/>
        <v>0</v>
      </c>
      <c r="AK113" s="72">
        <f t="shared" si="71"/>
        <v>0</v>
      </c>
      <c r="AL113" s="72">
        <f t="shared" si="71"/>
        <v>0</v>
      </c>
      <c r="AM113" s="72">
        <f t="shared" si="71"/>
        <v>0</v>
      </c>
      <c r="AN113" s="72">
        <f t="shared" si="71"/>
        <v>0</v>
      </c>
      <c r="AO113" s="72">
        <f t="shared" si="71"/>
        <v>0</v>
      </c>
      <c r="AP113" s="72">
        <f t="shared" si="71"/>
        <v>0</v>
      </c>
      <c r="AQ113" s="72">
        <f t="shared" si="71"/>
        <v>0</v>
      </c>
      <c r="AR113" s="72">
        <f t="shared" si="71"/>
        <v>0</v>
      </c>
      <c r="AS113" s="72">
        <f t="shared" si="71"/>
        <v>0</v>
      </c>
      <c r="AT113" s="72">
        <f t="shared" si="71"/>
        <v>0</v>
      </c>
      <c r="AU113" s="72">
        <f t="shared" si="71"/>
        <v>0</v>
      </c>
      <c r="AV113" s="72">
        <f t="shared" si="71"/>
        <v>0</v>
      </c>
      <c r="AW113" s="72">
        <f t="shared" si="71"/>
        <v>0</v>
      </c>
      <c r="AX113" s="72">
        <f t="shared" si="71"/>
        <v>0</v>
      </c>
      <c r="AY113" s="72">
        <f t="shared" si="71"/>
        <v>0</v>
      </c>
      <c r="AZ113" s="72">
        <f t="shared" si="71"/>
        <v>0</v>
      </c>
      <c r="BA113" s="72">
        <f t="shared" si="71"/>
        <v>0</v>
      </c>
      <c r="BB113" s="72">
        <f t="shared" si="71"/>
        <v>0</v>
      </c>
      <c r="BC113" s="72">
        <f t="shared" si="71"/>
        <v>0</v>
      </c>
      <c r="BD113" s="72">
        <f t="shared" si="71"/>
        <v>0</v>
      </c>
      <c r="BE113" s="72">
        <f t="shared" si="71"/>
        <v>0</v>
      </c>
      <c r="BF113" s="72">
        <f t="shared" si="71"/>
        <v>0</v>
      </c>
      <c r="BG113" s="72">
        <f t="shared" si="71"/>
        <v>0</v>
      </c>
      <c r="BH113" s="72">
        <f t="shared" si="71"/>
        <v>0</v>
      </c>
      <c r="BI113" s="72">
        <f t="shared" si="71"/>
        <v>0</v>
      </c>
      <c r="BJ113" s="72">
        <f t="shared" si="71"/>
        <v>0</v>
      </c>
      <c r="BK113" s="72">
        <f t="shared" si="71"/>
        <v>0</v>
      </c>
      <c r="BL113" s="72"/>
      <c r="BM113" s="35"/>
      <c r="BN113" s="72">
        <f t="shared" si="59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2">SUM(C101:C113)</f>
        <v>0</v>
      </c>
      <c r="D114" s="66">
        <f t="shared" si="72"/>
        <v>0</v>
      </c>
      <c r="E114" s="66">
        <f t="shared" si="72"/>
        <v>0</v>
      </c>
      <c r="F114" s="66">
        <f t="shared" si="72"/>
        <v>0</v>
      </c>
      <c r="G114" s="66">
        <f t="shared" si="72"/>
        <v>0</v>
      </c>
      <c r="H114" s="66">
        <f t="shared" si="72"/>
        <v>0</v>
      </c>
      <c r="I114" s="66">
        <f t="shared" si="72"/>
        <v>0</v>
      </c>
      <c r="J114" s="66">
        <f t="shared" si="72"/>
        <v>0</v>
      </c>
      <c r="K114" s="66">
        <f t="shared" si="72"/>
        <v>0</v>
      </c>
      <c r="L114" s="66">
        <f t="shared" si="72"/>
        <v>0</v>
      </c>
      <c r="M114" s="66">
        <f t="shared" si="72"/>
        <v>0</v>
      </c>
      <c r="N114" s="66">
        <f t="shared" si="72"/>
        <v>0</v>
      </c>
      <c r="O114" s="66">
        <f t="shared" si="72"/>
        <v>0</v>
      </c>
      <c r="P114" s="66">
        <f t="shared" si="72"/>
        <v>0</v>
      </c>
      <c r="Q114" s="66">
        <f t="shared" si="72"/>
        <v>0</v>
      </c>
      <c r="R114" s="66">
        <f t="shared" si="72"/>
        <v>0</v>
      </c>
      <c r="S114" s="66">
        <f t="shared" si="72"/>
        <v>0</v>
      </c>
      <c r="T114" s="66">
        <f t="shared" si="72"/>
        <v>0</v>
      </c>
      <c r="U114" s="66">
        <f t="shared" si="72"/>
        <v>0</v>
      </c>
      <c r="V114" s="66">
        <f t="shared" si="72"/>
        <v>0</v>
      </c>
      <c r="W114" s="66">
        <f t="shared" si="72"/>
        <v>0</v>
      </c>
      <c r="X114" s="66">
        <f t="shared" si="72"/>
        <v>0</v>
      </c>
      <c r="Y114" s="66">
        <f t="shared" si="72"/>
        <v>0</v>
      </c>
      <c r="Z114" s="66">
        <f t="shared" si="72"/>
        <v>0</v>
      </c>
      <c r="AA114" s="66">
        <f t="shared" si="72"/>
        <v>0</v>
      </c>
      <c r="AB114" s="66">
        <f t="shared" si="72"/>
        <v>0</v>
      </c>
      <c r="AC114" s="66">
        <f t="shared" si="72"/>
        <v>0</v>
      </c>
      <c r="AD114" s="66">
        <f t="shared" si="72"/>
        <v>0</v>
      </c>
      <c r="AE114" s="66">
        <f t="shared" si="72"/>
        <v>0</v>
      </c>
      <c r="AF114" s="66">
        <f t="shared" si="72"/>
        <v>0</v>
      </c>
      <c r="AG114" s="66">
        <f t="shared" si="72"/>
        <v>0</v>
      </c>
      <c r="AH114" s="66">
        <f t="shared" si="72"/>
        <v>0</v>
      </c>
      <c r="AI114" s="66">
        <f t="shared" si="72"/>
        <v>0</v>
      </c>
      <c r="AJ114" s="66">
        <f t="shared" si="72"/>
        <v>0</v>
      </c>
      <c r="AK114" s="66">
        <f t="shared" si="72"/>
        <v>0</v>
      </c>
      <c r="AL114" s="66">
        <f t="shared" si="72"/>
        <v>0</v>
      </c>
      <c r="AM114" s="66">
        <f t="shared" si="72"/>
        <v>0</v>
      </c>
      <c r="AN114" s="66">
        <f t="shared" si="72"/>
        <v>0</v>
      </c>
      <c r="AO114" s="66">
        <f t="shared" si="72"/>
        <v>0</v>
      </c>
      <c r="AP114" s="66">
        <f t="shared" si="72"/>
        <v>0</v>
      </c>
      <c r="AQ114" s="66">
        <f t="shared" si="72"/>
        <v>0</v>
      </c>
      <c r="AR114" s="66">
        <f t="shared" si="72"/>
        <v>0</v>
      </c>
      <c r="AS114" s="66">
        <f t="shared" si="72"/>
        <v>0</v>
      </c>
      <c r="AT114" s="66">
        <f t="shared" si="72"/>
        <v>0</v>
      </c>
      <c r="AU114" s="66">
        <f t="shared" si="72"/>
        <v>0</v>
      </c>
      <c r="AV114" s="66">
        <f t="shared" si="72"/>
        <v>0</v>
      </c>
      <c r="AW114" s="66">
        <f t="shared" si="72"/>
        <v>0</v>
      </c>
      <c r="AX114" s="66">
        <f t="shared" si="72"/>
        <v>0</v>
      </c>
      <c r="AY114" s="66">
        <f t="shared" si="72"/>
        <v>0</v>
      </c>
      <c r="AZ114" s="66">
        <f t="shared" si="72"/>
        <v>0</v>
      </c>
      <c r="BA114" s="66">
        <f t="shared" si="72"/>
        <v>0</v>
      </c>
      <c r="BB114" s="66">
        <f t="shared" si="72"/>
        <v>0</v>
      </c>
      <c r="BC114" s="66">
        <f t="shared" si="72"/>
        <v>0</v>
      </c>
      <c r="BD114" s="66">
        <f t="shared" si="72"/>
        <v>0</v>
      </c>
      <c r="BE114" s="66">
        <f t="shared" si="72"/>
        <v>0</v>
      </c>
      <c r="BF114" s="66">
        <f t="shared" si="72"/>
        <v>0</v>
      </c>
      <c r="BG114" s="66">
        <f t="shared" si="72"/>
        <v>0</v>
      </c>
      <c r="BH114" s="66">
        <f t="shared" si="72"/>
        <v>0</v>
      </c>
      <c r="BI114" s="66">
        <f t="shared" si="72"/>
        <v>0</v>
      </c>
      <c r="BJ114" s="66">
        <f t="shared" si="72"/>
        <v>0</v>
      </c>
      <c r="BK114" s="66">
        <f t="shared" si="72"/>
        <v>0</v>
      </c>
      <c r="BL114" s="66">
        <f t="shared" si="72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166"/>
  <sheetViews>
    <sheetView zoomScaleNormal="100" workbookViewId="0">
      <pane xSplit="1" ySplit="8" topLeftCell="B54" activePane="bottomRight" state="frozen"/>
      <selection activeCell="A62" sqref="A62"/>
      <selection pane="topRight" activeCell="A62" sqref="A62"/>
      <selection pane="bottomLeft" activeCell="A62" sqref="A62"/>
      <selection pane="bottomRight" activeCell="E40" sqref="E40:BJ40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332</v>
      </c>
    </row>
    <row r="2" spans="1:67" ht="15" customHeight="1" x14ac:dyDescent="0.2">
      <c r="A2" s="57" t="s">
        <v>21</v>
      </c>
      <c r="B2" s="105" t="str">
        <f>VLOOKUP($B$1,'Assumptions (Inputs)'!$B$7:$G$24,2,FALSE)</f>
        <v>Newtown 4th Transformer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6">
        <v>2016</v>
      </c>
      <c r="C7" s="506">
        <v>2017</v>
      </c>
      <c r="D7" s="506">
        <v>2018</v>
      </c>
      <c r="E7" s="506">
        <v>2019</v>
      </c>
      <c r="F7" s="506">
        <v>2020</v>
      </c>
      <c r="G7" s="506">
        <v>2021</v>
      </c>
      <c r="H7" s="506">
        <v>2022</v>
      </c>
      <c r="I7" s="506">
        <v>2023</v>
      </c>
      <c r="J7" s="506">
        <v>2024</v>
      </c>
      <c r="K7" s="506">
        <v>2025</v>
      </c>
      <c r="L7" s="506">
        <v>2026</v>
      </c>
      <c r="M7" s="506">
        <v>2027</v>
      </c>
      <c r="N7" s="506">
        <v>2028</v>
      </c>
      <c r="O7" s="506">
        <v>2029</v>
      </c>
      <c r="P7" s="506">
        <v>2030</v>
      </c>
      <c r="Q7" s="506">
        <v>2031</v>
      </c>
      <c r="R7" s="506">
        <v>2032</v>
      </c>
      <c r="S7" s="506">
        <v>2033</v>
      </c>
      <c r="T7" s="506">
        <v>2034</v>
      </c>
      <c r="U7" s="506">
        <v>2035</v>
      </c>
      <c r="V7" s="506">
        <v>2036</v>
      </c>
      <c r="W7" s="506">
        <v>2037</v>
      </c>
      <c r="X7" s="506">
        <v>2038</v>
      </c>
      <c r="Y7" s="506">
        <v>2039</v>
      </c>
      <c r="Z7" s="506">
        <v>2040</v>
      </c>
      <c r="AA7" s="506">
        <v>2041</v>
      </c>
      <c r="AB7" s="506">
        <v>2042</v>
      </c>
      <c r="AC7" s="506">
        <v>2043</v>
      </c>
      <c r="AD7" s="506">
        <v>2044</v>
      </c>
      <c r="AE7" s="506">
        <v>2045</v>
      </c>
      <c r="AF7" s="506">
        <v>2046</v>
      </c>
      <c r="AG7" s="506">
        <v>2047</v>
      </c>
      <c r="AH7" s="506">
        <v>2048</v>
      </c>
      <c r="AI7" s="506">
        <v>2049</v>
      </c>
      <c r="AJ7" s="506">
        <v>2050</v>
      </c>
      <c r="AK7" s="506">
        <v>2051</v>
      </c>
      <c r="AL7" s="506">
        <v>2052</v>
      </c>
      <c r="AM7" s="506">
        <v>2053</v>
      </c>
      <c r="AN7" s="506">
        <v>2054</v>
      </c>
      <c r="AO7" s="506">
        <v>2055</v>
      </c>
      <c r="AP7" s="506">
        <v>2056</v>
      </c>
      <c r="AQ7" s="506">
        <v>2057</v>
      </c>
      <c r="AR7" s="506">
        <v>2058</v>
      </c>
      <c r="AS7" s="506">
        <v>2059</v>
      </c>
      <c r="AT7" s="506">
        <v>2060</v>
      </c>
      <c r="AU7" s="506">
        <v>2061</v>
      </c>
      <c r="AV7" s="506">
        <v>2062</v>
      </c>
      <c r="AW7" s="506">
        <v>2063</v>
      </c>
      <c r="AX7" s="506">
        <v>2064</v>
      </c>
      <c r="AY7" s="506">
        <v>2065</v>
      </c>
      <c r="AZ7" s="506">
        <v>2066</v>
      </c>
      <c r="BA7" s="506">
        <v>2067</v>
      </c>
      <c r="BB7" s="506">
        <v>2068</v>
      </c>
      <c r="BC7" s="506">
        <v>2069</v>
      </c>
      <c r="BD7" s="506">
        <v>2070</v>
      </c>
      <c r="BE7" s="506">
        <v>2071</v>
      </c>
      <c r="BF7" s="506">
        <v>2072</v>
      </c>
      <c r="BG7" s="506">
        <v>2073</v>
      </c>
      <c r="BH7" s="506">
        <v>2074</v>
      </c>
      <c r="BI7" s="506">
        <v>2075</v>
      </c>
      <c r="BJ7" s="506">
        <v>2076</v>
      </c>
      <c r="BK7" s="506">
        <v>2077</v>
      </c>
      <c r="BL7" s="506">
        <v>2078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4.0314199999999998</v>
      </c>
      <c r="D11" s="54">
        <f t="shared" si="0"/>
        <v>20.640870400000001</v>
      </c>
      <c r="E11" s="54">
        <f t="shared" si="0"/>
        <v>37.748604311999998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(Escalated)'!G43</f>
        <v>4.0314199999999998</v>
      </c>
      <c r="C13" s="126">
        <f>'CapEx (Escalated)'!H43</f>
        <v>16.6094504</v>
      </c>
      <c r="D13" s="126">
        <f>'CapEx (Escalated)'!I43</f>
        <v>17.107733911999997</v>
      </c>
      <c r="E13" s="126">
        <f>'CapEx (Escalated)'!J43</f>
        <v>4.4052414823399992</v>
      </c>
      <c r="F13" s="126">
        <f>'CapEx (Escalated)'!K43</f>
        <v>0</v>
      </c>
      <c r="G13" s="126">
        <f>'CapEx (Escalated)'!L43</f>
        <v>0</v>
      </c>
      <c r="H13" s="126">
        <f>'CapEx (Escalated)'!M43</f>
        <v>0</v>
      </c>
      <c r="I13" s="126">
        <f>'CapEx (Escalated)'!N43</f>
        <v>0</v>
      </c>
      <c r="J13" s="126">
        <f>'CapEx (Escalated)'!O43</f>
        <v>0</v>
      </c>
      <c r="K13" s="126">
        <f>'CapEx (Escalated)'!N43</f>
        <v>0</v>
      </c>
      <c r="L13" s="126">
        <v>0</v>
      </c>
      <c r="M13" s="126">
        <v>0</v>
      </c>
      <c r="N13" s="126"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42.15384579434</v>
      </c>
      <c r="BO13" s="323"/>
    </row>
    <row r="14" spans="1:67" s="36" customFormat="1" ht="15" customHeight="1" x14ac:dyDescent="0.2">
      <c r="A14" s="64" t="s">
        <v>27</v>
      </c>
      <c r="B14" s="126">
        <v>0</v>
      </c>
      <c r="C14" s="126">
        <v>0</v>
      </c>
      <c r="D14" s="126">
        <v>0</v>
      </c>
      <c r="E14" s="126">
        <f>-SUM(B13:H13)</f>
        <v>-42.15384579434</v>
      </c>
      <c r="F14" s="126"/>
      <c r="G14" s="126"/>
      <c r="H14" s="126"/>
      <c r="I14" s="126">
        <v>0</v>
      </c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-42.15384579434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4.0314199999999998</v>
      </c>
      <c r="C15" s="65">
        <f t="shared" ref="C15:J15" si="2">SUM(C11:C14)</f>
        <v>20.640870400000001</v>
      </c>
      <c r="D15" s="65">
        <f t="shared" si="2"/>
        <v>37.748604311999998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2.0157099999999999</v>
      </c>
      <c r="C16" s="66">
        <f t="shared" si="4"/>
        <v>12.336145200000001</v>
      </c>
      <c r="D16" s="66">
        <f t="shared" si="4"/>
        <v>29.194737355999997</v>
      </c>
      <c r="E16" s="66">
        <f t="shared" si="4"/>
        <v>18.874302155999999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42.15384579434</v>
      </c>
      <c r="G19" s="72">
        <f t="shared" si="5"/>
        <v>42.15384579434</v>
      </c>
      <c r="H19" s="72">
        <f t="shared" si="5"/>
        <v>42.15384579434</v>
      </c>
      <c r="I19" s="72">
        <f t="shared" si="5"/>
        <v>42.15384579434</v>
      </c>
      <c r="J19" s="72">
        <f t="shared" si="5"/>
        <v>42.15384579434</v>
      </c>
      <c r="K19" s="72">
        <f t="shared" si="5"/>
        <v>42.15384579434</v>
      </c>
      <c r="L19" s="72">
        <f t="shared" si="5"/>
        <v>42.15384579434</v>
      </c>
      <c r="M19" s="72">
        <f t="shared" si="5"/>
        <v>42.15384579434</v>
      </c>
      <c r="N19" s="72">
        <f t="shared" si="5"/>
        <v>42.15384579434</v>
      </c>
      <c r="O19" s="72">
        <f t="shared" si="5"/>
        <v>42.15384579434</v>
      </c>
      <c r="P19" s="72">
        <f t="shared" si="5"/>
        <v>42.15384579434</v>
      </c>
      <c r="Q19" s="72">
        <f t="shared" si="5"/>
        <v>42.15384579434</v>
      </c>
      <c r="R19" s="72">
        <f t="shared" si="5"/>
        <v>42.15384579434</v>
      </c>
      <c r="S19" s="72">
        <f t="shared" si="5"/>
        <v>42.15384579434</v>
      </c>
      <c r="T19" s="72">
        <f t="shared" si="5"/>
        <v>42.15384579434</v>
      </c>
      <c r="U19" s="72">
        <f t="shared" si="5"/>
        <v>42.15384579434</v>
      </c>
      <c r="V19" s="72">
        <f t="shared" si="5"/>
        <v>42.15384579434</v>
      </c>
      <c r="W19" s="72">
        <f t="shared" si="5"/>
        <v>42.15384579434</v>
      </c>
      <c r="X19" s="72">
        <f t="shared" si="5"/>
        <v>42.15384579434</v>
      </c>
      <c r="Y19" s="72">
        <f t="shared" si="5"/>
        <v>42.15384579434</v>
      </c>
      <c r="Z19" s="72">
        <f t="shared" si="5"/>
        <v>42.15384579434</v>
      </c>
      <c r="AA19" s="72">
        <f t="shared" si="5"/>
        <v>42.15384579434</v>
      </c>
      <c r="AB19" s="72">
        <f t="shared" si="5"/>
        <v>42.15384579434</v>
      </c>
      <c r="AC19" s="72">
        <f t="shared" si="5"/>
        <v>42.15384579434</v>
      </c>
      <c r="AD19" s="72">
        <f t="shared" si="5"/>
        <v>42.15384579434</v>
      </c>
      <c r="AE19" s="72">
        <f t="shared" si="5"/>
        <v>42.15384579434</v>
      </c>
      <c r="AF19" s="72">
        <f t="shared" si="5"/>
        <v>42.15384579434</v>
      </c>
      <c r="AG19" s="72">
        <f t="shared" si="5"/>
        <v>42.15384579434</v>
      </c>
      <c r="AH19" s="72">
        <f t="shared" si="5"/>
        <v>42.15384579434</v>
      </c>
      <c r="AI19" s="72">
        <f t="shared" si="5"/>
        <v>42.15384579434</v>
      </c>
      <c r="AJ19" s="72">
        <f t="shared" si="5"/>
        <v>42.15384579434</v>
      </c>
      <c r="AK19" s="72">
        <f t="shared" si="5"/>
        <v>42.15384579434</v>
      </c>
      <c r="AL19" s="72">
        <f t="shared" si="5"/>
        <v>42.15384579434</v>
      </c>
      <c r="AM19" s="72">
        <f t="shared" si="5"/>
        <v>42.15384579434</v>
      </c>
      <c r="AN19" s="72">
        <f t="shared" si="5"/>
        <v>42.15384579434</v>
      </c>
      <c r="AO19" s="72">
        <f t="shared" si="5"/>
        <v>42.15384579434</v>
      </c>
      <c r="AP19" s="72">
        <f t="shared" si="5"/>
        <v>42.15384579434</v>
      </c>
      <c r="AQ19" s="72">
        <f t="shared" si="5"/>
        <v>42.15384579434</v>
      </c>
      <c r="AR19" s="72">
        <f t="shared" si="5"/>
        <v>42.15384579434</v>
      </c>
      <c r="AS19" s="72">
        <f t="shared" si="5"/>
        <v>42.15384579434</v>
      </c>
      <c r="AT19" s="72">
        <f t="shared" si="5"/>
        <v>42.15384579434</v>
      </c>
      <c r="AU19" s="72">
        <f t="shared" si="5"/>
        <v>42.15384579434</v>
      </c>
      <c r="AV19" s="72">
        <f t="shared" si="5"/>
        <v>42.15384579434</v>
      </c>
      <c r="AW19" s="72">
        <f t="shared" si="5"/>
        <v>42.15384579434</v>
      </c>
      <c r="AX19" s="72">
        <f t="shared" si="5"/>
        <v>42.15384579434</v>
      </c>
      <c r="AY19" s="72">
        <f t="shared" si="5"/>
        <v>42.15384579434</v>
      </c>
      <c r="AZ19" s="72">
        <f t="shared" si="5"/>
        <v>42.15384579434</v>
      </c>
      <c r="BA19" s="72">
        <f t="shared" si="5"/>
        <v>42.15384579434</v>
      </c>
      <c r="BB19" s="72">
        <f t="shared" si="5"/>
        <v>42.15384579434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42.15384579434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-42.15384579434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42.15384579434</v>
      </c>
      <c r="F21" s="72">
        <f t="shared" si="9"/>
        <v>42.15384579434</v>
      </c>
      <c r="G21" s="72">
        <f t="shared" si="9"/>
        <v>42.15384579434</v>
      </c>
      <c r="H21" s="72">
        <f t="shared" si="9"/>
        <v>42.15384579434</v>
      </c>
      <c r="I21" s="72">
        <f t="shared" si="9"/>
        <v>42.15384579434</v>
      </c>
      <c r="J21" s="72">
        <f t="shared" si="9"/>
        <v>42.15384579434</v>
      </c>
      <c r="K21" s="72">
        <f t="shared" si="9"/>
        <v>42.15384579434</v>
      </c>
      <c r="L21" s="72">
        <f t="shared" si="9"/>
        <v>42.15384579434</v>
      </c>
      <c r="M21" s="72">
        <f t="shared" si="9"/>
        <v>42.15384579434</v>
      </c>
      <c r="N21" s="72">
        <f t="shared" si="9"/>
        <v>42.15384579434</v>
      </c>
      <c r="O21" s="72">
        <f t="shared" si="9"/>
        <v>42.15384579434</v>
      </c>
      <c r="P21" s="72">
        <f t="shared" si="9"/>
        <v>42.15384579434</v>
      </c>
      <c r="Q21" s="72">
        <f t="shared" si="9"/>
        <v>42.15384579434</v>
      </c>
      <c r="R21" s="72">
        <f t="shared" si="9"/>
        <v>42.15384579434</v>
      </c>
      <c r="S21" s="72">
        <f t="shared" si="9"/>
        <v>42.15384579434</v>
      </c>
      <c r="T21" s="72">
        <f t="shared" si="9"/>
        <v>42.15384579434</v>
      </c>
      <c r="U21" s="72">
        <f t="shared" si="9"/>
        <v>42.15384579434</v>
      </c>
      <c r="V21" s="72">
        <f t="shared" si="9"/>
        <v>42.15384579434</v>
      </c>
      <c r="W21" s="72">
        <f t="shared" si="9"/>
        <v>42.15384579434</v>
      </c>
      <c r="X21" s="72">
        <f t="shared" si="9"/>
        <v>42.15384579434</v>
      </c>
      <c r="Y21" s="72">
        <f t="shared" si="9"/>
        <v>42.15384579434</v>
      </c>
      <c r="Z21" s="72">
        <f t="shared" si="9"/>
        <v>42.15384579434</v>
      </c>
      <c r="AA21" s="72">
        <f t="shared" si="9"/>
        <v>42.15384579434</v>
      </c>
      <c r="AB21" s="72">
        <f t="shared" si="9"/>
        <v>42.15384579434</v>
      </c>
      <c r="AC21" s="72">
        <f t="shared" si="9"/>
        <v>42.15384579434</v>
      </c>
      <c r="AD21" s="72">
        <f t="shared" si="9"/>
        <v>42.15384579434</v>
      </c>
      <c r="AE21" s="72">
        <f t="shared" si="9"/>
        <v>42.15384579434</v>
      </c>
      <c r="AF21" s="72">
        <f t="shared" si="9"/>
        <v>42.15384579434</v>
      </c>
      <c r="AG21" s="72">
        <f t="shared" si="9"/>
        <v>42.15384579434</v>
      </c>
      <c r="AH21" s="72">
        <f t="shared" si="9"/>
        <v>42.15384579434</v>
      </c>
      <c r="AI21" s="72">
        <f t="shared" si="9"/>
        <v>42.15384579434</v>
      </c>
      <c r="AJ21" s="72">
        <f t="shared" si="9"/>
        <v>42.15384579434</v>
      </c>
      <c r="AK21" s="72">
        <f t="shared" si="9"/>
        <v>42.15384579434</v>
      </c>
      <c r="AL21" s="72">
        <f t="shared" si="9"/>
        <v>42.15384579434</v>
      </c>
      <c r="AM21" s="72">
        <f t="shared" si="9"/>
        <v>42.15384579434</v>
      </c>
      <c r="AN21" s="72">
        <f t="shared" si="9"/>
        <v>42.15384579434</v>
      </c>
      <c r="AO21" s="72">
        <f t="shared" si="9"/>
        <v>42.15384579434</v>
      </c>
      <c r="AP21" s="72">
        <f t="shared" si="9"/>
        <v>42.15384579434</v>
      </c>
      <c r="AQ21" s="72">
        <f t="shared" si="9"/>
        <v>42.15384579434</v>
      </c>
      <c r="AR21" s="72">
        <f t="shared" si="9"/>
        <v>42.15384579434</v>
      </c>
      <c r="AS21" s="72">
        <f t="shared" si="9"/>
        <v>42.15384579434</v>
      </c>
      <c r="AT21" s="72">
        <f t="shared" si="9"/>
        <v>42.15384579434</v>
      </c>
      <c r="AU21" s="72">
        <f t="shared" si="9"/>
        <v>42.15384579434</v>
      </c>
      <c r="AV21" s="72">
        <f t="shared" si="9"/>
        <v>42.15384579434</v>
      </c>
      <c r="AW21" s="72">
        <f t="shared" si="9"/>
        <v>42.15384579434</v>
      </c>
      <c r="AX21" s="72">
        <f t="shared" si="9"/>
        <v>42.15384579434</v>
      </c>
      <c r="AY21" s="72">
        <f t="shared" si="9"/>
        <v>42.15384579434</v>
      </c>
      <c r="AZ21" s="72">
        <f t="shared" si="9"/>
        <v>42.15384579434</v>
      </c>
      <c r="BA21" s="72">
        <f t="shared" si="9"/>
        <v>42.15384579434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21.07692289717</v>
      </c>
      <c r="F22" s="66">
        <f t="shared" si="10"/>
        <v>42.15384579434</v>
      </c>
      <c r="G22" s="66">
        <f t="shared" si="10"/>
        <v>42.15384579434</v>
      </c>
      <c r="H22" s="66">
        <f t="shared" si="10"/>
        <v>42.15384579434</v>
      </c>
      <c r="I22" s="66">
        <f t="shared" si="10"/>
        <v>42.15384579434</v>
      </c>
      <c r="J22" s="66">
        <f t="shared" si="10"/>
        <v>42.15384579434</v>
      </c>
      <c r="K22" s="66">
        <f t="shared" si="10"/>
        <v>42.15384579434</v>
      </c>
      <c r="L22" s="66">
        <f t="shared" si="10"/>
        <v>42.15384579434</v>
      </c>
      <c r="M22" s="66">
        <f t="shared" si="10"/>
        <v>42.15384579434</v>
      </c>
      <c r="N22" s="66">
        <f t="shared" si="10"/>
        <v>42.15384579434</v>
      </c>
      <c r="O22" s="66">
        <f t="shared" si="10"/>
        <v>42.15384579434</v>
      </c>
      <c r="P22" s="66">
        <f t="shared" si="10"/>
        <v>42.15384579434</v>
      </c>
      <c r="Q22" s="66">
        <f t="shared" si="10"/>
        <v>42.15384579434</v>
      </c>
      <c r="R22" s="66">
        <f t="shared" si="10"/>
        <v>42.15384579434</v>
      </c>
      <c r="S22" s="66">
        <f t="shared" si="10"/>
        <v>42.15384579434</v>
      </c>
      <c r="T22" s="66">
        <f t="shared" si="10"/>
        <v>42.15384579434</v>
      </c>
      <c r="U22" s="66">
        <f t="shared" si="10"/>
        <v>42.15384579434</v>
      </c>
      <c r="V22" s="66">
        <f t="shared" si="10"/>
        <v>42.15384579434</v>
      </c>
      <c r="W22" s="66">
        <f t="shared" si="10"/>
        <v>42.15384579434</v>
      </c>
      <c r="X22" s="66">
        <f t="shared" si="10"/>
        <v>42.15384579434</v>
      </c>
      <c r="Y22" s="66">
        <f t="shared" si="10"/>
        <v>42.15384579434</v>
      </c>
      <c r="Z22" s="66">
        <f t="shared" si="10"/>
        <v>42.15384579434</v>
      </c>
      <c r="AA22" s="66">
        <f t="shared" si="10"/>
        <v>42.15384579434</v>
      </c>
      <c r="AB22" s="66">
        <f t="shared" si="10"/>
        <v>42.15384579434</v>
      </c>
      <c r="AC22" s="66">
        <f t="shared" si="10"/>
        <v>42.15384579434</v>
      </c>
      <c r="AD22" s="66">
        <f t="shared" si="10"/>
        <v>42.15384579434</v>
      </c>
      <c r="AE22" s="66">
        <f t="shared" si="10"/>
        <v>42.15384579434</v>
      </c>
      <c r="AF22" s="66">
        <f t="shared" si="10"/>
        <v>42.15384579434</v>
      </c>
      <c r="AG22" s="66">
        <f t="shared" si="10"/>
        <v>42.15384579434</v>
      </c>
      <c r="AH22" s="66">
        <f t="shared" si="10"/>
        <v>42.15384579434</v>
      </c>
      <c r="AI22" s="66">
        <f t="shared" si="10"/>
        <v>42.15384579434</v>
      </c>
      <c r="AJ22" s="66">
        <f t="shared" si="10"/>
        <v>42.15384579434</v>
      </c>
      <c r="AK22" s="66">
        <f t="shared" si="10"/>
        <v>42.15384579434</v>
      </c>
      <c r="AL22" s="66">
        <f t="shared" si="10"/>
        <v>42.15384579434</v>
      </c>
      <c r="AM22" s="66">
        <f t="shared" si="10"/>
        <v>42.15384579434</v>
      </c>
      <c r="AN22" s="66">
        <f t="shared" si="10"/>
        <v>42.15384579434</v>
      </c>
      <c r="AO22" s="66">
        <f t="shared" si="10"/>
        <v>42.15384579434</v>
      </c>
      <c r="AP22" s="66">
        <f t="shared" si="10"/>
        <v>42.15384579434</v>
      </c>
      <c r="AQ22" s="66">
        <f t="shared" si="10"/>
        <v>42.15384579434</v>
      </c>
      <c r="AR22" s="66">
        <f t="shared" si="10"/>
        <v>42.15384579434</v>
      </c>
      <c r="AS22" s="66">
        <f t="shared" si="10"/>
        <v>42.15384579434</v>
      </c>
      <c r="AT22" s="66">
        <f t="shared" si="10"/>
        <v>42.15384579434</v>
      </c>
      <c r="AU22" s="66">
        <f t="shared" si="10"/>
        <v>42.15384579434</v>
      </c>
      <c r="AV22" s="66">
        <f t="shared" si="10"/>
        <v>42.15384579434</v>
      </c>
      <c r="AW22" s="66">
        <f t="shared" si="10"/>
        <v>42.15384579434</v>
      </c>
      <c r="AX22" s="66">
        <f t="shared" si="10"/>
        <v>42.15384579434</v>
      </c>
      <c r="AY22" s="66">
        <f t="shared" si="10"/>
        <v>42.15384579434</v>
      </c>
      <c r="AZ22" s="66">
        <f t="shared" si="10"/>
        <v>42.15384579434</v>
      </c>
      <c r="BA22" s="66">
        <f t="shared" si="10"/>
        <v>42.15384579434</v>
      </c>
      <c r="BB22" s="66">
        <f t="shared" si="10"/>
        <v>21.07692289717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3.1615384345754998</v>
      </c>
      <c r="G25" s="72">
        <f t="shared" si="11"/>
        <v>9.2477106903623092</v>
      </c>
      <c r="H25" s="72">
        <f t="shared" si="11"/>
        <v>14.876935257738472</v>
      </c>
      <c r="I25" s="72">
        <f t="shared" si="11"/>
        <v>20.084621367171234</v>
      </c>
      <c r="J25" s="72">
        <f t="shared" si="11"/>
        <v>24.901119787632521</v>
      </c>
      <c r="K25" s="72">
        <f t="shared" si="11"/>
        <v>29.356781288094258</v>
      </c>
      <c r="L25" s="72">
        <f t="shared" si="11"/>
        <v>33.477741252948938</v>
      </c>
      <c r="M25" s="72">
        <f t="shared" si="11"/>
        <v>37.290135066589052</v>
      </c>
      <c r="N25" s="72">
        <f t="shared" si="11"/>
        <v>41.051944265275957</v>
      </c>
      <c r="O25" s="72">
        <f t="shared" si="11"/>
        <v>44.813753463962861</v>
      </c>
      <c r="P25" s="72">
        <f t="shared" si="11"/>
        <v>48.575562662649766</v>
      </c>
      <c r="Q25" s="72">
        <f t="shared" si="11"/>
        <v>52.337371861336671</v>
      </c>
      <c r="R25" s="72">
        <f t="shared" si="11"/>
        <v>56.099181060023575</v>
      </c>
      <c r="S25" s="72">
        <f t="shared" si="11"/>
        <v>59.86099025871048</v>
      </c>
      <c r="T25" s="72">
        <f t="shared" si="11"/>
        <v>63.622799457397385</v>
      </c>
      <c r="U25" s="72">
        <f t="shared" si="11"/>
        <v>67.384608656084282</v>
      </c>
      <c r="V25" s="72">
        <f t="shared" si="11"/>
        <v>71.146417854771187</v>
      </c>
      <c r="W25" s="72">
        <f t="shared" si="11"/>
        <v>74.908227053458091</v>
      </c>
      <c r="X25" s="72">
        <f t="shared" si="11"/>
        <v>78.670036252144996</v>
      </c>
      <c r="Y25" s="72">
        <f t="shared" si="11"/>
        <v>82.431845450831901</v>
      </c>
      <c r="Z25" s="72">
        <f t="shared" si="11"/>
        <v>84.312750050175339</v>
      </c>
      <c r="AA25" s="72">
        <f t="shared" si="11"/>
        <v>84.312750050175339</v>
      </c>
      <c r="AB25" s="72">
        <f t="shared" si="11"/>
        <v>84.312750050175339</v>
      </c>
      <c r="AC25" s="72">
        <f t="shared" si="11"/>
        <v>84.312750050175339</v>
      </c>
      <c r="AD25" s="72">
        <f t="shared" si="11"/>
        <v>84.312750050175339</v>
      </c>
      <c r="AE25" s="72">
        <f t="shared" si="11"/>
        <v>84.312750050175339</v>
      </c>
      <c r="AF25" s="72">
        <f t="shared" si="11"/>
        <v>84.312750050175339</v>
      </c>
      <c r="AG25" s="72">
        <f t="shared" si="11"/>
        <v>84.312750050175339</v>
      </c>
      <c r="AH25" s="72">
        <f t="shared" si="11"/>
        <v>84.312750050175339</v>
      </c>
      <c r="AI25" s="72">
        <f t="shared" si="11"/>
        <v>84.312750050175339</v>
      </c>
      <c r="AJ25" s="72">
        <f t="shared" si="11"/>
        <v>84.312750050175339</v>
      </c>
      <c r="AK25" s="72">
        <f t="shared" si="11"/>
        <v>84.312750050175339</v>
      </c>
      <c r="AL25" s="72">
        <f t="shared" si="11"/>
        <v>84.312750050175339</v>
      </c>
      <c r="AM25" s="72">
        <f t="shared" si="11"/>
        <v>84.312750050175339</v>
      </c>
      <c r="AN25" s="72">
        <f t="shared" si="11"/>
        <v>84.312750050175339</v>
      </c>
      <c r="AO25" s="72">
        <f t="shared" si="11"/>
        <v>84.312750050175339</v>
      </c>
      <c r="AP25" s="72">
        <f t="shared" si="11"/>
        <v>84.312750050175339</v>
      </c>
      <c r="AQ25" s="72">
        <f t="shared" si="11"/>
        <v>84.312750050175339</v>
      </c>
      <c r="AR25" s="72">
        <f t="shared" si="11"/>
        <v>84.312750050175339</v>
      </c>
      <c r="AS25" s="72">
        <f t="shared" si="11"/>
        <v>84.312750050175339</v>
      </c>
      <c r="AT25" s="72">
        <f t="shared" si="11"/>
        <v>84.312750050175339</v>
      </c>
      <c r="AU25" s="72">
        <f t="shared" si="11"/>
        <v>84.312750050175339</v>
      </c>
      <c r="AV25" s="72">
        <f t="shared" si="11"/>
        <v>84.312750050175339</v>
      </c>
      <c r="AW25" s="72">
        <f t="shared" si="11"/>
        <v>84.312750050175339</v>
      </c>
      <c r="AX25" s="72">
        <f t="shared" si="11"/>
        <v>84.312750050175339</v>
      </c>
      <c r="AY25" s="72">
        <f t="shared" si="11"/>
        <v>84.312750050175339</v>
      </c>
      <c r="AZ25" s="72">
        <f t="shared" si="11"/>
        <v>84.312750050175339</v>
      </c>
      <c r="BA25" s="72">
        <f t="shared" si="11"/>
        <v>84.312750050175339</v>
      </c>
      <c r="BB25" s="72">
        <f t="shared" si="11"/>
        <v>84.312750050175339</v>
      </c>
      <c r="BC25" s="72">
        <f t="shared" si="11"/>
        <v>84.312750050175339</v>
      </c>
      <c r="BD25" s="72">
        <f t="shared" si="11"/>
        <v>84.312750050175339</v>
      </c>
      <c r="BE25" s="72">
        <f t="shared" si="11"/>
        <v>84.312750050175339</v>
      </c>
      <c r="BF25" s="72">
        <f t="shared" si="11"/>
        <v>84.312750050175339</v>
      </c>
      <c r="BG25" s="72">
        <f t="shared" si="11"/>
        <v>84.312750050175339</v>
      </c>
      <c r="BH25" s="72">
        <f t="shared" si="11"/>
        <v>84.312750050175339</v>
      </c>
      <c r="BI25" s="72">
        <f t="shared" si="11"/>
        <v>84.312750050175339</v>
      </c>
      <c r="BJ25" s="72">
        <f t="shared" si="11"/>
        <v>84.312750050175339</v>
      </c>
      <c r="BK25" s="72">
        <f t="shared" si="11"/>
        <v>84.312750050175339</v>
      </c>
      <c r="BL25" s="72">
        <f t="shared" si="11"/>
        <v>84.312750050175339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1.5807692172877499</v>
      </c>
      <c r="F26" s="72">
        <f t="shared" si="12"/>
        <v>3.0430861278934049</v>
      </c>
      <c r="G26" s="72">
        <f t="shared" si="12"/>
        <v>2.8146122836880818</v>
      </c>
      <c r="H26" s="72">
        <f t="shared" si="12"/>
        <v>2.6038430547163816</v>
      </c>
      <c r="I26" s="72">
        <f t="shared" si="12"/>
        <v>2.4082492102306441</v>
      </c>
      <c r="J26" s="72">
        <f t="shared" si="12"/>
        <v>2.227830750230869</v>
      </c>
      <c r="K26" s="72">
        <f t="shared" si="12"/>
        <v>2.0604799824273394</v>
      </c>
      <c r="L26" s="72">
        <f t="shared" si="12"/>
        <v>1.906196906820055</v>
      </c>
      <c r="M26" s="72">
        <f t="shared" si="12"/>
        <v>1.8809045993434508</v>
      </c>
      <c r="N26" s="72">
        <f t="shared" si="12"/>
        <v>1.8809045993434508</v>
      </c>
      <c r="O26" s="72">
        <f t="shared" si="12"/>
        <v>1.8809045993434508</v>
      </c>
      <c r="P26" s="72">
        <f t="shared" si="12"/>
        <v>1.8809045993434508</v>
      </c>
      <c r="Q26" s="72">
        <f t="shared" si="12"/>
        <v>1.8809045993434508</v>
      </c>
      <c r="R26" s="72">
        <f t="shared" si="12"/>
        <v>1.8809045993434508</v>
      </c>
      <c r="S26" s="72">
        <f t="shared" si="12"/>
        <v>1.8809045993434508</v>
      </c>
      <c r="T26" s="72">
        <f t="shared" si="12"/>
        <v>1.8809045993434508</v>
      </c>
      <c r="U26" s="72">
        <f t="shared" si="12"/>
        <v>1.8809045993434508</v>
      </c>
      <c r="V26" s="72">
        <f t="shared" si="12"/>
        <v>1.8809045993434508</v>
      </c>
      <c r="W26" s="72">
        <f t="shared" si="12"/>
        <v>1.8809045993434508</v>
      </c>
      <c r="X26" s="72">
        <f t="shared" si="12"/>
        <v>1.8809045993434508</v>
      </c>
      <c r="Y26" s="72">
        <f t="shared" si="12"/>
        <v>0.94045229967172539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42.156375025087677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1.5807692172877499</v>
      </c>
      <c r="F27" s="72">
        <f t="shared" si="13"/>
        <v>3.0430861278934049</v>
      </c>
      <c r="G27" s="72">
        <f t="shared" si="13"/>
        <v>2.8146122836880818</v>
      </c>
      <c r="H27" s="72">
        <f t="shared" si="13"/>
        <v>2.6038430547163816</v>
      </c>
      <c r="I27" s="72">
        <f t="shared" si="13"/>
        <v>2.4082492102306441</v>
      </c>
      <c r="J27" s="72">
        <f t="shared" si="13"/>
        <v>2.227830750230869</v>
      </c>
      <c r="K27" s="72">
        <f t="shared" si="13"/>
        <v>2.0604799824273394</v>
      </c>
      <c r="L27" s="72">
        <f t="shared" si="13"/>
        <v>1.906196906820055</v>
      </c>
      <c r="M27" s="72">
        <f t="shared" si="13"/>
        <v>1.8809045993434508</v>
      </c>
      <c r="N27" s="72">
        <f t="shared" si="13"/>
        <v>1.8809045993434508</v>
      </c>
      <c r="O27" s="72">
        <f t="shared" si="13"/>
        <v>1.8809045993434508</v>
      </c>
      <c r="P27" s="72">
        <f t="shared" si="13"/>
        <v>1.8809045993434508</v>
      </c>
      <c r="Q27" s="72">
        <f t="shared" si="13"/>
        <v>1.8809045993434508</v>
      </c>
      <c r="R27" s="72">
        <f t="shared" si="13"/>
        <v>1.8809045993434508</v>
      </c>
      <c r="S27" s="72">
        <f t="shared" si="13"/>
        <v>1.8809045993434508</v>
      </c>
      <c r="T27" s="72">
        <f t="shared" si="13"/>
        <v>1.8809045993434508</v>
      </c>
      <c r="U27" s="72">
        <f t="shared" si="13"/>
        <v>1.8809045993434508</v>
      </c>
      <c r="V27" s="72">
        <f t="shared" si="13"/>
        <v>1.8809045993434508</v>
      </c>
      <c r="W27" s="72">
        <f t="shared" si="13"/>
        <v>1.8809045993434508</v>
      </c>
      <c r="X27" s="72">
        <f t="shared" si="13"/>
        <v>1.8809045993434508</v>
      </c>
      <c r="Y27" s="72">
        <f t="shared" si="13"/>
        <v>0.94045229967172539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42.156375025087677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3.1615384345754998</v>
      </c>
      <c r="F28" s="72">
        <f t="shared" si="14"/>
        <v>9.2477106903623092</v>
      </c>
      <c r="G28" s="72">
        <f t="shared" si="14"/>
        <v>14.876935257738472</v>
      </c>
      <c r="H28" s="72">
        <f t="shared" si="14"/>
        <v>20.084621367171234</v>
      </c>
      <c r="I28" s="72">
        <f t="shared" si="14"/>
        <v>24.901119787632521</v>
      </c>
      <c r="J28" s="72">
        <f t="shared" si="14"/>
        <v>29.356781288094258</v>
      </c>
      <c r="K28" s="72">
        <f t="shared" si="14"/>
        <v>33.477741252948938</v>
      </c>
      <c r="L28" s="72">
        <f t="shared" si="14"/>
        <v>37.290135066589052</v>
      </c>
      <c r="M28" s="72">
        <f t="shared" si="14"/>
        <v>41.051944265275957</v>
      </c>
      <c r="N28" s="72">
        <f t="shared" si="14"/>
        <v>44.813753463962861</v>
      </c>
      <c r="O28" s="72">
        <f t="shared" si="14"/>
        <v>48.575562662649766</v>
      </c>
      <c r="P28" s="72">
        <f t="shared" si="14"/>
        <v>52.337371861336671</v>
      </c>
      <c r="Q28" s="72">
        <f t="shared" si="14"/>
        <v>56.099181060023575</v>
      </c>
      <c r="R28" s="72">
        <f t="shared" si="14"/>
        <v>59.86099025871048</v>
      </c>
      <c r="S28" s="72">
        <f t="shared" si="14"/>
        <v>63.622799457397385</v>
      </c>
      <c r="T28" s="72">
        <f t="shared" si="14"/>
        <v>67.384608656084282</v>
      </c>
      <c r="U28" s="72">
        <f t="shared" si="14"/>
        <v>71.146417854771187</v>
      </c>
      <c r="V28" s="72">
        <f t="shared" si="14"/>
        <v>74.908227053458091</v>
      </c>
      <c r="W28" s="72">
        <f t="shared" si="14"/>
        <v>78.670036252144996</v>
      </c>
      <c r="X28" s="72">
        <f t="shared" si="14"/>
        <v>82.431845450831901</v>
      </c>
      <c r="Y28" s="72">
        <f t="shared" si="14"/>
        <v>84.312750050175339</v>
      </c>
      <c r="Z28" s="72">
        <f t="shared" si="14"/>
        <v>84.312750050175339</v>
      </c>
      <c r="AA28" s="72">
        <f t="shared" si="14"/>
        <v>84.312750050175339</v>
      </c>
      <c r="AB28" s="72">
        <f t="shared" si="14"/>
        <v>84.312750050175339</v>
      </c>
      <c r="AC28" s="72">
        <f t="shared" si="14"/>
        <v>84.312750050175339</v>
      </c>
      <c r="AD28" s="72">
        <f t="shared" si="14"/>
        <v>84.312750050175339</v>
      </c>
      <c r="AE28" s="72">
        <f t="shared" si="14"/>
        <v>84.312750050175339</v>
      </c>
      <c r="AF28" s="72">
        <f t="shared" si="14"/>
        <v>84.312750050175339</v>
      </c>
      <c r="AG28" s="72">
        <f t="shared" si="14"/>
        <v>84.312750050175339</v>
      </c>
      <c r="AH28" s="72">
        <f t="shared" si="14"/>
        <v>84.312750050175339</v>
      </c>
      <c r="AI28" s="72">
        <f t="shared" si="14"/>
        <v>84.312750050175339</v>
      </c>
      <c r="AJ28" s="72">
        <f t="shared" si="14"/>
        <v>84.312750050175339</v>
      </c>
      <c r="AK28" s="72">
        <f t="shared" si="14"/>
        <v>84.312750050175339</v>
      </c>
      <c r="AL28" s="72">
        <f t="shared" si="14"/>
        <v>84.312750050175339</v>
      </c>
      <c r="AM28" s="72">
        <f t="shared" si="14"/>
        <v>84.312750050175339</v>
      </c>
      <c r="AN28" s="72">
        <f t="shared" si="14"/>
        <v>84.312750050175339</v>
      </c>
      <c r="AO28" s="72">
        <f t="shared" si="14"/>
        <v>84.312750050175339</v>
      </c>
      <c r="AP28" s="72">
        <f t="shared" si="14"/>
        <v>84.312750050175339</v>
      </c>
      <c r="AQ28" s="72">
        <f t="shared" si="14"/>
        <v>84.312750050175339</v>
      </c>
      <c r="AR28" s="72">
        <f t="shared" si="14"/>
        <v>84.312750050175339</v>
      </c>
      <c r="AS28" s="72">
        <f t="shared" si="14"/>
        <v>84.312750050175339</v>
      </c>
      <c r="AT28" s="72">
        <f t="shared" si="14"/>
        <v>84.312750050175339</v>
      </c>
      <c r="AU28" s="72">
        <f t="shared" si="14"/>
        <v>84.312750050175339</v>
      </c>
      <c r="AV28" s="72">
        <f t="shared" si="14"/>
        <v>84.312750050175339</v>
      </c>
      <c r="AW28" s="72">
        <f t="shared" si="14"/>
        <v>84.312750050175339</v>
      </c>
      <c r="AX28" s="72">
        <f t="shared" si="14"/>
        <v>84.312750050175339</v>
      </c>
      <c r="AY28" s="72">
        <f t="shared" si="14"/>
        <v>84.312750050175339</v>
      </c>
      <c r="AZ28" s="72">
        <f t="shared" si="14"/>
        <v>84.312750050175339</v>
      </c>
      <c r="BA28" s="72">
        <f t="shared" si="14"/>
        <v>84.312750050175339</v>
      </c>
      <c r="BB28" s="72">
        <f t="shared" si="14"/>
        <v>84.312750050175339</v>
      </c>
      <c r="BC28" s="72">
        <f t="shared" si="14"/>
        <v>84.312750050175339</v>
      </c>
      <c r="BD28" s="72">
        <f t="shared" si="14"/>
        <v>84.312750050175339</v>
      </c>
      <c r="BE28" s="72">
        <f t="shared" si="14"/>
        <v>84.312750050175339</v>
      </c>
      <c r="BF28" s="72">
        <f t="shared" si="14"/>
        <v>84.312750050175339</v>
      </c>
      <c r="BG28" s="72">
        <f t="shared" si="14"/>
        <v>84.312750050175339</v>
      </c>
      <c r="BH28" s="72">
        <f t="shared" si="14"/>
        <v>84.312750050175339</v>
      </c>
      <c r="BI28" s="72">
        <f t="shared" si="14"/>
        <v>84.312750050175339</v>
      </c>
      <c r="BJ28" s="72">
        <f t="shared" si="14"/>
        <v>84.312750050175339</v>
      </c>
      <c r="BK28" s="72">
        <f t="shared" si="14"/>
        <v>84.312750050175339</v>
      </c>
      <c r="BL28" s="72">
        <f t="shared" si="14"/>
        <v>84.312750050175339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1.5807692172877499</v>
      </c>
      <c r="F29" s="66">
        <f t="shared" si="15"/>
        <v>6.2046245624689043</v>
      </c>
      <c r="G29" s="66">
        <f>AVERAGE(G25,G28)</f>
        <v>12.062322974050391</v>
      </c>
      <c r="H29" s="66">
        <f t="shared" si="15"/>
        <v>17.480778312454852</v>
      </c>
      <c r="I29" s="66">
        <f t="shared" si="15"/>
        <v>22.492870577401877</v>
      </c>
      <c r="J29" s="66">
        <f t="shared" si="15"/>
        <v>27.128950537863389</v>
      </c>
      <c r="K29" s="66">
        <f t="shared" si="15"/>
        <v>31.4172612705216</v>
      </c>
      <c r="L29" s="66">
        <f t="shared" si="15"/>
        <v>35.383938159768995</v>
      </c>
      <c r="M29" s="66">
        <f t="shared" si="15"/>
        <v>39.171039665932504</v>
      </c>
      <c r="N29" s="66">
        <f t="shared" si="15"/>
        <v>42.932848864619409</v>
      </c>
      <c r="O29" s="66">
        <f t="shared" si="15"/>
        <v>46.694658063306314</v>
      </c>
      <c r="P29" s="66">
        <f t="shared" si="15"/>
        <v>50.456467261993218</v>
      </c>
      <c r="Q29" s="66">
        <f t="shared" si="15"/>
        <v>54.218276460680123</v>
      </c>
      <c r="R29" s="66">
        <f t="shared" si="15"/>
        <v>57.980085659367028</v>
      </c>
      <c r="S29" s="66">
        <f t="shared" si="15"/>
        <v>61.741894858053932</v>
      </c>
      <c r="T29" s="66">
        <f t="shared" si="15"/>
        <v>65.50370405674083</v>
      </c>
      <c r="U29" s="66">
        <f t="shared" si="15"/>
        <v>69.265513255427734</v>
      </c>
      <c r="V29" s="66">
        <f t="shared" si="15"/>
        <v>73.027322454114639</v>
      </c>
      <c r="W29" s="66">
        <f t="shared" si="15"/>
        <v>76.789131652801544</v>
      </c>
      <c r="X29" s="66">
        <f t="shared" si="15"/>
        <v>80.550940851488448</v>
      </c>
      <c r="Y29" s="66">
        <f t="shared" si="15"/>
        <v>83.37229775050362</v>
      </c>
      <c r="Z29" s="66">
        <f t="shared" si="15"/>
        <v>84.312750050175339</v>
      </c>
      <c r="AA29" s="66">
        <f t="shared" si="15"/>
        <v>84.312750050175339</v>
      </c>
      <c r="AB29" s="66">
        <f t="shared" si="15"/>
        <v>84.312750050175339</v>
      </c>
      <c r="AC29" s="66">
        <f t="shared" si="15"/>
        <v>84.312750050175339</v>
      </c>
      <c r="AD29" s="66">
        <f t="shared" si="15"/>
        <v>84.312750050175339</v>
      </c>
      <c r="AE29" s="66">
        <f t="shared" si="15"/>
        <v>84.312750050175339</v>
      </c>
      <c r="AF29" s="66">
        <f t="shared" si="15"/>
        <v>84.312750050175339</v>
      </c>
      <c r="AG29" s="66">
        <f t="shared" si="15"/>
        <v>84.312750050175339</v>
      </c>
      <c r="AH29" s="66">
        <f t="shared" si="15"/>
        <v>84.312750050175339</v>
      </c>
      <c r="AI29" s="66">
        <f t="shared" si="15"/>
        <v>84.312750050175339</v>
      </c>
      <c r="AJ29" s="66">
        <f t="shared" si="15"/>
        <v>84.312750050175339</v>
      </c>
      <c r="AK29" s="66">
        <f t="shared" si="15"/>
        <v>84.312750050175339</v>
      </c>
      <c r="AL29" s="66">
        <f t="shared" si="15"/>
        <v>84.312750050175339</v>
      </c>
      <c r="AM29" s="66">
        <f t="shared" si="15"/>
        <v>84.312750050175339</v>
      </c>
      <c r="AN29" s="66">
        <f t="shared" si="15"/>
        <v>84.312750050175339</v>
      </c>
      <c r="AO29" s="66">
        <f t="shared" si="15"/>
        <v>84.312750050175339</v>
      </c>
      <c r="AP29" s="66">
        <f t="shared" si="15"/>
        <v>84.312750050175339</v>
      </c>
      <c r="AQ29" s="66">
        <f t="shared" si="15"/>
        <v>84.312750050175339</v>
      </c>
      <c r="AR29" s="66">
        <f t="shared" si="15"/>
        <v>84.312750050175339</v>
      </c>
      <c r="AS29" s="66">
        <f t="shared" si="15"/>
        <v>84.312750050175339</v>
      </c>
      <c r="AT29" s="66">
        <f t="shared" si="15"/>
        <v>84.312750050175339</v>
      </c>
      <c r="AU29" s="66">
        <f t="shared" si="15"/>
        <v>84.312750050175339</v>
      </c>
      <c r="AV29" s="66">
        <f t="shared" si="15"/>
        <v>84.312750050175339</v>
      </c>
      <c r="AW29" s="66">
        <f t="shared" si="15"/>
        <v>84.312750050175339</v>
      </c>
      <c r="AX29" s="66">
        <f t="shared" si="15"/>
        <v>84.312750050175339</v>
      </c>
      <c r="AY29" s="66">
        <f t="shared" si="15"/>
        <v>84.312750050175339</v>
      </c>
      <c r="AZ29" s="66">
        <f t="shared" si="15"/>
        <v>84.312750050175339</v>
      </c>
      <c r="BA29" s="66">
        <f t="shared" si="15"/>
        <v>84.312750050175339</v>
      </c>
      <c r="BB29" s="66">
        <f t="shared" si="15"/>
        <v>84.312750050175339</v>
      </c>
      <c r="BC29" s="66">
        <f t="shared" si="15"/>
        <v>84.312750050175339</v>
      </c>
      <c r="BD29" s="66">
        <f t="shared" si="15"/>
        <v>84.312750050175339</v>
      </c>
      <c r="BE29" s="66">
        <f t="shared" si="15"/>
        <v>84.312750050175339</v>
      </c>
      <c r="BF29" s="66">
        <f t="shared" si="15"/>
        <v>84.312750050175339</v>
      </c>
      <c r="BG29" s="66">
        <f t="shared" si="15"/>
        <v>84.312750050175339</v>
      </c>
      <c r="BH29" s="66">
        <f t="shared" si="15"/>
        <v>84.312750050175339</v>
      </c>
      <c r="BI29" s="66">
        <f t="shared" si="15"/>
        <v>84.312750050175339</v>
      </c>
      <c r="BJ29" s="66">
        <f t="shared" si="15"/>
        <v>84.312750050175339</v>
      </c>
      <c r="BK29" s="66">
        <f t="shared" si="15"/>
        <v>84.312750050175339</v>
      </c>
      <c r="BL29" s="66">
        <f t="shared" si="15"/>
        <v>84.312750050175339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1.0538461448584999</v>
      </c>
      <c r="G32" s="72">
        <f t="shared" si="16"/>
        <v>2.1076922897169998</v>
      </c>
      <c r="H32" s="72">
        <f t="shared" si="16"/>
        <v>3.1615384345754998</v>
      </c>
      <c r="I32" s="72">
        <f t="shared" si="16"/>
        <v>4.2153845794339997</v>
      </c>
      <c r="J32" s="72">
        <f t="shared" si="16"/>
        <v>5.2692307242925001</v>
      </c>
      <c r="K32" s="72">
        <f t="shared" si="16"/>
        <v>6.3230768691510004</v>
      </c>
      <c r="L32" s="72">
        <f t="shared" si="16"/>
        <v>7.3769230140095008</v>
      </c>
      <c r="M32" s="72">
        <f t="shared" si="16"/>
        <v>8.4307691588680012</v>
      </c>
      <c r="N32" s="72">
        <f t="shared" si="16"/>
        <v>9.4846153037265015</v>
      </c>
      <c r="O32" s="72">
        <f t="shared" si="16"/>
        <v>10.538461448585002</v>
      </c>
      <c r="P32" s="72">
        <f t="shared" si="16"/>
        <v>11.592307593443502</v>
      </c>
      <c r="Q32" s="72">
        <f t="shared" si="16"/>
        <v>12.646153738302003</v>
      </c>
      <c r="R32" s="72">
        <f t="shared" si="16"/>
        <v>13.699999883160503</v>
      </c>
      <c r="S32" s="72">
        <f t="shared" si="16"/>
        <v>14.753846028019003</v>
      </c>
      <c r="T32" s="72">
        <f t="shared" si="16"/>
        <v>15.807692172877504</v>
      </c>
      <c r="U32" s="72">
        <f t="shared" si="16"/>
        <v>16.861538317736002</v>
      </c>
      <c r="V32" s="72">
        <f t="shared" si="16"/>
        <v>17.915384462594503</v>
      </c>
      <c r="W32" s="72">
        <f t="shared" si="16"/>
        <v>18.969230607453003</v>
      </c>
      <c r="X32" s="72">
        <f t="shared" si="16"/>
        <v>20.023076752311503</v>
      </c>
      <c r="Y32" s="72">
        <f t="shared" si="16"/>
        <v>21.076922897170004</v>
      </c>
      <c r="Z32" s="72">
        <f t="shared" si="16"/>
        <v>22.130769042028504</v>
      </c>
      <c r="AA32" s="72">
        <f t="shared" si="16"/>
        <v>23.184615186887005</v>
      </c>
      <c r="AB32" s="72">
        <f t="shared" si="16"/>
        <v>24.238461331745505</v>
      </c>
      <c r="AC32" s="72">
        <f t="shared" si="16"/>
        <v>25.292307476604005</v>
      </c>
      <c r="AD32" s="72">
        <f t="shared" si="16"/>
        <v>26.346153621462506</v>
      </c>
      <c r="AE32" s="72">
        <f t="shared" si="16"/>
        <v>27.399999766321006</v>
      </c>
      <c r="AF32" s="72">
        <f t="shared" si="16"/>
        <v>28.453845911179506</v>
      </c>
      <c r="AG32" s="72">
        <f t="shared" si="16"/>
        <v>29.507692056038007</v>
      </c>
      <c r="AH32" s="72">
        <f t="shared" si="16"/>
        <v>30.561538200896507</v>
      </c>
      <c r="AI32" s="72">
        <f t="shared" si="16"/>
        <v>31.615384345755007</v>
      </c>
      <c r="AJ32" s="72">
        <f t="shared" si="16"/>
        <v>32.669230490613508</v>
      </c>
      <c r="AK32" s="72">
        <f t="shared" si="16"/>
        <v>33.723076635472005</v>
      </c>
      <c r="AL32" s="72">
        <f t="shared" si="16"/>
        <v>34.776922780330501</v>
      </c>
      <c r="AM32" s="72">
        <f t="shared" si="16"/>
        <v>35.830768925188998</v>
      </c>
      <c r="AN32" s="72">
        <f t="shared" si="16"/>
        <v>36.884615070047495</v>
      </c>
      <c r="AO32" s="72">
        <f t="shared" si="16"/>
        <v>37.938461214905992</v>
      </c>
      <c r="AP32" s="72">
        <f t="shared" si="16"/>
        <v>38.992307359764489</v>
      </c>
      <c r="AQ32" s="72">
        <f t="shared" si="16"/>
        <v>40.046153504622986</v>
      </c>
      <c r="AR32" s="72">
        <f t="shared" si="16"/>
        <v>41.099999649481482</v>
      </c>
      <c r="AS32" s="72">
        <f t="shared" si="16"/>
        <v>42.153845794339979</v>
      </c>
      <c r="AT32" s="72">
        <f t="shared" si="16"/>
        <v>43.207691939198476</v>
      </c>
      <c r="AU32" s="72">
        <f t="shared" si="16"/>
        <v>44.261538084056973</v>
      </c>
      <c r="AV32" s="72">
        <f t="shared" si="16"/>
        <v>45.31538422891547</v>
      </c>
      <c r="AW32" s="72">
        <f t="shared" si="16"/>
        <v>46.369230373773966</v>
      </c>
      <c r="AX32" s="72">
        <f t="shared" si="16"/>
        <v>47.423076518632463</v>
      </c>
      <c r="AY32" s="72">
        <f t="shared" si="16"/>
        <v>48.47692266349096</v>
      </c>
      <c r="AZ32" s="72">
        <f t="shared" si="16"/>
        <v>49.530768808349457</v>
      </c>
      <c r="BA32" s="72">
        <f t="shared" si="16"/>
        <v>50.584614953207954</v>
      </c>
      <c r="BB32" s="72">
        <f t="shared" si="16"/>
        <v>51.63846109806645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1.0538461448584999</v>
      </c>
      <c r="F33" s="72">
        <f t="shared" si="17"/>
        <v>1.0538461448584999</v>
      </c>
      <c r="G33" s="72">
        <f t="shared" si="17"/>
        <v>1.0538461448584999</v>
      </c>
      <c r="H33" s="72">
        <f t="shared" si="17"/>
        <v>1.0538461448584999</v>
      </c>
      <c r="I33" s="72">
        <f t="shared" si="17"/>
        <v>1.0538461448584999</v>
      </c>
      <c r="J33" s="72">
        <f t="shared" si="17"/>
        <v>1.0538461448584999</v>
      </c>
      <c r="K33" s="72">
        <f t="shared" si="17"/>
        <v>1.0538461448584999</v>
      </c>
      <c r="L33" s="72">
        <f t="shared" si="17"/>
        <v>1.0538461448584999</v>
      </c>
      <c r="M33" s="72">
        <f t="shared" si="17"/>
        <v>1.0538461448584999</v>
      </c>
      <c r="N33" s="72">
        <f t="shared" si="17"/>
        <v>1.0538461448584999</v>
      </c>
      <c r="O33" s="72">
        <f t="shared" si="17"/>
        <v>1.0538461448584999</v>
      </c>
      <c r="P33" s="72">
        <f t="shared" si="17"/>
        <v>1.0538461448584999</v>
      </c>
      <c r="Q33" s="72">
        <f t="shared" si="17"/>
        <v>1.0538461448584999</v>
      </c>
      <c r="R33" s="72">
        <f t="shared" si="17"/>
        <v>1.0538461448584999</v>
      </c>
      <c r="S33" s="72">
        <f t="shared" si="17"/>
        <v>1.0538461448584999</v>
      </c>
      <c r="T33" s="72">
        <f t="shared" si="17"/>
        <v>1.0538461448584999</v>
      </c>
      <c r="U33" s="72">
        <f t="shared" si="17"/>
        <v>1.0538461448584999</v>
      </c>
      <c r="V33" s="72">
        <f t="shared" si="17"/>
        <v>1.0538461448584999</v>
      </c>
      <c r="W33" s="72">
        <f t="shared" si="17"/>
        <v>1.0538461448584999</v>
      </c>
      <c r="X33" s="72">
        <f t="shared" si="17"/>
        <v>1.0538461448584999</v>
      </c>
      <c r="Y33" s="72">
        <f t="shared" si="17"/>
        <v>1.0538461448584999</v>
      </c>
      <c r="Z33" s="72">
        <f t="shared" si="17"/>
        <v>1.0538461448584999</v>
      </c>
      <c r="AA33" s="72">
        <f t="shared" si="17"/>
        <v>1.0538461448584999</v>
      </c>
      <c r="AB33" s="72">
        <f t="shared" si="17"/>
        <v>1.0538461448584999</v>
      </c>
      <c r="AC33" s="72">
        <f t="shared" si="17"/>
        <v>1.0538461448584999</v>
      </c>
      <c r="AD33" s="72">
        <f t="shared" si="17"/>
        <v>1.0538461448584999</v>
      </c>
      <c r="AE33" s="72">
        <f t="shared" si="17"/>
        <v>1.0538461448584999</v>
      </c>
      <c r="AF33" s="72">
        <f t="shared" si="17"/>
        <v>1.0538461448584999</v>
      </c>
      <c r="AG33" s="72">
        <f t="shared" si="17"/>
        <v>1.0538461448584999</v>
      </c>
      <c r="AH33" s="72">
        <f t="shared" si="17"/>
        <v>1.0538461448584999</v>
      </c>
      <c r="AI33" s="72">
        <f t="shared" si="17"/>
        <v>1.0538461448584999</v>
      </c>
      <c r="AJ33" s="72">
        <f t="shared" si="17"/>
        <v>1.0538461448584999</v>
      </c>
      <c r="AK33" s="72">
        <f t="shared" si="17"/>
        <v>1.0538461448584999</v>
      </c>
      <c r="AL33" s="72">
        <f t="shared" si="17"/>
        <v>1.0538461448584999</v>
      </c>
      <c r="AM33" s="72">
        <f t="shared" si="17"/>
        <v>1.0538461448584999</v>
      </c>
      <c r="AN33" s="72">
        <f t="shared" si="17"/>
        <v>1.0538461448584999</v>
      </c>
      <c r="AO33" s="72">
        <f t="shared" si="17"/>
        <v>1.0538461448584999</v>
      </c>
      <c r="AP33" s="72">
        <f t="shared" si="17"/>
        <v>1.0538461448584999</v>
      </c>
      <c r="AQ33" s="72">
        <f t="shared" si="17"/>
        <v>1.0538461448584999</v>
      </c>
      <c r="AR33" s="72">
        <f t="shared" si="17"/>
        <v>1.0538461448584999</v>
      </c>
      <c r="AS33" s="72">
        <f t="shared" si="17"/>
        <v>1.0538461448584999</v>
      </c>
      <c r="AT33" s="72">
        <f t="shared" si="17"/>
        <v>1.0538461448584999</v>
      </c>
      <c r="AU33" s="72">
        <f t="shared" si="17"/>
        <v>1.0538461448584999</v>
      </c>
      <c r="AV33" s="72">
        <f t="shared" si="17"/>
        <v>1.0538461448584999</v>
      </c>
      <c r="AW33" s="72">
        <f t="shared" si="17"/>
        <v>1.0538461448584999</v>
      </c>
      <c r="AX33" s="72">
        <f t="shared" si="17"/>
        <v>1.0538461448584999</v>
      </c>
      <c r="AY33" s="72">
        <f t="shared" si="17"/>
        <v>1.0538461448584999</v>
      </c>
      <c r="AZ33" s="72">
        <f t="shared" si="17"/>
        <v>1.0538461448584999</v>
      </c>
      <c r="BA33" s="72">
        <f t="shared" si="17"/>
        <v>1.0538461448584999</v>
      </c>
      <c r="BB33" s="72">
        <f t="shared" si="17"/>
        <v>1.0538461448584999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52.692307242924947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-52.692307242924947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-52.692307242924947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1.0538461448584999</v>
      </c>
      <c r="F35" s="72">
        <f t="shared" si="18"/>
        <v>2.1076922897169998</v>
      </c>
      <c r="G35" s="72">
        <f t="shared" si="18"/>
        <v>3.1615384345754998</v>
      </c>
      <c r="H35" s="72">
        <f t="shared" si="18"/>
        <v>4.2153845794339997</v>
      </c>
      <c r="I35" s="72">
        <f t="shared" si="18"/>
        <v>5.2692307242925001</v>
      </c>
      <c r="J35" s="72">
        <f t="shared" si="18"/>
        <v>6.3230768691510004</v>
      </c>
      <c r="K35" s="72">
        <f t="shared" si="18"/>
        <v>7.3769230140095008</v>
      </c>
      <c r="L35" s="72">
        <f t="shared" si="18"/>
        <v>8.4307691588680012</v>
      </c>
      <c r="M35" s="72">
        <f t="shared" si="18"/>
        <v>9.4846153037265015</v>
      </c>
      <c r="N35" s="72">
        <f t="shared" si="18"/>
        <v>10.538461448585002</v>
      </c>
      <c r="O35" s="72">
        <f t="shared" si="18"/>
        <v>11.592307593443502</v>
      </c>
      <c r="P35" s="72">
        <f t="shared" si="18"/>
        <v>12.646153738302003</v>
      </c>
      <c r="Q35" s="72">
        <f t="shared" si="18"/>
        <v>13.699999883160503</v>
      </c>
      <c r="R35" s="72">
        <f t="shared" si="18"/>
        <v>14.753846028019003</v>
      </c>
      <c r="S35" s="72">
        <f t="shared" si="18"/>
        <v>15.807692172877504</v>
      </c>
      <c r="T35" s="72">
        <f t="shared" si="18"/>
        <v>16.861538317736002</v>
      </c>
      <c r="U35" s="72">
        <f t="shared" si="18"/>
        <v>17.915384462594503</v>
      </c>
      <c r="V35" s="72">
        <f t="shared" si="18"/>
        <v>18.969230607453003</v>
      </c>
      <c r="W35" s="72">
        <f t="shared" si="18"/>
        <v>20.023076752311503</v>
      </c>
      <c r="X35" s="72">
        <f t="shared" si="18"/>
        <v>21.076922897170004</v>
      </c>
      <c r="Y35" s="72">
        <f t="shared" si="18"/>
        <v>22.130769042028504</v>
      </c>
      <c r="Z35" s="72">
        <f t="shared" si="18"/>
        <v>23.184615186887005</v>
      </c>
      <c r="AA35" s="72">
        <f t="shared" si="18"/>
        <v>24.238461331745505</v>
      </c>
      <c r="AB35" s="72">
        <f t="shared" si="18"/>
        <v>25.292307476604005</v>
      </c>
      <c r="AC35" s="72">
        <f t="shared" si="18"/>
        <v>26.346153621462506</v>
      </c>
      <c r="AD35" s="72">
        <f t="shared" si="18"/>
        <v>27.399999766321006</v>
      </c>
      <c r="AE35" s="72">
        <f t="shared" si="18"/>
        <v>28.453845911179506</v>
      </c>
      <c r="AF35" s="72">
        <f t="shared" si="18"/>
        <v>29.507692056038007</v>
      </c>
      <c r="AG35" s="72">
        <f t="shared" si="18"/>
        <v>30.561538200896507</v>
      </c>
      <c r="AH35" s="72">
        <f t="shared" si="18"/>
        <v>31.615384345755007</v>
      </c>
      <c r="AI35" s="72">
        <f t="shared" si="18"/>
        <v>32.669230490613508</v>
      </c>
      <c r="AJ35" s="72">
        <f t="shared" si="18"/>
        <v>33.723076635472005</v>
      </c>
      <c r="AK35" s="72">
        <f t="shared" si="18"/>
        <v>34.776922780330501</v>
      </c>
      <c r="AL35" s="72">
        <f t="shared" si="18"/>
        <v>35.830768925188998</v>
      </c>
      <c r="AM35" s="72">
        <f t="shared" si="18"/>
        <v>36.884615070047495</v>
      </c>
      <c r="AN35" s="72">
        <f t="shared" si="18"/>
        <v>37.938461214905992</v>
      </c>
      <c r="AO35" s="72">
        <f t="shared" si="18"/>
        <v>38.992307359764489</v>
      </c>
      <c r="AP35" s="72">
        <f t="shared" si="18"/>
        <v>40.046153504622986</v>
      </c>
      <c r="AQ35" s="72">
        <f t="shared" si="18"/>
        <v>41.099999649481482</v>
      </c>
      <c r="AR35" s="72">
        <f t="shared" si="18"/>
        <v>42.153845794339979</v>
      </c>
      <c r="AS35" s="72">
        <f t="shared" si="18"/>
        <v>43.207691939198476</v>
      </c>
      <c r="AT35" s="72">
        <f t="shared" si="18"/>
        <v>44.261538084056973</v>
      </c>
      <c r="AU35" s="72">
        <f t="shared" si="18"/>
        <v>45.31538422891547</v>
      </c>
      <c r="AV35" s="72">
        <f t="shared" si="18"/>
        <v>46.369230373773966</v>
      </c>
      <c r="AW35" s="72">
        <f t="shared" si="18"/>
        <v>47.423076518632463</v>
      </c>
      <c r="AX35" s="72">
        <f t="shared" si="18"/>
        <v>48.47692266349096</v>
      </c>
      <c r="AY35" s="72">
        <f t="shared" si="18"/>
        <v>49.530768808349457</v>
      </c>
      <c r="AZ35" s="72">
        <f t="shared" si="18"/>
        <v>50.584614953207954</v>
      </c>
      <c r="BA35" s="72">
        <f t="shared" si="18"/>
        <v>51.63846109806645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0.52692307242924996</v>
      </c>
      <c r="F36" s="66">
        <f t="shared" si="19"/>
        <v>1.5807692172877499</v>
      </c>
      <c r="G36" s="66">
        <f t="shared" si="19"/>
        <v>2.63461536214625</v>
      </c>
      <c r="H36" s="66">
        <f t="shared" si="19"/>
        <v>3.6884615070047495</v>
      </c>
      <c r="I36" s="66">
        <f t="shared" si="19"/>
        <v>4.7423076518632499</v>
      </c>
      <c r="J36" s="66">
        <f t="shared" si="19"/>
        <v>5.7961537967217502</v>
      </c>
      <c r="K36" s="66">
        <f t="shared" si="19"/>
        <v>6.8499999415802506</v>
      </c>
      <c r="L36" s="66">
        <f t="shared" si="19"/>
        <v>7.903846086438751</v>
      </c>
      <c r="M36" s="66">
        <f t="shared" si="19"/>
        <v>8.9576922312972513</v>
      </c>
      <c r="N36" s="66">
        <f t="shared" si="19"/>
        <v>10.011538376155752</v>
      </c>
      <c r="O36" s="66">
        <f t="shared" si="19"/>
        <v>11.065384521014252</v>
      </c>
      <c r="P36" s="66">
        <f t="shared" si="19"/>
        <v>12.119230665872752</v>
      </c>
      <c r="Q36" s="66">
        <f t="shared" si="19"/>
        <v>13.173076810731253</v>
      </c>
      <c r="R36" s="66">
        <f t="shared" si="19"/>
        <v>14.226922955589753</v>
      </c>
      <c r="S36" s="66">
        <f t="shared" si="19"/>
        <v>15.280769100448254</v>
      </c>
      <c r="T36" s="66">
        <f t="shared" si="19"/>
        <v>16.334615245306754</v>
      </c>
      <c r="U36" s="66">
        <f t="shared" si="19"/>
        <v>17.388461390165254</v>
      </c>
      <c r="V36" s="66">
        <f t="shared" si="19"/>
        <v>18.442307535023751</v>
      </c>
      <c r="W36" s="66">
        <f t="shared" si="19"/>
        <v>19.496153679882255</v>
      </c>
      <c r="X36" s="66">
        <f t="shared" si="19"/>
        <v>20.549999824740752</v>
      </c>
      <c r="Y36" s="66">
        <f t="shared" si="19"/>
        <v>21.603845969599256</v>
      </c>
      <c r="Z36" s="66">
        <f t="shared" si="19"/>
        <v>22.657692114457753</v>
      </c>
      <c r="AA36" s="66">
        <f t="shared" si="19"/>
        <v>23.711538259316256</v>
      </c>
      <c r="AB36" s="66">
        <f t="shared" si="19"/>
        <v>24.765384404174753</v>
      </c>
      <c r="AC36" s="66">
        <f t="shared" si="19"/>
        <v>25.819230549033257</v>
      </c>
      <c r="AD36" s="66">
        <f t="shared" si="19"/>
        <v>26.873076693891754</v>
      </c>
      <c r="AE36" s="66">
        <f t="shared" si="19"/>
        <v>27.926922838750258</v>
      </c>
      <c r="AF36" s="66">
        <f t="shared" si="19"/>
        <v>28.980768983608755</v>
      </c>
      <c r="AG36" s="66">
        <f t="shared" si="19"/>
        <v>30.034615128467259</v>
      </c>
      <c r="AH36" s="66">
        <f t="shared" si="19"/>
        <v>31.088461273325755</v>
      </c>
      <c r="AI36" s="66">
        <f t="shared" si="19"/>
        <v>32.142307418184259</v>
      </c>
      <c r="AJ36" s="66">
        <f t="shared" si="19"/>
        <v>33.196153563042756</v>
      </c>
      <c r="AK36" s="66">
        <f t="shared" si="19"/>
        <v>34.249999707901253</v>
      </c>
      <c r="AL36" s="66">
        <f t="shared" si="19"/>
        <v>35.30384585275975</v>
      </c>
      <c r="AM36" s="66">
        <f t="shared" si="19"/>
        <v>36.357691997618247</v>
      </c>
      <c r="AN36" s="66">
        <f t="shared" si="19"/>
        <v>37.411538142476743</v>
      </c>
      <c r="AO36" s="66">
        <f t="shared" si="19"/>
        <v>38.46538428733524</v>
      </c>
      <c r="AP36" s="66">
        <f t="shared" si="19"/>
        <v>39.519230432193737</v>
      </c>
      <c r="AQ36" s="66">
        <f t="shared" si="19"/>
        <v>40.573076577052234</v>
      </c>
      <c r="AR36" s="66">
        <f t="shared" si="19"/>
        <v>41.626922721910731</v>
      </c>
      <c r="AS36" s="66">
        <f t="shared" si="19"/>
        <v>42.680768866769228</v>
      </c>
      <c r="AT36" s="66">
        <f t="shared" si="19"/>
        <v>43.734615011627724</v>
      </c>
      <c r="AU36" s="66">
        <f t="shared" si="19"/>
        <v>44.788461156486221</v>
      </c>
      <c r="AV36" s="66">
        <f t="shared" si="19"/>
        <v>45.842307301344718</v>
      </c>
      <c r="AW36" s="66">
        <f t="shared" si="19"/>
        <v>46.896153446203215</v>
      </c>
      <c r="AX36" s="66">
        <f t="shared" si="19"/>
        <v>47.949999591061712</v>
      </c>
      <c r="AY36" s="66">
        <f t="shared" si="19"/>
        <v>49.003845735920208</v>
      </c>
      <c r="AZ36" s="66">
        <f t="shared" si="19"/>
        <v>50.057691880778705</v>
      </c>
      <c r="BA36" s="66">
        <f t="shared" si="19"/>
        <v>51.111538025637202</v>
      </c>
      <c r="BB36" s="66">
        <f t="shared" si="19"/>
        <v>25.819230549033225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0.15491538329419946</v>
      </c>
      <c r="G39" s="72">
        <f t="shared" si="20"/>
        <v>0.61691731781558645</v>
      </c>
      <c r="H39" s="72">
        <f t="shared" si="20"/>
        <v>1.0309397450538555</v>
      </c>
      <c r="I39" s="72">
        <f t="shared" si="20"/>
        <v>1.4007006342080677</v>
      </c>
      <c r="J39" s="72">
        <f t="shared" si="20"/>
        <v>1.7293868160202748</v>
      </c>
      <c r="K39" s="72">
        <f t="shared" si="20"/>
        <v>2.0201851212325295</v>
      </c>
      <c r="L39" s="72">
        <f t="shared" si="20"/>
        <v>2.2758397652060429</v>
      </c>
      <c r="M39" s="72">
        <f t="shared" si="20"/>
        <v>2.4990949633020265</v>
      </c>
      <c r="N39" s="72">
        <f t="shared" si="20"/>
        <v>2.7170387768279234</v>
      </c>
      <c r="O39" s="72">
        <f t="shared" si="20"/>
        <v>2.9349825903538203</v>
      </c>
      <c r="P39" s="72">
        <f t="shared" si="20"/>
        <v>3.1529264038797171</v>
      </c>
      <c r="Q39" s="72">
        <f t="shared" si="20"/>
        <v>3.370870217405614</v>
      </c>
      <c r="R39" s="72">
        <f t="shared" si="20"/>
        <v>3.5888140309315109</v>
      </c>
      <c r="S39" s="72">
        <f t="shared" si="20"/>
        <v>3.8067578444574077</v>
      </c>
      <c r="T39" s="72">
        <f t="shared" si="20"/>
        <v>4.0247016579833046</v>
      </c>
      <c r="U39" s="72">
        <f t="shared" si="20"/>
        <v>4.242645471509201</v>
      </c>
      <c r="V39" s="72">
        <f t="shared" si="20"/>
        <v>4.4605892850350974</v>
      </c>
      <c r="W39" s="72">
        <f t="shared" si="20"/>
        <v>4.6785330985609939</v>
      </c>
      <c r="X39" s="72">
        <f t="shared" si="20"/>
        <v>4.8964769120868903</v>
      </c>
      <c r="Y39" s="72">
        <f t="shared" si="20"/>
        <v>5.1144207256127867</v>
      </c>
      <c r="Z39" s="72">
        <f t="shared" si="20"/>
        <v>5.1348695562076214</v>
      </c>
      <c r="AA39" s="72">
        <f t="shared" si="20"/>
        <v>4.9578234038713935</v>
      </c>
      <c r="AB39" s="72">
        <f t="shared" si="20"/>
        <v>4.7807772515351656</v>
      </c>
      <c r="AC39" s="72">
        <f t="shared" si="20"/>
        <v>4.6037310991989377</v>
      </c>
      <c r="AD39" s="72">
        <f t="shared" si="20"/>
        <v>4.4266849468627099</v>
      </c>
      <c r="AE39" s="72">
        <f t="shared" si="20"/>
        <v>4.249638794526482</v>
      </c>
      <c r="AF39" s="72">
        <f t="shared" si="20"/>
        <v>4.0725926421902541</v>
      </c>
      <c r="AG39" s="72">
        <f t="shared" si="20"/>
        <v>3.8955464898540262</v>
      </c>
      <c r="AH39" s="72">
        <f t="shared" si="20"/>
        <v>3.7185003375177983</v>
      </c>
      <c r="AI39" s="72">
        <f t="shared" si="20"/>
        <v>3.5414541851815704</v>
      </c>
      <c r="AJ39" s="72">
        <f t="shared" si="20"/>
        <v>3.3644080328453425</v>
      </c>
      <c r="AK39" s="72">
        <f t="shared" si="20"/>
        <v>3.1873618805091146</v>
      </c>
      <c r="AL39" s="72">
        <f t="shared" si="20"/>
        <v>3.0103157281728867</v>
      </c>
      <c r="AM39" s="72">
        <f t="shared" si="20"/>
        <v>2.8332695758366588</v>
      </c>
      <c r="AN39" s="72">
        <f t="shared" si="20"/>
        <v>2.6562234235004309</v>
      </c>
      <c r="AO39" s="72">
        <f t="shared" si="20"/>
        <v>2.4791772711642031</v>
      </c>
      <c r="AP39" s="72">
        <f t="shared" si="20"/>
        <v>2.3021311188279752</v>
      </c>
      <c r="AQ39" s="72">
        <f t="shared" si="20"/>
        <v>2.1250849664917473</v>
      </c>
      <c r="AR39" s="72">
        <f t="shared" si="20"/>
        <v>1.9480388141555194</v>
      </c>
      <c r="AS39" s="72">
        <f t="shared" si="20"/>
        <v>1.7709926618192915</v>
      </c>
      <c r="AT39" s="72">
        <f t="shared" si="20"/>
        <v>1.5939465094830636</v>
      </c>
      <c r="AU39" s="72">
        <f t="shared" si="20"/>
        <v>1.4169003571468357</v>
      </c>
      <c r="AV39" s="72">
        <f t="shared" si="20"/>
        <v>1.2398542048106078</v>
      </c>
      <c r="AW39" s="72">
        <f t="shared" si="20"/>
        <v>1.0628080524743799</v>
      </c>
      <c r="AX39" s="72">
        <f t="shared" si="20"/>
        <v>0.88576190013815193</v>
      </c>
      <c r="AY39" s="72">
        <f t="shared" si="20"/>
        <v>0.70871574780192392</v>
      </c>
      <c r="AZ39" s="72">
        <f t="shared" si="20"/>
        <v>0.53166959546569592</v>
      </c>
      <c r="BA39" s="72">
        <f t="shared" si="20"/>
        <v>0.35462344312946792</v>
      </c>
      <c r="BB39" s="72">
        <f t="shared" si="20"/>
        <v>0.17757729079323992</v>
      </c>
      <c r="BC39" s="72">
        <f t="shared" si="20"/>
        <v>5.3113845701191487E-4</v>
      </c>
      <c r="BD39" s="72">
        <f t="shared" si="20"/>
        <v>5.3113845701191487E-4</v>
      </c>
      <c r="BE39" s="72">
        <f t="shared" si="20"/>
        <v>5.3113845701191487E-4</v>
      </c>
      <c r="BF39" s="72">
        <f t="shared" si="20"/>
        <v>5.3113845701191487E-4</v>
      </c>
      <c r="BG39" s="72">
        <f t="shared" si="20"/>
        <v>5.3113845701191487E-4</v>
      </c>
      <c r="BH39" s="72">
        <f t="shared" si="20"/>
        <v>5.3113845701191487E-4</v>
      </c>
      <c r="BI39" s="72">
        <f t="shared" si="20"/>
        <v>5.3113845701191487E-4</v>
      </c>
      <c r="BJ39" s="72">
        <f t="shared" si="20"/>
        <v>5.3113845701191487E-4</v>
      </c>
      <c r="BK39" s="72">
        <f t="shared" si="20"/>
        <v>5.3113845701191487E-4</v>
      </c>
      <c r="BL39" s="72">
        <f t="shared" si="20"/>
        <v>5.3113845701191487E-4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 t="shared" ref="E40:AJ40" si="21">(E26-E114)*FIT_21</f>
        <v>0.15491538329419946</v>
      </c>
      <c r="F40" s="74">
        <f t="shared" si="21"/>
        <v>0.46200193452138699</v>
      </c>
      <c r="G40" s="74">
        <f t="shared" si="21"/>
        <v>0.41402242723826915</v>
      </c>
      <c r="H40" s="74">
        <f t="shared" si="21"/>
        <v>0.36976088915421207</v>
      </c>
      <c r="I40" s="74">
        <f t="shared" si="21"/>
        <v>0.32868618181220721</v>
      </c>
      <c r="J40" s="74">
        <f t="shared" si="21"/>
        <v>0.29079830521225447</v>
      </c>
      <c r="K40" s="74">
        <f t="shared" si="21"/>
        <v>0.25565464397351323</v>
      </c>
      <c r="L40" s="74">
        <f t="shared" si="21"/>
        <v>0.22325519809598351</v>
      </c>
      <c r="M40" s="74">
        <f t="shared" si="21"/>
        <v>0.21794381352589667</v>
      </c>
      <c r="N40" s="74">
        <f t="shared" si="21"/>
        <v>0.21794381352589667</v>
      </c>
      <c r="O40" s="74">
        <f t="shared" si="21"/>
        <v>0.21794381352589667</v>
      </c>
      <c r="P40" s="74">
        <f t="shared" si="21"/>
        <v>0.21794381352589667</v>
      </c>
      <c r="Q40" s="74">
        <f t="shared" si="21"/>
        <v>0.21794381352589667</v>
      </c>
      <c r="R40" s="74">
        <f t="shared" si="21"/>
        <v>0.21794381352589667</v>
      </c>
      <c r="S40" s="74">
        <f t="shared" si="21"/>
        <v>0.21794381352589667</v>
      </c>
      <c r="T40" s="74">
        <f t="shared" si="21"/>
        <v>0.21794381352589667</v>
      </c>
      <c r="U40" s="74">
        <f t="shared" si="21"/>
        <v>0.21794381352589667</v>
      </c>
      <c r="V40" s="74">
        <f t="shared" si="21"/>
        <v>0.21794381352589667</v>
      </c>
      <c r="W40" s="74">
        <f t="shared" si="21"/>
        <v>0.21794381352589667</v>
      </c>
      <c r="X40" s="74">
        <f t="shared" si="21"/>
        <v>0.21794381352589667</v>
      </c>
      <c r="Y40" s="74">
        <f t="shared" si="21"/>
        <v>2.0448830594834329E-2</v>
      </c>
      <c r="Z40" s="74">
        <f t="shared" si="21"/>
        <v>-0.177046152336228</v>
      </c>
      <c r="AA40" s="74">
        <f t="shared" si="21"/>
        <v>-0.177046152336228</v>
      </c>
      <c r="AB40" s="74">
        <f t="shared" si="21"/>
        <v>-0.177046152336228</v>
      </c>
      <c r="AC40" s="74">
        <f t="shared" si="21"/>
        <v>-0.177046152336228</v>
      </c>
      <c r="AD40" s="74">
        <f t="shared" si="21"/>
        <v>-0.177046152336228</v>
      </c>
      <c r="AE40" s="74">
        <f t="shared" si="21"/>
        <v>-0.177046152336228</v>
      </c>
      <c r="AF40" s="74">
        <f t="shared" si="21"/>
        <v>-0.177046152336228</v>
      </c>
      <c r="AG40" s="74">
        <f t="shared" si="21"/>
        <v>-0.177046152336228</v>
      </c>
      <c r="AH40" s="74">
        <f t="shared" si="21"/>
        <v>-0.177046152336228</v>
      </c>
      <c r="AI40" s="74">
        <f t="shared" si="21"/>
        <v>-0.177046152336228</v>
      </c>
      <c r="AJ40" s="74">
        <f t="shared" si="21"/>
        <v>-0.177046152336228</v>
      </c>
      <c r="AK40" s="74">
        <f t="shared" ref="AK40:BJ40" si="22">(AK26-AK114)*FIT_21</f>
        <v>-0.177046152336228</v>
      </c>
      <c r="AL40" s="74">
        <f t="shared" si="22"/>
        <v>-0.177046152336228</v>
      </c>
      <c r="AM40" s="74">
        <f t="shared" si="22"/>
        <v>-0.177046152336228</v>
      </c>
      <c r="AN40" s="74">
        <f t="shared" si="22"/>
        <v>-0.177046152336228</v>
      </c>
      <c r="AO40" s="74">
        <f t="shared" si="22"/>
        <v>-0.177046152336228</v>
      </c>
      <c r="AP40" s="74">
        <f t="shared" si="22"/>
        <v>-0.177046152336228</v>
      </c>
      <c r="AQ40" s="74">
        <f t="shared" si="22"/>
        <v>-0.177046152336228</v>
      </c>
      <c r="AR40" s="74">
        <f t="shared" si="22"/>
        <v>-0.177046152336228</v>
      </c>
      <c r="AS40" s="74">
        <f t="shared" si="22"/>
        <v>-0.177046152336228</v>
      </c>
      <c r="AT40" s="74">
        <f t="shared" si="22"/>
        <v>-0.177046152336228</v>
      </c>
      <c r="AU40" s="74">
        <f t="shared" si="22"/>
        <v>-0.177046152336228</v>
      </c>
      <c r="AV40" s="74">
        <f t="shared" si="22"/>
        <v>-0.177046152336228</v>
      </c>
      <c r="AW40" s="74">
        <f t="shared" si="22"/>
        <v>-0.177046152336228</v>
      </c>
      <c r="AX40" s="74">
        <f t="shared" si="22"/>
        <v>-0.177046152336228</v>
      </c>
      <c r="AY40" s="74">
        <f t="shared" si="22"/>
        <v>-0.177046152336228</v>
      </c>
      <c r="AZ40" s="74">
        <f t="shared" si="22"/>
        <v>-0.177046152336228</v>
      </c>
      <c r="BA40" s="74">
        <f t="shared" si="22"/>
        <v>-0.177046152336228</v>
      </c>
      <c r="BB40" s="74">
        <f t="shared" si="22"/>
        <v>-0.177046152336228</v>
      </c>
      <c r="BC40" s="74">
        <f t="shared" si="22"/>
        <v>0</v>
      </c>
      <c r="BD40" s="74">
        <f t="shared" si="22"/>
        <v>0</v>
      </c>
      <c r="BE40" s="74">
        <f t="shared" si="22"/>
        <v>0</v>
      </c>
      <c r="BF40" s="74">
        <f t="shared" si="22"/>
        <v>0</v>
      </c>
      <c r="BG40" s="74">
        <f t="shared" si="22"/>
        <v>0</v>
      </c>
      <c r="BH40" s="74">
        <f t="shared" si="22"/>
        <v>0</v>
      </c>
      <c r="BI40" s="74">
        <f t="shared" si="22"/>
        <v>0</v>
      </c>
      <c r="BJ40" s="74">
        <f t="shared" si="22"/>
        <v>0</v>
      </c>
      <c r="BK40" s="74">
        <f t="shared" ref="BK40:BL40" si="23">(BK26-BK114)*FIT_21</f>
        <v>0</v>
      </c>
      <c r="BL40" s="74">
        <f t="shared" si="23"/>
        <v>0</v>
      </c>
      <c r="BM40" s="35"/>
      <c r="BN40" s="72">
        <f>SUM(B40:BM40)</f>
        <v>5.3113845701191487E-4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4">SUM(C39:C40)</f>
        <v>0</v>
      </c>
      <c r="D41" s="72">
        <f t="shared" si="24"/>
        <v>0</v>
      </c>
      <c r="E41" s="72">
        <f t="shared" si="24"/>
        <v>0.15491538329419946</v>
      </c>
      <c r="F41" s="72">
        <f t="shared" si="24"/>
        <v>0.61691731781558645</v>
      </c>
      <c r="G41" s="72">
        <f t="shared" si="24"/>
        <v>1.0309397450538555</v>
      </c>
      <c r="H41" s="72">
        <f t="shared" si="24"/>
        <v>1.4007006342080677</v>
      </c>
      <c r="I41" s="72">
        <f t="shared" si="24"/>
        <v>1.7293868160202748</v>
      </c>
      <c r="J41" s="72">
        <f t="shared" si="24"/>
        <v>2.0201851212325295</v>
      </c>
      <c r="K41" s="72">
        <f t="shared" si="24"/>
        <v>2.2758397652060429</v>
      </c>
      <c r="L41" s="72">
        <f t="shared" si="24"/>
        <v>2.4990949633020265</v>
      </c>
      <c r="M41" s="72">
        <f t="shared" si="24"/>
        <v>2.7170387768279234</v>
      </c>
      <c r="N41" s="72">
        <f t="shared" si="24"/>
        <v>2.9349825903538203</v>
      </c>
      <c r="O41" s="72">
        <f t="shared" si="24"/>
        <v>3.1529264038797171</v>
      </c>
      <c r="P41" s="72">
        <f t="shared" si="24"/>
        <v>3.370870217405614</v>
      </c>
      <c r="Q41" s="72">
        <f t="shared" si="24"/>
        <v>3.5888140309315109</v>
      </c>
      <c r="R41" s="72">
        <f t="shared" si="24"/>
        <v>3.8067578444574077</v>
      </c>
      <c r="S41" s="72">
        <f t="shared" si="24"/>
        <v>4.0247016579833046</v>
      </c>
      <c r="T41" s="72">
        <f t="shared" si="24"/>
        <v>4.242645471509201</v>
      </c>
      <c r="U41" s="72">
        <f t="shared" si="24"/>
        <v>4.4605892850350974</v>
      </c>
      <c r="V41" s="72">
        <f t="shared" si="24"/>
        <v>4.6785330985609939</v>
      </c>
      <c r="W41" s="72">
        <f t="shared" si="24"/>
        <v>4.8964769120868903</v>
      </c>
      <c r="X41" s="72">
        <f t="shared" si="24"/>
        <v>5.1144207256127867</v>
      </c>
      <c r="Y41" s="72">
        <f t="shared" si="24"/>
        <v>5.1348695562076214</v>
      </c>
      <c r="Z41" s="72">
        <f t="shared" si="24"/>
        <v>4.9578234038713935</v>
      </c>
      <c r="AA41" s="72">
        <f t="shared" si="24"/>
        <v>4.7807772515351656</v>
      </c>
      <c r="AB41" s="72">
        <f t="shared" si="24"/>
        <v>4.6037310991989377</v>
      </c>
      <c r="AC41" s="72">
        <f t="shared" si="24"/>
        <v>4.4266849468627099</v>
      </c>
      <c r="AD41" s="72">
        <f t="shared" si="24"/>
        <v>4.249638794526482</v>
      </c>
      <c r="AE41" s="72">
        <f t="shared" si="24"/>
        <v>4.0725926421902541</v>
      </c>
      <c r="AF41" s="72">
        <f t="shared" si="24"/>
        <v>3.8955464898540262</v>
      </c>
      <c r="AG41" s="72">
        <f t="shared" si="24"/>
        <v>3.7185003375177983</v>
      </c>
      <c r="AH41" s="72">
        <f t="shared" si="24"/>
        <v>3.5414541851815704</v>
      </c>
      <c r="AI41" s="72">
        <f t="shared" si="24"/>
        <v>3.3644080328453425</v>
      </c>
      <c r="AJ41" s="72">
        <f t="shared" si="24"/>
        <v>3.1873618805091146</v>
      </c>
      <c r="AK41" s="72">
        <f t="shared" si="24"/>
        <v>3.0103157281728867</v>
      </c>
      <c r="AL41" s="72">
        <f t="shared" si="24"/>
        <v>2.8332695758366588</v>
      </c>
      <c r="AM41" s="72">
        <f t="shared" si="24"/>
        <v>2.6562234235004309</v>
      </c>
      <c r="AN41" s="72">
        <f t="shared" si="24"/>
        <v>2.4791772711642031</v>
      </c>
      <c r="AO41" s="72">
        <f t="shared" si="24"/>
        <v>2.3021311188279752</v>
      </c>
      <c r="AP41" s="72">
        <f t="shared" si="24"/>
        <v>2.1250849664917473</v>
      </c>
      <c r="AQ41" s="72">
        <f t="shared" si="24"/>
        <v>1.9480388141555194</v>
      </c>
      <c r="AR41" s="72">
        <f t="shared" si="24"/>
        <v>1.7709926618192915</v>
      </c>
      <c r="AS41" s="72">
        <f t="shared" si="24"/>
        <v>1.5939465094830636</v>
      </c>
      <c r="AT41" s="72">
        <f t="shared" si="24"/>
        <v>1.4169003571468357</v>
      </c>
      <c r="AU41" s="72">
        <f t="shared" si="24"/>
        <v>1.2398542048106078</v>
      </c>
      <c r="AV41" s="72">
        <f t="shared" si="24"/>
        <v>1.0628080524743799</v>
      </c>
      <c r="AW41" s="72">
        <f t="shared" si="24"/>
        <v>0.88576190013815193</v>
      </c>
      <c r="AX41" s="72">
        <f t="shared" si="24"/>
        <v>0.70871574780192392</v>
      </c>
      <c r="AY41" s="72">
        <f t="shared" si="24"/>
        <v>0.53166959546569592</v>
      </c>
      <c r="AZ41" s="72">
        <f t="shared" si="24"/>
        <v>0.35462344312946792</v>
      </c>
      <c r="BA41" s="72">
        <f t="shared" si="24"/>
        <v>0.17757729079323992</v>
      </c>
      <c r="BB41" s="72">
        <f t="shared" si="24"/>
        <v>5.3113845701191487E-4</v>
      </c>
      <c r="BC41" s="72">
        <f t="shared" si="24"/>
        <v>5.3113845701191487E-4</v>
      </c>
      <c r="BD41" s="72">
        <f t="shared" si="24"/>
        <v>5.3113845701191487E-4</v>
      </c>
      <c r="BE41" s="72">
        <f t="shared" si="24"/>
        <v>5.3113845701191487E-4</v>
      </c>
      <c r="BF41" s="72">
        <f t="shared" si="24"/>
        <v>5.3113845701191487E-4</v>
      </c>
      <c r="BG41" s="72">
        <f t="shared" si="24"/>
        <v>5.3113845701191487E-4</v>
      </c>
      <c r="BH41" s="72">
        <f t="shared" si="24"/>
        <v>5.3113845701191487E-4</v>
      </c>
      <c r="BI41" s="72">
        <f t="shared" si="24"/>
        <v>5.3113845701191487E-4</v>
      </c>
      <c r="BJ41" s="72">
        <f t="shared" si="24"/>
        <v>5.3113845701191487E-4</v>
      </c>
      <c r="BK41" s="72">
        <f t="shared" si="24"/>
        <v>5.3113845701191487E-4</v>
      </c>
      <c r="BL41" s="72">
        <f t="shared" si="24"/>
        <v>5.3113845701191487E-4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5">AVERAGE(C39,C41)</f>
        <v>0</v>
      </c>
      <c r="D42" s="66">
        <f t="shared" si="25"/>
        <v>0</v>
      </c>
      <c r="E42" s="66">
        <f t="shared" si="25"/>
        <v>7.745769164709973E-2</v>
      </c>
      <c r="F42" s="66">
        <f>AVERAGE(F39,F41)</f>
        <v>0.38591635055489293</v>
      </c>
      <c r="G42" s="66">
        <f t="shared" si="25"/>
        <v>0.823928531434721</v>
      </c>
      <c r="H42" s="66">
        <f t="shared" si="25"/>
        <v>1.2158201896309615</v>
      </c>
      <c r="I42" s="66">
        <f t="shared" si="25"/>
        <v>1.5650437251141711</v>
      </c>
      <c r="J42" s="66">
        <f t="shared" si="25"/>
        <v>1.8747859686264021</v>
      </c>
      <c r="K42" s="66">
        <f t="shared" si="25"/>
        <v>2.1480124432192862</v>
      </c>
      <c r="L42" s="66">
        <f t="shared" si="25"/>
        <v>2.3874673642540349</v>
      </c>
      <c r="M42" s="66">
        <f t="shared" si="25"/>
        <v>2.6080668700649747</v>
      </c>
      <c r="N42" s="66">
        <f t="shared" si="25"/>
        <v>2.826010683590872</v>
      </c>
      <c r="O42" s="66">
        <f t="shared" si="25"/>
        <v>3.0439544971167685</v>
      </c>
      <c r="P42" s="66">
        <f t="shared" si="25"/>
        <v>3.2618983106426658</v>
      </c>
      <c r="Q42" s="66">
        <f t="shared" si="25"/>
        <v>3.4798421241685622</v>
      </c>
      <c r="R42" s="66">
        <f t="shared" si="25"/>
        <v>3.6977859376944595</v>
      </c>
      <c r="S42" s="66">
        <f t="shared" si="25"/>
        <v>3.9157297512203559</v>
      </c>
      <c r="T42" s="66">
        <f t="shared" si="25"/>
        <v>4.1336735647462532</v>
      </c>
      <c r="U42" s="66">
        <f t="shared" si="25"/>
        <v>4.3516173782721488</v>
      </c>
      <c r="V42" s="66">
        <f t="shared" si="25"/>
        <v>4.5695611917980461</v>
      </c>
      <c r="W42" s="66">
        <f t="shared" si="25"/>
        <v>4.7875050053239416</v>
      </c>
      <c r="X42" s="66">
        <f t="shared" si="25"/>
        <v>5.0054488188498389</v>
      </c>
      <c r="Y42" s="66">
        <f t="shared" si="25"/>
        <v>5.1246451409102036</v>
      </c>
      <c r="Z42" s="66">
        <f t="shared" si="25"/>
        <v>5.0463464800395075</v>
      </c>
      <c r="AA42" s="66">
        <f t="shared" si="25"/>
        <v>4.8693003277032796</v>
      </c>
      <c r="AB42" s="66">
        <f t="shared" si="25"/>
        <v>4.6922541753670517</v>
      </c>
      <c r="AC42" s="66">
        <f t="shared" si="25"/>
        <v>4.5152080230308238</v>
      </c>
      <c r="AD42" s="66">
        <f t="shared" si="25"/>
        <v>4.3381618706945959</v>
      </c>
      <c r="AE42" s="66">
        <f t="shared" si="25"/>
        <v>4.161115718358368</v>
      </c>
      <c r="AF42" s="66">
        <f t="shared" si="25"/>
        <v>3.9840695660221401</v>
      </c>
      <c r="AG42" s="66">
        <f t="shared" si="25"/>
        <v>3.8070234136859122</v>
      </c>
      <c r="AH42" s="66">
        <f t="shared" si="25"/>
        <v>3.6299772613496843</v>
      </c>
      <c r="AI42" s="66">
        <f t="shared" si="25"/>
        <v>3.4529311090134565</v>
      </c>
      <c r="AJ42" s="66">
        <f t="shared" si="25"/>
        <v>3.2758849566772286</v>
      </c>
      <c r="AK42" s="66">
        <f t="shared" si="25"/>
        <v>3.0988388043410007</v>
      </c>
      <c r="AL42" s="66">
        <f t="shared" si="25"/>
        <v>2.9217926520047728</v>
      </c>
      <c r="AM42" s="66">
        <f t="shared" si="25"/>
        <v>2.7447464996685449</v>
      </c>
      <c r="AN42" s="66">
        <f t="shared" si="25"/>
        <v>2.567700347332317</v>
      </c>
      <c r="AO42" s="66">
        <f t="shared" si="25"/>
        <v>2.3906541949960891</v>
      </c>
      <c r="AP42" s="66">
        <f t="shared" si="25"/>
        <v>2.2136080426598612</v>
      </c>
      <c r="AQ42" s="66">
        <f t="shared" si="25"/>
        <v>2.0365618903236333</v>
      </c>
      <c r="AR42" s="66">
        <f t="shared" si="25"/>
        <v>1.8595157379874054</v>
      </c>
      <c r="AS42" s="66">
        <f t="shared" si="25"/>
        <v>1.6824695856511775</v>
      </c>
      <c r="AT42" s="66">
        <f t="shared" si="25"/>
        <v>1.5054234333149497</v>
      </c>
      <c r="AU42" s="66">
        <f t="shared" si="25"/>
        <v>1.3283772809787218</v>
      </c>
      <c r="AV42" s="66">
        <f t="shared" si="25"/>
        <v>1.1513311286424939</v>
      </c>
      <c r="AW42" s="66">
        <f t="shared" si="25"/>
        <v>0.97428497630626598</v>
      </c>
      <c r="AX42" s="66">
        <f t="shared" si="25"/>
        <v>0.79723882397003787</v>
      </c>
      <c r="AY42" s="66">
        <f t="shared" si="25"/>
        <v>0.62019267163380998</v>
      </c>
      <c r="AZ42" s="66">
        <f t="shared" si="25"/>
        <v>0.44314651929758192</v>
      </c>
      <c r="BA42" s="66">
        <f t="shared" si="25"/>
        <v>0.26610036696135392</v>
      </c>
      <c r="BB42" s="66">
        <f t="shared" si="25"/>
        <v>8.9054214625125916E-2</v>
      </c>
      <c r="BC42" s="66">
        <f t="shared" si="25"/>
        <v>5.3113845701191487E-4</v>
      </c>
      <c r="BD42" s="66">
        <f t="shared" si="25"/>
        <v>5.3113845701191487E-4</v>
      </c>
      <c r="BE42" s="66">
        <f t="shared" si="25"/>
        <v>5.3113845701191487E-4</v>
      </c>
      <c r="BF42" s="66">
        <f t="shared" si="25"/>
        <v>5.3113845701191487E-4</v>
      </c>
      <c r="BG42" s="66">
        <f t="shared" si="25"/>
        <v>5.3113845701191487E-4</v>
      </c>
      <c r="BH42" s="66">
        <f t="shared" si="25"/>
        <v>5.3113845701191487E-4</v>
      </c>
      <c r="BI42" s="66">
        <f t="shared" si="25"/>
        <v>5.3113845701191487E-4</v>
      </c>
      <c r="BJ42" s="66">
        <f t="shared" si="25"/>
        <v>5.3113845701191487E-4</v>
      </c>
      <c r="BK42" s="66">
        <f t="shared" si="25"/>
        <v>5.3113845701191487E-4</v>
      </c>
      <c r="BL42" s="66">
        <f t="shared" si="25"/>
        <v>5.3113845701191487E-4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6">B47</f>
        <v>0</v>
      </c>
      <c r="D45" s="53">
        <f t="shared" si="26"/>
        <v>0</v>
      </c>
      <c r="E45" s="53">
        <f t="shared" si="26"/>
        <v>0</v>
      </c>
      <c r="F45" s="53">
        <f t="shared" si="26"/>
        <v>4.7949999591061741E-2</v>
      </c>
      <c r="G45" s="53">
        <f t="shared" si="26"/>
        <v>0.19095059837149106</v>
      </c>
      <c r="H45" s="53">
        <f t="shared" si="26"/>
        <v>0.31910039727857437</v>
      </c>
      <c r="I45" s="53">
        <f t="shared" si="26"/>
        <v>0.43355019630249714</v>
      </c>
      <c r="J45" s="53">
        <f t="shared" si="26"/>
        <v>0.53528639543484702</v>
      </c>
      <c r="K45" s="53">
        <f t="shared" si="26"/>
        <v>0.62529539466721151</v>
      </c>
      <c r="L45" s="53">
        <f t="shared" si="26"/>
        <v>0.70442659399234653</v>
      </c>
      <c r="M45" s="53">
        <f t="shared" si="26"/>
        <v>0.77352939340300808</v>
      </c>
      <c r="N45" s="53">
        <f t="shared" si="26"/>
        <v>0.84098819282769033</v>
      </c>
      <c r="O45" s="53">
        <f t="shared" si="26"/>
        <v>0.90844699225237258</v>
      </c>
      <c r="P45" s="53">
        <f t="shared" si="26"/>
        <v>0.97590579167705482</v>
      </c>
      <c r="Q45" s="53">
        <f t="shared" si="26"/>
        <v>1.0433645911017371</v>
      </c>
      <c r="R45" s="53">
        <f t="shared" si="26"/>
        <v>1.1108233905264193</v>
      </c>
      <c r="S45" s="53">
        <f t="shared" si="26"/>
        <v>1.1782821899511016</v>
      </c>
      <c r="T45" s="53">
        <f t="shared" si="26"/>
        <v>1.2457409893757838</v>
      </c>
      <c r="U45" s="53">
        <f t="shared" si="26"/>
        <v>1.3131997888004661</v>
      </c>
      <c r="V45" s="53">
        <f t="shared" si="26"/>
        <v>1.3806585882251483</v>
      </c>
      <c r="W45" s="53">
        <f t="shared" si="26"/>
        <v>1.4481173876498306</v>
      </c>
      <c r="X45" s="53">
        <f t="shared" si="26"/>
        <v>1.5155761870745128</v>
      </c>
      <c r="Y45" s="53">
        <f t="shared" si="26"/>
        <v>1.5830349864991951</v>
      </c>
      <c r="Z45" s="53">
        <f t="shared" si="26"/>
        <v>1.5893643864452152</v>
      </c>
      <c r="AA45" s="53">
        <f t="shared" si="26"/>
        <v>1.5345643869125731</v>
      </c>
      <c r="AB45" s="53">
        <f t="shared" si="26"/>
        <v>1.4797643873799311</v>
      </c>
      <c r="AC45" s="53">
        <f t="shared" si="26"/>
        <v>1.4249643878472891</v>
      </c>
      <c r="AD45" s="53">
        <f t="shared" si="26"/>
        <v>1.370164388314647</v>
      </c>
      <c r="AE45" s="53">
        <f t="shared" si="26"/>
        <v>1.315364388782005</v>
      </c>
      <c r="AF45" s="53">
        <f t="shared" si="26"/>
        <v>1.260564389249363</v>
      </c>
      <c r="AG45" s="53">
        <f t="shared" si="26"/>
        <v>1.205764389716721</v>
      </c>
      <c r="AH45" s="53">
        <f t="shared" si="26"/>
        <v>1.1509643901840789</v>
      </c>
      <c r="AI45" s="53">
        <f t="shared" si="26"/>
        <v>1.0961643906514369</v>
      </c>
      <c r="AJ45" s="53">
        <f t="shared" si="26"/>
        <v>1.0413643911187949</v>
      </c>
      <c r="AK45" s="53">
        <f t="shared" si="26"/>
        <v>0.98656439158615283</v>
      </c>
      <c r="AL45" s="53">
        <f t="shared" si="26"/>
        <v>0.9317643920535108</v>
      </c>
      <c r="AM45" s="53">
        <f t="shared" si="26"/>
        <v>0.87696439252086877</v>
      </c>
      <c r="AN45" s="53">
        <f t="shared" si="26"/>
        <v>0.82216439298822674</v>
      </c>
      <c r="AO45" s="53">
        <f t="shared" si="26"/>
        <v>0.76736439345558471</v>
      </c>
      <c r="AP45" s="53">
        <f t="shared" si="26"/>
        <v>0.71256439392294268</v>
      </c>
      <c r="AQ45" s="53">
        <f t="shared" si="26"/>
        <v>0.65776439439030066</v>
      </c>
      <c r="AR45" s="53">
        <f t="shared" si="26"/>
        <v>0.60296439485765863</v>
      </c>
      <c r="AS45" s="53">
        <f t="shared" si="26"/>
        <v>0.5481643953250166</v>
      </c>
      <c r="AT45" s="53">
        <f t="shared" si="26"/>
        <v>0.49336439579237457</v>
      </c>
      <c r="AU45" s="53">
        <f t="shared" si="26"/>
        <v>0.43856439625973254</v>
      </c>
      <c r="AV45" s="53">
        <f t="shared" si="26"/>
        <v>0.38376439672709051</v>
      </c>
      <c r="AW45" s="53">
        <f t="shared" si="26"/>
        <v>0.32896439719444848</v>
      </c>
      <c r="AX45" s="53">
        <f t="shared" si="26"/>
        <v>0.27416439766180645</v>
      </c>
      <c r="AY45" s="53">
        <f t="shared" si="26"/>
        <v>0.21936439812916445</v>
      </c>
      <c r="AZ45" s="53">
        <f t="shared" si="26"/>
        <v>0.16456439859652244</v>
      </c>
      <c r="BA45" s="53">
        <f t="shared" si="26"/>
        <v>0.10976439906388044</v>
      </c>
      <c r="BB45" s="53">
        <f t="shared" si="26"/>
        <v>5.4964399531238439E-2</v>
      </c>
      <c r="BC45" s="53">
        <f t="shared" si="26"/>
        <v>1.6439999859643728E-4</v>
      </c>
      <c r="BD45" s="53">
        <f t="shared" si="26"/>
        <v>1.6439999859643728E-4</v>
      </c>
      <c r="BE45" s="53">
        <f t="shared" si="26"/>
        <v>1.6439999859643728E-4</v>
      </c>
      <c r="BF45" s="53">
        <f t="shared" si="26"/>
        <v>1.6439999859643728E-4</v>
      </c>
      <c r="BG45" s="53">
        <f t="shared" si="26"/>
        <v>1.6439999859643728E-4</v>
      </c>
      <c r="BH45" s="53">
        <f t="shared" si="26"/>
        <v>1.6439999859643728E-4</v>
      </c>
      <c r="BI45" s="53">
        <f t="shared" si="26"/>
        <v>1.6439999859643728E-4</v>
      </c>
      <c r="BJ45" s="53">
        <f t="shared" si="26"/>
        <v>1.6439999859643728E-4</v>
      </c>
      <c r="BK45" s="53">
        <f t="shared" si="26"/>
        <v>1.6439999859643728E-4</v>
      </c>
      <c r="BL45" s="53">
        <f t="shared" si="26"/>
        <v>1.6439999859643728E-4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4.7949999591061741E-2</v>
      </c>
      <c r="F46" s="53">
        <f>(F27-F114)*'Assumptions (Inputs)'!$D$26</f>
        <v>0.14300059878042931</v>
      </c>
      <c r="G46" s="53">
        <f>(G27-G114)*'Assumptions (Inputs)'!$D$26</f>
        <v>0.12814979890708331</v>
      </c>
      <c r="H46" s="53">
        <f>(H27-H114)*'Assumptions (Inputs)'!$D$26</f>
        <v>0.1144497990239228</v>
      </c>
      <c r="I46" s="53">
        <f>(I27-I114)*'Assumptions (Inputs)'!$D$26</f>
        <v>0.10173619913234987</v>
      </c>
      <c r="J46" s="53">
        <f>(J27-J114)*'Assumptions (Inputs)'!$D$26</f>
        <v>9.0008999232364481E-2</v>
      </c>
      <c r="K46" s="53">
        <f>(K27-K114)*'Assumptions (Inputs)'!$D$26</f>
        <v>7.9131199325135057E-2</v>
      </c>
      <c r="L46" s="53">
        <f>(L27-L114)*'Assumptions (Inputs)'!$D$26</f>
        <v>6.9102799410661567E-2</v>
      </c>
      <c r="M46" s="53">
        <f>(M27-M114)*'Assumptions (Inputs)'!$D$26</f>
        <v>6.7458799424682303E-2</v>
      </c>
      <c r="N46" s="53">
        <f>(N27-N114)*'Assumptions (Inputs)'!$D$26</f>
        <v>6.7458799424682303E-2</v>
      </c>
      <c r="O46" s="53">
        <f>(O27-O114)*'Assumptions (Inputs)'!$D$26</f>
        <v>6.7458799424682303E-2</v>
      </c>
      <c r="P46" s="53">
        <f>(P27-P114)*'Assumptions (Inputs)'!$D$26</f>
        <v>6.7458799424682303E-2</v>
      </c>
      <c r="Q46" s="53">
        <f>(Q27-Q114)*'Assumptions (Inputs)'!$D$26</f>
        <v>6.7458799424682303E-2</v>
      </c>
      <c r="R46" s="53">
        <f>(R27-R114)*'Assumptions (Inputs)'!$D$26</f>
        <v>6.7458799424682303E-2</v>
      </c>
      <c r="S46" s="53">
        <f>(S27-S114)*'Assumptions (Inputs)'!$D$26</f>
        <v>6.7458799424682303E-2</v>
      </c>
      <c r="T46" s="53">
        <f>(T27-T114)*'Assumptions (Inputs)'!$D$26</f>
        <v>6.7458799424682303E-2</v>
      </c>
      <c r="U46" s="53">
        <f>(U27-U114)*'Assumptions (Inputs)'!$D$26</f>
        <v>6.7458799424682303E-2</v>
      </c>
      <c r="V46" s="53">
        <f>(V27-V114)*'Assumptions (Inputs)'!$D$26</f>
        <v>6.7458799424682303E-2</v>
      </c>
      <c r="W46" s="53">
        <f>(W27-W114)*'Assumptions (Inputs)'!$D$26</f>
        <v>6.7458799424682303E-2</v>
      </c>
      <c r="X46" s="53">
        <f>(X27-X114)*'Assumptions (Inputs)'!$D$26</f>
        <v>6.7458799424682303E-2</v>
      </c>
      <c r="Y46" s="53">
        <f>(Y27-Y114)*'Assumptions (Inputs)'!$D$26</f>
        <v>6.3293999460201505E-3</v>
      </c>
      <c r="Z46" s="53">
        <f>(Z27-Z114)*'Assumptions (Inputs)'!$D$26</f>
        <v>-5.4799999532642002E-2</v>
      </c>
      <c r="AA46" s="53">
        <f>(AA27-AA114)*'Assumptions (Inputs)'!$D$26</f>
        <v>-5.4799999532642002E-2</v>
      </c>
      <c r="AB46" s="53">
        <f>(AB27-AB114)*'Assumptions (Inputs)'!$D$26</f>
        <v>-5.4799999532642002E-2</v>
      </c>
      <c r="AC46" s="53">
        <f>(AC27-AC114)*'Assumptions (Inputs)'!$D$26</f>
        <v>-5.4799999532642002E-2</v>
      </c>
      <c r="AD46" s="53">
        <f>(AD27-AD114)*'Assumptions (Inputs)'!$D$26</f>
        <v>-5.4799999532642002E-2</v>
      </c>
      <c r="AE46" s="53">
        <f>(AE27-AE114)*'Assumptions (Inputs)'!$D$26</f>
        <v>-5.4799999532642002E-2</v>
      </c>
      <c r="AF46" s="53">
        <f>(AF27-AF114)*'Assumptions (Inputs)'!$D$26</f>
        <v>-5.4799999532642002E-2</v>
      </c>
      <c r="AG46" s="53">
        <f>(AG27-AG114)*'Assumptions (Inputs)'!$D$26</f>
        <v>-5.4799999532642002E-2</v>
      </c>
      <c r="AH46" s="53">
        <f>(AH27-AH114)*'Assumptions (Inputs)'!$D$26</f>
        <v>-5.4799999532642002E-2</v>
      </c>
      <c r="AI46" s="53">
        <f>(AI27-AI114)*'Assumptions (Inputs)'!$D$26</f>
        <v>-5.4799999532642002E-2</v>
      </c>
      <c r="AJ46" s="53">
        <f>(AJ27-AJ114)*'Assumptions (Inputs)'!$D$26</f>
        <v>-5.4799999532642002E-2</v>
      </c>
      <c r="AK46" s="53">
        <f>(AK27-AK114)*'Assumptions (Inputs)'!$D$26</f>
        <v>-5.4799999532642002E-2</v>
      </c>
      <c r="AL46" s="53">
        <f>(AL27-AL114)*'Assumptions (Inputs)'!$D$26</f>
        <v>-5.4799999532642002E-2</v>
      </c>
      <c r="AM46" s="53">
        <f>(AM27-AM114)*'Assumptions (Inputs)'!$D$26</f>
        <v>-5.4799999532642002E-2</v>
      </c>
      <c r="AN46" s="53">
        <f>(AN27-AN114)*'Assumptions (Inputs)'!$D$26</f>
        <v>-5.4799999532642002E-2</v>
      </c>
      <c r="AO46" s="53">
        <f>(AO27-AO114)*'Assumptions (Inputs)'!$D$26</f>
        <v>-5.4799999532642002E-2</v>
      </c>
      <c r="AP46" s="53">
        <f>(AP27-AP114)*'Assumptions (Inputs)'!$D$26</f>
        <v>-5.4799999532642002E-2</v>
      </c>
      <c r="AQ46" s="53">
        <f>(AQ27-AQ114)*'Assumptions (Inputs)'!$D$26</f>
        <v>-5.4799999532642002E-2</v>
      </c>
      <c r="AR46" s="53">
        <f>(AR27-AR114)*'Assumptions (Inputs)'!$D$26</f>
        <v>-5.4799999532642002E-2</v>
      </c>
      <c r="AS46" s="53">
        <f>(AS27-AS114)*'Assumptions (Inputs)'!$D$26</f>
        <v>-5.4799999532642002E-2</v>
      </c>
      <c r="AT46" s="53">
        <f>(AT27-AT114)*'Assumptions (Inputs)'!$D$26</f>
        <v>-5.4799999532642002E-2</v>
      </c>
      <c r="AU46" s="53">
        <f>(AU27-AU114)*'Assumptions (Inputs)'!$D$26</f>
        <v>-5.4799999532642002E-2</v>
      </c>
      <c r="AV46" s="53">
        <f>(AV27-AV114)*'Assumptions (Inputs)'!$D$26</f>
        <v>-5.4799999532642002E-2</v>
      </c>
      <c r="AW46" s="53">
        <f>(AW27-AW114)*'Assumptions (Inputs)'!$D$26</f>
        <v>-5.4799999532642002E-2</v>
      </c>
      <c r="AX46" s="53">
        <f>(AX27-AX114)*'Assumptions (Inputs)'!$D$26</f>
        <v>-5.4799999532642002E-2</v>
      </c>
      <c r="AY46" s="53">
        <f>(AY27-AY114)*'Assumptions (Inputs)'!$D$26</f>
        <v>-5.4799999532642002E-2</v>
      </c>
      <c r="AZ46" s="53">
        <f>(AZ27-AZ114)*'Assumptions (Inputs)'!$D$26</f>
        <v>-5.4799999532642002E-2</v>
      </c>
      <c r="BA46" s="53">
        <f>(BA27-BA114)*'Assumptions (Inputs)'!$D$26</f>
        <v>-5.4799999532642002E-2</v>
      </c>
      <c r="BB46" s="53">
        <f>(BB27-BB114)*'Assumptions (Inputs)'!$D$26</f>
        <v>-5.4799999532642002E-2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1.6439999859643728E-4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7">SUM(B45:B46)</f>
        <v>0</v>
      </c>
      <c r="C47" s="75">
        <f t="shared" si="27"/>
        <v>0</v>
      </c>
      <c r="D47" s="75">
        <f>SUM(D45:D46)</f>
        <v>0</v>
      </c>
      <c r="E47" s="75">
        <f>SUM(E45:E46)</f>
        <v>4.7949999591061741E-2</v>
      </c>
      <c r="F47" s="75">
        <f t="shared" si="27"/>
        <v>0.19095059837149106</v>
      </c>
      <c r="G47" s="75">
        <f t="shared" si="27"/>
        <v>0.31910039727857437</v>
      </c>
      <c r="H47" s="75">
        <f t="shared" si="27"/>
        <v>0.43355019630249714</v>
      </c>
      <c r="I47" s="75">
        <f t="shared" si="27"/>
        <v>0.53528639543484702</v>
      </c>
      <c r="J47" s="75">
        <f t="shared" si="27"/>
        <v>0.62529539466721151</v>
      </c>
      <c r="K47" s="75">
        <f t="shared" si="27"/>
        <v>0.70442659399234653</v>
      </c>
      <c r="L47" s="75">
        <f t="shared" si="27"/>
        <v>0.77352939340300808</v>
      </c>
      <c r="M47" s="75">
        <f t="shared" si="27"/>
        <v>0.84098819282769033</v>
      </c>
      <c r="N47" s="75">
        <f t="shared" si="27"/>
        <v>0.90844699225237258</v>
      </c>
      <c r="O47" s="75">
        <f t="shared" si="27"/>
        <v>0.97590579167705482</v>
      </c>
      <c r="P47" s="75">
        <f t="shared" si="27"/>
        <v>1.0433645911017371</v>
      </c>
      <c r="Q47" s="75">
        <f t="shared" si="27"/>
        <v>1.1108233905264193</v>
      </c>
      <c r="R47" s="75">
        <f t="shared" si="27"/>
        <v>1.1782821899511016</v>
      </c>
      <c r="S47" s="75">
        <f t="shared" si="27"/>
        <v>1.2457409893757838</v>
      </c>
      <c r="T47" s="75">
        <f t="shared" si="27"/>
        <v>1.3131997888004661</v>
      </c>
      <c r="U47" s="75">
        <f t="shared" si="27"/>
        <v>1.3806585882251483</v>
      </c>
      <c r="V47" s="75">
        <f t="shared" si="27"/>
        <v>1.4481173876498306</v>
      </c>
      <c r="W47" s="75">
        <f t="shared" si="27"/>
        <v>1.5155761870745128</v>
      </c>
      <c r="X47" s="75">
        <f t="shared" si="27"/>
        <v>1.5830349864991951</v>
      </c>
      <c r="Y47" s="75">
        <f t="shared" si="27"/>
        <v>1.5893643864452152</v>
      </c>
      <c r="Z47" s="75">
        <f t="shared" si="27"/>
        <v>1.5345643869125731</v>
      </c>
      <c r="AA47" s="75">
        <f t="shared" si="27"/>
        <v>1.4797643873799311</v>
      </c>
      <c r="AB47" s="75">
        <f t="shared" si="27"/>
        <v>1.4249643878472891</v>
      </c>
      <c r="AC47" s="75">
        <f t="shared" si="27"/>
        <v>1.370164388314647</v>
      </c>
      <c r="AD47" s="75">
        <f t="shared" si="27"/>
        <v>1.315364388782005</v>
      </c>
      <c r="AE47" s="75">
        <f t="shared" si="27"/>
        <v>1.260564389249363</v>
      </c>
      <c r="AF47" s="75">
        <f t="shared" si="27"/>
        <v>1.205764389716721</v>
      </c>
      <c r="AG47" s="75">
        <f t="shared" si="27"/>
        <v>1.1509643901840789</v>
      </c>
      <c r="AH47" s="75">
        <f t="shared" si="27"/>
        <v>1.0961643906514369</v>
      </c>
      <c r="AI47" s="75">
        <f t="shared" si="27"/>
        <v>1.0413643911187949</v>
      </c>
      <c r="AJ47" s="75">
        <f t="shared" si="27"/>
        <v>0.98656439158615283</v>
      </c>
      <c r="AK47" s="75">
        <f t="shared" si="27"/>
        <v>0.9317643920535108</v>
      </c>
      <c r="AL47" s="75">
        <f t="shared" si="27"/>
        <v>0.87696439252086877</v>
      </c>
      <c r="AM47" s="75">
        <f t="shared" si="27"/>
        <v>0.82216439298822674</v>
      </c>
      <c r="AN47" s="75">
        <f t="shared" si="27"/>
        <v>0.76736439345558471</v>
      </c>
      <c r="AO47" s="75">
        <f t="shared" si="27"/>
        <v>0.71256439392294268</v>
      </c>
      <c r="AP47" s="75">
        <f t="shared" si="27"/>
        <v>0.65776439439030066</v>
      </c>
      <c r="AQ47" s="75">
        <f t="shared" si="27"/>
        <v>0.60296439485765863</v>
      </c>
      <c r="AR47" s="75">
        <f t="shared" si="27"/>
        <v>0.5481643953250166</v>
      </c>
      <c r="AS47" s="75">
        <f t="shared" si="27"/>
        <v>0.49336439579237457</v>
      </c>
      <c r="AT47" s="75">
        <f t="shared" si="27"/>
        <v>0.43856439625973254</v>
      </c>
      <c r="AU47" s="75">
        <f t="shared" si="27"/>
        <v>0.38376439672709051</v>
      </c>
      <c r="AV47" s="75">
        <f t="shared" si="27"/>
        <v>0.32896439719444848</v>
      </c>
      <c r="AW47" s="75">
        <f t="shared" si="27"/>
        <v>0.27416439766180645</v>
      </c>
      <c r="AX47" s="75">
        <f t="shared" si="27"/>
        <v>0.21936439812916445</v>
      </c>
      <c r="AY47" s="75">
        <f t="shared" si="27"/>
        <v>0.16456439859652244</v>
      </c>
      <c r="AZ47" s="75">
        <f t="shared" si="27"/>
        <v>0.10976439906388044</v>
      </c>
      <c r="BA47" s="75">
        <f t="shared" si="27"/>
        <v>5.4964399531238439E-2</v>
      </c>
      <c r="BB47" s="75">
        <f t="shared" si="27"/>
        <v>1.6439999859643728E-4</v>
      </c>
      <c r="BC47" s="75">
        <f t="shared" si="27"/>
        <v>1.6439999859643728E-4</v>
      </c>
      <c r="BD47" s="75">
        <f t="shared" si="27"/>
        <v>1.6439999859643728E-4</v>
      </c>
      <c r="BE47" s="75">
        <f t="shared" si="27"/>
        <v>1.6439999859643728E-4</v>
      </c>
      <c r="BF47" s="75">
        <f t="shared" si="27"/>
        <v>1.6439999859643728E-4</v>
      </c>
      <c r="BG47" s="75">
        <f t="shared" si="27"/>
        <v>1.6439999859643728E-4</v>
      </c>
      <c r="BH47" s="75">
        <f t="shared" si="27"/>
        <v>1.6439999859643728E-4</v>
      </c>
      <c r="BI47" s="75">
        <f t="shared" si="27"/>
        <v>1.6439999859643728E-4</v>
      </c>
      <c r="BJ47" s="75">
        <f t="shared" si="27"/>
        <v>1.6439999859643728E-4</v>
      </c>
      <c r="BK47" s="75">
        <f t="shared" si="27"/>
        <v>1.6439999859643728E-4</v>
      </c>
      <c r="BL47" s="75">
        <f t="shared" si="27"/>
        <v>1.6439999859643728E-4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8">AVERAGE(B45,B47)</f>
        <v>0</v>
      </c>
      <c r="C48" s="66">
        <f t="shared" si="28"/>
        <v>0</v>
      </c>
      <c r="D48" s="66">
        <f t="shared" si="28"/>
        <v>0</v>
      </c>
      <c r="E48" s="66">
        <f>AVERAGE(E45,E47)</f>
        <v>2.3974999795530871E-2</v>
      </c>
      <c r="F48" s="66">
        <f t="shared" si="28"/>
        <v>0.1194502989812764</v>
      </c>
      <c r="G48" s="66">
        <f>AVERAGE(G45,G47)</f>
        <v>0.2550254978250327</v>
      </c>
      <c r="H48" s="66">
        <f t="shared" si="28"/>
        <v>0.37632529679053572</v>
      </c>
      <c r="I48" s="66">
        <f t="shared" si="28"/>
        <v>0.48441829586867208</v>
      </c>
      <c r="J48" s="66">
        <f t="shared" si="28"/>
        <v>0.58029089505102927</v>
      </c>
      <c r="K48" s="66">
        <f t="shared" si="28"/>
        <v>0.66486099432977896</v>
      </c>
      <c r="L48" s="66">
        <f>AVERAGE(L45,L47)</f>
        <v>0.73897799369767725</v>
      </c>
      <c r="M48" s="66">
        <f>AVERAGE(M45,M47)</f>
        <v>0.8072587931153492</v>
      </c>
      <c r="N48" s="66">
        <f>AVERAGE(N45,N47)</f>
        <v>0.87471759254003145</v>
      </c>
      <c r="O48" s="66">
        <f t="shared" ref="O48:BL48" si="29">AVERAGE(O45,O47)</f>
        <v>0.9421763919647137</v>
      </c>
      <c r="P48" s="66">
        <f t="shared" si="29"/>
        <v>1.0096351913893959</v>
      </c>
      <c r="Q48" s="66">
        <f t="shared" si="29"/>
        <v>1.0770939908140782</v>
      </c>
      <c r="R48" s="66">
        <f t="shared" si="29"/>
        <v>1.1445527902387604</v>
      </c>
      <c r="S48" s="66">
        <f t="shared" si="29"/>
        <v>1.2120115896634427</v>
      </c>
      <c r="T48" s="66">
        <f t="shared" si="29"/>
        <v>1.2794703890881249</v>
      </c>
      <c r="U48" s="66">
        <f t="shared" si="29"/>
        <v>1.3469291885128072</v>
      </c>
      <c r="V48" s="66">
        <f t="shared" si="29"/>
        <v>1.4143879879374894</v>
      </c>
      <c r="W48" s="66">
        <f t="shared" si="29"/>
        <v>1.4818467873621717</v>
      </c>
      <c r="X48" s="66">
        <f t="shared" si="29"/>
        <v>1.5493055867868539</v>
      </c>
      <c r="Y48" s="66">
        <f t="shared" si="29"/>
        <v>1.586199686472205</v>
      </c>
      <c r="Z48" s="66">
        <f t="shared" si="29"/>
        <v>1.5619643866788941</v>
      </c>
      <c r="AA48" s="66">
        <f t="shared" si="29"/>
        <v>1.5071643871462521</v>
      </c>
      <c r="AB48" s="66">
        <f t="shared" si="29"/>
        <v>1.4523643876136101</v>
      </c>
      <c r="AC48" s="66">
        <f t="shared" si="29"/>
        <v>1.3975643880809681</v>
      </c>
      <c r="AD48" s="66">
        <f t="shared" si="29"/>
        <v>1.342764388548326</v>
      </c>
      <c r="AE48" s="66">
        <f t="shared" si="29"/>
        <v>1.287964389015684</v>
      </c>
      <c r="AF48" s="66">
        <f t="shared" si="29"/>
        <v>1.233164389483042</v>
      </c>
      <c r="AG48" s="66">
        <f t="shared" si="29"/>
        <v>1.1783643899503999</v>
      </c>
      <c r="AH48" s="66">
        <f t="shared" si="29"/>
        <v>1.1235643904177579</v>
      </c>
      <c r="AI48" s="66">
        <f t="shared" si="29"/>
        <v>1.0687643908851159</v>
      </c>
      <c r="AJ48" s="66">
        <f t="shared" si="29"/>
        <v>1.0139643913524738</v>
      </c>
      <c r="AK48" s="66">
        <f t="shared" si="29"/>
        <v>0.95916439181983182</v>
      </c>
      <c r="AL48" s="66">
        <f t="shared" si="29"/>
        <v>0.90436439228718979</v>
      </c>
      <c r="AM48" s="66">
        <f t="shared" si="29"/>
        <v>0.84956439275454776</v>
      </c>
      <c r="AN48" s="66">
        <f t="shared" si="29"/>
        <v>0.79476439322190573</v>
      </c>
      <c r="AO48" s="66">
        <f t="shared" si="29"/>
        <v>0.7399643936892637</v>
      </c>
      <c r="AP48" s="66">
        <f t="shared" si="29"/>
        <v>0.68516439415662167</v>
      </c>
      <c r="AQ48" s="66">
        <f t="shared" si="29"/>
        <v>0.63036439462397964</v>
      </c>
      <c r="AR48" s="66">
        <f t="shared" si="29"/>
        <v>0.57556439509133761</v>
      </c>
      <c r="AS48" s="66">
        <f t="shared" si="29"/>
        <v>0.52076439555869558</v>
      </c>
      <c r="AT48" s="66">
        <f t="shared" si="29"/>
        <v>0.46596439602605355</v>
      </c>
      <c r="AU48" s="66">
        <f t="shared" si="29"/>
        <v>0.41116439649341152</v>
      </c>
      <c r="AV48" s="66">
        <f t="shared" si="29"/>
        <v>0.35636439696076949</v>
      </c>
      <c r="AW48" s="66">
        <f t="shared" si="29"/>
        <v>0.30156439742812746</v>
      </c>
      <c r="AX48" s="66">
        <f t="shared" si="29"/>
        <v>0.24676439789548543</v>
      </c>
      <c r="AY48" s="66">
        <f t="shared" si="29"/>
        <v>0.19196439836284346</v>
      </c>
      <c r="AZ48" s="66">
        <f t="shared" si="29"/>
        <v>0.13716439883020143</v>
      </c>
      <c r="BA48" s="66">
        <f t="shared" si="29"/>
        <v>8.236439929755944E-2</v>
      </c>
      <c r="BB48" s="66">
        <f t="shared" si="29"/>
        <v>2.7564399764917438E-2</v>
      </c>
      <c r="BC48" s="66">
        <f t="shared" si="29"/>
        <v>1.6439999859643728E-4</v>
      </c>
      <c r="BD48" s="66">
        <f t="shared" si="29"/>
        <v>1.6439999859643728E-4</v>
      </c>
      <c r="BE48" s="66">
        <f t="shared" si="29"/>
        <v>1.6439999859643728E-4</v>
      </c>
      <c r="BF48" s="66">
        <f t="shared" si="29"/>
        <v>1.6439999859643728E-4</v>
      </c>
      <c r="BG48" s="66">
        <f t="shared" si="29"/>
        <v>1.6439999859643728E-4</v>
      </c>
      <c r="BH48" s="66">
        <f t="shared" si="29"/>
        <v>1.6439999859643728E-4</v>
      </c>
      <c r="BI48" s="66">
        <f t="shared" si="29"/>
        <v>1.6439999859643728E-4</v>
      </c>
      <c r="BJ48" s="66">
        <f t="shared" si="29"/>
        <v>1.6439999859643728E-4</v>
      </c>
      <c r="BK48" s="66">
        <f t="shared" si="29"/>
        <v>1.6439999859643728E-4</v>
      </c>
      <c r="BL48" s="66">
        <f t="shared" si="29"/>
        <v>1.6439999859643728E-4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30">C22-C36-C42-C48</f>
        <v>0</v>
      </c>
      <c r="D50" s="69">
        <f t="shared" si="30"/>
        <v>0</v>
      </c>
      <c r="E50" s="69">
        <f t="shared" si="30"/>
        <v>20.44856713329812</v>
      </c>
      <c r="F50" s="69">
        <f t="shared" si="30"/>
        <v>40.067709927516077</v>
      </c>
      <c r="G50" s="69">
        <f t="shared" si="30"/>
        <v>38.440276402933996</v>
      </c>
      <c r="H50" s="69">
        <f t="shared" si="30"/>
        <v>36.873238800913761</v>
      </c>
      <c r="I50" s="69">
        <f t="shared" si="30"/>
        <v>35.362076121493907</v>
      </c>
      <c r="J50" s="69">
        <f t="shared" si="30"/>
        <v>33.902615133940813</v>
      </c>
      <c r="K50" s="69">
        <f t="shared" si="30"/>
        <v>32.490972415210685</v>
      </c>
      <c r="L50" s="69">
        <f t="shared" si="30"/>
        <v>31.12355434994954</v>
      </c>
      <c r="M50" s="69">
        <f t="shared" si="30"/>
        <v>29.780827899862427</v>
      </c>
      <c r="N50" s="69">
        <f t="shared" si="30"/>
        <v>28.441579142053342</v>
      </c>
      <c r="O50" s="69">
        <f t="shared" si="30"/>
        <v>27.102330384244265</v>
      </c>
      <c r="P50" s="69">
        <f t="shared" si="30"/>
        <v>25.763081626435184</v>
      </c>
      <c r="Q50" s="69">
        <f t="shared" si="30"/>
        <v>24.423832868626107</v>
      </c>
      <c r="R50" s="69">
        <f t="shared" si="30"/>
        <v>23.08458411081703</v>
      </c>
      <c r="S50" s="69">
        <f t="shared" si="30"/>
        <v>21.745335353007949</v>
      </c>
      <c r="T50" s="69">
        <f t="shared" si="30"/>
        <v>20.406086595198868</v>
      </c>
      <c r="U50" s="69">
        <f t="shared" si="30"/>
        <v>19.066837837389791</v>
      </c>
      <c r="V50" s="69">
        <f t="shared" si="30"/>
        <v>17.727589079580717</v>
      </c>
      <c r="W50" s="69">
        <f t="shared" si="30"/>
        <v>16.388340321771629</v>
      </c>
      <c r="X50" s="69">
        <f t="shared" si="30"/>
        <v>15.049091563962556</v>
      </c>
      <c r="Y50" s="69">
        <f t="shared" si="30"/>
        <v>13.839154997358335</v>
      </c>
      <c r="Z50" s="69">
        <f t="shared" si="30"/>
        <v>12.887842813163847</v>
      </c>
      <c r="AA50" s="69">
        <f t="shared" si="30"/>
        <v>12.065842820174213</v>
      </c>
      <c r="AB50" s="69">
        <f t="shared" si="30"/>
        <v>11.243842827184586</v>
      </c>
      <c r="AC50" s="69">
        <f t="shared" si="30"/>
        <v>10.421842834194953</v>
      </c>
      <c r="AD50" s="69">
        <f t="shared" si="30"/>
        <v>9.5998428412053247</v>
      </c>
      <c r="AE50" s="69">
        <f t="shared" si="30"/>
        <v>8.7778428482156912</v>
      </c>
      <c r="AF50" s="69">
        <f t="shared" si="30"/>
        <v>7.9558428552260647</v>
      </c>
      <c r="AG50" s="69">
        <f t="shared" si="30"/>
        <v>7.1338428622364303</v>
      </c>
      <c r="AH50" s="69">
        <f t="shared" si="30"/>
        <v>6.3118428692468029</v>
      </c>
      <c r="AI50" s="69">
        <f t="shared" si="30"/>
        <v>5.4898428762571685</v>
      </c>
      <c r="AJ50" s="69">
        <f t="shared" si="30"/>
        <v>4.667842883267542</v>
      </c>
      <c r="AK50" s="69">
        <f t="shared" si="30"/>
        <v>3.8458428902779147</v>
      </c>
      <c r="AL50" s="69">
        <f t="shared" si="30"/>
        <v>3.0238428972882883</v>
      </c>
      <c r="AM50" s="69">
        <f t="shared" si="30"/>
        <v>2.2018429042986609</v>
      </c>
      <c r="AN50" s="69">
        <f t="shared" si="30"/>
        <v>1.3798429113090342</v>
      </c>
      <c r="AO50" s="69">
        <f t="shared" si="30"/>
        <v>0.55784291831940735</v>
      </c>
      <c r="AP50" s="69">
        <f t="shared" si="30"/>
        <v>-0.26415707467021954</v>
      </c>
      <c r="AQ50" s="69">
        <f t="shared" si="30"/>
        <v>-1.0861570676598464</v>
      </c>
      <c r="AR50" s="69">
        <f t="shared" si="30"/>
        <v>-1.9081570606494733</v>
      </c>
      <c r="AS50" s="69">
        <f t="shared" si="30"/>
        <v>-2.7301570536391004</v>
      </c>
      <c r="AT50" s="69">
        <f t="shared" si="30"/>
        <v>-3.5521570466287269</v>
      </c>
      <c r="AU50" s="69">
        <f t="shared" si="30"/>
        <v>-4.3741570396183542</v>
      </c>
      <c r="AV50" s="69">
        <f t="shared" si="30"/>
        <v>-5.1961570326079807</v>
      </c>
      <c r="AW50" s="69">
        <f t="shared" si="30"/>
        <v>-6.018157025597608</v>
      </c>
      <c r="AX50" s="69">
        <f t="shared" si="30"/>
        <v>-6.8401570185872345</v>
      </c>
      <c r="AY50" s="69">
        <f t="shared" si="30"/>
        <v>-7.6621570115768618</v>
      </c>
      <c r="AZ50" s="69">
        <f t="shared" si="30"/>
        <v>-8.4841570045664874</v>
      </c>
      <c r="BA50" s="69">
        <f t="shared" si="30"/>
        <v>-9.3061569975561138</v>
      </c>
      <c r="BB50" s="69">
        <f t="shared" si="30"/>
        <v>-4.8589262662532677</v>
      </c>
      <c r="BC50" s="69">
        <f>BC22-BC36-BC42-BC48</f>
        <v>-6.9553845560835215E-4</v>
      </c>
      <c r="BD50" s="69">
        <f>BD22-BD36-BD42-BD48</f>
        <v>-6.9553845560835215E-4</v>
      </c>
      <c r="BE50" s="69">
        <f t="shared" si="30"/>
        <v>-6.9553845560835215E-4</v>
      </c>
      <c r="BF50" s="69">
        <f t="shared" si="30"/>
        <v>-6.9553845560835215E-4</v>
      </c>
      <c r="BG50" s="69">
        <f t="shared" si="30"/>
        <v>-6.9553845560835215E-4</v>
      </c>
      <c r="BH50" s="69">
        <f t="shared" si="30"/>
        <v>-6.9553845560835215E-4</v>
      </c>
      <c r="BI50" s="69">
        <f>BI22-BI36-BI42-BI48</f>
        <v>-6.9553845560835215E-4</v>
      </c>
      <c r="BJ50" s="69">
        <f>BJ22-BJ36-BJ42-BJ48</f>
        <v>-6.9553845560835215E-4</v>
      </c>
      <c r="BK50" s="69">
        <f>BK22-BK36-BK42-BK48</f>
        <v>-6.9553845560835215E-4</v>
      </c>
      <c r="BL50" s="69">
        <f>BL22-BL36-BL42-BL48</f>
        <v>-6.9553845560835215E-4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0.13606182084185919</v>
      </c>
      <c r="F53" s="78">
        <f>(+F33-F114)*'Assumptions (Inputs)'!$E$31/'Assumptions (Inputs)'!$E$30</f>
        <v>0.13606182084185919</v>
      </c>
      <c r="G53" s="78">
        <f>(+G33-G114)*'Assumptions (Inputs)'!$E$31/'Assumptions (Inputs)'!$E$30</f>
        <v>0.13606182084185919</v>
      </c>
      <c r="H53" s="78">
        <f>(+H33-H114)*'Assumptions (Inputs)'!$E$31/'Assumptions (Inputs)'!$E$30</f>
        <v>0.13606182084185919</v>
      </c>
      <c r="I53" s="78">
        <f>(+I33-I114)*'Assumptions (Inputs)'!$E$31/'Assumptions (Inputs)'!$E$30</f>
        <v>0.13606182084185919</v>
      </c>
      <c r="J53" s="78">
        <f>(+J33-J114)*'Assumptions (Inputs)'!$E$31/'Assumptions (Inputs)'!$E$30</f>
        <v>0.13606182084185919</v>
      </c>
      <c r="K53" s="78">
        <f>(+K33-K114)*'Assumptions (Inputs)'!$E$31/'Assumptions (Inputs)'!$E$30</f>
        <v>0.13606182084185919</v>
      </c>
      <c r="L53" s="78">
        <f>(+L33-L114)*'Assumptions (Inputs)'!$E$31/'Assumptions (Inputs)'!$E$30</f>
        <v>0.13606182084185919</v>
      </c>
      <c r="M53" s="78">
        <f>(+M33-M114)*'Assumptions (Inputs)'!$E$31/'Assumptions (Inputs)'!$E$30</f>
        <v>0.13606182084185919</v>
      </c>
      <c r="N53" s="78">
        <f>(+N33-N114)*'Assumptions (Inputs)'!$E$31/'Assumptions (Inputs)'!$E$30</f>
        <v>0.13606182084185919</v>
      </c>
      <c r="O53" s="78">
        <f>(+O33-O114)*'Assumptions (Inputs)'!$E$31/'Assumptions (Inputs)'!$E$30</f>
        <v>0.13606182084185919</v>
      </c>
      <c r="P53" s="78">
        <f>(+P33-P114)*'Assumptions (Inputs)'!$E$31/'Assumptions (Inputs)'!$E$30</f>
        <v>0.13606182084185919</v>
      </c>
      <c r="Q53" s="78">
        <f>(+Q33-Q114)*'Assumptions (Inputs)'!$E$31/'Assumptions (Inputs)'!$E$30</f>
        <v>0.13606182084185919</v>
      </c>
      <c r="R53" s="78">
        <f>(+R33-R114)*'Assumptions (Inputs)'!$E$31/'Assumptions (Inputs)'!$E$30</f>
        <v>0.13606182084185919</v>
      </c>
      <c r="S53" s="78">
        <f>(+S33-S114)*'Assumptions (Inputs)'!$E$31/'Assumptions (Inputs)'!$E$30</f>
        <v>0.13606182084185919</v>
      </c>
      <c r="T53" s="78">
        <f>(+T33-T114)*'Assumptions (Inputs)'!$E$31/'Assumptions (Inputs)'!$E$30</f>
        <v>0.13606182084185919</v>
      </c>
      <c r="U53" s="78">
        <f>(+U33-U114)*'Assumptions (Inputs)'!$E$31/'Assumptions (Inputs)'!$E$30</f>
        <v>0.13606182084185919</v>
      </c>
      <c r="V53" s="78">
        <f>(+V33-V114)*'Assumptions (Inputs)'!$E$31/'Assumptions (Inputs)'!$E$30</f>
        <v>0.13606182084185919</v>
      </c>
      <c r="W53" s="78">
        <f>(+W33-W114)*'Assumptions (Inputs)'!$E$31/'Assumptions (Inputs)'!$E$30</f>
        <v>0.13606182084185919</v>
      </c>
      <c r="X53" s="78">
        <f>(+X33-X114)*'Assumptions (Inputs)'!$E$31/'Assumptions (Inputs)'!$E$30</f>
        <v>0.13606182084185919</v>
      </c>
      <c r="Y53" s="78">
        <f>(+Y33-Y114)*'Assumptions (Inputs)'!$E$31/'Assumptions (Inputs)'!$E$30</f>
        <v>0.13606182084185919</v>
      </c>
      <c r="Z53" s="78">
        <f>(+Z33-Z114)*'Assumptions (Inputs)'!$E$31/'Assumptions (Inputs)'!$E$30</f>
        <v>0.13606182084185919</v>
      </c>
      <c r="AA53" s="78">
        <f>(+AA33-AA114)*'Assumptions (Inputs)'!$E$31/'Assumptions (Inputs)'!$E$30</f>
        <v>0.13606182084185919</v>
      </c>
      <c r="AB53" s="78">
        <f>(+AB33-AB114)*'Assumptions (Inputs)'!$E$31/'Assumptions (Inputs)'!$E$30</f>
        <v>0.13606182084185919</v>
      </c>
      <c r="AC53" s="78">
        <f>(+AC33-AC114)*'Assumptions (Inputs)'!$E$31/'Assumptions (Inputs)'!$E$30</f>
        <v>0.13606182084185919</v>
      </c>
      <c r="AD53" s="78">
        <f>(+AD33-AD114)*'Assumptions (Inputs)'!$E$31/'Assumptions (Inputs)'!$E$30</f>
        <v>0.13606182084185919</v>
      </c>
      <c r="AE53" s="78">
        <f>(+AE33-AE114)*'Assumptions (Inputs)'!$E$31/'Assumptions (Inputs)'!$E$30</f>
        <v>0.13606182084185919</v>
      </c>
      <c r="AF53" s="78">
        <f>(+AF33-AF114)*'Assumptions (Inputs)'!$E$31/'Assumptions (Inputs)'!$E$30</f>
        <v>0.13606182084185919</v>
      </c>
      <c r="AG53" s="78">
        <f>(+AG33-AG114)*'Assumptions (Inputs)'!$E$31/'Assumptions (Inputs)'!$E$30</f>
        <v>0.13606182084185919</v>
      </c>
      <c r="AH53" s="78">
        <f>(+AH33-AH114)*'Assumptions (Inputs)'!$E$31/'Assumptions (Inputs)'!$E$30</f>
        <v>0.13606182084185919</v>
      </c>
      <c r="AI53" s="78">
        <f>(+AI33-AI114)*'Assumptions (Inputs)'!$E$31/'Assumptions (Inputs)'!$E$30</f>
        <v>0.13606182084185919</v>
      </c>
      <c r="AJ53" s="78">
        <f>(+AJ33-AJ114)*'Assumptions (Inputs)'!$E$31/'Assumptions (Inputs)'!$E$30</f>
        <v>0.13606182084185919</v>
      </c>
      <c r="AK53" s="78">
        <f>(+AK33-AK114)*'Assumptions (Inputs)'!$E$31/'Assumptions (Inputs)'!$E$30</f>
        <v>0.13606182084185919</v>
      </c>
      <c r="AL53" s="78">
        <f>(+AL33-AL114)*'Assumptions (Inputs)'!$E$31/'Assumptions (Inputs)'!$E$30</f>
        <v>0.13606182084185919</v>
      </c>
      <c r="AM53" s="78">
        <f>(+AM33-AM114)*'Assumptions (Inputs)'!$E$31/'Assumptions (Inputs)'!$E$30</f>
        <v>0.13606182084185919</v>
      </c>
      <c r="AN53" s="78">
        <f>(+AN33-AN114)*'Assumptions (Inputs)'!$E$31/'Assumptions (Inputs)'!$E$30</f>
        <v>0.13606182084185919</v>
      </c>
      <c r="AO53" s="78">
        <f>(+AO33-AO114)*'Assumptions (Inputs)'!$E$31/'Assumptions (Inputs)'!$E$30</f>
        <v>0.13606182084185919</v>
      </c>
      <c r="AP53" s="78">
        <f>(+AP33-AP114)*'Assumptions (Inputs)'!$E$31/'Assumptions (Inputs)'!$E$30</f>
        <v>0.13606182084185919</v>
      </c>
      <c r="AQ53" s="78">
        <f>(+AQ33-AQ114)*'Assumptions (Inputs)'!$E$31/'Assumptions (Inputs)'!$E$30</f>
        <v>0.13606182084185919</v>
      </c>
      <c r="AR53" s="78">
        <f>(+AR33-AR114)*'Assumptions (Inputs)'!$E$31/'Assumptions (Inputs)'!$E$30</f>
        <v>0.13606182084185919</v>
      </c>
      <c r="AS53" s="78">
        <f>(+AS33-AS114)*'Assumptions (Inputs)'!$E$31/'Assumptions (Inputs)'!$E$30</f>
        <v>0.13606182084185919</v>
      </c>
      <c r="AT53" s="78">
        <f>(+AT33-AT114)*'Assumptions (Inputs)'!$E$31/'Assumptions (Inputs)'!$E$30</f>
        <v>0.13606182084185919</v>
      </c>
      <c r="AU53" s="78">
        <f>(+AU33-AU114)*'Assumptions (Inputs)'!$E$31/'Assumptions (Inputs)'!$E$30</f>
        <v>0.13606182084185919</v>
      </c>
      <c r="AV53" s="78">
        <f>(+AV33-AV114)*'Assumptions (Inputs)'!$E$31/'Assumptions (Inputs)'!$E$30</f>
        <v>0.13606182084185919</v>
      </c>
      <c r="AW53" s="78">
        <f>(+AW33-AW114)*'Assumptions (Inputs)'!$E$31/'Assumptions (Inputs)'!$E$30</f>
        <v>0.13606182084185919</v>
      </c>
      <c r="AX53" s="78">
        <f>(+AX33-AX114)*'Assumptions (Inputs)'!$E$31/'Assumptions (Inputs)'!$E$30</f>
        <v>0.13606182084185919</v>
      </c>
      <c r="AY53" s="78">
        <f>(+AY33-AY114)*'Assumptions (Inputs)'!$E$31/'Assumptions (Inputs)'!$E$30</f>
        <v>0.13606182084185919</v>
      </c>
      <c r="AZ53" s="78">
        <f>(+AZ33-AZ114)*'Assumptions (Inputs)'!$E$31/'Assumptions (Inputs)'!$E$30</f>
        <v>0.13606182084185919</v>
      </c>
      <c r="BA53" s="78">
        <f>(+BA33-BA114)*'Assumptions (Inputs)'!$E$31/'Assumptions (Inputs)'!$E$30</f>
        <v>0.13606182084185919</v>
      </c>
      <c r="BB53" s="78">
        <f>(+BB33-BB114)*'Assumptions (Inputs)'!$E$31/'Assumptions (Inputs)'!$E$30</f>
        <v>0.13606182084185919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6.8030910420929578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31">B33</f>
        <v>0</v>
      </c>
      <c r="C54" s="72">
        <f t="shared" si="31"/>
        <v>0</v>
      </c>
      <c r="D54" s="72">
        <f t="shared" si="31"/>
        <v>0</v>
      </c>
      <c r="E54" s="72">
        <f t="shared" si="31"/>
        <v>1.0538461448584999</v>
      </c>
      <c r="F54" s="72">
        <f t="shared" si="31"/>
        <v>1.0538461448584999</v>
      </c>
      <c r="G54" s="72">
        <f t="shared" si="31"/>
        <v>1.0538461448584999</v>
      </c>
      <c r="H54" s="72">
        <f t="shared" si="31"/>
        <v>1.0538461448584999</v>
      </c>
      <c r="I54" s="72">
        <f t="shared" si="31"/>
        <v>1.0538461448584999</v>
      </c>
      <c r="J54" s="72">
        <f t="shared" si="31"/>
        <v>1.0538461448584999</v>
      </c>
      <c r="K54" s="72">
        <f t="shared" si="31"/>
        <v>1.0538461448584999</v>
      </c>
      <c r="L54" s="72">
        <f t="shared" si="31"/>
        <v>1.0538461448584999</v>
      </c>
      <c r="M54" s="72">
        <f t="shared" si="31"/>
        <v>1.0538461448584999</v>
      </c>
      <c r="N54" s="72">
        <f t="shared" si="31"/>
        <v>1.0538461448584999</v>
      </c>
      <c r="O54" s="72">
        <f t="shared" si="31"/>
        <v>1.0538461448584999</v>
      </c>
      <c r="P54" s="72">
        <f t="shared" si="31"/>
        <v>1.0538461448584999</v>
      </c>
      <c r="Q54" s="72">
        <f t="shared" si="31"/>
        <v>1.0538461448584999</v>
      </c>
      <c r="R54" s="72">
        <f t="shared" si="31"/>
        <v>1.0538461448584999</v>
      </c>
      <c r="S54" s="72">
        <f t="shared" si="31"/>
        <v>1.0538461448584999</v>
      </c>
      <c r="T54" s="72">
        <f t="shared" si="31"/>
        <v>1.0538461448584999</v>
      </c>
      <c r="U54" s="72">
        <f t="shared" si="31"/>
        <v>1.0538461448584999</v>
      </c>
      <c r="V54" s="72">
        <f t="shared" si="31"/>
        <v>1.0538461448584999</v>
      </c>
      <c r="W54" s="72">
        <f t="shared" si="31"/>
        <v>1.0538461448584999</v>
      </c>
      <c r="X54" s="72">
        <f t="shared" si="31"/>
        <v>1.0538461448584999</v>
      </c>
      <c r="Y54" s="72">
        <f t="shared" si="31"/>
        <v>1.0538461448584999</v>
      </c>
      <c r="Z54" s="72">
        <f t="shared" si="31"/>
        <v>1.0538461448584999</v>
      </c>
      <c r="AA54" s="72">
        <f t="shared" si="31"/>
        <v>1.0538461448584999</v>
      </c>
      <c r="AB54" s="72">
        <f t="shared" si="31"/>
        <v>1.0538461448584999</v>
      </c>
      <c r="AC54" s="72">
        <f t="shared" si="31"/>
        <v>1.0538461448584999</v>
      </c>
      <c r="AD54" s="72">
        <f t="shared" si="31"/>
        <v>1.0538461448584999</v>
      </c>
      <c r="AE54" s="72">
        <f t="shared" si="31"/>
        <v>1.0538461448584999</v>
      </c>
      <c r="AF54" s="72">
        <f t="shared" si="31"/>
        <v>1.0538461448584999</v>
      </c>
      <c r="AG54" s="72">
        <f t="shared" si="31"/>
        <v>1.0538461448584999</v>
      </c>
      <c r="AH54" s="72">
        <f t="shared" si="31"/>
        <v>1.0538461448584999</v>
      </c>
      <c r="AI54" s="72">
        <f t="shared" si="31"/>
        <v>1.0538461448584999</v>
      </c>
      <c r="AJ54" s="72">
        <f t="shared" si="31"/>
        <v>1.0538461448584999</v>
      </c>
      <c r="AK54" s="72">
        <f t="shared" si="31"/>
        <v>1.0538461448584999</v>
      </c>
      <c r="AL54" s="72">
        <f t="shared" si="31"/>
        <v>1.0538461448584999</v>
      </c>
      <c r="AM54" s="72">
        <f t="shared" si="31"/>
        <v>1.0538461448584999</v>
      </c>
      <c r="AN54" s="72">
        <f t="shared" si="31"/>
        <v>1.0538461448584999</v>
      </c>
      <c r="AO54" s="72">
        <f t="shared" si="31"/>
        <v>1.0538461448584999</v>
      </c>
      <c r="AP54" s="72">
        <f t="shared" si="31"/>
        <v>1.0538461448584999</v>
      </c>
      <c r="AQ54" s="72">
        <f t="shared" si="31"/>
        <v>1.0538461448584999</v>
      </c>
      <c r="AR54" s="72">
        <f t="shared" si="31"/>
        <v>1.0538461448584999</v>
      </c>
      <c r="AS54" s="72">
        <f t="shared" si="31"/>
        <v>1.0538461448584999</v>
      </c>
      <c r="AT54" s="72">
        <f t="shared" si="31"/>
        <v>1.0538461448584999</v>
      </c>
      <c r="AU54" s="72">
        <f t="shared" si="31"/>
        <v>1.0538461448584999</v>
      </c>
      <c r="AV54" s="72">
        <f t="shared" si="31"/>
        <v>1.0538461448584999</v>
      </c>
      <c r="AW54" s="72">
        <f t="shared" si="31"/>
        <v>1.0538461448584999</v>
      </c>
      <c r="AX54" s="72">
        <f t="shared" si="31"/>
        <v>1.0538461448584999</v>
      </c>
      <c r="AY54" s="72">
        <f t="shared" si="31"/>
        <v>1.0538461448584999</v>
      </c>
      <c r="AZ54" s="72">
        <f t="shared" si="31"/>
        <v>1.0538461448584999</v>
      </c>
      <c r="BA54" s="72">
        <f t="shared" si="31"/>
        <v>1.0538461448584999</v>
      </c>
      <c r="BB54" s="72">
        <f t="shared" si="31"/>
        <v>1.0538461448584999</v>
      </c>
      <c r="BC54" s="72">
        <f t="shared" si="31"/>
        <v>0</v>
      </c>
      <c r="BD54" s="72">
        <f t="shared" si="31"/>
        <v>0</v>
      </c>
      <c r="BE54" s="72">
        <f t="shared" si="31"/>
        <v>0</v>
      </c>
      <c r="BF54" s="72">
        <f t="shared" si="31"/>
        <v>0</v>
      </c>
      <c r="BG54" s="72">
        <f t="shared" si="31"/>
        <v>0</v>
      </c>
      <c r="BH54" s="72">
        <f t="shared" si="31"/>
        <v>0</v>
      </c>
      <c r="BI54" s="72">
        <f t="shared" si="31"/>
        <v>0</v>
      </c>
      <c r="BJ54" s="72">
        <f t="shared" si="31"/>
        <v>0</v>
      </c>
      <c r="BK54" s="72">
        <f t="shared" si="31"/>
        <v>0</v>
      </c>
      <c r="BL54" s="72">
        <f t="shared" si="31"/>
        <v>0</v>
      </c>
      <c r="BM54" s="35"/>
      <c r="BN54" s="72">
        <f>SUM(B54:BM54)</f>
        <v>52.692307242924947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2.1076922897170003</v>
      </c>
      <c r="F55" s="65">
        <f>F21*'Assumptions (Inputs)'!$D$48</f>
        <v>2.1076922897170003</v>
      </c>
      <c r="G55" s="65">
        <f>G21*'Assumptions (Inputs)'!$D$48</f>
        <v>2.1076922897170003</v>
      </c>
      <c r="H55" s="65">
        <f>H21*'Assumptions (Inputs)'!$D$48</f>
        <v>2.1076922897170003</v>
      </c>
      <c r="I55" s="65">
        <f>I21*'Assumptions (Inputs)'!$D$48</f>
        <v>2.1076922897170003</v>
      </c>
      <c r="J55" s="65">
        <f>J21*'Assumptions (Inputs)'!$D$48</f>
        <v>2.1076922897170003</v>
      </c>
      <c r="K55" s="65">
        <f>K21*'Assumptions (Inputs)'!$D$48</f>
        <v>2.1076922897170003</v>
      </c>
      <c r="L55" s="65">
        <f>L21*'Assumptions (Inputs)'!$D$48</f>
        <v>2.1076922897170003</v>
      </c>
      <c r="M55" s="65">
        <f>M21*'Assumptions (Inputs)'!$D$48</f>
        <v>2.1076922897170003</v>
      </c>
      <c r="N55" s="65">
        <f>N21*'Assumptions (Inputs)'!$D$48</f>
        <v>2.1076922897170003</v>
      </c>
      <c r="O55" s="65">
        <f>O21*'Assumptions (Inputs)'!$D$48</f>
        <v>2.1076922897170003</v>
      </c>
      <c r="P55" s="65">
        <f>P21*'Assumptions (Inputs)'!$D$48</f>
        <v>2.1076922897170003</v>
      </c>
      <c r="Q55" s="65">
        <f>Q21*'Assumptions (Inputs)'!$D$48</f>
        <v>2.1076922897170003</v>
      </c>
      <c r="R55" s="65">
        <f>R21*'Assumptions (Inputs)'!$D$48</f>
        <v>2.1076922897170003</v>
      </c>
      <c r="S55" s="65">
        <f>S21*'Assumptions (Inputs)'!$D$48</f>
        <v>2.1076922897170003</v>
      </c>
      <c r="T55" s="65">
        <f>T21*'Assumptions (Inputs)'!$D$48</f>
        <v>2.1076922897170003</v>
      </c>
      <c r="U55" s="65">
        <f>U21*'Assumptions (Inputs)'!$D$48</f>
        <v>2.1076922897170003</v>
      </c>
      <c r="V55" s="65">
        <f>V21*'Assumptions (Inputs)'!$D$48</f>
        <v>2.1076922897170003</v>
      </c>
      <c r="W55" s="65">
        <f>W21*'Assumptions (Inputs)'!$D$48</f>
        <v>2.1076922897170003</v>
      </c>
      <c r="X55" s="65">
        <f>X21*'Assumptions (Inputs)'!$D$48</f>
        <v>2.1076922897170003</v>
      </c>
      <c r="Y55" s="65">
        <f>Y21*'Assumptions (Inputs)'!$D$48</f>
        <v>2.1076922897170003</v>
      </c>
      <c r="Z55" s="65">
        <f>Z21*'Assumptions (Inputs)'!$D$48</f>
        <v>2.1076922897170003</v>
      </c>
      <c r="AA55" s="65">
        <f>AA21*'Assumptions (Inputs)'!$D$48</f>
        <v>2.1076922897170003</v>
      </c>
      <c r="AB55" s="65">
        <f>AB21*'Assumptions (Inputs)'!$D$48</f>
        <v>2.1076922897170003</v>
      </c>
      <c r="AC55" s="65">
        <f>AC21*'Assumptions (Inputs)'!$D$48</f>
        <v>2.1076922897170003</v>
      </c>
      <c r="AD55" s="65">
        <f>AD21*'Assumptions (Inputs)'!$D$48</f>
        <v>2.1076922897170003</v>
      </c>
      <c r="AE55" s="65">
        <f>AE21*'Assumptions (Inputs)'!$D$48</f>
        <v>2.1076922897170003</v>
      </c>
      <c r="AF55" s="65">
        <f>AF21*'Assumptions (Inputs)'!$D$48</f>
        <v>2.1076922897170003</v>
      </c>
      <c r="AG55" s="65">
        <f>AG21*'Assumptions (Inputs)'!$D$48</f>
        <v>2.1076922897170003</v>
      </c>
      <c r="AH55" s="65">
        <f>AH21*'Assumptions (Inputs)'!$D$48</f>
        <v>2.1076922897170003</v>
      </c>
      <c r="AI55" s="65">
        <f>AI21*'Assumptions (Inputs)'!$D$48</f>
        <v>2.1076922897170003</v>
      </c>
      <c r="AJ55" s="65">
        <f>AJ21*'Assumptions (Inputs)'!$D$48</f>
        <v>2.1076922897170003</v>
      </c>
      <c r="AK55" s="65">
        <f>AK21*'Assumptions (Inputs)'!$D$48</f>
        <v>2.1076922897170003</v>
      </c>
      <c r="AL55" s="65">
        <f>AL21*'Assumptions (Inputs)'!$D$48</f>
        <v>2.1076922897170003</v>
      </c>
      <c r="AM55" s="65">
        <f>AM21*'Assumptions (Inputs)'!$D$48</f>
        <v>2.1076922897170003</v>
      </c>
      <c r="AN55" s="65">
        <f>AN21*'Assumptions (Inputs)'!$D$48</f>
        <v>2.1076922897170003</v>
      </c>
      <c r="AO55" s="65">
        <f>AO21*'Assumptions (Inputs)'!$D$48</f>
        <v>2.1076922897170003</v>
      </c>
      <c r="AP55" s="65">
        <f>AP21*'Assumptions (Inputs)'!$D$48</f>
        <v>2.1076922897170003</v>
      </c>
      <c r="AQ55" s="65">
        <f>AQ21*'Assumptions (Inputs)'!$D$48</f>
        <v>2.1076922897170003</v>
      </c>
      <c r="AR55" s="65">
        <f>AR21*'Assumptions (Inputs)'!$D$48</f>
        <v>2.1076922897170003</v>
      </c>
      <c r="AS55" s="65">
        <f>AS21*'Assumptions (Inputs)'!$D$48</f>
        <v>2.1076922897170003</v>
      </c>
      <c r="AT55" s="65">
        <f>AT21*'Assumptions (Inputs)'!$D$48</f>
        <v>2.1076922897170003</v>
      </c>
      <c r="AU55" s="65">
        <f>AU21*'Assumptions (Inputs)'!$D$48</f>
        <v>2.1076922897170003</v>
      </c>
      <c r="AV55" s="65">
        <f>AV21*'Assumptions (Inputs)'!$D$48</f>
        <v>2.1076922897170003</v>
      </c>
      <c r="AW55" s="65">
        <f>AW21*'Assumptions (Inputs)'!$D$48</f>
        <v>2.1076922897170003</v>
      </c>
      <c r="AX55" s="65">
        <f>AX21*'Assumptions (Inputs)'!$D$48</f>
        <v>2.1076922897170003</v>
      </c>
      <c r="AY55" s="65">
        <f>AY21*'Assumptions (Inputs)'!$D$48</f>
        <v>2.1076922897170003</v>
      </c>
      <c r="AZ55" s="65">
        <f>AZ21*'Assumptions (Inputs)'!$D$48</f>
        <v>2.1076922897170003</v>
      </c>
      <c r="BA55" s="65">
        <f>BA21*'Assumptions (Inputs)'!$D$48</f>
        <v>2.1076922897170003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103.2769221961329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32">SUM(B53:B55)</f>
        <v>0</v>
      </c>
      <c r="C56" s="66">
        <f t="shared" si="32"/>
        <v>0</v>
      </c>
      <c r="D56" s="66">
        <f t="shared" si="32"/>
        <v>0</v>
      </c>
      <c r="E56" s="66">
        <f t="shared" si="32"/>
        <v>3.2976002554173593</v>
      </c>
      <c r="F56" s="66">
        <f t="shared" si="32"/>
        <v>3.2976002554173593</v>
      </c>
      <c r="G56" s="66">
        <f t="shared" si="32"/>
        <v>3.2976002554173593</v>
      </c>
      <c r="H56" s="66">
        <f t="shared" si="32"/>
        <v>3.2976002554173593</v>
      </c>
      <c r="I56" s="66">
        <f t="shared" si="32"/>
        <v>3.2976002554173593</v>
      </c>
      <c r="J56" s="66">
        <f t="shared" si="32"/>
        <v>3.2976002554173593</v>
      </c>
      <c r="K56" s="66">
        <f t="shared" si="32"/>
        <v>3.2976002554173593</v>
      </c>
      <c r="L56" s="66">
        <f t="shared" si="32"/>
        <v>3.2976002554173593</v>
      </c>
      <c r="M56" s="66">
        <f t="shared" si="32"/>
        <v>3.2976002554173593</v>
      </c>
      <c r="N56" s="66">
        <f t="shared" si="32"/>
        <v>3.2976002554173593</v>
      </c>
      <c r="O56" s="66">
        <f t="shared" si="32"/>
        <v>3.2976002554173593</v>
      </c>
      <c r="P56" s="66">
        <f t="shared" si="32"/>
        <v>3.2976002554173593</v>
      </c>
      <c r="Q56" s="66">
        <f t="shared" si="32"/>
        <v>3.2976002554173593</v>
      </c>
      <c r="R56" s="66">
        <f t="shared" si="32"/>
        <v>3.2976002554173593</v>
      </c>
      <c r="S56" s="66">
        <f t="shared" si="32"/>
        <v>3.2976002554173593</v>
      </c>
      <c r="T56" s="66">
        <f t="shared" si="32"/>
        <v>3.2976002554173593</v>
      </c>
      <c r="U56" s="66">
        <f t="shared" si="32"/>
        <v>3.2976002554173593</v>
      </c>
      <c r="V56" s="66">
        <f t="shared" si="32"/>
        <v>3.2976002554173593</v>
      </c>
      <c r="W56" s="66">
        <f t="shared" si="32"/>
        <v>3.2976002554173593</v>
      </c>
      <c r="X56" s="66">
        <f t="shared" si="32"/>
        <v>3.2976002554173593</v>
      </c>
      <c r="Y56" s="66">
        <f t="shared" si="32"/>
        <v>3.2976002554173593</v>
      </c>
      <c r="Z56" s="66">
        <f t="shared" si="32"/>
        <v>3.2976002554173593</v>
      </c>
      <c r="AA56" s="66">
        <f t="shared" si="32"/>
        <v>3.2976002554173593</v>
      </c>
      <c r="AB56" s="66">
        <f t="shared" si="32"/>
        <v>3.2976002554173593</v>
      </c>
      <c r="AC56" s="66">
        <f t="shared" si="32"/>
        <v>3.2976002554173593</v>
      </c>
      <c r="AD56" s="66">
        <f t="shared" si="32"/>
        <v>3.2976002554173593</v>
      </c>
      <c r="AE56" s="66">
        <f t="shared" si="32"/>
        <v>3.2976002554173593</v>
      </c>
      <c r="AF56" s="66">
        <f t="shared" si="32"/>
        <v>3.2976002554173593</v>
      </c>
      <c r="AG56" s="66">
        <f t="shared" si="32"/>
        <v>3.2976002554173593</v>
      </c>
      <c r="AH56" s="66">
        <f t="shared" si="32"/>
        <v>3.2976002554173593</v>
      </c>
      <c r="AI56" s="66">
        <f t="shared" si="32"/>
        <v>3.2976002554173593</v>
      </c>
      <c r="AJ56" s="66">
        <f t="shared" si="32"/>
        <v>3.2976002554173593</v>
      </c>
      <c r="AK56" s="66">
        <f t="shared" si="32"/>
        <v>3.2976002554173593</v>
      </c>
      <c r="AL56" s="66">
        <f t="shared" si="32"/>
        <v>3.2976002554173593</v>
      </c>
      <c r="AM56" s="66">
        <f t="shared" si="32"/>
        <v>3.2976002554173593</v>
      </c>
      <c r="AN56" s="66">
        <f t="shared" si="32"/>
        <v>3.2976002554173593</v>
      </c>
      <c r="AO56" s="66">
        <f t="shared" si="32"/>
        <v>3.2976002554173593</v>
      </c>
      <c r="AP56" s="66">
        <f t="shared" si="32"/>
        <v>3.2976002554173593</v>
      </c>
      <c r="AQ56" s="66">
        <f t="shared" si="32"/>
        <v>3.2976002554173593</v>
      </c>
      <c r="AR56" s="66">
        <f t="shared" si="32"/>
        <v>3.2976002554173593</v>
      </c>
      <c r="AS56" s="66">
        <f t="shared" si="32"/>
        <v>3.2976002554173593</v>
      </c>
      <c r="AT56" s="66">
        <f t="shared" si="32"/>
        <v>3.2976002554173593</v>
      </c>
      <c r="AU56" s="66">
        <f t="shared" si="32"/>
        <v>3.2976002554173593</v>
      </c>
      <c r="AV56" s="66">
        <f t="shared" si="32"/>
        <v>3.2976002554173593</v>
      </c>
      <c r="AW56" s="66">
        <f t="shared" si="32"/>
        <v>3.2976002554173593</v>
      </c>
      <c r="AX56" s="66">
        <f t="shared" si="32"/>
        <v>3.2976002554173593</v>
      </c>
      <c r="AY56" s="66">
        <f t="shared" si="32"/>
        <v>3.2976002554173593</v>
      </c>
      <c r="AZ56" s="66">
        <f t="shared" si="32"/>
        <v>3.2976002554173593</v>
      </c>
      <c r="BA56" s="66">
        <f t="shared" si="32"/>
        <v>3.2976002554173593</v>
      </c>
      <c r="BB56" s="66">
        <f t="shared" si="32"/>
        <v>1.1899079657003591</v>
      </c>
      <c r="BC56" s="66">
        <f t="shared" si="32"/>
        <v>0</v>
      </c>
      <c r="BD56" s="66">
        <f t="shared" si="32"/>
        <v>0</v>
      </c>
      <c r="BE56" s="66">
        <f t="shared" si="32"/>
        <v>0</v>
      </c>
      <c r="BF56" s="66">
        <f t="shared" si="32"/>
        <v>0</v>
      </c>
      <c r="BG56" s="66">
        <f t="shared" si="32"/>
        <v>0</v>
      </c>
      <c r="BH56" s="66">
        <f t="shared" si="32"/>
        <v>0</v>
      </c>
      <c r="BI56" s="66">
        <f t="shared" si="32"/>
        <v>0</v>
      </c>
      <c r="BJ56" s="66">
        <f t="shared" si="32"/>
        <v>0</v>
      </c>
      <c r="BK56" s="66">
        <f t="shared" si="32"/>
        <v>0</v>
      </c>
      <c r="BL56" s="66">
        <f t="shared" si="32"/>
        <v>0</v>
      </c>
      <c r="BM56" s="35"/>
      <c r="BN56" s="72">
        <f>SUM(B56:BM56)</f>
        <v>162.7723204811511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3">B50</f>
        <v>0</v>
      </c>
      <c r="C59" s="72">
        <f t="shared" si="33"/>
        <v>0</v>
      </c>
      <c r="D59" s="72">
        <f t="shared" si="33"/>
        <v>0</v>
      </c>
      <c r="E59" s="72">
        <f t="shared" si="33"/>
        <v>20.44856713329812</v>
      </c>
      <c r="F59" s="72">
        <f t="shared" si="33"/>
        <v>40.067709927516077</v>
      </c>
      <c r="G59" s="72">
        <f t="shared" si="33"/>
        <v>38.440276402933996</v>
      </c>
      <c r="H59" s="72">
        <f t="shared" si="33"/>
        <v>36.873238800913761</v>
      </c>
      <c r="I59" s="72">
        <f t="shared" si="33"/>
        <v>35.362076121493907</v>
      </c>
      <c r="J59" s="72">
        <f t="shared" si="33"/>
        <v>33.902615133940813</v>
      </c>
      <c r="K59" s="72">
        <f t="shared" si="33"/>
        <v>32.490972415210685</v>
      </c>
      <c r="L59" s="72">
        <f t="shared" si="33"/>
        <v>31.12355434994954</v>
      </c>
      <c r="M59" s="72">
        <f t="shared" si="33"/>
        <v>29.780827899862427</v>
      </c>
      <c r="N59" s="72">
        <f t="shared" si="33"/>
        <v>28.441579142053342</v>
      </c>
      <c r="O59" s="72">
        <f t="shared" si="33"/>
        <v>27.102330384244265</v>
      </c>
      <c r="P59" s="72">
        <f t="shared" si="33"/>
        <v>25.763081626435184</v>
      </c>
      <c r="Q59" s="72">
        <f t="shared" si="33"/>
        <v>24.423832868626107</v>
      </c>
      <c r="R59" s="72">
        <f t="shared" si="33"/>
        <v>23.08458411081703</v>
      </c>
      <c r="S59" s="72">
        <f t="shared" si="33"/>
        <v>21.745335353007949</v>
      </c>
      <c r="T59" s="72">
        <f t="shared" si="33"/>
        <v>20.406086595198868</v>
      </c>
      <c r="U59" s="72">
        <f t="shared" si="33"/>
        <v>19.066837837389791</v>
      </c>
      <c r="V59" s="72">
        <f t="shared" si="33"/>
        <v>17.727589079580717</v>
      </c>
      <c r="W59" s="72">
        <f t="shared" si="33"/>
        <v>16.388340321771629</v>
      </c>
      <c r="X59" s="72">
        <f t="shared" si="33"/>
        <v>15.049091563962556</v>
      </c>
      <c r="Y59" s="72">
        <f t="shared" si="33"/>
        <v>13.839154997358335</v>
      </c>
      <c r="Z59" s="72">
        <f t="shared" si="33"/>
        <v>12.887842813163847</v>
      </c>
      <c r="AA59" s="72">
        <f t="shared" si="33"/>
        <v>12.065842820174213</v>
      </c>
      <c r="AB59" s="72">
        <f t="shared" si="33"/>
        <v>11.243842827184586</v>
      </c>
      <c r="AC59" s="72">
        <f t="shared" si="33"/>
        <v>10.421842834194953</v>
      </c>
      <c r="AD59" s="72">
        <f t="shared" si="33"/>
        <v>9.5998428412053247</v>
      </c>
      <c r="AE59" s="72">
        <f t="shared" si="33"/>
        <v>8.7778428482156912</v>
      </c>
      <c r="AF59" s="72">
        <f t="shared" si="33"/>
        <v>7.9558428552260647</v>
      </c>
      <c r="AG59" s="72">
        <f t="shared" si="33"/>
        <v>7.1338428622364303</v>
      </c>
      <c r="AH59" s="72">
        <f t="shared" si="33"/>
        <v>6.3118428692468029</v>
      </c>
      <c r="AI59" s="72">
        <f t="shared" si="33"/>
        <v>5.4898428762571685</v>
      </c>
      <c r="AJ59" s="72">
        <f t="shared" si="33"/>
        <v>4.667842883267542</v>
      </c>
      <c r="AK59" s="72">
        <f t="shared" si="33"/>
        <v>3.8458428902779147</v>
      </c>
      <c r="AL59" s="72">
        <f t="shared" si="33"/>
        <v>3.0238428972882883</v>
      </c>
      <c r="AM59" s="72">
        <f t="shared" si="33"/>
        <v>2.2018429042986609</v>
      </c>
      <c r="AN59" s="72">
        <f t="shared" si="33"/>
        <v>1.3798429113090342</v>
      </c>
      <c r="AO59" s="72">
        <f t="shared" si="33"/>
        <v>0.55784291831940735</v>
      </c>
      <c r="AP59" s="72">
        <f t="shared" si="33"/>
        <v>-0.26415707467021954</v>
      </c>
      <c r="AQ59" s="72">
        <f t="shared" si="33"/>
        <v>-1.0861570676598464</v>
      </c>
      <c r="AR59" s="72">
        <f t="shared" si="33"/>
        <v>-1.9081570606494733</v>
      </c>
      <c r="AS59" s="72">
        <f t="shared" si="33"/>
        <v>-2.7301570536391004</v>
      </c>
      <c r="AT59" s="72">
        <f t="shared" si="33"/>
        <v>-3.5521570466287269</v>
      </c>
      <c r="AU59" s="72">
        <f t="shared" si="33"/>
        <v>-4.3741570396183542</v>
      </c>
      <c r="AV59" s="72">
        <f t="shared" si="33"/>
        <v>-5.1961570326079807</v>
      </c>
      <c r="AW59" s="72">
        <f t="shared" si="33"/>
        <v>-6.018157025597608</v>
      </c>
      <c r="AX59" s="72">
        <f t="shared" si="33"/>
        <v>-6.8401570185872345</v>
      </c>
      <c r="AY59" s="72">
        <f t="shared" si="33"/>
        <v>-7.6621570115768618</v>
      </c>
      <c r="AZ59" s="72">
        <f t="shared" si="33"/>
        <v>-8.4841570045664874</v>
      </c>
      <c r="BA59" s="72">
        <f t="shared" si="33"/>
        <v>-9.3061569975561138</v>
      </c>
      <c r="BB59" s="72">
        <f t="shared" si="33"/>
        <v>-4.8589262662532677</v>
      </c>
      <c r="BC59" s="72">
        <f t="shared" si="33"/>
        <v>-6.9553845560835215E-4</v>
      </c>
      <c r="BD59" s="72">
        <f t="shared" si="33"/>
        <v>-6.9553845560835215E-4</v>
      </c>
      <c r="BE59" s="72">
        <f t="shared" si="33"/>
        <v>-6.9553845560835215E-4</v>
      </c>
      <c r="BF59" s="72">
        <f t="shared" si="33"/>
        <v>-6.9553845560835215E-4</v>
      </c>
      <c r="BG59" s="72">
        <f t="shared" si="33"/>
        <v>-6.9553845560835215E-4</v>
      </c>
      <c r="BH59" s="72">
        <f t="shared" si="33"/>
        <v>-6.9553845560835215E-4</v>
      </c>
      <c r="BI59" s="72">
        <f t="shared" si="33"/>
        <v>-6.9553845560835215E-4</v>
      </c>
      <c r="BJ59" s="72">
        <f t="shared" si="33"/>
        <v>-6.9553845560835215E-4</v>
      </c>
      <c r="BK59" s="72">
        <f t="shared" si="33"/>
        <v>-6.9553845560835215E-4</v>
      </c>
      <c r="BL59" s="72">
        <f t="shared" si="33"/>
        <v>-6.9553845560835215E-4</v>
      </c>
      <c r="BM59" s="35"/>
      <c r="BN59" s="72">
        <f>SUM(B59:BM59)</f>
        <v>596.80540183326377</v>
      </c>
      <c r="BO59" s="323"/>
    </row>
    <row r="60" spans="1:107" ht="15" customHeight="1" x14ac:dyDescent="0.2">
      <c r="A60" s="34" t="s">
        <v>46</v>
      </c>
      <c r="B60" s="355">
        <f>'Capital Structure'!K16</f>
        <v>9.7000000000000003E-2</v>
      </c>
      <c r="C60" s="355">
        <f>'Capital Structure'!Q16</f>
        <v>9.6100000000000005E-2</v>
      </c>
      <c r="D60" s="355">
        <f>'Capital Structure'!W16</f>
        <v>9.5899999999999999E-2</v>
      </c>
      <c r="E60" s="355">
        <f>'Capital Structure'!AC16</f>
        <v>9.5200000000000007E-2</v>
      </c>
      <c r="F60" s="355">
        <f t="shared" ref="F60:BL60" si="34">E60</f>
        <v>9.5200000000000007E-2</v>
      </c>
      <c r="G60" s="355">
        <f t="shared" si="34"/>
        <v>9.5200000000000007E-2</v>
      </c>
      <c r="H60" s="355">
        <f t="shared" si="34"/>
        <v>9.5200000000000007E-2</v>
      </c>
      <c r="I60" s="355">
        <f t="shared" si="34"/>
        <v>9.5200000000000007E-2</v>
      </c>
      <c r="J60" s="355">
        <f t="shared" si="34"/>
        <v>9.5200000000000007E-2</v>
      </c>
      <c r="K60" s="355">
        <f t="shared" si="34"/>
        <v>9.5200000000000007E-2</v>
      </c>
      <c r="L60" s="355">
        <f t="shared" si="34"/>
        <v>9.5200000000000007E-2</v>
      </c>
      <c r="M60" s="355">
        <f t="shared" si="34"/>
        <v>9.5200000000000007E-2</v>
      </c>
      <c r="N60" s="355">
        <f t="shared" si="34"/>
        <v>9.5200000000000007E-2</v>
      </c>
      <c r="O60" s="355">
        <f t="shared" si="34"/>
        <v>9.5200000000000007E-2</v>
      </c>
      <c r="P60" s="355">
        <f t="shared" si="34"/>
        <v>9.5200000000000007E-2</v>
      </c>
      <c r="Q60" s="355">
        <f t="shared" si="34"/>
        <v>9.5200000000000007E-2</v>
      </c>
      <c r="R60" s="355">
        <f t="shared" si="34"/>
        <v>9.5200000000000007E-2</v>
      </c>
      <c r="S60" s="355">
        <f t="shared" si="34"/>
        <v>9.5200000000000007E-2</v>
      </c>
      <c r="T60" s="355">
        <f t="shared" si="34"/>
        <v>9.5200000000000007E-2</v>
      </c>
      <c r="U60" s="355">
        <f t="shared" si="34"/>
        <v>9.5200000000000007E-2</v>
      </c>
      <c r="V60" s="355">
        <f t="shared" si="34"/>
        <v>9.5200000000000007E-2</v>
      </c>
      <c r="W60" s="355">
        <f t="shared" si="34"/>
        <v>9.5200000000000007E-2</v>
      </c>
      <c r="X60" s="355">
        <f t="shared" si="34"/>
        <v>9.5200000000000007E-2</v>
      </c>
      <c r="Y60" s="355">
        <f t="shared" si="34"/>
        <v>9.5200000000000007E-2</v>
      </c>
      <c r="Z60" s="355">
        <f t="shared" si="34"/>
        <v>9.5200000000000007E-2</v>
      </c>
      <c r="AA60" s="355">
        <f t="shared" si="34"/>
        <v>9.5200000000000007E-2</v>
      </c>
      <c r="AB60" s="355">
        <f t="shared" si="34"/>
        <v>9.5200000000000007E-2</v>
      </c>
      <c r="AC60" s="355">
        <f t="shared" si="34"/>
        <v>9.5200000000000007E-2</v>
      </c>
      <c r="AD60" s="355">
        <f t="shared" si="34"/>
        <v>9.5200000000000007E-2</v>
      </c>
      <c r="AE60" s="355">
        <f t="shared" si="34"/>
        <v>9.5200000000000007E-2</v>
      </c>
      <c r="AF60" s="355">
        <f t="shared" si="34"/>
        <v>9.5200000000000007E-2</v>
      </c>
      <c r="AG60" s="355">
        <f t="shared" si="34"/>
        <v>9.5200000000000007E-2</v>
      </c>
      <c r="AH60" s="355">
        <f t="shared" si="34"/>
        <v>9.5200000000000007E-2</v>
      </c>
      <c r="AI60" s="355">
        <f t="shared" si="34"/>
        <v>9.5200000000000007E-2</v>
      </c>
      <c r="AJ60" s="355">
        <f t="shared" si="34"/>
        <v>9.5200000000000007E-2</v>
      </c>
      <c r="AK60" s="355">
        <f t="shared" si="34"/>
        <v>9.5200000000000007E-2</v>
      </c>
      <c r="AL60" s="355">
        <f t="shared" si="34"/>
        <v>9.5200000000000007E-2</v>
      </c>
      <c r="AM60" s="355">
        <f t="shared" si="34"/>
        <v>9.5200000000000007E-2</v>
      </c>
      <c r="AN60" s="355">
        <f t="shared" si="34"/>
        <v>9.5200000000000007E-2</v>
      </c>
      <c r="AO60" s="355">
        <f t="shared" si="34"/>
        <v>9.5200000000000007E-2</v>
      </c>
      <c r="AP60" s="355">
        <f t="shared" si="34"/>
        <v>9.5200000000000007E-2</v>
      </c>
      <c r="AQ60" s="355">
        <f t="shared" si="34"/>
        <v>9.5200000000000007E-2</v>
      </c>
      <c r="AR60" s="355">
        <f t="shared" si="34"/>
        <v>9.5200000000000007E-2</v>
      </c>
      <c r="AS60" s="355">
        <f t="shared" si="34"/>
        <v>9.5200000000000007E-2</v>
      </c>
      <c r="AT60" s="355">
        <f t="shared" si="34"/>
        <v>9.5200000000000007E-2</v>
      </c>
      <c r="AU60" s="355">
        <f t="shared" si="34"/>
        <v>9.5200000000000007E-2</v>
      </c>
      <c r="AV60" s="355">
        <f t="shared" si="34"/>
        <v>9.5200000000000007E-2</v>
      </c>
      <c r="AW60" s="355">
        <f t="shared" si="34"/>
        <v>9.5200000000000007E-2</v>
      </c>
      <c r="AX60" s="355">
        <f t="shared" si="34"/>
        <v>9.5200000000000007E-2</v>
      </c>
      <c r="AY60" s="355">
        <f t="shared" si="34"/>
        <v>9.5200000000000007E-2</v>
      </c>
      <c r="AZ60" s="355">
        <f t="shared" si="34"/>
        <v>9.5200000000000007E-2</v>
      </c>
      <c r="BA60" s="355">
        <f t="shared" si="34"/>
        <v>9.5200000000000007E-2</v>
      </c>
      <c r="BB60" s="355">
        <f t="shared" si="34"/>
        <v>9.5200000000000007E-2</v>
      </c>
      <c r="BC60" s="355">
        <f t="shared" si="34"/>
        <v>9.5200000000000007E-2</v>
      </c>
      <c r="BD60" s="355">
        <f t="shared" si="34"/>
        <v>9.5200000000000007E-2</v>
      </c>
      <c r="BE60" s="355">
        <f t="shared" si="34"/>
        <v>9.5200000000000007E-2</v>
      </c>
      <c r="BF60" s="355">
        <f t="shared" si="34"/>
        <v>9.5200000000000007E-2</v>
      </c>
      <c r="BG60" s="355">
        <f t="shared" si="34"/>
        <v>9.5200000000000007E-2</v>
      </c>
      <c r="BH60" s="355">
        <f t="shared" si="34"/>
        <v>9.5200000000000007E-2</v>
      </c>
      <c r="BI60" s="355">
        <f t="shared" si="34"/>
        <v>9.5200000000000007E-2</v>
      </c>
      <c r="BJ60" s="355">
        <f t="shared" si="34"/>
        <v>9.5200000000000007E-2</v>
      </c>
      <c r="BK60" s="355">
        <f t="shared" si="34"/>
        <v>9.5200000000000007E-2</v>
      </c>
      <c r="BL60" s="355">
        <f t="shared" si="34"/>
        <v>9.5200000000000007E-2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5">+B59*B60</f>
        <v>0</v>
      </c>
      <c r="C61" s="72">
        <f t="shared" si="35"/>
        <v>0</v>
      </c>
      <c r="D61" s="72">
        <f t="shared" si="35"/>
        <v>0</v>
      </c>
      <c r="E61" s="72">
        <f t="shared" si="35"/>
        <v>1.9467035910899813</v>
      </c>
      <c r="F61" s="72">
        <f>+F59*F60</f>
        <v>3.8144459850995309</v>
      </c>
      <c r="G61" s="72">
        <f t="shared" ref="G61:BL61" si="36">+G59*G60</f>
        <v>3.6595143135593169</v>
      </c>
      <c r="H61" s="72">
        <f t="shared" si="36"/>
        <v>3.5103323338469905</v>
      </c>
      <c r="I61" s="72">
        <f t="shared" si="36"/>
        <v>3.3664696467662201</v>
      </c>
      <c r="J61" s="72">
        <f t="shared" si="36"/>
        <v>3.2275289607511657</v>
      </c>
      <c r="K61" s="72">
        <f t="shared" si="36"/>
        <v>3.0931405739280575</v>
      </c>
      <c r="L61" s="72">
        <f t="shared" si="36"/>
        <v>2.9629623741151963</v>
      </c>
      <c r="M61" s="72">
        <f t="shared" si="36"/>
        <v>2.8351348160669034</v>
      </c>
      <c r="N61" s="72">
        <f t="shared" si="36"/>
        <v>2.7076383343234784</v>
      </c>
      <c r="O61" s="72">
        <f t="shared" si="36"/>
        <v>2.5801418525800544</v>
      </c>
      <c r="P61" s="72">
        <f t="shared" si="36"/>
        <v>2.4526453708366298</v>
      </c>
      <c r="Q61" s="72">
        <f t="shared" si="36"/>
        <v>2.3251488890932057</v>
      </c>
      <c r="R61" s="72">
        <f t="shared" si="36"/>
        <v>2.1976524073497812</v>
      </c>
      <c r="S61" s="72">
        <f t="shared" si="36"/>
        <v>2.0701559256063571</v>
      </c>
      <c r="T61" s="72">
        <f t="shared" si="36"/>
        <v>1.9426594438629323</v>
      </c>
      <c r="U61" s="72">
        <f t="shared" si="36"/>
        <v>1.8151629621195082</v>
      </c>
      <c r="V61" s="72">
        <f t="shared" si="36"/>
        <v>1.6876664803760844</v>
      </c>
      <c r="W61" s="72">
        <f t="shared" si="36"/>
        <v>1.5601699986326591</v>
      </c>
      <c r="X61" s="72">
        <f t="shared" si="36"/>
        <v>1.4326735168892355</v>
      </c>
      <c r="Y61" s="72">
        <f t="shared" si="36"/>
        <v>1.3174875557485135</v>
      </c>
      <c r="Z61" s="72">
        <f t="shared" si="36"/>
        <v>1.2269226358131984</v>
      </c>
      <c r="AA61" s="72">
        <f t="shared" si="36"/>
        <v>1.1486682364805851</v>
      </c>
      <c r="AB61" s="72">
        <f t="shared" si="36"/>
        <v>1.0704138371479728</v>
      </c>
      <c r="AC61" s="72">
        <f t="shared" si="36"/>
        <v>0.99215943781535965</v>
      </c>
      <c r="AD61" s="72">
        <f t="shared" si="36"/>
        <v>0.91390503848274696</v>
      </c>
      <c r="AE61" s="72">
        <f t="shared" si="36"/>
        <v>0.83565063915013382</v>
      </c>
      <c r="AF61" s="72">
        <f t="shared" si="36"/>
        <v>0.75739623981752147</v>
      </c>
      <c r="AG61" s="72">
        <f t="shared" si="36"/>
        <v>0.67914184048490822</v>
      </c>
      <c r="AH61" s="72">
        <f t="shared" si="36"/>
        <v>0.60088744115229564</v>
      </c>
      <c r="AI61" s="72">
        <f t="shared" si="36"/>
        <v>0.52263304181968251</v>
      </c>
      <c r="AJ61" s="72">
        <f t="shared" si="36"/>
        <v>0.44437864248707004</v>
      </c>
      <c r="AK61" s="72">
        <f t="shared" si="36"/>
        <v>0.36612424315445752</v>
      </c>
      <c r="AL61" s="72">
        <f t="shared" si="36"/>
        <v>0.28786984382184505</v>
      </c>
      <c r="AM61" s="72">
        <f t="shared" si="36"/>
        <v>0.20961544448923253</v>
      </c>
      <c r="AN61" s="72">
        <f t="shared" si="36"/>
        <v>0.13136104515662006</v>
      </c>
      <c r="AO61" s="72">
        <f t="shared" si="36"/>
        <v>5.3106645824007585E-2</v>
      </c>
      <c r="AP61" s="72">
        <f t="shared" si="36"/>
        <v>-2.5147753508604903E-2</v>
      </c>
      <c r="AQ61" s="72">
        <f t="shared" si="36"/>
        <v>-0.10340215284121738</v>
      </c>
      <c r="AR61" s="72">
        <f t="shared" si="36"/>
        <v>-0.18165655217382987</v>
      </c>
      <c r="AS61" s="72">
        <f t="shared" si="36"/>
        <v>-0.25991095150644239</v>
      </c>
      <c r="AT61" s="72">
        <f t="shared" si="36"/>
        <v>-0.3381653508390548</v>
      </c>
      <c r="AU61" s="72">
        <f t="shared" si="36"/>
        <v>-0.41641975017166738</v>
      </c>
      <c r="AV61" s="72">
        <f t="shared" si="36"/>
        <v>-0.49467414950427979</v>
      </c>
      <c r="AW61" s="72">
        <f t="shared" si="36"/>
        <v>-0.57292854883689237</v>
      </c>
      <c r="AX61" s="72">
        <f t="shared" si="36"/>
        <v>-0.65118294816950473</v>
      </c>
      <c r="AY61" s="72">
        <f t="shared" si="36"/>
        <v>-0.72943734750211731</v>
      </c>
      <c r="AZ61" s="72">
        <f t="shared" si="36"/>
        <v>-0.80769174683472966</v>
      </c>
      <c r="BA61" s="72">
        <f t="shared" si="36"/>
        <v>-0.88594614616734213</v>
      </c>
      <c r="BB61" s="72">
        <f t="shared" si="36"/>
        <v>-0.46256978054731113</v>
      </c>
      <c r="BC61" s="72">
        <f t="shared" si="36"/>
        <v>-6.6215260973915129E-5</v>
      </c>
      <c r="BD61" s="72">
        <f t="shared" si="36"/>
        <v>-6.6215260973915129E-5</v>
      </c>
      <c r="BE61" s="72">
        <f t="shared" si="36"/>
        <v>-6.6215260973915129E-5</v>
      </c>
      <c r="BF61" s="72">
        <f t="shared" si="36"/>
        <v>-6.6215260973915129E-5</v>
      </c>
      <c r="BG61" s="72">
        <f t="shared" si="36"/>
        <v>-6.6215260973915129E-5</v>
      </c>
      <c r="BH61" s="72">
        <f t="shared" si="36"/>
        <v>-6.6215260973915129E-5</v>
      </c>
      <c r="BI61" s="72">
        <f t="shared" si="36"/>
        <v>-6.6215260973915129E-5</v>
      </c>
      <c r="BJ61" s="72">
        <f t="shared" si="36"/>
        <v>-6.6215260973915129E-5</v>
      </c>
      <c r="BK61" s="72">
        <f t="shared" si="36"/>
        <v>-6.6215260973915129E-5</v>
      </c>
      <c r="BL61" s="72">
        <f t="shared" si="36"/>
        <v>-6.6215260973915129E-5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7">B56</f>
        <v>0</v>
      </c>
      <c r="C62" s="65">
        <f t="shared" si="37"/>
        <v>0</v>
      </c>
      <c r="D62" s="65">
        <f t="shared" si="37"/>
        <v>0</v>
      </c>
      <c r="E62" s="65">
        <f t="shared" si="37"/>
        <v>3.2976002554173593</v>
      </c>
      <c r="F62" s="65">
        <f t="shared" si="37"/>
        <v>3.2976002554173593</v>
      </c>
      <c r="G62" s="65">
        <f t="shared" si="37"/>
        <v>3.2976002554173593</v>
      </c>
      <c r="H62" s="65">
        <f t="shared" si="37"/>
        <v>3.2976002554173593</v>
      </c>
      <c r="I62" s="65">
        <f t="shared" si="37"/>
        <v>3.2976002554173593</v>
      </c>
      <c r="J62" s="65">
        <f t="shared" si="37"/>
        <v>3.2976002554173593</v>
      </c>
      <c r="K62" s="65">
        <f t="shared" si="37"/>
        <v>3.2976002554173593</v>
      </c>
      <c r="L62" s="65">
        <f t="shared" si="37"/>
        <v>3.2976002554173593</v>
      </c>
      <c r="M62" s="65">
        <f t="shared" si="37"/>
        <v>3.2976002554173593</v>
      </c>
      <c r="N62" s="65">
        <f t="shared" si="37"/>
        <v>3.2976002554173593</v>
      </c>
      <c r="O62" s="65">
        <f t="shared" si="37"/>
        <v>3.2976002554173593</v>
      </c>
      <c r="P62" s="65">
        <f t="shared" si="37"/>
        <v>3.2976002554173593</v>
      </c>
      <c r="Q62" s="65">
        <f t="shared" si="37"/>
        <v>3.2976002554173593</v>
      </c>
      <c r="R62" s="65">
        <f t="shared" si="37"/>
        <v>3.2976002554173593</v>
      </c>
      <c r="S62" s="65">
        <f t="shared" si="37"/>
        <v>3.2976002554173593</v>
      </c>
      <c r="T62" s="65">
        <f t="shared" si="37"/>
        <v>3.2976002554173593</v>
      </c>
      <c r="U62" s="65">
        <f t="shared" si="37"/>
        <v>3.2976002554173593</v>
      </c>
      <c r="V62" s="65">
        <f t="shared" si="37"/>
        <v>3.2976002554173593</v>
      </c>
      <c r="W62" s="65">
        <f t="shared" si="37"/>
        <v>3.2976002554173593</v>
      </c>
      <c r="X62" s="65">
        <f t="shared" si="37"/>
        <v>3.2976002554173593</v>
      </c>
      <c r="Y62" s="65">
        <f t="shared" si="37"/>
        <v>3.2976002554173593</v>
      </c>
      <c r="Z62" s="65">
        <f t="shared" si="37"/>
        <v>3.2976002554173593</v>
      </c>
      <c r="AA62" s="65">
        <f t="shared" si="37"/>
        <v>3.2976002554173593</v>
      </c>
      <c r="AB62" s="65">
        <f t="shared" si="37"/>
        <v>3.2976002554173593</v>
      </c>
      <c r="AC62" s="65">
        <f t="shared" si="37"/>
        <v>3.2976002554173593</v>
      </c>
      <c r="AD62" s="65">
        <f t="shared" si="37"/>
        <v>3.2976002554173593</v>
      </c>
      <c r="AE62" s="65">
        <f t="shared" si="37"/>
        <v>3.2976002554173593</v>
      </c>
      <c r="AF62" s="65">
        <f t="shared" si="37"/>
        <v>3.2976002554173593</v>
      </c>
      <c r="AG62" s="65">
        <f t="shared" si="37"/>
        <v>3.2976002554173593</v>
      </c>
      <c r="AH62" s="65">
        <f t="shared" si="37"/>
        <v>3.2976002554173593</v>
      </c>
      <c r="AI62" s="65">
        <f t="shared" si="37"/>
        <v>3.2976002554173593</v>
      </c>
      <c r="AJ62" s="65">
        <f t="shared" si="37"/>
        <v>3.2976002554173593</v>
      </c>
      <c r="AK62" s="65">
        <f t="shared" si="37"/>
        <v>3.2976002554173593</v>
      </c>
      <c r="AL62" s="65">
        <f t="shared" si="37"/>
        <v>3.2976002554173593</v>
      </c>
      <c r="AM62" s="65">
        <f t="shared" si="37"/>
        <v>3.2976002554173593</v>
      </c>
      <c r="AN62" s="65">
        <f t="shared" si="37"/>
        <v>3.2976002554173593</v>
      </c>
      <c r="AO62" s="65">
        <f t="shared" si="37"/>
        <v>3.2976002554173593</v>
      </c>
      <c r="AP62" s="65">
        <f t="shared" si="37"/>
        <v>3.2976002554173593</v>
      </c>
      <c r="AQ62" s="65">
        <f t="shared" si="37"/>
        <v>3.2976002554173593</v>
      </c>
      <c r="AR62" s="65">
        <f t="shared" si="37"/>
        <v>3.2976002554173593</v>
      </c>
      <c r="AS62" s="65">
        <f t="shared" si="37"/>
        <v>3.2976002554173593</v>
      </c>
      <c r="AT62" s="65">
        <f t="shared" si="37"/>
        <v>3.2976002554173593</v>
      </c>
      <c r="AU62" s="65">
        <f t="shared" si="37"/>
        <v>3.2976002554173593</v>
      </c>
      <c r="AV62" s="65">
        <f t="shared" si="37"/>
        <v>3.2976002554173593</v>
      </c>
      <c r="AW62" s="65">
        <f t="shared" si="37"/>
        <v>3.2976002554173593</v>
      </c>
      <c r="AX62" s="65">
        <f t="shared" si="37"/>
        <v>3.2976002554173593</v>
      </c>
      <c r="AY62" s="65">
        <f t="shared" si="37"/>
        <v>3.2976002554173593</v>
      </c>
      <c r="AZ62" s="65">
        <f t="shared" si="37"/>
        <v>3.2976002554173593</v>
      </c>
      <c r="BA62" s="65">
        <f t="shared" si="37"/>
        <v>3.2976002554173593</v>
      </c>
      <c r="BB62" s="65">
        <f t="shared" si="37"/>
        <v>1.1899079657003591</v>
      </c>
      <c r="BC62" s="65">
        <f t="shared" si="37"/>
        <v>0</v>
      </c>
      <c r="BD62" s="65">
        <f t="shared" si="37"/>
        <v>0</v>
      </c>
      <c r="BE62" s="65">
        <f t="shared" si="37"/>
        <v>0</v>
      </c>
      <c r="BF62" s="65">
        <f t="shared" si="37"/>
        <v>0</v>
      </c>
      <c r="BG62" s="65">
        <f t="shared" si="37"/>
        <v>0</v>
      </c>
      <c r="BH62" s="65">
        <f t="shared" si="37"/>
        <v>0</v>
      </c>
      <c r="BI62" s="65">
        <f t="shared" si="37"/>
        <v>0</v>
      </c>
      <c r="BJ62" s="65">
        <f t="shared" si="37"/>
        <v>0</v>
      </c>
      <c r="BK62" s="65">
        <f t="shared" si="37"/>
        <v>0</v>
      </c>
      <c r="BL62" s="65">
        <f t="shared" si="37"/>
        <v>0</v>
      </c>
      <c r="BM62" s="35"/>
      <c r="BN62" s="72">
        <f>SUM(B62:BM62)</f>
        <v>162.7723204811511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8">SUM(C61:C62)</f>
        <v>0</v>
      </c>
      <c r="D63" s="72">
        <f t="shared" si="38"/>
        <v>0</v>
      </c>
      <c r="E63" s="72">
        <f t="shared" si="38"/>
        <v>5.244303846507341</v>
      </c>
      <c r="F63" s="72">
        <f t="shared" si="38"/>
        <v>7.1120462405168903</v>
      </c>
      <c r="G63" s="72">
        <f t="shared" si="38"/>
        <v>6.9571145689766762</v>
      </c>
      <c r="H63" s="72">
        <f t="shared" si="38"/>
        <v>6.8079325892643503</v>
      </c>
      <c r="I63" s="72">
        <f t="shared" si="38"/>
        <v>6.664069902183579</v>
      </c>
      <c r="J63" s="72">
        <f t="shared" si="38"/>
        <v>6.5251292161685246</v>
      </c>
      <c r="K63" s="72">
        <f t="shared" si="38"/>
        <v>6.3907408293454164</v>
      </c>
      <c r="L63" s="72">
        <f t="shared" si="38"/>
        <v>6.260562629532556</v>
      </c>
      <c r="M63" s="72">
        <f t="shared" si="38"/>
        <v>6.1327350714842623</v>
      </c>
      <c r="N63" s="72">
        <f t="shared" si="38"/>
        <v>6.0052385897408378</v>
      </c>
      <c r="O63" s="72">
        <f t="shared" si="38"/>
        <v>5.8777421079974133</v>
      </c>
      <c r="P63" s="72">
        <f t="shared" si="38"/>
        <v>5.7502456262539887</v>
      </c>
      <c r="Q63" s="72">
        <f t="shared" si="38"/>
        <v>5.6227491445105651</v>
      </c>
      <c r="R63" s="72">
        <f t="shared" si="38"/>
        <v>5.4952526627671405</v>
      </c>
      <c r="S63" s="72">
        <f t="shared" si="38"/>
        <v>5.3677561810237169</v>
      </c>
      <c r="T63" s="72">
        <f t="shared" si="38"/>
        <v>5.2402596992802914</v>
      </c>
      <c r="U63" s="72">
        <f t="shared" si="38"/>
        <v>5.1127632175368678</v>
      </c>
      <c r="V63" s="72">
        <f t="shared" si="38"/>
        <v>4.9852667357934433</v>
      </c>
      <c r="W63" s="72">
        <f t="shared" si="38"/>
        <v>4.8577702540500187</v>
      </c>
      <c r="X63" s="72">
        <f t="shared" si="38"/>
        <v>4.7302737723065951</v>
      </c>
      <c r="Y63" s="72">
        <f t="shared" si="38"/>
        <v>4.6150878111658731</v>
      </c>
      <c r="Z63" s="72">
        <f t="shared" si="38"/>
        <v>4.524522891230558</v>
      </c>
      <c r="AA63" s="72">
        <f t="shared" si="38"/>
        <v>4.4462684918979445</v>
      </c>
      <c r="AB63" s="72">
        <f t="shared" si="38"/>
        <v>4.3680140925653319</v>
      </c>
      <c r="AC63" s="72">
        <f t="shared" si="38"/>
        <v>4.2897596932327193</v>
      </c>
      <c r="AD63" s="72">
        <f t="shared" si="38"/>
        <v>4.2115052939001068</v>
      </c>
      <c r="AE63" s="72">
        <f t="shared" si="38"/>
        <v>4.1332508945674933</v>
      </c>
      <c r="AF63" s="72">
        <f t="shared" si="38"/>
        <v>4.0549964952348807</v>
      </c>
      <c r="AG63" s="72">
        <f t="shared" si="38"/>
        <v>3.9767420959022677</v>
      </c>
      <c r="AH63" s="72">
        <f t="shared" si="38"/>
        <v>3.8984876965696551</v>
      </c>
      <c r="AI63" s="72">
        <f t="shared" si="38"/>
        <v>3.8202332972370421</v>
      </c>
      <c r="AJ63" s="72">
        <f t="shared" si="38"/>
        <v>3.7419788979044295</v>
      </c>
      <c r="AK63" s="72">
        <f t="shared" si="38"/>
        <v>3.6637244985718169</v>
      </c>
      <c r="AL63" s="72">
        <f t="shared" si="38"/>
        <v>3.5854700992392043</v>
      </c>
      <c r="AM63" s="72">
        <f t="shared" si="38"/>
        <v>3.5072156999065918</v>
      </c>
      <c r="AN63" s="72">
        <f t="shared" si="38"/>
        <v>3.4289613005739792</v>
      </c>
      <c r="AO63" s="72">
        <f t="shared" si="38"/>
        <v>3.3507069012413671</v>
      </c>
      <c r="AP63" s="72">
        <f t="shared" si="38"/>
        <v>3.2724525019087545</v>
      </c>
      <c r="AQ63" s="72">
        <f t="shared" si="38"/>
        <v>3.1941981025761419</v>
      </c>
      <c r="AR63" s="72">
        <f t="shared" si="38"/>
        <v>3.1159437032435293</v>
      </c>
      <c r="AS63" s="72">
        <f t="shared" si="38"/>
        <v>3.0376893039109172</v>
      </c>
      <c r="AT63" s="72">
        <f t="shared" si="38"/>
        <v>2.9594349045783046</v>
      </c>
      <c r="AU63" s="72">
        <f t="shared" si="38"/>
        <v>2.881180505245692</v>
      </c>
      <c r="AV63" s="72">
        <f t="shared" si="38"/>
        <v>2.8029261059130794</v>
      </c>
      <c r="AW63" s="72">
        <f t="shared" si="38"/>
        <v>2.7246717065804669</v>
      </c>
      <c r="AX63" s="72">
        <f t="shared" si="38"/>
        <v>2.6464173072478547</v>
      </c>
      <c r="AY63" s="72">
        <f t="shared" si="38"/>
        <v>2.5681629079152422</v>
      </c>
      <c r="AZ63" s="72">
        <f t="shared" si="38"/>
        <v>2.4899085085826296</v>
      </c>
      <c r="BA63" s="72">
        <f t="shared" si="38"/>
        <v>2.4116541092500174</v>
      </c>
      <c r="BB63" s="72">
        <f t="shared" si="38"/>
        <v>0.72733818515304793</v>
      </c>
      <c r="BC63" s="72">
        <f t="shared" si="38"/>
        <v>-6.6215260973915129E-5</v>
      </c>
      <c r="BD63" s="72">
        <f t="shared" si="38"/>
        <v>-6.6215260973915129E-5</v>
      </c>
      <c r="BE63" s="72">
        <f t="shared" si="38"/>
        <v>-6.6215260973915129E-5</v>
      </c>
      <c r="BF63" s="72">
        <f t="shared" si="38"/>
        <v>-6.6215260973915129E-5</v>
      </c>
      <c r="BG63" s="72">
        <f t="shared" si="38"/>
        <v>-6.6215260973915129E-5</v>
      </c>
      <c r="BH63" s="72">
        <f t="shared" si="38"/>
        <v>-6.6215260973915129E-5</v>
      </c>
      <c r="BI63" s="72">
        <f t="shared" si="38"/>
        <v>-6.6215260973915129E-5</v>
      </c>
      <c r="BJ63" s="72">
        <f t="shared" si="38"/>
        <v>-6.6215260973915129E-5</v>
      </c>
      <c r="BK63" s="72">
        <f t="shared" si="38"/>
        <v>-6.6215260973915129E-5</v>
      </c>
      <c r="BL63" s="72">
        <f t="shared" si="38"/>
        <v>-6.6215260973915129E-5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(Inputs)'!E45</f>
        <v>1.0297600659046442</v>
      </c>
      <c r="F64" s="211">
        <f>E64</f>
        <v>1.0297600659046442</v>
      </c>
      <c r="G64" s="211">
        <f t="shared" ref="G64:BL64" si="39">F64</f>
        <v>1.0297600659046442</v>
      </c>
      <c r="H64" s="211">
        <f t="shared" si="39"/>
        <v>1.0297600659046442</v>
      </c>
      <c r="I64" s="211">
        <f t="shared" si="39"/>
        <v>1.0297600659046442</v>
      </c>
      <c r="J64" s="211">
        <f t="shared" si="39"/>
        <v>1.0297600659046442</v>
      </c>
      <c r="K64" s="211">
        <f t="shared" si="39"/>
        <v>1.0297600659046442</v>
      </c>
      <c r="L64" s="211">
        <f t="shared" si="39"/>
        <v>1.0297600659046442</v>
      </c>
      <c r="M64" s="211">
        <f t="shared" si="39"/>
        <v>1.0297600659046442</v>
      </c>
      <c r="N64" s="211">
        <f t="shared" si="39"/>
        <v>1.0297600659046442</v>
      </c>
      <c r="O64" s="211">
        <f t="shared" si="39"/>
        <v>1.0297600659046442</v>
      </c>
      <c r="P64" s="211">
        <f t="shared" si="39"/>
        <v>1.0297600659046442</v>
      </c>
      <c r="Q64" s="211">
        <f t="shared" si="39"/>
        <v>1.0297600659046442</v>
      </c>
      <c r="R64" s="211">
        <f t="shared" si="39"/>
        <v>1.0297600659046442</v>
      </c>
      <c r="S64" s="211">
        <f t="shared" si="39"/>
        <v>1.0297600659046442</v>
      </c>
      <c r="T64" s="211">
        <f t="shared" si="39"/>
        <v>1.0297600659046442</v>
      </c>
      <c r="U64" s="211">
        <f t="shared" si="39"/>
        <v>1.0297600659046442</v>
      </c>
      <c r="V64" s="211">
        <f t="shared" si="39"/>
        <v>1.0297600659046442</v>
      </c>
      <c r="W64" s="211">
        <f t="shared" si="39"/>
        <v>1.0297600659046442</v>
      </c>
      <c r="X64" s="211">
        <f t="shared" si="39"/>
        <v>1.0297600659046442</v>
      </c>
      <c r="Y64" s="211">
        <f t="shared" si="39"/>
        <v>1.0297600659046442</v>
      </c>
      <c r="Z64" s="211">
        <f t="shared" si="39"/>
        <v>1.0297600659046442</v>
      </c>
      <c r="AA64" s="211">
        <f t="shared" si="39"/>
        <v>1.0297600659046442</v>
      </c>
      <c r="AB64" s="211">
        <f t="shared" si="39"/>
        <v>1.0297600659046442</v>
      </c>
      <c r="AC64" s="211">
        <f t="shared" si="39"/>
        <v>1.0297600659046442</v>
      </c>
      <c r="AD64" s="211">
        <f t="shared" si="39"/>
        <v>1.0297600659046442</v>
      </c>
      <c r="AE64" s="211">
        <f t="shared" si="39"/>
        <v>1.0297600659046442</v>
      </c>
      <c r="AF64" s="211">
        <f t="shared" si="39"/>
        <v>1.0297600659046442</v>
      </c>
      <c r="AG64" s="211">
        <f t="shared" si="39"/>
        <v>1.0297600659046442</v>
      </c>
      <c r="AH64" s="211">
        <f t="shared" si="39"/>
        <v>1.0297600659046442</v>
      </c>
      <c r="AI64" s="211">
        <f t="shared" si="39"/>
        <v>1.0297600659046442</v>
      </c>
      <c r="AJ64" s="211">
        <f t="shared" si="39"/>
        <v>1.0297600659046442</v>
      </c>
      <c r="AK64" s="211">
        <f t="shared" si="39"/>
        <v>1.0297600659046442</v>
      </c>
      <c r="AL64" s="211">
        <f t="shared" si="39"/>
        <v>1.0297600659046442</v>
      </c>
      <c r="AM64" s="211">
        <f t="shared" si="39"/>
        <v>1.0297600659046442</v>
      </c>
      <c r="AN64" s="211">
        <f t="shared" si="39"/>
        <v>1.0297600659046442</v>
      </c>
      <c r="AO64" s="211">
        <f t="shared" si="39"/>
        <v>1.0297600659046442</v>
      </c>
      <c r="AP64" s="211">
        <f t="shared" si="39"/>
        <v>1.0297600659046442</v>
      </c>
      <c r="AQ64" s="211">
        <f t="shared" si="39"/>
        <v>1.0297600659046442</v>
      </c>
      <c r="AR64" s="211">
        <f t="shared" si="39"/>
        <v>1.0297600659046442</v>
      </c>
      <c r="AS64" s="211">
        <f t="shared" si="39"/>
        <v>1.0297600659046442</v>
      </c>
      <c r="AT64" s="211">
        <f t="shared" si="39"/>
        <v>1.0297600659046442</v>
      </c>
      <c r="AU64" s="211">
        <f t="shared" si="39"/>
        <v>1.0297600659046442</v>
      </c>
      <c r="AV64" s="211">
        <f t="shared" si="39"/>
        <v>1.0297600659046442</v>
      </c>
      <c r="AW64" s="211">
        <f t="shared" si="39"/>
        <v>1.0297600659046442</v>
      </c>
      <c r="AX64" s="211">
        <f t="shared" si="39"/>
        <v>1.0297600659046442</v>
      </c>
      <c r="AY64" s="211">
        <f t="shared" si="39"/>
        <v>1.0297600659046442</v>
      </c>
      <c r="AZ64" s="211">
        <f t="shared" si="39"/>
        <v>1.0297600659046442</v>
      </c>
      <c r="BA64" s="211">
        <f t="shared" si="39"/>
        <v>1.0297600659046442</v>
      </c>
      <c r="BB64" s="211">
        <f t="shared" si="39"/>
        <v>1.0297600659046442</v>
      </c>
      <c r="BC64" s="211">
        <f t="shared" si="39"/>
        <v>1.0297600659046442</v>
      </c>
      <c r="BD64" s="211">
        <f t="shared" si="39"/>
        <v>1.0297600659046442</v>
      </c>
      <c r="BE64" s="211">
        <f t="shared" si="39"/>
        <v>1.0297600659046442</v>
      </c>
      <c r="BF64" s="211">
        <f t="shared" si="39"/>
        <v>1.0297600659046442</v>
      </c>
      <c r="BG64" s="211">
        <f t="shared" si="39"/>
        <v>1.0297600659046442</v>
      </c>
      <c r="BH64" s="211">
        <f t="shared" si="39"/>
        <v>1.0297600659046442</v>
      </c>
      <c r="BI64" s="211">
        <f t="shared" si="39"/>
        <v>1.0297600659046442</v>
      </c>
      <c r="BJ64" s="211">
        <f t="shared" si="39"/>
        <v>1.0297600659046442</v>
      </c>
      <c r="BK64" s="211">
        <f t="shared" si="39"/>
        <v>1.0297600659046442</v>
      </c>
      <c r="BL64" s="211">
        <f t="shared" si="39"/>
        <v>1.0297600659046442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40">C63*C64</f>
        <v>0</v>
      </c>
      <c r="D65" s="116">
        <f t="shared" si="40"/>
        <v>0</v>
      </c>
      <c r="E65" s="116">
        <f t="shared" si="40"/>
        <v>5.4003746746033787</v>
      </c>
      <c r="F65" s="116">
        <f t="shared" si="40"/>
        <v>7.3237012053515498</v>
      </c>
      <c r="G65" s="116">
        <f t="shared" si="40"/>
        <v>7.1641587570555822</v>
      </c>
      <c r="H65" s="116">
        <f t="shared" si="40"/>
        <v>7.010537111795232</v>
      </c>
      <c r="I65" s="116">
        <f t="shared" si="40"/>
        <v>6.8623930616657178</v>
      </c>
      <c r="J65" s="116">
        <f t="shared" si="40"/>
        <v>6.7193174916780194</v>
      </c>
      <c r="K65" s="116">
        <f t="shared" si="40"/>
        <v>6.5809296976062361</v>
      </c>
      <c r="L65" s="116">
        <f t="shared" si="40"/>
        <v>6.4468773859875972</v>
      </c>
      <c r="M65" s="116">
        <f t="shared" si="40"/>
        <v>6.3152456713873564</v>
      </c>
      <c r="N65" s="116">
        <f t="shared" si="40"/>
        <v>6.1839548859446376</v>
      </c>
      <c r="O65" s="116">
        <f t="shared" si="40"/>
        <v>6.0526641005019188</v>
      </c>
      <c r="P65" s="116">
        <f t="shared" si="40"/>
        <v>5.9213733150591992</v>
      </c>
      <c r="Q65" s="116">
        <f t="shared" si="40"/>
        <v>5.7900825296164813</v>
      </c>
      <c r="R65" s="116">
        <f t="shared" si="40"/>
        <v>5.6587917441737625</v>
      </c>
      <c r="S65" s="116">
        <f t="shared" si="40"/>
        <v>5.5275009587310437</v>
      </c>
      <c r="T65" s="116">
        <f t="shared" si="40"/>
        <v>5.3962101732883241</v>
      </c>
      <c r="U65" s="116">
        <f t="shared" si="40"/>
        <v>5.2649193878456053</v>
      </c>
      <c r="V65" s="116">
        <f t="shared" si="40"/>
        <v>5.1336286024028865</v>
      </c>
      <c r="W65" s="116">
        <f t="shared" si="40"/>
        <v>5.0023378169601678</v>
      </c>
      <c r="X65" s="116">
        <f t="shared" si="40"/>
        <v>4.871047031517449</v>
      </c>
      <c r="Y65" s="116">
        <f t="shared" si="40"/>
        <v>4.7524331285818899</v>
      </c>
      <c r="Z65" s="116">
        <f t="shared" si="40"/>
        <v>4.6591729906606503</v>
      </c>
      <c r="AA65" s="116">
        <f t="shared" si="40"/>
        <v>4.5785897352465703</v>
      </c>
      <c r="AB65" s="116">
        <f t="shared" si="40"/>
        <v>4.4980064798324904</v>
      </c>
      <c r="AC65" s="116">
        <f t="shared" si="40"/>
        <v>4.4174232244184113</v>
      </c>
      <c r="AD65" s="116">
        <f t="shared" si="40"/>
        <v>4.3368399690043322</v>
      </c>
      <c r="AE65" s="116">
        <f t="shared" si="40"/>
        <v>4.2562567135902514</v>
      </c>
      <c r="AF65" s="116">
        <f t="shared" si="40"/>
        <v>4.1756734581761723</v>
      </c>
      <c r="AG65" s="116">
        <f t="shared" si="40"/>
        <v>4.0950902027620923</v>
      </c>
      <c r="AH65" s="116">
        <f t="shared" si="40"/>
        <v>4.0145069473480124</v>
      </c>
      <c r="AI65" s="116">
        <f t="shared" si="40"/>
        <v>3.9339236919339324</v>
      </c>
      <c r="AJ65" s="116">
        <f t="shared" si="40"/>
        <v>3.8533404365198534</v>
      </c>
      <c r="AK65" s="116">
        <f t="shared" si="40"/>
        <v>3.7727571811057738</v>
      </c>
      <c r="AL65" s="116">
        <f t="shared" si="40"/>
        <v>3.6921739256916943</v>
      </c>
      <c r="AM65" s="116">
        <f t="shared" si="40"/>
        <v>3.6115906702776148</v>
      </c>
      <c r="AN65" s="116">
        <f t="shared" si="40"/>
        <v>3.5310074148635353</v>
      </c>
      <c r="AO65" s="116">
        <f t="shared" si="40"/>
        <v>3.4504241594494562</v>
      </c>
      <c r="AP65" s="116">
        <f t="shared" si="40"/>
        <v>3.3698409040353767</v>
      </c>
      <c r="AQ65" s="116">
        <f t="shared" si="40"/>
        <v>3.2892576486212972</v>
      </c>
      <c r="AR65" s="116">
        <f t="shared" si="40"/>
        <v>3.2086743932072177</v>
      </c>
      <c r="AS65" s="116">
        <f t="shared" si="40"/>
        <v>3.1280911377931386</v>
      </c>
      <c r="AT65" s="116">
        <f t="shared" si="40"/>
        <v>3.0475078823790596</v>
      </c>
      <c r="AU65" s="116">
        <f t="shared" si="40"/>
        <v>2.96692462696498</v>
      </c>
      <c r="AV65" s="116">
        <f t="shared" si="40"/>
        <v>2.8863413715509005</v>
      </c>
      <c r="AW65" s="116">
        <f t="shared" si="40"/>
        <v>2.805758116136821</v>
      </c>
      <c r="AX65" s="116">
        <f t="shared" si="40"/>
        <v>2.725174860722742</v>
      </c>
      <c r="AY65" s="116">
        <f t="shared" si="40"/>
        <v>2.6445916053086624</v>
      </c>
      <c r="AZ65" s="116">
        <f t="shared" si="40"/>
        <v>2.5640083498945829</v>
      </c>
      <c r="BA65" s="116">
        <f t="shared" si="40"/>
        <v>2.4834250944805039</v>
      </c>
      <c r="BB65" s="116">
        <f t="shared" si="40"/>
        <v>0.74898381747816689</v>
      </c>
      <c r="BC65" s="116">
        <f t="shared" si="40"/>
        <v>-6.8185831504392059E-5</v>
      </c>
      <c r="BD65" s="116">
        <f t="shared" si="40"/>
        <v>-6.8185831504392059E-5</v>
      </c>
      <c r="BE65" s="116">
        <f t="shared" si="40"/>
        <v>-6.8185831504392059E-5</v>
      </c>
      <c r="BF65" s="116">
        <f t="shared" si="40"/>
        <v>-6.8185831504392059E-5</v>
      </c>
      <c r="BG65" s="116">
        <f t="shared" si="40"/>
        <v>-6.8185831504392059E-5</v>
      </c>
      <c r="BH65" s="116">
        <f t="shared" si="40"/>
        <v>-6.8185831504392059E-5</v>
      </c>
      <c r="BI65" s="116">
        <f t="shared" si="40"/>
        <v>-6.8185831504392059E-5</v>
      </c>
      <c r="BJ65" s="116">
        <f t="shared" si="40"/>
        <v>-6.8185831504392059E-5</v>
      </c>
      <c r="BK65" s="116">
        <f t="shared" si="40"/>
        <v>-6.8185831504392059E-5</v>
      </c>
      <c r="BL65" s="116">
        <f t="shared" si="40"/>
        <v>-6.8185831504392059E-5</v>
      </c>
      <c r="BM65" s="110"/>
      <c r="BN65" s="304">
        <f>SUM(B65:BM65)</f>
        <v>226.12315388289326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41">B20</f>
        <v>0</v>
      </c>
      <c r="C71" s="84">
        <f t="shared" si="41"/>
        <v>0</v>
      </c>
      <c r="D71" s="84">
        <f t="shared" si="41"/>
        <v>0</v>
      </c>
      <c r="E71" s="84">
        <f t="shared" si="41"/>
        <v>42.15384579434</v>
      </c>
      <c r="F71" s="84">
        <f t="shared" si="41"/>
        <v>0</v>
      </c>
      <c r="G71" s="84">
        <f t="shared" si="41"/>
        <v>0</v>
      </c>
      <c r="H71" s="84">
        <f t="shared" si="41"/>
        <v>0</v>
      </c>
      <c r="I71" s="84">
        <f t="shared" si="41"/>
        <v>0</v>
      </c>
      <c r="J71" s="84">
        <f t="shared" si="41"/>
        <v>0</v>
      </c>
      <c r="K71" s="84">
        <f t="shared" si="41"/>
        <v>0</v>
      </c>
      <c r="L71" s="84">
        <f t="shared" si="41"/>
        <v>0</v>
      </c>
      <c r="M71" s="84">
        <f t="shared" si="41"/>
        <v>0</v>
      </c>
      <c r="N71" s="84">
        <f t="shared" si="41"/>
        <v>0</v>
      </c>
      <c r="O71" s="84">
        <f t="shared" si="41"/>
        <v>0</v>
      </c>
      <c r="P71" s="84">
        <f t="shared" si="41"/>
        <v>0</v>
      </c>
      <c r="Q71" s="84">
        <f t="shared" si="41"/>
        <v>0</v>
      </c>
      <c r="R71" s="84">
        <f t="shared" si="41"/>
        <v>0</v>
      </c>
      <c r="S71" s="84">
        <f t="shared" si="41"/>
        <v>0</v>
      </c>
      <c r="T71" s="84">
        <f t="shared" si="41"/>
        <v>0</v>
      </c>
      <c r="U71" s="84">
        <f t="shared" si="41"/>
        <v>0</v>
      </c>
      <c r="V71" s="84">
        <f t="shared" si="41"/>
        <v>0</v>
      </c>
      <c r="W71" s="84">
        <f t="shared" si="41"/>
        <v>0</v>
      </c>
      <c r="X71" s="84">
        <f t="shared" si="41"/>
        <v>0</v>
      </c>
      <c r="Y71" s="84">
        <f t="shared" si="41"/>
        <v>0</v>
      </c>
      <c r="Z71" s="84">
        <f t="shared" si="41"/>
        <v>0</v>
      </c>
      <c r="AA71" s="84">
        <f t="shared" si="41"/>
        <v>0</v>
      </c>
      <c r="AB71" s="84">
        <f t="shared" si="41"/>
        <v>0</v>
      </c>
      <c r="AC71" s="84">
        <f t="shared" si="41"/>
        <v>0</v>
      </c>
      <c r="AD71" s="84">
        <f t="shared" si="41"/>
        <v>0</v>
      </c>
      <c r="AE71" s="84">
        <f t="shared" si="41"/>
        <v>0</v>
      </c>
      <c r="AF71" s="84">
        <f t="shared" si="41"/>
        <v>0</v>
      </c>
      <c r="AG71" s="84">
        <f t="shared" si="41"/>
        <v>0</v>
      </c>
      <c r="AH71" s="84">
        <f t="shared" si="41"/>
        <v>0</v>
      </c>
      <c r="AI71" s="84">
        <f t="shared" si="41"/>
        <v>0</v>
      </c>
      <c r="AJ71" s="84">
        <f t="shared" si="41"/>
        <v>0</v>
      </c>
      <c r="AK71" s="84">
        <f t="shared" si="41"/>
        <v>0</v>
      </c>
      <c r="AL71" s="84">
        <f t="shared" si="41"/>
        <v>0</v>
      </c>
      <c r="AM71" s="84">
        <f t="shared" si="41"/>
        <v>0</v>
      </c>
      <c r="AN71" s="84">
        <f t="shared" si="41"/>
        <v>0</v>
      </c>
      <c r="AO71" s="84">
        <f t="shared" si="41"/>
        <v>0</v>
      </c>
      <c r="AP71" s="84">
        <f t="shared" si="41"/>
        <v>0</v>
      </c>
      <c r="AQ71" s="84">
        <f t="shared" si="41"/>
        <v>0</v>
      </c>
      <c r="AR71" s="84">
        <f t="shared" si="41"/>
        <v>0</v>
      </c>
      <c r="AS71" s="84">
        <f t="shared" si="41"/>
        <v>0</v>
      </c>
      <c r="AT71" s="84">
        <f t="shared" si="41"/>
        <v>0</v>
      </c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1"/>
        <v>0</v>
      </c>
      <c r="AZ71" s="84">
        <f t="shared" si="41"/>
        <v>0</v>
      </c>
      <c r="BA71" s="84">
        <f t="shared" si="41"/>
        <v>0</v>
      </c>
      <c r="BB71" s="84">
        <f t="shared" si="41"/>
        <v>-42.15384579434</v>
      </c>
      <c r="BC71" s="84">
        <f t="shared" si="41"/>
        <v>0</v>
      </c>
      <c r="BD71" s="84">
        <f t="shared" si="41"/>
        <v>0</v>
      </c>
      <c r="BE71" s="84">
        <f t="shared" si="41"/>
        <v>0</v>
      </c>
      <c r="BF71" s="84">
        <f t="shared" si="41"/>
        <v>0</v>
      </c>
      <c r="BG71" s="84">
        <f t="shared" si="41"/>
        <v>0</v>
      </c>
      <c r="BH71" s="84">
        <f t="shared" si="41"/>
        <v>0</v>
      </c>
      <c r="BI71" s="84">
        <f t="shared" si="41"/>
        <v>0</v>
      </c>
      <c r="BJ71" s="84">
        <f t="shared" si="41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42.15384579434</v>
      </c>
      <c r="F73" s="84">
        <f>SUM($B$71:F71)-SUM($B$72:F72)</f>
        <v>42.15384579434</v>
      </c>
      <c r="G73" s="84">
        <f>SUM($B$71:G71)-SUM($B$72:G72)</f>
        <v>42.15384579434</v>
      </c>
      <c r="H73" s="84">
        <f>SUM($B$71:H71)-SUM($B$72:H72)</f>
        <v>42.15384579434</v>
      </c>
      <c r="I73" s="84">
        <f>SUM($B$71:I71)-SUM($B$72:I72)</f>
        <v>42.15384579434</v>
      </c>
      <c r="J73" s="84">
        <f>SUM($B$71:J71)-SUM($B$72:J72)</f>
        <v>42.15384579434</v>
      </c>
      <c r="K73" s="84">
        <f>SUM($B$71:K71)-SUM($B$72:K72)</f>
        <v>42.15384579434</v>
      </c>
      <c r="L73" s="84">
        <f>SUM($B$71:L71)-SUM($B$72:L72)</f>
        <v>42.15384579434</v>
      </c>
      <c r="M73" s="84">
        <f>SUM($B$71:M71)-SUM($B$72:M72)</f>
        <v>42.15384579434</v>
      </c>
      <c r="N73" s="84">
        <f>SUM($B$71:N71)-SUM($B$72:N72)</f>
        <v>42.15384579434</v>
      </c>
      <c r="O73" s="84">
        <f>SUM($B$71:O71)-SUM($B$72:O72)</f>
        <v>42.15384579434</v>
      </c>
      <c r="P73" s="84">
        <f>SUM($B$71:P71)-SUM($B$72:P72)</f>
        <v>42.15384579434</v>
      </c>
      <c r="Q73" s="84">
        <f>SUM($B$71:Q71)-SUM($B$72:Q72)</f>
        <v>42.15384579434</v>
      </c>
      <c r="R73" s="84">
        <f>SUM($B$71:R71)-SUM($B$72:R72)</f>
        <v>42.15384579434</v>
      </c>
      <c r="S73" s="84">
        <f>SUM($B$71:S71)-SUM($B$72:S72)</f>
        <v>42.15384579434</v>
      </c>
      <c r="T73" s="84">
        <f>SUM($B$71:T71)-SUM($B$72:T72)</f>
        <v>42.15384579434</v>
      </c>
      <c r="U73" s="84">
        <f>SUM($B$71:U71)-SUM($B$72:U72)</f>
        <v>42.15384579434</v>
      </c>
      <c r="V73" s="84">
        <f>SUM($B$71:V71)-SUM($B$72:V72)</f>
        <v>42.15384579434</v>
      </c>
      <c r="W73" s="84">
        <f>SUM($B$71:W71)-SUM($B$72:W72)</f>
        <v>42.15384579434</v>
      </c>
      <c r="X73" s="84">
        <f>SUM($B$71:X71)-SUM($B$72:X72)</f>
        <v>42.15384579434</v>
      </c>
      <c r="Y73" s="84">
        <f>SUM($B$71:Y71)-SUM($B$72:Y72)</f>
        <v>42.15384579434</v>
      </c>
      <c r="Z73" s="84">
        <f>SUM($B$71:Z71)-SUM($B$72:Z72)</f>
        <v>42.15384579434</v>
      </c>
      <c r="AA73" s="84">
        <f>SUM($B$71:AA71)-SUM($B$72:AA72)</f>
        <v>42.15384579434</v>
      </c>
      <c r="AB73" s="84">
        <f>SUM($B$71:AB71)-SUM($B$72:AB72)</f>
        <v>42.15384579434</v>
      </c>
      <c r="AC73" s="84">
        <f>SUM($B$71:AC71)-SUM($B$72:AC72)</f>
        <v>42.15384579434</v>
      </c>
      <c r="AD73" s="84">
        <f>SUM($B$71:AD71)-SUM($B$72:AD72)</f>
        <v>42.15384579434</v>
      </c>
      <c r="AE73" s="84">
        <f>SUM($B$71:AE71)-SUM($B$72:AE72)</f>
        <v>42.15384579434</v>
      </c>
      <c r="AF73" s="84">
        <f>SUM($B$71:AF71)-SUM($B$72:AF72)</f>
        <v>42.15384579434</v>
      </c>
      <c r="AG73" s="84">
        <f>SUM($B$71:AG71)-SUM($B$72:AG72)</f>
        <v>42.15384579434</v>
      </c>
      <c r="AH73" s="84">
        <f>SUM($B$71:AH71)-SUM($B$72:AH72)</f>
        <v>42.15384579434</v>
      </c>
      <c r="AI73" s="84">
        <f>SUM($B$71:AI71)-SUM($B$72:AI72)</f>
        <v>42.15384579434</v>
      </c>
      <c r="AJ73" s="84">
        <f>SUM($B$71:AJ71)-SUM($B$72:AJ72)</f>
        <v>42.15384579434</v>
      </c>
      <c r="AK73" s="84">
        <f>SUM($B$71:AK71)-SUM($B$72:AK72)</f>
        <v>42.15384579434</v>
      </c>
      <c r="AL73" s="84">
        <f>SUM($B$71:AL71)-SUM($B$72:AL72)</f>
        <v>42.15384579434</v>
      </c>
      <c r="AM73" s="84">
        <f>SUM($B$71:AM71)-SUM($B$72:AM72)</f>
        <v>42.15384579434</v>
      </c>
      <c r="AN73" s="84">
        <f>SUM($B$71:AN71)-SUM($B$72:AN72)</f>
        <v>42.15384579434</v>
      </c>
      <c r="AO73" s="84">
        <f>SUM($B$71:AO71)-SUM($B$72:AO72)</f>
        <v>42.15384579434</v>
      </c>
      <c r="AP73" s="84">
        <f>SUM($B$71:AP71)-SUM($B$72:AP72)</f>
        <v>42.15384579434</v>
      </c>
      <c r="AQ73" s="84">
        <f>SUM($B$71:AQ71)-SUM($B$72:AQ72)</f>
        <v>42.15384579434</v>
      </c>
      <c r="AR73" s="84">
        <f>SUM($B$71:AR71)-SUM($B$72:AR72)</f>
        <v>42.15384579434</v>
      </c>
      <c r="AS73" s="84">
        <f>SUM($B$71:AS71)-SUM($B$72:AS72)</f>
        <v>42.15384579434</v>
      </c>
      <c r="AT73" s="84">
        <f>SUM($B$71:AT71)-SUM($B$72:AT72)</f>
        <v>42.15384579434</v>
      </c>
      <c r="AU73" s="84">
        <f>SUM($B$71:AU71)-SUM($B$72:AU72)</f>
        <v>42.15384579434</v>
      </c>
      <c r="AV73" s="84">
        <f>SUM($B$71:AV71)-SUM($B$72:AV72)</f>
        <v>42.15384579434</v>
      </c>
      <c r="AW73" s="84">
        <f>SUM($B$71:AW71)-SUM($B$72:AW72)</f>
        <v>42.15384579434</v>
      </c>
      <c r="AX73" s="84">
        <f>SUM($B$71:AX71)-SUM($B$72:AX72)</f>
        <v>42.15384579434</v>
      </c>
      <c r="AY73" s="84">
        <f>SUM($B$71:AY71)-SUM($B$72:AY72)</f>
        <v>42.15384579434</v>
      </c>
      <c r="AZ73" s="84">
        <f>SUM($B$71:AZ71)-SUM($B$72:AZ72)</f>
        <v>42.15384579434</v>
      </c>
      <c r="BA73" s="84">
        <f>SUM($B$71:BA71)-SUM($B$72:BA72)</f>
        <v>42.15384579434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317">
        <f>($B$71*TaxDepr!B$33)</f>
        <v>0</v>
      </c>
      <c r="C74" s="317">
        <f>($B$71*TaxDepr!C$33)+($C$71*TaxDepr!B$33)</f>
        <v>0</v>
      </c>
      <c r="D74" s="317">
        <f>($B$71*TaxDepr!D$33)+($C$71*TaxDepr!C$33)+($D$71*TaxDepr!B$33)</f>
        <v>0</v>
      </c>
      <c r="E74" s="317">
        <f>$E$71*TaxDepr!B33</f>
        <v>1.5807692172877499</v>
      </c>
      <c r="F74" s="317">
        <f>$E$71*TaxDepr!C33</f>
        <v>3.0430861278934049</v>
      </c>
      <c r="G74" s="317">
        <f>$E$71*TaxDepr!D33</f>
        <v>2.8146122836880818</v>
      </c>
      <c r="H74" s="317">
        <f>$E$71*TaxDepr!E33</f>
        <v>2.6038430547163816</v>
      </c>
      <c r="I74" s="317">
        <f>$E$71*TaxDepr!F33</f>
        <v>2.4082492102306441</v>
      </c>
      <c r="J74" s="317">
        <f>$E$71*TaxDepr!G33</f>
        <v>2.227830750230869</v>
      </c>
      <c r="K74" s="317">
        <f>$E$71*TaxDepr!H33</f>
        <v>2.0604799824273394</v>
      </c>
      <c r="L74" s="317">
        <f>$E$71*TaxDepr!I33</f>
        <v>1.906196906820055</v>
      </c>
      <c r="M74" s="317">
        <f>$E$71*TaxDepr!J33</f>
        <v>1.8809045993434508</v>
      </c>
      <c r="N74" s="317">
        <f>$E$71*TaxDepr!K33</f>
        <v>1.8809045993434508</v>
      </c>
      <c r="O74" s="317">
        <f>$E$71*TaxDepr!L33</f>
        <v>1.8809045993434508</v>
      </c>
      <c r="P74" s="317">
        <f>$E$71*TaxDepr!M33</f>
        <v>1.8809045993434508</v>
      </c>
      <c r="Q74" s="317">
        <f>$E$71*TaxDepr!N33</f>
        <v>1.8809045993434508</v>
      </c>
      <c r="R74" s="317">
        <f>$E$71*TaxDepr!O33</f>
        <v>1.8809045993434508</v>
      </c>
      <c r="S74" s="317">
        <f>$E$71*TaxDepr!P33</f>
        <v>1.8809045993434508</v>
      </c>
      <c r="T74" s="317">
        <f>$E$71*TaxDepr!Q33</f>
        <v>1.8809045993434508</v>
      </c>
      <c r="U74" s="317">
        <f>$E$71*TaxDepr!R33</f>
        <v>1.8809045993434508</v>
      </c>
      <c r="V74" s="317">
        <f>$E$71*TaxDepr!S33</f>
        <v>1.8809045993434508</v>
      </c>
      <c r="W74" s="317">
        <f>$E$71*TaxDepr!T33</f>
        <v>1.8809045993434508</v>
      </c>
      <c r="X74" s="317">
        <f>$E$71*TaxDepr!U33</f>
        <v>1.8809045993434508</v>
      </c>
      <c r="Y74" s="317">
        <f>$E$71*TaxDepr!V33</f>
        <v>0.94045229967172539</v>
      </c>
      <c r="Z74" s="317"/>
      <c r="AA74" s="317">
        <f>$E$71*TaxDepr!X33</f>
        <v>0</v>
      </c>
      <c r="AB74" s="317">
        <f>$E$71*TaxDepr!Y33</f>
        <v>0</v>
      </c>
      <c r="AC74" s="317">
        <f>$E$71*TaxDepr!Z33</f>
        <v>0</v>
      </c>
      <c r="AD74" s="317">
        <f>$E$71*TaxDepr!AA33</f>
        <v>0</v>
      </c>
      <c r="AE74" s="317">
        <f>AE73*TaxDepr!X33</f>
        <v>0</v>
      </c>
      <c r="AF74" s="317">
        <f>AF73*TaxDepr!Y33</f>
        <v>0</v>
      </c>
      <c r="AG74" s="317">
        <f>AG73*TaxDepr!Z33</f>
        <v>0</v>
      </c>
      <c r="AH74" s="317">
        <f>AH73*TaxDepr!AA33</f>
        <v>0</v>
      </c>
      <c r="AI74" s="317">
        <f>AI73*TaxDepr!AB33</f>
        <v>0</v>
      </c>
      <c r="AJ74" s="317">
        <f>AJ73*TaxDepr!AC33</f>
        <v>0</v>
      </c>
      <c r="AK74" s="317">
        <f>AK73*TaxDepr!AD33</f>
        <v>0</v>
      </c>
      <c r="AL74" s="317">
        <f>AL73*TaxDepr!AE33</f>
        <v>0</v>
      </c>
      <c r="AM74" s="317">
        <f>AM73*TaxDepr!AF33</f>
        <v>0</v>
      </c>
      <c r="AN74" s="317">
        <f>AN73*TaxDepr!AG33</f>
        <v>0</v>
      </c>
      <c r="AO74" s="317">
        <f>AO73*TaxDepr!AH33</f>
        <v>0</v>
      </c>
      <c r="AP74" s="317">
        <f>AP73*TaxDepr!AI33</f>
        <v>0</v>
      </c>
      <c r="AQ74" s="317">
        <f>AQ73*TaxDepr!AJ33</f>
        <v>0</v>
      </c>
      <c r="AR74" s="317">
        <f>AR73*TaxDepr!AK33</f>
        <v>0</v>
      </c>
      <c r="AS74" s="317">
        <f>AS73*TaxDepr!AL33</f>
        <v>0</v>
      </c>
      <c r="AT74" s="317">
        <f>AT73*TaxDepr!AM33</f>
        <v>0</v>
      </c>
      <c r="AU74" s="317">
        <f>AU73*TaxDepr!AN33</f>
        <v>0</v>
      </c>
      <c r="AV74" s="317">
        <f>AV73*TaxDepr!AO33</f>
        <v>0</v>
      </c>
      <c r="AW74" s="317">
        <f>AW73*TaxDepr!AP33</f>
        <v>0</v>
      </c>
      <c r="AX74" s="317">
        <f>AX73*TaxDepr!AQ33</f>
        <v>0</v>
      </c>
      <c r="AY74" s="317">
        <f>AY73*TaxDepr!AR33</f>
        <v>0</v>
      </c>
      <c r="AZ74" s="317">
        <f>AZ73*TaxDepr!AS33</f>
        <v>0</v>
      </c>
      <c r="BA74" s="317">
        <f>BA73*TaxDepr!AT33</f>
        <v>0</v>
      </c>
      <c r="BB74" s="317">
        <f>BB73*TaxDepr!AU33</f>
        <v>0</v>
      </c>
      <c r="BC74" s="317">
        <f>BC73*TaxDepr!AV33</f>
        <v>0</v>
      </c>
      <c r="BD74" s="317">
        <f>BD73*TaxDepr!AW33</f>
        <v>0</v>
      </c>
      <c r="BE74" s="317">
        <f>BE73*TaxDepr!AX33</f>
        <v>0</v>
      </c>
      <c r="BF74" s="317">
        <f>BF73*TaxDepr!AY33</f>
        <v>0</v>
      </c>
      <c r="BG74" s="317">
        <f>BG73*TaxDepr!AZ33</f>
        <v>0</v>
      </c>
      <c r="BH74" s="317">
        <f>BH73*TaxDepr!BA33</f>
        <v>0</v>
      </c>
      <c r="BI74" s="317">
        <f>BI73*TaxDepr!BB33</f>
        <v>0</v>
      </c>
      <c r="BJ74" s="317">
        <f>BJ73*TaxDepr!BC33</f>
        <v>0</v>
      </c>
      <c r="BK74" s="317">
        <f>BK73*TaxDepr!BD33</f>
        <v>0</v>
      </c>
      <c r="BL74" s="317"/>
      <c r="BM74" s="35"/>
      <c r="BN74" s="72">
        <f>SUM(B74:BM74)</f>
        <v>42.156375025087677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42">C72+C74</f>
        <v>0</v>
      </c>
      <c r="D75" s="92">
        <f t="shared" si="42"/>
        <v>0</v>
      </c>
      <c r="E75" s="92">
        <f t="shared" si="42"/>
        <v>1.5807692172877499</v>
      </c>
      <c r="F75" s="92">
        <f t="shared" si="42"/>
        <v>3.0430861278934049</v>
      </c>
      <c r="G75" s="92">
        <f t="shared" si="42"/>
        <v>2.8146122836880818</v>
      </c>
      <c r="H75" s="92">
        <f t="shared" si="42"/>
        <v>2.6038430547163816</v>
      </c>
      <c r="I75" s="92">
        <f t="shared" si="42"/>
        <v>2.4082492102306441</v>
      </c>
      <c r="J75" s="92">
        <f t="shared" si="42"/>
        <v>2.227830750230869</v>
      </c>
      <c r="K75" s="92">
        <f t="shared" si="42"/>
        <v>2.0604799824273394</v>
      </c>
      <c r="L75" s="92">
        <f t="shared" si="42"/>
        <v>1.906196906820055</v>
      </c>
      <c r="M75" s="92">
        <f t="shared" si="42"/>
        <v>1.8809045993434508</v>
      </c>
      <c r="N75" s="92">
        <f t="shared" si="42"/>
        <v>1.8809045993434508</v>
      </c>
      <c r="O75" s="92">
        <f t="shared" si="42"/>
        <v>1.8809045993434508</v>
      </c>
      <c r="P75" s="92">
        <f t="shared" si="42"/>
        <v>1.8809045993434508</v>
      </c>
      <c r="Q75" s="92">
        <f t="shared" si="42"/>
        <v>1.8809045993434508</v>
      </c>
      <c r="R75" s="92">
        <f t="shared" si="42"/>
        <v>1.8809045993434508</v>
      </c>
      <c r="S75" s="92">
        <f t="shared" si="42"/>
        <v>1.8809045993434508</v>
      </c>
      <c r="T75" s="92">
        <f t="shared" si="42"/>
        <v>1.8809045993434508</v>
      </c>
      <c r="U75" s="92">
        <f t="shared" si="42"/>
        <v>1.8809045993434508</v>
      </c>
      <c r="V75" s="92">
        <f t="shared" si="42"/>
        <v>1.8809045993434508</v>
      </c>
      <c r="W75" s="92">
        <f t="shared" si="42"/>
        <v>1.8809045993434508</v>
      </c>
      <c r="X75" s="92">
        <f t="shared" si="42"/>
        <v>1.8809045993434508</v>
      </c>
      <c r="Y75" s="92">
        <f t="shared" si="42"/>
        <v>0.94045229967172539</v>
      </c>
      <c r="Z75" s="92">
        <f t="shared" si="42"/>
        <v>0</v>
      </c>
      <c r="AA75" s="92">
        <f t="shared" si="42"/>
        <v>0</v>
      </c>
      <c r="AB75" s="92">
        <f t="shared" si="42"/>
        <v>0</v>
      </c>
      <c r="AC75" s="92">
        <f t="shared" si="42"/>
        <v>0</v>
      </c>
      <c r="AD75" s="92">
        <f t="shared" si="42"/>
        <v>0</v>
      </c>
      <c r="AE75" s="92">
        <f t="shared" si="42"/>
        <v>0</v>
      </c>
      <c r="AF75" s="92">
        <f t="shared" si="42"/>
        <v>0</v>
      </c>
      <c r="AG75" s="92">
        <f t="shared" si="42"/>
        <v>0</v>
      </c>
      <c r="AH75" s="92">
        <f t="shared" si="42"/>
        <v>0</v>
      </c>
      <c r="AI75" s="92">
        <f t="shared" si="42"/>
        <v>0</v>
      </c>
      <c r="AJ75" s="92">
        <f t="shared" si="42"/>
        <v>0</v>
      </c>
      <c r="AK75" s="92">
        <f t="shared" si="42"/>
        <v>0</v>
      </c>
      <c r="AL75" s="92">
        <f t="shared" si="42"/>
        <v>0</v>
      </c>
      <c r="AM75" s="92">
        <f t="shared" si="42"/>
        <v>0</v>
      </c>
      <c r="AN75" s="92">
        <f t="shared" si="42"/>
        <v>0</v>
      </c>
      <c r="AO75" s="92">
        <f t="shared" si="42"/>
        <v>0</v>
      </c>
      <c r="AP75" s="92">
        <f t="shared" si="42"/>
        <v>0</v>
      </c>
      <c r="AQ75" s="92">
        <f t="shared" si="42"/>
        <v>0</v>
      </c>
      <c r="AR75" s="92">
        <f t="shared" si="42"/>
        <v>0</v>
      </c>
      <c r="AS75" s="92">
        <f t="shared" si="42"/>
        <v>0</v>
      </c>
      <c r="AT75" s="92">
        <f t="shared" si="42"/>
        <v>0</v>
      </c>
      <c r="AU75" s="92">
        <f t="shared" si="42"/>
        <v>0</v>
      </c>
      <c r="AV75" s="92">
        <f t="shared" si="42"/>
        <v>0</v>
      </c>
      <c r="AW75" s="92">
        <f t="shared" si="42"/>
        <v>0</v>
      </c>
      <c r="AX75" s="92">
        <f t="shared" si="42"/>
        <v>0</v>
      </c>
      <c r="AY75" s="92">
        <f t="shared" si="42"/>
        <v>0</v>
      </c>
      <c r="AZ75" s="92">
        <f t="shared" si="42"/>
        <v>0</v>
      </c>
      <c r="BA75" s="92">
        <f t="shared" si="42"/>
        <v>0</v>
      </c>
      <c r="BB75" s="92">
        <f t="shared" si="42"/>
        <v>0</v>
      </c>
      <c r="BC75" s="92">
        <f t="shared" si="42"/>
        <v>0</v>
      </c>
      <c r="BD75" s="92">
        <f t="shared" si="42"/>
        <v>0</v>
      </c>
      <c r="BE75" s="92">
        <f t="shared" si="42"/>
        <v>0</v>
      </c>
      <c r="BF75" s="92">
        <f t="shared" si="42"/>
        <v>0</v>
      </c>
      <c r="BG75" s="92">
        <f t="shared" si="42"/>
        <v>0</v>
      </c>
      <c r="BH75" s="92">
        <f t="shared" si="42"/>
        <v>0</v>
      </c>
      <c r="BI75" s="92">
        <f t="shared" si="42"/>
        <v>0</v>
      </c>
      <c r="BJ75" s="92">
        <f t="shared" si="42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43">B20</f>
        <v>0</v>
      </c>
      <c r="C78" s="84">
        <f t="shared" si="43"/>
        <v>0</v>
      </c>
      <c r="D78" s="84">
        <f t="shared" si="43"/>
        <v>0</v>
      </c>
      <c r="E78" s="84">
        <f t="shared" si="43"/>
        <v>42.15384579434</v>
      </c>
      <c r="F78" s="84">
        <f t="shared" si="43"/>
        <v>0</v>
      </c>
      <c r="G78" s="84">
        <f t="shared" si="43"/>
        <v>0</v>
      </c>
      <c r="H78" s="84">
        <f t="shared" si="43"/>
        <v>0</v>
      </c>
      <c r="I78" s="84">
        <f t="shared" si="43"/>
        <v>0</v>
      </c>
      <c r="J78" s="84">
        <f t="shared" si="43"/>
        <v>0</v>
      </c>
      <c r="K78" s="84">
        <f t="shared" si="43"/>
        <v>0</v>
      </c>
      <c r="L78" s="84">
        <f t="shared" si="43"/>
        <v>0</v>
      </c>
      <c r="M78" s="84">
        <f t="shared" si="43"/>
        <v>0</v>
      </c>
      <c r="N78" s="84">
        <f t="shared" si="43"/>
        <v>0</v>
      </c>
      <c r="O78" s="84">
        <f t="shared" si="43"/>
        <v>0</v>
      </c>
      <c r="P78" s="84">
        <f t="shared" si="43"/>
        <v>0</v>
      </c>
      <c r="Q78" s="84">
        <f t="shared" si="43"/>
        <v>0</v>
      </c>
      <c r="R78" s="84">
        <f t="shared" si="43"/>
        <v>0</v>
      </c>
      <c r="S78" s="84">
        <f t="shared" si="43"/>
        <v>0</v>
      </c>
      <c r="T78" s="84">
        <f t="shared" si="43"/>
        <v>0</v>
      </c>
      <c r="U78" s="84">
        <f t="shared" si="43"/>
        <v>0</v>
      </c>
      <c r="V78" s="84">
        <f t="shared" si="43"/>
        <v>0</v>
      </c>
      <c r="W78" s="84">
        <f t="shared" si="43"/>
        <v>0</v>
      </c>
      <c r="X78" s="84">
        <f t="shared" si="43"/>
        <v>0</v>
      </c>
      <c r="Y78" s="84">
        <f t="shared" si="43"/>
        <v>0</v>
      </c>
      <c r="Z78" s="84">
        <f t="shared" si="43"/>
        <v>0</v>
      </c>
      <c r="AA78" s="84">
        <f t="shared" si="43"/>
        <v>0</v>
      </c>
      <c r="AB78" s="84">
        <f t="shared" si="43"/>
        <v>0</v>
      </c>
      <c r="AC78" s="84">
        <f t="shared" si="43"/>
        <v>0</v>
      </c>
      <c r="AD78" s="84">
        <f t="shared" si="43"/>
        <v>0</v>
      </c>
      <c r="AE78" s="84">
        <f t="shared" si="43"/>
        <v>0</v>
      </c>
      <c r="AF78" s="84">
        <f t="shared" si="43"/>
        <v>0</v>
      </c>
      <c r="AG78" s="84">
        <f t="shared" si="43"/>
        <v>0</v>
      </c>
      <c r="AH78" s="84">
        <f t="shared" si="43"/>
        <v>0</v>
      </c>
      <c r="AI78" s="84">
        <f t="shared" si="43"/>
        <v>0</v>
      </c>
      <c r="AJ78" s="84">
        <f t="shared" si="43"/>
        <v>0</v>
      </c>
      <c r="AK78" s="84">
        <f t="shared" si="43"/>
        <v>0</v>
      </c>
      <c r="AL78" s="84">
        <f t="shared" si="43"/>
        <v>0</v>
      </c>
      <c r="AM78" s="84">
        <f t="shared" si="43"/>
        <v>0</v>
      </c>
      <c r="AN78" s="84">
        <f t="shared" si="43"/>
        <v>0</v>
      </c>
      <c r="AO78" s="84">
        <f t="shared" si="43"/>
        <v>0</v>
      </c>
      <c r="AP78" s="84">
        <f t="shared" si="43"/>
        <v>0</v>
      </c>
      <c r="AQ78" s="84">
        <f t="shared" si="43"/>
        <v>0</v>
      </c>
      <c r="AR78" s="84">
        <f t="shared" si="43"/>
        <v>0</v>
      </c>
      <c r="AS78" s="84">
        <f t="shared" si="43"/>
        <v>0</v>
      </c>
      <c r="AT78" s="84">
        <f t="shared" si="43"/>
        <v>0</v>
      </c>
      <c r="AU78" s="84">
        <f t="shared" si="43"/>
        <v>0</v>
      </c>
      <c r="AV78" s="84">
        <f t="shared" si="43"/>
        <v>0</v>
      </c>
      <c r="AW78" s="84">
        <f t="shared" si="43"/>
        <v>0</v>
      </c>
      <c r="AX78" s="84">
        <f t="shared" si="43"/>
        <v>0</v>
      </c>
      <c r="AY78" s="84">
        <f t="shared" si="43"/>
        <v>0</v>
      </c>
      <c r="AZ78" s="84">
        <f t="shared" si="43"/>
        <v>0</v>
      </c>
      <c r="BA78" s="84">
        <f t="shared" si="43"/>
        <v>0</v>
      </c>
      <c r="BB78" s="84">
        <f t="shared" si="43"/>
        <v>-42.15384579434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3"/>
        <v>0</v>
      </c>
      <c r="BG78" s="84">
        <f t="shared" si="43"/>
        <v>0</v>
      </c>
      <c r="BH78" s="84">
        <f t="shared" si="43"/>
        <v>0</v>
      </c>
      <c r="BI78" s="84">
        <f t="shared" si="43"/>
        <v>0</v>
      </c>
      <c r="BJ78" s="84">
        <f t="shared" si="43"/>
        <v>0</v>
      </c>
      <c r="BK78" s="84">
        <f t="shared" si="43"/>
        <v>0</v>
      </c>
      <c r="BL78" s="84">
        <f t="shared" si="43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42.15384579434</v>
      </c>
      <c r="F80" s="84">
        <f>SUM($B$78:F78)</f>
        <v>42.15384579434</v>
      </c>
      <c r="G80" s="84">
        <f>SUM($B$78:G78)</f>
        <v>42.15384579434</v>
      </c>
      <c r="H80" s="84">
        <f>SUM($B$78:H78)</f>
        <v>42.15384579434</v>
      </c>
      <c r="I80" s="84">
        <f>SUM($B$78:I78)</f>
        <v>42.15384579434</v>
      </c>
      <c r="J80" s="84">
        <f>SUM($B$78:J78)</f>
        <v>42.15384579434</v>
      </c>
      <c r="K80" s="84">
        <f>SUM($B$78:K78)</f>
        <v>42.15384579434</v>
      </c>
      <c r="L80" s="84">
        <f>SUM($B$78:L78)</f>
        <v>42.15384579434</v>
      </c>
      <c r="M80" s="84">
        <f>SUM($B$78:M78)</f>
        <v>42.15384579434</v>
      </c>
      <c r="N80" s="84">
        <f>SUM($B$78:N78)</f>
        <v>42.15384579434</v>
      </c>
      <c r="O80" s="84">
        <f>SUM($B$78:O78)</f>
        <v>42.15384579434</v>
      </c>
      <c r="P80" s="84">
        <f>SUM($B$78:P78)</f>
        <v>42.15384579434</v>
      </c>
      <c r="Q80" s="84">
        <f>SUM($B$78:Q78)</f>
        <v>42.15384579434</v>
      </c>
      <c r="R80" s="84">
        <f>SUM($B$78:R78)</f>
        <v>42.15384579434</v>
      </c>
      <c r="S80" s="84">
        <f>SUM($B$78:S78)</f>
        <v>42.15384579434</v>
      </c>
      <c r="T80" s="84">
        <f>SUM($B$78:T78)</f>
        <v>42.15384579434</v>
      </c>
      <c r="U80" s="84">
        <f>SUM($B$78:U78)</f>
        <v>42.15384579434</v>
      </c>
      <c r="V80" s="84">
        <f>SUM($B$78:V78)</f>
        <v>42.15384579434</v>
      </c>
      <c r="W80" s="84">
        <f>SUM($B$78:W78)</f>
        <v>42.15384579434</v>
      </c>
      <c r="X80" s="84">
        <f>SUM($B$78:X78)</f>
        <v>42.15384579434</v>
      </c>
      <c r="Y80" s="84">
        <f>SUM($B$78:Y78)</f>
        <v>42.15384579434</v>
      </c>
      <c r="Z80" s="84">
        <f>SUM($B$78:Z78)</f>
        <v>42.15384579434</v>
      </c>
      <c r="AA80" s="84">
        <f>SUM($B$78:AA78)</f>
        <v>42.15384579434</v>
      </c>
      <c r="AB80" s="84">
        <f>SUM($B$78:AB78)</f>
        <v>42.15384579434</v>
      </c>
      <c r="AC80" s="84">
        <f>SUM($B$78:AC78)</f>
        <v>42.15384579434</v>
      </c>
      <c r="AD80" s="84">
        <f>SUM($B$78:AD78)</f>
        <v>42.15384579434</v>
      </c>
      <c r="AE80" s="84">
        <f>SUM($B$78:AE78)</f>
        <v>42.15384579434</v>
      </c>
      <c r="AF80" s="84">
        <f>SUM($B$78:AF78)</f>
        <v>42.15384579434</v>
      </c>
      <c r="AG80" s="84">
        <f>SUM($B$78:AG78)</f>
        <v>42.15384579434</v>
      </c>
      <c r="AH80" s="84">
        <f>SUM($B$78:AH78)</f>
        <v>42.15384579434</v>
      </c>
      <c r="AI80" s="84">
        <f>SUM($B$78:AI78)</f>
        <v>42.15384579434</v>
      </c>
      <c r="AJ80" s="84">
        <f>SUM($B$78:AJ78)</f>
        <v>42.15384579434</v>
      </c>
      <c r="AK80" s="84">
        <f>SUM($B$78:AK78)</f>
        <v>42.15384579434</v>
      </c>
      <c r="AL80" s="84">
        <f>SUM($B$78:AL78)</f>
        <v>42.15384579434</v>
      </c>
      <c r="AM80" s="84">
        <f>SUM($B$78:AM78)</f>
        <v>42.15384579434</v>
      </c>
      <c r="AN80" s="84">
        <f>SUM($B$78:AN78)</f>
        <v>42.15384579434</v>
      </c>
      <c r="AO80" s="84">
        <f>SUM($B$78:AO78)</f>
        <v>42.15384579434</v>
      </c>
      <c r="AP80" s="84">
        <f>SUM($B$78:AP78)</f>
        <v>42.15384579434</v>
      </c>
      <c r="AQ80" s="84">
        <f>SUM($B$78:AQ78)</f>
        <v>42.15384579434</v>
      </c>
      <c r="AR80" s="84">
        <f>SUM($B$78:AR78)</f>
        <v>42.15384579434</v>
      </c>
      <c r="AS80" s="84">
        <f>SUM($B$78:AS78)</f>
        <v>42.15384579434</v>
      </c>
      <c r="AT80" s="84">
        <f>SUM($B$78:AT78)</f>
        <v>42.15384579434</v>
      </c>
      <c r="AU80" s="84">
        <f>SUM($B$78:AU78)</f>
        <v>42.15384579434</v>
      </c>
      <c r="AV80" s="84">
        <f>SUM($B$78:AV78)</f>
        <v>42.15384579434</v>
      </c>
      <c r="AW80" s="84">
        <f>SUM($B$78:AW78)</f>
        <v>42.15384579434</v>
      </c>
      <c r="AX80" s="84">
        <f>SUM($B$78:AX78)</f>
        <v>42.15384579434</v>
      </c>
      <c r="AY80" s="84">
        <f>SUM($B$78:AY78)</f>
        <v>42.15384579434</v>
      </c>
      <c r="AZ80" s="84">
        <f>SUM($B$78:AZ78)</f>
        <v>42.15384579434</v>
      </c>
      <c r="BA80" s="84">
        <f>SUM($B$78:BA78)</f>
        <v>42.15384579434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4">E74</f>
        <v>1.5807692172877499</v>
      </c>
      <c r="F81" s="316">
        <f t="shared" si="44"/>
        <v>3.0430861278934049</v>
      </c>
      <c r="G81" s="316">
        <f t="shared" si="44"/>
        <v>2.8146122836880818</v>
      </c>
      <c r="H81" s="316">
        <f t="shared" si="44"/>
        <v>2.6038430547163816</v>
      </c>
      <c r="I81" s="316">
        <f t="shared" si="44"/>
        <v>2.4082492102306441</v>
      </c>
      <c r="J81" s="316">
        <f t="shared" si="44"/>
        <v>2.227830750230869</v>
      </c>
      <c r="K81" s="316">
        <f t="shared" si="44"/>
        <v>2.0604799824273394</v>
      </c>
      <c r="L81" s="316">
        <f t="shared" si="44"/>
        <v>1.906196906820055</v>
      </c>
      <c r="M81" s="316">
        <f t="shared" si="44"/>
        <v>1.8809045993434508</v>
      </c>
      <c r="N81" s="316">
        <f t="shared" si="44"/>
        <v>1.8809045993434508</v>
      </c>
      <c r="O81" s="316">
        <f t="shared" si="44"/>
        <v>1.8809045993434508</v>
      </c>
      <c r="P81" s="316">
        <f t="shared" si="44"/>
        <v>1.8809045993434508</v>
      </c>
      <c r="Q81" s="316">
        <f t="shared" si="44"/>
        <v>1.8809045993434508</v>
      </c>
      <c r="R81" s="316">
        <f t="shared" si="44"/>
        <v>1.8809045993434508</v>
      </c>
      <c r="S81" s="316">
        <f t="shared" si="44"/>
        <v>1.8809045993434508</v>
      </c>
      <c r="T81" s="316">
        <f t="shared" si="44"/>
        <v>1.8809045993434508</v>
      </c>
      <c r="U81" s="316">
        <f t="shared" si="44"/>
        <v>1.8809045993434508</v>
      </c>
      <c r="V81" s="316">
        <f t="shared" si="44"/>
        <v>1.8809045993434508</v>
      </c>
      <c r="W81" s="316">
        <f t="shared" si="44"/>
        <v>1.8809045993434508</v>
      </c>
      <c r="X81" s="316">
        <f t="shared" si="44"/>
        <v>1.8809045993434508</v>
      </c>
      <c r="Y81" s="316">
        <f t="shared" si="44"/>
        <v>0.94045229967172539</v>
      </c>
      <c r="Z81" s="316">
        <f t="shared" si="44"/>
        <v>0</v>
      </c>
      <c r="AA81" s="316">
        <f t="shared" si="44"/>
        <v>0</v>
      </c>
      <c r="AB81" s="316">
        <f t="shared" si="44"/>
        <v>0</v>
      </c>
      <c r="AC81" s="316">
        <f t="shared" si="44"/>
        <v>0</v>
      </c>
      <c r="AD81" s="316">
        <f t="shared" si="44"/>
        <v>0</v>
      </c>
      <c r="AE81" s="316">
        <f t="shared" si="44"/>
        <v>0</v>
      </c>
      <c r="AF81" s="316">
        <f t="shared" si="44"/>
        <v>0</v>
      </c>
      <c r="AG81" s="316">
        <f t="shared" si="44"/>
        <v>0</v>
      </c>
      <c r="AH81" s="316">
        <f t="shared" si="44"/>
        <v>0</v>
      </c>
      <c r="AI81" s="316">
        <f t="shared" si="44"/>
        <v>0</v>
      </c>
      <c r="AJ81" s="316">
        <f t="shared" si="44"/>
        <v>0</v>
      </c>
      <c r="AK81" s="316">
        <f t="shared" si="44"/>
        <v>0</v>
      </c>
      <c r="AL81" s="316">
        <f t="shared" si="44"/>
        <v>0</v>
      </c>
      <c r="AM81" s="316">
        <f t="shared" si="44"/>
        <v>0</v>
      </c>
      <c r="AN81" s="316">
        <f t="shared" si="44"/>
        <v>0</v>
      </c>
      <c r="AO81" s="316">
        <f t="shared" si="44"/>
        <v>0</v>
      </c>
      <c r="AP81" s="316">
        <f t="shared" si="44"/>
        <v>0</v>
      </c>
      <c r="AQ81" s="316">
        <f t="shared" si="44"/>
        <v>0</v>
      </c>
      <c r="AR81" s="316">
        <f t="shared" si="44"/>
        <v>0</v>
      </c>
      <c r="AS81" s="316">
        <f t="shared" si="44"/>
        <v>0</v>
      </c>
      <c r="AT81" s="316">
        <f t="shared" si="44"/>
        <v>0</v>
      </c>
      <c r="AU81" s="316">
        <f t="shared" si="44"/>
        <v>0</v>
      </c>
      <c r="AV81" s="316">
        <f t="shared" si="44"/>
        <v>0</v>
      </c>
      <c r="AW81" s="316">
        <f t="shared" si="44"/>
        <v>0</v>
      </c>
      <c r="AX81" s="316">
        <f t="shared" si="44"/>
        <v>0</v>
      </c>
      <c r="AY81" s="316">
        <f t="shared" si="44"/>
        <v>0</v>
      </c>
      <c r="AZ81" s="316">
        <f t="shared" si="44"/>
        <v>0</v>
      </c>
      <c r="BA81" s="316">
        <f t="shared" si="44"/>
        <v>0</v>
      </c>
      <c r="BB81" s="316">
        <f t="shared" si="44"/>
        <v>0</v>
      </c>
      <c r="BC81" s="316">
        <f t="shared" si="44"/>
        <v>0</v>
      </c>
      <c r="BD81" s="316">
        <f t="shared" si="44"/>
        <v>0</v>
      </c>
      <c r="BE81" s="316">
        <f t="shared" si="44"/>
        <v>0</v>
      </c>
      <c r="BF81" s="316">
        <f t="shared" si="44"/>
        <v>0</v>
      </c>
      <c r="BG81" s="316">
        <f t="shared" si="44"/>
        <v>0</v>
      </c>
      <c r="BH81" s="316">
        <f t="shared" si="44"/>
        <v>0</v>
      </c>
      <c r="BI81" s="316">
        <f t="shared" si="44"/>
        <v>0</v>
      </c>
      <c r="BJ81" s="316">
        <f t="shared" si="44"/>
        <v>0</v>
      </c>
      <c r="BK81" s="316">
        <f t="shared" si="44"/>
        <v>0</v>
      </c>
      <c r="BL81" s="316">
        <f t="shared" si="44"/>
        <v>0</v>
      </c>
      <c r="BM81" s="35"/>
      <c r="BN81" s="72">
        <f>SUM(B81:BM81)</f>
        <v>42.156375025087677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5">C79+C81</f>
        <v>0</v>
      </c>
      <c r="D82" s="92">
        <f t="shared" si="45"/>
        <v>0</v>
      </c>
      <c r="E82" s="92">
        <f t="shared" si="45"/>
        <v>1.5807692172877499</v>
      </c>
      <c r="F82" s="92">
        <f t="shared" si="45"/>
        <v>3.0430861278934049</v>
      </c>
      <c r="G82" s="92">
        <f t="shared" si="45"/>
        <v>2.8146122836880818</v>
      </c>
      <c r="H82" s="92">
        <f t="shared" si="45"/>
        <v>2.6038430547163816</v>
      </c>
      <c r="I82" s="92">
        <f t="shared" si="45"/>
        <v>2.4082492102306441</v>
      </c>
      <c r="J82" s="92">
        <f t="shared" si="45"/>
        <v>2.227830750230869</v>
      </c>
      <c r="K82" s="92">
        <f t="shared" si="45"/>
        <v>2.0604799824273394</v>
      </c>
      <c r="L82" s="92">
        <f t="shared" si="45"/>
        <v>1.906196906820055</v>
      </c>
      <c r="M82" s="92">
        <f t="shared" si="45"/>
        <v>1.8809045993434508</v>
      </c>
      <c r="N82" s="92">
        <f t="shared" si="45"/>
        <v>1.8809045993434508</v>
      </c>
      <c r="O82" s="92">
        <f t="shared" si="45"/>
        <v>1.8809045993434508</v>
      </c>
      <c r="P82" s="92">
        <f t="shared" si="45"/>
        <v>1.8809045993434508</v>
      </c>
      <c r="Q82" s="92">
        <f t="shared" si="45"/>
        <v>1.8809045993434508</v>
      </c>
      <c r="R82" s="92">
        <f t="shared" si="45"/>
        <v>1.8809045993434508</v>
      </c>
      <c r="S82" s="92">
        <f t="shared" si="45"/>
        <v>1.8809045993434508</v>
      </c>
      <c r="T82" s="92">
        <f t="shared" si="45"/>
        <v>1.8809045993434508</v>
      </c>
      <c r="U82" s="92">
        <f t="shared" si="45"/>
        <v>1.8809045993434508</v>
      </c>
      <c r="V82" s="92">
        <f t="shared" si="45"/>
        <v>1.8809045993434508</v>
      </c>
      <c r="W82" s="92">
        <f t="shared" si="45"/>
        <v>1.8809045993434508</v>
      </c>
      <c r="X82" s="92">
        <f t="shared" si="45"/>
        <v>1.8809045993434508</v>
      </c>
      <c r="Y82" s="92">
        <f t="shared" si="45"/>
        <v>0.94045229967172539</v>
      </c>
      <c r="Z82" s="92">
        <f t="shared" si="45"/>
        <v>0</v>
      </c>
      <c r="AA82" s="92">
        <f t="shared" si="45"/>
        <v>0</v>
      </c>
      <c r="AB82" s="92">
        <f t="shared" si="45"/>
        <v>0</v>
      </c>
      <c r="AC82" s="92">
        <f t="shared" si="45"/>
        <v>0</v>
      </c>
      <c r="AD82" s="92">
        <f t="shared" si="45"/>
        <v>0</v>
      </c>
      <c r="AE82" s="92">
        <f t="shared" si="45"/>
        <v>0</v>
      </c>
      <c r="AF82" s="92">
        <f t="shared" si="45"/>
        <v>0</v>
      </c>
      <c r="AG82" s="92">
        <f t="shared" si="45"/>
        <v>0</v>
      </c>
      <c r="AH82" s="92">
        <f t="shared" si="45"/>
        <v>0</v>
      </c>
      <c r="AI82" s="92">
        <f t="shared" si="45"/>
        <v>0</v>
      </c>
      <c r="AJ82" s="92">
        <f t="shared" si="45"/>
        <v>0</v>
      </c>
      <c r="AK82" s="92">
        <f t="shared" si="45"/>
        <v>0</v>
      </c>
      <c r="AL82" s="92">
        <f t="shared" si="45"/>
        <v>0</v>
      </c>
      <c r="AM82" s="92">
        <f t="shared" si="45"/>
        <v>0</v>
      </c>
      <c r="AN82" s="92">
        <f t="shared" si="45"/>
        <v>0</v>
      </c>
      <c r="AO82" s="92">
        <f t="shared" si="45"/>
        <v>0</v>
      </c>
      <c r="AP82" s="92">
        <f t="shared" si="45"/>
        <v>0</v>
      </c>
      <c r="AQ82" s="92">
        <f t="shared" si="45"/>
        <v>0</v>
      </c>
      <c r="AR82" s="92">
        <f t="shared" si="45"/>
        <v>0</v>
      </c>
      <c r="AS82" s="92">
        <f t="shared" si="45"/>
        <v>0</v>
      </c>
      <c r="AT82" s="92">
        <f t="shared" si="45"/>
        <v>0</v>
      </c>
      <c r="AU82" s="92">
        <f t="shared" si="45"/>
        <v>0</v>
      </c>
      <c r="AV82" s="92">
        <f t="shared" si="45"/>
        <v>0</v>
      </c>
      <c r="AW82" s="92">
        <f t="shared" si="45"/>
        <v>0</v>
      </c>
      <c r="AX82" s="92">
        <f t="shared" si="45"/>
        <v>0</v>
      </c>
      <c r="AY82" s="92">
        <f t="shared" si="45"/>
        <v>0</v>
      </c>
      <c r="AZ82" s="92">
        <f t="shared" si="45"/>
        <v>0</v>
      </c>
      <c r="BA82" s="92">
        <f t="shared" si="45"/>
        <v>0</v>
      </c>
      <c r="BB82" s="92">
        <f t="shared" si="45"/>
        <v>0</v>
      </c>
      <c r="BC82" s="92">
        <f t="shared" si="45"/>
        <v>0</v>
      </c>
      <c r="BD82" s="92">
        <f t="shared" si="45"/>
        <v>0</v>
      </c>
      <c r="BE82" s="92">
        <f t="shared" si="45"/>
        <v>0</v>
      </c>
      <c r="BF82" s="92">
        <f t="shared" si="45"/>
        <v>0</v>
      </c>
      <c r="BG82" s="92">
        <f t="shared" si="45"/>
        <v>0</v>
      </c>
      <c r="BH82" s="92">
        <f t="shared" si="45"/>
        <v>0</v>
      </c>
      <c r="BI82" s="92">
        <f t="shared" si="45"/>
        <v>0</v>
      </c>
      <c r="BJ82" s="92">
        <f t="shared" si="45"/>
        <v>0</v>
      </c>
      <c r="BK82" s="92">
        <f t="shared" si="45"/>
        <v>0</v>
      </c>
      <c r="BL82" s="92">
        <f t="shared" si="45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6">$B$20*(1-$B$5)/$B$3</f>
        <v>0</v>
      </c>
      <c r="C85" s="72">
        <f t="shared" si="46"/>
        <v>0</v>
      </c>
      <c r="D85" s="72">
        <f t="shared" si="46"/>
        <v>0</v>
      </c>
      <c r="E85" s="72">
        <f t="shared" si="46"/>
        <v>0</v>
      </c>
      <c r="F85" s="72">
        <f t="shared" si="46"/>
        <v>0</v>
      </c>
      <c r="G85" s="72">
        <f t="shared" si="46"/>
        <v>0</v>
      </c>
      <c r="H85" s="72">
        <f t="shared" si="46"/>
        <v>0</v>
      </c>
      <c r="I85" s="72">
        <f t="shared" si="46"/>
        <v>0</v>
      </c>
      <c r="J85" s="72">
        <f t="shared" si="46"/>
        <v>0</v>
      </c>
      <c r="K85" s="72">
        <f t="shared" si="46"/>
        <v>0</v>
      </c>
      <c r="L85" s="72">
        <f t="shared" si="46"/>
        <v>0</v>
      </c>
      <c r="M85" s="72">
        <f t="shared" si="46"/>
        <v>0</v>
      </c>
      <c r="N85" s="72">
        <f t="shared" si="46"/>
        <v>0</v>
      </c>
      <c r="O85" s="72">
        <f t="shared" si="46"/>
        <v>0</v>
      </c>
      <c r="P85" s="72">
        <f t="shared" si="46"/>
        <v>0</v>
      </c>
      <c r="Q85" s="72">
        <f t="shared" si="46"/>
        <v>0</v>
      </c>
      <c r="R85" s="72">
        <f t="shared" si="46"/>
        <v>0</v>
      </c>
      <c r="S85" s="72">
        <f t="shared" si="46"/>
        <v>0</v>
      </c>
      <c r="T85" s="72">
        <f t="shared" si="46"/>
        <v>0</v>
      </c>
      <c r="U85" s="72">
        <f t="shared" si="46"/>
        <v>0</v>
      </c>
      <c r="V85" s="72">
        <f t="shared" si="46"/>
        <v>0</v>
      </c>
      <c r="W85" s="72">
        <f t="shared" si="46"/>
        <v>0</v>
      </c>
      <c r="X85" s="72">
        <f t="shared" si="46"/>
        <v>0</v>
      </c>
      <c r="Y85" s="72">
        <f t="shared" si="46"/>
        <v>0</v>
      </c>
      <c r="Z85" s="72">
        <f t="shared" si="46"/>
        <v>0</v>
      </c>
      <c r="AA85" s="72">
        <f t="shared" si="46"/>
        <v>0</v>
      </c>
      <c r="AB85" s="72">
        <f t="shared" si="46"/>
        <v>0</v>
      </c>
      <c r="AC85" s="72">
        <f t="shared" si="46"/>
        <v>0</v>
      </c>
      <c r="AD85" s="72">
        <f t="shared" si="46"/>
        <v>0</v>
      </c>
      <c r="AE85" s="72">
        <f t="shared" si="46"/>
        <v>0</v>
      </c>
      <c r="AF85" s="72">
        <f t="shared" si="46"/>
        <v>0</v>
      </c>
      <c r="AG85" s="72">
        <f t="shared" si="46"/>
        <v>0</v>
      </c>
      <c r="AH85" s="72">
        <f t="shared" si="46"/>
        <v>0</v>
      </c>
      <c r="AI85" s="72">
        <f t="shared" si="46"/>
        <v>0</v>
      </c>
      <c r="AJ85" s="72">
        <f t="shared" si="46"/>
        <v>0</v>
      </c>
      <c r="AK85" s="72">
        <f t="shared" si="46"/>
        <v>0</v>
      </c>
      <c r="AL85" s="72">
        <f t="shared" si="46"/>
        <v>0</v>
      </c>
      <c r="AM85" s="72">
        <f t="shared" si="46"/>
        <v>0</v>
      </c>
      <c r="AN85" s="72">
        <f t="shared" si="46"/>
        <v>0</v>
      </c>
      <c r="AO85" s="72">
        <f t="shared" si="46"/>
        <v>0</v>
      </c>
      <c r="AP85" s="72">
        <f t="shared" si="46"/>
        <v>0</v>
      </c>
      <c r="AQ85" s="72">
        <f t="shared" si="46"/>
        <v>0</v>
      </c>
      <c r="AR85" s="72">
        <f t="shared" si="46"/>
        <v>0</v>
      </c>
      <c r="AS85" s="72">
        <f t="shared" si="46"/>
        <v>0</v>
      </c>
      <c r="AT85" s="72">
        <f t="shared" si="46"/>
        <v>0</v>
      </c>
      <c r="AU85" s="72">
        <f t="shared" si="46"/>
        <v>0</v>
      </c>
      <c r="AV85" s="72">
        <f t="shared" si="46"/>
        <v>0</v>
      </c>
      <c r="AW85" s="72">
        <f t="shared" si="46"/>
        <v>0</v>
      </c>
      <c r="AX85" s="72">
        <f t="shared" si="46"/>
        <v>0</v>
      </c>
      <c r="AY85" s="72">
        <f t="shared" si="46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7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8">$C$20*(1-$B$5)/$B$3</f>
        <v>0</v>
      </c>
      <c r="D86" s="72">
        <f t="shared" si="48"/>
        <v>0</v>
      </c>
      <c r="E86" s="72">
        <f t="shared" si="48"/>
        <v>0</v>
      </c>
      <c r="F86" s="72">
        <f t="shared" si="48"/>
        <v>0</v>
      </c>
      <c r="G86" s="72">
        <f t="shared" si="48"/>
        <v>0</v>
      </c>
      <c r="H86" s="72">
        <f t="shared" si="48"/>
        <v>0</v>
      </c>
      <c r="I86" s="72">
        <f t="shared" si="48"/>
        <v>0</v>
      </c>
      <c r="J86" s="72">
        <f t="shared" si="48"/>
        <v>0</v>
      </c>
      <c r="K86" s="72">
        <f t="shared" si="48"/>
        <v>0</v>
      </c>
      <c r="L86" s="72">
        <f t="shared" si="48"/>
        <v>0</v>
      </c>
      <c r="M86" s="72">
        <f t="shared" si="48"/>
        <v>0</v>
      </c>
      <c r="N86" s="72">
        <f t="shared" si="48"/>
        <v>0</v>
      </c>
      <c r="O86" s="72">
        <f t="shared" si="48"/>
        <v>0</v>
      </c>
      <c r="P86" s="72">
        <f t="shared" si="48"/>
        <v>0</v>
      </c>
      <c r="Q86" s="72">
        <f t="shared" si="48"/>
        <v>0</v>
      </c>
      <c r="R86" s="72">
        <f t="shared" si="48"/>
        <v>0</v>
      </c>
      <c r="S86" s="72">
        <f t="shared" si="48"/>
        <v>0</v>
      </c>
      <c r="T86" s="72">
        <f t="shared" si="48"/>
        <v>0</v>
      </c>
      <c r="U86" s="72">
        <f t="shared" si="48"/>
        <v>0</v>
      </c>
      <c r="V86" s="72">
        <f t="shared" si="48"/>
        <v>0</v>
      </c>
      <c r="W86" s="72">
        <f t="shared" si="48"/>
        <v>0</v>
      </c>
      <c r="X86" s="72">
        <f t="shared" si="48"/>
        <v>0</v>
      </c>
      <c r="Y86" s="72">
        <f t="shared" si="48"/>
        <v>0</v>
      </c>
      <c r="Z86" s="72">
        <f t="shared" si="48"/>
        <v>0</v>
      </c>
      <c r="AA86" s="72">
        <f t="shared" si="48"/>
        <v>0</v>
      </c>
      <c r="AB86" s="72">
        <f t="shared" si="48"/>
        <v>0</v>
      </c>
      <c r="AC86" s="72">
        <f t="shared" si="48"/>
        <v>0</v>
      </c>
      <c r="AD86" s="72">
        <f t="shared" si="48"/>
        <v>0</v>
      </c>
      <c r="AE86" s="72">
        <f t="shared" si="48"/>
        <v>0</v>
      </c>
      <c r="AF86" s="72">
        <f t="shared" si="48"/>
        <v>0</v>
      </c>
      <c r="AG86" s="72">
        <f t="shared" si="48"/>
        <v>0</v>
      </c>
      <c r="AH86" s="72">
        <f t="shared" si="48"/>
        <v>0</v>
      </c>
      <c r="AI86" s="72">
        <f t="shared" si="48"/>
        <v>0</v>
      </c>
      <c r="AJ86" s="72">
        <f t="shared" si="48"/>
        <v>0</v>
      </c>
      <c r="AK86" s="72">
        <f t="shared" si="48"/>
        <v>0</v>
      </c>
      <c r="AL86" s="72">
        <f t="shared" si="48"/>
        <v>0</v>
      </c>
      <c r="AM86" s="72">
        <f t="shared" si="48"/>
        <v>0</v>
      </c>
      <c r="AN86" s="72">
        <f t="shared" si="48"/>
        <v>0</v>
      </c>
      <c r="AO86" s="72">
        <f t="shared" si="48"/>
        <v>0</v>
      </c>
      <c r="AP86" s="72">
        <f t="shared" si="48"/>
        <v>0</v>
      </c>
      <c r="AQ86" s="72">
        <f t="shared" si="48"/>
        <v>0</v>
      </c>
      <c r="AR86" s="72">
        <f t="shared" si="48"/>
        <v>0</v>
      </c>
      <c r="AS86" s="72">
        <f t="shared" si="48"/>
        <v>0</v>
      </c>
      <c r="AT86" s="72">
        <f t="shared" si="48"/>
        <v>0</v>
      </c>
      <c r="AU86" s="72">
        <f t="shared" si="48"/>
        <v>0</v>
      </c>
      <c r="AV86" s="72">
        <f t="shared" si="48"/>
        <v>0</v>
      </c>
      <c r="AW86" s="72">
        <f t="shared" si="48"/>
        <v>0</v>
      </c>
      <c r="AX86" s="72">
        <f t="shared" si="48"/>
        <v>0</v>
      </c>
      <c r="AY86" s="72">
        <f t="shared" si="48"/>
        <v>0</v>
      </c>
      <c r="AZ86" s="72">
        <f t="shared" si="48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7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9">$D$20*(1-$B$5)/$B$3</f>
        <v>0</v>
      </c>
      <c r="F87" s="72">
        <f t="shared" si="49"/>
        <v>0</v>
      </c>
      <c r="G87" s="72">
        <f t="shared" si="49"/>
        <v>0</v>
      </c>
      <c r="H87" s="72">
        <f t="shared" si="49"/>
        <v>0</v>
      </c>
      <c r="I87" s="72">
        <f t="shared" si="49"/>
        <v>0</v>
      </c>
      <c r="J87" s="72">
        <f t="shared" si="49"/>
        <v>0</v>
      </c>
      <c r="K87" s="72">
        <f t="shared" si="49"/>
        <v>0</v>
      </c>
      <c r="L87" s="72">
        <f t="shared" si="49"/>
        <v>0</v>
      </c>
      <c r="M87" s="72">
        <f t="shared" si="49"/>
        <v>0</v>
      </c>
      <c r="N87" s="72">
        <f t="shared" si="49"/>
        <v>0</v>
      </c>
      <c r="O87" s="72">
        <f t="shared" si="49"/>
        <v>0</v>
      </c>
      <c r="P87" s="72">
        <f t="shared" si="49"/>
        <v>0</v>
      </c>
      <c r="Q87" s="72">
        <f t="shared" si="49"/>
        <v>0</v>
      </c>
      <c r="R87" s="72">
        <f t="shared" si="49"/>
        <v>0</v>
      </c>
      <c r="S87" s="72">
        <f t="shared" si="49"/>
        <v>0</v>
      </c>
      <c r="T87" s="72">
        <f t="shared" si="49"/>
        <v>0</v>
      </c>
      <c r="U87" s="72">
        <f t="shared" si="49"/>
        <v>0</v>
      </c>
      <c r="V87" s="72">
        <f t="shared" si="49"/>
        <v>0</v>
      </c>
      <c r="W87" s="72">
        <f t="shared" si="49"/>
        <v>0</v>
      </c>
      <c r="X87" s="72">
        <f t="shared" si="49"/>
        <v>0</v>
      </c>
      <c r="Y87" s="72">
        <f t="shared" si="49"/>
        <v>0</v>
      </c>
      <c r="Z87" s="72">
        <f t="shared" si="49"/>
        <v>0</v>
      </c>
      <c r="AA87" s="72">
        <f t="shared" si="49"/>
        <v>0</v>
      </c>
      <c r="AB87" s="72">
        <f t="shared" si="49"/>
        <v>0</v>
      </c>
      <c r="AC87" s="72">
        <f t="shared" si="49"/>
        <v>0</v>
      </c>
      <c r="AD87" s="72">
        <f t="shared" si="49"/>
        <v>0</v>
      </c>
      <c r="AE87" s="72">
        <f t="shared" si="49"/>
        <v>0</v>
      </c>
      <c r="AF87" s="72">
        <f t="shared" si="49"/>
        <v>0</v>
      </c>
      <c r="AG87" s="72">
        <f t="shared" si="49"/>
        <v>0</v>
      </c>
      <c r="AH87" s="72">
        <f t="shared" si="49"/>
        <v>0</v>
      </c>
      <c r="AI87" s="72">
        <f t="shared" si="49"/>
        <v>0</v>
      </c>
      <c r="AJ87" s="72">
        <f t="shared" si="49"/>
        <v>0</v>
      </c>
      <c r="AK87" s="72">
        <f t="shared" si="49"/>
        <v>0</v>
      </c>
      <c r="AL87" s="72">
        <f t="shared" si="49"/>
        <v>0</v>
      </c>
      <c r="AM87" s="72">
        <f t="shared" si="49"/>
        <v>0</v>
      </c>
      <c r="AN87" s="72">
        <f t="shared" si="49"/>
        <v>0</v>
      </c>
      <c r="AO87" s="72">
        <f t="shared" si="49"/>
        <v>0</v>
      </c>
      <c r="AP87" s="72">
        <f t="shared" si="49"/>
        <v>0</v>
      </c>
      <c r="AQ87" s="72">
        <f t="shared" si="49"/>
        <v>0</v>
      </c>
      <c r="AR87" s="72">
        <f t="shared" si="49"/>
        <v>0</v>
      </c>
      <c r="AS87" s="72">
        <f t="shared" si="49"/>
        <v>0</v>
      </c>
      <c r="AT87" s="72">
        <f t="shared" si="49"/>
        <v>0</v>
      </c>
      <c r="AU87" s="72">
        <f t="shared" si="49"/>
        <v>0</v>
      </c>
      <c r="AV87" s="72">
        <f t="shared" si="49"/>
        <v>0</v>
      </c>
      <c r="AW87" s="72">
        <f t="shared" si="49"/>
        <v>0</v>
      </c>
      <c r="AX87" s="72">
        <f t="shared" si="49"/>
        <v>0</v>
      </c>
      <c r="AY87" s="72">
        <f t="shared" si="49"/>
        <v>0</v>
      </c>
      <c r="AZ87" s="72">
        <f t="shared" si="49"/>
        <v>0</v>
      </c>
      <c r="BA87" s="72">
        <f t="shared" si="49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7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50">$E$20*(1-$B$5)/$B$3</f>
        <v>1.0538461448584999</v>
      </c>
      <c r="F88" s="72">
        <f t="shared" si="50"/>
        <v>1.0538461448584999</v>
      </c>
      <c r="G88" s="72">
        <f t="shared" si="50"/>
        <v>1.0538461448584999</v>
      </c>
      <c r="H88" s="72">
        <f t="shared" si="50"/>
        <v>1.0538461448584999</v>
      </c>
      <c r="I88" s="72">
        <f t="shared" si="50"/>
        <v>1.0538461448584999</v>
      </c>
      <c r="J88" s="72">
        <f t="shared" si="50"/>
        <v>1.0538461448584999</v>
      </c>
      <c r="K88" s="72">
        <f t="shared" si="50"/>
        <v>1.0538461448584999</v>
      </c>
      <c r="L88" s="72">
        <f t="shared" si="50"/>
        <v>1.0538461448584999</v>
      </c>
      <c r="M88" s="72">
        <f t="shared" si="50"/>
        <v>1.0538461448584999</v>
      </c>
      <c r="N88" s="72">
        <f t="shared" si="50"/>
        <v>1.0538461448584999</v>
      </c>
      <c r="O88" s="72">
        <f t="shared" si="50"/>
        <v>1.0538461448584999</v>
      </c>
      <c r="P88" s="72">
        <f t="shared" si="50"/>
        <v>1.0538461448584999</v>
      </c>
      <c r="Q88" s="72">
        <f t="shared" si="50"/>
        <v>1.0538461448584999</v>
      </c>
      <c r="R88" s="72">
        <f t="shared" si="50"/>
        <v>1.0538461448584999</v>
      </c>
      <c r="S88" s="72">
        <f t="shared" si="50"/>
        <v>1.0538461448584999</v>
      </c>
      <c r="T88" s="72">
        <f t="shared" si="50"/>
        <v>1.0538461448584999</v>
      </c>
      <c r="U88" s="72">
        <f t="shared" si="50"/>
        <v>1.0538461448584999</v>
      </c>
      <c r="V88" s="72">
        <f t="shared" si="50"/>
        <v>1.0538461448584999</v>
      </c>
      <c r="W88" s="72">
        <f t="shared" si="50"/>
        <v>1.0538461448584999</v>
      </c>
      <c r="X88" s="72">
        <f t="shared" si="50"/>
        <v>1.0538461448584999</v>
      </c>
      <c r="Y88" s="72">
        <f t="shared" si="50"/>
        <v>1.0538461448584999</v>
      </c>
      <c r="Z88" s="72">
        <f t="shared" si="50"/>
        <v>1.0538461448584999</v>
      </c>
      <c r="AA88" s="72">
        <f t="shared" si="50"/>
        <v>1.0538461448584999</v>
      </c>
      <c r="AB88" s="72">
        <f t="shared" si="50"/>
        <v>1.0538461448584999</v>
      </c>
      <c r="AC88" s="72">
        <f t="shared" si="50"/>
        <v>1.0538461448584999</v>
      </c>
      <c r="AD88" s="72">
        <f t="shared" si="50"/>
        <v>1.0538461448584999</v>
      </c>
      <c r="AE88" s="72">
        <f t="shared" si="50"/>
        <v>1.0538461448584999</v>
      </c>
      <c r="AF88" s="72">
        <f t="shared" si="50"/>
        <v>1.0538461448584999</v>
      </c>
      <c r="AG88" s="72">
        <f t="shared" si="50"/>
        <v>1.0538461448584999</v>
      </c>
      <c r="AH88" s="72">
        <f t="shared" si="50"/>
        <v>1.0538461448584999</v>
      </c>
      <c r="AI88" s="72">
        <f t="shared" si="50"/>
        <v>1.0538461448584999</v>
      </c>
      <c r="AJ88" s="72">
        <f t="shared" si="50"/>
        <v>1.0538461448584999</v>
      </c>
      <c r="AK88" s="72">
        <f t="shared" si="50"/>
        <v>1.0538461448584999</v>
      </c>
      <c r="AL88" s="72">
        <f t="shared" si="50"/>
        <v>1.0538461448584999</v>
      </c>
      <c r="AM88" s="72">
        <f t="shared" si="50"/>
        <v>1.0538461448584999</v>
      </c>
      <c r="AN88" s="72">
        <f t="shared" si="50"/>
        <v>1.0538461448584999</v>
      </c>
      <c r="AO88" s="72">
        <f t="shared" si="50"/>
        <v>1.0538461448584999</v>
      </c>
      <c r="AP88" s="72">
        <f t="shared" si="50"/>
        <v>1.0538461448584999</v>
      </c>
      <c r="AQ88" s="72">
        <f t="shared" si="50"/>
        <v>1.0538461448584999</v>
      </c>
      <c r="AR88" s="72">
        <f t="shared" si="50"/>
        <v>1.0538461448584999</v>
      </c>
      <c r="AS88" s="72">
        <f t="shared" si="50"/>
        <v>1.0538461448584999</v>
      </c>
      <c r="AT88" s="72">
        <f t="shared" si="50"/>
        <v>1.0538461448584999</v>
      </c>
      <c r="AU88" s="72">
        <f t="shared" si="50"/>
        <v>1.0538461448584999</v>
      </c>
      <c r="AV88" s="72">
        <f t="shared" si="50"/>
        <v>1.0538461448584999</v>
      </c>
      <c r="AW88" s="72">
        <f t="shared" si="50"/>
        <v>1.0538461448584999</v>
      </c>
      <c r="AX88" s="72">
        <f t="shared" si="50"/>
        <v>1.0538461448584999</v>
      </c>
      <c r="AY88" s="72">
        <f t="shared" si="50"/>
        <v>1.0538461448584999</v>
      </c>
      <c r="AZ88" s="72">
        <f t="shared" si="50"/>
        <v>1.0538461448584999</v>
      </c>
      <c r="BA88" s="72">
        <f t="shared" si="50"/>
        <v>1.0538461448584999</v>
      </c>
      <c r="BB88" s="72">
        <f t="shared" si="50"/>
        <v>1.0538461448584999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7"/>
        <v>52.692307242924947</v>
      </c>
      <c r="BO88" s="321">
        <f>BN104*(1-0.025)</f>
        <v>41.099999649481475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51">$F$20*(1-$B$5)/$B$3</f>
        <v>0</v>
      </c>
      <c r="G89" s="72">
        <f t="shared" si="51"/>
        <v>0</v>
      </c>
      <c r="H89" s="72">
        <f t="shared" si="51"/>
        <v>0</v>
      </c>
      <c r="I89" s="72">
        <f t="shared" si="51"/>
        <v>0</v>
      </c>
      <c r="J89" s="72">
        <f t="shared" si="51"/>
        <v>0</v>
      </c>
      <c r="K89" s="72">
        <f t="shared" si="51"/>
        <v>0</v>
      </c>
      <c r="L89" s="72">
        <f t="shared" si="51"/>
        <v>0</v>
      </c>
      <c r="M89" s="72">
        <f t="shared" si="51"/>
        <v>0</v>
      </c>
      <c r="N89" s="72">
        <f t="shared" si="51"/>
        <v>0</v>
      </c>
      <c r="O89" s="72">
        <f t="shared" si="51"/>
        <v>0</v>
      </c>
      <c r="P89" s="72">
        <f t="shared" si="51"/>
        <v>0</v>
      </c>
      <c r="Q89" s="72">
        <f t="shared" si="51"/>
        <v>0</v>
      </c>
      <c r="R89" s="72">
        <f t="shared" si="51"/>
        <v>0</v>
      </c>
      <c r="S89" s="72">
        <f t="shared" si="51"/>
        <v>0</v>
      </c>
      <c r="T89" s="72">
        <f t="shared" si="51"/>
        <v>0</v>
      </c>
      <c r="U89" s="72">
        <f t="shared" si="51"/>
        <v>0</v>
      </c>
      <c r="V89" s="72">
        <f t="shared" si="51"/>
        <v>0</v>
      </c>
      <c r="W89" s="72">
        <f t="shared" si="51"/>
        <v>0</v>
      </c>
      <c r="X89" s="72">
        <f t="shared" si="51"/>
        <v>0</v>
      </c>
      <c r="Y89" s="72">
        <f t="shared" si="51"/>
        <v>0</v>
      </c>
      <c r="Z89" s="72">
        <f t="shared" si="51"/>
        <v>0</v>
      </c>
      <c r="AA89" s="72">
        <f t="shared" si="51"/>
        <v>0</v>
      </c>
      <c r="AB89" s="72">
        <f t="shared" si="51"/>
        <v>0</v>
      </c>
      <c r="AC89" s="72">
        <f t="shared" si="51"/>
        <v>0</v>
      </c>
      <c r="AD89" s="72">
        <f t="shared" si="51"/>
        <v>0</v>
      </c>
      <c r="AE89" s="72">
        <f t="shared" si="51"/>
        <v>0</v>
      </c>
      <c r="AF89" s="72">
        <f t="shared" si="51"/>
        <v>0</v>
      </c>
      <c r="AG89" s="72">
        <f t="shared" si="51"/>
        <v>0</v>
      </c>
      <c r="AH89" s="72">
        <f t="shared" si="51"/>
        <v>0</v>
      </c>
      <c r="AI89" s="72">
        <f t="shared" si="51"/>
        <v>0</v>
      </c>
      <c r="AJ89" s="72">
        <f t="shared" si="51"/>
        <v>0</v>
      </c>
      <c r="AK89" s="72">
        <f t="shared" si="51"/>
        <v>0</v>
      </c>
      <c r="AL89" s="72">
        <f t="shared" si="51"/>
        <v>0</v>
      </c>
      <c r="AM89" s="72">
        <f t="shared" si="51"/>
        <v>0</v>
      </c>
      <c r="AN89" s="72">
        <f t="shared" si="51"/>
        <v>0</v>
      </c>
      <c r="AO89" s="72">
        <f t="shared" si="51"/>
        <v>0</v>
      </c>
      <c r="AP89" s="72">
        <f t="shared" si="51"/>
        <v>0</v>
      </c>
      <c r="AQ89" s="72">
        <f t="shared" si="51"/>
        <v>0</v>
      </c>
      <c r="AR89" s="72">
        <f t="shared" si="51"/>
        <v>0</v>
      </c>
      <c r="AS89" s="72">
        <f t="shared" si="51"/>
        <v>0</v>
      </c>
      <c r="AT89" s="72">
        <f t="shared" si="51"/>
        <v>0</v>
      </c>
      <c r="AU89" s="72">
        <f t="shared" si="51"/>
        <v>0</v>
      </c>
      <c r="AV89" s="72">
        <f t="shared" si="51"/>
        <v>0</v>
      </c>
      <c r="AW89" s="72">
        <f t="shared" si="51"/>
        <v>0</v>
      </c>
      <c r="AX89" s="72">
        <f t="shared" si="51"/>
        <v>0</v>
      </c>
      <c r="AY89" s="72">
        <f t="shared" si="51"/>
        <v>0</v>
      </c>
      <c r="AZ89" s="72">
        <f t="shared" si="51"/>
        <v>0</v>
      </c>
      <c r="BA89" s="72">
        <f t="shared" si="51"/>
        <v>0</v>
      </c>
      <c r="BB89" s="72">
        <f t="shared" si="51"/>
        <v>0</v>
      </c>
      <c r="BC89" s="72">
        <f t="shared" si="51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7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52">$G$20*(1-$B$5)/$B$3</f>
        <v>0</v>
      </c>
      <c r="H90" s="72">
        <f t="shared" si="52"/>
        <v>0</v>
      </c>
      <c r="I90" s="72">
        <f t="shared" si="52"/>
        <v>0</v>
      </c>
      <c r="J90" s="72">
        <f t="shared" si="52"/>
        <v>0</v>
      </c>
      <c r="K90" s="72">
        <f t="shared" si="52"/>
        <v>0</v>
      </c>
      <c r="L90" s="72">
        <f t="shared" si="52"/>
        <v>0</v>
      </c>
      <c r="M90" s="72">
        <f t="shared" si="52"/>
        <v>0</v>
      </c>
      <c r="N90" s="72">
        <f t="shared" si="52"/>
        <v>0</v>
      </c>
      <c r="O90" s="72">
        <f t="shared" si="52"/>
        <v>0</v>
      </c>
      <c r="P90" s="72">
        <f t="shared" si="52"/>
        <v>0</v>
      </c>
      <c r="Q90" s="72">
        <f t="shared" si="52"/>
        <v>0</v>
      </c>
      <c r="R90" s="72">
        <f t="shared" si="52"/>
        <v>0</v>
      </c>
      <c r="S90" s="72">
        <f t="shared" si="52"/>
        <v>0</v>
      </c>
      <c r="T90" s="72">
        <f t="shared" si="52"/>
        <v>0</v>
      </c>
      <c r="U90" s="72">
        <f t="shared" si="52"/>
        <v>0</v>
      </c>
      <c r="V90" s="72">
        <f t="shared" si="52"/>
        <v>0</v>
      </c>
      <c r="W90" s="72">
        <f t="shared" si="52"/>
        <v>0</v>
      </c>
      <c r="X90" s="72">
        <f t="shared" si="52"/>
        <v>0</v>
      </c>
      <c r="Y90" s="72">
        <f t="shared" si="52"/>
        <v>0</v>
      </c>
      <c r="Z90" s="72">
        <f t="shared" si="52"/>
        <v>0</v>
      </c>
      <c r="AA90" s="72">
        <f t="shared" si="52"/>
        <v>0</v>
      </c>
      <c r="AB90" s="72">
        <f t="shared" si="52"/>
        <v>0</v>
      </c>
      <c r="AC90" s="72">
        <f t="shared" si="52"/>
        <v>0</v>
      </c>
      <c r="AD90" s="72">
        <f t="shared" si="52"/>
        <v>0</v>
      </c>
      <c r="AE90" s="72">
        <f t="shared" si="52"/>
        <v>0</v>
      </c>
      <c r="AF90" s="72">
        <f t="shared" si="52"/>
        <v>0</v>
      </c>
      <c r="AG90" s="72">
        <f t="shared" si="52"/>
        <v>0</v>
      </c>
      <c r="AH90" s="72">
        <f t="shared" si="52"/>
        <v>0</v>
      </c>
      <c r="AI90" s="72">
        <f t="shared" si="52"/>
        <v>0</v>
      </c>
      <c r="AJ90" s="72">
        <f t="shared" si="52"/>
        <v>0</v>
      </c>
      <c r="AK90" s="72">
        <f t="shared" si="52"/>
        <v>0</v>
      </c>
      <c r="AL90" s="72">
        <f t="shared" si="52"/>
        <v>0</v>
      </c>
      <c r="AM90" s="72">
        <f t="shared" si="52"/>
        <v>0</v>
      </c>
      <c r="AN90" s="72">
        <f t="shared" si="52"/>
        <v>0</v>
      </c>
      <c r="AO90" s="72">
        <f t="shared" si="52"/>
        <v>0</v>
      </c>
      <c r="AP90" s="72">
        <f t="shared" si="52"/>
        <v>0</v>
      </c>
      <c r="AQ90" s="72">
        <f t="shared" si="52"/>
        <v>0</v>
      </c>
      <c r="AR90" s="72">
        <f t="shared" si="52"/>
        <v>0</v>
      </c>
      <c r="AS90" s="72">
        <f t="shared" si="52"/>
        <v>0</v>
      </c>
      <c r="AT90" s="72">
        <f t="shared" si="52"/>
        <v>0</v>
      </c>
      <c r="AU90" s="72">
        <f t="shared" si="52"/>
        <v>0</v>
      </c>
      <c r="AV90" s="72">
        <f t="shared" si="52"/>
        <v>0</v>
      </c>
      <c r="AW90" s="72">
        <f t="shared" si="52"/>
        <v>0</v>
      </c>
      <c r="AX90" s="72">
        <f t="shared" si="52"/>
        <v>0</v>
      </c>
      <c r="AY90" s="72">
        <f t="shared" si="52"/>
        <v>0</v>
      </c>
      <c r="AZ90" s="72">
        <f t="shared" si="52"/>
        <v>0</v>
      </c>
      <c r="BA90" s="72">
        <f t="shared" si="52"/>
        <v>0</v>
      </c>
      <c r="BB90" s="72">
        <f t="shared" si="52"/>
        <v>0</v>
      </c>
      <c r="BC90" s="72">
        <f t="shared" si="52"/>
        <v>0</v>
      </c>
      <c r="BD90" s="72">
        <f t="shared" si="52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7"/>
        <v>0</v>
      </c>
      <c r="BO90" s="321">
        <f>BN106*(1+0.25)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53">$H$20*(1-$B$5)/$B$3</f>
        <v>0</v>
      </c>
      <c r="I91" s="72">
        <f t="shared" si="53"/>
        <v>0</v>
      </c>
      <c r="J91" s="72">
        <f t="shared" si="53"/>
        <v>0</v>
      </c>
      <c r="K91" s="72">
        <f t="shared" si="53"/>
        <v>0</v>
      </c>
      <c r="L91" s="72">
        <f t="shared" si="53"/>
        <v>0</v>
      </c>
      <c r="M91" s="72">
        <f t="shared" si="53"/>
        <v>0</v>
      </c>
      <c r="N91" s="72">
        <f t="shared" si="53"/>
        <v>0</v>
      </c>
      <c r="O91" s="72">
        <f t="shared" si="53"/>
        <v>0</v>
      </c>
      <c r="P91" s="72">
        <f t="shared" si="53"/>
        <v>0</v>
      </c>
      <c r="Q91" s="72">
        <f t="shared" si="53"/>
        <v>0</v>
      </c>
      <c r="R91" s="72">
        <f t="shared" si="53"/>
        <v>0</v>
      </c>
      <c r="S91" s="72">
        <f t="shared" si="53"/>
        <v>0</v>
      </c>
      <c r="T91" s="72">
        <f t="shared" si="53"/>
        <v>0</v>
      </c>
      <c r="U91" s="72">
        <f t="shared" si="53"/>
        <v>0</v>
      </c>
      <c r="V91" s="72">
        <f t="shared" si="53"/>
        <v>0</v>
      </c>
      <c r="W91" s="72">
        <f t="shared" si="53"/>
        <v>0</v>
      </c>
      <c r="X91" s="72">
        <f t="shared" si="53"/>
        <v>0</v>
      </c>
      <c r="Y91" s="72">
        <f t="shared" si="53"/>
        <v>0</v>
      </c>
      <c r="Z91" s="72">
        <f t="shared" si="53"/>
        <v>0</v>
      </c>
      <c r="AA91" s="72">
        <f t="shared" si="53"/>
        <v>0</v>
      </c>
      <c r="AB91" s="72">
        <f t="shared" si="53"/>
        <v>0</v>
      </c>
      <c r="AC91" s="72">
        <f t="shared" si="53"/>
        <v>0</v>
      </c>
      <c r="AD91" s="72">
        <f t="shared" si="53"/>
        <v>0</v>
      </c>
      <c r="AE91" s="72">
        <f t="shared" si="53"/>
        <v>0</v>
      </c>
      <c r="AF91" s="72">
        <f t="shared" si="53"/>
        <v>0</v>
      </c>
      <c r="AG91" s="72">
        <f t="shared" si="53"/>
        <v>0</v>
      </c>
      <c r="AH91" s="72">
        <f t="shared" si="53"/>
        <v>0</v>
      </c>
      <c r="AI91" s="72">
        <f t="shared" si="53"/>
        <v>0</v>
      </c>
      <c r="AJ91" s="72">
        <f t="shared" si="53"/>
        <v>0</v>
      </c>
      <c r="AK91" s="72">
        <f t="shared" si="53"/>
        <v>0</v>
      </c>
      <c r="AL91" s="72">
        <f t="shared" si="53"/>
        <v>0</v>
      </c>
      <c r="AM91" s="72">
        <f t="shared" si="53"/>
        <v>0</v>
      </c>
      <c r="AN91" s="72">
        <f t="shared" si="53"/>
        <v>0</v>
      </c>
      <c r="AO91" s="72">
        <f t="shared" si="53"/>
        <v>0</v>
      </c>
      <c r="AP91" s="72">
        <f t="shared" si="53"/>
        <v>0</v>
      </c>
      <c r="AQ91" s="72">
        <f t="shared" si="53"/>
        <v>0</v>
      </c>
      <c r="AR91" s="72">
        <f t="shared" si="53"/>
        <v>0</v>
      </c>
      <c r="AS91" s="72">
        <f t="shared" si="53"/>
        <v>0</v>
      </c>
      <c r="AT91" s="72">
        <f t="shared" si="53"/>
        <v>0</v>
      </c>
      <c r="AU91" s="72">
        <f t="shared" si="53"/>
        <v>0</v>
      </c>
      <c r="AV91" s="72">
        <f t="shared" si="53"/>
        <v>0</v>
      </c>
      <c r="AW91" s="72">
        <f t="shared" si="53"/>
        <v>0</v>
      </c>
      <c r="AX91" s="72">
        <f t="shared" si="53"/>
        <v>0</v>
      </c>
      <c r="AY91" s="72">
        <f t="shared" si="53"/>
        <v>0</v>
      </c>
      <c r="AZ91" s="72">
        <f t="shared" si="53"/>
        <v>0</v>
      </c>
      <c r="BA91" s="72">
        <f t="shared" si="53"/>
        <v>0</v>
      </c>
      <c r="BB91" s="72">
        <f t="shared" si="53"/>
        <v>0</v>
      </c>
      <c r="BC91" s="72">
        <f t="shared" si="53"/>
        <v>0</v>
      </c>
      <c r="BD91" s="72">
        <f t="shared" si="53"/>
        <v>0</v>
      </c>
      <c r="BE91" s="72">
        <f t="shared" si="53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7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4">$I$20*(1-$B$5)/$B$3</f>
        <v>0</v>
      </c>
      <c r="J92" s="72">
        <f t="shared" si="54"/>
        <v>0</v>
      </c>
      <c r="K92" s="72">
        <f t="shared" si="54"/>
        <v>0</v>
      </c>
      <c r="L92" s="72">
        <f t="shared" si="54"/>
        <v>0</v>
      </c>
      <c r="M92" s="72">
        <f t="shared" si="54"/>
        <v>0</v>
      </c>
      <c r="N92" s="72">
        <f t="shared" si="54"/>
        <v>0</v>
      </c>
      <c r="O92" s="72">
        <f t="shared" si="54"/>
        <v>0</v>
      </c>
      <c r="P92" s="72">
        <f t="shared" si="54"/>
        <v>0</v>
      </c>
      <c r="Q92" s="72">
        <f t="shared" si="54"/>
        <v>0</v>
      </c>
      <c r="R92" s="72">
        <f t="shared" si="54"/>
        <v>0</v>
      </c>
      <c r="S92" s="72">
        <f t="shared" si="54"/>
        <v>0</v>
      </c>
      <c r="T92" s="72">
        <f t="shared" si="54"/>
        <v>0</v>
      </c>
      <c r="U92" s="72">
        <f t="shared" si="54"/>
        <v>0</v>
      </c>
      <c r="V92" s="72">
        <f t="shared" si="54"/>
        <v>0</v>
      </c>
      <c r="W92" s="72">
        <f t="shared" si="54"/>
        <v>0</v>
      </c>
      <c r="X92" s="72">
        <f t="shared" si="54"/>
        <v>0</v>
      </c>
      <c r="Y92" s="72">
        <f t="shared" si="54"/>
        <v>0</v>
      </c>
      <c r="Z92" s="72">
        <f t="shared" si="54"/>
        <v>0</v>
      </c>
      <c r="AA92" s="72">
        <f t="shared" si="54"/>
        <v>0</v>
      </c>
      <c r="AB92" s="72">
        <f t="shared" si="54"/>
        <v>0</v>
      </c>
      <c r="AC92" s="72">
        <f t="shared" si="54"/>
        <v>0</v>
      </c>
      <c r="AD92" s="72">
        <f t="shared" si="54"/>
        <v>0</v>
      </c>
      <c r="AE92" s="72">
        <f t="shared" si="54"/>
        <v>0</v>
      </c>
      <c r="AF92" s="72">
        <f t="shared" si="54"/>
        <v>0</v>
      </c>
      <c r="AG92" s="72">
        <f t="shared" si="54"/>
        <v>0</v>
      </c>
      <c r="AH92" s="72">
        <f t="shared" si="54"/>
        <v>0</v>
      </c>
      <c r="AI92" s="72">
        <f t="shared" si="54"/>
        <v>0</v>
      </c>
      <c r="AJ92" s="72">
        <f t="shared" si="54"/>
        <v>0</v>
      </c>
      <c r="AK92" s="72">
        <f t="shared" si="54"/>
        <v>0</v>
      </c>
      <c r="AL92" s="72">
        <f t="shared" si="54"/>
        <v>0</v>
      </c>
      <c r="AM92" s="72">
        <f t="shared" si="54"/>
        <v>0</v>
      </c>
      <c r="AN92" s="72">
        <f t="shared" si="54"/>
        <v>0</v>
      </c>
      <c r="AO92" s="72">
        <f t="shared" si="54"/>
        <v>0</v>
      </c>
      <c r="AP92" s="72">
        <f t="shared" si="54"/>
        <v>0</v>
      </c>
      <c r="AQ92" s="72">
        <f t="shared" si="54"/>
        <v>0</v>
      </c>
      <c r="AR92" s="72">
        <f t="shared" si="54"/>
        <v>0</v>
      </c>
      <c r="AS92" s="72">
        <f t="shared" si="54"/>
        <v>0</v>
      </c>
      <c r="AT92" s="72">
        <f t="shared" si="54"/>
        <v>0</v>
      </c>
      <c r="AU92" s="72">
        <f t="shared" si="54"/>
        <v>0</v>
      </c>
      <c r="AV92" s="72">
        <f t="shared" si="54"/>
        <v>0</v>
      </c>
      <c r="AW92" s="72">
        <f t="shared" si="54"/>
        <v>0</v>
      </c>
      <c r="AX92" s="72">
        <f t="shared" si="54"/>
        <v>0</v>
      </c>
      <c r="AY92" s="72">
        <f t="shared" si="54"/>
        <v>0</v>
      </c>
      <c r="AZ92" s="72">
        <f t="shared" si="54"/>
        <v>0</v>
      </c>
      <c r="BA92" s="72">
        <f t="shared" si="54"/>
        <v>0</v>
      </c>
      <c r="BB92" s="72">
        <f t="shared" si="54"/>
        <v>0</v>
      </c>
      <c r="BC92" s="72">
        <f t="shared" si="54"/>
        <v>0</v>
      </c>
      <c r="BD92" s="72">
        <f t="shared" si="54"/>
        <v>0</v>
      </c>
      <c r="BE92" s="72">
        <f t="shared" si="54"/>
        <v>0</v>
      </c>
      <c r="BF92" s="72">
        <f t="shared" si="54"/>
        <v>0</v>
      </c>
      <c r="BG92" s="72"/>
      <c r="BH92" s="72"/>
      <c r="BI92" s="72"/>
      <c r="BJ92" s="72"/>
      <c r="BK92" s="72"/>
      <c r="BL92" s="72"/>
      <c r="BM92" s="35"/>
      <c r="BN92" s="72">
        <f t="shared" si="47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5">$J$20*(1-$B$5)/$B$3</f>
        <v>0</v>
      </c>
      <c r="P93" s="72">
        <f t="shared" si="55"/>
        <v>0</v>
      </c>
      <c r="Q93" s="72">
        <f t="shared" si="55"/>
        <v>0</v>
      </c>
      <c r="R93" s="72">
        <f t="shared" si="55"/>
        <v>0</v>
      </c>
      <c r="S93" s="72">
        <f t="shared" si="55"/>
        <v>0</v>
      </c>
      <c r="T93" s="72">
        <f t="shared" si="55"/>
        <v>0</v>
      </c>
      <c r="U93" s="72">
        <f t="shared" si="55"/>
        <v>0</v>
      </c>
      <c r="V93" s="72">
        <f t="shared" si="55"/>
        <v>0</v>
      </c>
      <c r="W93" s="72">
        <f t="shared" si="55"/>
        <v>0</v>
      </c>
      <c r="X93" s="72">
        <f t="shared" si="55"/>
        <v>0</v>
      </c>
      <c r="Y93" s="72">
        <f t="shared" si="55"/>
        <v>0</v>
      </c>
      <c r="Z93" s="72">
        <f t="shared" si="55"/>
        <v>0</v>
      </c>
      <c r="AA93" s="72">
        <f t="shared" si="55"/>
        <v>0</v>
      </c>
      <c r="AB93" s="72">
        <f t="shared" si="55"/>
        <v>0</v>
      </c>
      <c r="AC93" s="72">
        <f t="shared" si="55"/>
        <v>0</v>
      </c>
      <c r="AD93" s="72">
        <f t="shared" si="55"/>
        <v>0</v>
      </c>
      <c r="AE93" s="72">
        <f t="shared" si="55"/>
        <v>0</v>
      </c>
      <c r="AF93" s="72">
        <f t="shared" si="55"/>
        <v>0</v>
      </c>
      <c r="AG93" s="72">
        <f t="shared" si="55"/>
        <v>0</v>
      </c>
      <c r="AH93" s="72">
        <f t="shared" si="55"/>
        <v>0</v>
      </c>
      <c r="AI93" s="72">
        <f t="shared" si="55"/>
        <v>0</v>
      </c>
      <c r="AJ93" s="72">
        <f t="shared" si="55"/>
        <v>0</v>
      </c>
      <c r="AK93" s="72">
        <f t="shared" si="55"/>
        <v>0</v>
      </c>
      <c r="AL93" s="72">
        <f t="shared" si="55"/>
        <v>0</v>
      </c>
      <c r="AM93" s="72">
        <f t="shared" si="55"/>
        <v>0</v>
      </c>
      <c r="AN93" s="72">
        <f t="shared" si="55"/>
        <v>0</v>
      </c>
      <c r="AO93" s="72">
        <f t="shared" si="55"/>
        <v>0</v>
      </c>
      <c r="AP93" s="72">
        <f t="shared" si="55"/>
        <v>0</v>
      </c>
      <c r="AQ93" s="72">
        <f t="shared" si="55"/>
        <v>0</v>
      </c>
      <c r="AR93" s="72">
        <f t="shared" si="55"/>
        <v>0</v>
      </c>
      <c r="AS93" s="72">
        <f t="shared" si="55"/>
        <v>0</v>
      </c>
      <c r="AT93" s="72">
        <f t="shared" si="55"/>
        <v>0</v>
      </c>
      <c r="AU93" s="72">
        <f t="shared" si="55"/>
        <v>0</v>
      </c>
      <c r="AV93" s="72">
        <f t="shared" si="55"/>
        <v>0</v>
      </c>
      <c r="AW93" s="72">
        <f t="shared" si="55"/>
        <v>0</v>
      </c>
      <c r="AX93" s="72">
        <f t="shared" si="55"/>
        <v>0</v>
      </c>
      <c r="AY93" s="72">
        <f t="shared" si="55"/>
        <v>0</v>
      </c>
      <c r="AZ93" s="72">
        <f t="shared" si="55"/>
        <v>0</v>
      </c>
      <c r="BA93" s="72">
        <f t="shared" si="55"/>
        <v>0</v>
      </c>
      <c r="BB93" s="72">
        <f t="shared" si="55"/>
        <v>0</v>
      </c>
      <c r="BC93" s="72">
        <f t="shared" si="55"/>
        <v>0</v>
      </c>
      <c r="BD93" s="72">
        <f t="shared" si="55"/>
        <v>0</v>
      </c>
      <c r="BE93" s="72">
        <f t="shared" si="55"/>
        <v>0</v>
      </c>
      <c r="BF93" s="72">
        <f t="shared" si="55"/>
        <v>0</v>
      </c>
      <c r="BG93" s="72">
        <f t="shared" si="55"/>
        <v>0</v>
      </c>
      <c r="BH93" s="72"/>
      <c r="BI93" s="72"/>
      <c r="BJ93" s="72"/>
      <c r="BK93" s="72"/>
      <c r="BL93" s="72"/>
      <c r="BM93" s="35"/>
      <c r="BN93" s="72">
        <f t="shared" si="47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6">$K$20*(1-$B$5)/$B$3</f>
        <v>0</v>
      </c>
      <c r="P94" s="72">
        <f t="shared" si="56"/>
        <v>0</v>
      </c>
      <c r="Q94" s="72">
        <f t="shared" si="56"/>
        <v>0</v>
      </c>
      <c r="R94" s="72">
        <f t="shared" si="56"/>
        <v>0</v>
      </c>
      <c r="S94" s="72">
        <f t="shared" si="56"/>
        <v>0</v>
      </c>
      <c r="T94" s="72">
        <f t="shared" si="56"/>
        <v>0</v>
      </c>
      <c r="U94" s="72">
        <f t="shared" si="56"/>
        <v>0</v>
      </c>
      <c r="V94" s="72">
        <f t="shared" si="56"/>
        <v>0</v>
      </c>
      <c r="W94" s="72">
        <f t="shared" si="56"/>
        <v>0</v>
      </c>
      <c r="X94" s="72">
        <f t="shared" si="56"/>
        <v>0</v>
      </c>
      <c r="Y94" s="72">
        <f t="shared" si="56"/>
        <v>0</v>
      </c>
      <c r="Z94" s="72">
        <f t="shared" si="56"/>
        <v>0</v>
      </c>
      <c r="AA94" s="72">
        <f t="shared" si="56"/>
        <v>0</v>
      </c>
      <c r="AB94" s="72">
        <f t="shared" si="56"/>
        <v>0</v>
      </c>
      <c r="AC94" s="72">
        <f t="shared" si="56"/>
        <v>0</v>
      </c>
      <c r="AD94" s="72">
        <f t="shared" si="56"/>
        <v>0</v>
      </c>
      <c r="AE94" s="72">
        <f t="shared" si="56"/>
        <v>0</v>
      </c>
      <c r="AF94" s="72">
        <f t="shared" si="56"/>
        <v>0</v>
      </c>
      <c r="AG94" s="72">
        <f t="shared" si="56"/>
        <v>0</v>
      </c>
      <c r="AH94" s="72">
        <f t="shared" si="56"/>
        <v>0</v>
      </c>
      <c r="AI94" s="72">
        <f t="shared" si="56"/>
        <v>0</v>
      </c>
      <c r="AJ94" s="72">
        <f t="shared" si="56"/>
        <v>0</v>
      </c>
      <c r="AK94" s="72">
        <f t="shared" si="56"/>
        <v>0</v>
      </c>
      <c r="AL94" s="72">
        <f t="shared" si="56"/>
        <v>0</v>
      </c>
      <c r="AM94" s="72">
        <f t="shared" si="56"/>
        <v>0</v>
      </c>
      <c r="AN94" s="72">
        <f t="shared" si="56"/>
        <v>0</v>
      </c>
      <c r="AO94" s="72">
        <f t="shared" si="56"/>
        <v>0</v>
      </c>
      <c r="AP94" s="72">
        <f t="shared" si="56"/>
        <v>0</v>
      </c>
      <c r="AQ94" s="72">
        <f t="shared" si="56"/>
        <v>0</v>
      </c>
      <c r="AR94" s="72">
        <f t="shared" si="56"/>
        <v>0</v>
      </c>
      <c r="AS94" s="72">
        <f t="shared" si="56"/>
        <v>0</v>
      </c>
      <c r="AT94" s="72">
        <f t="shared" si="56"/>
        <v>0</v>
      </c>
      <c r="AU94" s="72">
        <f t="shared" si="56"/>
        <v>0</v>
      </c>
      <c r="AV94" s="72">
        <f t="shared" si="56"/>
        <v>0</v>
      </c>
      <c r="AW94" s="72">
        <f t="shared" si="56"/>
        <v>0</v>
      </c>
      <c r="AX94" s="72">
        <f t="shared" si="56"/>
        <v>0</v>
      </c>
      <c r="AY94" s="72">
        <f t="shared" si="56"/>
        <v>0</v>
      </c>
      <c r="AZ94" s="72">
        <f t="shared" si="56"/>
        <v>0</v>
      </c>
      <c r="BA94" s="72">
        <f t="shared" si="56"/>
        <v>0</v>
      </c>
      <c r="BB94" s="72">
        <f t="shared" si="56"/>
        <v>0</v>
      </c>
      <c r="BC94" s="72">
        <f t="shared" si="56"/>
        <v>0</v>
      </c>
      <c r="BD94" s="72">
        <f t="shared" si="56"/>
        <v>0</v>
      </c>
      <c r="BE94" s="72">
        <f t="shared" si="56"/>
        <v>0</v>
      </c>
      <c r="BF94" s="72">
        <f t="shared" si="56"/>
        <v>0</v>
      </c>
      <c r="BG94" s="72">
        <f t="shared" si="56"/>
        <v>0</v>
      </c>
      <c r="BH94" s="72">
        <f t="shared" si="56"/>
        <v>0</v>
      </c>
      <c r="BI94" s="72"/>
      <c r="BJ94" s="72"/>
      <c r="BK94" s="72"/>
      <c r="BL94" s="72"/>
      <c r="BM94" s="35"/>
      <c r="BN94" s="72">
        <f t="shared" si="47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7">$L$20*(1-$B$5)/$B$3</f>
        <v>0</v>
      </c>
      <c r="P95" s="72">
        <f t="shared" si="57"/>
        <v>0</v>
      </c>
      <c r="Q95" s="72">
        <f t="shared" si="57"/>
        <v>0</v>
      </c>
      <c r="R95" s="72">
        <f t="shared" si="57"/>
        <v>0</v>
      </c>
      <c r="S95" s="72">
        <f t="shared" si="57"/>
        <v>0</v>
      </c>
      <c r="T95" s="72">
        <f t="shared" si="57"/>
        <v>0</v>
      </c>
      <c r="U95" s="72">
        <f t="shared" si="57"/>
        <v>0</v>
      </c>
      <c r="V95" s="72">
        <f t="shared" si="57"/>
        <v>0</v>
      </c>
      <c r="W95" s="72">
        <f t="shared" si="57"/>
        <v>0</v>
      </c>
      <c r="X95" s="72">
        <f t="shared" si="57"/>
        <v>0</v>
      </c>
      <c r="Y95" s="72">
        <f t="shared" si="57"/>
        <v>0</v>
      </c>
      <c r="Z95" s="72">
        <f t="shared" si="57"/>
        <v>0</v>
      </c>
      <c r="AA95" s="72">
        <f t="shared" si="57"/>
        <v>0</v>
      </c>
      <c r="AB95" s="72">
        <f t="shared" si="57"/>
        <v>0</v>
      </c>
      <c r="AC95" s="72">
        <f t="shared" si="57"/>
        <v>0</v>
      </c>
      <c r="AD95" s="72">
        <f t="shared" si="57"/>
        <v>0</v>
      </c>
      <c r="AE95" s="72">
        <f t="shared" si="57"/>
        <v>0</v>
      </c>
      <c r="AF95" s="72">
        <f t="shared" si="57"/>
        <v>0</v>
      </c>
      <c r="AG95" s="72">
        <f t="shared" si="57"/>
        <v>0</v>
      </c>
      <c r="AH95" s="72">
        <f t="shared" si="57"/>
        <v>0</v>
      </c>
      <c r="AI95" s="72">
        <f t="shared" si="57"/>
        <v>0</v>
      </c>
      <c r="AJ95" s="72">
        <f t="shared" si="57"/>
        <v>0</v>
      </c>
      <c r="AK95" s="72">
        <f t="shared" si="57"/>
        <v>0</v>
      </c>
      <c r="AL95" s="72">
        <f t="shared" si="57"/>
        <v>0</v>
      </c>
      <c r="AM95" s="72">
        <f t="shared" si="57"/>
        <v>0</v>
      </c>
      <c r="AN95" s="72">
        <f t="shared" si="57"/>
        <v>0</v>
      </c>
      <c r="AO95" s="72">
        <f t="shared" si="57"/>
        <v>0</v>
      </c>
      <c r="AP95" s="72">
        <f t="shared" si="57"/>
        <v>0</v>
      </c>
      <c r="AQ95" s="72">
        <f t="shared" si="57"/>
        <v>0</v>
      </c>
      <c r="AR95" s="72">
        <f t="shared" si="57"/>
        <v>0</v>
      </c>
      <c r="AS95" s="72">
        <f t="shared" si="57"/>
        <v>0</v>
      </c>
      <c r="AT95" s="72">
        <f t="shared" si="57"/>
        <v>0</v>
      </c>
      <c r="AU95" s="72">
        <f t="shared" si="57"/>
        <v>0</v>
      </c>
      <c r="AV95" s="72">
        <f t="shared" si="57"/>
        <v>0</v>
      </c>
      <c r="AW95" s="72">
        <f t="shared" si="57"/>
        <v>0</v>
      </c>
      <c r="AX95" s="72">
        <f t="shared" si="57"/>
        <v>0</v>
      </c>
      <c r="AY95" s="72">
        <f t="shared" si="57"/>
        <v>0</v>
      </c>
      <c r="AZ95" s="72">
        <f t="shared" si="57"/>
        <v>0</v>
      </c>
      <c r="BA95" s="72">
        <f t="shared" si="57"/>
        <v>0</v>
      </c>
      <c r="BB95" s="72">
        <f t="shared" si="57"/>
        <v>0</v>
      </c>
      <c r="BC95" s="72">
        <f t="shared" si="57"/>
        <v>0</v>
      </c>
      <c r="BD95" s="72">
        <f t="shared" si="57"/>
        <v>0</v>
      </c>
      <c r="BE95" s="72">
        <f t="shared" si="57"/>
        <v>0</v>
      </c>
      <c r="BF95" s="72">
        <f t="shared" si="57"/>
        <v>0</v>
      </c>
      <c r="BG95" s="72">
        <f t="shared" si="57"/>
        <v>0</v>
      </c>
      <c r="BH95" s="72">
        <f t="shared" si="57"/>
        <v>0</v>
      </c>
      <c r="BI95" s="72">
        <f t="shared" si="57"/>
        <v>0</v>
      </c>
      <c r="BJ95" s="72"/>
      <c r="BK95" s="72"/>
      <c r="BL95" s="72"/>
      <c r="BM95" s="35"/>
      <c r="BN95" s="72">
        <f t="shared" si="47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8">$M$20*(1-$B$5)/$B$3</f>
        <v>0</v>
      </c>
      <c r="O96" s="72">
        <f t="shared" si="58"/>
        <v>0</v>
      </c>
      <c r="P96" s="72">
        <f t="shared" si="58"/>
        <v>0</v>
      </c>
      <c r="Q96" s="72">
        <f t="shared" si="58"/>
        <v>0</v>
      </c>
      <c r="R96" s="72">
        <f t="shared" si="58"/>
        <v>0</v>
      </c>
      <c r="S96" s="72">
        <f t="shared" si="58"/>
        <v>0</v>
      </c>
      <c r="T96" s="72">
        <f t="shared" si="58"/>
        <v>0</v>
      </c>
      <c r="U96" s="72">
        <f t="shared" si="58"/>
        <v>0</v>
      </c>
      <c r="V96" s="72">
        <f t="shared" si="58"/>
        <v>0</v>
      </c>
      <c r="W96" s="72">
        <f t="shared" si="58"/>
        <v>0</v>
      </c>
      <c r="X96" s="72">
        <f t="shared" si="58"/>
        <v>0</v>
      </c>
      <c r="Y96" s="72">
        <f t="shared" si="58"/>
        <v>0</v>
      </c>
      <c r="Z96" s="72">
        <f t="shared" si="58"/>
        <v>0</v>
      </c>
      <c r="AA96" s="72">
        <f t="shared" si="58"/>
        <v>0</v>
      </c>
      <c r="AB96" s="72">
        <f t="shared" si="58"/>
        <v>0</v>
      </c>
      <c r="AC96" s="72">
        <f t="shared" si="58"/>
        <v>0</v>
      </c>
      <c r="AD96" s="72">
        <f t="shared" si="58"/>
        <v>0</v>
      </c>
      <c r="AE96" s="72">
        <f t="shared" si="58"/>
        <v>0</v>
      </c>
      <c r="AF96" s="72">
        <f t="shared" si="58"/>
        <v>0</v>
      </c>
      <c r="AG96" s="72">
        <f t="shared" si="58"/>
        <v>0</v>
      </c>
      <c r="AH96" s="72">
        <f t="shared" si="58"/>
        <v>0</v>
      </c>
      <c r="AI96" s="72">
        <f t="shared" si="58"/>
        <v>0</v>
      </c>
      <c r="AJ96" s="72">
        <f t="shared" si="58"/>
        <v>0</v>
      </c>
      <c r="AK96" s="72">
        <f t="shared" si="58"/>
        <v>0</v>
      </c>
      <c r="AL96" s="72">
        <f t="shared" si="58"/>
        <v>0</v>
      </c>
      <c r="AM96" s="72">
        <f t="shared" si="58"/>
        <v>0</v>
      </c>
      <c r="AN96" s="72">
        <f t="shared" si="58"/>
        <v>0</v>
      </c>
      <c r="AO96" s="72">
        <f t="shared" si="58"/>
        <v>0</v>
      </c>
      <c r="AP96" s="72">
        <f t="shared" si="58"/>
        <v>0</v>
      </c>
      <c r="AQ96" s="72">
        <f t="shared" si="58"/>
        <v>0</v>
      </c>
      <c r="AR96" s="72">
        <f t="shared" si="58"/>
        <v>0</v>
      </c>
      <c r="AS96" s="72">
        <f t="shared" si="58"/>
        <v>0</v>
      </c>
      <c r="AT96" s="72">
        <f t="shared" si="58"/>
        <v>0</v>
      </c>
      <c r="AU96" s="72">
        <f t="shared" si="58"/>
        <v>0</v>
      </c>
      <c r="AV96" s="72">
        <f t="shared" si="58"/>
        <v>0</v>
      </c>
      <c r="AW96" s="72">
        <f t="shared" si="58"/>
        <v>0</v>
      </c>
      <c r="AX96" s="72">
        <f t="shared" si="58"/>
        <v>0</v>
      </c>
      <c r="AY96" s="72">
        <f t="shared" si="58"/>
        <v>0</v>
      </c>
      <c r="AZ96" s="72">
        <f t="shared" si="58"/>
        <v>0</v>
      </c>
      <c r="BA96" s="72">
        <f t="shared" si="58"/>
        <v>0</v>
      </c>
      <c r="BB96" s="72">
        <f t="shared" si="58"/>
        <v>0</v>
      </c>
      <c r="BC96" s="72">
        <f t="shared" si="58"/>
        <v>0</v>
      </c>
      <c r="BD96" s="72">
        <f t="shared" si="58"/>
        <v>0</v>
      </c>
      <c r="BE96" s="72">
        <f t="shared" si="58"/>
        <v>0</v>
      </c>
      <c r="BF96" s="72">
        <f t="shared" si="58"/>
        <v>0</v>
      </c>
      <c r="BG96" s="72">
        <f t="shared" si="58"/>
        <v>0</v>
      </c>
      <c r="BH96" s="72">
        <f t="shared" si="58"/>
        <v>0</v>
      </c>
      <c r="BI96" s="72">
        <f t="shared" si="58"/>
        <v>0</v>
      </c>
      <c r="BJ96" s="72">
        <f t="shared" si="58"/>
        <v>0</v>
      </c>
      <c r="BK96" s="72"/>
      <c r="BL96" s="72"/>
      <c r="BM96" s="35"/>
      <c r="BN96" s="72">
        <f t="shared" si="47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9">$N$20*(1-$B$5)/$B$3</f>
        <v>0</v>
      </c>
      <c r="P97" s="72">
        <f t="shared" si="59"/>
        <v>0</v>
      </c>
      <c r="Q97" s="72">
        <f t="shared" si="59"/>
        <v>0</v>
      </c>
      <c r="R97" s="72">
        <f t="shared" si="59"/>
        <v>0</v>
      </c>
      <c r="S97" s="72">
        <f t="shared" si="59"/>
        <v>0</v>
      </c>
      <c r="T97" s="72">
        <f t="shared" si="59"/>
        <v>0</v>
      </c>
      <c r="U97" s="72">
        <f t="shared" si="59"/>
        <v>0</v>
      </c>
      <c r="V97" s="72">
        <f t="shared" si="59"/>
        <v>0</v>
      </c>
      <c r="W97" s="72">
        <f t="shared" si="59"/>
        <v>0</v>
      </c>
      <c r="X97" s="72">
        <f t="shared" si="59"/>
        <v>0</v>
      </c>
      <c r="Y97" s="72">
        <f t="shared" si="59"/>
        <v>0</v>
      </c>
      <c r="Z97" s="72">
        <f t="shared" si="59"/>
        <v>0</v>
      </c>
      <c r="AA97" s="72">
        <f t="shared" si="59"/>
        <v>0</v>
      </c>
      <c r="AB97" s="72">
        <f t="shared" si="59"/>
        <v>0</v>
      </c>
      <c r="AC97" s="72">
        <f t="shared" si="59"/>
        <v>0</v>
      </c>
      <c r="AD97" s="72">
        <f t="shared" si="59"/>
        <v>0</v>
      </c>
      <c r="AE97" s="72">
        <f t="shared" si="59"/>
        <v>0</v>
      </c>
      <c r="AF97" s="72">
        <f t="shared" si="59"/>
        <v>0</v>
      </c>
      <c r="AG97" s="72">
        <f t="shared" si="59"/>
        <v>0</v>
      </c>
      <c r="AH97" s="72">
        <f t="shared" si="59"/>
        <v>0</v>
      </c>
      <c r="AI97" s="72">
        <f t="shared" si="59"/>
        <v>0</v>
      </c>
      <c r="AJ97" s="72">
        <f t="shared" si="59"/>
        <v>0</v>
      </c>
      <c r="AK97" s="72">
        <f t="shared" si="59"/>
        <v>0</v>
      </c>
      <c r="AL97" s="72">
        <f t="shared" si="59"/>
        <v>0</v>
      </c>
      <c r="AM97" s="72">
        <f t="shared" si="59"/>
        <v>0</v>
      </c>
      <c r="AN97" s="72">
        <f t="shared" si="59"/>
        <v>0</v>
      </c>
      <c r="AO97" s="72">
        <f t="shared" si="59"/>
        <v>0</v>
      </c>
      <c r="AP97" s="72">
        <f t="shared" si="59"/>
        <v>0</v>
      </c>
      <c r="AQ97" s="72">
        <f t="shared" si="59"/>
        <v>0</v>
      </c>
      <c r="AR97" s="72">
        <f t="shared" si="59"/>
        <v>0</v>
      </c>
      <c r="AS97" s="72">
        <f t="shared" si="59"/>
        <v>0</v>
      </c>
      <c r="AT97" s="72">
        <f t="shared" si="59"/>
        <v>0</v>
      </c>
      <c r="AU97" s="72">
        <f t="shared" si="59"/>
        <v>0</v>
      </c>
      <c r="AV97" s="72">
        <f t="shared" si="59"/>
        <v>0</v>
      </c>
      <c r="AW97" s="72">
        <f t="shared" si="59"/>
        <v>0</v>
      </c>
      <c r="AX97" s="72">
        <f t="shared" si="59"/>
        <v>0</v>
      </c>
      <c r="AY97" s="72">
        <f t="shared" si="59"/>
        <v>0</v>
      </c>
      <c r="AZ97" s="72">
        <f t="shared" si="59"/>
        <v>0</v>
      </c>
      <c r="BA97" s="72">
        <f t="shared" si="59"/>
        <v>0</v>
      </c>
      <c r="BB97" s="72">
        <f t="shared" si="59"/>
        <v>0</v>
      </c>
      <c r="BC97" s="72">
        <f t="shared" si="59"/>
        <v>0</v>
      </c>
      <c r="BD97" s="72">
        <f t="shared" si="59"/>
        <v>0</v>
      </c>
      <c r="BE97" s="72">
        <f t="shared" si="59"/>
        <v>0</v>
      </c>
      <c r="BF97" s="72">
        <f t="shared" si="59"/>
        <v>0</v>
      </c>
      <c r="BG97" s="72">
        <f t="shared" si="59"/>
        <v>0</v>
      </c>
      <c r="BH97" s="72">
        <f t="shared" si="59"/>
        <v>0</v>
      </c>
      <c r="BI97" s="72">
        <f t="shared" si="59"/>
        <v>0</v>
      </c>
      <c r="BJ97" s="72">
        <f t="shared" si="59"/>
        <v>0</v>
      </c>
      <c r="BK97" s="72">
        <f t="shared" si="59"/>
        <v>0</v>
      </c>
      <c r="BL97" s="72"/>
      <c r="BM97" s="35"/>
      <c r="BN97" s="72">
        <f t="shared" si="47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60">SUM(C85:C97)</f>
        <v>0</v>
      </c>
      <c r="D98" s="101">
        <f t="shared" si="60"/>
        <v>0</v>
      </c>
      <c r="E98" s="101">
        <f t="shared" si="60"/>
        <v>1.0538461448584999</v>
      </c>
      <c r="F98" s="101">
        <f t="shared" si="60"/>
        <v>1.0538461448584999</v>
      </c>
      <c r="G98" s="101">
        <f t="shared" si="60"/>
        <v>1.0538461448584999</v>
      </c>
      <c r="H98" s="101">
        <f t="shared" si="60"/>
        <v>1.0538461448584999</v>
      </c>
      <c r="I98" s="101">
        <f t="shared" si="60"/>
        <v>1.0538461448584999</v>
      </c>
      <c r="J98" s="101">
        <f t="shared" si="60"/>
        <v>1.0538461448584999</v>
      </c>
      <c r="K98" s="101">
        <f t="shared" si="60"/>
        <v>1.0538461448584999</v>
      </c>
      <c r="L98" s="101">
        <f t="shared" si="60"/>
        <v>1.0538461448584999</v>
      </c>
      <c r="M98" s="101">
        <f t="shared" si="60"/>
        <v>1.0538461448584999</v>
      </c>
      <c r="N98" s="101">
        <f t="shared" si="60"/>
        <v>1.0538461448584999</v>
      </c>
      <c r="O98" s="101">
        <f t="shared" si="60"/>
        <v>1.0538461448584999</v>
      </c>
      <c r="P98" s="101">
        <f t="shared" si="60"/>
        <v>1.0538461448584999</v>
      </c>
      <c r="Q98" s="101">
        <f t="shared" si="60"/>
        <v>1.0538461448584999</v>
      </c>
      <c r="R98" s="101">
        <f t="shared" si="60"/>
        <v>1.0538461448584999</v>
      </c>
      <c r="S98" s="101">
        <f t="shared" si="60"/>
        <v>1.0538461448584999</v>
      </c>
      <c r="T98" s="101">
        <f t="shared" si="60"/>
        <v>1.0538461448584999</v>
      </c>
      <c r="U98" s="101">
        <f t="shared" si="60"/>
        <v>1.0538461448584999</v>
      </c>
      <c r="V98" s="101">
        <f t="shared" si="60"/>
        <v>1.0538461448584999</v>
      </c>
      <c r="W98" s="101">
        <f t="shared" si="60"/>
        <v>1.0538461448584999</v>
      </c>
      <c r="X98" s="101">
        <f t="shared" si="60"/>
        <v>1.0538461448584999</v>
      </c>
      <c r="Y98" s="101">
        <f t="shared" si="60"/>
        <v>1.0538461448584999</v>
      </c>
      <c r="Z98" s="101">
        <f t="shared" si="60"/>
        <v>1.0538461448584999</v>
      </c>
      <c r="AA98" s="101">
        <f t="shared" si="60"/>
        <v>1.0538461448584999</v>
      </c>
      <c r="AB98" s="101">
        <f t="shared" si="60"/>
        <v>1.0538461448584999</v>
      </c>
      <c r="AC98" s="101">
        <f t="shared" si="60"/>
        <v>1.0538461448584999</v>
      </c>
      <c r="AD98" s="101">
        <f t="shared" si="60"/>
        <v>1.0538461448584999</v>
      </c>
      <c r="AE98" s="101">
        <f t="shared" si="60"/>
        <v>1.0538461448584999</v>
      </c>
      <c r="AF98" s="101">
        <f t="shared" si="60"/>
        <v>1.0538461448584999</v>
      </c>
      <c r="AG98" s="101">
        <f t="shared" si="60"/>
        <v>1.0538461448584999</v>
      </c>
      <c r="AH98" s="101">
        <f t="shared" si="60"/>
        <v>1.0538461448584999</v>
      </c>
      <c r="AI98" s="101">
        <f t="shared" si="60"/>
        <v>1.0538461448584999</v>
      </c>
      <c r="AJ98" s="101">
        <f t="shared" si="60"/>
        <v>1.0538461448584999</v>
      </c>
      <c r="AK98" s="101">
        <f t="shared" si="60"/>
        <v>1.0538461448584999</v>
      </c>
      <c r="AL98" s="101">
        <f t="shared" si="60"/>
        <v>1.0538461448584999</v>
      </c>
      <c r="AM98" s="101">
        <f t="shared" si="60"/>
        <v>1.0538461448584999</v>
      </c>
      <c r="AN98" s="101">
        <f t="shared" si="60"/>
        <v>1.0538461448584999</v>
      </c>
      <c r="AO98" s="101">
        <f t="shared" si="60"/>
        <v>1.0538461448584999</v>
      </c>
      <c r="AP98" s="101">
        <f t="shared" si="60"/>
        <v>1.0538461448584999</v>
      </c>
      <c r="AQ98" s="101">
        <f t="shared" si="60"/>
        <v>1.0538461448584999</v>
      </c>
      <c r="AR98" s="101">
        <f t="shared" si="60"/>
        <v>1.0538461448584999</v>
      </c>
      <c r="AS98" s="101">
        <f t="shared" si="60"/>
        <v>1.0538461448584999</v>
      </c>
      <c r="AT98" s="101">
        <f t="shared" si="60"/>
        <v>1.0538461448584999</v>
      </c>
      <c r="AU98" s="101">
        <f t="shared" si="60"/>
        <v>1.0538461448584999</v>
      </c>
      <c r="AV98" s="101">
        <f t="shared" si="60"/>
        <v>1.0538461448584999</v>
      </c>
      <c r="AW98" s="101">
        <f t="shared" si="60"/>
        <v>1.0538461448584999</v>
      </c>
      <c r="AX98" s="101">
        <f t="shared" si="60"/>
        <v>1.0538461448584999</v>
      </c>
      <c r="AY98" s="101">
        <f t="shared" si="60"/>
        <v>1.0538461448584999</v>
      </c>
      <c r="AZ98" s="101">
        <f t="shared" si="60"/>
        <v>1.0538461448584999</v>
      </c>
      <c r="BA98" s="101">
        <f t="shared" si="60"/>
        <v>1.0538461448584999</v>
      </c>
      <c r="BB98" s="101">
        <f t="shared" si="60"/>
        <v>1.0538461448584999</v>
      </c>
      <c r="BC98" s="101">
        <f t="shared" si="60"/>
        <v>0</v>
      </c>
      <c r="BD98" s="101">
        <f t="shared" si="60"/>
        <v>0</v>
      </c>
      <c r="BE98" s="101">
        <f t="shared" si="60"/>
        <v>0</v>
      </c>
      <c r="BF98" s="101">
        <f t="shared" si="60"/>
        <v>0</v>
      </c>
      <c r="BG98" s="101">
        <f t="shared" si="60"/>
        <v>0</v>
      </c>
      <c r="BH98" s="101">
        <f t="shared" si="60"/>
        <v>0</v>
      </c>
      <c r="BI98" s="101">
        <f t="shared" si="60"/>
        <v>0</v>
      </c>
      <c r="BJ98" s="101">
        <f t="shared" si="60"/>
        <v>0</v>
      </c>
      <c r="BK98" s="101">
        <f t="shared" si="60"/>
        <v>0</v>
      </c>
      <c r="BL98" s="101">
        <f t="shared" si="60"/>
        <v>0</v>
      </c>
      <c r="BM98" s="330"/>
      <c r="BN98" s="55">
        <f>SUM(BN85:BN97)</f>
        <v>52.692307242924947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61">$B$20/$B$3</f>
        <v>0</v>
      </c>
      <c r="C101" s="72">
        <f t="shared" si="61"/>
        <v>0</v>
      </c>
      <c r="D101" s="72">
        <f t="shared" si="61"/>
        <v>0</v>
      </c>
      <c r="E101" s="72">
        <f t="shared" si="61"/>
        <v>0</v>
      </c>
      <c r="F101" s="72">
        <f t="shared" si="61"/>
        <v>0</v>
      </c>
      <c r="G101" s="72">
        <f t="shared" si="61"/>
        <v>0</v>
      </c>
      <c r="H101" s="72">
        <f t="shared" si="61"/>
        <v>0</v>
      </c>
      <c r="I101" s="72">
        <f t="shared" si="61"/>
        <v>0</v>
      </c>
      <c r="J101" s="72">
        <f t="shared" si="61"/>
        <v>0</v>
      </c>
      <c r="K101" s="72">
        <f t="shared" si="61"/>
        <v>0</v>
      </c>
      <c r="L101" s="72">
        <f t="shared" si="61"/>
        <v>0</v>
      </c>
      <c r="M101" s="72">
        <f t="shared" si="61"/>
        <v>0</v>
      </c>
      <c r="N101" s="72">
        <f t="shared" si="61"/>
        <v>0</v>
      </c>
      <c r="O101" s="72">
        <f t="shared" si="61"/>
        <v>0</v>
      </c>
      <c r="P101" s="72">
        <f t="shared" si="61"/>
        <v>0</v>
      </c>
      <c r="Q101" s="72">
        <f t="shared" si="61"/>
        <v>0</v>
      </c>
      <c r="R101" s="72">
        <f t="shared" si="61"/>
        <v>0</v>
      </c>
      <c r="S101" s="72">
        <f t="shared" si="61"/>
        <v>0</v>
      </c>
      <c r="T101" s="72">
        <f t="shared" si="61"/>
        <v>0</v>
      </c>
      <c r="U101" s="72">
        <f t="shared" si="61"/>
        <v>0</v>
      </c>
      <c r="V101" s="72">
        <f t="shared" si="61"/>
        <v>0</v>
      </c>
      <c r="W101" s="72">
        <f t="shared" si="61"/>
        <v>0</v>
      </c>
      <c r="X101" s="72">
        <f t="shared" si="61"/>
        <v>0</v>
      </c>
      <c r="Y101" s="72">
        <f t="shared" si="61"/>
        <v>0</v>
      </c>
      <c r="Z101" s="72">
        <f t="shared" si="61"/>
        <v>0</v>
      </c>
      <c r="AA101" s="72"/>
      <c r="AB101" s="72"/>
      <c r="AC101" s="72">
        <f t="shared" si="61"/>
        <v>0</v>
      </c>
      <c r="AD101" s="72">
        <f t="shared" si="61"/>
        <v>0</v>
      </c>
      <c r="AE101" s="72">
        <f t="shared" si="61"/>
        <v>0</v>
      </c>
      <c r="AF101" s="72">
        <f t="shared" si="61"/>
        <v>0</v>
      </c>
      <c r="AG101" s="72">
        <f t="shared" si="61"/>
        <v>0</v>
      </c>
      <c r="AH101" s="72">
        <f t="shared" si="61"/>
        <v>0</v>
      </c>
      <c r="AI101" s="72">
        <f t="shared" si="61"/>
        <v>0</v>
      </c>
      <c r="AJ101" s="72">
        <f t="shared" si="61"/>
        <v>0</v>
      </c>
      <c r="AK101" s="72">
        <f t="shared" si="61"/>
        <v>0</v>
      </c>
      <c r="AL101" s="72">
        <f t="shared" si="61"/>
        <v>0</v>
      </c>
      <c r="AM101" s="72">
        <f t="shared" si="61"/>
        <v>0</v>
      </c>
      <c r="AN101" s="72">
        <f t="shared" si="61"/>
        <v>0</v>
      </c>
      <c r="AO101" s="72">
        <f t="shared" si="61"/>
        <v>0</v>
      </c>
      <c r="AP101" s="72">
        <f t="shared" si="61"/>
        <v>0</v>
      </c>
      <c r="AQ101" s="72">
        <f t="shared" si="61"/>
        <v>0</v>
      </c>
      <c r="AR101" s="72">
        <f t="shared" si="61"/>
        <v>0</v>
      </c>
      <c r="AS101" s="72">
        <f t="shared" si="61"/>
        <v>0</v>
      </c>
      <c r="AT101" s="72">
        <f t="shared" si="61"/>
        <v>0</v>
      </c>
      <c r="AU101" s="72">
        <f t="shared" si="61"/>
        <v>0</v>
      </c>
      <c r="AV101" s="72">
        <f t="shared" si="61"/>
        <v>0</v>
      </c>
      <c r="AW101" s="72">
        <f t="shared" si="61"/>
        <v>0</v>
      </c>
      <c r="AX101" s="72">
        <f t="shared" si="61"/>
        <v>0</v>
      </c>
      <c r="AY101" s="72">
        <f t="shared" si="61"/>
        <v>0</v>
      </c>
      <c r="AZ101" s="72">
        <f t="shared" si="61"/>
        <v>0</v>
      </c>
      <c r="BA101" s="72">
        <f t="shared" si="61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62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63">$C$20/$B$3</f>
        <v>0</v>
      </c>
      <c r="D102" s="72">
        <f t="shared" si="63"/>
        <v>0</v>
      </c>
      <c r="E102" s="72">
        <f t="shared" si="63"/>
        <v>0</v>
      </c>
      <c r="F102" s="72">
        <f t="shared" si="63"/>
        <v>0</v>
      </c>
      <c r="G102" s="72">
        <f t="shared" si="63"/>
        <v>0</v>
      </c>
      <c r="H102" s="72">
        <f t="shared" si="63"/>
        <v>0</v>
      </c>
      <c r="I102" s="72">
        <f t="shared" si="63"/>
        <v>0</v>
      </c>
      <c r="J102" s="72">
        <f t="shared" si="63"/>
        <v>0</v>
      </c>
      <c r="K102" s="72">
        <f t="shared" si="63"/>
        <v>0</v>
      </c>
      <c r="L102" s="72">
        <f t="shared" si="63"/>
        <v>0</v>
      </c>
      <c r="M102" s="72">
        <f t="shared" si="63"/>
        <v>0</v>
      </c>
      <c r="N102" s="72">
        <f t="shared" si="63"/>
        <v>0</v>
      </c>
      <c r="O102" s="72">
        <f t="shared" si="63"/>
        <v>0</v>
      </c>
      <c r="P102" s="72">
        <f t="shared" si="63"/>
        <v>0</v>
      </c>
      <c r="Q102" s="72">
        <f t="shared" si="63"/>
        <v>0</v>
      </c>
      <c r="R102" s="72">
        <f t="shared" si="63"/>
        <v>0</v>
      </c>
      <c r="S102" s="72">
        <f t="shared" si="63"/>
        <v>0</v>
      </c>
      <c r="T102" s="72">
        <f t="shared" si="63"/>
        <v>0</v>
      </c>
      <c r="U102" s="72">
        <f t="shared" si="63"/>
        <v>0</v>
      </c>
      <c r="V102" s="72">
        <f t="shared" si="63"/>
        <v>0</v>
      </c>
      <c r="W102" s="72">
        <f t="shared" si="63"/>
        <v>0</v>
      </c>
      <c r="X102" s="72">
        <f t="shared" si="63"/>
        <v>0</v>
      </c>
      <c r="Y102" s="72">
        <f t="shared" si="63"/>
        <v>0</v>
      </c>
      <c r="Z102" s="72">
        <f t="shared" si="63"/>
        <v>0</v>
      </c>
      <c r="AA102" s="72">
        <f t="shared" si="63"/>
        <v>0</v>
      </c>
      <c r="AB102" s="72"/>
      <c r="AC102" s="72">
        <f t="shared" si="63"/>
        <v>0</v>
      </c>
      <c r="AD102" s="72">
        <f t="shared" si="63"/>
        <v>0</v>
      </c>
      <c r="AE102" s="72">
        <f t="shared" si="63"/>
        <v>0</v>
      </c>
      <c r="AF102" s="72">
        <f t="shared" si="63"/>
        <v>0</v>
      </c>
      <c r="AG102" s="72">
        <f t="shared" si="63"/>
        <v>0</v>
      </c>
      <c r="AH102" s="72">
        <f t="shared" si="63"/>
        <v>0</v>
      </c>
      <c r="AI102" s="72">
        <f t="shared" si="63"/>
        <v>0</v>
      </c>
      <c r="AJ102" s="72">
        <f t="shared" si="63"/>
        <v>0</v>
      </c>
      <c r="AK102" s="72">
        <f t="shared" si="63"/>
        <v>0</v>
      </c>
      <c r="AL102" s="72">
        <f t="shared" si="63"/>
        <v>0</v>
      </c>
      <c r="AM102" s="72">
        <f t="shared" si="63"/>
        <v>0</v>
      </c>
      <c r="AN102" s="72">
        <f t="shared" si="63"/>
        <v>0</v>
      </c>
      <c r="AO102" s="72">
        <f t="shared" si="63"/>
        <v>0</v>
      </c>
      <c r="AP102" s="72">
        <f t="shared" si="63"/>
        <v>0</v>
      </c>
      <c r="AQ102" s="72">
        <f t="shared" si="63"/>
        <v>0</v>
      </c>
      <c r="AR102" s="72">
        <f t="shared" si="63"/>
        <v>0</v>
      </c>
      <c r="AS102" s="72">
        <f t="shared" si="63"/>
        <v>0</v>
      </c>
      <c r="AT102" s="72">
        <f t="shared" si="63"/>
        <v>0</v>
      </c>
      <c r="AU102" s="72">
        <f t="shared" si="63"/>
        <v>0</v>
      </c>
      <c r="AV102" s="72">
        <f t="shared" si="63"/>
        <v>0</v>
      </c>
      <c r="AW102" s="72">
        <f t="shared" si="63"/>
        <v>0</v>
      </c>
      <c r="AX102" s="72">
        <f t="shared" si="63"/>
        <v>0</v>
      </c>
      <c r="AY102" s="72">
        <f t="shared" si="63"/>
        <v>0</v>
      </c>
      <c r="AZ102" s="72">
        <f t="shared" si="63"/>
        <v>0</v>
      </c>
      <c r="BA102" s="72">
        <f t="shared" si="63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62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4">$D$20/$B$3</f>
        <v>0</v>
      </c>
      <c r="E103" s="72">
        <f t="shared" si="64"/>
        <v>0</v>
      </c>
      <c r="F103" s="72">
        <f t="shared" si="64"/>
        <v>0</v>
      </c>
      <c r="G103" s="72">
        <f t="shared" si="64"/>
        <v>0</v>
      </c>
      <c r="H103" s="72">
        <f t="shared" si="64"/>
        <v>0</v>
      </c>
      <c r="I103" s="72">
        <f t="shared" si="64"/>
        <v>0</v>
      </c>
      <c r="J103" s="72">
        <f t="shared" si="64"/>
        <v>0</v>
      </c>
      <c r="K103" s="72">
        <f t="shared" si="64"/>
        <v>0</v>
      </c>
      <c r="L103" s="72">
        <f t="shared" si="64"/>
        <v>0</v>
      </c>
      <c r="M103" s="72">
        <f t="shared" si="64"/>
        <v>0</v>
      </c>
      <c r="N103" s="72">
        <f t="shared" si="64"/>
        <v>0</v>
      </c>
      <c r="O103" s="72">
        <f t="shared" si="64"/>
        <v>0</v>
      </c>
      <c r="P103" s="72">
        <f t="shared" si="64"/>
        <v>0</v>
      </c>
      <c r="Q103" s="72">
        <f t="shared" si="64"/>
        <v>0</v>
      </c>
      <c r="R103" s="72">
        <f t="shared" si="64"/>
        <v>0</v>
      </c>
      <c r="S103" s="72">
        <f t="shared" si="64"/>
        <v>0</v>
      </c>
      <c r="T103" s="72">
        <f t="shared" si="64"/>
        <v>0</v>
      </c>
      <c r="U103" s="72">
        <f t="shared" si="64"/>
        <v>0</v>
      </c>
      <c r="V103" s="72">
        <f t="shared" si="64"/>
        <v>0</v>
      </c>
      <c r="W103" s="72">
        <f t="shared" si="64"/>
        <v>0</v>
      </c>
      <c r="X103" s="72">
        <f t="shared" si="64"/>
        <v>0</v>
      </c>
      <c r="Y103" s="72">
        <f t="shared" si="64"/>
        <v>0</v>
      </c>
      <c r="Z103" s="72">
        <f t="shared" si="64"/>
        <v>0</v>
      </c>
      <c r="AA103" s="72">
        <f t="shared" si="64"/>
        <v>0</v>
      </c>
      <c r="AB103" s="72">
        <f t="shared" si="64"/>
        <v>0</v>
      </c>
      <c r="AC103" s="72">
        <f t="shared" si="64"/>
        <v>0</v>
      </c>
      <c r="AD103" s="72">
        <f t="shared" si="64"/>
        <v>0</v>
      </c>
      <c r="AE103" s="72">
        <f t="shared" si="64"/>
        <v>0</v>
      </c>
      <c r="AF103" s="72">
        <f t="shared" si="64"/>
        <v>0</v>
      </c>
      <c r="AG103" s="72">
        <f t="shared" si="64"/>
        <v>0</v>
      </c>
      <c r="AH103" s="72">
        <f t="shared" si="64"/>
        <v>0</v>
      </c>
      <c r="AI103" s="72">
        <f t="shared" si="64"/>
        <v>0</v>
      </c>
      <c r="AJ103" s="72">
        <f t="shared" si="64"/>
        <v>0</v>
      </c>
      <c r="AK103" s="72">
        <f t="shared" si="64"/>
        <v>0</v>
      </c>
      <c r="AL103" s="72">
        <f t="shared" si="64"/>
        <v>0</v>
      </c>
      <c r="AM103" s="72">
        <f t="shared" si="64"/>
        <v>0</v>
      </c>
      <c r="AN103" s="72">
        <f t="shared" si="64"/>
        <v>0</v>
      </c>
      <c r="AO103" s="72">
        <f t="shared" si="64"/>
        <v>0</v>
      </c>
      <c r="AP103" s="72">
        <f t="shared" si="64"/>
        <v>0</v>
      </c>
      <c r="AQ103" s="72">
        <f t="shared" si="64"/>
        <v>0</v>
      </c>
      <c r="AR103" s="72">
        <f t="shared" si="64"/>
        <v>0</v>
      </c>
      <c r="AS103" s="72">
        <f t="shared" si="64"/>
        <v>0</v>
      </c>
      <c r="AT103" s="72">
        <f t="shared" si="64"/>
        <v>0</v>
      </c>
      <c r="AU103" s="72">
        <f t="shared" si="64"/>
        <v>0</v>
      </c>
      <c r="AV103" s="72">
        <f t="shared" si="64"/>
        <v>0</v>
      </c>
      <c r="AW103" s="72">
        <f t="shared" si="64"/>
        <v>0</v>
      </c>
      <c r="AX103" s="72">
        <f t="shared" si="64"/>
        <v>0</v>
      </c>
      <c r="AY103" s="72">
        <f t="shared" si="64"/>
        <v>0</v>
      </c>
      <c r="AZ103" s="72">
        <f t="shared" si="64"/>
        <v>0</v>
      </c>
      <c r="BA103" s="72">
        <f t="shared" si="64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62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5">$E$20/$B$3</f>
        <v>0.8430769158868</v>
      </c>
      <c r="F104" s="72">
        <f t="shared" si="65"/>
        <v>0.8430769158868</v>
      </c>
      <c r="G104" s="72">
        <f t="shared" si="65"/>
        <v>0.8430769158868</v>
      </c>
      <c r="H104" s="72">
        <f t="shared" si="65"/>
        <v>0.8430769158868</v>
      </c>
      <c r="I104" s="72">
        <f t="shared" si="65"/>
        <v>0.8430769158868</v>
      </c>
      <c r="J104" s="72">
        <f t="shared" si="65"/>
        <v>0.8430769158868</v>
      </c>
      <c r="K104" s="72">
        <f t="shared" si="65"/>
        <v>0.8430769158868</v>
      </c>
      <c r="L104" s="72">
        <f t="shared" si="65"/>
        <v>0.8430769158868</v>
      </c>
      <c r="M104" s="72">
        <f t="shared" si="65"/>
        <v>0.8430769158868</v>
      </c>
      <c r="N104" s="72">
        <f t="shared" si="65"/>
        <v>0.8430769158868</v>
      </c>
      <c r="O104" s="72">
        <f t="shared" si="65"/>
        <v>0.8430769158868</v>
      </c>
      <c r="P104" s="72">
        <f t="shared" si="65"/>
        <v>0.8430769158868</v>
      </c>
      <c r="Q104" s="72">
        <f t="shared" si="65"/>
        <v>0.8430769158868</v>
      </c>
      <c r="R104" s="72">
        <f t="shared" si="65"/>
        <v>0.8430769158868</v>
      </c>
      <c r="S104" s="72">
        <f t="shared" si="65"/>
        <v>0.8430769158868</v>
      </c>
      <c r="T104" s="72">
        <f t="shared" si="65"/>
        <v>0.8430769158868</v>
      </c>
      <c r="U104" s="72">
        <f t="shared" si="65"/>
        <v>0.8430769158868</v>
      </c>
      <c r="V104" s="72">
        <f t="shared" si="65"/>
        <v>0.8430769158868</v>
      </c>
      <c r="W104" s="72">
        <f t="shared" si="65"/>
        <v>0.8430769158868</v>
      </c>
      <c r="X104" s="72">
        <f t="shared" si="65"/>
        <v>0.8430769158868</v>
      </c>
      <c r="Y104" s="72">
        <f t="shared" si="65"/>
        <v>0.8430769158868</v>
      </c>
      <c r="Z104" s="72">
        <f t="shared" si="65"/>
        <v>0.8430769158868</v>
      </c>
      <c r="AA104" s="72">
        <f t="shared" si="65"/>
        <v>0.8430769158868</v>
      </c>
      <c r="AB104" s="72">
        <f t="shared" si="65"/>
        <v>0.8430769158868</v>
      </c>
      <c r="AC104" s="72">
        <f t="shared" si="65"/>
        <v>0.8430769158868</v>
      </c>
      <c r="AD104" s="72">
        <f t="shared" si="65"/>
        <v>0.8430769158868</v>
      </c>
      <c r="AE104" s="72">
        <f t="shared" si="65"/>
        <v>0.8430769158868</v>
      </c>
      <c r="AF104" s="72">
        <f t="shared" si="65"/>
        <v>0.8430769158868</v>
      </c>
      <c r="AG104" s="72">
        <f t="shared" si="65"/>
        <v>0.8430769158868</v>
      </c>
      <c r="AH104" s="72">
        <f t="shared" si="65"/>
        <v>0.8430769158868</v>
      </c>
      <c r="AI104" s="72">
        <f t="shared" si="65"/>
        <v>0.8430769158868</v>
      </c>
      <c r="AJ104" s="72">
        <f t="shared" si="65"/>
        <v>0.8430769158868</v>
      </c>
      <c r="AK104" s="72">
        <f t="shared" si="65"/>
        <v>0.8430769158868</v>
      </c>
      <c r="AL104" s="72">
        <f t="shared" si="65"/>
        <v>0.8430769158868</v>
      </c>
      <c r="AM104" s="72">
        <f t="shared" si="65"/>
        <v>0.8430769158868</v>
      </c>
      <c r="AN104" s="72">
        <f t="shared" si="65"/>
        <v>0.8430769158868</v>
      </c>
      <c r="AO104" s="72">
        <f t="shared" si="65"/>
        <v>0.8430769158868</v>
      </c>
      <c r="AP104" s="72">
        <f t="shared" si="65"/>
        <v>0.8430769158868</v>
      </c>
      <c r="AQ104" s="72">
        <f t="shared" si="65"/>
        <v>0.8430769158868</v>
      </c>
      <c r="AR104" s="72">
        <f t="shared" si="65"/>
        <v>0.8430769158868</v>
      </c>
      <c r="AS104" s="72">
        <f t="shared" si="65"/>
        <v>0.8430769158868</v>
      </c>
      <c r="AT104" s="72">
        <f t="shared" si="65"/>
        <v>0.8430769158868</v>
      </c>
      <c r="AU104" s="72">
        <f t="shared" si="65"/>
        <v>0.8430769158868</v>
      </c>
      <c r="AV104" s="72">
        <f t="shared" si="65"/>
        <v>0.8430769158868</v>
      </c>
      <c r="AW104" s="72">
        <f t="shared" si="65"/>
        <v>0.8430769158868</v>
      </c>
      <c r="AX104" s="72">
        <f t="shared" si="65"/>
        <v>0.8430769158868</v>
      </c>
      <c r="AY104" s="72">
        <f t="shared" si="65"/>
        <v>0.8430769158868</v>
      </c>
      <c r="AZ104" s="72">
        <f t="shared" si="65"/>
        <v>0.8430769158868</v>
      </c>
      <c r="BA104" s="72">
        <f t="shared" si="65"/>
        <v>0.8430769158868</v>
      </c>
      <c r="BB104" s="72">
        <f t="shared" si="65"/>
        <v>0.8430769158868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62"/>
        <v>42.153845794339979</v>
      </c>
      <c r="BO104" s="321">
        <f>-E14</f>
        <v>42.15384579434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6">$F$20/$B$3</f>
        <v>0</v>
      </c>
      <c r="G105" s="72">
        <f t="shared" si="66"/>
        <v>0</v>
      </c>
      <c r="H105" s="72">
        <f t="shared" si="66"/>
        <v>0</v>
      </c>
      <c r="I105" s="72">
        <f t="shared" si="66"/>
        <v>0</v>
      </c>
      <c r="J105" s="72">
        <f t="shared" si="66"/>
        <v>0</v>
      </c>
      <c r="K105" s="72">
        <f t="shared" si="66"/>
        <v>0</v>
      </c>
      <c r="L105" s="72">
        <f t="shared" si="66"/>
        <v>0</v>
      </c>
      <c r="M105" s="72">
        <f t="shared" si="66"/>
        <v>0</v>
      </c>
      <c r="N105" s="72">
        <f t="shared" si="66"/>
        <v>0</v>
      </c>
      <c r="O105" s="72">
        <f t="shared" si="66"/>
        <v>0</v>
      </c>
      <c r="P105" s="72">
        <f t="shared" si="66"/>
        <v>0</v>
      </c>
      <c r="Q105" s="72">
        <f t="shared" si="66"/>
        <v>0</v>
      </c>
      <c r="R105" s="72">
        <f t="shared" si="66"/>
        <v>0</v>
      </c>
      <c r="S105" s="72">
        <f t="shared" si="66"/>
        <v>0</v>
      </c>
      <c r="T105" s="72">
        <f t="shared" si="66"/>
        <v>0</v>
      </c>
      <c r="U105" s="72">
        <f t="shared" si="66"/>
        <v>0</v>
      </c>
      <c r="V105" s="72">
        <f t="shared" si="66"/>
        <v>0</v>
      </c>
      <c r="W105" s="72">
        <f t="shared" si="66"/>
        <v>0</v>
      </c>
      <c r="X105" s="72">
        <f t="shared" si="66"/>
        <v>0</v>
      </c>
      <c r="Y105" s="72">
        <f t="shared" si="66"/>
        <v>0</v>
      </c>
      <c r="Z105" s="72">
        <f t="shared" si="66"/>
        <v>0</v>
      </c>
      <c r="AA105" s="72">
        <f t="shared" si="66"/>
        <v>0</v>
      </c>
      <c r="AB105" s="72">
        <f t="shared" si="66"/>
        <v>0</v>
      </c>
      <c r="AC105" s="72">
        <f t="shared" si="66"/>
        <v>0</v>
      </c>
      <c r="AD105" s="72">
        <f t="shared" si="66"/>
        <v>0</v>
      </c>
      <c r="AE105" s="72">
        <f t="shared" si="66"/>
        <v>0</v>
      </c>
      <c r="AF105" s="72">
        <f t="shared" si="66"/>
        <v>0</v>
      </c>
      <c r="AG105" s="72">
        <f t="shared" si="66"/>
        <v>0</v>
      </c>
      <c r="AH105" s="72">
        <f t="shared" si="66"/>
        <v>0</v>
      </c>
      <c r="AI105" s="72">
        <f t="shared" si="66"/>
        <v>0</v>
      </c>
      <c r="AJ105" s="72">
        <f t="shared" si="66"/>
        <v>0</v>
      </c>
      <c r="AK105" s="72">
        <f t="shared" si="66"/>
        <v>0</v>
      </c>
      <c r="AL105" s="72">
        <f t="shared" si="66"/>
        <v>0</v>
      </c>
      <c r="AM105" s="72">
        <f t="shared" si="66"/>
        <v>0</v>
      </c>
      <c r="AN105" s="72">
        <f t="shared" si="66"/>
        <v>0</v>
      </c>
      <c r="AO105" s="72">
        <f t="shared" si="66"/>
        <v>0</v>
      </c>
      <c r="AP105" s="72">
        <f t="shared" si="66"/>
        <v>0</v>
      </c>
      <c r="AQ105" s="72">
        <f t="shared" si="66"/>
        <v>0</v>
      </c>
      <c r="AR105" s="72">
        <f t="shared" si="66"/>
        <v>0</v>
      </c>
      <c r="AS105" s="72">
        <f t="shared" si="66"/>
        <v>0</v>
      </c>
      <c r="AT105" s="72">
        <f t="shared" si="66"/>
        <v>0</v>
      </c>
      <c r="AU105" s="72">
        <f t="shared" si="66"/>
        <v>0</v>
      </c>
      <c r="AV105" s="72">
        <f t="shared" si="66"/>
        <v>0</v>
      </c>
      <c r="AW105" s="72">
        <f t="shared" si="66"/>
        <v>0</v>
      </c>
      <c r="AX105" s="72">
        <f t="shared" si="66"/>
        <v>0</v>
      </c>
      <c r="AY105" s="72">
        <f t="shared" si="66"/>
        <v>0</v>
      </c>
      <c r="AZ105" s="72">
        <f t="shared" si="66"/>
        <v>0</v>
      </c>
      <c r="BA105" s="72">
        <f t="shared" si="66"/>
        <v>0</v>
      </c>
      <c r="BB105" s="72">
        <f t="shared" si="66"/>
        <v>0</v>
      </c>
      <c r="BC105" s="72">
        <f t="shared" si="66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62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7">$G$20/$B$3</f>
        <v>0</v>
      </c>
      <c r="H106" s="72">
        <f t="shared" si="67"/>
        <v>0</v>
      </c>
      <c r="I106" s="72">
        <f t="shared" si="67"/>
        <v>0</v>
      </c>
      <c r="J106" s="72">
        <f t="shared" si="67"/>
        <v>0</v>
      </c>
      <c r="K106" s="72">
        <f t="shared" si="67"/>
        <v>0</v>
      </c>
      <c r="L106" s="72">
        <f t="shared" si="67"/>
        <v>0</v>
      </c>
      <c r="M106" s="72">
        <f t="shared" si="67"/>
        <v>0</v>
      </c>
      <c r="N106" s="72">
        <f t="shared" si="67"/>
        <v>0</v>
      </c>
      <c r="O106" s="72">
        <f t="shared" si="67"/>
        <v>0</v>
      </c>
      <c r="P106" s="72">
        <f t="shared" si="67"/>
        <v>0</v>
      </c>
      <c r="Q106" s="72">
        <f t="shared" si="67"/>
        <v>0</v>
      </c>
      <c r="R106" s="72">
        <f t="shared" si="67"/>
        <v>0</v>
      </c>
      <c r="S106" s="72">
        <f t="shared" si="67"/>
        <v>0</v>
      </c>
      <c r="T106" s="72">
        <f t="shared" si="67"/>
        <v>0</v>
      </c>
      <c r="U106" s="72">
        <f t="shared" si="67"/>
        <v>0</v>
      </c>
      <c r="V106" s="72">
        <f t="shared" si="67"/>
        <v>0</v>
      </c>
      <c r="W106" s="72">
        <f t="shared" si="67"/>
        <v>0</v>
      </c>
      <c r="X106" s="72">
        <f t="shared" si="67"/>
        <v>0</v>
      </c>
      <c r="Y106" s="72">
        <f t="shared" si="67"/>
        <v>0</v>
      </c>
      <c r="Z106" s="72">
        <f t="shared" si="67"/>
        <v>0</v>
      </c>
      <c r="AA106" s="72">
        <f t="shared" si="67"/>
        <v>0</v>
      </c>
      <c r="AB106" s="72">
        <f t="shared" si="67"/>
        <v>0</v>
      </c>
      <c r="AC106" s="72">
        <f t="shared" si="67"/>
        <v>0</v>
      </c>
      <c r="AD106" s="72">
        <f t="shared" si="67"/>
        <v>0</v>
      </c>
      <c r="AE106" s="72">
        <f t="shared" si="67"/>
        <v>0</v>
      </c>
      <c r="AF106" s="72">
        <f t="shared" si="67"/>
        <v>0</v>
      </c>
      <c r="AG106" s="72">
        <f t="shared" si="67"/>
        <v>0</v>
      </c>
      <c r="AH106" s="72">
        <f t="shared" si="67"/>
        <v>0</v>
      </c>
      <c r="AI106" s="72">
        <f t="shared" si="67"/>
        <v>0</v>
      </c>
      <c r="AJ106" s="72">
        <f t="shared" si="67"/>
        <v>0</v>
      </c>
      <c r="AK106" s="72">
        <f t="shared" si="67"/>
        <v>0</v>
      </c>
      <c r="AL106" s="72">
        <f t="shared" si="67"/>
        <v>0</v>
      </c>
      <c r="AM106" s="72">
        <f t="shared" si="67"/>
        <v>0</v>
      </c>
      <c r="AN106" s="72">
        <f t="shared" si="67"/>
        <v>0</v>
      </c>
      <c r="AO106" s="72">
        <f t="shared" si="67"/>
        <v>0</v>
      </c>
      <c r="AP106" s="72">
        <f t="shared" si="67"/>
        <v>0</v>
      </c>
      <c r="AQ106" s="72">
        <f t="shared" si="67"/>
        <v>0</v>
      </c>
      <c r="AR106" s="72">
        <f t="shared" si="67"/>
        <v>0</v>
      </c>
      <c r="AS106" s="72">
        <f t="shared" si="67"/>
        <v>0</v>
      </c>
      <c r="AT106" s="72">
        <f t="shared" si="67"/>
        <v>0</v>
      </c>
      <c r="AU106" s="72">
        <f t="shared" si="67"/>
        <v>0</v>
      </c>
      <c r="AV106" s="72">
        <f t="shared" si="67"/>
        <v>0</v>
      </c>
      <c r="AW106" s="72">
        <f t="shared" si="67"/>
        <v>0</v>
      </c>
      <c r="AX106" s="72">
        <f t="shared" si="67"/>
        <v>0</v>
      </c>
      <c r="AY106" s="72">
        <f t="shared" si="67"/>
        <v>0</v>
      </c>
      <c r="AZ106" s="72">
        <f t="shared" si="67"/>
        <v>0</v>
      </c>
      <c r="BA106" s="72">
        <f t="shared" si="67"/>
        <v>0</v>
      </c>
      <c r="BB106" s="72">
        <f t="shared" si="67"/>
        <v>0</v>
      </c>
      <c r="BC106" s="72">
        <f t="shared" si="67"/>
        <v>0</v>
      </c>
      <c r="BD106" s="72">
        <f t="shared" si="67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62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8">$H$20/$B$3</f>
        <v>0</v>
      </c>
      <c r="I107" s="72">
        <f t="shared" si="68"/>
        <v>0</v>
      </c>
      <c r="J107" s="72">
        <f t="shared" si="68"/>
        <v>0</v>
      </c>
      <c r="K107" s="72">
        <f t="shared" si="68"/>
        <v>0</v>
      </c>
      <c r="L107" s="72">
        <f t="shared" si="68"/>
        <v>0</v>
      </c>
      <c r="M107" s="72">
        <f t="shared" si="68"/>
        <v>0</v>
      </c>
      <c r="N107" s="72">
        <f t="shared" si="68"/>
        <v>0</v>
      </c>
      <c r="O107" s="72">
        <f t="shared" si="68"/>
        <v>0</v>
      </c>
      <c r="P107" s="72">
        <f t="shared" si="68"/>
        <v>0</v>
      </c>
      <c r="Q107" s="72">
        <f t="shared" si="68"/>
        <v>0</v>
      </c>
      <c r="R107" s="72">
        <f t="shared" si="68"/>
        <v>0</v>
      </c>
      <c r="S107" s="72">
        <f t="shared" si="68"/>
        <v>0</v>
      </c>
      <c r="T107" s="72">
        <f t="shared" si="68"/>
        <v>0</v>
      </c>
      <c r="U107" s="72">
        <f t="shared" si="68"/>
        <v>0</v>
      </c>
      <c r="V107" s="72">
        <f t="shared" si="68"/>
        <v>0</v>
      </c>
      <c r="W107" s="72">
        <f t="shared" si="68"/>
        <v>0</v>
      </c>
      <c r="X107" s="72">
        <f t="shared" si="68"/>
        <v>0</v>
      </c>
      <c r="Y107" s="72">
        <f t="shared" si="68"/>
        <v>0</v>
      </c>
      <c r="Z107" s="72">
        <f t="shared" si="68"/>
        <v>0</v>
      </c>
      <c r="AA107" s="72">
        <f t="shared" si="68"/>
        <v>0</v>
      </c>
      <c r="AB107" s="72">
        <f t="shared" si="68"/>
        <v>0</v>
      </c>
      <c r="AC107" s="72">
        <f t="shared" si="68"/>
        <v>0</v>
      </c>
      <c r="AD107" s="72">
        <f t="shared" si="68"/>
        <v>0</v>
      </c>
      <c r="AE107" s="72">
        <f t="shared" si="68"/>
        <v>0</v>
      </c>
      <c r="AF107" s="72">
        <f t="shared" si="68"/>
        <v>0</v>
      </c>
      <c r="AG107" s="72">
        <f t="shared" si="68"/>
        <v>0</v>
      </c>
      <c r="AH107" s="72">
        <f t="shared" si="68"/>
        <v>0</v>
      </c>
      <c r="AI107" s="72">
        <f t="shared" si="68"/>
        <v>0</v>
      </c>
      <c r="AJ107" s="72">
        <f t="shared" si="68"/>
        <v>0</v>
      </c>
      <c r="AK107" s="72">
        <f t="shared" si="68"/>
        <v>0</v>
      </c>
      <c r="AL107" s="72">
        <f t="shared" si="68"/>
        <v>0</v>
      </c>
      <c r="AM107" s="72">
        <f t="shared" si="68"/>
        <v>0</v>
      </c>
      <c r="AN107" s="72">
        <f t="shared" si="68"/>
        <v>0</v>
      </c>
      <c r="AO107" s="72">
        <f t="shared" si="68"/>
        <v>0</v>
      </c>
      <c r="AP107" s="72">
        <f t="shared" si="68"/>
        <v>0</v>
      </c>
      <c r="AQ107" s="72">
        <f t="shared" si="68"/>
        <v>0</v>
      </c>
      <c r="AR107" s="72">
        <f t="shared" si="68"/>
        <v>0</v>
      </c>
      <c r="AS107" s="72">
        <f t="shared" si="68"/>
        <v>0</v>
      </c>
      <c r="AT107" s="72">
        <f t="shared" si="68"/>
        <v>0</v>
      </c>
      <c r="AU107" s="72">
        <f t="shared" si="68"/>
        <v>0</v>
      </c>
      <c r="AV107" s="72">
        <f t="shared" si="68"/>
        <v>0</v>
      </c>
      <c r="AW107" s="72">
        <f t="shared" si="68"/>
        <v>0</v>
      </c>
      <c r="AX107" s="72">
        <f t="shared" si="68"/>
        <v>0</v>
      </c>
      <c r="AY107" s="72">
        <f t="shared" si="68"/>
        <v>0</v>
      </c>
      <c r="AZ107" s="72">
        <f t="shared" si="68"/>
        <v>0</v>
      </c>
      <c r="BA107" s="72">
        <f t="shared" si="68"/>
        <v>0</v>
      </c>
      <c r="BB107" s="72">
        <f t="shared" si="68"/>
        <v>0</v>
      </c>
      <c r="BC107" s="72">
        <f t="shared" si="68"/>
        <v>0</v>
      </c>
      <c r="BD107" s="72">
        <f t="shared" si="68"/>
        <v>0</v>
      </c>
      <c r="BE107" s="72">
        <f t="shared" si="68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62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9">$I$20/$B$3</f>
        <v>0</v>
      </c>
      <c r="J108" s="72">
        <f t="shared" si="69"/>
        <v>0</v>
      </c>
      <c r="K108" s="72">
        <f t="shared" si="69"/>
        <v>0</v>
      </c>
      <c r="L108" s="72">
        <f t="shared" si="69"/>
        <v>0</v>
      </c>
      <c r="M108" s="72">
        <f t="shared" si="69"/>
        <v>0</v>
      </c>
      <c r="N108" s="72">
        <f t="shared" si="69"/>
        <v>0</v>
      </c>
      <c r="O108" s="72">
        <f t="shared" si="69"/>
        <v>0</v>
      </c>
      <c r="P108" s="72">
        <f t="shared" si="69"/>
        <v>0</v>
      </c>
      <c r="Q108" s="72">
        <f t="shared" si="69"/>
        <v>0</v>
      </c>
      <c r="R108" s="72">
        <f t="shared" si="69"/>
        <v>0</v>
      </c>
      <c r="S108" s="72">
        <f t="shared" si="69"/>
        <v>0</v>
      </c>
      <c r="T108" s="72">
        <f t="shared" si="69"/>
        <v>0</v>
      </c>
      <c r="U108" s="72">
        <f t="shared" si="69"/>
        <v>0</v>
      </c>
      <c r="V108" s="72">
        <f t="shared" si="69"/>
        <v>0</v>
      </c>
      <c r="W108" s="72">
        <f t="shared" si="69"/>
        <v>0</v>
      </c>
      <c r="X108" s="72">
        <f t="shared" si="69"/>
        <v>0</v>
      </c>
      <c r="Y108" s="72">
        <f t="shared" si="69"/>
        <v>0</v>
      </c>
      <c r="Z108" s="72">
        <f t="shared" si="69"/>
        <v>0</v>
      </c>
      <c r="AA108" s="72">
        <f t="shared" si="69"/>
        <v>0</v>
      </c>
      <c r="AB108" s="72">
        <f t="shared" si="69"/>
        <v>0</v>
      </c>
      <c r="AC108" s="72">
        <f t="shared" si="69"/>
        <v>0</v>
      </c>
      <c r="AD108" s="72">
        <f t="shared" si="69"/>
        <v>0</v>
      </c>
      <c r="AE108" s="72">
        <f t="shared" si="69"/>
        <v>0</v>
      </c>
      <c r="AF108" s="72">
        <f t="shared" si="69"/>
        <v>0</v>
      </c>
      <c r="AG108" s="72">
        <f t="shared" si="69"/>
        <v>0</v>
      </c>
      <c r="AH108" s="72">
        <f t="shared" si="69"/>
        <v>0</v>
      </c>
      <c r="AI108" s="72">
        <f t="shared" si="69"/>
        <v>0</v>
      </c>
      <c r="AJ108" s="72">
        <f t="shared" si="69"/>
        <v>0</v>
      </c>
      <c r="AK108" s="72">
        <f t="shared" si="69"/>
        <v>0</v>
      </c>
      <c r="AL108" s="72">
        <f t="shared" si="69"/>
        <v>0</v>
      </c>
      <c r="AM108" s="72">
        <f t="shared" si="69"/>
        <v>0</v>
      </c>
      <c r="AN108" s="72">
        <f t="shared" si="69"/>
        <v>0</v>
      </c>
      <c r="AO108" s="72">
        <f t="shared" si="69"/>
        <v>0</v>
      </c>
      <c r="AP108" s="72">
        <f t="shared" si="69"/>
        <v>0</v>
      </c>
      <c r="AQ108" s="72">
        <f t="shared" si="69"/>
        <v>0</v>
      </c>
      <c r="AR108" s="72">
        <f t="shared" si="69"/>
        <v>0</v>
      </c>
      <c r="AS108" s="72">
        <f t="shared" si="69"/>
        <v>0</v>
      </c>
      <c r="AT108" s="72">
        <f t="shared" si="69"/>
        <v>0</v>
      </c>
      <c r="AU108" s="72">
        <f t="shared" si="69"/>
        <v>0</v>
      </c>
      <c r="AV108" s="72">
        <f t="shared" si="69"/>
        <v>0</v>
      </c>
      <c r="AW108" s="72">
        <f t="shared" si="69"/>
        <v>0</v>
      </c>
      <c r="AX108" s="72">
        <f t="shared" si="69"/>
        <v>0</v>
      </c>
      <c r="AY108" s="72">
        <f t="shared" si="69"/>
        <v>0</v>
      </c>
      <c r="AZ108" s="72">
        <f t="shared" si="69"/>
        <v>0</v>
      </c>
      <c r="BA108" s="72">
        <f t="shared" si="69"/>
        <v>0</v>
      </c>
      <c r="BB108" s="72">
        <f t="shared" si="69"/>
        <v>0</v>
      </c>
      <c r="BC108" s="72">
        <f t="shared" si="69"/>
        <v>0</v>
      </c>
      <c r="BD108" s="72">
        <f t="shared" si="69"/>
        <v>0</v>
      </c>
      <c r="BE108" s="72">
        <f t="shared" si="69"/>
        <v>0</v>
      </c>
      <c r="BF108" s="72">
        <f t="shared" si="69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62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70">$J$20/$B$3</f>
        <v>0</v>
      </c>
      <c r="P109" s="72">
        <f t="shared" si="70"/>
        <v>0</v>
      </c>
      <c r="Q109" s="72">
        <f t="shared" si="70"/>
        <v>0</v>
      </c>
      <c r="R109" s="72">
        <f t="shared" si="70"/>
        <v>0</v>
      </c>
      <c r="S109" s="72">
        <f t="shared" si="70"/>
        <v>0</v>
      </c>
      <c r="T109" s="72">
        <f t="shared" si="70"/>
        <v>0</v>
      </c>
      <c r="U109" s="72">
        <f t="shared" si="70"/>
        <v>0</v>
      </c>
      <c r="V109" s="72">
        <f t="shared" si="70"/>
        <v>0</v>
      </c>
      <c r="W109" s="72">
        <f t="shared" si="70"/>
        <v>0</v>
      </c>
      <c r="X109" s="72">
        <f t="shared" si="70"/>
        <v>0</v>
      </c>
      <c r="Y109" s="72">
        <f t="shared" si="70"/>
        <v>0</v>
      </c>
      <c r="Z109" s="72">
        <f t="shared" si="70"/>
        <v>0</v>
      </c>
      <c r="AA109" s="72">
        <f t="shared" si="70"/>
        <v>0</v>
      </c>
      <c r="AB109" s="72">
        <f t="shared" si="70"/>
        <v>0</v>
      </c>
      <c r="AC109" s="72">
        <f t="shared" si="70"/>
        <v>0</v>
      </c>
      <c r="AD109" s="72">
        <f t="shared" si="70"/>
        <v>0</v>
      </c>
      <c r="AE109" s="72">
        <f t="shared" si="70"/>
        <v>0</v>
      </c>
      <c r="AF109" s="72">
        <f t="shared" si="70"/>
        <v>0</v>
      </c>
      <c r="AG109" s="72">
        <f t="shared" si="70"/>
        <v>0</v>
      </c>
      <c r="AH109" s="72">
        <f t="shared" si="70"/>
        <v>0</v>
      </c>
      <c r="AI109" s="72">
        <f t="shared" si="70"/>
        <v>0</v>
      </c>
      <c r="AJ109" s="72">
        <f t="shared" si="70"/>
        <v>0</v>
      </c>
      <c r="AK109" s="72">
        <f t="shared" si="70"/>
        <v>0</v>
      </c>
      <c r="AL109" s="72">
        <f t="shared" si="70"/>
        <v>0</v>
      </c>
      <c r="AM109" s="72">
        <f t="shared" si="70"/>
        <v>0</v>
      </c>
      <c r="AN109" s="72">
        <f t="shared" si="70"/>
        <v>0</v>
      </c>
      <c r="AO109" s="72">
        <f t="shared" si="70"/>
        <v>0</v>
      </c>
      <c r="AP109" s="72">
        <f t="shared" si="70"/>
        <v>0</v>
      </c>
      <c r="AQ109" s="72">
        <f t="shared" si="70"/>
        <v>0</v>
      </c>
      <c r="AR109" s="72">
        <f t="shared" si="70"/>
        <v>0</v>
      </c>
      <c r="AS109" s="72">
        <f t="shared" si="70"/>
        <v>0</v>
      </c>
      <c r="AT109" s="72">
        <f t="shared" si="70"/>
        <v>0</v>
      </c>
      <c r="AU109" s="72">
        <f t="shared" si="70"/>
        <v>0</v>
      </c>
      <c r="AV109" s="72">
        <f t="shared" si="70"/>
        <v>0</v>
      </c>
      <c r="AW109" s="72">
        <f t="shared" si="70"/>
        <v>0</v>
      </c>
      <c r="AX109" s="72">
        <f t="shared" si="70"/>
        <v>0</v>
      </c>
      <c r="AY109" s="72">
        <f t="shared" si="70"/>
        <v>0</v>
      </c>
      <c r="AZ109" s="72">
        <f t="shared" si="70"/>
        <v>0</v>
      </c>
      <c r="BA109" s="72">
        <f t="shared" si="70"/>
        <v>0</v>
      </c>
      <c r="BB109" s="72">
        <f t="shared" si="70"/>
        <v>0</v>
      </c>
      <c r="BC109" s="72">
        <f t="shared" si="70"/>
        <v>0</v>
      </c>
      <c r="BD109" s="72">
        <f t="shared" si="70"/>
        <v>0</v>
      </c>
      <c r="BE109" s="72">
        <f t="shared" si="70"/>
        <v>0</v>
      </c>
      <c r="BF109" s="72">
        <f t="shared" si="70"/>
        <v>0</v>
      </c>
      <c r="BG109" s="72">
        <f t="shared" si="70"/>
        <v>0</v>
      </c>
      <c r="BH109" s="72"/>
      <c r="BI109" s="72"/>
      <c r="BJ109" s="72"/>
      <c r="BK109" s="72"/>
      <c r="BL109" s="72"/>
      <c r="BM109" s="35"/>
      <c r="BN109" s="72">
        <f t="shared" si="62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71">$K$20/$B$3</f>
        <v>0</v>
      </c>
      <c r="P110" s="72">
        <f t="shared" si="71"/>
        <v>0</v>
      </c>
      <c r="Q110" s="72">
        <f t="shared" si="71"/>
        <v>0</v>
      </c>
      <c r="R110" s="72">
        <f t="shared" si="71"/>
        <v>0</v>
      </c>
      <c r="S110" s="72">
        <f t="shared" si="71"/>
        <v>0</v>
      </c>
      <c r="T110" s="72">
        <f t="shared" si="71"/>
        <v>0</v>
      </c>
      <c r="U110" s="72">
        <f t="shared" si="71"/>
        <v>0</v>
      </c>
      <c r="V110" s="72">
        <f t="shared" si="71"/>
        <v>0</v>
      </c>
      <c r="W110" s="72">
        <f t="shared" si="71"/>
        <v>0</v>
      </c>
      <c r="X110" s="72">
        <f t="shared" si="71"/>
        <v>0</v>
      </c>
      <c r="Y110" s="72">
        <f t="shared" si="71"/>
        <v>0</v>
      </c>
      <c r="Z110" s="72">
        <f t="shared" si="71"/>
        <v>0</v>
      </c>
      <c r="AA110" s="72">
        <f t="shared" si="71"/>
        <v>0</v>
      </c>
      <c r="AB110" s="72">
        <f t="shared" si="71"/>
        <v>0</v>
      </c>
      <c r="AC110" s="72">
        <f t="shared" si="71"/>
        <v>0</v>
      </c>
      <c r="AD110" s="72">
        <f t="shared" si="71"/>
        <v>0</v>
      </c>
      <c r="AE110" s="72">
        <f t="shared" si="71"/>
        <v>0</v>
      </c>
      <c r="AF110" s="72">
        <f t="shared" si="71"/>
        <v>0</v>
      </c>
      <c r="AG110" s="72">
        <f t="shared" si="71"/>
        <v>0</v>
      </c>
      <c r="AH110" s="72">
        <f t="shared" si="71"/>
        <v>0</v>
      </c>
      <c r="AI110" s="72">
        <f t="shared" si="71"/>
        <v>0</v>
      </c>
      <c r="AJ110" s="72">
        <f t="shared" si="71"/>
        <v>0</v>
      </c>
      <c r="AK110" s="72">
        <f t="shared" si="71"/>
        <v>0</v>
      </c>
      <c r="AL110" s="72">
        <f t="shared" si="71"/>
        <v>0</v>
      </c>
      <c r="AM110" s="72">
        <f t="shared" si="71"/>
        <v>0</v>
      </c>
      <c r="AN110" s="72">
        <f t="shared" si="71"/>
        <v>0</v>
      </c>
      <c r="AO110" s="72">
        <f t="shared" si="71"/>
        <v>0</v>
      </c>
      <c r="AP110" s="72">
        <f t="shared" si="71"/>
        <v>0</v>
      </c>
      <c r="AQ110" s="72">
        <f t="shared" si="71"/>
        <v>0</v>
      </c>
      <c r="AR110" s="72">
        <f t="shared" si="71"/>
        <v>0</v>
      </c>
      <c r="AS110" s="72">
        <f t="shared" si="71"/>
        <v>0</v>
      </c>
      <c r="AT110" s="72">
        <f t="shared" si="71"/>
        <v>0</v>
      </c>
      <c r="AU110" s="72">
        <f t="shared" si="71"/>
        <v>0</v>
      </c>
      <c r="AV110" s="72">
        <f t="shared" si="71"/>
        <v>0</v>
      </c>
      <c r="AW110" s="72">
        <f t="shared" si="71"/>
        <v>0</v>
      </c>
      <c r="AX110" s="72">
        <f t="shared" si="71"/>
        <v>0</v>
      </c>
      <c r="AY110" s="72">
        <f t="shared" si="71"/>
        <v>0</v>
      </c>
      <c r="AZ110" s="72">
        <f t="shared" si="71"/>
        <v>0</v>
      </c>
      <c r="BA110" s="72">
        <f t="shared" si="71"/>
        <v>0</v>
      </c>
      <c r="BB110" s="72">
        <f t="shared" si="71"/>
        <v>0</v>
      </c>
      <c r="BC110" s="72">
        <f t="shared" si="71"/>
        <v>0</v>
      </c>
      <c r="BD110" s="72">
        <f t="shared" si="71"/>
        <v>0</v>
      </c>
      <c r="BE110" s="72">
        <f t="shared" si="71"/>
        <v>0</v>
      </c>
      <c r="BF110" s="72">
        <f t="shared" si="71"/>
        <v>0</v>
      </c>
      <c r="BG110" s="72">
        <f t="shared" si="71"/>
        <v>0</v>
      </c>
      <c r="BH110" s="72">
        <f t="shared" si="71"/>
        <v>0</v>
      </c>
      <c r="BI110" s="72"/>
      <c r="BJ110" s="72"/>
      <c r="BK110" s="72"/>
      <c r="BL110" s="72"/>
      <c r="BM110" s="35"/>
      <c r="BN110" s="72">
        <f t="shared" si="62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72">$L$20/$B$3</f>
        <v>0</v>
      </c>
      <c r="P111" s="72">
        <f t="shared" si="72"/>
        <v>0</v>
      </c>
      <c r="Q111" s="72">
        <f t="shared" si="72"/>
        <v>0</v>
      </c>
      <c r="R111" s="72">
        <f t="shared" si="72"/>
        <v>0</v>
      </c>
      <c r="S111" s="72">
        <f t="shared" si="72"/>
        <v>0</v>
      </c>
      <c r="T111" s="72">
        <f t="shared" si="72"/>
        <v>0</v>
      </c>
      <c r="U111" s="72">
        <f t="shared" si="72"/>
        <v>0</v>
      </c>
      <c r="V111" s="72">
        <f t="shared" si="72"/>
        <v>0</v>
      </c>
      <c r="W111" s="72">
        <f t="shared" si="72"/>
        <v>0</v>
      </c>
      <c r="X111" s="72">
        <f t="shared" si="72"/>
        <v>0</v>
      </c>
      <c r="Y111" s="72">
        <f t="shared" si="72"/>
        <v>0</v>
      </c>
      <c r="Z111" s="72">
        <f t="shared" si="72"/>
        <v>0</v>
      </c>
      <c r="AA111" s="72">
        <f t="shared" si="72"/>
        <v>0</v>
      </c>
      <c r="AB111" s="72">
        <f t="shared" si="72"/>
        <v>0</v>
      </c>
      <c r="AC111" s="72">
        <f t="shared" si="72"/>
        <v>0</v>
      </c>
      <c r="AD111" s="72">
        <f t="shared" si="72"/>
        <v>0</v>
      </c>
      <c r="AE111" s="72">
        <f t="shared" si="72"/>
        <v>0</v>
      </c>
      <c r="AF111" s="72">
        <f t="shared" si="72"/>
        <v>0</v>
      </c>
      <c r="AG111" s="72">
        <f t="shared" si="72"/>
        <v>0</v>
      </c>
      <c r="AH111" s="72">
        <f t="shared" si="72"/>
        <v>0</v>
      </c>
      <c r="AI111" s="72">
        <f t="shared" si="72"/>
        <v>0</v>
      </c>
      <c r="AJ111" s="72">
        <f t="shared" si="72"/>
        <v>0</v>
      </c>
      <c r="AK111" s="72">
        <f t="shared" si="72"/>
        <v>0</v>
      </c>
      <c r="AL111" s="72">
        <f t="shared" si="72"/>
        <v>0</v>
      </c>
      <c r="AM111" s="72">
        <f t="shared" si="72"/>
        <v>0</v>
      </c>
      <c r="AN111" s="72">
        <f t="shared" si="72"/>
        <v>0</v>
      </c>
      <c r="AO111" s="72">
        <f t="shared" si="72"/>
        <v>0</v>
      </c>
      <c r="AP111" s="72">
        <f t="shared" si="72"/>
        <v>0</v>
      </c>
      <c r="AQ111" s="72">
        <f t="shared" si="72"/>
        <v>0</v>
      </c>
      <c r="AR111" s="72">
        <f t="shared" si="72"/>
        <v>0</v>
      </c>
      <c r="AS111" s="72">
        <f t="shared" si="72"/>
        <v>0</v>
      </c>
      <c r="AT111" s="72">
        <f t="shared" si="72"/>
        <v>0</v>
      </c>
      <c r="AU111" s="72">
        <f t="shared" si="72"/>
        <v>0</v>
      </c>
      <c r="AV111" s="72">
        <f t="shared" si="72"/>
        <v>0</v>
      </c>
      <c r="AW111" s="72">
        <f t="shared" si="72"/>
        <v>0</v>
      </c>
      <c r="AX111" s="72">
        <f t="shared" si="72"/>
        <v>0</v>
      </c>
      <c r="AY111" s="72">
        <f t="shared" si="72"/>
        <v>0</v>
      </c>
      <c r="AZ111" s="72">
        <f t="shared" si="72"/>
        <v>0</v>
      </c>
      <c r="BA111" s="72">
        <f t="shared" si="72"/>
        <v>0</v>
      </c>
      <c r="BB111" s="72">
        <f t="shared" si="72"/>
        <v>0</v>
      </c>
      <c r="BC111" s="72">
        <f t="shared" si="72"/>
        <v>0</v>
      </c>
      <c r="BD111" s="72">
        <f t="shared" si="72"/>
        <v>0</v>
      </c>
      <c r="BE111" s="72">
        <f t="shared" si="72"/>
        <v>0</v>
      </c>
      <c r="BF111" s="72">
        <f t="shared" si="72"/>
        <v>0</v>
      </c>
      <c r="BG111" s="72">
        <f t="shared" si="72"/>
        <v>0</v>
      </c>
      <c r="BH111" s="72">
        <f t="shared" si="72"/>
        <v>0</v>
      </c>
      <c r="BI111" s="72">
        <f t="shared" si="72"/>
        <v>0</v>
      </c>
      <c r="BJ111" s="72"/>
      <c r="BK111" s="72"/>
      <c r="BL111" s="72"/>
      <c r="BM111" s="35"/>
      <c r="BN111" s="72">
        <f t="shared" si="62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73">$M$20/$B$3</f>
        <v>0</v>
      </c>
      <c r="P112" s="72">
        <f t="shared" si="73"/>
        <v>0</v>
      </c>
      <c r="Q112" s="72">
        <f t="shared" si="73"/>
        <v>0</v>
      </c>
      <c r="R112" s="72">
        <f t="shared" si="73"/>
        <v>0</v>
      </c>
      <c r="S112" s="72">
        <f t="shared" si="73"/>
        <v>0</v>
      </c>
      <c r="T112" s="72">
        <f t="shared" si="73"/>
        <v>0</v>
      </c>
      <c r="U112" s="72">
        <f t="shared" si="73"/>
        <v>0</v>
      </c>
      <c r="V112" s="72">
        <f t="shared" si="73"/>
        <v>0</v>
      </c>
      <c r="W112" s="72">
        <f t="shared" si="73"/>
        <v>0</v>
      </c>
      <c r="X112" s="72">
        <f t="shared" si="73"/>
        <v>0</v>
      </c>
      <c r="Y112" s="72">
        <f t="shared" si="73"/>
        <v>0</v>
      </c>
      <c r="Z112" s="72">
        <f t="shared" si="73"/>
        <v>0</v>
      </c>
      <c r="AA112" s="72">
        <f t="shared" si="73"/>
        <v>0</v>
      </c>
      <c r="AB112" s="72">
        <f t="shared" si="73"/>
        <v>0</v>
      </c>
      <c r="AC112" s="72">
        <f t="shared" si="73"/>
        <v>0</v>
      </c>
      <c r="AD112" s="72">
        <f t="shared" si="73"/>
        <v>0</v>
      </c>
      <c r="AE112" s="72">
        <f t="shared" si="73"/>
        <v>0</v>
      </c>
      <c r="AF112" s="72">
        <f t="shared" si="73"/>
        <v>0</v>
      </c>
      <c r="AG112" s="72">
        <f t="shared" si="73"/>
        <v>0</v>
      </c>
      <c r="AH112" s="72">
        <f t="shared" si="73"/>
        <v>0</v>
      </c>
      <c r="AI112" s="72">
        <f t="shared" si="73"/>
        <v>0</v>
      </c>
      <c r="AJ112" s="72">
        <f t="shared" si="73"/>
        <v>0</v>
      </c>
      <c r="AK112" s="72">
        <f t="shared" si="73"/>
        <v>0</v>
      </c>
      <c r="AL112" s="72">
        <f t="shared" si="73"/>
        <v>0</v>
      </c>
      <c r="AM112" s="72">
        <f t="shared" si="73"/>
        <v>0</v>
      </c>
      <c r="AN112" s="72">
        <f t="shared" si="73"/>
        <v>0</v>
      </c>
      <c r="AO112" s="72">
        <f t="shared" si="73"/>
        <v>0</v>
      </c>
      <c r="AP112" s="72">
        <f t="shared" si="73"/>
        <v>0</v>
      </c>
      <c r="AQ112" s="72">
        <f t="shared" si="73"/>
        <v>0</v>
      </c>
      <c r="AR112" s="72">
        <f t="shared" si="73"/>
        <v>0</v>
      </c>
      <c r="AS112" s="72">
        <f t="shared" si="73"/>
        <v>0</v>
      </c>
      <c r="AT112" s="72">
        <f t="shared" si="73"/>
        <v>0</v>
      </c>
      <c r="AU112" s="72">
        <f t="shared" si="73"/>
        <v>0</v>
      </c>
      <c r="AV112" s="72">
        <f t="shared" si="73"/>
        <v>0</v>
      </c>
      <c r="AW112" s="72">
        <f t="shared" si="73"/>
        <v>0</v>
      </c>
      <c r="AX112" s="72">
        <f t="shared" si="73"/>
        <v>0</v>
      </c>
      <c r="AY112" s="72">
        <f t="shared" si="73"/>
        <v>0</v>
      </c>
      <c r="AZ112" s="72">
        <f t="shared" si="73"/>
        <v>0</v>
      </c>
      <c r="BA112" s="72">
        <f t="shared" si="73"/>
        <v>0</v>
      </c>
      <c r="BB112" s="72">
        <f t="shared" si="73"/>
        <v>0</v>
      </c>
      <c r="BC112" s="72">
        <f t="shared" si="73"/>
        <v>0</v>
      </c>
      <c r="BD112" s="72">
        <f t="shared" si="73"/>
        <v>0</v>
      </c>
      <c r="BE112" s="72">
        <f t="shared" si="73"/>
        <v>0</v>
      </c>
      <c r="BF112" s="72">
        <f t="shared" si="73"/>
        <v>0</v>
      </c>
      <c r="BG112" s="72">
        <f t="shared" si="73"/>
        <v>0</v>
      </c>
      <c r="BH112" s="72">
        <f t="shared" si="73"/>
        <v>0</v>
      </c>
      <c r="BI112" s="72">
        <f t="shared" si="73"/>
        <v>0</v>
      </c>
      <c r="BJ112" s="72">
        <f t="shared" si="73"/>
        <v>0</v>
      </c>
      <c r="BK112" s="72"/>
      <c r="BL112" s="72"/>
      <c r="BM112" s="35"/>
      <c r="BN112" s="72">
        <f t="shared" si="62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4">$N$20/$B$3</f>
        <v>0</v>
      </c>
      <c r="P113" s="72">
        <f t="shared" si="74"/>
        <v>0</v>
      </c>
      <c r="Q113" s="72">
        <f t="shared" si="74"/>
        <v>0</v>
      </c>
      <c r="R113" s="72">
        <f t="shared" si="74"/>
        <v>0</v>
      </c>
      <c r="S113" s="72">
        <f t="shared" si="74"/>
        <v>0</v>
      </c>
      <c r="T113" s="72">
        <f t="shared" si="74"/>
        <v>0</v>
      </c>
      <c r="U113" s="72">
        <f t="shared" si="74"/>
        <v>0</v>
      </c>
      <c r="V113" s="72">
        <f t="shared" si="74"/>
        <v>0</v>
      </c>
      <c r="W113" s="72">
        <f t="shared" si="74"/>
        <v>0</v>
      </c>
      <c r="X113" s="72">
        <f t="shared" si="74"/>
        <v>0</v>
      </c>
      <c r="Y113" s="72">
        <f t="shared" si="74"/>
        <v>0</v>
      </c>
      <c r="Z113" s="72">
        <f t="shared" si="74"/>
        <v>0</v>
      </c>
      <c r="AA113" s="72">
        <f t="shared" si="74"/>
        <v>0</v>
      </c>
      <c r="AB113" s="72">
        <f t="shared" si="74"/>
        <v>0</v>
      </c>
      <c r="AC113" s="72">
        <f t="shared" si="74"/>
        <v>0</v>
      </c>
      <c r="AD113" s="72">
        <f t="shared" si="74"/>
        <v>0</v>
      </c>
      <c r="AE113" s="72">
        <f t="shared" si="74"/>
        <v>0</v>
      </c>
      <c r="AF113" s="72">
        <f t="shared" si="74"/>
        <v>0</v>
      </c>
      <c r="AG113" s="72">
        <f t="shared" si="74"/>
        <v>0</v>
      </c>
      <c r="AH113" s="72">
        <f t="shared" si="74"/>
        <v>0</v>
      </c>
      <c r="AI113" s="72">
        <f t="shared" si="74"/>
        <v>0</v>
      </c>
      <c r="AJ113" s="72">
        <f t="shared" si="74"/>
        <v>0</v>
      </c>
      <c r="AK113" s="72">
        <f t="shared" si="74"/>
        <v>0</v>
      </c>
      <c r="AL113" s="72">
        <f t="shared" si="74"/>
        <v>0</v>
      </c>
      <c r="AM113" s="72">
        <f t="shared" si="74"/>
        <v>0</v>
      </c>
      <c r="AN113" s="72">
        <f t="shared" si="74"/>
        <v>0</v>
      </c>
      <c r="AO113" s="72">
        <f t="shared" si="74"/>
        <v>0</v>
      </c>
      <c r="AP113" s="72">
        <f t="shared" si="74"/>
        <v>0</v>
      </c>
      <c r="AQ113" s="72">
        <f t="shared" si="74"/>
        <v>0</v>
      </c>
      <c r="AR113" s="72">
        <f t="shared" si="74"/>
        <v>0</v>
      </c>
      <c r="AS113" s="72">
        <f t="shared" si="74"/>
        <v>0</v>
      </c>
      <c r="AT113" s="72">
        <f t="shared" si="74"/>
        <v>0</v>
      </c>
      <c r="AU113" s="72">
        <f t="shared" si="74"/>
        <v>0</v>
      </c>
      <c r="AV113" s="72">
        <f t="shared" si="74"/>
        <v>0</v>
      </c>
      <c r="AW113" s="72">
        <f t="shared" si="74"/>
        <v>0</v>
      </c>
      <c r="AX113" s="72">
        <f t="shared" si="74"/>
        <v>0</v>
      </c>
      <c r="AY113" s="72">
        <f t="shared" si="74"/>
        <v>0</v>
      </c>
      <c r="AZ113" s="72">
        <f t="shared" si="74"/>
        <v>0</v>
      </c>
      <c r="BA113" s="72">
        <f t="shared" si="74"/>
        <v>0</v>
      </c>
      <c r="BB113" s="72">
        <f t="shared" si="74"/>
        <v>0</v>
      </c>
      <c r="BC113" s="72">
        <f t="shared" si="74"/>
        <v>0</v>
      </c>
      <c r="BD113" s="72">
        <f t="shared" si="74"/>
        <v>0</v>
      </c>
      <c r="BE113" s="72">
        <f t="shared" si="74"/>
        <v>0</v>
      </c>
      <c r="BF113" s="72">
        <f t="shared" si="74"/>
        <v>0</v>
      </c>
      <c r="BG113" s="72">
        <f t="shared" si="74"/>
        <v>0</v>
      </c>
      <c r="BH113" s="72">
        <f t="shared" si="74"/>
        <v>0</v>
      </c>
      <c r="BI113" s="72">
        <f t="shared" si="74"/>
        <v>0</v>
      </c>
      <c r="BJ113" s="72">
        <f t="shared" si="74"/>
        <v>0</v>
      </c>
      <c r="BK113" s="72">
        <f t="shared" si="74"/>
        <v>0</v>
      </c>
      <c r="BL113" s="72"/>
      <c r="BM113" s="35"/>
      <c r="BN113" s="72">
        <f t="shared" si="62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5">SUM(C101:C113)</f>
        <v>0</v>
      </c>
      <c r="D114" s="66">
        <f t="shared" si="75"/>
        <v>0</v>
      </c>
      <c r="E114" s="66">
        <f t="shared" si="75"/>
        <v>0.8430769158868</v>
      </c>
      <c r="F114" s="66">
        <f t="shared" si="75"/>
        <v>0.8430769158868</v>
      </c>
      <c r="G114" s="66">
        <f t="shared" si="75"/>
        <v>0.8430769158868</v>
      </c>
      <c r="H114" s="66">
        <f t="shared" si="75"/>
        <v>0.8430769158868</v>
      </c>
      <c r="I114" s="66">
        <f t="shared" si="75"/>
        <v>0.8430769158868</v>
      </c>
      <c r="J114" s="66">
        <f t="shared" si="75"/>
        <v>0.8430769158868</v>
      </c>
      <c r="K114" s="66">
        <f t="shared" si="75"/>
        <v>0.8430769158868</v>
      </c>
      <c r="L114" s="66">
        <f t="shared" si="75"/>
        <v>0.8430769158868</v>
      </c>
      <c r="M114" s="66">
        <f t="shared" si="75"/>
        <v>0.8430769158868</v>
      </c>
      <c r="N114" s="66">
        <f t="shared" si="75"/>
        <v>0.8430769158868</v>
      </c>
      <c r="O114" s="66">
        <f t="shared" si="75"/>
        <v>0.8430769158868</v>
      </c>
      <c r="P114" s="66">
        <f t="shared" si="75"/>
        <v>0.8430769158868</v>
      </c>
      <c r="Q114" s="66">
        <f t="shared" si="75"/>
        <v>0.8430769158868</v>
      </c>
      <c r="R114" s="66">
        <f t="shared" si="75"/>
        <v>0.8430769158868</v>
      </c>
      <c r="S114" s="66">
        <f t="shared" si="75"/>
        <v>0.8430769158868</v>
      </c>
      <c r="T114" s="66">
        <f t="shared" si="75"/>
        <v>0.8430769158868</v>
      </c>
      <c r="U114" s="66">
        <f t="shared" si="75"/>
        <v>0.8430769158868</v>
      </c>
      <c r="V114" s="66">
        <f t="shared" si="75"/>
        <v>0.8430769158868</v>
      </c>
      <c r="W114" s="66">
        <f t="shared" si="75"/>
        <v>0.8430769158868</v>
      </c>
      <c r="X114" s="66">
        <f t="shared" si="75"/>
        <v>0.8430769158868</v>
      </c>
      <c r="Y114" s="66">
        <f t="shared" si="75"/>
        <v>0.8430769158868</v>
      </c>
      <c r="Z114" s="66">
        <f t="shared" si="75"/>
        <v>0.8430769158868</v>
      </c>
      <c r="AA114" s="66">
        <f t="shared" si="75"/>
        <v>0.8430769158868</v>
      </c>
      <c r="AB114" s="66">
        <f t="shared" si="75"/>
        <v>0.8430769158868</v>
      </c>
      <c r="AC114" s="66">
        <f t="shared" si="75"/>
        <v>0.8430769158868</v>
      </c>
      <c r="AD114" s="66">
        <f t="shared" si="75"/>
        <v>0.8430769158868</v>
      </c>
      <c r="AE114" s="66">
        <f t="shared" si="75"/>
        <v>0.8430769158868</v>
      </c>
      <c r="AF114" s="66">
        <f t="shared" si="75"/>
        <v>0.8430769158868</v>
      </c>
      <c r="AG114" s="66">
        <f t="shared" si="75"/>
        <v>0.8430769158868</v>
      </c>
      <c r="AH114" s="66">
        <f t="shared" si="75"/>
        <v>0.8430769158868</v>
      </c>
      <c r="AI114" s="66">
        <f t="shared" si="75"/>
        <v>0.8430769158868</v>
      </c>
      <c r="AJ114" s="66">
        <f t="shared" si="75"/>
        <v>0.8430769158868</v>
      </c>
      <c r="AK114" s="66">
        <f t="shared" si="75"/>
        <v>0.8430769158868</v>
      </c>
      <c r="AL114" s="66">
        <f t="shared" si="75"/>
        <v>0.8430769158868</v>
      </c>
      <c r="AM114" s="66">
        <f t="shared" si="75"/>
        <v>0.8430769158868</v>
      </c>
      <c r="AN114" s="66">
        <f t="shared" si="75"/>
        <v>0.8430769158868</v>
      </c>
      <c r="AO114" s="66">
        <f t="shared" si="75"/>
        <v>0.8430769158868</v>
      </c>
      <c r="AP114" s="66">
        <f t="shared" si="75"/>
        <v>0.8430769158868</v>
      </c>
      <c r="AQ114" s="66">
        <f t="shared" si="75"/>
        <v>0.8430769158868</v>
      </c>
      <c r="AR114" s="66">
        <f t="shared" si="75"/>
        <v>0.8430769158868</v>
      </c>
      <c r="AS114" s="66">
        <f t="shared" si="75"/>
        <v>0.8430769158868</v>
      </c>
      <c r="AT114" s="66">
        <f t="shared" si="75"/>
        <v>0.8430769158868</v>
      </c>
      <c r="AU114" s="66">
        <f t="shared" si="75"/>
        <v>0.8430769158868</v>
      </c>
      <c r="AV114" s="66">
        <f t="shared" si="75"/>
        <v>0.8430769158868</v>
      </c>
      <c r="AW114" s="66">
        <f t="shared" si="75"/>
        <v>0.8430769158868</v>
      </c>
      <c r="AX114" s="66">
        <f t="shared" si="75"/>
        <v>0.8430769158868</v>
      </c>
      <c r="AY114" s="66">
        <f t="shared" si="75"/>
        <v>0.8430769158868</v>
      </c>
      <c r="AZ114" s="66">
        <f t="shared" si="75"/>
        <v>0.8430769158868</v>
      </c>
      <c r="BA114" s="66">
        <f t="shared" si="75"/>
        <v>0.8430769158868</v>
      </c>
      <c r="BB114" s="66">
        <f t="shared" si="75"/>
        <v>0.8430769158868</v>
      </c>
      <c r="BC114" s="66">
        <f t="shared" si="75"/>
        <v>0</v>
      </c>
      <c r="BD114" s="66">
        <f t="shared" si="75"/>
        <v>0</v>
      </c>
      <c r="BE114" s="66">
        <f t="shared" si="75"/>
        <v>0</v>
      </c>
      <c r="BF114" s="66">
        <f t="shared" si="75"/>
        <v>0</v>
      </c>
      <c r="BG114" s="66">
        <f t="shared" si="75"/>
        <v>0</v>
      </c>
      <c r="BH114" s="66">
        <f t="shared" si="75"/>
        <v>0</v>
      </c>
      <c r="BI114" s="66">
        <f t="shared" si="75"/>
        <v>0</v>
      </c>
      <c r="BJ114" s="66">
        <f t="shared" si="75"/>
        <v>0</v>
      </c>
      <c r="BK114" s="66">
        <f t="shared" si="75"/>
        <v>0</v>
      </c>
      <c r="BL114" s="66">
        <f t="shared" si="75"/>
        <v>0</v>
      </c>
      <c r="BM114" s="35"/>
      <c r="BN114" s="55">
        <f>SUM(BN101:BN113)</f>
        <v>42.153845794339979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347</v>
      </c>
    </row>
    <row r="2" spans="1:67" ht="15" customHeight="1" x14ac:dyDescent="0.2">
      <c r="A2" s="57" t="s">
        <v>21</v>
      </c>
      <c r="B2" s="105" t="str">
        <f>VLOOKUP($B$1,'Assumptions (Inputs)'!$B$7:$G$24,2,FALSE)</f>
        <v>Upgrade 3 Sections plus risers on Feeder 38Q03 (NEW to the 2015 LRP)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(Escalated)'!E45</f>
        <v>0</v>
      </c>
      <c r="C13" s="126">
        <f>'CapEx (Escalated)'!F45</f>
        <v>0</v>
      </c>
      <c r="D13" s="126">
        <f>'CapEx (Escalated)'!G45</f>
        <v>0</v>
      </c>
      <c r="E13" s="126">
        <f>'CapEx (Escalated)'!H45</f>
        <v>0</v>
      </c>
      <c r="F13" s="126">
        <f>'CapEx (Escalated)'!I45</f>
        <v>0</v>
      </c>
      <c r="G13" s="126">
        <f>'CapEx (Escalated)'!J45</f>
        <v>0</v>
      </c>
      <c r="H13" s="126">
        <f>'CapEx (Escalated)'!K45</f>
        <v>0</v>
      </c>
      <c r="I13" s="126">
        <f>'CapEx (Escalated)'!L45</f>
        <v>0</v>
      </c>
      <c r="J13" s="126">
        <f>'CapEx (Escalated)'!M45</f>
        <v>0</v>
      </c>
      <c r="K13" s="126">
        <f>'CapEx (Escalated)'!N45</f>
        <v>0</v>
      </c>
      <c r="L13" s="126">
        <f>'CapEx (Escalated)'!O45</f>
        <v>0</v>
      </c>
      <c r="M13" s="126">
        <f>'CapEx (Escalated)'!P45</f>
        <v>0</v>
      </c>
      <c r="N13" s="126">
        <f>'CapEx (Escalated)'!Q45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>
        <f>-SUM(E13:F13)</f>
        <v>0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D60</f>
        <v>9.7000000000000003E-2</v>
      </c>
      <c r="F60" s="355">
        <f t="shared" ref="F60:BL60" si="31">E60</f>
        <v>9.7000000000000003E-2</v>
      </c>
      <c r="G60" s="355">
        <f t="shared" si="31"/>
        <v>9.7000000000000003E-2</v>
      </c>
      <c r="H60" s="355">
        <f t="shared" si="31"/>
        <v>9.7000000000000003E-2</v>
      </c>
      <c r="I60" s="355">
        <f t="shared" si="31"/>
        <v>9.7000000000000003E-2</v>
      </c>
      <c r="J60" s="355">
        <f t="shared" si="31"/>
        <v>9.7000000000000003E-2</v>
      </c>
      <c r="K60" s="355">
        <f t="shared" si="31"/>
        <v>9.7000000000000003E-2</v>
      </c>
      <c r="L60" s="355">
        <f t="shared" si="31"/>
        <v>9.7000000000000003E-2</v>
      </c>
      <c r="M60" s="355">
        <f t="shared" si="31"/>
        <v>9.7000000000000003E-2</v>
      </c>
      <c r="N60" s="355">
        <f t="shared" si="31"/>
        <v>9.7000000000000003E-2</v>
      </c>
      <c r="O60" s="355">
        <f t="shared" si="31"/>
        <v>9.7000000000000003E-2</v>
      </c>
      <c r="P60" s="355">
        <f t="shared" si="31"/>
        <v>9.7000000000000003E-2</v>
      </c>
      <c r="Q60" s="355">
        <f t="shared" si="31"/>
        <v>9.7000000000000003E-2</v>
      </c>
      <c r="R60" s="355">
        <f t="shared" si="31"/>
        <v>9.7000000000000003E-2</v>
      </c>
      <c r="S60" s="355">
        <f t="shared" si="31"/>
        <v>9.7000000000000003E-2</v>
      </c>
      <c r="T60" s="355">
        <f t="shared" si="31"/>
        <v>9.7000000000000003E-2</v>
      </c>
      <c r="U60" s="355">
        <f t="shared" si="31"/>
        <v>9.7000000000000003E-2</v>
      </c>
      <c r="V60" s="355">
        <f t="shared" si="31"/>
        <v>9.7000000000000003E-2</v>
      </c>
      <c r="W60" s="355">
        <f t="shared" si="31"/>
        <v>9.7000000000000003E-2</v>
      </c>
      <c r="X60" s="355">
        <f t="shared" si="31"/>
        <v>9.7000000000000003E-2</v>
      </c>
      <c r="Y60" s="355">
        <f t="shared" si="31"/>
        <v>9.7000000000000003E-2</v>
      </c>
      <c r="Z60" s="355">
        <f t="shared" si="31"/>
        <v>9.7000000000000003E-2</v>
      </c>
      <c r="AA60" s="355">
        <f t="shared" si="31"/>
        <v>9.7000000000000003E-2</v>
      </c>
      <c r="AB60" s="355">
        <f t="shared" si="31"/>
        <v>9.7000000000000003E-2</v>
      </c>
      <c r="AC60" s="355">
        <f t="shared" si="31"/>
        <v>9.7000000000000003E-2</v>
      </c>
      <c r="AD60" s="355">
        <f t="shared" si="31"/>
        <v>9.7000000000000003E-2</v>
      </c>
      <c r="AE60" s="355">
        <f t="shared" si="31"/>
        <v>9.7000000000000003E-2</v>
      </c>
      <c r="AF60" s="355">
        <f t="shared" si="31"/>
        <v>9.7000000000000003E-2</v>
      </c>
      <c r="AG60" s="355">
        <f t="shared" si="31"/>
        <v>9.7000000000000003E-2</v>
      </c>
      <c r="AH60" s="355">
        <f t="shared" si="31"/>
        <v>9.7000000000000003E-2</v>
      </c>
      <c r="AI60" s="355">
        <f t="shared" si="31"/>
        <v>9.7000000000000003E-2</v>
      </c>
      <c r="AJ60" s="355">
        <f t="shared" si="31"/>
        <v>9.7000000000000003E-2</v>
      </c>
      <c r="AK60" s="355">
        <f t="shared" si="31"/>
        <v>9.7000000000000003E-2</v>
      </c>
      <c r="AL60" s="355">
        <f t="shared" si="31"/>
        <v>9.7000000000000003E-2</v>
      </c>
      <c r="AM60" s="355">
        <f t="shared" si="31"/>
        <v>9.7000000000000003E-2</v>
      </c>
      <c r="AN60" s="355">
        <f t="shared" si="31"/>
        <v>9.7000000000000003E-2</v>
      </c>
      <c r="AO60" s="355">
        <f t="shared" si="31"/>
        <v>9.7000000000000003E-2</v>
      </c>
      <c r="AP60" s="355">
        <f t="shared" si="31"/>
        <v>9.7000000000000003E-2</v>
      </c>
      <c r="AQ60" s="355">
        <f t="shared" si="31"/>
        <v>9.7000000000000003E-2</v>
      </c>
      <c r="AR60" s="355">
        <f t="shared" si="31"/>
        <v>9.7000000000000003E-2</v>
      </c>
      <c r="AS60" s="355">
        <f t="shared" si="31"/>
        <v>9.7000000000000003E-2</v>
      </c>
      <c r="AT60" s="355">
        <f t="shared" si="31"/>
        <v>9.7000000000000003E-2</v>
      </c>
      <c r="AU60" s="355">
        <f t="shared" si="31"/>
        <v>9.7000000000000003E-2</v>
      </c>
      <c r="AV60" s="355">
        <f t="shared" si="31"/>
        <v>9.7000000000000003E-2</v>
      </c>
      <c r="AW60" s="355">
        <f t="shared" si="31"/>
        <v>9.7000000000000003E-2</v>
      </c>
      <c r="AX60" s="355">
        <f t="shared" si="31"/>
        <v>9.7000000000000003E-2</v>
      </c>
      <c r="AY60" s="355">
        <f t="shared" si="31"/>
        <v>9.7000000000000003E-2</v>
      </c>
      <c r="AZ60" s="355">
        <f t="shared" si="31"/>
        <v>9.7000000000000003E-2</v>
      </c>
      <c r="BA60" s="355">
        <f t="shared" si="31"/>
        <v>9.7000000000000003E-2</v>
      </c>
      <c r="BB60" s="355">
        <f t="shared" si="31"/>
        <v>9.7000000000000003E-2</v>
      </c>
      <c r="BC60" s="355">
        <f t="shared" si="31"/>
        <v>9.7000000000000003E-2</v>
      </c>
      <c r="BD60" s="355">
        <f t="shared" si="31"/>
        <v>9.7000000000000003E-2</v>
      </c>
      <c r="BE60" s="355">
        <f t="shared" si="31"/>
        <v>9.7000000000000003E-2</v>
      </c>
      <c r="BF60" s="355">
        <f t="shared" si="31"/>
        <v>9.7000000000000003E-2</v>
      </c>
      <c r="BG60" s="355">
        <f t="shared" si="31"/>
        <v>9.7000000000000003E-2</v>
      </c>
      <c r="BH60" s="355">
        <f t="shared" si="31"/>
        <v>9.7000000000000003E-2</v>
      </c>
      <c r="BI60" s="355">
        <f t="shared" si="31"/>
        <v>9.7000000000000003E-2</v>
      </c>
      <c r="BJ60" s="355">
        <f t="shared" si="31"/>
        <v>9.7000000000000003E-2</v>
      </c>
      <c r="BK60" s="355">
        <f t="shared" si="31"/>
        <v>9.7000000000000003E-2</v>
      </c>
      <c r="BL60" s="355">
        <f t="shared" si="31"/>
        <v>9.7000000000000003E-2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(Inputs)'!$E$38</f>
        <v>1.0353574571620852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211">
        <f>'Assumptions (Inputs)'!$E$38</f>
        <v>1.0353574571620852</v>
      </c>
      <c r="N64" s="211">
        <f>'Assumptions (Inputs)'!$E$38</f>
        <v>1.0353574571620852</v>
      </c>
      <c r="O64" s="211">
        <f>'Assumptions (Inputs)'!$E$38</f>
        <v>1.0353574571620852</v>
      </c>
      <c r="P64" s="211">
        <f>'Assumptions (Inputs)'!$E$38</f>
        <v>1.0353574571620852</v>
      </c>
      <c r="Q64" s="211">
        <f>'Assumptions (Inputs)'!$E$38</f>
        <v>1.0353574571620852</v>
      </c>
      <c r="R64" s="211">
        <f>'Assumptions (Inputs)'!$E$38</f>
        <v>1.0353574571620852</v>
      </c>
      <c r="S64" s="211">
        <f>'Assumptions (Inputs)'!$E$38</f>
        <v>1.0353574571620852</v>
      </c>
      <c r="T64" s="211">
        <f>'Assumptions (Inputs)'!$E$38</f>
        <v>1.0353574571620852</v>
      </c>
      <c r="U64" s="211">
        <f>'Assumptions (Inputs)'!$E$38</f>
        <v>1.0353574571620852</v>
      </c>
      <c r="V64" s="211">
        <f>'Assumptions (Inputs)'!$E$38</f>
        <v>1.0353574571620852</v>
      </c>
      <c r="W64" s="211">
        <f>'Assumptions (Inputs)'!$E$38</f>
        <v>1.0353574571620852</v>
      </c>
      <c r="X64" s="211">
        <f>'Assumptions (Inputs)'!$E$38</f>
        <v>1.0353574571620852</v>
      </c>
      <c r="Y64" s="211">
        <f>'Assumptions (Inputs)'!$E$38</f>
        <v>1.0353574571620852</v>
      </c>
      <c r="Z64" s="211">
        <f>'Assumptions (Inputs)'!$E$38</f>
        <v>1.0353574571620852</v>
      </c>
      <c r="AA64" s="211">
        <f>'Assumptions (Inputs)'!$E$38</f>
        <v>1.0353574571620852</v>
      </c>
      <c r="AB64" s="211">
        <f>'Assumptions (Inputs)'!$E$38</f>
        <v>1.0353574571620852</v>
      </c>
      <c r="AC64" s="211">
        <f>'Assumptions (Inputs)'!$E$38</f>
        <v>1.0353574571620852</v>
      </c>
      <c r="AD64" s="211">
        <f>'Assumptions (Inputs)'!$E$38</f>
        <v>1.0353574571620852</v>
      </c>
      <c r="AE64" s="211">
        <f>'Assumptions (Inputs)'!$E$38</f>
        <v>1.0353574571620852</v>
      </c>
      <c r="AF64" s="211">
        <f>'Assumptions (Inputs)'!$E$38</f>
        <v>1.0353574571620852</v>
      </c>
      <c r="AG64" s="211">
        <f>'Assumptions (Inputs)'!$E$38</f>
        <v>1.0353574571620852</v>
      </c>
      <c r="AH64" s="211">
        <f>'Assumptions (Inputs)'!$E$38</f>
        <v>1.0353574571620852</v>
      </c>
      <c r="AI64" s="211">
        <f>'Assumptions (Inputs)'!$E$38</f>
        <v>1.0353574571620852</v>
      </c>
      <c r="AJ64" s="211">
        <f>'Assumptions (Inputs)'!$E$38</f>
        <v>1.0353574571620852</v>
      </c>
      <c r="AK64" s="211">
        <f>'Assumptions (Inputs)'!$E$38</f>
        <v>1.0353574571620852</v>
      </c>
      <c r="AL64" s="211">
        <f>'Assumptions (Inputs)'!$E$38</f>
        <v>1.0353574571620852</v>
      </c>
      <c r="AM64" s="211">
        <f>'Assumptions (Inputs)'!$E$38</f>
        <v>1.0353574571620852</v>
      </c>
      <c r="AN64" s="211">
        <f>'Assumptions (Inputs)'!$E$38</f>
        <v>1.0353574571620852</v>
      </c>
      <c r="AO64" s="211">
        <f>'Assumptions (Inputs)'!$E$38</f>
        <v>1.0353574571620852</v>
      </c>
      <c r="AP64" s="211">
        <f>'Assumptions (Inputs)'!$E$38</f>
        <v>1.0353574571620852</v>
      </c>
      <c r="AQ64" s="211">
        <f>'Assumptions (Inputs)'!$E$38</f>
        <v>1.0353574571620852</v>
      </c>
      <c r="AR64" s="211">
        <f>'Assumptions (Inputs)'!$E$38</f>
        <v>1.0353574571620852</v>
      </c>
      <c r="AS64" s="211">
        <f>'Assumptions (Inputs)'!$E$38</f>
        <v>1.0353574571620852</v>
      </c>
      <c r="AT64" s="211">
        <f>'Assumptions (Inputs)'!$E$38</f>
        <v>1.0353574571620852</v>
      </c>
      <c r="AU64" s="211">
        <f>'Assumptions (Inputs)'!$E$38</f>
        <v>1.0353574571620852</v>
      </c>
      <c r="AV64" s="211">
        <f>'Assumptions (Inputs)'!$E$38</f>
        <v>1.0353574571620852</v>
      </c>
      <c r="AW64" s="211">
        <f>'Assumptions (Inputs)'!$E$38</f>
        <v>1.0353574571620852</v>
      </c>
      <c r="AX64" s="211">
        <f>'Assumptions (Inputs)'!$E$38</f>
        <v>1.0353574571620852</v>
      </c>
      <c r="AY64" s="211">
        <f>'Assumptions (Inputs)'!$E$38</f>
        <v>1.0353574571620852</v>
      </c>
      <c r="AZ64" s="211">
        <f>'Assumptions (Inputs)'!$E$38</f>
        <v>1.0353574571620852</v>
      </c>
      <c r="BA64" s="211">
        <f>'Assumptions (Inputs)'!$E$38</f>
        <v>1.0353574571620852</v>
      </c>
      <c r="BB64" s="211">
        <f>'Assumptions (Inputs)'!$E$38</f>
        <v>1.0353574571620852</v>
      </c>
      <c r="BC64" s="211">
        <f>'Assumptions (Inputs)'!$E$38</f>
        <v>1.0353574571620852</v>
      </c>
      <c r="BD64" s="211">
        <f>'Assumptions (Inputs)'!$E$38</f>
        <v>1.0353574571620852</v>
      </c>
      <c r="BE64" s="211">
        <f>'Assumptions (Inputs)'!$E$38</f>
        <v>1.0353574571620852</v>
      </c>
      <c r="BF64" s="211">
        <f>'Assumptions (Inputs)'!$E$38</f>
        <v>1.0353574571620852</v>
      </c>
      <c r="BG64" s="211">
        <f>'Assumptions (Inputs)'!$E$38</f>
        <v>1.0353574571620852</v>
      </c>
      <c r="BH64" s="211">
        <f>'Assumptions (Inputs)'!$E$38</f>
        <v>1.0353574571620852</v>
      </c>
      <c r="BI64" s="211">
        <f>'Assumptions (Inputs)'!$E$38</f>
        <v>1.0353574571620852</v>
      </c>
      <c r="BJ64" s="211">
        <f>'Assumptions (Inputs)'!$E$38</f>
        <v>1.0353574571620852</v>
      </c>
      <c r="BK64" s="211">
        <f>'Assumptions (Inputs)'!$E$38</f>
        <v>1.0353574571620852</v>
      </c>
      <c r="BL64" s="211">
        <f>'Assumptions (Inputs)'!$E$38</f>
        <v>1.0353574571620852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>
        <f>($F$71*TaxDepr!B$33)</f>
        <v>0</v>
      </c>
      <c r="G74" s="317">
        <f>($F$71*TaxDepr!C$33)</f>
        <v>0</v>
      </c>
      <c r="H74" s="317">
        <f>($F$71*TaxDepr!D$33)</f>
        <v>0</v>
      </c>
      <c r="I74" s="317">
        <f>($F$71*TaxDepr!E$33)</f>
        <v>0</v>
      </c>
      <c r="J74" s="317">
        <f>($F$71*TaxDepr!F$33)</f>
        <v>0</v>
      </c>
      <c r="K74" s="317">
        <f>($F$71*TaxDepr!G$33)</f>
        <v>0</v>
      </c>
      <c r="L74" s="317">
        <f>($F$71*TaxDepr!H$33)</f>
        <v>0</v>
      </c>
      <c r="M74" s="317">
        <f>($F$71*TaxDepr!I$33)</f>
        <v>0</v>
      </c>
      <c r="N74" s="317">
        <f>($F$71*TaxDepr!J$33)</f>
        <v>0</v>
      </c>
      <c r="O74" s="317">
        <f>($F$71*TaxDepr!K$33)</f>
        <v>0</v>
      </c>
      <c r="P74" s="317">
        <f>($F$71*TaxDepr!L$33)</f>
        <v>0</v>
      </c>
      <c r="Q74" s="317">
        <f>($F$71*TaxDepr!M$33)</f>
        <v>0</v>
      </c>
      <c r="R74" s="317">
        <f>($F$71*TaxDepr!N$33)</f>
        <v>0</v>
      </c>
      <c r="S74" s="317">
        <f>($F$71*TaxDepr!O$33)</f>
        <v>0</v>
      </c>
      <c r="T74" s="317">
        <f>($F$71*TaxDepr!P$33)</f>
        <v>0</v>
      </c>
      <c r="U74" s="317">
        <f>($F$71*TaxDepr!Q$33)</f>
        <v>0</v>
      </c>
      <c r="V74" s="317">
        <f>($F$71*TaxDepr!R$33)</f>
        <v>0</v>
      </c>
      <c r="W74" s="317">
        <f>($F$71*TaxDepr!S$33)</f>
        <v>0</v>
      </c>
      <c r="X74" s="317">
        <f>($F$71*TaxDepr!T$33)</f>
        <v>0</v>
      </c>
      <c r="Y74" s="317">
        <f>($F$71*TaxDepr!U$33)</f>
        <v>0</v>
      </c>
      <c r="Z74" s="317">
        <f>($F$71*TaxDepr!V$33)</f>
        <v>0</v>
      </c>
      <c r="AA74" s="317"/>
      <c r="AB74" s="317">
        <f>($J$71*TaxDepr!T$33)</f>
        <v>0</v>
      </c>
      <c r="AC74" s="317">
        <f>($J$71*TaxDepr!U$33)</f>
        <v>0</v>
      </c>
      <c r="AD74" s="317">
        <f>($J$71*TaxDepr!V$33)</f>
        <v>0</v>
      </c>
      <c r="AE74" s="317"/>
      <c r="AF74" s="317">
        <f>($J$71*TaxDepr!X$33)</f>
        <v>0</v>
      </c>
      <c r="AG74" s="317">
        <f>($J$71*TaxDepr!Y$33)</f>
        <v>0</v>
      </c>
      <c r="AH74" s="317">
        <f>($J$71*TaxDepr!Z$33)</f>
        <v>0</v>
      </c>
      <c r="AI74" s="317">
        <f>($J$71*TaxDepr!AA$33)</f>
        <v>0</v>
      </c>
      <c r="AJ74" s="317">
        <f>($J$71*TaxDepr!AB$33)</f>
        <v>0</v>
      </c>
      <c r="AK74" s="317">
        <f>($J$71*TaxDepr!AC$33)</f>
        <v>0</v>
      </c>
      <c r="AL74" s="317">
        <f>($J$71*TaxDepr!AD$33)</f>
        <v>0</v>
      </c>
      <c r="AM74" s="317">
        <f>($J$71*TaxDepr!AE$33)</f>
        <v>0</v>
      </c>
      <c r="AN74" s="317">
        <f>($J$71*TaxDepr!AF$33)</f>
        <v>0</v>
      </c>
      <c r="AO74" s="317">
        <f>($J$71*TaxDepr!AG$33)</f>
        <v>0</v>
      </c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5">$D$20*(1-$B$5)/$B$3</f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3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/>
      <c r="BH92" s="72"/>
      <c r="BI92" s="72"/>
      <c r="BJ92" s="72"/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/>
      <c r="BI93" s="72"/>
      <c r="BJ93" s="72"/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/>
      <c r="BJ94" s="72"/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4">$M$20*(1-$B$5)/$B$3</f>
        <v>0</v>
      </c>
      <c r="O96" s="72">
        <f t="shared" si="54"/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/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88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/>
      <c r="AB101" s="72"/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/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/>
      <c r="BI109" s="72"/>
      <c r="BJ109" s="72"/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/>
      <c r="BJ110" s="72"/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69">$M$20/$B$3</f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 t="shared" si="69"/>
        <v>0</v>
      </c>
      <c r="AA112" s="72">
        <f t="shared" si="69"/>
        <v>0</v>
      </c>
      <c r="AB112" s="72">
        <f t="shared" si="69"/>
        <v>0</v>
      </c>
      <c r="AC112" s="72">
        <f t="shared" si="69"/>
        <v>0</v>
      </c>
      <c r="AD112" s="72">
        <f t="shared" si="69"/>
        <v>0</v>
      </c>
      <c r="AE112" s="72">
        <f t="shared" si="69"/>
        <v>0</v>
      </c>
      <c r="AF112" s="72">
        <f t="shared" si="69"/>
        <v>0</v>
      </c>
      <c r="AG112" s="72">
        <f t="shared" si="69"/>
        <v>0</v>
      </c>
      <c r="AH112" s="72">
        <f t="shared" si="69"/>
        <v>0</v>
      </c>
      <c r="AI112" s="72">
        <f t="shared" si="69"/>
        <v>0</v>
      </c>
      <c r="AJ112" s="72">
        <f t="shared" si="69"/>
        <v>0</v>
      </c>
      <c r="AK112" s="72">
        <f t="shared" si="69"/>
        <v>0</v>
      </c>
      <c r="AL112" s="72">
        <f t="shared" si="69"/>
        <v>0</v>
      </c>
      <c r="AM112" s="72">
        <f t="shared" si="69"/>
        <v>0</v>
      </c>
      <c r="AN112" s="72">
        <f t="shared" si="69"/>
        <v>0</v>
      </c>
      <c r="AO112" s="72">
        <f t="shared" si="69"/>
        <v>0</v>
      </c>
      <c r="AP112" s="72">
        <f t="shared" si="69"/>
        <v>0</v>
      </c>
      <c r="AQ112" s="72">
        <f t="shared" si="69"/>
        <v>0</v>
      </c>
      <c r="AR112" s="72">
        <f t="shared" si="69"/>
        <v>0</v>
      </c>
      <c r="AS112" s="72">
        <f t="shared" si="69"/>
        <v>0</v>
      </c>
      <c r="AT112" s="72">
        <f t="shared" si="69"/>
        <v>0</v>
      </c>
      <c r="AU112" s="72">
        <f t="shared" si="69"/>
        <v>0</v>
      </c>
      <c r="AV112" s="72">
        <f t="shared" si="69"/>
        <v>0</v>
      </c>
      <c r="AW112" s="72">
        <f t="shared" si="69"/>
        <v>0</v>
      </c>
      <c r="AX112" s="72">
        <f t="shared" si="69"/>
        <v>0</v>
      </c>
      <c r="AY112" s="72">
        <f t="shared" si="69"/>
        <v>0</v>
      </c>
      <c r="AZ112" s="72">
        <f t="shared" si="69"/>
        <v>0</v>
      </c>
      <c r="BA112" s="72">
        <f t="shared" si="69"/>
        <v>0</v>
      </c>
      <c r="BB112" s="72">
        <f t="shared" si="69"/>
        <v>0</v>
      </c>
      <c r="BC112" s="72">
        <f t="shared" si="69"/>
        <v>0</v>
      </c>
      <c r="BD112" s="72">
        <f t="shared" si="69"/>
        <v>0</v>
      </c>
      <c r="BE112" s="72">
        <f t="shared" si="69"/>
        <v>0</v>
      </c>
      <c r="BF112" s="72">
        <f t="shared" si="69"/>
        <v>0</v>
      </c>
      <c r="BG112" s="72">
        <f t="shared" si="69"/>
        <v>0</v>
      </c>
      <c r="BH112" s="72">
        <f t="shared" si="69"/>
        <v>0</v>
      </c>
      <c r="BI112" s="72">
        <f t="shared" si="69"/>
        <v>0</v>
      </c>
      <c r="BJ112" s="72">
        <f t="shared" si="69"/>
        <v>0</v>
      </c>
      <c r="BK112" s="72"/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0">$N$20/$B$3</f>
        <v>0</v>
      </c>
      <c r="P113" s="72">
        <f t="shared" si="70"/>
        <v>0</v>
      </c>
      <c r="Q113" s="72">
        <f t="shared" si="70"/>
        <v>0</v>
      </c>
      <c r="R113" s="72">
        <f t="shared" si="70"/>
        <v>0</v>
      </c>
      <c r="S113" s="72">
        <f t="shared" si="70"/>
        <v>0</v>
      </c>
      <c r="T113" s="72">
        <f t="shared" si="70"/>
        <v>0</v>
      </c>
      <c r="U113" s="72">
        <f t="shared" si="70"/>
        <v>0</v>
      </c>
      <c r="V113" s="72">
        <f t="shared" si="70"/>
        <v>0</v>
      </c>
      <c r="W113" s="72">
        <f t="shared" si="70"/>
        <v>0</v>
      </c>
      <c r="X113" s="72">
        <f t="shared" si="70"/>
        <v>0</v>
      </c>
      <c r="Y113" s="72">
        <f t="shared" si="70"/>
        <v>0</v>
      </c>
      <c r="Z113" s="72">
        <f t="shared" si="70"/>
        <v>0</v>
      </c>
      <c r="AA113" s="72">
        <f t="shared" si="70"/>
        <v>0</v>
      </c>
      <c r="AB113" s="72">
        <f t="shared" si="70"/>
        <v>0</v>
      </c>
      <c r="AC113" s="72">
        <f t="shared" si="70"/>
        <v>0</v>
      </c>
      <c r="AD113" s="72">
        <f t="shared" si="70"/>
        <v>0</v>
      </c>
      <c r="AE113" s="72">
        <f t="shared" si="70"/>
        <v>0</v>
      </c>
      <c r="AF113" s="72">
        <f t="shared" si="70"/>
        <v>0</v>
      </c>
      <c r="AG113" s="72">
        <f t="shared" si="70"/>
        <v>0</v>
      </c>
      <c r="AH113" s="72">
        <f t="shared" si="70"/>
        <v>0</v>
      </c>
      <c r="AI113" s="72">
        <f t="shared" si="70"/>
        <v>0</v>
      </c>
      <c r="AJ113" s="72">
        <f t="shared" si="70"/>
        <v>0</v>
      </c>
      <c r="AK113" s="72">
        <f t="shared" si="70"/>
        <v>0</v>
      </c>
      <c r="AL113" s="72">
        <f t="shared" si="70"/>
        <v>0</v>
      </c>
      <c r="AM113" s="72">
        <f t="shared" si="70"/>
        <v>0</v>
      </c>
      <c r="AN113" s="72">
        <f t="shared" si="70"/>
        <v>0</v>
      </c>
      <c r="AO113" s="72">
        <f t="shared" si="70"/>
        <v>0</v>
      </c>
      <c r="AP113" s="72">
        <f t="shared" si="70"/>
        <v>0</v>
      </c>
      <c r="AQ113" s="72">
        <f t="shared" si="70"/>
        <v>0</v>
      </c>
      <c r="AR113" s="72">
        <f t="shared" si="70"/>
        <v>0</v>
      </c>
      <c r="AS113" s="72">
        <f t="shared" si="70"/>
        <v>0</v>
      </c>
      <c r="AT113" s="72">
        <f t="shared" si="70"/>
        <v>0</v>
      </c>
      <c r="AU113" s="72">
        <f t="shared" si="70"/>
        <v>0</v>
      </c>
      <c r="AV113" s="72">
        <f t="shared" si="70"/>
        <v>0</v>
      </c>
      <c r="AW113" s="72">
        <f t="shared" si="70"/>
        <v>0</v>
      </c>
      <c r="AX113" s="72">
        <f t="shared" si="70"/>
        <v>0</v>
      </c>
      <c r="AY113" s="72">
        <f t="shared" si="70"/>
        <v>0</v>
      </c>
      <c r="AZ113" s="72">
        <f t="shared" si="70"/>
        <v>0</v>
      </c>
      <c r="BA113" s="72">
        <f t="shared" si="70"/>
        <v>0</v>
      </c>
      <c r="BB113" s="72">
        <f t="shared" si="70"/>
        <v>0</v>
      </c>
      <c r="BC113" s="72">
        <f t="shared" si="70"/>
        <v>0</v>
      </c>
      <c r="BD113" s="72">
        <f t="shared" si="70"/>
        <v>0</v>
      </c>
      <c r="BE113" s="72">
        <f t="shared" si="70"/>
        <v>0</v>
      </c>
      <c r="BF113" s="72">
        <f t="shared" si="70"/>
        <v>0</v>
      </c>
      <c r="BG113" s="72">
        <f t="shared" si="70"/>
        <v>0</v>
      </c>
      <c r="BH113" s="72">
        <f t="shared" si="70"/>
        <v>0</v>
      </c>
      <c r="BI113" s="72">
        <f t="shared" si="70"/>
        <v>0</v>
      </c>
      <c r="BJ113" s="72">
        <f t="shared" si="70"/>
        <v>0</v>
      </c>
      <c r="BK113" s="72">
        <f t="shared" si="70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1">SUM(C101:C113)</f>
        <v>0</v>
      </c>
      <c r="D114" s="66">
        <f t="shared" si="71"/>
        <v>0</v>
      </c>
      <c r="E114" s="66">
        <f t="shared" si="71"/>
        <v>0</v>
      </c>
      <c r="F114" s="66">
        <f t="shared" si="71"/>
        <v>0</v>
      </c>
      <c r="G114" s="66">
        <f t="shared" si="71"/>
        <v>0</v>
      </c>
      <c r="H114" s="66">
        <f t="shared" si="71"/>
        <v>0</v>
      </c>
      <c r="I114" s="66">
        <f t="shared" si="71"/>
        <v>0</v>
      </c>
      <c r="J114" s="66">
        <f t="shared" si="71"/>
        <v>0</v>
      </c>
      <c r="K114" s="66">
        <f t="shared" si="71"/>
        <v>0</v>
      </c>
      <c r="L114" s="66">
        <f t="shared" si="71"/>
        <v>0</v>
      </c>
      <c r="M114" s="66">
        <f t="shared" si="71"/>
        <v>0</v>
      </c>
      <c r="N114" s="66">
        <f t="shared" si="71"/>
        <v>0</v>
      </c>
      <c r="O114" s="66">
        <f t="shared" si="71"/>
        <v>0</v>
      </c>
      <c r="P114" s="66">
        <f t="shared" si="71"/>
        <v>0</v>
      </c>
      <c r="Q114" s="66">
        <f t="shared" si="71"/>
        <v>0</v>
      </c>
      <c r="R114" s="66">
        <f t="shared" si="71"/>
        <v>0</v>
      </c>
      <c r="S114" s="66">
        <f t="shared" si="71"/>
        <v>0</v>
      </c>
      <c r="T114" s="66">
        <f t="shared" si="71"/>
        <v>0</v>
      </c>
      <c r="U114" s="66">
        <f t="shared" si="71"/>
        <v>0</v>
      </c>
      <c r="V114" s="66">
        <f t="shared" si="71"/>
        <v>0</v>
      </c>
      <c r="W114" s="66">
        <f t="shared" si="71"/>
        <v>0</v>
      </c>
      <c r="X114" s="66">
        <f t="shared" si="71"/>
        <v>0</v>
      </c>
      <c r="Y114" s="66">
        <f t="shared" si="71"/>
        <v>0</v>
      </c>
      <c r="Z114" s="66">
        <f t="shared" si="71"/>
        <v>0</v>
      </c>
      <c r="AA114" s="66">
        <f t="shared" si="71"/>
        <v>0</v>
      </c>
      <c r="AB114" s="66">
        <f t="shared" si="71"/>
        <v>0</v>
      </c>
      <c r="AC114" s="66">
        <f t="shared" si="71"/>
        <v>0</v>
      </c>
      <c r="AD114" s="66">
        <f t="shared" si="71"/>
        <v>0</v>
      </c>
      <c r="AE114" s="66">
        <f t="shared" si="71"/>
        <v>0</v>
      </c>
      <c r="AF114" s="66">
        <f t="shared" si="71"/>
        <v>0</v>
      </c>
      <c r="AG114" s="66">
        <f t="shared" si="71"/>
        <v>0</v>
      </c>
      <c r="AH114" s="66">
        <f t="shared" si="71"/>
        <v>0</v>
      </c>
      <c r="AI114" s="66">
        <f t="shared" si="71"/>
        <v>0</v>
      </c>
      <c r="AJ114" s="66">
        <f t="shared" si="71"/>
        <v>0</v>
      </c>
      <c r="AK114" s="66">
        <f t="shared" si="71"/>
        <v>0</v>
      </c>
      <c r="AL114" s="66">
        <f t="shared" si="71"/>
        <v>0</v>
      </c>
      <c r="AM114" s="66">
        <f t="shared" si="71"/>
        <v>0</v>
      </c>
      <c r="AN114" s="66">
        <f t="shared" si="71"/>
        <v>0</v>
      </c>
      <c r="AO114" s="66">
        <f t="shared" si="71"/>
        <v>0</v>
      </c>
      <c r="AP114" s="66">
        <f t="shared" si="71"/>
        <v>0</v>
      </c>
      <c r="AQ114" s="66">
        <f t="shared" si="71"/>
        <v>0</v>
      </c>
      <c r="AR114" s="66">
        <f t="shared" si="71"/>
        <v>0</v>
      </c>
      <c r="AS114" s="66">
        <f t="shared" si="71"/>
        <v>0</v>
      </c>
      <c r="AT114" s="66">
        <f t="shared" si="71"/>
        <v>0</v>
      </c>
      <c r="AU114" s="66">
        <f t="shared" si="71"/>
        <v>0</v>
      </c>
      <c r="AV114" s="66">
        <f t="shared" si="71"/>
        <v>0</v>
      </c>
      <c r="AW114" s="66">
        <f t="shared" si="71"/>
        <v>0</v>
      </c>
      <c r="AX114" s="66">
        <f t="shared" si="71"/>
        <v>0</v>
      </c>
      <c r="AY114" s="66">
        <f t="shared" si="71"/>
        <v>0</v>
      </c>
      <c r="AZ114" s="66">
        <f t="shared" si="71"/>
        <v>0</v>
      </c>
      <c r="BA114" s="66">
        <f t="shared" si="71"/>
        <v>0</v>
      </c>
      <c r="BB114" s="66">
        <f t="shared" si="71"/>
        <v>0</v>
      </c>
      <c r="BC114" s="66">
        <f t="shared" si="71"/>
        <v>0</v>
      </c>
      <c r="BD114" s="66">
        <f t="shared" si="71"/>
        <v>0</v>
      </c>
      <c r="BE114" s="66">
        <f t="shared" si="71"/>
        <v>0</v>
      </c>
      <c r="BF114" s="66">
        <f t="shared" si="71"/>
        <v>0</v>
      </c>
      <c r="BG114" s="66">
        <f t="shared" si="71"/>
        <v>0</v>
      </c>
      <c r="BH114" s="66">
        <f t="shared" si="71"/>
        <v>0</v>
      </c>
      <c r="BI114" s="66">
        <f t="shared" si="71"/>
        <v>0</v>
      </c>
      <c r="BJ114" s="66">
        <f t="shared" si="71"/>
        <v>0</v>
      </c>
      <c r="BK114" s="66">
        <f t="shared" si="71"/>
        <v>0</v>
      </c>
      <c r="BL114" s="66">
        <f t="shared" si="71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347</v>
      </c>
    </row>
    <row r="2" spans="1:67" ht="15" customHeight="1" x14ac:dyDescent="0.2">
      <c r="A2" s="57" t="s">
        <v>21</v>
      </c>
      <c r="B2" s="105" t="str">
        <f>VLOOKUP($B$1,'Assumptions (Inputs)'!$B$7:$G$24,2,FALSE)</f>
        <v>Upgrade 3 Sections plus risers on Feeder 38Q03 (NEW to the 2015 LRP)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(Escalated)'!E46</f>
        <v>0</v>
      </c>
      <c r="C13" s="126">
        <f>'CapEx (Escalated)'!F46</f>
        <v>0</v>
      </c>
      <c r="D13" s="126">
        <f>'CapEx (Escalated)'!G46</f>
        <v>0</v>
      </c>
      <c r="E13" s="126">
        <f>'CapEx (Escalated)'!H46</f>
        <v>0</v>
      </c>
      <c r="F13" s="126">
        <f>'CapEx (Escalated)'!I46</f>
        <v>0</v>
      </c>
      <c r="G13" s="126">
        <f>'CapEx (Escalated)'!J46</f>
        <v>0</v>
      </c>
      <c r="H13" s="126">
        <f>'CapEx (Escalated)'!K46</f>
        <v>0</v>
      </c>
      <c r="I13" s="126">
        <f>'CapEx (Escalated)'!L46</f>
        <v>0</v>
      </c>
      <c r="J13" s="126">
        <f>'CapEx (Escalated)'!M46</f>
        <v>0</v>
      </c>
      <c r="K13" s="126">
        <f>'CapEx (Escalated)'!N46</f>
        <v>0</v>
      </c>
      <c r="L13" s="126">
        <f>'CapEx (Escalated)'!O46</f>
        <v>0</v>
      </c>
      <c r="M13" s="126">
        <f>'CapEx (Escalated)'!P46</f>
        <v>0</v>
      </c>
      <c r="N13" s="126">
        <f>'CapEx (Escalated)'!Q46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>
        <f>-SUM(E13:F13)</f>
        <v>0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D60</f>
        <v>9.7000000000000003E-2</v>
      </c>
      <c r="F60" s="355">
        <f t="shared" ref="F60:BL60" si="31">E60</f>
        <v>9.7000000000000003E-2</v>
      </c>
      <c r="G60" s="355">
        <f t="shared" si="31"/>
        <v>9.7000000000000003E-2</v>
      </c>
      <c r="H60" s="355">
        <f t="shared" si="31"/>
        <v>9.7000000000000003E-2</v>
      </c>
      <c r="I60" s="355">
        <f t="shared" si="31"/>
        <v>9.7000000000000003E-2</v>
      </c>
      <c r="J60" s="355">
        <f t="shared" si="31"/>
        <v>9.7000000000000003E-2</v>
      </c>
      <c r="K60" s="355">
        <f t="shared" si="31"/>
        <v>9.7000000000000003E-2</v>
      </c>
      <c r="L60" s="355">
        <f t="shared" si="31"/>
        <v>9.7000000000000003E-2</v>
      </c>
      <c r="M60" s="355">
        <f t="shared" si="31"/>
        <v>9.7000000000000003E-2</v>
      </c>
      <c r="N60" s="355">
        <f t="shared" si="31"/>
        <v>9.7000000000000003E-2</v>
      </c>
      <c r="O60" s="355">
        <f t="shared" si="31"/>
        <v>9.7000000000000003E-2</v>
      </c>
      <c r="P60" s="355">
        <f t="shared" si="31"/>
        <v>9.7000000000000003E-2</v>
      </c>
      <c r="Q60" s="355">
        <f t="shared" si="31"/>
        <v>9.7000000000000003E-2</v>
      </c>
      <c r="R60" s="355">
        <f t="shared" si="31"/>
        <v>9.7000000000000003E-2</v>
      </c>
      <c r="S60" s="355">
        <f t="shared" si="31"/>
        <v>9.7000000000000003E-2</v>
      </c>
      <c r="T60" s="355">
        <f t="shared" si="31"/>
        <v>9.7000000000000003E-2</v>
      </c>
      <c r="U60" s="355">
        <f t="shared" si="31"/>
        <v>9.7000000000000003E-2</v>
      </c>
      <c r="V60" s="355">
        <f t="shared" si="31"/>
        <v>9.7000000000000003E-2</v>
      </c>
      <c r="W60" s="355">
        <f t="shared" si="31"/>
        <v>9.7000000000000003E-2</v>
      </c>
      <c r="X60" s="355">
        <f t="shared" si="31"/>
        <v>9.7000000000000003E-2</v>
      </c>
      <c r="Y60" s="355">
        <f t="shared" si="31"/>
        <v>9.7000000000000003E-2</v>
      </c>
      <c r="Z60" s="355">
        <f t="shared" si="31"/>
        <v>9.7000000000000003E-2</v>
      </c>
      <c r="AA60" s="355">
        <f t="shared" si="31"/>
        <v>9.7000000000000003E-2</v>
      </c>
      <c r="AB60" s="355">
        <f t="shared" si="31"/>
        <v>9.7000000000000003E-2</v>
      </c>
      <c r="AC60" s="355">
        <f t="shared" si="31"/>
        <v>9.7000000000000003E-2</v>
      </c>
      <c r="AD60" s="355">
        <f t="shared" si="31"/>
        <v>9.7000000000000003E-2</v>
      </c>
      <c r="AE60" s="355">
        <f t="shared" si="31"/>
        <v>9.7000000000000003E-2</v>
      </c>
      <c r="AF60" s="355">
        <f t="shared" si="31"/>
        <v>9.7000000000000003E-2</v>
      </c>
      <c r="AG60" s="355">
        <f t="shared" si="31"/>
        <v>9.7000000000000003E-2</v>
      </c>
      <c r="AH60" s="355">
        <f t="shared" si="31"/>
        <v>9.7000000000000003E-2</v>
      </c>
      <c r="AI60" s="355">
        <f t="shared" si="31"/>
        <v>9.7000000000000003E-2</v>
      </c>
      <c r="AJ60" s="355">
        <f t="shared" si="31"/>
        <v>9.7000000000000003E-2</v>
      </c>
      <c r="AK60" s="355">
        <f t="shared" si="31"/>
        <v>9.7000000000000003E-2</v>
      </c>
      <c r="AL60" s="355">
        <f t="shared" si="31"/>
        <v>9.7000000000000003E-2</v>
      </c>
      <c r="AM60" s="355">
        <f t="shared" si="31"/>
        <v>9.7000000000000003E-2</v>
      </c>
      <c r="AN60" s="355">
        <f t="shared" si="31"/>
        <v>9.7000000000000003E-2</v>
      </c>
      <c r="AO60" s="355">
        <f t="shared" si="31"/>
        <v>9.7000000000000003E-2</v>
      </c>
      <c r="AP60" s="355">
        <f t="shared" si="31"/>
        <v>9.7000000000000003E-2</v>
      </c>
      <c r="AQ60" s="355">
        <f t="shared" si="31"/>
        <v>9.7000000000000003E-2</v>
      </c>
      <c r="AR60" s="355">
        <f t="shared" si="31"/>
        <v>9.7000000000000003E-2</v>
      </c>
      <c r="AS60" s="355">
        <f t="shared" si="31"/>
        <v>9.7000000000000003E-2</v>
      </c>
      <c r="AT60" s="355">
        <f t="shared" si="31"/>
        <v>9.7000000000000003E-2</v>
      </c>
      <c r="AU60" s="355">
        <f t="shared" si="31"/>
        <v>9.7000000000000003E-2</v>
      </c>
      <c r="AV60" s="355">
        <f t="shared" si="31"/>
        <v>9.7000000000000003E-2</v>
      </c>
      <c r="AW60" s="355">
        <f t="shared" si="31"/>
        <v>9.7000000000000003E-2</v>
      </c>
      <c r="AX60" s="355">
        <f t="shared" si="31"/>
        <v>9.7000000000000003E-2</v>
      </c>
      <c r="AY60" s="355">
        <f t="shared" si="31"/>
        <v>9.7000000000000003E-2</v>
      </c>
      <c r="AZ60" s="355">
        <f t="shared" si="31"/>
        <v>9.7000000000000003E-2</v>
      </c>
      <c r="BA60" s="355">
        <f t="shared" si="31"/>
        <v>9.7000000000000003E-2</v>
      </c>
      <c r="BB60" s="355">
        <f t="shared" si="31"/>
        <v>9.7000000000000003E-2</v>
      </c>
      <c r="BC60" s="355">
        <f t="shared" si="31"/>
        <v>9.7000000000000003E-2</v>
      </c>
      <c r="BD60" s="355">
        <f t="shared" si="31"/>
        <v>9.7000000000000003E-2</v>
      </c>
      <c r="BE60" s="355">
        <f t="shared" si="31"/>
        <v>9.7000000000000003E-2</v>
      </c>
      <c r="BF60" s="355">
        <f t="shared" si="31"/>
        <v>9.7000000000000003E-2</v>
      </c>
      <c r="BG60" s="355">
        <f t="shared" si="31"/>
        <v>9.7000000000000003E-2</v>
      </c>
      <c r="BH60" s="355">
        <f t="shared" si="31"/>
        <v>9.7000000000000003E-2</v>
      </c>
      <c r="BI60" s="355">
        <f t="shared" si="31"/>
        <v>9.7000000000000003E-2</v>
      </c>
      <c r="BJ60" s="355">
        <f t="shared" si="31"/>
        <v>9.7000000000000003E-2</v>
      </c>
      <c r="BK60" s="355">
        <f t="shared" si="31"/>
        <v>9.7000000000000003E-2</v>
      </c>
      <c r="BL60" s="355">
        <f t="shared" si="31"/>
        <v>9.7000000000000003E-2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(Inputs)'!$E$38</f>
        <v>1.0353574571620852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211">
        <f>'Assumptions (Inputs)'!$E$38</f>
        <v>1.0353574571620852</v>
      </c>
      <c r="N64" s="211">
        <f>'Assumptions (Inputs)'!$E$38</f>
        <v>1.0353574571620852</v>
      </c>
      <c r="O64" s="211">
        <f>'Assumptions (Inputs)'!$E$38</f>
        <v>1.0353574571620852</v>
      </c>
      <c r="P64" s="211">
        <f>'Assumptions (Inputs)'!$E$38</f>
        <v>1.0353574571620852</v>
      </c>
      <c r="Q64" s="211">
        <f>'Assumptions (Inputs)'!$E$38</f>
        <v>1.0353574571620852</v>
      </c>
      <c r="R64" s="211">
        <f>'Assumptions (Inputs)'!$E$38</f>
        <v>1.0353574571620852</v>
      </c>
      <c r="S64" s="211">
        <f>'Assumptions (Inputs)'!$E$38</f>
        <v>1.0353574571620852</v>
      </c>
      <c r="T64" s="211">
        <f>'Assumptions (Inputs)'!$E$38</f>
        <v>1.0353574571620852</v>
      </c>
      <c r="U64" s="211">
        <f>'Assumptions (Inputs)'!$E$38</f>
        <v>1.0353574571620852</v>
      </c>
      <c r="V64" s="211">
        <f>'Assumptions (Inputs)'!$E$38</f>
        <v>1.0353574571620852</v>
      </c>
      <c r="W64" s="211">
        <f>'Assumptions (Inputs)'!$E$38</f>
        <v>1.0353574571620852</v>
      </c>
      <c r="X64" s="211">
        <f>'Assumptions (Inputs)'!$E$38</f>
        <v>1.0353574571620852</v>
      </c>
      <c r="Y64" s="211">
        <f>'Assumptions (Inputs)'!$E$38</f>
        <v>1.0353574571620852</v>
      </c>
      <c r="Z64" s="211">
        <f>'Assumptions (Inputs)'!$E$38</f>
        <v>1.0353574571620852</v>
      </c>
      <c r="AA64" s="211">
        <f>'Assumptions (Inputs)'!$E$38</f>
        <v>1.0353574571620852</v>
      </c>
      <c r="AB64" s="211">
        <f>'Assumptions (Inputs)'!$E$38</f>
        <v>1.0353574571620852</v>
      </c>
      <c r="AC64" s="211">
        <f>'Assumptions (Inputs)'!$E$38</f>
        <v>1.0353574571620852</v>
      </c>
      <c r="AD64" s="211">
        <f>'Assumptions (Inputs)'!$E$38</f>
        <v>1.0353574571620852</v>
      </c>
      <c r="AE64" s="211">
        <f>'Assumptions (Inputs)'!$E$38</f>
        <v>1.0353574571620852</v>
      </c>
      <c r="AF64" s="211">
        <f>'Assumptions (Inputs)'!$E$38</f>
        <v>1.0353574571620852</v>
      </c>
      <c r="AG64" s="211">
        <f>'Assumptions (Inputs)'!$E$38</f>
        <v>1.0353574571620852</v>
      </c>
      <c r="AH64" s="211">
        <f>'Assumptions (Inputs)'!$E$38</f>
        <v>1.0353574571620852</v>
      </c>
      <c r="AI64" s="211">
        <f>'Assumptions (Inputs)'!$E$38</f>
        <v>1.0353574571620852</v>
      </c>
      <c r="AJ64" s="211">
        <f>'Assumptions (Inputs)'!$E$38</f>
        <v>1.0353574571620852</v>
      </c>
      <c r="AK64" s="211">
        <f>'Assumptions (Inputs)'!$E$38</f>
        <v>1.0353574571620852</v>
      </c>
      <c r="AL64" s="211">
        <f>'Assumptions (Inputs)'!$E$38</f>
        <v>1.0353574571620852</v>
      </c>
      <c r="AM64" s="211">
        <f>'Assumptions (Inputs)'!$E$38</f>
        <v>1.0353574571620852</v>
      </c>
      <c r="AN64" s="211">
        <f>'Assumptions (Inputs)'!$E$38</f>
        <v>1.0353574571620852</v>
      </c>
      <c r="AO64" s="211">
        <f>'Assumptions (Inputs)'!$E$38</f>
        <v>1.0353574571620852</v>
      </c>
      <c r="AP64" s="211">
        <f>'Assumptions (Inputs)'!$E$38</f>
        <v>1.0353574571620852</v>
      </c>
      <c r="AQ64" s="211">
        <f>'Assumptions (Inputs)'!$E$38</f>
        <v>1.0353574571620852</v>
      </c>
      <c r="AR64" s="211">
        <f>'Assumptions (Inputs)'!$E$38</f>
        <v>1.0353574571620852</v>
      </c>
      <c r="AS64" s="211">
        <f>'Assumptions (Inputs)'!$E$38</f>
        <v>1.0353574571620852</v>
      </c>
      <c r="AT64" s="211">
        <f>'Assumptions (Inputs)'!$E$38</f>
        <v>1.0353574571620852</v>
      </c>
      <c r="AU64" s="211">
        <f>'Assumptions (Inputs)'!$E$38</f>
        <v>1.0353574571620852</v>
      </c>
      <c r="AV64" s="211">
        <f>'Assumptions (Inputs)'!$E$38</f>
        <v>1.0353574571620852</v>
      </c>
      <c r="AW64" s="211">
        <f>'Assumptions (Inputs)'!$E$38</f>
        <v>1.0353574571620852</v>
      </c>
      <c r="AX64" s="211">
        <f>'Assumptions (Inputs)'!$E$38</f>
        <v>1.0353574571620852</v>
      </c>
      <c r="AY64" s="211">
        <f>'Assumptions (Inputs)'!$E$38</f>
        <v>1.0353574571620852</v>
      </c>
      <c r="AZ64" s="211">
        <f>'Assumptions (Inputs)'!$E$38</f>
        <v>1.0353574571620852</v>
      </c>
      <c r="BA64" s="211">
        <f>'Assumptions (Inputs)'!$E$38</f>
        <v>1.0353574571620852</v>
      </c>
      <c r="BB64" s="211">
        <f>'Assumptions (Inputs)'!$E$38</f>
        <v>1.0353574571620852</v>
      </c>
      <c r="BC64" s="211">
        <f>'Assumptions (Inputs)'!$E$38</f>
        <v>1.0353574571620852</v>
      </c>
      <c r="BD64" s="211">
        <f>'Assumptions (Inputs)'!$E$38</f>
        <v>1.0353574571620852</v>
      </c>
      <c r="BE64" s="211">
        <f>'Assumptions (Inputs)'!$E$38</f>
        <v>1.0353574571620852</v>
      </c>
      <c r="BF64" s="211">
        <f>'Assumptions (Inputs)'!$E$38</f>
        <v>1.0353574571620852</v>
      </c>
      <c r="BG64" s="211">
        <f>'Assumptions (Inputs)'!$E$38</f>
        <v>1.0353574571620852</v>
      </c>
      <c r="BH64" s="211">
        <f>'Assumptions (Inputs)'!$E$38</f>
        <v>1.0353574571620852</v>
      </c>
      <c r="BI64" s="211">
        <f>'Assumptions (Inputs)'!$E$38</f>
        <v>1.0353574571620852</v>
      </c>
      <c r="BJ64" s="211">
        <f>'Assumptions (Inputs)'!$E$38</f>
        <v>1.0353574571620852</v>
      </c>
      <c r="BK64" s="211">
        <f>'Assumptions (Inputs)'!$E$38</f>
        <v>1.0353574571620852</v>
      </c>
      <c r="BL64" s="211">
        <f>'Assumptions (Inputs)'!$E$38</f>
        <v>1.0353574571620852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>
        <f>($F$71*TaxDepr!B$33)</f>
        <v>0</v>
      </c>
      <c r="G74" s="317">
        <f>($F$71*TaxDepr!C$33)</f>
        <v>0</v>
      </c>
      <c r="H74" s="317">
        <f>($F$71*TaxDepr!D$33)</f>
        <v>0</v>
      </c>
      <c r="I74" s="317">
        <f>($F$71*TaxDepr!E$33)</f>
        <v>0</v>
      </c>
      <c r="J74" s="317">
        <f>($F$71*TaxDepr!F$33)</f>
        <v>0</v>
      </c>
      <c r="K74" s="317">
        <f>($F$71*TaxDepr!G$33)</f>
        <v>0</v>
      </c>
      <c r="L74" s="317">
        <f>($F$71*TaxDepr!H$33)</f>
        <v>0</v>
      </c>
      <c r="M74" s="317">
        <f>($F$71*TaxDepr!I$33)</f>
        <v>0</v>
      </c>
      <c r="N74" s="317">
        <f>($F$71*TaxDepr!J$33)</f>
        <v>0</v>
      </c>
      <c r="O74" s="317">
        <f>($F$71*TaxDepr!K$33)</f>
        <v>0</v>
      </c>
      <c r="P74" s="317">
        <f>($F$71*TaxDepr!L$33)</f>
        <v>0</v>
      </c>
      <c r="Q74" s="317">
        <f>($F$71*TaxDepr!M$33)</f>
        <v>0</v>
      </c>
      <c r="R74" s="317">
        <f>($F$71*TaxDepr!N$33)</f>
        <v>0</v>
      </c>
      <c r="S74" s="317">
        <f>($F$71*TaxDepr!O$33)</f>
        <v>0</v>
      </c>
      <c r="T74" s="317">
        <f>($F$71*TaxDepr!P$33)</f>
        <v>0</v>
      </c>
      <c r="U74" s="317">
        <f>($F$71*TaxDepr!Q$33)</f>
        <v>0</v>
      </c>
      <c r="V74" s="317">
        <f>($F$71*TaxDepr!R$33)</f>
        <v>0</v>
      </c>
      <c r="W74" s="317">
        <f>($F$71*TaxDepr!S$33)</f>
        <v>0</v>
      </c>
      <c r="X74" s="317">
        <f>($F$71*TaxDepr!T$33)</f>
        <v>0</v>
      </c>
      <c r="Y74" s="317">
        <f>($F$71*TaxDepr!U$33)</f>
        <v>0</v>
      </c>
      <c r="Z74" s="317">
        <f>($F$71*TaxDepr!V$33)</f>
        <v>0</v>
      </c>
      <c r="AA74" s="317"/>
      <c r="AB74" s="317">
        <f>($J$71*TaxDepr!T$33)</f>
        <v>0</v>
      </c>
      <c r="AC74" s="317">
        <f>($J$71*TaxDepr!U$33)</f>
        <v>0</v>
      </c>
      <c r="AD74" s="317">
        <f>($J$71*TaxDepr!V$33)</f>
        <v>0</v>
      </c>
      <c r="AE74" s="317"/>
      <c r="AF74" s="317">
        <f>($J$71*TaxDepr!X$33)</f>
        <v>0</v>
      </c>
      <c r="AG74" s="317">
        <f>($J$71*TaxDepr!Y$33)</f>
        <v>0</v>
      </c>
      <c r="AH74" s="317">
        <f>($J$71*TaxDepr!Z$33)</f>
        <v>0</v>
      </c>
      <c r="AI74" s="317">
        <f>($J$71*TaxDepr!AA$33)</f>
        <v>0</v>
      </c>
      <c r="AJ74" s="317">
        <f>($J$71*TaxDepr!AB$33)</f>
        <v>0</v>
      </c>
      <c r="AK74" s="317">
        <f>($J$71*TaxDepr!AC$33)</f>
        <v>0</v>
      </c>
      <c r="AL74" s="317">
        <f>($J$71*TaxDepr!AD$33)</f>
        <v>0</v>
      </c>
      <c r="AM74" s="317">
        <f>($J$71*TaxDepr!AE$33)</f>
        <v>0</v>
      </c>
      <c r="AN74" s="317">
        <f>($J$71*TaxDepr!AF$33)</f>
        <v>0</v>
      </c>
      <c r="AO74" s="317">
        <f>($J$71*TaxDepr!AG$33)</f>
        <v>0</v>
      </c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5">$D$20*(1-$B$5)/$B$3</f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3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/>
      <c r="BH92" s="72"/>
      <c r="BI92" s="72"/>
      <c r="BJ92" s="72"/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/>
      <c r="BI93" s="72"/>
      <c r="BJ93" s="72"/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/>
      <c r="BJ94" s="72"/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4">$M$20*(1-$B$5)/$B$3</f>
        <v>0</v>
      </c>
      <c r="O96" s="72">
        <f t="shared" si="54"/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/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88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/>
      <c r="AB101" s="72"/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/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/>
      <c r="BI109" s="72"/>
      <c r="BJ109" s="72"/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/>
      <c r="BJ110" s="72"/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69">$M$20/$B$3</f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 t="shared" si="69"/>
        <v>0</v>
      </c>
      <c r="AA112" s="72">
        <f t="shared" si="69"/>
        <v>0</v>
      </c>
      <c r="AB112" s="72">
        <f t="shared" si="69"/>
        <v>0</v>
      </c>
      <c r="AC112" s="72">
        <f t="shared" si="69"/>
        <v>0</v>
      </c>
      <c r="AD112" s="72">
        <f t="shared" si="69"/>
        <v>0</v>
      </c>
      <c r="AE112" s="72">
        <f t="shared" si="69"/>
        <v>0</v>
      </c>
      <c r="AF112" s="72">
        <f t="shared" si="69"/>
        <v>0</v>
      </c>
      <c r="AG112" s="72">
        <f t="shared" si="69"/>
        <v>0</v>
      </c>
      <c r="AH112" s="72">
        <f t="shared" si="69"/>
        <v>0</v>
      </c>
      <c r="AI112" s="72">
        <f t="shared" si="69"/>
        <v>0</v>
      </c>
      <c r="AJ112" s="72">
        <f t="shared" si="69"/>
        <v>0</v>
      </c>
      <c r="AK112" s="72">
        <f t="shared" si="69"/>
        <v>0</v>
      </c>
      <c r="AL112" s="72">
        <f t="shared" si="69"/>
        <v>0</v>
      </c>
      <c r="AM112" s="72">
        <f t="shared" si="69"/>
        <v>0</v>
      </c>
      <c r="AN112" s="72">
        <f t="shared" si="69"/>
        <v>0</v>
      </c>
      <c r="AO112" s="72">
        <f t="shared" si="69"/>
        <v>0</v>
      </c>
      <c r="AP112" s="72">
        <f t="shared" si="69"/>
        <v>0</v>
      </c>
      <c r="AQ112" s="72">
        <f t="shared" si="69"/>
        <v>0</v>
      </c>
      <c r="AR112" s="72">
        <f t="shared" si="69"/>
        <v>0</v>
      </c>
      <c r="AS112" s="72">
        <f t="shared" si="69"/>
        <v>0</v>
      </c>
      <c r="AT112" s="72">
        <f t="shared" si="69"/>
        <v>0</v>
      </c>
      <c r="AU112" s="72">
        <f t="shared" si="69"/>
        <v>0</v>
      </c>
      <c r="AV112" s="72">
        <f t="shared" si="69"/>
        <v>0</v>
      </c>
      <c r="AW112" s="72">
        <f t="shared" si="69"/>
        <v>0</v>
      </c>
      <c r="AX112" s="72">
        <f t="shared" si="69"/>
        <v>0</v>
      </c>
      <c r="AY112" s="72">
        <f t="shared" si="69"/>
        <v>0</v>
      </c>
      <c r="AZ112" s="72">
        <f t="shared" si="69"/>
        <v>0</v>
      </c>
      <c r="BA112" s="72">
        <f t="shared" si="69"/>
        <v>0</v>
      </c>
      <c r="BB112" s="72">
        <f t="shared" si="69"/>
        <v>0</v>
      </c>
      <c r="BC112" s="72">
        <f t="shared" si="69"/>
        <v>0</v>
      </c>
      <c r="BD112" s="72">
        <f t="shared" si="69"/>
        <v>0</v>
      </c>
      <c r="BE112" s="72">
        <f t="shared" si="69"/>
        <v>0</v>
      </c>
      <c r="BF112" s="72">
        <f t="shared" si="69"/>
        <v>0</v>
      </c>
      <c r="BG112" s="72">
        <f t="shared" si="69"/>
        <v>0</v>
      </c>
      <c r="BH112" s="72">
        <f t="shared" si="69"/>
        <v>0</v>
      </c>
      <c r="BI112" s="72">
        <f t="shared" si="69"/>
        <v>0</v>
      </c>
      <c r="BJ112" s="72">
        <f t="shared" si="69"/>
        <v>0</v>
      </c>
      <c r="BK112" s="72"/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0">$N$20/$B$3</f>
        <v>0</v>
      </c>
      <c r="P113" s="72">
        <f t="shared" si="70"/>
        <v>0</v>
      </c>
      <c r="Q113" s="72">
        <f t="shared" si="70"/>
        <v>0</v>
      </c>
      <c r="R113" s="72">
        <f t="shared" si="70"/>
        <v>0</v>
      </c>
      <c r="S113" s="72">
        <f t="shared" si="70"/>
        <v>0</v>
      </c>
      <c r="T113" s="72">
        <f t="shared" si="70"/>
        <v>0</v>
      </c>
      <c r="U113" s="72">
        <f t="shared" si="70"/>
        <v>0</v>
      </c>
      <c r="V113" s="72">
        <f t="shared" si="70"/>
        <v>0</v>
      </c>
      <c r="W113" s="72">
        <f t="shared" si="70"/>
        <v>0</v>
      </c>
      <c r="X113" s="72">
        <f t="shared" si="70"/>
        <v>0</v>
      </c>
      <c r="Y113" s="72">
        <f t="shared" si="70"/>
        <v>0</v>
      </c>
      <c r="Z113" s="72">
        <f t="shared" si="70"/>
        <v>0</v>
      </c>
      <c r="AA113" s="72">
        <f t="shared" si="70"/>
        <v>0</v>
      </c>
      <c r="AB113" s="72">
        <f t="shared" si="70"/>
        <v>0</v>
      </c>
      <c r="AC113" s="72">
        <f t="shared" si="70"/>
        <v>0</v>
      </c>
      <c r="AD113" s="72">
        <f t="shared" si="70"/>
        <v>0</v>
      </c>
      <c r="AE113" s="72">
        <f t="shared" si="70"/>
        <v>0</v>
      </c>
      <c r="AF113" s="72">
        <f t="shared" si="70"/>
        <v>0</v>
      </c>
      <c r="AG113" s="72">
        <f t="shared" si="70"/>
        <v>0</v>
      </c>
      <c r="AH113" s="72">
        <f t="shared" si="70"/>
        <v>0</v>
      </c>
      <c r="AI113" s="72">
        <f t="shared" si="70"/>
        <v>0</v>
      </c>
      <c r="AJ113" s="72">
        <f t="shared" si="70"/>
        <v>0</v>
      </c>
      <c r="AK113" s="72">
        <f t="shared" si="70"/>
        <v>0</v>
      </c>
      <c r="AL113" s="72">
        <f t="shared" si="70"/>
        <v>0</v>
      </c>
      <c r="AM113" s="72">
        <f t="shared" si="70"/>
        <v>0</v>
      </c>
      <c r="AN113" s="72">
        <f t="shared" si="70"/>
        <v>0</v>
      </c>
      <c r="AO113" s="72">
        <f t="shared" si="70"/>
        <v>0</v>
      </c>
      <c r="AP113" s="72">
        <f t="shared" si="70"/>
        <v>0</v>
      </c>
      <c r="AQ113" s="72">
        <f t="shared" si="70"/>
        <v>0</v>
      </c>
      <c r="AR113" s="72">
        <f t="shared" si="70"/>
        <v>0</v>
      </c>
      <c r="AS113" s="72">
        <f t="shared" si="70"/>
        <v>0</v>
      </c>
      <c r="AT113" s="72">
        <f t="shared" si="70"/>
        <v>0</v>
      </c>
      <c r="AU113" s="72">
        <f t="shared" si="70"/>
        <v>0</v>
      </c>
      <c r="AV113" s="72">
        <f t="shared" si="70"/>
        <v>0</v>
      </c>
      <c r="AW113" s="72">
        <f t="shared" si="70"/>
        <v>0</v>
      </c>
      <c r="AX113" s="72">
        <f t="shared" si="70"/>
        <v>0</v>
      </c>
      <c r="AY113" s="72">
        <f t="shared" si="70"/>
        <v>0</v>
      </c>
      <c r="AZ113" s="72">
        <f t="shared" si="70"/>
        <v>0</v>
      </c>
      <c r="BA113" s="72">
        <f t="shared" si="70"/>
        <v>0</v>
      </c>
      <c r="BB113" s="72">
        <f t="shared" si="70"/>
        <v>0</v>
      </c>
      <c r="BC113" s="72">
        <f t="shared" si="70"/>
        <v>0</v>
      </c>
      <c r="BD113" s="72">
        <f t="shared" si="70"/>
        <v>0</v>
      </c>
      <c r="BE113" s="72">
        <f t="shared" si="70"/>
        <v>0</v>
      </c>
      <c r="BF113" s="72">
        <f t="shared" si="70"/>
        <v>0</v>
      </c>
      <c r="BG113" s="72">
        <f t="shared" si="70"/>
        <v>0</v>
      </c>
      <c r="BH113" s="72">
        <f t="shared" si="70"/>
        <v>0</v>
      </c>
      <c r="BI113" s="72">
        <f t="shared" si="70"/>
        <v>0</v>
      </c>
      <c r="BJ113" s="72">
        <f t="shared" si="70"/>
        <v>0</v>
      </c>
      <c r="BK113" s="72">
        <f t="shared" si="70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1">SUM(C101:C113)</f>
        <v>0</v>
      </c>
      <c r="D114" s="66">
        <f t="shared" si="71"/>
        <v>0</v>
      </c>
      <c r="E114" s="66">
        <f t="shared" si="71"/>
        <v>0</v>
      </c>
      <c r="F114" s="66">
        <f t="shared" si="71"/>
        <v>0</v>
      </c>
      <c r="G114" s="66">
        <f t="shared" si="71"/>
        <v>0</v>
      </c>
      <c r="H114" s="66">
        <f t="shared" si="71"/>
        <v>0</v>
      </c>
      <c r="I114" s="66">
        <f t="shared" si="71"/>
        <v>0</v>
      </c>
      <c r="J114" s="66">
        <f t="shared" si="71"/>
        <v>0</v>
      </c>
      <c r="K114" s="66">
        <f t="shared" si="71"/>
        <v>0</v>
      </c>
      <c r="L114" s="66">
        <f t="shared" si="71"/>
        <v>0</v>
      </c>
      <c r="M114" s="66">
        <f t="shared" si="71"/>
        <v>0</v>
      </c>
      <c r="N114" s="66">
        <f t="shared" si="71"/>
        <v>0</v>
      </c>
      <c r="O114" s="66">
        <f t="shared" si="71"/>
        <v>0</v>
      </c>
      <c r="P114" s="66">
        <f t="shared" si="71"/>
        <v>0</v>
      </c>
      <c r="Q114" s="66">
        <f t="shared" si="71"/>
        <v>0</v>
      </c>
      <c r="R114" s="66">
        <f t="shared" si="71"/>
        <v>0</v>
      </c>
      <c r="S114" s="66">
        <f t="shared" si="71"/>
        <v>0</v>
      </c>
      <c r="T114" s="66">
        <f t="shared" si="71"/>
        <v>0</v>
      </c>
      <c r="U114" s="66">
        <f t="shared" si="71"/>
        <v>0</v>
      </c>
      <c r="V114" s="66">
        <f t="shared" si="71"/>
        <v>0</v>
      </c>
      <c r="W114" s="66">
        <f t="shared" si="71"/>
        <v>0</v>
      </c>
      <c r="X114" s="66">
        <f t="shared" si="71"/>
        <v>0</v>
      </c>
      <c r="Y114" s="66">
        <f t="shared" si="71"/>
        <v>0</v>
      </c>
      <c r="Z114" s="66">
        <f t="shared" si="71"/>
        <v>0</v>
      </c>
      <c r="AA114" s="66">
        <f t="shared" si="71"/>
        <v>0</v>
      </c>
      <c r="AB114" s="66">
        <f t="shared" si="71"/>
        <v>0</v>
      </c>
      <c r="AC114" s="66">
        <f t="shared" si="71"/>
        <v>0</v>
      </c>
      <c r="AD114" s="66">
        <f t="shared" si="71"/>
        <v>0</v>
      </c>
      <c r="AE114" s="66">
        <f t="shared" si="71"/>
        <v>0</v>
      </c>
      <c r="AF114" s="66">
        <f t="shared" si="71"/>
        <v>0</v>
      </c>
      <c r="AG114" s="66">
        <f t="shared" si="71"/>
        <v>0</v>
      </c>
      <c r="AH114" s="66">
        <f t="shared" si="71"/>
        <v>0</v>
      </c>
      <c r="AI114" s="66">
        <f t="shared" si="71"/>
        <v>0</v>
      </c>
      <c r="AJ114" s="66">
        <f t="shared" si="71"/>
        <v>0</v>
      </c>
      <c r="AK114" s="66">
        <f t="shared" si="71"/>
        <v>0</v>
      </c>
      <c r="AL114" s="66">
        <f t="shared" si="71"/>
        <v>0</v>
      </c>
      <c r="AM114" s="66">
        <f t="shared" si="71"/>
        <v>0</v>
      </c>
      <c r="AN114" s="66">
        <f t="shared" si="71"/>
        <v>0</v>
      </c>
      <c r="AO114" s="66">
        <f t="shared" si="71"/>
        <v>0</v>
      </c>
      <c r="AP114" s="66">
        <f t="shared" si="71"/>
        <v>0</v>
      </c>
      <c r="AQ114" s="66">
        <f t="shared" si="71"/>
        <v>0</v>
      </c>
      <c r="AR114" s="66">
        <f t="shared" si="71"/>
        <v>0</v>
      </c>
      <c r="AS114" s="66">
        <f t="shared" si="71"/>
        <v>0</v>
      </c>
      <c r="AT114" s="66">
        <f t="shared" si="71"/>
        <v>0</v>
      </c>
      <c r="AU114" s="66">
        <f t="shared" si="71"/>
        <v>0</v>
      </c>
      <c r="AV114" s="66">
        <f t="shared" si="71"/>
        <v>0</v>
      </c>
      <c r="AW114" s="66">
        <f t="shared" si="71"/>
        <v>0</v>
      </c>
      <c r="AX114" s="66">
        <f t="shared" si="71"/>
        <v>0</v>
      </c>
      <c r="AY114" s="66">
        <f t="shared" si="71"/>
        <v>0</v>
      </c>
      <c r="AZ114" s="66">
        <f t="shared" si="71"/>
        <v>0</v>
      </c>
      <c r="BA114" s="66">
        <f t="shared" si="71"/>
        <v>0</v>
      </c>
      <c r="BB114" s="66">
        <f t="shared" si="71"/>
        <v>0</v>
      </c>
      <c r="BC114" s="66">
        <f t="shared" si="71"/>
        <v>0</v>
      </c>
      <c r="BD114" s="66">
        <f t="shared" si="71"/>
        <v>0</v>
      </c>
      <c r="BE114" s="66">
        <f t="shared" si="71"/>
        <v>0</v>
      </c>
      <c r="BF114" s="66">
        <f t="shared" si="71"/>
        <v>0</v>
      </c>
      <c r="BG114" s="66">
        <f t="shared" si="71"/>
        <v>0</v>
      </c>
      <c r="BH114" s="66">
        <f t="shared" si="71"/>
        <v>0</v>
      </c>
      <c r="BI114" s="66">
        <f t="shared" si="71"/>
        <v>0</v>
      </c>
      <c r="BJ114" s="66">
        <f t="shared" si="71"/>
        <v>0</v>
      </c>
      <c r="BK114" s="66">
        <f t="shared" si="71"/>
        <v>0</v>
      </c>
      <c r="BL114" s="66">
        <f t="shared" si="71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51"/>
  <sheetViews>
    <sheetView workbookViewId="0">
      <selection activeCell="G30" sqref="G30"/>
    </sheetView>
  </sheetViews>
  <sheetFormatPr defaultRowHeight="17.100000000000001" customHeight="1" x14ac:dyDescent="0.2"/>
  <cols>
    <col min="1" max="1" width="24.42578125" customWidth="1"/>
    <col min="2" max="2" width="9.140625" style="3" customWidth="1"/>
    <col min="3" max="3" width="77.85546875" bestFit="1" customWidth="1"/>
    <col min="4" max="4" width="36" customWidth="1"/>
    <col min="5" max="5" width="8.7109375" bestFit="1" customWidth="1"/>
    <col min="6" max="6" width="12.42578125" bestFit="1" customWidth="1"/>
    <col min="7" max="7" width="9" bestFit="1" customWidth="1"/>
    <col min="8" max="8" width="5.28515625" bestFit="1" customWidth="1"/>
    <col min="9" max="9" width="7.42578125" bestFit="1" customWidth="1"/>
    <col min="10" max="10" width="12" bestFit="1" customWidth="1"/>
    <col min="11" max="11" width="7.42578125" bestFit="1" customWidth="1"/>
  </cols>
  <sheetData>
    <row r="1" spans="1:12" ht="18" x14ac:dyDescent="0.25">
      <c r="B1" s="120" t="s">
        <v>262</v>
      </c>
    </row>
    <row r="2" spans="1:12" ht="18" x14ac:dyDescent="0.25">
      <c r="B2" s="120"/>
    </row>
    <row r="3" spans="1:12" ht="17.100000000000001" customHeight="1" x14ac:dyDescent="0.2">
      <c r="B3" s="31"/>
    </row>
    <row r="5" spans="1:12" ht="17.100000000000001" customHeight="1" x14ac:dyDescent="0.2">
      <c r="E5" s="3" t="s">
        <v>61</v>
      </c>
      <c r="F5" s="3"/>
      <c r="H5" s="3" t="s">
        <v>56</v>
      </c>
      <c r="I5" s="3" t="s">
        <v>57</v>
      </c>
      <c r="J5" s="3" t="s">
        <v>59</v>
      </c>
      <c r="K5" s="49"/>
      <c r="L5" s="3"/>
    </row>
    <row r="6" spans="1:12" ht="17.100000000000001" customHeight="1" x14ac:dyDescent="0.2">
      <c r="A6" s="434"/>
      <c r="B6" s="435" t="s">
        <v>23</v>
      </c>
      <c r="C6" s="5" t="s">
        <v>22</v>
      </c>
      <c r="D6" s="5"/>
      <c r="E6" s="8" t="s">
        <v>0</v>
      </c>
      <c r="F6" s="8" t="s">
        <v>1</v>
      </c>
      <c r="G6" s="8" t="s">
        <v>3</v>
      </c>
      <c r="H6" s="8" t="s">
        <v>0</v>
      </c>
      <c r="I6" s="8" t="s">
        <v>58</v>
      </c>
      <c r="J6" s="8" t="s">
        <v>60</v>
      </c>
      <c r="K6" s="8"/>
      <c r="L6" s="8"/>
    </row>
    <row r="7" spans="1:12" ht="17.100000000000001" customHeight="1" x14ac:dyDescent="0.2">
      <c r="A7" s="433" t="s">
        <v>360</v>
      </c>
      <c r="B7" s="3">
        <v>1</v>
      </c>
      <c r="C7" s="31" t="s">
        <v>394</v>
      </c>
      <c r="D7" s="15" t="s">
        <v>286</v>
      </c>
      <c r="E7" s="28">
        <v>10</v>
      </c>
      <c r="F7" s="4">
        <v>1</v>
      </c>
      <c r="G7" s="19" t="s">
        <v>108</v>
      </c>
      <c r="H7" s="28"/>
      <c r="I7" s="27"/>
      <c r="J7" s="20"/>
      <c r="K7" s="4"/>
      <c r="L7" s="4"/>
    </row>
    <row r="8" spans="1:12" ht="17.100000000000001" customHeight="1" x14ac:dyDescent="0.2">
      <c r="A8" s="542" t="s">
        <v>304</v>
      </c>
      <c r="B8" s="3" t="s">
        <v>322</v>
      </c>
      <c r="C8" s="31" t="s">
        <v>282</v>
      </c>
      <c r="D8" s="15" t="s">
        <v>321</v>
      </c>
      <c r="E8" s="28">
        <v>10</v>
      </c>
      <c r="F8" s="4" t="s">
        <v>14</v>
      </c>
      <c r="G8" s="19" t="s">
        <v>335</v>
      </c>
      <c r="H8" s="28">
        <v>10</v>
      </c>
      <c r="I8" s="27">
        <v>0</v>
      </c>
      <c r="J8" s="20">
        <v>0</v>
      </c>
      <c r="K8" s="4"/>
      <c r="L8" s="4"/>
    </row>
    <row r="9" spans="1:12" ht="17.100000000000001" customHeight="1" x14ac:dyDescent="0.2">
      <c r="A9" s="546"/>
      <c r="B9" s="3" t="s">
        <v>323</v>
      </c>
      <c r="C9" s="37" t="s">
        <v>355</v>
      </c>
      <c r="D9" s="404" t="s">
        <v>356</v>
      </c>
      <c r="E9" s="405">
        <v>10</v>
      </c>
      <c r="F9" s="406" t="s">
        <v>14</v>
      </c>
      <c r="G9" s="407" t="s">
        <v>335</v>
      </c>
      <c r="H9" s="405">
        <v>10</v>
      </c>
      <c r="I9" s="408">
        <v>0</v>
      </c>
      <c r="J9" s="409">
        <v>0</v>
      </c>
      <c r="K9" s="4"/>
      <c r="L9" s="4"/>
    </row>
    <row r="10" spans="1:12" ht="17.100000000000001" customHeight="1" x14ac:dyDescent="0.2">
      <c r="A10" s="543"/>
      <c r="B10" s="437" t="s">
        <v>353</v>
      </c>
      <c r="C10" s="37" t="s">
        <v>354</v>
      </c>
      <c r="D10" s="404" t="s">
        <v>283</v>
      </c>
      <c r="E10" s="405">
        <v>10</v>
      </c>
      <c r="F10" s="406" t="s">
        <v>14</v>
      </c>
      <c r="G10" s="407" t="s">
        <v>335</v>
      </c>
      <c r="H10" s="405">
        <f>'Book Depreciation Rate'!$D$44</f>
        <v>50</v>
      </c>
      <c r="I10" s="408">
        <v>0</v>
      </c>
      <c r="J10" s="409">
        <v>0</v>
      </c>
      <c r="K10" s="4"/>
      <c r="L10" s="4"/>
    </row>
    <row r="11" spans="1:12" ht="17.100000000000001" customHeight="1" x14ac:dyDescent="0.2">
      <c r="A11" s="542" t="s">
        <v>81</v>
      </c>
      <c r="B11" s="3" t="s">
        <v>324</v>
      </c>
      <c r="C11" s="31" t="s">
        <v>83</v>
      </c>
      <c r="D11" s="15" t="s">
        <v>283</v>
      </c>
      <c r="E11" s="28">
        <f>'Book Depreciation Rate'!$D$44</f>
        <v>50</v>
      </c>
      <c r="F11" s="4" t="s">
        <v>4</v>
      </c>
      <c r="G11" s="19" t="s">
        <v>108</v>
      </c>
      <c r="H11" s="28">
        <f>'Book Depreciation Rate'!$D$44</f>
        <v>50</v>
      </c>
      <c r="I11" s="27">
        <f>'Book Depreciation Rate'!$E$44/100</f>
        <v>-0.25</v>
      </c>
      <c r="J11" s="20">
        <f t="shared" ref="J11" si="0">(1-I11)/H11</f>
        <v>2.5000000000000001E-2</v>
      </c>
      <c r="K11" s="4"/>
      <c r="L11" s="4"/>
    </row>
    <row r="12" spans="1:12" ht="17.100000000000001" customHeight="1" x14ac:dyDescent="0.2">
      <c r="A12" s="546"/>
      <c r="B12" s="331" t="s">
        <v>325</v>
      </c>
      <c r="C12" s="31" t="s">
        <v>351</v>
      </c>
      <c r="D12" s="15" t="s">
        <v>283</v>
      </c>
      <c r="E12" s="28">
        <f>'Book Depreciation Rate'!$D$44</f>
        <v>50</v>
      </c>
      <c r="F12" s="4" t="s">
        <v>4</v>
      </c>
      <c r="G12" s="359">
        <v>2016</v>
      </c>
      <c r="H12" s="28">
        <f>'Book Depreciation Rate'!$D$44</f>
        <v>50</v>
      </c>
      <c r="I12" s="27">
        <f>'Book Depreciation Rate'!$E$44/100</f>
        <v>-0.25</v>
      </c>
      <c r="J12" s="20">
        <f t="shared" ref="J12:J19" si="1">(1-I12)/H12</f>
        <v>2.5000000000000001E-2</v>
      </c>
      <c r="K12" s="4"/>
      <c r="L12" s="4"/>
    </row>
    <row r="13" spans="1:12" ht="17.100000000000001" customHeight="1" x14ac:dyDescent="0.2">
      <c r="A13" s="546"/>
      <c r="B13" s="331" t="s">
        <v>326</v>
      </c>
      <c r="C13" s="31" t="s">
        <v>82</v>
      </c>
      <c r="D13" s="15" t="s">
        <v>283</v>
      </c>
      <c r="E13" s="28">
        <f>'Book Depreciation Rate'!$D$44</f>
        <v>50</v>
      </c>
      <c r="F13" s="4" t="s">
        <v>4</v>
      </c>
      <c r="G13" s="359">
        <v>2016</v>
      </c>
      <c r="H13" s="28">
        <f>'Book Depreciation Rate'!$D$44</f>
        <v>50</v>
      </c>
      <c r="I13" s="27">
        <f>'Book Depreciation Rate'!$E$44/100</f>
        <v>-0.25</v>
      </c>
      <c r="J13" s="20">
        <f t="shared" si="1"/>
        <v>2.5000000000000001E-2</v>
      </c>
      <c r="K13" s="4"/>
      <c r="L13" s="4"/>
    </row>
    <row r="14" spans="1:12" ht="17.100000000000001" customHeight="1" x14ac:dyDescent="0.2">
      <c r="A14" s="543"/>
      <c r="B14" s="331" t="s">
        <v>327</v>
      </c>
      <c r="C14" s="31" t="s">
        <v>357</v>
      </c>
      <c r="D14" s="15" t="s">
        <v>283</v>
      </c>
      <c r="E14" s="28">
        <f>'Book Depreciation Rate'!$D$44</f>
        <v>50</v>
      </c>
      <c r="F14" s="4" t="s">
        <v>4</v>
      </c>
      <c r="G14" s="359">
        <v>2019</v>
      </c>
      <c r="H14" s="28">
        <f>'Book Depreciation Rate'!$D$44</f>
        <v>50</v>
      </c>
      <c r="I14" s="27">
        <f>'Book Depreciation Rate'!$E$44/100</f>
        <v>-0.25</v>
      </c>
      <c r="J14" s="20">
        <f t="shared" si="1"/>
        <v>2.5000000000000001E-2</v>
      </c>
      <c r="K14" s="4"/>
      <c r="L14" s="4"/>
    </row>
    <row r="15" spans="1:12" ht="17.100000000000001" customHeight="1" x14ac:dyDescent="0.2">
      <c r="A15" s="560" t="s">
        <v>84</v>
      </c>
      <c r="B15" s="331" t="s">
        <v>328</v>
      </c>
      <c r="C15" s="31" t="s">
        <v>85</v>
      </c>
      <c r="D15" s="15" t="s">
        <v>283</v>
      </c>
      <c r="E15" s="28">
        <f>'Book Depreciation Rate'!$D$44</f>
        <v>50</v>
      </c>
      <c r="F15" s="4" t="s">
        <v>4</v>
      </c>
      <c r="G15" s="359">
        <v>2016</v>
      </c>
      <c r="H15" s="28">
        <f>'Book Depreciation Rate'!$D$44</f>
        <v>50</v>
      </c>
      <c r="I15" s="27">
        <f>'Book Depreciation Rate'!$E$44/100</f>
        <v>-0.25</v>
      </c>
      <c r="J15" s="20">
        <f t="shared" si="1"/>
        <v>2.5000000000000001E-2</v>
      </c>
      <c r="K15" s="4"/>
      <c r="L15" s="4"/>
    </row>
    <row r="16" spans="1:12" ht="17.100000000000001" customHeight="1" x14ac:dyDescent="0.2">
      <c r="A16" s="561"/>
      <c r="B16" s="331" t="s">
        <v>329</v>
      </c>
      <c r="C16" s="31" t="s">
        <v>87</v>
      </c>
      <c r="D16" s="15" t="s">
        <v>283</v>
      </c>
      <c r="E16" s="28">
        <f>'Book Depreciation Rate'!$D$44</f>
        <v>50</v>
      </c>
      <c r="F16" s="4" t="s">
        <v>4</v>
      </c>
      <c r="G16" s="359">
        <v>2019</v>
      </c>
      <c r="H16" s="28">
        <f>'Book Depreciation Rate'!$D$44</f>
        <v>50</v>
      </c>
      <c r="I16" s="27">
        <f>'Book Depreciation Rate'!$E$44/100</f>
        <v>-0.25</v>
      </c>
      <c r="J16" s="20">
        <f t="shared" si="1"/>
        <v>2.5000000000000001E-2</v>
      </c>
      <c r="K16" s="4"/>
      <c r="L16" s="4"/>
    </row>
    <row r="17" spans="1:12" ht="17.100000000000001" customHeight="1" x14ac:dyDescent="0.2">
      <c r="A17" s="561"/>
      <c r="B17" s="331" t="s">
        <v>330</v>
      </c>
      <c r="C17" s="31" t="s">
        <v>89</v>
      </c>
      <c r="D17" s="15" t="s">
        <v>283</v>
      </c>
      <c r="E17" s="28">
        <f>'Book Depreciation Rate'!$D$44</f>
        <v>50</v>
      </c>
      <c r="F17" s="4" t="s">
        <v>4</v>
      </c>
      <c r="G17" s="359" t="s">
        <v>108</v>
      </c>
      <c r="H17" s="28">
        <f>'Book Depreciation Rate'!$D$44</f>
        <v>50</v>
      </c>
      <c r="I17" s="27">
        <f>'Book Depreciation Rate'!$E$44/100</f>
        <v>-0.25</v>
      </c>
      <c r="J17" s="20">
        <f t="shared" si="1"/>
        <v>2.5000000000000001E-2</v>
      </c>
      <c r="K17" s="4"/>
      <c r="L17" s="4"/>
    </row>
    <row r="18" spans="1:12" ht="17.100000000000001" customHeight="1" x14ac:dyDescent="0.2">
      <c r="A18" s="561"/>
      <c r="B18" s="331" t="s">
        <v>331</v>
      </c>
      <c r="C18" s="31" t="s">
        <v>88</v>
      </c>
      <c r="D18" s="15" t="s">
        <v>283</v>
      </c>
      <c r="E18" s="28">
        <f>'Book Depreciation Rate'!$D$44</f>
        <v>50</v>
      </c>
      <c r="F18" s="4" t="s">
        <v>4</v>
      </c>
      <c r="G18" s="359" t="s">
        <v>108</v>
      </c>
      <c r="H18" s="28">
        <f>'Book Depreciation Rate'!$D$44</f>
        <v>50</v>
      </c>
      <c r="I18" s="27">
        <f>'Book Depreciation Rate'!$E$44/100</f>
        <v>-0.25</v>
      </c>
      <c r="J18" s="20">
        <f t="shared" si="1"/>
        <v>2.5000000000000001E-2</v>
      </c>
      <c r="K18" s="4"/>
      <c r="L18" s="4"/>
    </row>
    <row r="19" spans="1:12" ht="17.100000000000001" customHeight="1" x14ac:dyDescent="0.2">
      <c r="A19" s="561"/>
      <c r="B19" s="331" t="s">
        <v>332</v>
      </c>
      <c r="C19" s="31" t="s">
        <v>86</v>
      </c>
      <c r="D19" s="15" t="s">
        <v>283</v>
      </c>
      <c r="E19" s="28">
        <f>'Book Depreciation Rate'!$D$44</f>
        <v>50</v>
      </c>
      <c r="F19" s="4" t="s">
        <v>4</v>
      </c>
      <c r="G19" s="359" t="s">
        <v>108</v>
      </c>
      <c r="H19" s="28">
        <f>'Book Depreciation Rate'!$D$44</f>
        <v>50</v>
      </c>
      <c r="I19" s="27">
        <f>'Book Depreciation Rate'!$E$44/100</f>
        <v>-0.25</v>
      </c>
      <c r="J19" s="20">
        <f t="shared" si="1"/>
        <v>2.5000000000000001E-2</v>
      </c>
      <c r="K19" s="4"/>
      <c r="L19" s="4"/>
    </row>
    <row r="20" spans="1:12" ht="17.100000000000001" customHeight="1" x14ac:dyDescent="0.2">
      <c r="A20" s="561"/>
      <c r="B20" s="331" t="s">
        <v>347</v>
      </c>
      <c r="C20" s="31" t="s">
        <v>348</v>
      </c>
      <c r="D20" s="15" t="s">
        <v>283</v>
      </c>
      <c r="E20" s="28">
        <f>'Book Depreciation Rate'!$D$44</f>
        <v>50</v>
      </c>
      <c r="F20" s="4" t="s">
        <v>4</v>
      </c>
      <c r="G20" s="359" t="s">
        <v>108</v>
      </c>
      <c r="H20" s="28">
        <f>'Book Depreciation Rate'!$D$44</f>
        <v>50</v>
      </c>
      <c r="I20" s="27">
        <f>'Book Depreciation Rate'!$E$44/100</f>
        <v>-0.25</v>
      </c>
      <c r="J20" s="20">
        <f t="shared" ref="J20:J21" si="2">(1-I20)/H20</f>
        <v>2.5000000000000001E-2</v>
      </c>
      <c r="K20" s="4"/>
      <c r="L20" s="4"/>
    </row>
    <row r="21" spans="1:12" ht="17.100000000000001" customHeight="1" x14ac:dyDescent="0.2">
      <c r="A21" s="562"/>
      <c r="B21" s="389" t="s">
        <v>349</v>
      </c>
      <c r="C21" s="31" t="s">
        <v>350</v>
      </c>
      <c r="D21" s="15" t="s">
        <v>283</v>
      </c>
      <c r="E21" s="28">
        <f>'Book Depreciation Rate'!$D$44</f>
        <v>50</v>
      </c>
      <c r="F21" s="4" t="s">
        <v>4</v>
      </c>
      <c r="G21" s="359" t="s">
        <v>108</v>
      </c>
      <c r="H21" s="28">
        <f>'Book Depreciation Rate'!$D$44</f>
        <v>50</v>
      </c>
      <c r="I21" s="27">
        <f>'Book Depreciation Rate'!$E$44/100</f>
        <v>-0.25</v>
      </c>
      <c r="J21" s="20">
        <f t="shared" si="2"/>
        <v>2.5000000000000001E-2</v>
      </c>
      <c r="K21" s="4"/>
      <c r="L21" s="4"/>
    </row>
    <row r="22" spans="1:12" ht="17.100000000000001" customHeight="1" x14ac:dyDescent="0.2">
      <c r="B22" s="389"/>
      <c r="C22" s="31"/>
      <c r="D22" s="15"/>
      <c r="E22" s="28"/>
      <c r="F22" s="4"/>
      <c r="G22" s="359"/>
      <c r="H22" s="28"/>
      <c r="I22" s="27"/>
      <c r="J22" s="20"/>
      <c r="K22" s="4"/>
      <c r="L22" s="4"/>
    </row>
    <row r="23" spans="1:12" ht="17.100000000000001" customHeight="1" x14ac:dyDescent="0.2">
      <c r="B23" s="389"/>
      <c r="C23" s="31"/>
      <c r="D23" s="15"/>
      <c r="E23" s="28"/>
      <c r="F23" s="4"/>
      <c r="G23" s="359"/>
      <c r="H23" s="28"/>
      <c r="I23" s="27"/>
      <c r="J23" s="20"/>
      <c r="K23" s="4"/>
      <c r="L23" s="4"/>
    </row>
    <row r="24" spans="1:12" ht="17.100000000000001" customHeight="1" x14ac:dyDescent="0.2">
      <c r="B24" s="47"/>
      <c r="C24" s="31"/>
      <c r="D24" s="2"/>
      <c r="E24" s="28"/>
      <c r="F24" s="4"/>
      <c r="G24" s="4">
        <v>2018</v>
      </c>
      <c r="H24" s="29"/>
      <c r="I24" s="30"/>
      <c r="J24" s="20"/>
      <c r="K24" s="4"/>
      <c r="L24" s="4"/>
    </row>
    <row r="25" spans="1:12" ht="17.100000000000001" customHeight="1" x14ac:dyDescent="0.2">
      <c r="C25" t="s">
        <v>33</v>
      </c>
      <c r="D25" s="9"/>
      <c r="E25" s="10">
        <v>1</v>
      </c>
      <c r="G25" s="10">
        <v>1</v>
      </c>
    </row>
    <row r="26" spans="1:12" ht="17.100000000000001" customHeight="1" x14ac:dyDescent="0.2">
      <c r="C26" t="s">
        <v>34</v>
      </c>
      <c r="D26" s="9">
        <f>'Tax Rates'!F14</f>
        <v>6.5000000000000002E-2</v>
      </c>
      <c r="E26" s="193">
        <f>ROUND(D26*E25,4)</f>
        <v>6.5000000000000002E-2</v>
      </c>
      <c r="G26" s="193">
        <f>ROUND(E26*G25,4)</f>
        <v>6.5000000000000002E-2</v>
      </c>
    </row>
    <row r="27" spans="1:12" ht="17.100000000000001" customHeight="1" x14ac:dyDescent="0.2">
      <c r="B27" s="123"/>
      <c r="C27" s="31" t="s">
        <v>264</v>
      </c>
      <c r="D27" s="9">
        <f>D26*0%</f>
        <v>0</v>
      </c>
      <c r="E27" s="210">
        <f>ROUND(D27*E25,4)</f>
        <v>0</v>
      </c>
      <c r="G27" s="210">
        <f>ROUND(E27*G25,4)</f>
        <v>0</v>
      </c>
    </row>
    <row r="28" spans="1:12" ht="17.100000000000001" customHeight="1" x14ac:dyDescent="0.2">
      <c r="D28" s="9"/>
      <c r="E28" s="10">
        <f>E25-E26-E27</f>
        <v>0.93500000000000005</v>
      </c>
      <c r="G28" s="10">
        <f>G25-G26-G27</f>
        <v>0.93500000000000005</v>
      </c>
    </row>
    <row r="29" spans="1:12" ht="17.100000000000001" customHeight="1" x14ac:dyDescent="0.2">
      <c r="C29" t="s">
        <v>35</v>
      </c>
      <c r="D29" s="9">
        <v>0.35</v>
      </c>
      <c r="E29" s="118">
        <f>ROUND(D29*E28,4)</f>
        <v>0.32729999999999998</v>
      </c>
      <c r="F29" s="9">
        <v>0.21</v>
      </c>
      <c r="G29" s="118">
        <f>ROUND(F29*G28,4)</f>
        <v>0.19639999999999999</v>
      </c>
      <c r="H29">
        <f>FIT_35-FIT_21</f>
        <v>0.13999999999999999</v>
      </c>
    </row>
    <row r="30" spans="1:12" ht="17.100000000000001" customHeight="1" thickBot="1" x14ac:dyDescent="0.25">
      <c r="C30" t="s">
        <v>52</v>
      </c>
      <c r="D30" s="517"/>
      <c r="E30" s="119">
        <f>E28-E29</f>
        <v>0.60770000000000013</v>
      </c>
      <c r="G30" s="119">
        <f>G28-G29</f>
        <v>0.73860000000000003</v>
      </c>
    </row>
    <row r="31" spans="1:12" ht="17.100000000000001" customHeight="1" thickTop="1" x14ac:dyDescent="0.2">
      <c r="C31" t="s">
        <v>55</v>
      </c>
      <c r="E31" s="212">
        <f>E25-E30</f>
        <v>0.39229999999999987</v>
      </c>
      <c r="G31" s="212">
        <f>G25-G30</f>
        <v>0.26139999999999997</v>
      </c>
    </row>
    <row r="33" spans="2:5" ht="17.100000000000001" customHeight="1" x14ac:dyDescent="0.2">
      <c r="B33" s="47"/>
      <c r="C33" s="114" t="s">
        <v>94</v>
      </c>
    </row>
    <row r="34" spans="2:5" ht="17.100000000000001" customHeight="1" x14ac:dyDescent="0.2">
      <c r="C34" s="41" t="s">
        <v>95</v>
      </c>
      <c r="D34" s="24">
        <v>2.9000000000000001E-2</v>
      </c>
      <c r="E34" s="10">
        <f>1/(1-D34)</f>
        <v>1.0298661174047374</v>
      </c>
    </row>
    <row r="35" spans="2:5" ht="17.100000000000001" customHeight="1" x14ac:dyDescent="0.2">
      <c r="C35" t="s">
        <v>96</v>
      </c>
      <c r="D35" s="24">
        <v>-3.8500000000000001E-3</v>
      </c>
      <c r="E35" s="10">
        <f>1/(1-D35)</f>
        <v>0.99616476565223899</v>
      </c>
    </row>
    <row r="36" spans="2:5" ht="17.100000000000001" customHeight="1" x14ac:dyDescent="0.2">
      <c r="C36" t="s">
        <v>97</v>
      </c>
      <c r="D36" s="24">
        <v>8.2000000000000007E-3</v>
      </c>
      <c r="E36" s="10">
        <f>1/(1-D36)</f>
        <v>1.008267795926598</v>
      </c>
    </row>
    <row r="37" spans="2:5" ht="17.100000000000001" customHeight="1" x14ac:dyDescent="0.2">
      <c r="B37" s="47"/>
      <c r="C37" s="31" t="s">
        <v>98</v>
      </c>
      <c r="D37" s="24">
        <v>8.0000000000000004E-4</v>
      </c>
      <c r="E37" s="10">
        <f>1/(1-D37)</f>
        <v>1.0008006405124099</v>
      </c>
    </row>
    <row r="38" spans="2:5" ht="17.100000000000001" customHeight="1" thickBot="1" x14ac:dyDescent="0.25">
      <c r="C38" s="115" t="s">
        <v>64</v>
      </c>
      <c r="D38" s="25">
        <f>SUM(D34:D37)</f>
        <v>3.4150000000000007E-2</v>
      </c>
      <c r="E38" s="23">
        <f>1/(1-D38)</f>
        <v>1.0353574571620852</v>
      </c>
    </row>
    <row r="40" spans="2:5" ht="17.100000000000001" customHeight="1" x14ac:dyDescent="0.2">
      <c r="C40" s="114" t="s">
        <v>366</v>
      </c>
    </row>
    <row r="41" spans="2:5" ht="17.100000000000001" customHeight="1" x14ac:dyDescent="0.2">
      <c r="B41" s="436"/>
      <c r="C41" s="41" t="s">
        <v>95</v>
      </c>
      <c r="D41" s="24">
        <v>2.5499999999999998E-2</v>
      </c>
      <c r="E41" s="10">
        <f>1/(1-D41)</f>
        <v>1.026167265264238</v>
      </c>
    </row>
    <row r="42" spans="2:5" ht="17.100000000000001" customHeight="1" x14ac:dyDescent="0.2">
      <c r="B42" s="436"/>
      <c r="C42" t="s">
        <v>96</v>
      </c>
      <c r="D42" s="24">
        <v>-4.3E-3</v>
      </c>
      <c r="E42" s="10">
        <f>1/(1-D42)</f>
        <v>0.99571841083341639</v>
      </c>
    </row>
    <row r="43" spans="2:5" ht="17.100000000000001" customHeight="1" x14ac:dyDescent="0.2">
      <c r="B43" s="436"/>
      <c r="C43" t="s">
        <v>97</v>
      </c>
      <c r="D43" s="24">
        <v>6.8999999999999999E-3</v>
      </c>
      <c r="E43" s="10">
        <f>1/(1-D43)</f>
        <v>1.006947940791461</v>
      </c>
    </row>
    <row r="44" spans="2:5" ht="17.100000000000001" customHeight="1" x14ac:dyDescent="0.2">
      <c r="B44" s="436"/>
      <c r="C44" s="31" t="s">
        <v>98</v>
      </c>
      <c r="D44" s="24">
        <v>8.0000000000000004E-4</v>
      </c>
      <c r="E44" s="10">
        <f>1/(1-D44)</f>
        <v>1.0008006405124099</v>
      </c>
    </row>
    <row r="45" spans="2:5" ht="17.100000000000001" customHeight="1" thickBot="1" x14ac:dyDescent="0.25">
      <c r="B45" s="436"/>
      <c r="C45" s="115" t="s">
        <v>64</v>
      </c>
      <c r="D45" s="25">
        <f>SUM(D41:D44)</f>
        <v>2.8899999999999995E-2</v>
      </c>
      <c r="E45" s="23">
        <f>1/(1-D45)</f>
        <v>1.0297600659046442</v>
      </c>
    </row>
    <row r="46" spans="2:5" ht="17.100000000000001" customHeight="1" x14ac:dyDescent="0.2">
      <c r="B46" s="436"/>
    </row>
    <row r="47" spans="2:5" ht="17.100000000000001" customHeight="1" x14ac:dyDescent="0.2">
      <c r="B47" s="436"/>
    </row>
    <row r="48" spans="2:5" ht="17.100000000000001" customHeight="1" thickBot="1" x14ac:dyDescent="0.25">
      <c r="C48" s="31" t="s">
        <v>257</v>
      </c>
      <c r="D48" s="208">
        <v>0.05</v>
      </c>
    </row>
    <row r="51" spans="3:4" ht="17.100000000000001" customHeight="1" thickBot="1" x14ac:dyDescent="0.25">
      <c r="C51" s="31" t="s">
        <v>258</v>
      </c>
      <c r="D51" s="208">
        <v>0.03</v>
      </c>
    </row>
  </sheetData>
  <mergeCells count="3">
    <mergeCell ref="A8:A10"/>
    <mergeCell ref="A11:A14"/>
    <mergeCell ref="A15:A21"/>
  </mergeCells>
  <phoneticPr fontId="18" type="noConversion"/>
  <printOptions horizontalCentered="1"/>
  <pageMargins left="0.75" right="0.75" top="1" bottom="1" header="0.5" footer="0.5"/>
  <pageSetup scale="68" orientation="landscape" horizontalDpi="1200" verticalDpi="1200" r:id="rId1"/>
  <headerFooter alignWithMargins="0">
    <oddHeader>&amp;LConsolidated Edison Company of New York, Inc.
Project Depreciation and Revenue Requirement Factors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45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349</v>
      </c>
    </row>
    <row r="2" spans="1:67" ht="15" customHeight="1" x14ac:dyDescent="0.2">
      <c r="A2" s="57" t="s">
        <v>21</v>
      </c>
      <c r="B2" s="105" t="str">
        <f>VLOOKUP($B$1,'Assumptions (Inputs)'!$B$7:$G$24,2,FALSE)</f>
        <v>Upgrade 2 Sections plus risers on Feeder 38Q04 (NEW to the 2015 LRP)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(Escalated)'!E48</f>
        <v>0</v>
      </c>
      <c r="C13" s="126">
        <f>'CapEx (Escalated)'!F48</f>
        <v>0</v>
      </c>
      <c r="D13" s="126">
        <f>'CapEx (Escalated)'!G48</f>
        <v>0</v>
      </c>
      <c r="E13" s="126">
        <f>'CapEx (Escalated)'!H48</f>
        <v>0</v>
      </c>
      <c r="F13" s="126">
        <f>'CapEx (Escalated)'!I48</f>
        <v>0</v>
      </c>
      <c r="G13" s="126">
        <f>'CapEx (Escalated)'!J48</f>
        <v>0</v>
      </c>
      <c r="H13" s="126">
        <f>'CapEx (Escalated)'!K48</f>
        <v>0</v>
      </c>
      <c r="I13" s="126">
        <f>'CapEx (Escalated)'!L48</f>
        <v>0</v>
      </c>
      <c r="J13" s="126">
        <f>'CapEx (Escalated)'!M48</f>
        <v>0</v>
      </c>
      <c r="K13" s="126">
        <f>'CapEx (Escalated)'!N48</f>
        <v>0</v>
      </c>
      <c r="L13" s="126">
        <f>'CapEx (Escalated)'!O48</f>
        <v>0</v>
      </c>
      <c r="M13" s="126">
        <f>'CapEx (Escalated)'!P48</f>
        <v>0</v>
      </c>
      <c r="N13" s="126">
        <f>'CapEx (Escalated)'!Q48</f>
        <v>0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>
        <f>-SUM(E13:F13)</f>
        <v>0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D60</f>
        <v>9.7000000000000003E-2</v>
      </c>
      <c r="F60" s="355">
        <f t="shared" ref="F60:BL60" si="31">E60</f>
        <v>9.7000000000000003E-2</v>
      </c>
      <c r="G60" s="355">
        <f t="shared" si="31"/>
        <v>9.7000000000000003E-2</v>
      </c>
      <c r="H60" s="355">
        <f t="shared" si="31"/>
        <v>9.7000000000000003E-2</v>
      </c>
      <c r="I60" s="355">
        <f t="shared" si="31"/>
        <v>9.7000000000000003E-2</v>
      </c>
      <c r="J60" s="355">
        <f t="shared" si="31"/>
        <v>9.7000000000000003E-2</v>
      </c>
      <c r="K60" s="355">
        <f t="shared" si="31"/>
        <v>9.7000000000000003E-2</v>
      </c>
      <c r="L60" s="355">
        <f t="shared" si="31"/>
        <v>9.7000000000000003E-2</v>
      </c>
      <c r="M60" s="355">
        <f t="shared" si="31"/>
        <v>9.7000000000000003E-2</v>
      </c>
      <c r="N60" s="355">
        <f t="shared" si="31"/>
        <v>9.7000000000000003E-2</v>
      </c>
      <c r="O60" s="355">
        <f t="shared" si="31"/>
        <v>9.7000000000000003E-2</v>
      </c>
      <c r="P60" s="355">
        <f t="shared" si="31"/>
        <v>9.7000000000000003E-2</v>
      </c>
      <c r="Q60" s="355">
        <f t="shared" si="31"/>
        <v>9.7000000000000003E-2</v>
      </c>
      <c r="R60" s="355">
        <f t="shared" si="31"/>
        <v>9.7000000000000003E-2</v>
      </c>
      <c r="S60" s="355">
        <f t="shared" si="31"/>
        <v>9.7000000000000003E-2</v>
      </c>
      <c r="T60" s="355">
        <f t="shared" si="31"/>
        <v>9.7000000000000003E-2</v>
      </c>
      <c r="U60" s="355">
        <f t="shared" si="31"/>
        <v>9.7000000000000003E-2</v>
      </c>
      <c r="V60" s="355">
        <f t="shared" si="31"/>
        <v>9.7000000000000003E-2</v>
      </c>
      <c r="W60" s="355">
        <f t="shared" si="31"/>
        <v>9.7000000000000003E-2</v>
      </c>
      <c r="X60" s="355">
        <f t="shared" si="31"/>
        <v>9.7000000000000003E-2</v>
      </c>
      <c r="Y60" s="355">
        <f t="shared" si="31"/>
        <v>9.7000000000000003E-2</v>
      </c>
      <c r="Z60" s="355">
        <f t="shared" si="31"/>
        <v>9.7000000000000003E-2</v>
      </c>
      <c r="AA60" s="355">
        <f t="shared" si="31"/>
        <v>9.7000000000000003E-2</v>
      </c>
      <c r="AB60" s="355">
        <f t="shared" si="31"/>
        <v>9.7000000000000003E-2</v>
      </c>
      <c r="AC60" s="355">
        <f t="shared" si="31"/>
        <v>9.7000000000000003E-2</v>
      </c>
      <c r="AD60" s="355">
        <f t="shared" si="31"/>
        <v>9.7000000000000003E-2</v>
      </c>
      <c r="AE60" s="355">
        <f t="shared" si="31"/>
        <v>9.7000000000000003E-2</v>
      </c>
      <c r="AF60" s="355">
        <f t="shared" si="31"/>
        <v>9.7000000000000003E-2</v>
      </c>
      <c r="AG60" s="355">
        <f t="shared" si="31"/>
        <v>9.7000000000000003E-2</v>
      </c>
      <c r="AH60" s="355">
        <f t="shared" si="31"/>
        <v>9.7000000000000003E-2</v>
      </c>
      <c r="AI60" s="355">
        <f t="shared" si="31"/>
        <v>9.7000000000000003E-2</v>
      </c>
      <c r="AJ60" s="355">
        <f t="shared" si="31"/>
        <v>9.7000000000000003E-2</v>
      </c>
      <c r="AK60" s="355">
        <f t="shared" si="31"/>
        <v>9.7000000000000003E-2</v>
      </c>
      <c r="AL60" s="355">
        <f t="shared" si="31"/>
        <v>9.7000000000000003E-2</v>
      </c>
      <c r="AM60" s="355">
        <f t="shared" si="31"/>
        <v>9.7000000000000003E-2</v>
      </c>
      <c r="AN60" s="355">
        <f t="shared" si="31"/>
        <v>9.7000000000000003E-2</v>
      </c>
      <c r="AO60" s="355">
        <f t="shared" si="31"/>
        <v>9.7000000000000003E-2</v>
      </c>
      <c r="AP60" s="355">
        <f t="shared" si="31"/>
        <v>9.7000000000000003E-2</v>
      </c>
      <c r="AQ60" s="355">
        <f t="shared" si="31"/>
        <v>9.7000000000000003E-2</v>
      </c>
      <c r="AR60" s="355">
        <f t="shared" si="31"/>
        <v>9.7000000000000003E-2</v>
      </c>
      <c r="AS60" s="355">
        <f t="shared" si="31"/>
        <v>9.7000000000000003E-2</v>
      </c>
      <c r="AT60" s="355">
        <f t="shared" si="31"/>
        <v>9.7000000000000003E-2</v>
      </c>
      <c r="AU60" s="355">
        <f t="shared" si="31"/>
        <v>9.7000000000000003E-2</v>
      </c>
      <c r="AV60" s="355">
        <f t="shared" si="31"/>
        <v>9.7000000000000003E-2</v>
      </c>
      <c r="AW60" s="355">
        <f t="shared" si="31"/>
        <v>9.7000000000000003E-2</v>
      </c>
      <c r="AX60" s="355">
        <f t="shared" si="31"/>
        <v>9.7000000000000003E-2</v>
      </c>
      <c r="AY60" s="355">
        <f t="shared" si="31"/>
        <v>9.7000000000000003E-2</v>
      </c>
      <c r="AZ60" s="355">
        <f t="shared" si="31"/>
        <v>9.7000000000000003E-2</v>
      </c>
      <c r="BA60" s="355">
        <f t="shared" si="31"/>
        <v>9.7000000000000003E-2</v>
      </c>
      <c r="BB60" s="355">
        <f t="shared" si="31"/>
        <v>9.7000000000000003E-2</v>
      </c>
      <c r="BC60" s="355">
        <f t="shared" si="31"/>
        <v>9.7000000000000003E-2</v>
      </c>
      <c r="BD60" s="355">
        <f t="shared" si="31"/>
        <v>9.7000000000000003E-2</v>
      </c>
      <c r="BE60" s="355">
        <f t="shared" si="31"/>
        <v>9.7000000000000003E-2</v>
      </c>
      <c r="BF60" s="355">
        <f t="shared" si="31"/>
        <v>9.7000000000000003E-2</v>
      </c>
      <c r="BG60" s="355">
        <f t="shared" si="31"/>
        <v>9.7000000000000003E-2</v>
      </c>
      <c r="BH60" s="355">
        <f t="shared" si="31"/>
        <v>9.7000000000000003E-2</v>
      </c>
      <c r="BI60" s="355">
        <f t="shared" si="31"/>
        <v>9.7000000000000003E-2</v>
      </c>
      <c r="BJ60" s="355">
        <f t="shared" si="31"/>
        <v>9.7000000000000003E-2</v>
      </c>
      <c r="BK60" s="355">
        <f t="shared" si="31"/>
        <v>9.7000000000000003E-2</v>
      </c>
      <c r="BL60" s="355">
        <f t="shared" si="31"/>
        <v>9.7000000000000003E-2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(Inputs)'!$E$38</f>
        <v>1.0353574571620852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211">
        <f>'Assumptions (Inputs)'!$E$38</f>
        <v>1.0353574571620852</v>
      </c>
      <c r="N64" s="211">
        <f>'Assumptions (Inputs)'!$E$38</f>
        <v>1.0353574571620852</v>
      </c>
      <c r="O64" s="211">
        <f>'Assumptions (Inputs)'!$E$38</f>
        <v>1.0353574571620852</v>
      </c>
      <c r="P64" s="211">
        <f>'Assumptions (Inputs)'!$E$38</f>
        <v>1.0353574571620852</v>
      </c>
      <c r="Q64" s="211">
        <f>'Assumptions (Inputs)'!$E$38</f>
        <v>1.0353574571620852</v>
      </c>
      <c r="R64" s="211">
        <f>'Assumptions (Inputs)'!$E$38</f>
        <v>1.0353574571620852</v>
      </c>
      <c r="S64" s="211">
        <f>'Assumptions (Inputs)'!$E$38</f>
        <v>1.0353574571620852</v>
      </c>
      <c r="T64" s="211">
        <f>'Assumptions (Inputs)'!$E$38</f>
        <v>1.0353574571620852</v>
      </c>
      <c r="U64" s="211">
        <f>'Assumptions (Inputs)'!$E$38</f>
        <v>1.0353574571620852</v>
      </c>
      <c r="V64" s="211">
        <f>'Assumptions (Inputs)'!$E$38</f>
        <v>1.0353574571620852</v>
      </c>
      <c r="W64" s="211">
        <f>'Assumptions (Inputs)'!$E$38</f>
        <v>1.0353574571620852</v>
      </c>
      <c r="X64" s="211">
        <f>'Assumptions (Inputs)'!$E$38</f>
        <v>1.0353574571620852</v>
      </c>
      <c r="Y64" s="211">
        <f>'Assumptions (Inputs)'!$E$38</f>
        <v>1.0353574571620852</v>
      </c>
      <c r="Z64" s="211">
        <f>'Assumptions (Inputs)'!$E$38</f>
        <v>1.0353574571620852</v>
      </c>
      <c r="AA64" s="211">
        <f>'Assumptions (Inputs)'!$E$38</f>
        <v>1.0353574571620852</v>
      </c>
      <c r="AB64" s="211">
        <f>'Assumptions (Inputs)'!$E$38</f>
        <v>1.0353574571620852</v>
      </c>
      <c r="AC64" s="211">
        <f>'Assumptions (Inputs)'!$E$38</f>
        <v>1.0353574571620852</v>
      </c>
      <c r="AD64" s="211">
        <f>'Assumptions (Inputs)'!$E$38</f>
        <v>1.0353574571620852</v>
      </c>
      <c r="AE64" s="211">
        <f>'Assumptions (Inputs)'!$E$38</f>
        <v>1.0353574571620852</v>
      </c>
      <c r="AF64" s="211">
        <f>'Assumptions (Inputs)'!$E$38</f>
        <v>1.0353574571620852</v>
      </c>
      <c r="AG64" s="211">
        <f>'Assumptions (Inputs)'!$E$38</f>
        <v>1.0353574571620852</v>
      </c>
      <c r="AH64" s="211">
        <f>'Assumptions (Inputs)'!$E$38</f>
        <v>1.0353574571620852</v>
      </c>
      <c r="AI64" s="211">
        <f>'Assumptions (Inputs)'!$E$38</f>
        <v>1.0353574571620852</v>
      </c>
      <c r="AJ64" s="211">
        <f>'Assumptions (Inputs)'!$E$38</f>
        <v>1.0353574571620852</v>
      </c>
      <c r="AK64" s="211">
        <f>'Assumptions (Inputs)'!$E$38</f>
        <v>1.0353574571620852</v>
      </c>
      <c r="AL64" s="211">
        <f>'Assumptions (Inputs)'!$E$38</f>
        <v>1.0353574571620852</v>
      </c>
      <c r="AM64" s="211">
        <f>'Assumptions (Inputs)'!$E$38</f>
        <v>1.0353574571620852</v>
      </c>
      <c r="AN64" s="211">
        <f>'Assumptions (Inputs)'!$E$38</f>
        <v>1.0353574571620852</v>
      </c>
      <c r="AO64" s="211">
        <f>'Assumptions (Inputs)'!$E$38</f>
        <v>1.0353574571620852</v>
      </c>
      <c r="AP64" s="211">
        <f>'Assumptions (Inputs)'!$E$38</f>
        <v>1.0353574571620852</v>
      </c>
      <c r="AQ64" s="211">
        <f>'Assumptions (Inputs)'!$E$38</f>
        <v>1.0353574571620852</v>
      </c>
      <c r="AR64" s="211">
        <f>'Assumptions (Inputs)'!$E$38</f>
        <v>1.0353574571620852</v>
      </c>
      <c r="AS64" s="211">
        <f>'Assumptions (Inputs)'!$E$38</f>
        <v>1.0353574571620852</v>
      </c>
      <c r="AT64" s="211">
        <f>'Assumptions (Inputs)'!$E$38</f>
        <v>1.0353574571620852</v>
      </c>
      <c r="AU64" s="211">
        <f>'Assumptions (Inputs)'!$E$38</f>
        <v>1.0353574571620852</v>
      </c>
      <c r="AV64" s="211">
        <f>'Assumptions (Inputs)'!$E$38</f>
        <v>1.0353574571620852</v>
      </c>
      <c r="AW64" s="211">
        <f>'Assumptions (Inputs)'!$E$38</f>
        <v>1.0353574571620852</v>
      </c>
      <c r="AX64" s="211">
        <f>'Assumptions (Inputs)'!$E$38</f>
        <v>1.0353574571620852</v>
      </c>
      <c r="AY64" s="211">
        <f>'Assumptions (Inputs)'!$E$38</f>
        <v>1.0353574571620852</v>
      </c>
      <c r="AZ64" s="211">
        <f>'Assumptions (Inputs)'!$E$38</f>
        <v>1.0353574571620852</v>
      </c>
      <c r="BA64" s="211">
        <f>'Assumptions (Inputs)'!$E$38</f>
        <v>1.0353574571620852</v>
      </c>
      <c r="BB64" s="211">
        <f>'Assumptions (Inputs)'!$E$38</f>
        <v>1.0353574571620852</v>
      </c>
      <c r="BC64" s="211">
        <f>'Assumptions (Inputs)'!$E$38</f>
        <v>1.0353574571620852</v>
      </c>
      <c r="BD64" s="211">
        <f>'Assumptions (Inputs)'!$E$38</f>
        <v>1.0353574571620852</v>
      </c>
      <c r="BE64" s="211">
        <f>'Assumptions (Inputs)'!$E$38</f>
        <v>1.0353574571620852</v>
      </c>
      <c r="BF64" s="211">
        <f>'Assumptions (Inputs)'!$E$38</f>
        <v>1.0353574571620852</v>
      </c>
      <c r="BG64" s="211">
        <f>'Assumptions (Inputs)'!$E$38</f>
        <v>1.0353574571620852</v>
      </c>
      <c r="BH64" s="211">
        <f>'Assumptions (Inputs)'!$E$38</f>
        <v>1.0353574571620852</v>
      </c>
      <c r="BI64" s="211">
        <f>'Assumptions (Inputs)'!$E$38</f>
        <v>1.0353574571620852</v>
      </c>
      <c r="BJ64" s="211">
        <f>'Assumptions (Inputs)'!$E$38</f>
        <v>1.0353574571620852</v>
      </c>
      <c r="BK64" s="211">
        <f>'Assumptions (Inputs)'!$E$38</f>
        <v>1.0353574571620852</v>
      </c>
      <c r="BL64" s="211">
        <f>'Assumptions (Inputs)'!$E$38</f>
        <v>1.0353574571620852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>
        <f>($F$71*TaxDepr!B$33)</f>
        <v>0</v>
      </c>
      <c r="G74" s="317">
        <f>($F$71*TaxDepr!C$33)</f>
        <v>0</v>
      </c>
      <c r="H74" s="317">
        <f>($F$71*TaxDepr!D$33)</f>
        <v>0</v>
      </c>
      <c r="I74" s="317">
        <f>($F$71*TaxDepr!E$33)</f>
        <v>0</v>
      </c>
      <c r="J74" s="317">
        <f>($F$71*TaxDepr!F$33)</f>
        <v>0</v>
      </c>
      <c r="K74" s="317">
        <f>($F$71*TaxDepr!G$33)</f>
        <v>0</v>
      </c>
      <c r="L74" s="317">
        <f>($F$71*TaxDepr!H$33)</f>
        <v>0</v>
      </c>
      <c r="M74" s="317">
        <f>($F$71*TaxDepr!I$33)</f>
        <v>0</v>
      </c>
      <c r="N74" s="317">
        <f>($F$71*TaxDepr!J$33)</f>
        <v>0</v>
      </c>
      <c r="O74" s="317">
        <f>($F$71*TaxDepr!K$33)</f>
        <v>0</v>
      </c>
      <c r="P74" s="317">
        <f>($F$71*TaxDepr!L$33)</f>
        <v>0</v>
      </c>
      <c r="Q74" s="317">
        <f>($F$71*TaxDepr!M$33)</f>
        <v>0</v>
      </c>
      <c r="R74" s="317">
        <f>($F$71*TaxDepr!N$33)</f>
        <v>0</v>
      </c>
      <c r="S74" s="317">
        <f>($F$71*TaxDepr!O$33)</f>
        <v>0</v>
      </c>
      <c r="T74" s="317">
        <f>($F$71*TaxDepr!P$33)</f>
        <v>0</v>
      </c>
      <c r="U74" s="317">
        <f>($F$71*TaxDepr!Q$33)</f>
        <v>0</v>
      </c>
      <c r="V74" s="317">
        <f>($F$71*TaxDepr!R$33)</f>
        <v>0</v>
      </c>
      <c r="W74" s="317">
        <f>($F$71*TaxDepr!S$33)</f>
        <v>0</v>
      </c>
      <c r="X74" s="317">
        <f>($F$71*TaxDepr!T$33)</f>
        <v>0</v>
      </c>
      <c r="Y74" s="317">
        <f>($F$71*TaxDepr!U$33)</f>
        <v>0</v>
      </c>
      <c r="Z74" s="317">
        <f>($F$71*TaxDepr!V$33)</f>
        <v>0</v>
      </c>
      <c r="AA74" s="317"/>
      <c r="AB74" s="317">
        <f>($J$71*TaxDepr!T$33)</f>
        <v>0</v>
      </c>
      <c r="AC74" s="317">
        <f>($J$71*TaxDepr!U$33)</f>
        <v>0</v>
      </c>
      <c r="AD74" s="317">
        <f>($J$71*TaxDepr!V$33)</f>
        <v>0</v>
      </c>
      <c r="AE74" s="317"/>
      <c r="AF74" s="317">
        <f>($J$71*TaxDepr!X$33)</f>
        <v>0</v>
      </c>
      <c r="AG74" s="317">
        <f>($J$71*TaxDepr!Y$33)</f>
        <v>0</v>
      </c>
      <c r="AH74" s="317">
        <f>($J$71*TaxDepr!Z$33)</f>
        <v>0</v>
      </c>
      <c r="AI74" s="317">
        <f>($J$71*TaxDepr!AA$33)</f>
        <v>0</v>
      </c>
      <c r="AJ74" s="317">
        <f>($J$71*TaxDepr!AB$33)</f>
        <v>0</v>
      </c>
      <c r="AK74" s="317">
        <f>($J$71*TaxDepr!AC$33)</f>
        <v>0</v>
      </c>
      <c r="AL74" s="317">
        <f>($J$71*TaxDepr!AD$33)</f>
        <v>0</v>
      </c>
      <c r="AM74" s="317">
        <f>($J$71*TaxDepr!AE$33)</f>
        <v>0</v>
      </c>
      <c r="AN74" s="317">
        <f>($J$71*TaxDepr!AF$33)</f>
        <v>0</v>
      </c>
      <c r="AO74" s="317">
        <f>($J$71*TaxDepr!AG$33)</f>
        <v>0</v>
      </c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5">$D$20*(1-$B$5)/$B$3</f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3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/>
      <c r="BH92" s="72"/>
      <c r="BI92" s="72"/>
      <c r="BJ92" s="72"/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/>
      <c r="BI93" s="72"/>
      <c r="BJ93" s="72"/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/>
      <c r="BJ94" s="72"/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4">$M$20*(1-$B$5)/$B$3</f>
        <v>0</v>
      </c>
      <c r="O96" s="72">
        <f t="shared" si="54"/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/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88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/>
      <c r="AB101" s="72"/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/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/>
      <c r="BI109" s="72"/>
      <c r="BJ109" s="72"/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/>
      <c r="BJ110" s="72"/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69">$M$20/$B$3</f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 t="shared" si="69"/>
        <v>0</v>
      </c>
      <c r="AA112" s="72">
        <f t="shared" si="69"/>
        <v>0</v>
      </c>
      <c r="AB112" s="72">
        <f t="shared" si="69"/>
        <v>0</v>
      </c>
      <c r="AC112" s="72">
        <f t="shared" si="69"/>
        <v>0</v>
      </c>
      <c r="AD112" s="72">
        <f t="shared" si="69"/>
        <v>0</v>
      </c>
      <c r="AE112" s="72">
        <f t="shared" si="69"/>
        <v>0</v>
      </c>
      <c r="AF112" s="72">
        <f t="shared" si="69"/>
        <v>0</v>
      </c>
      <c r="AG112" s="72">
        <f t="shared" si="69"/>
        <v>0</v>
      </c>
      <c r="AH112" s="72">
        <f t="shared" si="69"/>
        <v>0</v>
      </c>
      <c r="AI112" s="72">
        <f t="shared" si="69"/>
        <v>0</v>
      </c>
      <c r="AJ112" s="72">
        <f t="shared" si="69"/>
        <v>0</v>
      </c>
      <c r="AK112" s="72">
        <f t="shared" si="69"/>
        <v>0</v>
      </c>
      <c r="AL112" s="72">
        <f t="shared" si="69"/>
        <v>0</v>
      </c>
      <c r="AM112" s="72">
        <f t="shared" si="69"/>
        <v>0</v>
      </c>
      <c r="AN112" s="72">
        <f t="shared" si="69"/>
        <v>0</v>
      </c>
      <c r="AO112" s="72">
        <f t="shared" si="69"/>
        <v>0</v>
      </c>
      <c r="AP112" s="72">
        <f t="shared" si="69"/>
        <v>0</v>
      </c>
      <c r="AQ112" s="72">
        <f t="shared" si="69"/>
        <v>0</v>
      </c>
      <c r="AR112" s="72">
        <f t="shared" si="69"/>
        <v>0</v>
      </c>
      <c r="AS112" s="72">
        <f t="shared" si="69"/>
        <v>0</v>
      </c>
      <c r="AT112" s="72">
        <f t="shared" si="69"/>
        <v>0</v>
      </c>
      <c r="AU112" s="72">
        <f t="shared" si="69"/>
        <v>0</v>
      </c>
      <c r="AV112" s="72">
        <f t="shared" si="69"/>
        <v>0</v>
      </c>
      <c r="AW112" s="72">
        <f t="shared" si="69"/>
        <v>0</v>
      </c>
      <c r="AX112" s="72">
        <f t="shared" si="69"/>
        <v>0</v>
      </c>
      <c r="AY112" s="72">
        <f t="shared" si="69"/>
        <v>0</v>
      </c>
      <c r="AZ112" s="72">
        <f t="shared" si="69"/>
        <v>0</v>
      </c>
      <c r="BA112" s="72">
        <f t="shared" si="69"/>
        <v>0</v>
      </c>
      <c r="BB112" s="72">
        <f t="shared" si="69"/>
        <v>0</v>
      </c>
      <c r="BC112" s="72">
        <f t="shared" si="69"/>
        <v>0</v>
      </c>
      <c r="BD112" s="72">
        <f t="shared" si="69"/>
        <v>0</v>
      </c>
      <c r="BE112" s="72">
        <f t="shared" si="69"/>
        <v>0</v>
      </c>
      <c r="BF112" s="72">
        <f t="shared" si="69"/>
        <v>0</v>
      </c>
      <c r="BG112" s="72">
        <f t="shared" si="69"/>
        <v>0</v>
      </c>
      <c r="BH112" s="72">
        <f t="shared" si="69"/>
        <v>0</v>
      </c>
      <c r="BI112" s="72">
        <f t="shared" si="69"/>
        <v>0</v>
      </c>
      <c r="BJ112" s="72">
        <f t="shared" si="69"/>
        <v>0</v>
      </c>
      <c r="BK112" s="72"/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0">$N$20/$B$3</f>
        <v>0</v>
      </c>
      <c r="P113" s="72">
        <f t="shared" si="70"/>
        <v>0</v>
      </c>
      <c r="Q113" s="72">
        <f t="shared" si="70"/>
        <v>0</v>
      </c>
      <c r="R113" s="72">
        <f t="shared" si="70"/>
        <v>0</v>
      </c>
      <c r="S113" s="72">
        <f t="shared" si="70"/>
        <v>0</v>
      </c>
      <c r="T113" s="72">
        <f t="shared" si="70"/>
        <v>0</v>
      </c>
      <c r="U113" s="72">
        <f t="shared" si="70"/>
        <v>0</v>
      </c>
      <c r="V113" s="72">
        <f t="shared" si="70"/>
        <v>0</v>
      </c>
      <c r="W113" s="72">
        <f t="shared" si="70"/>
        <v>0</v>
      </c>
      <c r="X113" s="72">
        <f t="shared" si="70"/>
        <v>0</v>
      </c>
      <c r="Y113" s="72">
        <f t="shared" si="70"/>
        <v>0</v>
      </c>
      <c r="Z113" s="72">
        <f t="shared" si="70"/>
        <v>0</v>
      </c>
      <c r="AA113" s="72">
        <f t="shared" si="70"/>
        <v>0</v>
      </c>
      <c r="AB113" s="72">
        <f t="shared" si="70"/>
        <v>0</v>
      </c>
      <c r="AC113" s="72">
        <f t="shared" si="70"/>
        <v>0</v>
      </c>
      <c r="AD113" s="72">
        <f t="shared" si="70"/>
        <v>0</v>
      </c>
      <c r="AE113" s="72">
        <f t="shared" si="70"/>
        <v>0</v>
      </c>
      <c r="AF113" s="72">
        <f t="shared" si="70"/>
        <v>0</v>
      </c>
      <c r="AG113" s="72">
        <f t="shared" si="70"/>
        <v>0</v>
      </c>
      <c r="AH113" s="72">
        <f t="shared" si="70"/>
        <v>0</v>
      </c>
      <c r="AI113" s="72">
        <f t="shared" si="70"/>
        <v>0</v>
      </c>
      <c r="AJ113" s="72">
        <f t="shared" si="70"/>
        <v>0</v>
      </c>
      <c r="AK113" s="72">
        <f t="shared" si="70"/>
        <v>0</v>
      </c>
      <c r="AL113" s="72">
        <f t="shared" si="70"/>
        <v>0</v>
      </c>
      <c r="AM113" s="72">
        <f t="shared" si="70"/>
        <v>0</v>
      </c>
      <c r="AN113" s="72">
        <f t="shared" si="70"/>
        <v>0</v>
      </c>
      <c r="AO113" s="72">
        <f t="shared" si="70"/>
        <v>0</v>
      </c>
      <c r="AP113" s="72">
        <f t="shared" si="70"/>
        <v>0</v>
      </c>
      <c r="AQ113" s="72">
        <f t="shared" si="70"/>
        <v>0</v>
      </c>
      <c r="AR113" s="72">
        <f t="shared" si="70"/>
        <v>0</v>
      </c>
      <c r="AS113" s="72">
        <f t="shared" si="70"/>
        <v>0</v>
      </c>
      <c r="AT113" s="72">
        <f t="shared" si="70"/>
        <v>0</v>
      </c>
      <c r="AU113" s="72">
        <f t="shared" si="70"/>
        <v>0</v>
      </c>
      <c r="AV113" s="72">
        <f t="shared" si="70"/>
        <v>0</v>
      </c>
      <c r="AW113" s="72">
        <f t="shared" si="70"/>
        <v>0</v>
      </c>
      <c r="AX113" s="72">
        <f t="shared" si="70"/>
        <v>0</v>
      </c>
      <c r="AY113" s="72">
        <f t="shared" si="70"/>
        <v>0</v>
      </c>
      <c r="AZ113" s="72">
        <f t="shared" si="70"/>
        <v>0</v>
      </c>
      <c r="BA113" s="72">
        <f t="shared" si="70"/>
        <v>0</v>
      </c>
      <c r="BB113" s="72">
        <f t="shared" si="70"/>
        <v>0</v>
      </c>
      <c r="BC113" s="72">
        <f t="shared" si="70"/>
        <v>0</v>
      </c>
      <c r="BD113" s="72">
        <f t="shared" si="70"/>
        <v>0</v>
      </c>
      <c r="BE113" s="72">
        <f t="shared" si="70"/>
        <v>0</v>
      </c>
      <c r="BF113" s="72">
        <f t="shared" si="70"/>
        <v>0</v>
      </c>
      <c r="BG113" s="72">
        <f t="shared" si="70"/>
        <v>0</v>
      </c>
      <c r="BH113" s="72">
        <f t="shared" si="70"/>
        <v>0</v>
      </c>
      <c r="BI113" s="72">
        <f t="shared" si="70"/>
        <v>0</v>
      </c>
      <c r="BJ113" s="72">
        <f t="shared" si="70"/>
        <v>0</v>
      </c>
      <c r="BK113" s="72">
        <f t="shared" si="70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1">SUM(C101:C113)</f>
        <v>0</v>
      </c>
      <c r="D114" s="66">
        <f t="shared" si="71"/>
        <v>0</v>
      </c>
      <c r="E114" s="66">
        <f t="shared" si="71"/>
        <v>0</v>
      </c>
      <c r="F114" s="66">
        <f t="shared" si="71"/>
        <v>0</v>
      </c>
      <c r="G114" s="66">
        <f t="shared" si="71"/>
        <v>0</v>
      </c>
      <c r="H114" s="66">
        <f t="shared" si="71"/>
        <v>0</v>
      </c>
      <c r="I114" s="66">
        <f t="shared" si="71"/>
        <v>0</v>
      </c>
      <c r="J114" s="66">
        <f t="shared" si="71"/>
        <v>0</v>
      </c>
      <c r="K114" s="66">
        <f t="shared" si="71"/>
        <v>0</v>
      </c>
      <c r="L114" s="66">
        <f t="shared" si="71"/>
        <v>0</v>
      </c>
      <c r="M114" s="66">
        <f t="shared" si="71"/>
        <v>0</v>
      </c>
      <c r="N114" s="66">
        <f t="shared" si="71"/>
        <v>0</v>
      </c>
      <c r="O114" s="66">
        <f t="shared" si="71"/>
        <v>0</v>
      </c>
      <c r="P114" s="66">
        <f t="shared" si="71"/>
        <v>0</v>
      </c>
      <c r="Q114" s="66">
        <f t="shared" si="71"/>
        <v>0</v>
      </c>
      <c r="R114" s="66">
        <f t="shared" si="71"/>
        <v>0</v>
      </c>
      <c r="S114" s="66">
        <f t="shared" si="71"/>
        <v>0</v>
      </c>
      <c r="T114" s="66">
        <f t="shared" si="71"/>
        <v>0</v>
      </c>
      <c r="U114" s="66">
        <f t="shared" si="71"/>
        <v>0</v>
      </c>
      <c r="V114" s="66">
        <f t="shared" si="71"/>
        <v>0</v>
      </c>
      <c r="W114" s="66">
        <f t="shared" si="71"/>
        <v>0</v>
      </c>
      <c r="X114" s="66">
        <f t="shared" si="71"/>
        <v>0</v>
      </c>
      <c r="Y114" s="66">
        <f t="shared" si="71"/>
        <v>0</v>
      </c>
      <c r="Z114" s="66">
        <f t="shared" si="71"/>
        <v>0</v>
      </c>
      <c r="AA114" s="66">
        <f t="shared" si="71"/>
        <v>0</v>
      </c>
      <c r="AB114" s="66">
        <f t="shared" si="71"/>
        <v>0</v>
      </c>
      <c r="AC114" s="66">
        <f t="shared" si="71"/>
        <v>0</v>
      </c>
      <c r="AD114" s="66">
        <f t="shared" si="71"/>
        <v>0</v>
      </c>
      <c r="AE114" s="66">
        <f t="shared" si="71"/>
        <v>0</v>
      </c>
      <c r="AF114" s="66">
        <f t="shared" si="71"/>
        <v>0</v>
      </c>
      <c r="AG114" s="66">
        <f t="shared" si="71"/>
        <v>0</v>
      </c>
      <c r="AH114" s="66">
        <f t="shared" si="71"/>
        <v>0</v>
      </c>
      <c r="AI114" s="66">
        <f t="shared" si="71"/>
        <v>0</v>
      </c>
      <c r="AJ114" s="66">
        <f t="shared" si="71"/>
        <v>0</v>
      </c>
      <c r="AK114" s="66">
        <f t="shared" si="71"/>
        <v>0</v>
      </c>
      <c r="AL114" s="66">
        <f t="shared" si="71"/>
        <v>0</v>
      </c>
      <c r="AM114" s="66">
        <f t="shared" si="71"/>
        <v>0</v>
      </c>
      <c r="AN114" s="66">
        <f t="shared" si="71"/>
        <v>0</v>
      </c>
      <c r="AO114" s="66">
        <f t="shared" si="71"/>
        <v>0</v>
      </c>
      <c r="AP114" s="66">
        <f t="shared" si="71"/>
        <v>0</v>
      </c>
      <c r="AQ114" s="66">
        <f t="shared" si="71"/>
        <v>0</v>
      </c>
      <c r="AR114" s="66">
        <f t="shared" si="71"/>
        <v>0</v>
      </c>
      <c r="AS114" s="66">
        <f t="shared" si="71"/>
        <v>0</v>
      </c>
      <c r="AT114" s="66">
        <f t="shared" si="71"/>
        <v>0</v>
      </c>
      <c r="AU114" s="66">
        <f t="shared" si="71"/>
        <v>0</v>
      </c>
      <c r="AV114" s="66">
        <f t="shared" si="71"/>
        <v>0</v>
      </c>
      <c r="AW114" s="66">
        <f t="shared" si="71"/>
        <v>0</v>
      </c>
      <c r="AX114" s="66">
        <f t="shared" si="71"/>
        <v>0</v>
      </c>
      <c r="AY114" s="66">
        <f t="shared" si="71"/>
        <v>0</v>
      </c>
      <c r="AZ114" s="66">
        <f t="shared" si="71"/>
        <v>0</v>
      </c>
      <c r="BA114" s="66">
        <f t="shared" si="71"/>
        <v>0</v>
      </c>
      <c r="BB114" s="66">
        <f t="shared" si="71"/>
        <v>0</v>
      </c>
      <c r="BC114" s="66">
        <f t="shared" si="71"/>
        <v>0</v>
      </c>
      <c r="BD114" s="66">
        <f t="shared" si="71"/>
        <v>0</v>
      </c>
      <c r="BE114" s="66">
        <f t="shared" si="71"/>
        <v>0</v>
      </c>
      <c r="BF114" s="66">
        <f t="shared" si="71"/>
        <v>0</v>
      </c>
      <c r="BG114" s="66">
        <f t="shared" si="71"/>
        <v>0</v>
      </c>
      <c r="BH114" s="66">
        <f t="shared" si="71"/>
        <v>0</v>
      </c>
      <c r="BI114" s="66">
        <f t="shared" si="71"/>
        <v>0</v>
      </c>
      <c r="BJ114" s="66">
        <f t="shared" si="71"/>
        <v>0</v>
      </c>
      <c r="BK114" s="66">
        <f t="shared" si="71"/>
        <v>0</v>
      </c>
      <c r="BL114" s="66">
        <f t="shared" si="71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2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 customHeight="1" x14ac:dyDescent="0.2"/>
  <cols>
    <col min="1" max="1" width="31.140625" style="31" customWidth="1"/>
    <col min="2" max="64" width="10.7109375" style="31" customWidth="1"/>
    <col min="65" max="65" width="1.7109375" style="38" customWidth="1"/>
    <col min="66" max="66" width="10.7109375" style="33" customWidth="1"/>
    <col min="67" max="67" width="15.140625" style="322" customWidth="1"/>
    <col min="68" max="69" width="13.42578125" style="37" bestFit="1" customWidth="1"/>
    <col min="70" max="16384" width="9.140625" style="37"/>
  </cols>
  <sheetData>
    <row r="1" spans="1:67" ht="15" customHeight="1" x14ac:dyDescent="0.2">
      <c r="A1" s="57" t="s">
        <v>20</v>
      </c>
      <c r="B1" s="58" t="s">
        <v>349</v>
      </c>
    </row>
    <row r="2" spans="1:67" ht="15" customHeight="1" x14ac:dyDescent="0.2">
      <c r="A2" s="57" t="s">
        <v>21</v>
      </c>
      <c r="B2" s="105" t="str">
        <f>VLOOKUP($B$1,'Assumptions (Inputs)'!$B$7:$G$24,2,FALSE)</f>
        <v>Upgrade 2 Sections plus risers on Feeder 38Q04 (NEW to the 2015 LRP)</v>
      </c>
      <c r="C2" s="105"/>
      <c r="D2" s="105"/>
      <c r="E2" s="105"/>
    </row>
    <row r="3" spans="1:67" ht="15" customHeight="1" x14ac:dyDescent="0.2">
      <c r="A3" s="57" t="s">
        <v>263</v>
      </c>
      <c r="B3" s="59">
        <f>VLOOKUP($B$1,'Assumptions (Inputs)'!$B$7:$G$24,4,FALSE)</f>
        <v>50</v>
      </c>
    </row>
    <row r="4" spans="1:67" ht="15" customHeight="1" x14ac:dyDescent="0.2">
      <c r="A4" s="57" t="s">
        <v>1</v>
      </c>
      <c r="B4" s="59" t="str">
        <f>VLOOKUP($B$1,'Assumptions (Inputs)'!$B$7:$G$24,5,FALSE)</f>
        <v>20N</v>
      </c>
      <c r="C4" s="59"/>
    </row>
    <row r="5" spans="1:67" ht="15" customHeight="1" x14ac:dyDescent="0.2">
      <c r="A5" s="57" t="s">
        <v>67</v>
      </c>
      <c r="B5" s="207">
        <f>VLOOKUP($B$1,'Assumptions (Inputs)'!$B$7:$J$24,8,FALSE)</f>
        <v>-0.25</v>
      </c>
    </row>
    <row r="6" spans="1:67" ht="15" customHeight="1" x14ac:dyDescent="0.2">
      <c r="A6" s="57"/>
      <c r="B6" s="353"/>
    </row>
    <row r="7" spans="1:67" ht="15" customHeight="1" x14ac:dyDescent="0.2">
      <c r="B7" s="50" t="s">
        <v>90</v>
      </c>
      <c r="C7" s="51">
        <v>2015</v>
      </c>
      <c r="D7" s="51">
        <v>2016</v>
      </c>
      <c r="E7" s="51">
        <v>2017</v>
      </c>
      <c r="F7" s="51">
        <v>2018</v>
      </c>
      <c r="G7" s="51">
        <v>2019</v>
      </c>
      <c r="H7" s="51">
        <v>2020</v>
      </c>
      <c r="I7" s="51">
        <v>2021</v>
      </c>
      <c r="J7" s="51">
        <v>2022</v>
      </c>
      <c r="K7" s="51">
        <v>2023</v>
      </c>
      <c r="L7" s="51">
        <v>2024</v>
      </c>
      <c r="M7" s="51">
        <v>2025</v>
      </c>
      <c r="N7" s="51">
        <v>2026</v>
      </c>
      <c r="O7" s="51">
        <v>2027</v>
      </c>
      <c r="P7" s="51">
        <v>2028</v>
      </c>
      <c r="Q7" s="51">
        <v>2029</v>
      </c>
      <c r="R7" s="51">
        <v>2030</v>
      </c>
      <c r="S7" s="51">
        <v>2031</v>
      </c>
      <c r="T7" s="51">
        <v>2032</v>
      </c>
      <c r="U7" s="51">
        <v>2033</v>
      </c>
      <c r="V7" s="51">
        <v>2034</v>
      </c>
      <c r="W7" s="51">
        <v>2035</v>
      </c>
      <c r="X7" s="51">
        <v>2036</v>
      </c>
      <c r="Y7" s="51">
        <v>2037</v>
      </c>
      <c r="Z7" s="51">
        <v>2038</v>
      </c>
      <c r="AA7" s="51">
        <v>2039</v>
      </c>
      <c r="AB7" s="51">
        <v>2040</v>
      </c>
      <c r="AC7" s="51">
        <v>2041</v>
      </c>
      <c r="AD7" s="51">
        <v>2042</v>
      </c>
      <c r="AE7" s="51">
        <v>2043</v>
      </c>
      <c r="AF7" s="51">
        <v>2044</v>
      </c>
      <c r="AG7" s="51">
        <v>2045</v>
      </c>
      <c r="AH7" s="51">
        <v>2046</v>
      </c>
      <c r="AI7" s="51">
        <v>2047</v>
      </c>
      <c r="AJ7" s="51">
        <v>2048</v>
      </c>
      <c r="AK7" s="51">
        <v>2049</v>
      </c>
      <c r="AL7" s="51">
        <v>2050</v>
      </c>
      <c r="AM7" s="51">
        <v>2051</v>
      </c>
      <c r="AN7" s="51">
        <v>2052</v>
      </c>
      <c r="AO7" s="51">
        <v>2053</v>
      </c>
      <c r="AP7" s="51">
        <v>2054</v>
      </c>
      <c r="AQ7" s="51">
        <v>2055</v>
      </c>
      <c r="AR7" s="51">
        <v>2056</v>
      </c>
      <c r="AS7" s="51">
        <v>2057</v>
      </c>
      <c r="AT7" s="51">
        <v>2058</v>
      </c>
      <c r="AU7" s="51">
        <v>2059</v>
      </c>
      <c r="AV7" s="51">
        <v>2060</v>
      </c>
      <c r="AW7" s="51">
        <v>2061</v>
      </c>
      <c r="AX7" s="51">
        <v>2062</v>
      </c>
      <c r="AY7" s="51">
        <v>2063</v>
      </c>
      <c r="AZ7" s="51">
        <v>2064</v>
      </c>
      <c r="BA7" s="51">
        <v>2065</v>
      </c>
      <c r="BB7" s="51">
        <v>2066</v>
      </c>
      <c r="BC7" s="51">
        <v>2067</v>
      </c>
      <c r="BD7" s="51">
        <v>2068</v>
      </c>
      <c r="BE7" s="51">
        <v>2069</v>
      </c>
      <c r="BF7" s="51">
        <v>2070</v>
      </c>
      <c r="BG7" s="51">
        <v>2071</v>
      </c>
      <c r="BH7" s="51">
        <v>2072</v>
      </c>
      <c r="BI7" s="51">
        <v>2073</v>
      </c>
      <c r="BJ7" s="51">
        <v>2074</v>
      </c>
      <c r="BK7" s="51">
        <v>2075</v>
      </c>
      <c r="BL7" s="51">
        <v>2076</v>
      </c>
      <c r="BM7" s="60"/>
      <c r="BN7" s="282"/>
    </row>
    <row r="8" spans="1:67" ht="15" customHeight="1" thickBot="1" x14ac:dyDescent="0.25">
      <c r="A8" s="57" t="s">
        <v>51</v>
      </c>
      <c r="B8" s="61" t="str">
        <f>IF(VLOOKUP($B$1,'Assumptions (Inputs)'!$B$7:$G$24,6,FALSE)="Monthly","Y",IF(VLOOKUP($B$1,'Assumptions (Inputs)'!$B$7:$G$24,6,FALSE)=B7,"Y","N"))</f>
        <v>N</v>
      </c>
      <c r="C8" s="61" t="str">
        <f>IF(VLOOKUP($B$1,'Assumptions (Inputs)'!$B$7:$G$24,6,FALSE)="Monthly","Y",IF(VLOOKUP($B$1,'Assumptions (Inputs)'!$B$7:$G$24,6,FALSE)=C7,"Y","N"))</f>
        <v>N</v>
      </c>
      <c r="D8" s="61" t="str">
        <f>IF(VLOOKUP($B$1,'Assumptions (Inputs)'!$B$7:$G$24,6,FALSE)="Monthly","Y",IF(VLOOKUP($B$1,'Assumptions (Inputs)'!$B$7:$G$24,6,FALSE)=D7,"Y","N"))</f>
        <v>N</v>
      </c>
      <c r="E8" s="61" t="str">
        <f>IF(VLOOKUP($B$1,'Assumptions (Inputs)'!$B$7:$G$24,6,FALSE)="Monthly","Y",IF(VLOOKUP($B$1,'Assumptions (Inputs)'!$B$7:$G$24,6,FALSE)=E7,"Y","N"))</f>
        <v>N</v>
      </c>
      <c r="F8" s="61" t="str">
        <f>IF(VLOOKUP($B$1,'Assumptions (Inputs)'!$B$7:$G$24,6,FALSE)="Monthly","Y",IF(VLOOKUP($B$1,'Assumptions (Inputs)'!$B$7:$G$24,6,FALSE)=F7,"Y","N"))</f>
        <v>N</v>
      </c>
      <c r="G8" s="61" t="str">
        <f>IF(VLOOKUP($B$1,'Assumptions (Inputs)'!$B$7:$G$24,6,FALSE)="Monthly","Y",IF(VLOOKUP($B$1,'Assumptions (Inputs)'!$B$7:$G$24,6,FALSE)=G7,"Y","N"))</f>
        <v>N</v>
      </c>
      <c r="H8" s="61" t="str">
        <f>IF(VLOOKUP($B$1,'Assumptions (Inputs)'!$B$7:$G$24,6,FALSE)="Monthly","Y",IF(VLOOKUP($B$1,'Assumptions (Inputs)'!$B$7:$G$24,6,FALSE)=H7,"Y","N"))</f>
        <v>N</v>
      </c>
      <c r="I8" s="61" t="str">
        <f>IF(VLOOKUP($B$1,'Assumptions (Inputs)'!$B$7:$G$24,6,FALSE)="Monthly","Y",IF(VLOOKUP($B$1,'Assumptions (Inputs)'!$B$7:$G$24,6,FALSE)=I7,"Y","N"))</f>
        <v>N</v>
      </c>
      <c r="J8" s="61" t="str">
        <f>IF(VLOOKUP($B$1,'Assumptions (Inputs)'!$B$7:$G$24,6,FALSE)="Monthly","Y",IF(VLOOKUP($B$1,'Assumptions (Inputs)'!$B$7:$G$24,6,FALSE)=J7,"Y","N"))</f>
        <v>N</v>
      </c>
      <c r="K8" s="61" t="s">
        <v>291</v>
      </c>
      <c r="L8" s="61" t="str">
        <f>IF(VLOOKUP($B$1,'Assumptions (Inputs)'!$B$7:$G$24,6,FALSE)="Monthly","Y",IF(VLOOKUP($B$1,'Assumptions (Inputs)'!$B$7:$G$24,6,FALSE)=L7,"Y","N"))</f>
        <v>N</v>
      </c>
      <c r="M8" s="61" t="s">
        <v>291</v>
      </c>
      <c r="N8" s="61" t="s">
        <v>291</v>
      </c>
      <c r="O8" s="61" t="s">
        <v>291</v>
      </c>
      <c r="P8" s="61" t="s">
        <v>291</v>
      </c>
      <c r="Q8" s="61" t="s">
        <v>291</v>
      </c>
      <c r="R8" s="61" t="s">
        <v>291</v>
      </c>
      <c r="S8" s="61" t="s">
        <v>291</v>
      </c>
      <c r="T8" s="61" t="s">
        <v>291</v>
      </c>
      <c r="U8" s="61" t="s">
        <v>291</v>
      </c>
      <c r="V8" s="61" t="s">
        <v>291</v>
      </c>
      <c r="W8" s="61" t="s">
        <v>291</v>
      </c>
      <c r="X8" s="61" t="s">
        <v>291</v>
      </c>
      <c r="Y8" s="61" t="s">
        <v>291</v>
      </c>
      <c r="Z8" s="61" t="s">
        <v>291</v>
      </c>
      <c r="AA8" s="61" t="s">
        <v>291</v>
      </c>
      <c r="AB8" s="61" t="s">
        <v>291</v>
      </c>
      <c r="AC8" s="61" t="s">
        <v>291</v>
      </c>
      <c r="AD8" s="61" t="s">
        <v>291</v>
      </c>
      <c r="AE8" s="61" t="s">
        <v>291</v>
      </c>
      <c r="AF8" s="61" t="s">
        <v>291</v>
      </c>
      <c r="AG8" s="61" t="s">
        <v>291</v>
      </c>
      <c r="AH8" s="61" t="s">
        <v>291</v>
      </c>
      <c r="AI8" s="61" t="s">
        <v>291</v>
      </c>
      <c r="AJ8" s="61" t="s">
        <v>291</v>
      </c>
      <c r="AK8" s="61" t="s">
        <v>291</v>
      </c>
      <c r="AL8" s="61" t="s">
        <v>291</v>
      </c>
      <c r="AM8" s="61" t="s">
        <v>291</v>
      </c>
      <c r="AN8" s="61" t="s">
        <v>291</v>
      </c>
      <c r="AO8" s="61" t="s">
        <v>291</v>
      </c>
      <c r="AP8" s="61" t="s">
        <v>291</v>
      </c>
      <c r="AQ8" s="61" t="s">
        <v>291</v>
      </c>
      <c r="AR8" s="61" t="s">
        <v>291</v>
      </c>
      <c r="AS8" s="61" t="s">
        <v>291</v>
      </c>
      <c r="AT8" s="61" t="s">
        <v>291</v>
      </c>
      <c r="AU8" s="61" t="s">
        <v>291</v>
      </c>
      <c r="AV8" s="61" t="s">
        <v>291</v>
      </c>
      <c r="AW8" s="61" t="s">
        <v>291</v>
      </c>
      <c r="AX8" s="61" t="s">
        <v>291</v>
      </c>
      <c r="AY8" s="61" t="s">
        <v>291</v>
      </c>
      <c r="AZ8" s="61" t="s">
        <v>291</v>
      </c>
      <c r="BA8" s="61" t="s">
        <v>291</v>
      </c>
      <c r="BB8" s="61" t="s">
        <v>291</v>
      </c>
      <c r="BC8" s="61" t="s">
        <v>291</v>
      </c>
      <c r="BD8" s="61" t="s">
        <v>291</v>
      </c>
      <c r="BE8" s="61" t="s">
        <v>291</v>
      </c>
      <c r="BF8" s="61" t="s">
        <v>291</v>
      </c>
      <c r="BG8" s="61" t="s">
        <v>291</v>
      </c>
      <c r="BH8" s="61" t="s">
        <v>291</v>
      </c>
      <c r="BI8" s="61" t="s">
        <v>291</v>
      </c>
      <c r="BJ8" s="61" t="s">
        <v>291</v>
      </c>
      <c r="BK8" s="61" t="s">
        <v>291</v>
      </c>
      <c r="BL8" s="61" t="s">
        <v>291</v>
      </c>
      <c r="BM8" s="108"/>
      <c r="BN8" s="107" t="s">
        <v>6</v>
      </c>
    </row>
    <row r="9" spans="1:67" ht="15" customHeight="1" x14ac:dyDescent="0.2">
      <c r="A9" s="57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08"/>
      <c r="BN9" s="112"/>
    </row>
    <row r="10" spans="1:67" s="36" customFormat="1" ht="15" customHeight="1" x14ac:dyDescent="0.2">
      <c r="A10" s="62" t="s">
        <v>30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35"/>
      <c r="BN10" s="72"/>
      <c r="BO10" s="323"/>
    </row>
    <row r="11" spans="1:67" s="36" customFormat="1" ht="15" customHeight="1" x14ac:dyDescent="0.2">
      <c r="A11" s="113" t="s">
        <v>24</v>
      </c>
      <c r="B11" s="54">
        <v>0</v>
      </c>
      <c r="C11" s="54">
        <f t="shared" ref="C11:N11" si="0">B15</f>
        <v>0</v>
      </c>
      <c r="D11" s="54">
        <f t="shared" si="0"/>
        <v>0</v>
      </c>
      <c r="E11" s="54">
        <f t="shared" si="0"/>
        <v>0</v>
      </c>
      <c r="F11" s="54">
        <f t="shared" si="0"/>
        <v>0</v>
      </c>
      <c r="G11" s="54">
        <f t="shared" si="0"/>
        <v>0</v>
      </c>
      <c r="H11" s="54">
        <f t="shared" si="0"/>
        <v>0</v>
      </c>
      <c r="I11" s="54">
        <f t="shared" si="0"/>
        <v>0</v>
      </c>
      <c r="J11" s="54">
        <f t="shared" si="0"/>
        <v>0</v>
      </c>
      <c r="K11" s="54">
        <f t="shared" si="0"/>
        <v>0</v>
      </c>
      <c r="L11" s="54">
        <f t="shared" si="0"/>
        <v>0</v>
      </c>
      <c r="M11" s="54">
        <f t="shared" si="0"/>
        <v>0</v>
      </c>
      <c r="N11" s="54">
        <f t="shared" si="0"/>
        <v>0</v>
      </c>
      <c r="O11" s="54">
        <v>0</v>
      </c>
      <c r="P11" s="54">
        <f t="shared" ref="P11:BL11" si="1">O15</f>
        <v>0</v>
      </c>
      <c r="Q11" s="54">
        <f t="shared" si="1"/>
        <v>0</v>
      </c>
      <c r="R11" s="54">
        <f t="shared" si="1"/>
        <v>0</v>
      </c>
      <c r="S11" s="54">
        <f t="shared" si="1"/>
        <v>0</v>
      </c>
      <c r="T11" s="54">
        <f t="shared" si="1"/>
        <v>0</v>
      </c>
      <c r="U11" s="54">
        <f t="shared" si="1"/>
        <v>0</v>
      </c>
      <c r="V11" s="54">
        <f t="shared" si="1"/>
        <v>0</v>
      </c>
      <c r="W11" s="54">
        <f t="shared" si="1"/>
        <v>0</v>
      </c>
      <c r="X11" s="54">
        <f t="shared" si="1"/>
        <v>0</v>
      </c>
      <c r="Y11" s="54">
        <f t="shared" si="1"/>
        <v>0</v>
      </c>
      <c r="Z11" s="54">
        <f t="shared" si="1"/>
        <v>0</v>
      </c>
      <c r="AA11" s="54">
        <f t="shared" si="1"/>
        <v>0</v>
      </c>
      <c r="AB11" s="54">
        <f t="shared" si="1"/>
        <v>0</v>
      </c>
      <c r="AC11" s="54">
        <f t="shared" si="1"/>
        <v>0</v>
      </c>
      <c r="AD11" s="54">
        <f t="shared" si="1"/>
        <v>0</v>
      </c>
      <c r="AE11" s="54">
        <f t="shared" si="1"/>
        <v>0</v>
      </c>
      <c r="AF11" s="54">
        <f t="shared" si="1"/>
        <v>0</v>
      </c>
      <c r="AG11" s="54">
        <f t="shared" si="1"/>
        <v>0</v>
      </c>
      <c r="AH11" s="54">
        <f t="shared" si="1"/>
        <v>0</v>
      </c>
      <c r="AI11" s="54">
        <f t="shared" si="1"/>
        <v>0</v>
      </c>
      <c r="AJ11" s="54">
        <f t="shared" si="1"/>
        <v>0</v>
      </c>
      <c r="AK11" s="54">
        <f t="shared" si="1"/>
        <v>0</v>
      </c>
      <c r="AL11" s="54">
        <f t="shared" si="1"/>
        <v>0</v>
      </c>
      <c r="AM11" s="54">
        <f t="shared" si="1"/>
        <v>0</v>
      </c>
      <c r="AN11" s="54">
        <f t="shared" si="1"/>
        <v>0</v>
      </c>
      <c r="AO11" s="54">
        <f t="shared" si="1"/>
        <v>0</v>
      </c>
      <c r="AP11" s="54">
        <f t="shared" si="1"/>
        <v>0</v>
      </c>
      <c r="AQ11" s="54">
        <f t="shared" si="1"/>
        <v>0</v>
      </c>
      <c r="AR11" s="54">
        <f t="shared" si="1"/>
        <v>0</v>
      </c>
      <c r="AS11" s="54">
        <f t="shared" si="1"/>
        <v>0</v>
      </c>
      <c r="AT11" s="54">
        <f t="shared" si="1"/>
        <v>0</v>
      </c>
      <c r="AU11" s="54">
        <f t="shared" si="1"/>
        <v>0</v>
      </c>
      <c r="AV11" s="54">
        <f t="shared" si="1"/>
        <v>0</v>
      </c>
      <c r="AW11" s="54">
        <f t="shared" si="1"/>
        <v>0</v>
      </c>
      <c r="AX11" s="54">
        <f t="shared" si="1"/>
        <v>0</v>
      </c>
      <c r="AY11" s="54">
        <f t="shared" si="1"/>
        <v>0</v>
      </c>
      <c r="AZ11" s="54">
        <f t="shared" si="1"/>
        <v>0</v>
      </c>
      <c r="BA11" s="54">
        <f t="shared" si="1"/>
        <v>0</v>
      </c>
      <c r="BB11" s="54">
        <f t="shared" si="1"/>
        <v>0</v>
      </c>
      <c r="BC11" s="54">
        <f t="shared" si="1"/>
        <v>0</v>
      </c>
      <c r="BD11" s="54">
        <f t="shared" si="1"/>
        <v>0</v>
      </c>
      <c r="BE11" s="54">
        <f t="shared" si="1"/>
        <v>0</v>
      </c>
      <c r="BF11" s="54">
        <f t="shared" si="1"/>
        <v>0</v>
      </c>
      <c r="BG11" s="54">
        <f t="shared" si="1"/>
        <v>0</v>
      </c>
      <c r="BH11" s="54">
        <f t="shared" si="1"/>
        <v>0</v>
      </c>
      <c r="BI11" s="54">
        <f t="shared" si="1"/>
        <v>0</v>
      </c>
      <c r="BJ11" s="54">
        <f t="shared" si="1"/>
        <v>0</v>
      </c>
      <c r="BK11" s="54">
        <f t="shared" si="1"/>
        <v>0</v>
      </c>
      <c r="BL11" s="54">
        <f t="shared" si="1"/>
        <v>0</v>
      </c>
      <c r="BM11" s="35"/>
      <c r="BN11" s="72"/>
      <c r="BO11" s="323"/>
    </row>
    <row r="12" spans="1:67" s="36" customFormat="1" ht="15" customHeight="1" x14ac:dyDescent="0.2">
      <c r="A12" s="113" t="s">
        <v>25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35"/>
      <c r="BN12" s="72"/>
      <c r="BO12" s="323"/>
    </row>
    <row r="13" spans="1:67" s="36" customFormat="1" ht="15" customHeight="1" x14ac:dyDescent="0.2">
      <c r="A13" s="63" t="s">
        <v>26</v>
      </c>
      <c r="B13" s="126">
        <f>'CapEx (Escalated)'!E49</f>
        <v>0</v>
      </c>
      <c r="C13" s="126">
        <f>'CapEx (Escalated)'!F49</f>
        <v>0</v>
      </c>
      <c r="D13" s="126">
        <f>'CapEx (Escalated)'!G49</f>
        <v>0</v>
      </c>
      <c r="E13" s="126">
        <f>'CapEx (Escalated)'!H49</f>
        <v>0</v>
      </c>
      <c r="F13" s="126">
        <f>'CapEx (Escalated)'!I49</f>
        <v>0</v>
      </c>
      <c r="G13" s="126">
        <f>'CapEx (Escalated)'!J49</f>
        <v>0</v>
      </c>
      <c r="H13" s="126">
        <f>'CapEx (Escalated)'!K49</f>
        <v>0</v>
      </c>
      <c r="I13" s="126">
        <f>'CapEx (Escalated)'!L49</f>
        <v>0</v>
      </c>
      <c r="J13" s="126">
        <f>'CapEx (Escalated)'!M49</f>
        <v>0</v>
      </c>
      <c r="K13" s="126">
        <f>'CapEx (Escalated)'!N49</f>
        <v>0</v>
      </c>
      <c r="L13" s="126">
        <f>'CapEx (Escalated)'!O49</f>
        <v>0</v>
      </c>
      <c r="M13" s="126">
        <f>'CapEx (Escalated)'!P49</f>
        <v>0</v>
      </c>
      <c r="N13" s="126">
        <f>'CapEx (Escalated)'!Q49</f>
        <v>0</v>
      </c>
      <c r="O13" s="126">
        <f>'CapEx (Escalated)'!AF49</f>
        <v>0</v>
      </c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09"/>
      <c r="BN13" s="72">
        <f>SUM(B13:BM13)</f>
        <v>0</v>
      </c>
      <c r="BO13" s="323"/>
    </row>
    <row r="14" spans="1:67" s="36" customFormat="1" ht="15" customHeight="1" x14ac:dyDescent="0.2">
      <c r="A14" s="64" t="s">
        <v>27</v>
      </c>
      <c r="B14" s="126"/>
      <c r="C14" s="126"/>
      <c r="D14" s="126"/>
      <c r="E14" s="126"/>
      <c r="F14" s="126">
        <f>-SUM(E13:F13)</f>
        <v>0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35"/>
      <c r="BN14" s="72">
        <f>SUM(B14:BM14)</f>
        <v>0</v>
      </c>
      <c r="BO14" s="323"/>
    </row>
    <row r="15" spans="1:67" s="36" customFormat="1" ht="15" customHeight="1" x14ac:dyDescent="0.2">
      <c r="A15" s="34" t="s">
        <v>28</v>
      </c>
      <c r="B15" s="65">
        <f>SUM(B11:B14)</f>
        <v>0</v>
      </c>
      <c r="C15" s="65">
        <f t="shared" ref="C15:J15" si="2">SUM(C11:C14)</f>
        <v>0</v>
      </c>
      <c r="D15" s="65">
        <f t="shared" si="2"/>
        <v>0</v>
      </c>
      <c r="E15" s="65">
        <f>SUM(E11:E14)</f>
        <v>0</v>
      </c>
      <c r="F15" s="65">
        <f t="shared" si="2"/>
        <v>0</v>
      </c>
      <c r="G15" s="65">
        <f t="shared" si="2"/>
        <v>0</v>
      </c>
      <c r="H15" s="65">
        <f t="shared" si="2"/>
        <v>0</v>
      </c>
      <c r="I15" s="65">
        <f t="shared" si="2"/>
        <v>0</v>
      </c>
      <c r="J15" s="65">
        <f t="shared" si="2"/>
        <v>0</v>
      </c>
      <c r="K15" s="65">
        <f>SUM(K11:K14)</f>
        <v>0</v>
      </c>
      <c r="L15" s="65">
        <f>SUM(L11:L14)</f>
        <v>0</v>
      </c>
      <c r="M15" s="65">
        <f>SUM(M11:M14)</f>
        <v>0</v>
      </c>
      <c r="N15" s="65">
        <f>SUM(N11:N14)</f>
        <v>0</v>
      </c>
      <c r="O15" s="65">
        <f t="shared" ref="O15:BL15" si="3">SUM(O11:O14)</f>
        <v>0</v>
      </c>
      <c r="P15" s="65">
        <f t="shared" si="3"/>
        <v>0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0</v>
      </c>
      <c r="AF15" s="65">
        <f t="shared" si="3"/>
        <v>0</v>
      </c>
      <c r="AG15" s="65">
        <f t="shared" si="3"/>
        <v>0</v>
      </c>
      <c r="AH15" s="65">
        <f t="shared" si="3"/>
        <v>0</v>
      </c>
      <c r="AI15" s="65">
        <f t="shared" si="3"/>
        <v>0</v>
      </c>
      <c r="AJ15" s="65">
        <f t="shared" si="3"/>
        <v>0</v>
      </c>
      <c r="AK15" s="65">
        <f t="shared" si="3"/>
        <v>0</v>
      </c>
      <c r="AL15" s="65">
        <f t="shared" si="3"/>
        <v>0</v>
      </c>
      <c r="AM15" s="65">
        <f t="shared" si="3"/>
        <v>0</v>
      </c>
      <c r="AN15" s="65">
        <f t="shared" si="3"/>
        <v>0</v>
      </c>
      <c r="AO15" s="65">
        <f t="shared" si="3"/>
        <v>0</v>
      </c>
      <c r="AP15" s="65">
        <f t="shared" si="3"/>
        <v>0</v>
      </c>
      <c r="AQ15" s="65">
        <f t="shared" si="3"/>
        <v>0</v>
      </c>
      <c r="AR15" s="65">
        <f t="shared" si="3"/>
        <v>0</v>
      </c>
      <c r="AS15" s="65">
        <f t="shared" si="3"/>
        <v>0</v>
      </c>
      <c r="AT15" s="65">
        <f t="shared" si="3"/>
        <v>0</v>
      </c>
      <c r="AU15" s="65">
        <f t="shared" si="3"/>
        <v>0</v>
      </c>
      <c r="AV15" s="65">
        <f t="shared" si="3"/>
        <v>0</v>
      </c>
      <c r="AW15" s="65">
        <f t="shared" si="3"/>
        <v>0</v>
      </c>
      <c r="AX15" s="65">
        <f t="shared" si="3"/>
        <v>0</v>
      </c>
      <c r="AY15" s="65">
        <f t="shared" si="3"/>
        <v>0</v>
      </c>
      <c r="AZ15" s="65">
        <f t="shared" si="3"/>
        <v>0</v>
      </c>
      <c r="BA15" s="65">
        <f t="shared" si="3"/>
        <v>0</v>
      </c>
      <c r="BB15" s="65">
        <f t="shared" si="3"/>
        <v>0</v>
      </c>
      <c r="BC15" s="65">
        <f t="shared" si="3"/>
        <v>0</v>
      </c>
      <c r="BD15" s="65">
        <f t="shared" si="3"/>
        <v>0</v>
      </c>
      <c r="BE15" s="65">
        <f t="shared" si="3"/>
        <v>0</v>
      </c>
      <c r="BF15" s="65">
        <f t="shared" si="3"/>
        <v>0</v>
      </c>
      <c r="BG15" s="65">
        <f t="shared" si="3"/>
        <v>0</v>
      </c>
      <c r="BH15" s="65">
        <f t="shared" si="3"/>
        <v>0</v>
      </c>
      <c r="BI15" s="65">
        <f t="shared" si="3"/>
        <v>0</v>
      </c>
      <c r="BJ15" s="65">
        <f t="shared" si="3"/>
        <v>0</v>
      </c>
      <c r="BK15" s="65">
        <f t="shared" si="3"/>
        <v>0</v>
      </c>
      <c r="BL15" s="65">
        <f t="shared" si="3"/>
        <v>0</v>
      </c>
      <c r="BM15" s="35"/>
      <c r="BN15" s="72"/>
      <c r="BO15" s="323"/>
    </row>
    <row r="16" spans="1:67" s="36" customFormat="1" ht="15" customHeight="1" thickBot="1" x14ac:dyDescent="0.25">
      <c r="A16" s="34" t="s">
        <v>29</v>
      </c>
      <c r="B16" s="66">
        <f t="shared" ref="B16:BL16" si="4">AVERAGE(B11,B15)</f>
        <v>0</v>
      </c>
      <c r="C16" s="66">
        <f t="shared" si="4"/>
        <v>0</v>
      </c>
      <c r="D16" s="66">
        <f t="shared" si="4"/>
        <v>0</v>
      </c>
      <c r="E16" s="66">
        <f t="shared" si="4"/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0</v>
      </c>
      <c r="T16" s="66">
        <f t="shared" si="4"/>
        <v>0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0</v>
      </c>
      <c r="AA16" s="66">
        <f t="shared" si="4"/>
        <v>0</v>
      </c>
      <c r="AB16" s="66">
        <f t="shared" si="4"/>
        <v>0</v>
      </c>
      <c r="AC16" s="66">
        <f t="shared" si="4"/>
        <v>0</v>
      </c>
      <c r="AD16" s="66">
        <f t="shared" si="4"/>
        <v>0</v>
      </c>
      <c r="AE16" s="66">
        <f t="shared" si="4"/>
        <v>0</v>
      </c>
      <c r="AF16" s="66">
        <f t="shared" si="4"/>
        <v>0</v>
      </c>
      <c r="AG16" s="66">
        <f t="shared" si="4"/>
        <v>0</v>
      </c>
      <c r="AH16" s="66">
        <f t="shared" si="4"/>
        <v>0</v>
      </c>
      <c r="AI16" s="66">
        <f t="shared" si="4"/>
        <v>0</v>
      </c>
      <c r="AJ16" s="66">
        <f t="shared" si="4"/>
        <v>0</v>
      </c>
      <c r="AK16" s="66">
        <f t="shared" si="4"/>
        <v>0</v>
      </c>
      <c r="AL16" s="66">
        <f t="shared" si="4"/>
        <v>0</v>
      </c>
      <c r="AM16" s="66">
        <f t="shared" si="4"/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66">
        <f t="shared" si="4"/>
        <v>0</v>
      </c>
      <c r="AU16" s="66">
        <f t="shared" si="4"/>
        <v>0</v>
      </c>
      <c r="AV16" s="66">
        <f t="shared" si="4"/>
        <v>0</v>
      </c>
      <c r="AW16" s="66">
        <f t="shared" si="4"/>
        <v>0</v>
      </c>
      <c r="AX16" s="66">
        <f t="shared" si="4"/>
        <v>0</v>
      </c>
      <c r="AY16" s="66">
        <f t="shared" si="4"/>
        <v>0</v>
      </c>
      <c r="AZ16" s="66">
        <f t="shared" si="4"/>
        <v>0</v>
      </c>
      <c r="BA16" s="66">
        <f t="shared" si="4"/>
        <v>0</v>
      </c>
      <c r="BB16" s="66">
        <f t="shared" si="4"/>
        <v>0</v>
      </c>
      <c r="BC16" s="66">
        <f t="shared" si="4"/>
        <v>0</v>
      </c>
      <c r="BD16" s="66">
        <f t="shared" si="4"/>
        <v>0</v>
      </c>
      <c r="BE16" s="66">
        <f t="shared" si="4"/>
        <v>0</v>
      </c>
      <c r="BF16" s="66">
        <f t="shared" si="4"/>
        <v>0</v>
      </c>
      <c r="BG16" s="66">
        <f t="shared" si="4"/>
        <v>0</v>
      </c>
      <c r="BH16" s="66">
        <f t="shared" si="4"/>
        <v>0</v>
      </c>
      <c r="BI16" s="66">
        <f t="shared" si="4"/>
        <v>0</v>
      </c>
      <c r="BJ16" s="66">
        <f t="shared" si="4"/>
        <v>0</v>
      </c>
      <c r="BK16" s="66">
        <f t="shared" si="4"/>
        <v>0</v>
      </c>
      <c r="BL16" s="66">
        <f t="shared" si="4"/>
        <v>0</v>
      </c>
      <c r="BM16" s="35"/>
      <c r="BN16" s="72"/>
      <c r="BO16" s="323"/>
    </row>
    <row r="17" spans="1:67" s="36" customFormat="1" ht="15" customHeight="1" thickTop="1" x14ac:dyDescent="0.2">
      <c r="A17" s="67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35"/>
      <c r="BN17" s="52"/>
      <c r="BO17" s="323"/>
    </row>
    <row r="18" spans="1:67" s="71" customFormat="1" ht="15" customHeight="1" x14ac:dyDescent="0.2">
      <c r="A18" s="68" t="s">
        <v>31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110"/>
      <c r="BN18" s="70"/>
      <c r="BO18" s="324"/>
    </row>
    <row r="19" spans="1:67" s="36" customFormat="1" ht="15" customHeight="1" x14ac:dyDescent="0.2">
      <c r="A19" s="34" t="s">
        <v>24</v>
      </c>
      <c r="B19" s="72">
        <v>0</v>
      </c>
      <c r="C19" s="72">
        <f t="shared" ref="C19:BL19" si="5">B21</f>
        <v>0</v>
      </c>
      <c r="D19" s="72">
        <f t="shared" si="5"/>
        <v>0</v>
      </c>
      <c r="E19" s="72">
        <f t="shared" si="5"/>
        <v>0</v>
      </c>
      <c r="F19" s="72">
        <f t="shared" si="5"/>
        <v>0</v>
      </c>
      <c r="G19" s="72">
        <f t="shared" si="5"/>
        <v>0</v>
      </c>
      <c r="H19" s="72">
        <f t="shared" si="5"/>
        <v>0</v>
      </c>
      <c r="I19" s="72">
        <f t="shared" si="5"/>
        <v>0</v>
      </c>
      <c r="J19" s="72">
        <f t="shared" si="5"/>
        <v>0</v>
      </c>
      <c r="K19" s="72">
        <f t="shared" si="5"/>
        <v>0</v>
      </c>
      <c r="L19" s="72">
        <f t="shared" si="5"/>
        <v>0</v>
      </c>
      <c r="M19" s="72">
        <f t="shared" si="5"/>
        <v>0</v>
      </c>
      <c r="N19" s="72">
        <f t="shared" si="5"/>
        <v>0</v>
      </c>
      <c r="O19" s="72">
        <f t="shared" si="5"/>
        <v>0</v>
      </c>
      <c r="P19" s="72">
        <f t="shared" si="5"/>
        <v>0</v>
      </c>
      <c r="Q19" s="72">
        <f t="shared" si="5"/>
        <v>0</v>
      </c>
      <c r="R19" s="72">
        <f t="shared" si="5"/>
        <v>0</v>
      </c>
      <c r="S19" s="72">
        <f t="shared" si="5"/>
        <v>0</v>
      </c>
      <c r="T19" s="72">
        <f t="shared" si="5"/>
        <v>0</v>
      </c>
      <c r="U19" s="72">
        <f t="shared" si="5"/>
        <v>0</v>
      </c>
      <c r="V19" s="72">
        <f t="shared" si="5"/>
        <v>0</v>
      </c>
      <c r="W19" s="72">
        <f t="shared" si="5"/>
        <v>0</v>
      </c>
      <c r="X19" s="72">
        <f t="shared" si="5"/>
        <v>0</v>
      </c>
      <c r="Y19" s="72">
        <f t="shared" si="5"/>
        <v>0</v>
      </c>
      <c r="Z19" s="72">
        <f t="shared" si="5"/>
        <v>0</v>
      </c>
      <c r="AA19" s="72">
        <f t="shared" si="5"/>
        <v>0</v>
      </c>
      <c r="AB19" s="72">
        <f t="shared" si="5"/>
        <v>0</v>
      </c>
      <c r="AC19" s="72">
        <f t="shared" si="5"/>
        <v>0</v>
      </c>
      <c r="AD19" s="72">
        <f t="shared" si="5"/>
        <v>0</v>
      </c>
      <c r="AE19" s="72">
        <f t="shared" si="5"/>
        <v>0</v>
      </c>
      <c r="AF19" s="72">
        <f t="shared" si="5"/>
        <v>0</v>
      </c>
      <c r="AG19" s="72">
        <f t="shared" si="5"/>
        <v>0</v>
      </c>
      <c r="AH19" s="72">
        <f t="shared" si="5"/>
        <v>0</v>
      </c>
      <c r="AI19" s="72">
        <f t="shared" si="5"/>
        <v>0</v>
      </c>
      <c r="AJ19" s="72">
        <f t="shared" si="5"/>
        <v>0</v>
      </c>
      <c r="AK19" s="72">
        <f t="shared" si="5"/>
        <v>0</v>
      </c>
      <c r="AL19" s="72">
        <f t="shared" si="5"/>
        <v>0</v>
      </c>
      <c r="AM19" s="72">
        <f t="shared" si="5"/>
        <v>0</v>
      </c>
      <c r="AN19" s="72">
        <f t="shared" si="5"/>
        <v>0</v>
      </c>
      <c r="AO19" s="72">
        <f t="shared" si="5"/>
        <v>0</v>
      </c>
      <c r="AP19" s="72">
        <f t="shared" si="5"/>
        <v>0</v>
      </c>
      <c r="AQ19" s="72">
        <f t="shared" si="5"/>
        <v>0</v>
      </c>
      <c r="AR19" s="72">
        <f t="shared" si="5"/>
        <v>0</v>
      </c>
      <c r="AS19" s="72">
        <f t="shared" si="5"/>
        <v>0</v>
      </c>
      <c r="AT19" s="72">
        <f t="shared" si="5"/>
        <v>0</v>
      </c>
      <c r="AU19" s="72">
        <f t="shared" si="5"/>
        <v>0</v>
      </c>
      <c r="AV19" s="72">
        <f t="shared" si="5"/>
        <v>0</v>
      </c>
      <c r="AW19" s="72">
        <f t="shared" si="5"/>
        <v>0</v>
      </c>
      <c r="AX19" s="72">
        <f t="shared" si="5"/>
        <v>0</v>
      </c>
      <c r="AY19" s="72">
        <f t="shared" si="5"/>
        <v>0</v>
      </c>
      <c r="AZ19" s="72">
        <f t="shared" si="5"/>
        <v>0</v>
      </c>
      <c r="BA19" s="72">
        <f t="shared" si="5"/>
        <v>0</v>
      </c>
      <c r="BB19" s="72">
        <f t="shared" si="5"/>
        <v>0</v>
      </c>
      <c r="BC19" s="72">
        <f t="shared" si="5"/>
        <v>0</v>
      </c>
      <c r="BD19" s="72">
        <f t="shared" si="5"/>
        <v>0</v>
      </c>
      <c r="BE19" s="72">
        <f t="shared" si="5"/>
        <v>0</v>
      </c>
      <c r="BF19" s="72">
        <f t="shared" si="5"/>
        <v>0</v>
      </c>
      <c r="BG19" s="72">
        <f t="shared" si="5"/>
        <v>0</v>
      </c>
      <c r="BH19" s="72">
        <f t="shared" si="5"/>
        <v>0</v>
      </c>
      <c r="BI19" s="72">
        <f t="shared" si="5"/>
        <v>0</v>
      </c>
      <c r="BJ19" s="72">
        <f t="shared" si="5"/>
        <v>0</v>
      </c>
      <c r="BK19" s="72">
        <f t="shared" si="5"/>
        <v>0</v>
      </c>
      <c r="BL19" s="72">
        <f t="shared" si="5"/>
        <v>0</v>
      </c>
      <c r="BM19" s="35"/>
      <c r="BN19" s="72"/>
      <c r="BO19" s="323"/>
    </row>
    <row r="20" spans="1:67" s="64" customFormat="1" ht="15" customHeight="1" x14ac:dyDescent="0.2">
      <c r="A20" s="348" t="s">
        <v>25</v>
      </c>
      <c r="B20" s="286">
        <f>-B14</f>
        <v>0</v>
      </c>
      <c r="C20" s="286">
        <f t="shared" ref="C20:D20" si="6">-C14</f>
        <v>0</v>
      </c>
      <c r="D20" s="286">
        <f t="shared" si="6"/>
        <v>0</v>
      </c>
      <c r="E20" s="286">
        <f>-E14</f>
        <v>0</v>
      </c>
      <c r="F20" s="286">
        <f t="shared" ref="F20:AX20" si="7">-F14</f>
        <v>0</v>
      </c>
      <c r="G20" s="286">
        <f t="shared" si="7"/>
        <v>0</v>
      </c>
      <c r="H20" s="286">
        <f t="shared" si="7"/>
        <v>0</v>
      </c>
      <c r="I20" s="286">
        <f t="shared" si="7"/>
        <v>0</v>
      </c>
      <c r="J20" s="286">
        <f t="shared" si="7"/>
        <v>0</v>
      </c>
      <c r="K20" s="286">
        <f t="shared" si="7"/>
        <v>0</v>
      </c>
      <c r="L20" s="286">
        <f t="shared" si="7"/>
        <v>0</v>
      </c>
      <c r="M20" s="286">
        <f t="shared" si="7"/>
        <v>0</v>
      </c>
      <c r="N20" s="286">
        <f t="shared" si="7"/>
        <v>0</v>
      </c>
      <c r="O20" s="286">
        <f t="shared" si="7"/>
        <v>0</v>
      </c>
      <c r="P20" s="286">
        <f t="shared" si="7"/>
        <v>0</v>
      </c>
      <c r="Q20" s="286">
        <f t="shared" si="7"/>
        <v>0</v>
      </c>
      <c r="R20" s="286">
        <f t="shared" si="7"/>
        <v>0</v>
      </c>
      <c r="S20" s="286">
        <f t="shared" si="7"/>
        <v>0</v>
      </c>
      <c r="T20" s="286">
        <f t="shared" si="7"/>
        <v>0</v>
      </c>
      <c r="U20" s="286">
        <f t="shared" si="7"/>
        <v>0</v>
      </c>
      <c r="V20" s="286">
        <f t="shared" si="7"/>
        <v>0</v>
      </c>
      <c r="W20" s="286">
        <f t="shared" si="7"/>
        <v>0</v>
      </c>
      <c r="X20" s="286">
        <f t="shared" si="7"/>
        <v>0</v>
      </c>
      <c r="Y20" s="286">
        <f t="shared" si="7"/>
        <v>0</v>
      </c>
      <c r="Z20" s="286">
        <f t="shared" si="7"/>
        <v>0</v>
      </c>
      <c r="AA20" s="286">
        <f t="shared" si="7"/>
        <v>0</v>
      </c>
      <c r="AB20" s="286">
        <f t="shared" si="7"/>
        <v>0</v>
      </c>
      <c r="AC20" s="286">
        <f t="shared" si="7"/>
        <v>0</v>
      </c>
      <c r="AD20" s="286">
        <f t="shared" si="7"/>
        <v>0</v>
      </c>
      <c r="AE20" s="286">
        <f t="shared" si="7"/>
        <v>0</v>
      </c>
      <c r="AF20" s="286">
        <f t="shared" si="7"/>
        <v>0</v>
      </c>
      <c r="AG20" s="286">
        <f t="shared" si="7"/>
        <v>0</v>
      </c>
      <c r="AH20" s="286">
        <f t="shared" si="7"/>
        <v>0</v>
      </c>
      <c r="AI20" s="286">
        <f t="shared" si="7"/>
        <v>0</v>
      </c>
      <c r="AJ20" s="286">
        <f t="shared" si="7"/>
        <v>0</v>
      </c>
      <c r="AK20" s="286">
        <f t="shared" si="7"/>
        <v>0</v>
      </c>
      <c r="AL20" s="286">
        <f t="shared" si="7"/>
        <v>0</v>
      </c>
      <c r="AM20" s="286">
        <f t="shared" si="7"/>
        <v>0</v>
      </c>
      <c r="AN20" s="286">
        <f t="shared" si="7"/>
        <v>0</v>
      </c>
      <c r="AO20" s="286">
        <f t="shared" si="7"/>
        <v>0</v>
      </c>
      <c r="AP20" s="286">
        <f t="shared" si="7"/>
        <v>0</v>
      </c>
      <c r="AQ20" s="286">
        <f t="shared" si="7"/>
        <v>0</v>
      </c>
      <c r="AR20" s="286">
        <f t="shared" si="7"/>
        <v>0</v>
      </c>
      <c r="AS20" s="286">
        <f t="shared" si="7"/>
        <v>0</v>
      </c>
      <c r="AT20" s="286">
        <f t="shared" si="7"/>
        <v>0</v>
      </c>
      <c r="AU20" s="286">
        <f t="shared" si="7"/>
        <v>0</v>
      </c>
      <c r="AV20" s="286">
        <f t="shared" si="7"/>
        <v>0</v>
      </c>
      <c r="AW20" s="286">
        <f t="shared" si="7"/>
        <v>0</v>
      </c>
      <c r="AX20" s="286">
        <f t="shared" si="7"/>
        <v>0</v>
      </c>
      <c r="AY20" s="286">
        <f t="shared" ref="AY20:BL20" si="8">-B20</f>
        <v>0</v>
      </c>
      <c r="AZ20" s="286">
        <f t="shared" si="8"/>
        <v>0</v>
      </c>
      <c r="BA20" s="286">
        <f t="shared" si="8"/>
        <v>0</v>
      </c>
      <c r="BB20" s="286">
        <f t="shared" si="8"/>
        <v>0</v>
      </c>
      <c r="BC20" s="286">
        <f t="shared" si="8"/>
        <v>0</v>
      </c>
      <c r="BD20" s="286">
        <f t="shared" si="8"/>
        <v>0</v>
      </c>
      <c r="BE20" s="286">
        <f t="shared" si="8"/>
        <v>0</v>
      </c>
      <c r="BF20" s="286">
        <f t="shared" si="8"/>
        <v>0</v>
      </c>
      <c r="BG20" s="286">
        <f t="shared" si="8"/>
        <v>0</v>
      </c>
      <c r="BH20" s="286">
        <f t="shared" si="8"/>
        <v>0</v>
      </c>
      <c r="BI20" s="286">
        <f t="shared" si="8"/>
        <v>0</v>
      </c>
      <c r="BJ20" s="286">
        <f t="shared" si="8"/>
        <v>0</v>
      </c>
      <c r="BK20" s="286">
        <f t="shared" si="8"/>
        <v>0</v>
      </c>
      <c r="BL20" s="286">
        <f t="shared" si="8"/>
        <v>0</v>
      </c>
      <c r="BM20" s="288"/>
      <c r="BN20" s="286">
        <f>SUM(B20:BM20)</f>
        <v>0</v>
      </c>
      <c r="BO20" s="354"/>
    </row>
    <row r="21" spans="1:67" s="36" customFormat="1" ht="15" customHeight="1" x14ac:dyDescent="0.2">
      <c r="A21" s="34" t="s">
        <v>28</v>
      </c>
      <c r="B21" s="72">
        <f t="shared" ref="B21:BL21" si="9">SUM(B19:B20)</f>
        <v>0</v>
      </c>
      <c r="C21" s="72">
        <f t="shared" si="9"/>
        <v>0</v>
      </c>
      <c r="D21" s="72">
        <f t="shared" si="9"/>
        <v>0</v>
      </c>
      <c r="E21" s="72">
        <f t="shared" si="9"/>
        <v>0</v>
      </c>
      <c r="F21" s="72">
        <f t="shared" si="9"/>
        <v>0</v>
      </c>
      <c r="G21" s="72">
        <f t="shared" si="9"/>
        <v>0</v>
      </c>
      <c r="H21" s="72">
        <f t="shared" si="9"/>
        <v>0</v>
      </c>
      <c r="I21" s="72">
        <f t="shared" si="9"/>
        <v>0</v>
      </c>
      <c r="J21" s="72">
        <f t="shared" si="9"/>
        <v>0</v>
      </c>
      <c r="K21" s="72">
        <f t="shared" si="9"/>
        <v>0</v>
      </c>
      <c r="L21" s="72">
        <f t="shared" si="9"/>
        <v>0</v>
      </c>
      <c r="M21" s="72">
        <f t="shared" si="9"/>
        <v>0</v>
      </c>
      <c r="N21" s="72">
        <f t="shared" si="9"/>
        <v>0</v>
      </c>
      <c r="O21" s="72">
        <f t="shared" si="9"/>
        <v>0</v>
      </c>
      <c r="P21" s="72">
        <f t="shared" si="9"/>
        <v>0</v>
      </c>
      <c r="Q21" s="72">
        <f t="shared" si="9"/>
        <v>0</v>
      </c>
      <c r="R21" s="72">
        <f t="shared" si="9"/>
        <v>0</v>
      </c>
      <c r="S21" s="72">
        <f t="shared" si="9"/>
        <v>0</v>
      </c>
      <c r="T21" s="72">
        <f t="shared" si="9"/>
        <v>0</v>
      </c>
      <c r="U21" s="72">
        <f t="shared" si="9"/>
        <v>0</v>
      </c>
      <c r="V21" s="72">
        <f t="shared" si="9"/>
        <v>0</v>
      </c>
      <c r="W21" s="72">
        <f t="shared" si="9"/>
        <v>0</v>
      </c>
      <c r="X21" s="72">
        <f t="shared" si="9"/>
        <v>0</v>
      </c>
      <c r="Y21" s="72">
        <f t="shared" si="9"/>
        <v>0</v>
      </c>
      <c r="Z21" s="72">
        <f t="shared" si="9"/>
        <v>0</v>
      </c>
      <c r="AA21" s="72">
        <f t="shared" si="9"/>
        <v>0</v>
      </c>
      <c r="AB21" s="72">
        <f t="shared" si="9"/>
        <v>0</v>
      </c>
      <c r="AC21" s="72">
        <f t="shared" si="9"/>
        <v>0</v>
      </c>
      <c r="AD21" s="72">
        <f t="shared" si="9"/>
        <v>0</v>
      </c>
      <c r="AE21" s="72">
        <f t="shared" si="9"/>
        <v>0</v>
      </c>
      <c r="AF21" s="72">
        <f t="shared" si="9"/>
        <v>0</v>
      </c>
      <c r="AG21" s="72">
        <f t="shared" si="9"/>
        <v>0</v>
      </c>
      <c r="AH21" s="72">
        <f t="shared" si="9"/>
        <v>0</v>
      </c>
      <c r="AI21" s="72">
        <f t="shared" si="9"/>
        <v>0</v>
      </c>
      <c r="AJ21" s="72">
        <f t="shared" si="9"/>
        <v>0</v>
      </c>
      <c r="AK21" s="72">
        <f t="shared" si="9"/>
        <v>0</v>
      </c>
      <c r="AL21" s="72">
        <f t="shared" si="9"/>
        <v>0</v>
      </c>
      <c r="AM21" s="72">
        <f t="shared" si="9"/>
        <v>0</v>
      </c>
      <c r="AN21" s="72">
        <f t="shared" si="9"/>
        <v>0</v>
      </c>
      <c r="AO21" s="72">
        <f t="shared" si="9"/>
        <v>0</v>
      </c>
      <c r="AP21" s="72">
        <f t="shared" si="9"/>
        <v>0</v>
      </c>
      <c r="AQ21" s="72">
        <f t="shared" si="9"/>
        <v>0</v>
      </c>
      <c r="AR21" s="72">
        <f t="shared" si="9"/>
        <v>0</v>
      </c>
      <c r="AS21" s="72">
        <f t="shared" si="9"/>
        <v>0</v>
      </c>
      <c r="AT21" s="72">
        <f t="shared" si="9"/>
        <v>0</v>
      </c>
      <c r="AU21" s="72">
        <f t="shared" si="9"/>
        <v>0</v>
      </c>
      <c r="AV21" s="72">
        <f t="shared" si="9"/>
        <v>0</v>
      </c>
      <c r="AW21" s="72">
        <f t="shared" si="9"/>
        <v>0</v>
      </c>
      <c r="AX21" s="72">
        <f t="shared" si="9"/>
        <v>0</v>
      </c>
      <c r="AY21" s="72">
        <f t="shared" si="9"/>
        <v>0</v>
      </c>
      <c r="AZ21" s="72">
        <f t="shared" si="9"/>
        <v>0</v>
      </c>
      <c r="BA21" s="72">
        <f t="shared" si="9"/>
        <v>0</v>
      </c>
      <c r="BB21" s="72">
        <f t="shared" si="9"/>
        <v>0</v>
      </c>
      <c r="BC21" s="72">
        <f t="shared" si="9"/>
        <v>0</v>
      </c>
      <c r="BD21" s="72">
        <f t="shared" si="9"/>
        <v>0</v>
      </c>
      <c r="BE21" s="72">
        <f t="shared" si="9"/>
        <v>0</v>
      </c>
      <c r="BF21" s="72">
        <f t="shared" si="9"/>
        <v>0</v>
      </c>
      <c r="BG21" s="72">
        <f t="shared" si="9"/>
        <v>0</v>
      </c>
      <c r="BH21" s="72">
        <f t="shared" si="9"/>
        <v>0</v>
      </c>
      <c r="BI21" s="72">
        <f t="shared" si="9"/>
        <v>0</v>
      </c>
      <c r="BJ21" s="72">
        <f t="shared" si="9"/>
        <v>0</v>
      </c>
      <c r="BK21" s="72">
        <f t="shared" si="9"/>
        <v>0</v>
      </c>
      <c r="BL21" s="72">
        <f t="shared" si="9"/>
        <v>0</v>
      </c>
      <c r="BM21" s="35"/>
      <c r="BN21" s="72"/>
      <c r="BO21" s="323"/>
    </row>
    <row r="22" spans="1:67" s="36" customFormat="1" ht="15" customHeight="1" thickBot="1" x14ac:dyDescent="0.25">
      <c r="A22" s="34" t="s">
        <v>29</v>
      </c>
      <c r="B22" s="66">
        <f t="shared" ref="B22:BL22" si="10">AVERAGE(B19,B21)</f>
        <v>0</v>
      </c>
      <c r="C22" s="66">
        <f t="shared" si="10"/>
        <v>0</v>
      </c>
      <c r="D22" s="66">
        <f t="shared" si="10"/>
        <v>0</v>
      </c>
      <c r="E22" s="66">
        <f t="shared" si="10"/>
        <v>0</v>
      </c>
      <c r="F22" s="66">
        <f t="shared" si="10"/>
        <v>0</v>
      </c>
      <c r="G22" s="66">
        <f t="shared" si="10"/>
        <v>0</v>
      </c>
      <c r="H22" s="66">
        <f t="shared" si="10"/>
        <v>0</v>
      </c>
      <c r="I22" s="66">
        <f t="shared" si="10"/>
        <v>0</v>
      </c>
      <c r="J22" s="66">
        <f t="shared" si="10"/>
        <v>0</v>
      </c>
      <c r="K22" s="66">
        <f t="shared" si="10"/>
        <v>0</v>
      </c>
      <c r="L22" s="66">
        <f t="shared" si="10"/>
        <v>0</v>
      </c>
      <c r="M22" s="66">
        <f t="shared" si="10"/>
        <v>0</v>
      </c>
      <c r="N22" s="66">
        <f t="shared" si="10"/>
        <v>0</v>
      </c>
      <c r="O22" s="66">
        <f t="shared" si="10"/>
        <v>0</v>
      </c>
      <c r="P22" s="66">
        <f t="shared" si="10"/>
        <v>0</v>
      </c>
      <c r="Q22" s="66">
        <f t="shared" si="10"/>
        <v>0</v>
      </c>
      <c r="R22" s="66">
        <f t="shared" si="10"/>
        <v>0</v>
      </c>
      <c r="S22" s="66">
        <f t="shared" si="10"/>
        <v>0</v>
      </c>
      <c r="T22" s="66">
        <f t="shared" si="10"/>
        <v>0</v>
      </c>
      <c r="U22" s="66">
        <f t="shared" si="10"/>
        <v>0</v>
      </c>
      <c r="V22" s="66">
        <f t="shared" si="10"/>
        <v>0</v>
      </c>
      <c r="W22" s="66">
        <f t="shared" si="10"/>
        <v>0</v>
      </c>
      <c r="X22" s="66">
        <f t="shared" si="10"/>
        <v>0</v>
      </c>
      <c r="Y22" s="66">
        <f t="shared" si="10"/>
        <v>0</v>
      </c>
      <c r="Z22" s="66">
        <f t="shared" si="10"/>
        <v>0</v>
      </c>
      <c r="AA22" s="66">
        <f t="shared" si="10"/>
        <v>0</v>
      </c>
      <c r="AB22" s="66">
        <f t="shared" si="10"/>
        <v>0</v>
      </c>
      <c r="AC22" s="66">
        <f t="shared" si="10"/>
        <v>0</v>
      </c>
      <c r="AD22" s="66">
        <f t="shared" si="10"/>
        <v>0</v>
      </c>
      <c r="AE22" s="66">
        <f t="shared" si="10"/>
        <v>0</v>
      </c>
      <c r="AF22" s="66">
        <f t="shared" si="10"/>
        <v>0</v>
      </c>
      <c r="AG22" s="66">
        <f t="shared" si="10"/>
        <v>0</v>
      </c>
      <c r="AH22" s="66">
        <f t="shared" si="10"/>
        <v>0</v>
      </c>
      <c r="AI22" s="66">
        <f t="shared" si="10"/>
        <v>0</v>
      </c>
      <c r="AJ22" s="66">
        <f t="shared" si="10"/>
        <v>0</v>
      </c>
      <c r="AK22" s="66">
        <f t="shared" si="10"/>
        <v>0</v>
      </c>
      <c r="AL22" s="66">
        <f t="shared" si="10"/>
        <v>0</v>
      </c>
      <c r="AM22" s="66">
        <f t="shared" si="10"/>
        <v>0</v>
      </c>
      <c r="AN22" s="66">
        <f t="shared" si="10"/>
        <v>0</v>
      </c>
      <c r="AO22" s="66">
        <f t="shared" si="10"/>
        <v>0</v>
      </c>
      <c r="AP22" s="66">
        <f t="shared" si="10"/>
        <v>0</v>
      </c>
      <c r="AQ22" s="66">
        <f t="shared" si="10"/>
        <v>0</v>
      </c>
      <c r="AR22" s="66">
        <f t="shared" si="10"/>
        <v>0</v>
      </c>
      <c r="AS22" s="66">
        <f t="shared" si="10"/>
        <v>0</v>
      </c>
      <c r="AT22" s="66">
        <f t="shared" si="10"/>
        <v>0</v>
      </c>
      <c r="AU22" s="66">
        <f t="shared" si="10"/>
        <v>0</v>
      </c>
      <c r="AV22" s="66">
        <f t="shared" si="10"/>
        <v>0</v>
      </c>
      <c r="AW22" s="66">
        <f t="shared" si="10"/>
        <v>0</v>
      </c>
      <c r="AX22" s="66">
        <f t="shared" si="10"/>
        <v>0</v>
      </c>
      <c r="AY22" s="66">
        <f t="shared" si="10"/>
        <v>0</v>
      </c>
      <c r="AZ22" s="66">
        <f t="shared" si="10"/>
        <v>0</v>
      </c>
      <c r="BA22" s="66">
        <f t="shared" si="10"/>
        <v>0</v>
      </c>
      <c r="BB22" s="66">
        <f t="shared" si="10"/>
        <v>0</v>
      </c>
      <c r="BC22" s="66">
        <f t="shared" si="10"/>
        <v>0</v>
      </c>
      <c r="BD22" s="66">
        <f t="shared" si="10"/>
        <v>0</v>
      </c>
      <c r="BE22" s="66">
        <f t="shared" si="10"/>
        <v>0</v>
      </c>
      <c r="BF22" s="66">
        <f t="shared" si="10"/>
        <v>0</v>
      </c>
      <c r="BG22" s="66">
        <f t="shared" si="10"/>
        <v>0</v>
      </c>
      <c r="BH22" s="66">
        <f t="shared" si="10"/>
        <v>0</v>
      </c>
      <c r="BI22" s="66">
        <f t="shared" si="10"/>
        <v>0</v>
      </c>
      <c r="BJ22" s="66">
        <f t="shared" si="10"/>
        <v>0</v>
      </c>
      <c r="BK22" s="66">
        <f t="shared" si="10"/>
        <v>0</v>
      </c>
      <c r="BL22" s="66">
        <f t="shared" si="10"/>
        <v>0</v>
      </c>
      <c r="BM22" s="35"/>
      <c r="BN22" s="52"/>
      <c r="BO22" s="323"/>
    </row>
    <row r="23" spans="1:67" s="36" customFormat="1" ht="15" customHeight="1" thickTop="1" x14ac:dyDescent="0.2">
      <c r="A23" s="67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35"/>
      <c r="BN23" s="52"/>
      <c r="BO23" s="323"/>
    </row>
    <row r="24" spans="1:67" s="71" customFormat="1" ht="15" customHeight="1" x14ac:dyDescent="0.2">
      <c r="A24" s="68" t="s">
        <v>32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110"/>
      <c r="BN24" s="70"/>
      <c r="BO24" s="324"/>
    </row>
    <row r="25" spans="1:67" s="36" customFormat="1" ht="15" customHeight="1" x14ac:dyDescent="0.2">
      <c r="A25" s="34" t="s">
        <v>24</v>
      </c>
      <c r="B25" s="72">
        <v>0</v>
      </c>
      <c r="C25" s="72">
        <f t="shared" ref="C25:BL25" si="11">B28</f>
        <v>0</v>
      </c>
      <c r="D25" s="72">
        <f t="shared" si="11"/>
        <v>0</v>
      </c>
      <c r="E25" s="72">
        <f t="shared" si="11"/>
        <v>0</v>
      </c>
      <c r="F25" s="72">
        <f t="shared" si="11"/>
        <v>0</v>
      </c>
      <c r="G25" s="72">
        <f t="shared" si="11"/>
        <v>0</v>
      </c>
      <c r="H25" s="72">
        <f t="shared" si="11"/>
        <v>0</v>
      </c>
      <c r="I25" s="72">
        <f t="shared" si="11"/>
        <v>0</v>
      </c>
      <c r="J25" s="72">
        <f t="shared" si="11"/>
        <v>0</v>
      </c>
      <c r="K25" s="72">
        <f t="shared" si="11"/>
        <v>0</v>
      </c>
      <c r="L25" s="72">
        <f t="shared" si="11"/>
        <v>0</v>
      </c>
      <c r="M25" s="72">
        <f t="shared" si="11"/>
        <v>0</v>
      </c>
      <c r="N25" s="72">
        <f t="shared" si="11"/>
        <v>0</v>
      </c>
      <c r="O25" s="72">
        <f t="shared" si="11"/>
        <v>0</v>
      </c>
      <c r="P25" s="72">
        <f t="shared" si="11"/>
        <v>0</v>
      </c>
      <c r="Q25" s="72">
        <f t="shared" si="11"/>
        <v>0</v>
      </c>
      <c r="R25" s="72">
        <f t="shared" si="11"/>
        <v>0</v>
      </c>
      <c r="S25" s="72">
        <f t="shared" si="11"/>
        <v>0</v>
      </c>
      <c r="T25" s="72">
        <f t="shared" si="11"/>
        <v>0</v>
      </c>
      <c r="U25" s="72">
        <f t="shared" si="11"/>
        <v>0</v>
      </c>
      <c r="V25" s="72">
        <f t="shared" si="11"/>
        <v>0</v>
      </c>
      <c r="W25" s="72">
        <f t="shared" si="11"/>
        <v>0</v>
      </c>
      <c r="X25" s="72">
        <f t="shared" si="11"/>
        <v>0</v>
      </c>
      <c r="Y25" s="72">
        <f t="shared" si="11"/>
        <v>0</v>
      </c>
      <c r="Z25" s="72">
        <f t="shared" si="11"/>
        <v>0</v>
      </c>
      <c r="AA25" s="72">
        <f t="shared" si="11"/>
        <v>0</v>
      </c>
      <c r="AB25" s="72">
        <f t="shared" si="11"/>
        <v>0</v>
      </c>
      <c r="AC25" s="72">
        <f t="shared" si="11"/>
        <v>0</v>
      </c>
      <c r="AD25" s="72">
        <f t="shared" si="11"/>
        <v>0</v>
      </c>
      <c r="AE25" s="72">
        <f t="shared" si="11"/>
        <v>0</v>
      </c>
      <c r="AF25" s="72">
        <f t="shared" si="11"/>
        <v>0</v>
      </c>
      <c r="AG25" s="72">
        <f t="shared" si="11"/>
        <v>0</v>
      </c>
      <c r="AH25" s="72">
        <f t="shared" si="11"/>
        <v>0</v>
      </c>
      <c r="AI25" s="72">
        <f t="shared" si="11"/>
        <v>0</v>
      </c>
      <c r="AJ25" s="72">
        <f t="shared" si="11"/>
        <v>0</v>
      </c>
      <c r="AK25" s="72">
        <f t="shared" si="11"/>
        <v>0</v>
      </c>
      <c r="AL25" s="72">
        <f t="shared" si="11"/>
        <v>0</v>
      </c>
      <c r="AM25" s="72">
        <f t="shared" si="11"/>
        <v>0</v>
      </c>
      <c r="AN25" s="72">
        <f t="shared" si="11"/>
        <v>0</v>
      </c>
      <c r="AO25" s="72">
        <f t="shared" si="11"/>
        <v>0</v>
      </c>
      <c r="AP25" s="72">
        <f t="shared" si="11"/>
        <v>0</v>
      </c>
      <c r="AQ25" s="72">
        <f t="shared" si="11"/>
        <v>0</v>
      </c>
      <c r="AR25" s="72">
        <f t="shared" si="11"/>
        <v>0</v>
      </c>
      <c r="AS25" s="72">
        <f t="shared" si="11"/>
        <v>0</v>
      </c>
      <c r="AT25" s="72">
        <f t="shared" si="11"/>
        <v>0</v>
      </c>
      <c r="AU25" s="72">
        <f t="shared" si="11"/>
        <v>0</v>
      </c>
      <c r="AV25" s="72">
        <f t="shared" si="11"/>
        <v>0</v>
      </c>
      <c r="AW25" s="72">
        <f t="shared" si="11"/>
        <v>0</v>
      </c>
      <c r="AX25" s="72">
        <f t="shared" si="11"/>
        <v>0</v>
      </c>
      <c r="AY25" s="72">
        <f t="shared" si="11"/>
        <v>0</v>
      </c>
      <c r="AZ25" s="72">
        <f t="shared" si="11"/>
        <v>0</v>
      </c>
      <c r="BA25" s="72">
        <f t="shared" si="11"/>
        <v>0</v>
      </c>
      <c r="BB25" s="72">
        <f t="shared" si="11"/>
        <v>0</v>
      </c>
      <c r="BC25" s="72">
        <f t="shared" si="11"/>
        <v>0</v>
      </c>
      <c r="BD25" s="72">
        <f t="shared" si="11"/>
        <v>0</v>
      </c>
      <c r="BE25" s="72">
        <f t="shared" si="11"/>
        <v>0</v>
      </c>
      <c r="BF25" s="72">
        <f t="shared" si="11"/>
        <v>0</v>
      </c>
      <c r="BG25" s="72">
        <f t="shared" si="11"/>
        <v>0</v>
      </c>
      <c r="BH25" s="72">
        <f t="shared" si="11"/>
        <v>0</v>
      </c>
      <c r="BI25" s="72">
        <f t="shared" si="11"/>
        <v>0</v>
      </c>
      <c r="BJ25" s="72">
        <f t="shared" si="11"/>
        <v>0</v>
      </c>
      <c r="BK25" s="72">
        <f t="shared" si="11"/>
        <v>0</v>
      </c>
      <c r="BL25" s="72">
        <f t="shared" si="11"/>
        <v>0</v>
      </c>
      <c r="BM25" s="35"/>
      <c r="BN25" s="72"/>
      <c r="BO25" s="323"/>
    </row>
    <row r="26" spans="1:67" s="36" customFormat="1" ht="15" customHeight="1" x14ac:dyDescent="0.2">
      <c r="A26" s="36" t="s">
        <v>78</v>
      </c>
      <c r="B26" s="72">
        <f>B75</f>
        <v>0</v>
      </c>
      <c r="C26" s="72">
        <f t="shared" ref="C26:BL26" si="12">C75</f>
        <v>0</v>
      </c>
      <c r="D26" s="72">
        <f t="shared" si="12"/>
        <v>0</v>
      </c>
      <c r="E26" s="72">
        <f t="shared" si="12"/>
        <v>0</v>
      </c>
      <c r="F26" s="72">
        <f t="shared" si="12"/>
        <v>0</v>
      </c>
      <c r="G26" s="72">
        <f t="shared" si="12"/>
        <v>0</v>
      </c>
      <c r="H26" s="72">
        <f t="shared" si="12"/>
        <v>0</v>
      </c>
      <c r="I26" s="72">
        <f t="shared" si="12"/>
        <v>0</v>
      </c>
      <c r="J26" s="72">
        <f t="shared" si="12"/>
        <v>0</v>
      </c>
      <c r="K26" s="72">
        <f t="shared" si="12"/>
        <v>0</v>
      </c>
      <c r="L26" s="72">
        <f t="shared" si="12"/>
        <v>0</v>
      </c>
      <c r="M26" s="72">
        <f t="shared" si="12"/>
        <v>0</v>
      </c>
      <c r="N26" s="72">
        <f t="shared" si="12"/>
        <v>0</v>
      </c>
      <c r="O26" s="72">
        <f t="shared" si="12"/>
        <v>0</v>
      </c>
      <c r="P26" s="72">
        <f t="shared" si="12"/>
        <v>0</v>
      </c>
      <c r="Q26" s="72">
        <f t="shared" si="12"/>
        <v>0</v>
      </c>
      <c r="R26" s="72">
        <f t="shared" si="12"/>
        <v>0</v>
      </c>
      <c r="S26" s="72">
        <f t="shared" si="12"/>
        <v>0</v>
      </c>
      <c r="T26" s="72">
        <f t="shared" si="12"/>
        <v>0</v>
      </c>
      <c r="U26" s="72">
        <f t="shared" si="12"/>
        <v>0</v>
      </c>
      <c r="V26" s="72">
        <f t="shared" si="12"/>
        <v>0</v>
      </c>
      <c r="W26" s="72">
        <f t="shared" si="12"/>
        <v>0</v>
      </c>
      <c r="X26" s="72">
        <f t="shared" si="12"/>
        <v>0</v>
      </c>
      <c r="Y26" s="72">
        <f t="shared" si="12"/>
        <v>0</v>
      </c>
      <c r="Z26" s="72">
        <f t="shared" si="12"/>
        <v>0</v>
      </c>
      <c r="AA26" s="72">
        <f t="shared" si="12"/>
        <v>0</v>
      </c>
      <c r="AB26" s="72">
        <f t="shared" si="12"/>
        <v>0</v>
      </c>
      <c r="AC26" s="72">
        <f t="shared" si="12"/>
        <v>0</v>
      </c>
      <c r="AD26" s="72">
        <f t="shared" si="12"/>
        <v>0</v>
      </c>
      <c r="AE26" s="72">
        <f t="shared" si="12"/>
        <v>0</v>
      </c>
      <c r="AF26" s="72">
        <f t="shared" si="12"/>
        <v>0</v>
      </c>
      <c r="AG26" s="72">
        <f t="shared" si="12"/>
        <v>0</v>
      </c>
      <c r="AH26" s="72">
        <f t="shared" si="12"/>
        <v>0</v>
      </c>
      <c r="AI26" s="72">
        <f t="shared" si="12"/>
        <v>0</v>
      </c>
      <c r="AJ26" s="72">
        <f t="shared" si="12"/>
        <v>0</v>
      </c>
      <c r="AK26" s="72">
        <f t="shared" si="12"/>
        <v>0</v>
      </c>
      <c r="AL26" s="72">
        <f t="shared" si="12"/>
        <v>0</v>
      </c>
      <c r="AM26" s="72">
        <f t="shared" si="12"/>
        <v>0</v>
      </c>
      <c r="AN26" s="72">
        <f t="shared" si="12"/>
        <v>0</v>
      </c>
      <c r="AO26" s="72">
        <f t="shared" si="12"/>
        <v>0</v>
      </c>
      <c r="AP26" s="72">
        <f t="shared" si="12"/>
        <v>0</v>
      </c>
      <c r="AQ26" s="72">
        <f t="shared" si="12"/>
        <v>0</v>
      </c>
      <c r="AR26" s="72">
        <f t="shared" si="12"/>
        <v>0</v>
      </c>
      <c r="AS26" s="72">
        <f t="shared" si="12"/>
        <v>0</v>
      </c>
      <c r="AT26" s="72">
        <f t="shared" si="12"/>
        <v>0</v>
      </c>
      <c r="AU26" s="72">
        <f t="shared" si="12"/>
        <v>0</v>
      </c>
      <c r="AV26" s="72">
        <f t="shared" si="12"/>
        <v>0</v>
      </c>
      <c r="AW26" s="72">
        <f t="shared" si="12"/>
        <v>0</v>
      </c>
      <c r="AX26" s="72">
        <f t="shared" si="12"/>
        <v>0</v>
      </c>
      <c r="AY26" s="72">
        <f t="shared" si="12"/>
        <v>0</v>
      </c>
      <c r="AZ26" s="72">
        <f t="shared" si="12"/>
        <v>0</v>
      </c>
      <c r="BA26" s="72">
        <f t="shared" si="12"/>
        <v>0</v>
      </c>
      <c r="BB26" s="72">
        <f t="shared" si="12"/>
        <v>0</v>
      </c>
      <c r="BC26" s="72">
        <f t="shared" si="12"/>
        <v>0</v>
      </c>
      <c r="BD26" s="72">
        <f t="shared" si="12"/>
        <v>0</v>
      </c>
      <c r="BE26" s="72">
        <f t="shared" si="12"/>
        <v>0</v>
      </c>
      <c r="BF26" s="72">
        <f t="shared" si="12"/>
        <v>0</v>
      </c>
      <c r="BG26" s="72">
        <f t="shared" si="12"/>
        <v>0</v>
      </c>
      <c r="BH26" s="72">
        <f t="shared" si="12"/>
        <v>0</v>
      </c>
      <c r="BI26" s="72">
        <f t="shared" si="12"/>
        <v>0</v>
      </c>
      <c r="BJ26" s="72">
        <f t="shared" si="12"/>
        <v>0</v>
      </c>
      <c r="BK26" s="72">
        <f t="shared" si="12"/>
        <v>0</v>
      </c>
      <c r="BL26" s="72">
        <f t="shared" si="12"/>
        <v>0</v>
      </c>
      <c r="BM26" s="35"/>
      <c r="BN26" s="72">
        <f>SUM(B26:BM26)</f>
        <v>0</v>
      </c>
      <c r="BO26" s="323"/>
    </row>
    <row r="27" spans="1:67" s="36" customFormat="1" ht="15" customHeight="1" x14ac:dyDescent="0.2">
      <c r="A27" s="34" t="s">
        <v>79</v>
      </c>
      <c r="B27" s="72">
        <f t="shared" ref="B27:BL27" si="13">B82</f>
        <v>0</v>
      </c>
      <c r="C27" s="72">
        <f t="shared" si="13"/>
        <v>0</v>
      </c>
      <c r="D27" s="72">
        <f t="shared" si="13"/>
        <v>0</v>
      </c>
      <c r="E27" s="72">
        <f t="shared" si="13"/>
        <v>0</v>
      </c>
      <c r="F27" s="72">
        <f t="shared" si="13"/>
        <v>0</v>
      </c>
      <c r="G27" s="72">
        <f t="shared" si="13"/>
        <v>0</v>
      </c>
      <c r="H27" s="72">
        <f t="shared" si="13"/>
        <v>0</v>
      </c>
      <c r="I27" s="72">
        <f t="shared" si="13"/>
        <v>0</v>
      </c>
      <c r="J27" s="72">
        <f t="shared" si="13"/>
        <v>0</v>
      </c>
      <c r="K27" s="72">
        <f t="shared" si="13"/>
        <v>0</v>
      </c>
      <c r="L27" s="72">
        <f t="shared" si="13"/>
        <v>0</v>
      </c>
      <c r="M27" s="72">
        <f t="shared" si="13"/>
        <v>0</v>
      </c>
      <c r="N27" s="72">
        <f t="shared" si="13"/>
        <v>0</v>
      </c>
      <c r="O27" s="72">
        <f t="shared" si="13"/>
        <v>0</v>
      </c>
      <c r="P27" s="72">
        <f t="shared" si="13"/>
        <v>0</v>
      </c>
      <c r="Q27" s="72">
        <f t="shared" si="13"/>
        <v>0</v>
      </c>
      <c r="R27" s="72">
        <f t="shared" si="13"/>
        <v>0</v>
      </c>
      <c r="S27" s="72">
        <f t="shared" si="13"/>
        <v>0</v>
      </c>
      <c r="T27" s="72">
        <f t="shared" si="13"/>
        <v>0</v>
      </c>
      <c r="U27" s="72">
        <f t="shared" si="13"/>
        <v>0</v>
      </c>
      <c r="V27" s="72">
        <f t="shared" si="13"/>
        <v>0</v>
      </c>
      <c r="W27" s="72">
        <f t="shared" si="13"/>
        <v>0</v>
      </c>
      <c r="X27" s="72">
        <f t="shared" si="13"/>
        <v>0</v>
      </c>
      <c r="Y27" s="72">
        <f t="shared" si="13"/>
        <v>0</v>
      </c>
      <c r="Z27" s="72">
        <f t="shared" si="13"/>
        <v>0</v>
      </c>
      <c r="AA27" s="72">
        <f t="shared" si="13"/>
        <v>0</v>
      </c>
      <c r="AB27" s="72">
        <f t="shared" si="13"/>
        <v>0</v>
      </c>
      <c r="AC27" s="72">
        <f t="shared" si="13"/>
        <v>0</v>
      </c>
      <c r="AD27" s="72">
        <f t="shared" si="13"/>
        <v>0</v>
      </c>
      <c r="AE27" s="72">
        <f t="shared" si="13"/>
        <v>0</v>
      </c>
      <c r="AF27" s="72">
        <f t="shared" si="13"/>
        <v>0</v>
      </c>
      <c r="AG27" s="72">
        <f t="shared" si="13"/>
        <v>0</v>
      </c>
      <c r="AH27" s="72">
        <f t="shared" si="13"/>
        <v>0</v>
      </c>
      <c r="AI27" s="72">
        <f t="shared" si="13"/>
        <v>0</v>
      </c>
      <c r="AJ27" s="72">
        <f t="shared" si="13"/>
        <v>0</v>
      </c>
      <c r="AK27" s="72">
        <f t="shared" si="13"/>
        <v>0</v>
      </c>
      <c r="AL27" s="72">
        <f t="shared" si="13"/>
        <v>0</v>
      </c>
      <c r="AM27" s="72">
        <f t="shared" si="13"/>
        <v>0</v>
      </c>
      <c r="AN27" s="72">
        <f t="shared" si="13"/>
        <v>0</v>
      </c>
      <c r="AO27" s="72">
        <f t="shared" si="13"/>
        <v>0</v>
      </c>
      <c r="AP27" s="72">
        <f t="shared" si="13"/>
        <v>0</v>
      </c>
      <c r="AQ27" s="72">
        <f t="shared" si="13"/>
        <v>0</v>
      </c>
      <c r="AR27" s="72">
        <f t="shared" si="13"/>
        <v>0</v>
      </c>
      <c r="AS27" s="72">
        <f t="shared" si="13"/>
        <v>0</v>
      </c>
      <c r="AT27" s="72">
        <f t="shared" si="13"/>
        <v>0</v>
      </c>
      <c r="AU27" s="72">
        <f t="shared" si="13"/>
        <v>0</v>
      </c>
      <c r="AV27" s="72">
        <f t="shared" si="13"/>
        <v>0</v>
      </c>
      <c r="AW27" s="72">
        <f t="shared" si="13"/>
        <v>0</v>
      </c>
      <c r="AX27" s="72">
        <f t="shared" si="13"/>
        <v>0</v>
      </c>
      <c r="AY27" s="72">
        <f t="shared" si="13"/>
        <v>0</v>
      </c>
      <c r="AZ27" s="72">
        <f t="shared" si="13"/>
        <v>0</v>
      </c>
      <c r="BA27" s="72">
        <f t="shared" si="13"/>
        <v>0</v>
      </c>
      <c r="BB27" s="72">
        <f t="shared" si="13"/>
        <v>0</v>
      </c>
      <c r="BC27" s="72">
        <f t="shared" si="13"/>
        <v>0</v>
      </c>
      <c r="BD27" s="72">
        <f t="shared" si="13"/>
        <v>0</v>
      </c>
      <c r="BE27" s="72">
        <f t="shared" si="13"/>
        <v>0</v>
      </c>
      <c r="BF27" s="72">
        <f t="shared" si="13"/>
        <v>0</v>
      </c>
      <c r="BG27" s="72">
        <f t="shared" si="13"/>
        <v>0</v>
      </c>
      <c r="BH27" s="72">
        <f t="shared" si="13"/>
        <v>0</v>
      </c>
      <c r="BI27" s="72">
        <f t="shared" si="13"/>
        <v>0</v>
      </c>
      <c r="BJ27" s="72">
        <f t="shared" si="13"/>
        <v>0</v>
      </c>
      <c r="BK27" s="72">
        <f t="shared" si="13"/>
        <v>0</v>
      </c>
      <c r="BL27" s="72">
        <f t="shared" si="13"/>
        <v>0</v>
      </c>
      <c r="BM27" s="35"/>
      <c r="BN27" s="72">
        <f>SUM(B27:BM27)</f>
        <v>0</v>
      </c>
      <c r="BO27" s="323"/>
    </row>
    <row r="28" spans="1:67" s="36" customFormat="1" ht="15" customHeight="1" x14ac:dyDescent="0.2">
      <c r="A28" s="34" t="s">
        <v>28</v>
      </c>
      <c r="B28" s="72">
        <f t="shared" ref="B28:BL28" si="14">SUM(B25:B27)</f>
        <v>0</v>
      </c>
      <c r="C28" s="72">
        <f t="shared" si="14"/>
        <v>0</v>
      </c>
      <c r="D28" s="72">
        <f t="shared" si="14"/>
        <v>0</v>
      </c>
      <c r="E28" s="72">
        <f t="shared" si="14"/>
        <v>0</v>
      </c>
      <c r="F28" s="72">
        <f t="shared" si="14"/>
        <v>0</v>
      </c>
      <c r="G28" s="72">
        <f t="shared" si="14"/>
        <v>0</v>
      </c>
      <c r="H28" s="72">
        <f t="shared" si="14"/>
        <v>0</v>
      </c>
      <c r="I28" s="72">
        <f t="shared" si="14"/>
        <v>0</v>
      </c>
      <c r="J28" s="72">
        <f t="shared" si="14"/>
        <v>0</v>
      </c>
      <c r="K28" s="72">
        <f t="shared" si="14"/>
        <v>0</v>
      </c>
      <c r="L28" s="72">
        <f t="shared" si="14"/>
        <v>0</v>
      </c>
      <c r="M28" s="72">
        <f t="shared" si="14"/>
        <v>0</v>
      </c>
      <c r="N28" s="72">
        <f t="shared" si="14"/>
        <v>0</v>
      </c>
      <c r="O28" s="72">
        <f t="shared" si="14"/>
        <v>0</v>
      </c>
      <c r="P28" s="72">
        <f t="shared" si="14"/>
        <v>0</v>
      </c>
      <c r="Q28" s="72">
        <f t="shared" si="14"/>
        <v>0</v>
      </c>
      <c r="R28" s="72">
        <f t="shared" si="14"/>
        <v>0</v>
      </c>
      <c r="S28" s="72">
        <f t="shared" si="14"/>
        <v>0</v>
      </c>
      <c r="T28" s="72">
        <f t="shared" si="14"/>
        <v>0</v>
      </c>
      <c r="U28" s="72">
        <f t="shared" si="14"/>
        <v>0</v>
      </c>
      <c r="V28" s="72">
        <f t="shared" si="14"/>
        <v>0</v>
      </c>
      <c r="W28" s="72">
        <f t="shared" si="14"/>
        <v>0</v>
      </c>
      <c r="X28" s="72">
        <f t="shared" si="14"/>
        <v>0</v>
      </c>
      <c r="Y28" s="72">
        <f t="shared" si="14"/>
        <v>0</v>
      </c>
      <c r="Z28" s="72">
        <f t="shared" si="14"/>
        <v>0</v>
      </c>
      <c r="AA28" s="72">
        <f t="shared" si="14"/>
        <v>0</v>
      </c>
      <c r="AB28" s="72">
        <f t="shared" si="14"/>
        <v>0</v>
      </c>
      <c r="AC28" s="72">
        <f t="shared" si="14"/>
        <v>0</v>
      </c>
      <c r="AD28" s="72">
        <f t="shared" si="14"/>
        <v>0</v>
      </c>
      <c r="AE28" s="72">
        <f t="shared" si="14"/>
        <v>0</v>
      </c>
      <c r="AF28" s="72">
        <f t="shared" si="14"/>
        <v>0</v>
      </c>
      <c r="AG28" s="72">
        <f t="shared" si="14"/>
        <v>0</v>
      </c>
      <c r="AH28" s="72">
        <f t="shared" si="14"/>
        <v>0</v>
      </c>
      <c r="AI28" s="72">
        <f t="shared" si="14"/>
        <v>0</v>
      </c>
      <c r="AJ28" s="72">
        <f t="shared" si="14"/>
        <v>0</v>
      </c>
      <c r="AK28" s="72">
        <f t="shared" si="14"/>
        <v>0</v>
      </c>
      <c r="AL28" s="72">
        <f t="shared" si="14"/>
        <v>0</v>
      </c>
      <c r="AM28" s="72">
        <f t="shared" si="14"/>
        <v>0</v>
      </c>
      <c r="AN28" s="72">
        <f t="shared" si="14"/>
        <v>0</v>
      </c>
      <c r="AO28" s="72">
        <f t="shared" si="14"/>
        <v>0</v>
      </c>
      <c r="AP28" s="72">
        <f t="shared" si="14"/>
        <v>0</v>
      </c>
      <c r="AQ28" s="72">
        <f t="shared" si="14"/>
        <v>0</v>
      </c>
      <c r="AR28" s="72">
        <f t="shared" si="14"/>
        <v>0</v>
      </c>
      <c r="AS28" s="72">
        <f t="shared" si="14"/>
        <v>0</v>
      </c>
      <c r="AT28" s="72">
        <f t="shared" si="14"/>
        <v>0</v>
      </c>
      <c r="AU28" s="72">
        <f t="shared" si="14"/>
        <v>0</v>
      </c>
      <c r="AV28" s="72">
        <f t="shared" si="14"/>
        <v>0</v>
      </c>
      <c r="AW28" s="72">
        <f t="shared" si="14"/>
        <v>0</v>
      </c>
      <c r="AX28" s="72">
        <f t="shared" si="14"/>
        <v>0</v>
      </c>
      <c r="AY28" s="72">
        <f t="shared" si="14"/>
        <v>0</v>
      </c>
      <c r="AZ28" s="72">
        <f t="shared" si="14"/>
        <v>0</v>
      </c>
      <c r="BA28" s="72">
        <f t="shared" si="14"/>
        <v>0</v>
      </c>
      <c r="BB28" s="72">
        <f t="shared" si="14"/>
        <v>0</v>
      </c>
      <c r="BC28" s="72">
        <f t="shared" si="14"/>
        <v>0</v>
      </c>
      <c r="BD28" s="72">
        <f t="shared" si="14"/>
        <v>0</v>
      </c>
      <c r="BE28" s="72">
        <f t="shared" si="14"/>
        <v>0</v>
      </c>
      <c r="BF28" s="72">
        <f t="shared" si="14"/>
        <v>0</v>
      </c>
      <c r="BG28" s="72">
        <f t="shared" si="14"/>
        <v>0</v>
      </c>
      <c r="BH28" s="72">
        <f t="shared" si="14"/>
        <v>0</v>
      </c>
      <c r="BI28" s="72">
        <f t="shared" si="14"/>
        <v>0</v>
      </c>
      <c r="BJ28" s="72">
        <f t="shared" si="14"/>
        <v>0</v>
      </c>
      <c r="BK28" s="72">
        <f t="shared" si="14"/>
        <v>0</v>
      </c>
      <c r="BL28" s="72">
        <f t="shared" si="14"/>
        <v>0</v>
      </c>
      <c r="BM28" s="35"/>
      <c r="BN28" s="72"/>
      <c r="BO28" s="323"/>
    </row>
    <row r="29" spans="1:67" s="36" customFormat="1" ht="15" customHeight="1" thickBot="1" x14ac:dyDescent="0.25">
      <c r="A29" s="34" t="s">
        <v>29</v>
      </c>
      <c r="B29" s="66">
        <f t="shared" ref="B29:BL29" si="15">AVERAGE(B25,B28)</f>
        <v>0</v>
      </c>
      <c r="C29" s="66">
        <f t="shared" si="15"/>
        <v>0</v>
      </c>
      <c r="D29" s="66">
        <f t="shared" si="15"/>
        <v>0</v>
      </c>
      <c r="E29" s="66">
        <f t="shared" si="15"/>
        <v>0</v>
      </c>
      <c r="F29" s="66">
        <f t="shared" si="15"/>
        <v>0</v>
      </c>
      <c r="G29" s="66">
        <f>AVERAGE(G25,G28)</f>
        <v>0</v>
      </c>
      <c r="H29" s="66">
        <f t="shared" si="15"/>
        <v>0</v>
      </c>
      <c r="I29" s="66">
        <f t="shared" si="15"/>
        <v>0</v>
      </c>
      <c r="J29" s="66">
        <f t="shared" si="15"/>
        <v>0</v>
      </c>
      <c r="K29" s="66">
        <f t="shared" si="15"/>
        <v>0</v>
      </c>
      <c r="L29" s="66">
        <f t="shared" si="15"/>
        <v>0</v>
      </c>
      <c r="M29" s="66">
        <f t="shared" si="15"/>
        <v>0</v>
      </c>
      <c r="N29" s="66">
        <f t="shared" si="15"/>
        <v>0</v>
      </c>
      <c r="O29" s="66">
        <f t="shared" si="15"/>
        <v>0</v>
      </c>
      <c r="P29" s="66">
        <f t="shared" si="15"/>
        <v>0</v>
      </c>
      <c r="Q29" s="66">
        <f t="shared" si="15"/>
        <v>0</v>
      </c>
      <c r="R29" s="66">
        <f t="shared" si="15"/>
        <v>0</v>
      </c>
      <c r="S29" s="66">
        <f t="shared" si="15"/>
        <v>0</v>
      </c>
      <c r="T29" s="66">
        <f t="shared" si="15"/>
        <v>0</v>
      </c>
      <c r="U29" s="66">
        <f t="shared" si="15"/>
        <v>0</v>
      </c>
      <c r="V29" s="66">
        <f t="shared" si="15"/>
        <v>0</v>
      </c>
      <c r="W29" s="66">
        <f t="shared" si="15"/>
        <v>0</v>
      </c>
      <c r="X29" s="66">
        <f t="shared" si="15"/>
        <v>0</v>
      </c>
      <c r="Y29" s="66">
        <f t="shared" si="15"/>
        <v>0</v>
      </c>
      <c r="Z29" s="66">
        <f t="shared" si="15"/>
        <v>0</v>
      </c>
      <c r="AA29" s="66">
        <f t="shared" si="15"/>
        <v>0</v>
      </c>
      <c r="AB29" s="66">
        <f t="shared" si="15"/>
        <v>0</v>
      </c>
      <c r="AC29" s="66">
        <f t="shared" si="15"/>
        <v>0</v>
      </c>
      <c r="AD29" s="66">
        <f t="shared" si="15"/>
        <v>0</v>
      </c>
      <c r="AE29" s="66">
        <f t="shared" si="15"/>
        <v>0</v>
      </c>
      <c r="AF29" s="66">
        <f t="shared" si="15"/>
        <v>0</v>
      </c>
      <c r="AG29" s="66">
        <f t="shared" si="15"/>
        <v>0</v>
      </c>
      <c r="AH29" s="66">
        <f t="shared" si="15"/>
        <v>0</v>
      </c>
      <c r="AI29" s="66">
        <f t="shared" si="15"/>
        <v>0</v>
      </c>
      <c r="AJ29" s="66">
        <f t="shared" si="15"/>
        <v>0</v>
      </c>
      <c r="AK29" s="66">
        <f t="shared" si="15"/>
        <v>0</v>
      </c>
      <c r="AL29" s="66">
        <f t="shared" si="15"/>
        <v>0</v>
      </c>
      <c r="AM29" s="66">
        <f t="shared" si="15"/>
        <v>0</v>
      </c>
      <c r="AN29" s="66">
        <f t="shared" si="15"/>
        <v>0</v>
      </c>
      <c r="AO29" s="66">
        <f t="shared" si="15"/>
        <v>0</v>
      </c>
      <c r="AP29" s="66">
        <f t="shared" si="15"/>
        <v>0</v>
      </c>
      <c r="AQ29" s="66">
        <f t="shared" si="15"/>
        <v>0</v>
      </c>
      <c r="AR29" s="66">
        <f t="shared" si="15"/>
        <v>0</v>
      </c>
      <c r="AS29" s="66">
        <f t="shared" si="15"/>
        <v>0</v>
      </c>
      <c r="AT29" s="66">
        <f t="shared" si="15"/>
        <v>0</v>
      </c>
      <c r="AU29" s="66">
        <f t="shared" si="15"/>
        <v>0</v>
      </c>
      <c r="AV29" s="66">
        <f t="shared" si="15"/>
        <v>0</v>
      </c>
      <c r="AW29" s="66">
        <f t="shared" si="15"/>
        <v>0</v>
      </c>
      <c r="AX29" s="66">
        <f t="shared" si="15"/>
        <v>0</v>
      </c>
      <c r="AY29" s="66">
        <f t="shared" si="15"/>
        <v>0</v>
      </c>
      <c r="AZ29" s="66">
        <f t="shared" si="15"/>
        <v>0</v>
      </c>
      <c r="BA29" s="66">
        <f t="shared" si="15"/>
        <v>0</v>
      </c>
      <c r="BB29" s="66">
        <f t="shared" si="15"/>
        <v>0</v>
      </c>
      <c r="BC29" s="66">
        <f t="shared" si="15"/>
        <v>0</v>
      </c>
      <c r="BD29" s="66">
        <f t="shared" si="15"/>
        <v>0</v>
      </c>
      <c r="BE29" s="66">
        <f t="shared" si="15"/>
        <v>0</v>
      </c>
      <c r="BF29" s="66">
        <f t="shared" si="15"/>
        <v>0</v>
      </c>
      <c r="BG29" s="66">
        <f t="shared" si="15"/>
        <v>0</v>
      </c>
      <c r="BH29" s="66">
        <f t="shared" si="15"/>
        <v>0</v>
      </c>
      <c r="BI29" s="66">
        <f t="shared" si="15"/>
        <v>0</v>
      </c>
      <c r="BJ29" s="66">
        <f t="shared" si="15"/>
        <v>0</v>
      </c>
      <c r="BK29" s="66">
        <f t="shared" si="15"/>
        <v>0</v>
      </c>
      <c r="BL29" s="66">
        <f t="shared" si="15"/>
        <v>0</v>
      </c>
      <c r="BM29" s="35"/>
      <c r="BN29" s="72"/>
      <c r="BO29" s="323"/>
    </row>
    <row r="30" spans="1:67" s="36" customFormat="1" ht="15" customHeight="1" thickTop="1" x14ac:dyDescent="0.2">
      <c r="A30" s="67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35"/>
      <c r="BN30" s="52"/>
      <c r="BO30" s="323"/>
    </row>
    <row r="31" spans="1:67" s="71" customFormat="1" ht="15" customHeight="1" x14ac:dyDescent="0.2">
      <c r="A31" s="68" t="s">
        <v>68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110"/>
      <c r="BN31" s="70"/>
      <c r="BO31" s="324"/>
    </row>
    <row r="32" spans="1:67" s="36" customFormat="1" ht="15" customHeight="1" x14ac:dyDescent="0.2">
      <c r="A32" s="34" t="s">
        <v>24</v>
      </c>
      <c r="B32" s="72">
        <v>0</v>
      </c>
      <c r="C32" s="72">
        <f t="shared" ref="C32:BL32" si="16">B35</f>
        <v>0</v>
      </c>
      <c r="D32" s="72">
        <f t="shared" si="16"/>
        <v>0</v>
      </c>
      <c r="E32" s="72">
        <f t="shared" si="16"/>
        <v>0</v>
      </c>
      <c r="F32" s="72">
        <f t="shared" si="16"/>
        <v>0</v>
      </c>
      <c r="G32" s="72">
        <f t="shared" si="16"/>
        <v>0</v>
      </c>
      <c r="H32" s="72">
        <f t="shared" si="16"/>
        <v>0</v>
      </c>
      <c r="I32" s="72">
        <f t="shared" si="16"/>
        <v>0</v>
      </c>
      <c r="J32" s="72">
        <f t="shared" si="16"/>
        <v>0</v>
      </c>
      <c r="K32" s="72">
        <f t="shared" si="16"/>
        <v>0</v>
      </c>
      <c r="L32" s="72">
        <f t="shared" si="16"/>
        <v>0</v>
      </c>
      <c r="M32" s="72">
        <f t="shared" si="16"/>
        <v>0</v>
      </c>
      <c r="N32" s="72">
        <f t="shared" si="16"/>
        <v>0</v>
      </c>
      <c r="O32" s="72">
        <f t="shared" si="16"/>
        <v>0</v>
      </c>
      <c r="P32" s="72">
        <f t="shared" si="16"/>
        <v>0</v>
      </c>
      <c r="Q32" s="72">
        <f t="shared" si="16"/>
        <v>0</v>
      </c>
      <c r="R32" s="72">
        <f t="shared" si="16"/>
        <v>0</v>
      </c>
      <c r="S32" s="72">
        <f t="shared" si="16"/>
        <v>0</v>
      </c>
      <c r="T32" s="72">
        <f t="shared" si="16"/>
        <v>0</v>
      </c>
      <c r="U32" s="72">
        <f t="shared" si="16"/>
        <v>0</v>
      </c>
      <c r="V32" s="72">
        <f t="shared" si="16"/>
        <v>0</v>
      </c>
      <c r="W32" s="72">
        <f t="shared" si="16"/>
        <v>0</v>
      </c>
      <c r="X32" s="72">
        <f t="shared" si="16"/>
        <v>0</v>
      </c>
      <c r="Y32" s="72">
        <f t="shared" si="16"/>
        <v>0</v>
      </c>
      <c r="Z32" s="72">
        <f t="shared" si="16"/>
        <v>0</v>
      </c>
      <c r="AA32" s="72">
        <f t="shared" si="16"/>
        <v>0</v>
      </c>
      <c r="AB32" s="72">
        <f t="shared" si="16"/>
        <v>0</v>
      </c>
      <c r="AC32" s="72">
        <f t="shared" si="16"/>
        <v>0</v>
      </c>
      <c r="AD32" s="72">
        <f t="shared" si="16"/>
        <v>0</v>
      </c>
      <c r="AE32" s="72">
        <f t="shared" si="16"/>
        <v>0</v>
      </c>
      <c r="AF32" s="72">
        <f t="shared" si="16"/>
        <v>0</v>
      </c>
      <c r="AG32" s="72">
        <f t="shared" si="16"/>
        <v>0</v>
      </c>
      <c r="AH32" s="72">
        <f t="shared" si="16"/>
        <v>0</v>
      </c>
      <c r="AI32" s="72">
        <f t="shared" si="16"/>
        <v>0</v>
      </c>
      <c r="AJ32" s="72">
        <f t="shared" si="16"/>
        <v>0</v>
      </c>
      <c r="AK32" s="72">
        <f t="shared" si="16"/>
        <v>0</v>
      </c>
      <c r="AL32" s="72">
        <f t="shared" si="16"/>
        <v>0</v>
      </c>
      <c r="AM32" s="72">
        <f t="shared" si="16"/>
        <v>0</v>
      </c>
      <c r="AN32" s="72">
        <f t="shared" si="16"/>
        <v>0</v>
      </c>
      <c r="AO32" s="72">
        <f t="shared" si="16"/>
        <v>0</v>
      </c>
      <c r="AP32" s="72">
        <f t="shared" si="16"/>
        <v>0</v>
      </c>
      <c r="AQ32" s="72">
        <f t="shared" si="16"/>
        <v>0</v>
      </c>
      <c r="AR32" s="72">
        <f t="shared" si="16"/>
        <v>0</v>
      </c>
      <c r="AS32" s="72">
        <f t="shared" si="16"/>
        <v>0</v>
      </c>
      <c r="AT32" s="72">
        <f t="shared" si="16"/>
        <v>0</v>
      </c>
      <c r="AU32" s="72">
        <f t="shared" si="16"/>
        <v>0</v>
      </c>
      <c r="AV32" s="72">
        <f t="shared" si="16"/>
        <v>0</v>
      </c>
      <c r="AW32" s="72">
        <f t="shared" si="16"/>
        <v>0</v>
      </c>
      <c r="AX32" s="72">
        <f t="shared" si="16"/>
        <v>0</v>
      </c>
      <c r="AY32" s="72">
        <f t="shared" si="16"/>
        <v>0</v>
      </c>
      <c r="AZ32" s="72">
        <f t="shared" si="16"/>
        <v>0</v>
      </c>
      <c r="BA32" s="72">
        <f t="shared" si="16"/>
        <v>0</v>
      </c>
      <c r="BB32" s="72">
        <f t="shared" si="16"/>
        <v>0</v>
      </c>
      <c r="BC32" s="72">
        <f t="shared" si="16"/>
        <v>0</v>
      </c>
      <c r="BD32" s="72">
        <f t="shared" si="16"/>
        <v>0</v>
      </c>
      <c r="BE32" s="72">
        <f t="shared" si="16"/>
        <v>0</v>
      </c>
      <c r="BF32" s="72">
        <f t="shared" si="16"/>
        <v>0</v>
      </c>
      <c r="BG32" s="72">
        <f t="shared" si="16"/>
        <v>0</v>
      </c>
      <c r="BH32" s="72">
        <f t="shared" si="16"/>
        <v>0</v>
      </c>
      <c r="BI32" s="72">
        <f t="shared" si="16"/>
        <v>0</v>
      </c>
      <c r="BJ32" s="72">
        <f t="shared" si="16"/>
        <v>0</v>
      </c>
      <c r="BK32" s="72">
        <f t="shared" si="16"/>
        <v>0</v>
      </c>
      <c r="BL32" s="72">
        <f t="shared" si="16"/>
        <v>0</v>
      </c>
      <c r="BM32" s="35"/>
      <c r="BN32" s="72"/>
      <c r="BO32" s="323"/>
    </row>
    <row r="33" spans="1:107" s="36" customFormat="1" ht="15" customHeight="1" x14ac:dyDescent="0.2">
      <c r="A33" s="34" t="s">
        <v>25</v>
      </c>
      <c r="B33" s="72">
        <f t="shared" ref="B33:BL33" si="17">B98</f>
        <v>0</v>
      </c>
      <c r="C33" s="72">
        <f t="shared" si="17"/>
        <v>0</v>
      </c>
      <c r="D33" s="72">
        <f t="shared" si="17"/>
        <v>0</v>
      </c>
      <c r="E33" s="72">
        <f t="shared" si="17"/>
        <v>0</v>
      </c>
      <c r="F33" s="72">
        <f t="shared" si="17"/>
        <v>0</v>
      </c>
      <c r="G33" s="72">
        <f t="shared" si="17"/>
        <v>0</v>
      </c>
      <c r="H33" s="72">
        <f t="shared" si="17"/>
        <v>0</v>
      </c>
      <c r="I33" s="72">
        <f t="shared" si="17"/>
        <v>0</v>
      </c>
      <c r="J33" s="72">
        <f t="shared" si="17"/>
        <v>0</v>
      </c>
      <c r="K33" s="72">
        <f t="shared" si="17"/>
        <v>0</v>
      </c>
      <c r="L33" s="72">
        <f t="shared" si="17"/>
        <v>0</v>
      </c>
      <c r="M33" s="72">
        <f t="shared" si="17"/>
        <v>0</v>
      </c>
      <c r="N33" s="72">
        <f t="shared" si="17"/>
        <v>0</v>
      </c>
      <c r="O33" s="72">
        <f t="shared" si="17"/>
        <v>0</v>
      </c>
      <c r="P33" s="72">
        <f t="shared" si="17"/>
        <v>0</v>
      </c>
      <c r="Q33" s="72">
        <f t="shared" si="17"/>
        <v>0</v>
      </c>
      <c r="R33" s="72">
        <f t="shared" si="17"/>
        <v>0</v>
      </c>
      <c r="S33" s="72">
        <f t="shared" si="17"/>
        <v>0</v>
      </c>
      <c r="T33" s="72">
        <f t="shared" si="17"/>
        <v>0</v>
      </c>
      <c r="U33" s="72">
        <f t="shared" si="17"/>
        <v>0</v>
      </c>
      <c r="V33" s="72">
        <f t="shared" si="17"/>
        <v>0</v>
      </c>
      <c r="W33" s="72">
        <f t="shared" si="17"/>
        <v>0</v>
      </c>
      <c r="X33" s="72">
        <f t="shared" si="17"/>
        <v>0</v>
      </c>
      <c r="Y33" s="72">
        <f t="shared" si="17"/>
        <v>0</v>
      </c>
      <c r="Z33" s="72">
        <f t="shared" si="17"/>
        <v>0</v>
      </c>
      <c r="AA33" s="72">
        <f t="shared" si="17"/>
        <v>0</v>
      </c>
      <c r="AB33" s="72">
        <f t="shared" si="17"/>
        <v>0</v>
      </c>
      <c r="AC33" s="72">
        <f t="shared" si="17"/>
        <v>0</v>
      </c>
      <c r="AD33" s="72">
        <f t="shared" si="17"/>
        <v>0</v>
      </c>
      <c r="AE33" s="72">
        <f t="shared" si="17"/>
        <v>0</v>
      </c>
      <c r="AF33" s="72">
        <f t="shared" si="17"/>
        <v>0</v>
      </c>
      <c r="AG33" s="72">
        <f t="shared" si="17"/>
        <v>0</v>
      </c>
      <c r="AH33" s="72">
        <f t="shared" si="17"/>
        <v>0</v>
      </c>
      <c r="AI33" s="72">
        <f t="shared" si="17"/>
        <v>0</v>
      </c>
      <c r="AJ33" s="72">
        <f t="shared" si="17"/>
        <v>0</v>
      </c>
      <c r="AK33" s="72">
        <f t="shared" si="17"/>
        <v>0</v>
      </c>
      <c r="AL33" s="72">
        <f t="shared" si="17"/>
        <v>0</v>
      </c>
      <c r="AM33" s="72">
        <f t="shared" si="17"/>
        <v>0</v>
      </c>
      <c r="AN33" s="72">
        <f t="shared" si="17"/>
        <v>0</v>
      </c>
      <c r="AO33" s="72">
        <f t="shared" si="17"/>
        <v>0</v>
      </c>
      <c r="AP33" s="72">
        <f t="shared" si="17"/>
        <v>0</v>
      </c>
      <c r="AQ33" s="72">
        <f t="shared" si="17"/>
        <v>0</v>
      </c>
      <c r="AR33" s="72">
        <f t="shared" si="17"/>
        <v>0</v>
      </c>
      <c r="AS33" s="72">
        <f t="shared" si="17"/>
        <v>0</v>
      </c>
      <c r="AT33" s="72">
        <f t="shared" si="17"/>
        <v>0</v>
      </c>
      <c r="AU33" s="72">
        <f t="shared" si="17"/>
        <v>0</v>
      </c>
      <c r="AV33" s="72">
        <f t="shared" si="17"/>
        <v>0</v>
      </c>
      <c r="AW33" s="72">
        <f t="shared" si="17"/>
        <v>0</v>
      </c>
      <c r="AX33" s="72">
        <f t="shared" si="17"/>
        <v>0</v>
      </c>
      <c r="AY33" s="72">
        <f t="shared" si="17"/>
        <v>0</v>
      </c>
      <c r="AZ33" s="72">
        <f t="shared" si="17"/>
        <v>0</v>
      </c>
      <c r="BA33" s="72">
        <f t="shared" si="17"/>
        <v>0</v>
      </c>
      <c r="BB33" s="72">
        <f t="shared" si="17"/>
        <v>0</v>
      </c>
      <c r="BC33" s="72">
        <f t="shared" si="17"/>
        <v>0</v>
      </c>
      <c r="BD33" s="72">
        <f t="shared" si="17"/>
        <v>0</v>
      </c>
      <c r="BE33" s="72">
        <f t="shared" si="17"/>
        <v>0</v>
      </c>
      <c r="BF33" s="72">
        <f t="shared" si="17"/>
        <v>0</v>
      </c>
      <c r="BG33" s="72">
        <f t="shared" si="17"/>
        <v>0</v>
      </c>
      <c r="BH33" s="72">
        <f t="shared" si="17"/>
        <v>0</v>
      </c>
      <c r="BI33" s="72">
        <f t="shared" si="17"/>
        <v>0</v>
      </c>
      <c r="BJ33" s="72">
        <f t="shared" si="17"/>
        <v>0</v>
      </c>
      <c r="BK33" s="72">
        <f t="shared" si="17"/>
        <v>0</v>
      </c>
      <c r="BL33" s="72">
        <f t="shared" si="17"/>
        <v>0</v>
      </c>
      <c r="BM33" s="35"/>
      <c r="BN33" s="72">
        <f>SUM(B33:BM33)</f>
        <v>0</v>
      </c>
      <c r="BO33" s="323"/>
    </row>
    <row r="34" spans="1:107" s="64" customFormat="1" ht="15" customHeight="1" x14ac:dyDescent="0.2">
      <c r="A34" s="348" t="s">
        <v>300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9"/>
      <c r="N34" s="289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>
        <f>-BN85</f>
        <v>0</v>
      </c>
      <c r="AZ34" s="286">
        <f>-BN86</f>
        <v>0</v>
      </c>
      <c r="BA34" s="286">
        <f>-BN87</f>
        <v>0</v>
      </c>
      <c r="BB34" s="286">
        <f>-BN88</f>
        <v>0</v>
      </c>
      <c r="BC34" s="286">
        <f>-BN89</f>
        <v>0</v>
      </c>
      <c r="BD34" s="289">
        <f>-BN90</f>
        <v>0</v>
      </c>
      <c r="BE34" s="286">
        <f>-BN91</f>
        <v>0</v>
      </c>
      <c r="BF34" s="286">
        <f>-BN92</f>
        <v>0</v>
      </c>
      <c r="BG34" s="286">
        <f>-BN93</f>
        <v>0</v>
      </c>
      <c r="BH34" s="286">
        <f>-BN94</f>
        <v>0</v>
      </c>
      <c r="BI34" s="286">
        <f>-BN95</f>
        <v>0</v>
      </c>
      <c r="BJ34" s="286">
        <f>-BN96</f>
        <v>0</v>
      </c>
      <c r="BK34" s="289">
        <f>-BN97</f>
        <v>0</v>
      </c>
      <c r="BL34" s="286"/>
      <c r="BM34" s="288"/>
      <c r="BN34" s="286">
        <f>SUM(B34:BM34)</f>
        <v>0</v>
      </c>
      <c r="BO34" s="354"/>
    </row>
    <row r="35" spans="1:107" s="36" customFormat="1" ht="15" customHeight="1" x14ac:dyDescent="0.2">
      <c r="A35" s="34" t="s">
        <v>28</v>
      </c>
      <c r="B35" s="72">
        <f>SUM(B32:B34)</f>
        <v>0</v>
      </c>
      <c r="C35" s="72">
        <f t="shared" ref="C35:BL35" si="18">SUM(C32:C34)</f>
        <v>0</v>
      </c>
      <c r="D35" s="72">
        <f t="shared" si="18"/>
        <v>0</v>
      </c>
      <c r="E35" s="72">
        <f t="shared" si="18"/>
        <v>0</v>
      </c>
      <c r="F35" s="72">
        <f t="shared" si="18"/>
        <v>0</v>
      </c>
      <c r="G35" s="72">
        <f t="shared" si="18"/>
        <v>0</v>
      </c>
      <c r="H35" s="72">
        <f t="shared" si="18"/>
        <v>0</v>
      </c>
      <c r="I35" s="72">
        <f t="shared" si="18"/>
        <v>0</v>
      </c>
      <c r="J35" s="72">
        <f t="shared" si="18"/>
        <v>0</v>
      </c>
      <c r="K35" s="72">
        <f t="shared" si="18"/>
        <v>0</v>
      </c>
      <c r="L35" s="72">
        <f t="shared" si="18"/>
        <v>0</v>
      </c>
      <c r="M35" s="72">
        <f t="shared" si="18"/>
        <v>0</v>
      </c>
      <c r="N35" s="72">
        <f t="shared" si="18"/>
        <v>0</v>
      </c>
      <c r="O35" s="72">
        <f t="shared" si="18"/>
        <v>0</v>
      </c>
      <c r="P35" s="72">
        <f t="shared" si="18"/>
        <v>0</v>
      </c>
      <c r="Q35" s="72">
        <f t="shared" si="18"/>
        <v>0</v>
      </c>
      <c r="R35" s="72">
        <f t="shared" si="18"/>
        <v>0</v>
      </c>
      <c r="S35" s="72">
        <f t="shared" si="18"/>
        <v>0</v>
      </c>
      <c r="T35" s="72">
        <f t="shared" si="18"/>
        <v>0</v>
      </c>
      <c r="U35" s="72">
        <f t="shared" si="18"/>
        <v>0</v>
      </c>
      <c r="V35" s="72">
        <f t="shared" si="18"/>
        <v>0</v>
      </c>
      <c r="W35" s="72">
        <f t="shared" si="18"/>
        <v>0</v>
      </c>
      <c r="X35" s="72">
        <f t="shared" si="18"/>
        <v>0</v>
      </c>
      <c r="Y35" s="72">
        <f t="shared" si="18"/>
        <v>0</v>
      </c>
      <c r="Z35" s="72">
        <f t="shared" si="18"/>
        <v>0</v>
      </c>
      <c r="AA35" s="72">
        <f t="shared" si="18"/>
        <v>0</v>
      </c>
      <c r="AB35" s="72">
        <f t="shared" si="18"/>
        <v>0</v>
      </c>
      <c r="AC35" s="72">
        <f t="shared" si="18"/>
        <v>0</v>
      </c>
      <c r="AD35" s="72">
        <f t="shared" si="18"/>
        <v>0</v>
      </c>
      <c r="AE35" s="72">
        <f t="shared" si="18"/>
        <v>0</v>
      </c>
      <c r="AF35" s="72">
        <f t="shared" si="18"/>
        <v>0</v>
      </c>
      <c r="AG35" s="72">
        <f t="shared" si="18"/>
        <v>0</v>
      </c>
      <c r="AH35" s="72">
        <f t="shared" si="18"/>
        <v>0</v>
      </c>
      <c r="AI35" s="72">
        <f t="shared" si="18"/>
        <v>0</v>
      </c>
      <c r="AJ35" s="72">
        <f t="shared" si="18"/>
        <v>0</v>
      </c>
      <c r="AK35" s="72">
        <f t="shared" si="18"/>
        <v>0</v>
      </c>
      <c r="AL35" s="72">
        <f t="shared" si="18"/>
        <v>0</v>
      </c>
      <c r="AM35" s="72">
        <f t="shared" si="18"/>
        <v>0</v>
      </c>
      <c r="AN35" s="72">
        <f t="shared" si="18"/>
        <v>0</v>
      </c>
      <c r="AO35" s="72">
        <f t="shared" si="18"/>
        <v>0</v>
      </c>
      <c r="AP35" s="72">
        <f t="shared" si="18"/>
        <v>0</v>
      </c>
      <c r="AQ35" s="72">
        <f t="shared" si="18"/>
        <v>0</v>
      </c>
      <c r="AR35" s="72">
        <f t="shared" si="18"/>
        <v>0</v>
      </c>
      <c r="AS35" s="72">
        <f t="shared" si="18"/>
        <v>0</v>
      </c>
      <c r="AT35" s="72">
        <f t="shared" si="18"/>
        <v>0</v>
      </c>
      <c r="AU35" s="72">
        <f t="shared" si="18"/>
        <v>0</v>
      </c>
      <c r="AV35" s="72">
        <f t="shared" si="18"/>
        <v>0</v>
      </c>
      <c r="AW35" s="72">
        <f t="shared" si="18"/>
        <v>0</v>
      </c>
      <c r="AX35" s="72">
        <f t="shared" si="18"/>
        <v>0</v>
      </c>
      <c r="AY35" s="72">
        <f t="shared" si="18"/>
        <v>0</v>
      </c>
      <c r="AZ35" s="72">
        <f t="shared" si="18"/>
        <v>0</v>
      </c>
      <c r="BA35" s="72">
        <f t="shared" si="18"/>
        <v>0</v>
      </c>
      <c r="BB35" s="72">
        <f t="shared" si="18"/>
        <v>0</v>
      </c>
      <c r="BC35" s="72">
        <f t="shared" si="18"/>
        <v>0</v>
      </c>
      <c r="BD35" s="72">
        <f t="shared" si="18"/>
        <v>0</v>
      </c>
      <c r="BE35" s="72">
        <f t="shared" si="18"/>
        <v>0</v>
      </c>
      <c r="BF35" s="72">
        <f t="shared" si="18"/>
        <v>0</v>
      </c>
      <c r="BG35" s="72">
        <f t="shared" si="18"/>
        <v>0</v>
      </c>
      <c r="BH35" s="72">
        <f t="shared" si="18"/>
        <v>0</v>
      </c>
      <c r="BI35" s="72">
        <f t="shared" si="18"/>
        <v>0</v>
      </c>
      <c r="BJ35" s="72">
        <f t="shared" si="18"/>
        <v>0</v>
      </c>
      <c r="BK35" s="72">
        <f t="shared" si="18"/>
        <v>0</v>
      </c>
      <c r="BL35" s="72">
        <f t="shared" si="18"/>
        <v>0</v>
      </c>
      <c r="BM35" s="35"/>
      <c r="BN35" s="72"/>
      <c r="BO35" s="323"/>
    </row>
    <row r="36" spans="1:107" s="36" customFormat="1" ht="15" customHeight="1" thickBot="1" x14ac:dyDescent="0.25">
      <c r="A36" s="34" t="s">
        <v>29</v>
      </c>
      <c r="B36" s="66">
        <f t="shared" ref="B36:BL36" si="19">AVERAGE(B32,B35)</f>
        <v>0</v>
      </c>
      <c r="C36" s="66">
        <f t="shared" si="19"/>
        <v>0</v>
      </c>
      <c r="D36" s="66">
        <f t="shared" si="19"/>
        <v>0</v>
      </c>
      <c r="E36" s="66">
        <f t="shared" si="19"/>
        <v>0</v>
      </c>
      <c r="F36" s="66">
        <f t="shared" si="19"/>
        <v>0</v>
      </c>
      <c r="G36" s="66">
        <f t="shared" si="19"/>
        <v>0</v>
      </c>
      <c r="H36" s="66">
        <f t="shared" si="19"/>
        <v>0</v>
      </c>
      <c r="I36" s="66">
        <f t="shared" si="19"/>
        <v>0</v>
      </c>
      <c r="J36" s="66">
        <f t="shared" si="19"/>
        <v>0</v>
      </c>
      <c r="K36" s="66">
        <f t="shared" si="19"/>
        <v>0</v>
      </c>
      <c r="L36" s="66">
        <f t="shared" si="19"/>
        <v>0</v>
      </c>
      <c r="M36" s="66">
        <f t="shared" si="19"/>
        <v>0</v>
      </c>
      <c r="N36" s="66">
        <f t="shared" si="19"/>
        <v>0</v>
      </c>
      <c r="O36" s="66">
        <f t="shared" si="19"/>
        <v>0</v>
      </c>
      <c r="P36" s="66">
        <f t="shared" si="19"/>
        <v>0</v>
      </c>
      <c r="Q36" s="66">
        <f t="shared" si="19"/>
        <v>0</v>
      </c>
      <c r="R36" s="66">
        <f t="shared" si="19"/>
        <v>0</v>
      </c>
      <c r="S36" s="66">
        <f t="shared" si="19"/>
        <v>0</v>
      </c>
      <c r="T36" s="66">
        <f t="shared" si="19"/>
        <v>0</v>
      </c>
      <c r="U36" s="66">
        <f t="shared" si="19"/>
        <v>0</v>
      </c>
      <c r="V36" s="66">
        <f t="shared" si="19"/>
        <v>0</v>
      </c>
      <c r="W36" s="66">
        <f t="shared" si="19"/>
        <v>0</v>
      </c>
      <c r="X36" s="66">
        <f t="shared" si="19"/>
        <v>0</v>
      </c>
      <c r="Y36" s="66">
        <f t="shared" si="19"/>
        <v>0</v>
      </c>
      <c r="Z36" s="66">
        <f t="shared" si="19"/>
        <v>0</v>
      </c>
      <c r="AA36" s="66">
        <f t="shared" si="19"/>
        <v>0</v>
      </c>
      <c r="AB36" s="66">
        <f t="shared" si="19"/>
        <v>0</v>
      </c>
      <c r="AC36" s="66">
        <f t="shared" si="19"/>
        <v>0</v>
      </c>
      <c r="AD36" s="66">
        <f t="shared" si="19"/>
        <v>0</v>
      </c>
      <c r="AE36" s="66">
        <f t="shared" si="19"/>
        <v>0</v>
      </c>
      <c r="AF36" s="66">
        <f t="shared" si="19"/>
        <v>0</v>
      </c>
      <c r="AG36" s="66">
        <f t="shared" si="19"/>
        <v>0</v>
      </c>
      <c r="AH36" s="66">
        <f t="shared" si="19"/>
        <v>0</v>
      </c>
      <c r="AI36" s="66">
        <f t="shared" si="19"/>
        <v>0</v>
      </c>
      <c r="AJ36" s="66">
        <f t="shared" si="19"/>
        <v>0</v>
      </c>
      <c r="AK36" s="66">
        <f t="shared" si="19"/>
        <v>0</v>
      </c>
      <c r="AL36" s="66">
        <f t="shared" si="19"/>
        <v>0</v>
      </c>
      <c r="AM36" s="66">
        <f t="shared" si="19"/>
        <v>0</v>
      </c>
      <c r="AN36" s="66">
        <f t="shared" si="19"/>
        <v>0</v>
      </c>
      <c r="AO36" s="66">
        <f t="shared" si="19"/>
        <v>0</v>
      </c>
      <c r="AP36" s="66">
        <f t="shared" si="19"/>
        <v>0</v>
      </c>
      <c r="AQ36" s="66">
        <f t="shared" si="19"/>
        <v>0</v>
      </c>
      <c r="AR36" s="66">
        <f t="shared" si="19"/>
        <v>0</v>
      </c>
      <c r="AS36" s="66">
        <f t="shared" si="19"/>
        <v>0</v>
      </c>
      <c r="AT36" s="66">
        <f t="shared" si="19"/>
        <v>0</v>
      </c>
      <c r="AU36" s="66">
        <f t="shared" si="19"/>
        <v>0</v>
      </c>
      <c r="AV36" s="66">
        <f t="shared" si="19"/>
        <v>0</v>
      </c>
      <c r="AW36" s="66">
        <f t="shared" si="19"/>
        <v>0</v>
      </c>
      <c r="AX36" s="66">
        <f t="shared" si="19"/>
        <v>0</v>
      </c>
      <c r="AY36" s="66">
        <f t="shared" si="19"/>
        <v>0</v>
      </c>
      <c r="AZ36" s="66">
        <f t="shared" si="19"/>
        <v>0</v>
      </c>
      <c r="BA36" s="66">
        <f t="shared" si="19"/>
        <v>0</v>
      </c>
      <c r="BB36" s="66">
        <f t="shared" si="19"/>
        <v>0</v>
      </c>
      <c r="BC36" s="66">
        <f t="shared" si="19"/>
        <v>0</v>
      </c>
      <c r="BD36" s="66">
        <f t="shared" si="19"/>
        <v>0</v>
      </c>
      <c r="BE36" s="66">
        <f t="shared" si="19"/>
        <v>0</v>
      </c>
      <c r="BF36" s="66">
        <f t="shared" si="19"/>
        <v>0</v>
      </c>
      <c r="BG36" s="66">
        <f t="shared" si="19"/>
        <v>0</v>
      </c>
      <c r="BH36" s="66">
        <f t="shared" si="19"/>
        <v>0</v>
      </c>
      <c r="BI36" s="66">
        <f t="shared" si="19"/>
        <v>0</v>
      </c>
      <c r="BJ36" s="66">
        <f t="shared" si="19"/>
        <v>0</v>
      </c>
      <c r="BK36" s="66">
        <f t="shared" si="19"/>
        <v>0</v>
      </c>
      <c r="BL36" s="66">
        <f t="shared" si="19"/>
        <v>0</v>
      </c>
      <c r="BM36" s="35"/>
      <c r="BN36" s="72"/>
      <c r="BO36" s="323"/>
    </row>
    <row r="37" spans="1:107" s="36" customFormat="1" ht="15" customHeight="1" thickTop="1" x14ac:dyDescent="0.2">
      <c r="A37" s="79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35"/>
      <c r="BN37" s="52"/>
      <c r="BO37" s="323"/>
    </row>
    <row r="38" spans="1:107" s="71" customFormat="1" ht="15" customHeight="1" x14ac:dyDescent="0.2">
      <c r="A38" s="104" t="s">
        <v>103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110"/>
      <c r="BN38" s="70"/>
      <c r="BO38" s="324"/>
    </row>
    <row r="39" spans="1:107" s="36" customFormat="1" ht="15" customHeight="1" x14ac:dyDescent="0.2">
      <c r="A39" s="34" t="s">
        <v>24</v>
      </c>
      <c r="B39" s="72">
        <v>0</v>
      </c>
      <c r="C39" s="72">
        <f t="shared" ref="C39:BL39" si="20">B41</f>
        <v>0</v>
      </c>
      <c r="D39" s="72">
        <f t="shared" si="20"/>
        <v>0</v>
      </c>
      <c r="E39" s="72">
        <f t="shared" si="20"/>
        <v>0</v>
      </c>
      <c r="F39" s="72">
        <f t="shared" si="20"/>
        <v>0</v>
      </c>
      <c r="G39" s="72">
        <f t="shared" si="20"/>
        <v>0</v>
      </c>
      <c r="H39" s="72">
        <f t="shared" si="20"/>
        <v>0</v>
      </c>
      <c r="I39" s="72">
        <f t="shared" si="20"/>
        <v>0</v>
      </c>
      <c r="J39" s="72">
        <f t="shared" si="20"/>
        <v>0</v>
      </c>
      <c r="K39" s="72">
        <f t="shared" si="20"/>
        <v>0</v>
      </c>
      <c r="L39" s="72">
        <f t="shared" si="20"/>
        <v>0</v>
      </c>
      <c r="M39" s="72">
        <f t="shared" si="20"/>
        <v>0</v>
      </c>
      <c r="N39" s="72">
        <f t="shared" si="20"/>
        <v>0</v>
      </c>
      <c r="O39" s="72">
        <f t="shared" si="20"/>
        <v>0</v>
      </c>
      <c r="P39" s="72">
        <f t="shared" si="20"/>
        <v>0</v>
      </c>
      <c r="Q39" s="72">
        <f t="shared" si="20"/>
        <v>0</v>
      </c>
      <c r="R39" s="72">
        <f t="shared" si="20"/>
        <v>0</v>
      </c>
      <c r="S39" s="72">
        <f t="shared" si="20"/>
        <v>0</v>
      </c>
      <c r="T39" s="72">
        <f t="shared" si="20"/>
        <v>0</v>
      </c>
      <c r="U39" s="72">
        <f t="shared" si="20"/>
        <v>0</v>
      </c>
      <c r="V39" s="72">
        <f t="shared" si="20"/>
        <v>0</v>
      </c>
      <c r="W39" s="72">
        <f t="shared" si="20"/>
        <v>0</v>
      </c>
      <c r="X39" s="72">
        <f t="shared" si="20"/>
        <v>0</v>
      </c>
      <c r="Y39" s="72">
        <f t="shared" si="20"/>
        <v>0</v>
      </c>
      <c r="Z39" s="72">
        <f t="shared" si="20"/>
        <v>0</v>
      </c>
      <c r="AA39" s="72">
        <f t="shared" si="20"/>
        <v>0</v>
      </c>
      <c r="AB39" s="72">
        <f t="shared" si="20"/>
        <v>0</v>
      </c>
      <c r="AC39" s="72">
        <f t="shared" si="20"/>
        <v>0</v>
      </c>
      <c r="AD39" s="72">
        <f t="shared" si="20"/>
        <v>0</v>
      </c>
      <c r="AE39" s="72">
        <f t="shared" si="20"/>
        <v>0</v>
      </c>
      <c r="AF39" s="72">
        <f t="shared" si="20"/>
        <v>0</v>
      </c>
      <c r="AG39" s="72">
        <f t="shared" si="20"/>
        <v>0</v>
      </c>
      <c r="AH39" s="72">
        <f t="shared" si="20"/>
        <v>0</v>
      </c>
      <c r="AI39" s="72">
        <f t="shared" si="20"/>
        <v>0</v>
      </c>
      <c r="AJ39" s="72">
        <f t="shared" si="20"/>
        <v>0</v>
      </c>
      <c r="AK39" s="72">
        <f t="shared" si="20"/>
        <v>0</v>
      </c>
      <c r="AL39" s="72">
        <f t="shared" si="20"/>
        <v>0</v>
      </c>
      <c r="AM39" s="72">
        <f t="shared" si="20"/>
        <v>0</v>
      </c>
      <c r="AN39" s="72">
        <f t="shared" si="20"/>
        <v>0</v>
      </c>
      <c r="AO39" s="72">
        <f t="shared" si="20"/>
        <v>0</v>
      </c>
      <c r="AP39" s="72">
        <f t="shared" si="20"/>
        <v>0</v>
      </c>
      <c r="AQ39" s="72">
        <f t="shared" si="20"/>
        <v>0</v>
      </c>
      <c r="AR39" s="72">
        <f t="shared" si="20"/>
        <v>0</v>
      </c>
      <c r="AS39" s="72">
        <f t="shared" si="20"/>
        <v>0</v>
      </c>
      <c r="AT39" s="72">
        <f t="shared" si="20"/>
        <v>0</v>
      </c>
      <c r="AU39" s="72">
        <f t="shared" si="20"/>
        <v>0</v>
      </c>
      <c r="AV39" s="72">
        <f t="shared" si="20"/>
        <v>0</v>
      </c>
      <c r="AW39" s="72">
        <f t="shared" si="20"/>
        <v>0</v>
      </c>
      <c r="AX39" s="72">
        <f t="shared" si="20"/>
        <v>0</v>
      </c>
      <c r="AY39" s="72">
        <f t="shared" si="20"/>
        <v>0</v>
      </c>
      <c r="AZ39" s="72">
        <f t="shared" si="20"/>
        <v>0</v>
      </c>
      <c r="BA39" s="72">
        <f t="shared" si="20"/>
        <v>0</v>
      </c>
      <c r="BB39" s="72">
        <f t="shared" si="20"/>
        <v>0</v>
      </c>
      <c r="BC39" s="72">
        <f t="shared" si="20"/>
        <v>0</v>
      </c>
      <c r="BD39" s="72">
        <f t="shared" si="20"/>
        <v>0</v>
      </c>
      <c r="BE39" s="72">
        <f t="shared" si="20"/>
        <v>0</v>
      </c>
      <c r="BF39" s="72">
        <f t="shared" si="20"/>
        <v>0</v>
      </c>
      <c r="BG39" s="72">
        <f t="shared" si="20"/>
        <v>0</v>
      </c>
      <c r="BH39" s="72">
        <f t="shared" si="20"/>
        <v>0</v>
      </c>
      <c r="BI39" s="72">
        <f t="shared" si="20"/>
        <v>0</v>
      </c>
      <c r="BJ39" s="72">
        <f t="shared" si="20"/>
        <v>0</v>
      </c>
      <c r="BK39" s="72">
        <f t="shared" si="20"/>
        <v>0</v>
      </c>
      <c r="BL39" s="72">
        <f t="shared" si="20"/>
        <v>0</v>
      </c>
      <c r="BM39" s="35"/>
      <c r="BN39" s="72"/>
      <c r="BO39" s="323"/>
    </row>
    <row r="40" spans="1:107" s="36" customFormat="1" ht="15" customHeight="1" x14ac:dyDescent="0.2">
      <c r="A40" s="73" t="s">
        <v>25</v>
      </c>
      <c r="B40" s="74">
        <f>(B26-B114)*'Assumptions (Inputs)'!$D$29</f>
        <v>0</v>
      </c>
      <c r="C40" s="74">
        <f>(C26-C114)*'Assumptions (Inputs)'!$D$29</f>
        <v>0</v>
      </c>
      <c r="D40" s="74">
        <f>(D26-D114)*'Assumptions (Inputs)'!$D$29</f>
        <v>0</v>
      </c>
      <c r="E40" s="74">
        <f>(E26-E114)*'Assumptions (Inputs)'!$D$29</f>
        <v>0</v>
      </c>
      <c r="F40" s="74">
        <f>(F26-F114)*'Assumptions (Inputs)'!$D$29</f>
        <v>0</v>
      </c>
      <c r="G40" s="74">
        <f>(G26-G114)*'Assumptions (Inputs)'!$D$29</f>
        <v>0</v>
      </c>
      <c r="H40" s="74">
        <f>(H26-H114)*'Assumptions (Inputs)'!$D$29</f>
        <v>0</v>
      </c>
      <c r="I40" s="74">
        <f>(I26-I114)*'Assumptions (Inputs)'!$D$29</f>
        <v>0</v>
      </c>
      <c r="J40" s="74">
        <f>(J26-J114)*'Assumptions (Inputs)'!$D$29</f>
        <v>0</v>
      </c>
      <c r="K40" s="74">
        <f>(K26-K114)*'Assumptions (Inputs)'!$D$29</f>
        <v>0</v>
      </c>
      <c r="L40" s="74">
        <f>(L26-L114)*'Assumptions (Inputs)'!$D$29</f>
        <v>0</v>
      </c>
      <c r="M40" s="74">
        <f>(M26-M114)*'Assumptions (Inputs)'!$D$29</f>
        <v>0</v>
      </c>
      <c r="N40" s="74">
        <f>(N26-N114)*'Assumptions (Inputs)'!$D$29</f>
        <v>0</v>
      </c>
      <c r="O40" s="74">
        <f>(O26-O114)*'Assumptions (Inputs)'!$D$29</f>
        <v>0</v>
      </c>
      <c r="P40" s="74">
        <f>(P26-P114)*'Assumptions (Inputs)'!$D$29</f>
        <v>0</v>
      </c>
      <c r="Q40" s="74">
        <f>(Q26-Q114)*'Assumptions (Inputs)'!$D$29</f>
        <v>0</v>
      </c>
      <c r="R40" s="74">
        <f>(R26-R114)*'Assumptions (Inputs)'!$D$29</f>
        <v>0</v>
      </c>
      <c r="S40" s="74">
        <f>(S26-S114)*'Assumptions (Inputs)'!$D$29</f>
        <v>0</v>
      </c>
      <c r="T40" s="74">
        <f>(T26-T114)*'Assumptions (Inputs)'!$D$29</f>
        <v>0</v>
      </c>
      <c r="U40" s="74">
        <f>(U26-U114)*'Assumptions (Inputs)'!$D$29</f>
        <v>0</v>
      </c>
      <c r="V40" s="74">
        <f>(V26-V114)*'Assumptions (Inputs)'!$D$29</f>
        <v>0</v>
      </c>
      <c r="W40" s="74">
        <f>(W26-W114)*'Assumptions (Inputs)'!$D$29</f>
        <v>0</v>
      </c>
      <c r="X40" s="74">
        <f>(X26-X114)*'Assumptions (Inputs)'!$D$29</f>
        <v>0</v>
      </c>
      <c r="Y40" s="74">
        <f>(Y26-Y114)*'Assumptions (Inputs)'!$D$29</f>
        <v>0</v>
      </c>
      <c r="Z40" s="74">
        <f>(Z26-Z114)*'Assumptions (Inputs)'!$D$29</f>
        <v>0</v>
      </c>
      <c r="AA40" s="74">
        <f>(AA26-AA114)*'Assumptions (Inputs)'!$D$29</f>
        <v>0</v>
      </c>
      <c r="AB40" s="74">
        <f>(AB26-AB114)*'Assumptions (Inputs)'!$D$29</f>
        <v>0</v>
      </c>
      <c r="AC40" s="74">
        <f>(AC26-AC114)*'Assumptions (Inputs)'!$D$29</f>
        <v>0</v>
      </c>
      <c r="AD40" s="74">
        <f>(AD26-AD114)*'Assumptions (Inputs)'!$D$29</f>
        <v>0</v>
      </c>
      <c r="AE40" s="74">
        <f>(AE26-AE114)*'Assumptions (Inputs)'!$D$29</f>
        <v>0</v>
      </c>
      <c r="AF40" s="74">
        <f>(AF26-AF114)*'Assumptions (Inputs)'!$D$29</f>
        <v>0</v>
      </c>
      <c r="AG40" s="74">
        <f>(AG26-AG114)*'Assumptions (Inputs)'!$D$29</f>
        <v>0</v>
      </c>
      <c r="AH40" s="74">
        <f>(AH26-AH114)*'Assumptions (Inputs)'!$D$29</f>
        <v>0</v>
      </c>
      <c r="AI40" s="74">
        <f>(AI26-AI114)*'Assumptions (Inputs)'!$D$29</f>
        <v>0</v>
      </c>
      <c r="AJ40" s="74">
        <f>(AJ26-AJ114)*'Assumptions (Inputs)'!$D$29</f>
        <v>0</v>
      </c>
      <c r="AK40" s="74">
        <f>(AK26-AK114)*'Assumptions (Inputs)'!$D$29</f>
        <v>0</v>
      </c>
      <c r="AL40" s="74">
        <f>(AL26-AL114)*'Assumptions (Inputs)'!$D$29</f>
        <v>0</v>
      </c>
      <c r="AM40" s="74">
        <f>(AM26-AM114)*'Assumptions (Inputs)'!$D$29</f>
        <v>0</v>
      </c>
      <c r="AN40" s="74">
        <f>(AN26-AN114)*'Assumptions (Inputs)'!$D$29</f>
        <v>0</v>
      </c>
      <c r="AO40" s="74">
        <f>(AO26-AO114)*'Assumptions (Inputs)'!$D$29</f>
        <v>0</v>
      </c>
      <c r="AP40" s="74">
        <f>(AP26-AP114)*'Assumptions (Inputs)'!$D$29</f>
        <v>0</v>
      </c>
      <c r="AQ40" s="74">
        <f>(AQ26-AQ114)*'Assumptions (Inputs)'!$D$29</f>
        <v>0</v>
      </c>
      <c r="AR40" s="74">
        <f>(AR26-AR114)*'Assumptions (Inputs)'!$D$29</f>
        <v>0</v>
      </c>
      <c r="AS40" s="74">
        <f>(AS26-AS114)*'Assumptions (Inputs)'!$D$29</f>
        <v>0</v>
      </c>
      <c r="AT40" s="74">
        <f>(AT26-AT114)*'Assumptions (Inputs)'!$D$29</f>
        <v>0</v>
      </c>
      <c r="AU40" s="74">
        <f>(AU26-AU114)*'Assumptions (Inputs)'!$D$29</f>
        <v>0</v>
      </c>
      <c r="AV40" s="74">
        <f>(AV26-AV114)*'Assumptions (Inputs)'!$D$29</f>
        <v>0</v>
      </c>
      <c r="AW40" s="74">
        <f>(AW26-AW114)*'Assumptions (Inputs)'!$D$29</f>
        <v>0</v>
      </c>
      <c r="AX40" s="74">
        <f>(AX26-AX114)*'Assumptions (Inputs)'!$D$29</f>
        <v>0</v>
      </c>
      <c r="AY40" s="74">
        <f>(AY26-AY114)*'Assumptions (Inputs)'!$D$29</f>
        <v>0</v>
      </c>
      <c r="AZ40" s="74">
        <f>(AZ26-AZ114)*'Assumptions (Inputs)'!$D$29</f>
        <v>0</v>
      </c>
      <c r="BA40" s="74">
        <f>(BA26-BA114)*'Assumptions (Inputs)'!$D$29</f>
        <v>0</v>
      </c>
      <c r="BB40" s="74">
        <f>(BB26-BB114)*'Assumptions (Inputs)'!$D$29</f>
        <v>0</v>
      </c>
      <c r="BC40" s="74">
        <f>(BC26-BC114)*'Assumptions (Inputs)'!$D$29</f>
        <v>0</v>
      </c>
      <c r="BD40" s="74">
        <f>(BD26-BD114)*'Assumptions (Inputs)'!$D$29</f>
        <v>0</v>
      </c>
      <c r="BE40" s="74">
        <f>(BE26-BE114)*'Assumptions (Inputs)'!$D$29</f>
        <v>0</v>
      </c>
      <c r="BF40" s="74">
        <f>(BF26-BF114)*'Assumptions (Inputs)'!$D$29</f>
        <v>0</v>
      </c>
      <c r="BG40" s="74">
        <f>(BG26-BG114)*'Assumptions (Inputs)'!$D$29</f>
        <v>0</v>
      </c>
      <c r="BH40" s="74">
        <f>(BH26-BH114)*'Assumptions (Inputs)'!$D$29</f>
        <v>0</v>
      </c>
      <c r="BI40" s="74">
        <f>(BI26-BI114)*'Assumptions (Inputs)'!$D$29</f>
        <v>0</v>
      </c>
      <c r="BJ40" s="74">
        <f>(BJ26-BJ114)*'Assumptions (Inputs)'!$D$29</f>
        <v>0</v>
      </c>
      <c r="BK40" s="74">
        <f>(BK26-BK114)*'Assumptions (Inputs)'!$D$29</f>
        <v>0</v>
      </c>
      <c r="BL40" s="74">
        <f>(BL26-BL114)*'Assumptions (Inputs)'!$D$29</f>
        <v>0</v>
      </c>
      <c r="BM40" s="35"/>
      <c r="BN40" s="72">
        <f>SUM(B40:BM40)</f>
        <v>0</v>
      </c>
      <c r="BO40" s="323"/>
    </row>
    <row r="41" spans="1:107" s="36" customFormat="1" ht="15" customHeight="1" x14ac:dyDescent="0.2">
      <c r="A41" s="34" t="s">
        <v>28</v>
      </c>
      <c r="B41" s="72">
        <f>SUM(B39:B40)</f>
        <v>0</v>
      </c>
      <c r="C41" s="72">
        <f t="shared" ref="C41:BL41" si="21">SUM(C39:C40)</f>
        <v>0</v>
      </c>
      <c r="D41" s="72">
        <f t="shared" si="21"/>
        <v>0</v>
      </c>
      <c r="E41" s="72">
        <f t="shared" si="21"/>
        <v>0</v>
      </c>
      <c r="F41" s="72">
        <f t="shared" si="21"/>
        <v>0</v>
      </c>
      <c r="G41" s="72">
        <f t="shared" si="21"/>
        <v>0</v>
      </c>
      <c r="H41" s="72">
        <f t="shared" si="21"/>
        <v>0</v>
      </c>
      <c r="I41" s="72">
        <f t="shared" si="21"/>
        <v>0</v>
      </c>
      <c r="J41" s="72">
        <f t="shared" si="21"/>
        <v>0</v>
      </c>
      <c r="K41" s="72">
        <f t="shared" si="21"/>
        <v>0</v>
      </c>
      <c r="L41" s="72">
        <f t="shared" si="21"/>
        <v>0</v>
      </c>
      <c r="M41" s="72">
        <f t="shared" si="21"/>
        <v>0</v>
      </c>
      <c r="N41" s="72">
        <f t="shared" si="21"/>
        <v>0</v>
      </c>
      <c r="O41" s="72">
        <f t="shared" si="21"/>
        <v>0</v>
      </c>
      <c r="P41" s="72">
        <f t="shared" si="21"/>
        <v>0</v>
      </c>
      <c r="Q41" s="72">
        <f t="shared" si="21"/>
        <v>0</v>
      </c>
      <c r="R41" s="72">
        <f t="shared" si="21"/>
        <v>0</v>
      </c>
      <c r="S41" s="72">
        <f t="shared" si="21"/>
        <v>0</v>
      </c>
      <c r="T41" s="72">
        <f t="shared" si="21"/>
        <v>0</v>
      </c>
      <c r="U41" s="72">
        <f t="shared" si="21"/>
        <v>0</v>
      </c>
      <c r="V41" s="72">
        <f t="shared" si="21"/>
        <v>0</v>
      </c>
      <c r="W41" s="72">
        <f t="shared" si="21"/>
        <v>0</v>
      </c>
      <c r="X41" s="72">
        <f t="shared" si="21"/>
        <v>0</v>
      </c>
      <c r="Y41" s="72">
        <f t="shared" si="21"/>
        <v>0</v>
      </c>
      <c r="Z41" s="72">
        <f t="shared" si="21"/>
        <v>0</v>
      </c>
      <c r="AA41" s="72">
        <f t="shared" si="21"/>
        <v>0</v>
      </c>
      <c r="AB41" s="72">
        <f t="shared" si="21"/>
        <v>0</v>
      </c>
      <c r="AC41" s="72">
        <f t="shared" si="21"/>
        <v>0</v>
      </c>
      <c r="AD41" s="72">
        <f t="shared" si="21"/>
        <v>0</v>
      </c>
      <c r="AE41" s="72">
        <f t="shared" si="21"/>
        <v>0</v>
      </c>
      <c r="AF41" s="72">
        <f t="shared" si="21"/>
        <v>0</v>
      </c>
      <c r="AG41" s="72">
        <f t="shared" si="21"/>
        <v>0</v>
      </c>
      <c r="AH41" s="72">
        <f t="shared" si="21"/>
        <v>0</v>
      </c>
      <c r="AI41" s="72">
        <f t="shared" si="21"/>
        <v>0</v>
      </c>
      <c r="AJ41" s="72">
        <f t="shared" si="21"/>
        <v>0</v>
      </c>
      <c r="AK41" s="72">
        <f t="shared" si="21"/>
        <v>0</v>
      </c>
      <c r="AL41" s="72">
        <f t="shared" si="21"/>
        <v>0</v>
      </c>
      <c r="AM41" s="72">
        <f t="shared" si="21"/>
        <v>0</v>
      </c>
      <c r="AN41" s="72">
        <f t="shared" si="21"/>
        <v>0</v>
      </c>
      <c r="AO41" s="72">
        <f t="shared" si="21"/>
        <v>0</v>
      </c>
      <c r="AP41" s="72">
        <f t="shared" si="21"/>
        <v>0</v>
      </c>
      <c r="AQ41" s="72">
        <f t="shared" si="21"/>
        <v>0</v>
      </c>
      <c r="AR41" s="72">
        <f t="shared" si="21"/>
        <v>0</v>
      </c>
      <c r="AS41" s="72">
        <f t="shared" si="21"/>
        <v>0</v>
      </c>
      <c r="AT41" s="72">
        <f t="shared" si="21"/>
        <v>0</v>
      </c>
      <c r="AU41" s="72">
        <f t="shared" si="21"/>
        <v>0</v>
      </c>
      <c r="AV41" s="72">
        <f t="shared" si="21"/>
        <v>0</v>
      </c>
      <c r="AW41" s="72">
        <f t="shared" si="21"/>
        <v>0</v>
      </c>
      <c r="AX41" s="72">
        <f t="shared" si="21"/>
        <v>0</v>
      </c>
      <c r="AY41" s="72">
        <f t="shared" si="21"/>
        <v>0</v>
      </c>
      <c r="AZ41" s="72">
        <f t="shared" si="21"/>
        <v>0</v>
      </c>
      <c r="BA41" s="72">
        <f t="shared" si="21"/>
        <v>0</v>
      </c>
      <c r="BB41" s="72">
        <f t="shared" si="21"/>
        <v>0</v>
      </c>
      <c r="BC41" s="72">
        <f t="shared" si="21"/>
        <v>0</v>
      </c>
      <c r="BD41" s="72">
        <f t="shared" si="21"/>
        <v>0</v>
      </c>
      <c r="BE41" s="72">
        <f t="shared" si="21"/>
        <v>0</v>
      </c>
      <c r="BF41" s="72">
        <f t="shared" si="21"/>
        <v>0</v>
      </c>
      <c r="BG41" s="72">
        <f t="shared" si="21"/>
        <v>0</v>
      </c>
      <c r="BH41" s="72">
        <f t="shared" si="21"/>
        <v>0</v>
      </c>
      <c r="BI41" s="72">
        <f t="shared" si="21"/>
        <v>0</v>
      </c>
      <c r="BJ41" s="72">
        <f t="shared" si="21"/>
        <v>0</v>
      </c>
      <c r="BK41" s="72">
        <f t="shared" si="21"/>
        <v>0</v>
      </c>
      <c r="BL41" s="72">
        <f t="shared" si="21"/>
        <v>0</v>
      </c>
      <c r="BM41" s="35"/>
      <c r="BN41" s="72"/>
      <c r="BO41" s="323"/>
    </row>
    <row r="42" spans="1:107" s="36" customFormat="1" ht="15" customHeight="1" thickBot="1" x14ac:dyDescent="0.25">
      <c r="A42" s="34" t="s">
        <v>29</v>
      </c>
      <c r="B42" s="66">
        <f>AVERAGE(B39,B41)</f>
        <v>0</v>
      </c>
      <c r="C42" s="66">
        <f t="shared" ref="C42:BL42" si="22">AVERAGE(C39,C41)</f>
        <v>0</v>
      </c>
      <c r="D42" s="66">
        <f t="shared" si="22"/>
        <v>0</v>
      </c>
      <c r="E42" s="66">
        <f t="shared" si="22"/>
        <v>0</v>
      </c>
      <c r="F42" s="66">
        <f>AVERAGE(F39,F41)</f>
        <v>0</v>
      </c>
      <c r="G42" s="66">
        <f t="shared" si="22"/>
        <v>0</v>
      </c>
      <c r="H42" s="66">
        <f t="shared" si="22"/>
        <v>0</v>
      </c>
      <c r="I42" s="66">
        <f t="shared" si="22"/>
        <v>0</v>
      </c>
      <c r="J42" s="66">
        <f t="shared" si="22"/>
        <v>0</v>
      </c>
      <c r="K42" s="66">
        <f t="shared" si="22"/>
        <v>0</v>
      </c>
      <c r="L42" s="66">
        <f t="shared" si="22"/>
        <v>0</v>
      </c>
      <c r="M42" s="66">
        <f t="shared" si="22"/>
        <v>0</v>
      </c>
      <c r="N42" s="66">
        <f t="shared" si="22"/>
        <v>0</v>
      </c>
      <c r="O42" s="66">
        <f t="shared" si="22"/>
        <v>0</v>
      </c>
      <c r="P42" s="66">
        <f t="shared" si="22"/>
        <v>0</v>
      </c>
      <c r="Q42" s="66">
        <f t="shared" si="22"/>
        <v>0</v>
      </c>
      <c r="R42" s="66">
        <f t="shared" si="22"/>
        <v>0</v>
      </c>
      <c r="S42" s="66">
        <f t="shared" si="22"/>
        <v>0</v>
      </c>
      <c r="T42" s="66">
        <f t="shared" si="22"/>
        <v>0</v>
      </c>
      <c r="U42" s="66">
        <f t="shared" si="22"/>
        <v>0</v>
      </c>
      <c r="V42" s="66">
        <f t="shared" si="22"/>
        <v>0</v>
      </c>
      <c r="W42" s="66">
        <f t="shared" si="22"/>
        <v>0</v>
      </c>
      <c r="X42" s="66">
        <f t="shared" si="22"/>
        <v>0</v>
      </c>
      <c r="Y42" s="66">
        <f t="shared" si="22"/>
        <v>0</v>
      </c>
      <c r="Z42" s="66">
        <f t="shared" si="22"/>
        <v>0</v>
      </c>
      <c r="AA42" s="66">
        <f t="shared" si="22"/>
        <v>0</v>
      </c>
      <c r="AB42" s="66">
        <f t="shared" si="22"/>
        <v>0</v>
      </c>
      <c r="AC42" s="66">
        <f t="shared" si="22"/>
        <v>0</v>
      </c>
      <c r="AD42" s="66">
        <f t="shared" si="22"/>
        <v>0</v>
      </c>
      <c r="AE42" s="66">
        <f t="shared" si="22"/>
        <v>0</v>
      </c>
      <c r="AF42" s="66">
        <f t="shared" si="22"/>
        <v>0</v>
      </c>
      <c r="AG42" s="66">
        <f t="shared" si="22"/>
        <v>0</v>
      </c>
      <c r="AH42" s="66">
        <f t="shared" si="22"/>
        <v>0</v>
      </c>
      <c r="AI42" s="66">
        <f t="shared" si="22"/>
        <v>0</v>
      </c>
      <c r="AJ42" s="66">
        <f t="shared" si="22"/>
        <v>0</v>
      </c>
      <c r="AK42" s="66">
        <f t="shared" si="22"/>
        <v>0</v>
      </c>
      <c r="AL42" s="66">
        <f t="shared" si="22"/>
        <v>0</v>
      </c>
      <c r="AM42" s="66">
        <f t="shared" si="22"/>
        <v>0</v>
      </c>
      <c r="AN42" s="66">
        <f t="shared" si="22"/>
        <v>0</v>
      </c>
      <c r="AO42" s="66">
        <f t="shared" si="22"/>
        <v>0</v>
      </c>
      <c r="AP42" s="66">
        <f t="shared" si="22"/>
        <v>0</v>
      </c>
      <c r="AQ42" s="66">
        <f t="shared" si="22"/>
        <v>0</v>
      </c>
      <c r="AR42" s="66">
        <f t="shared" si="22"/>
        <v>0</v>
      </c>
      <c r="AS42" s="66">
        <f t="shared" si="22"/>
        <v>0</v>
      </c>
      <c r="AT42" s="66">
        <f t="shared" si="22"/>
        <v>0</v>
      </c>
      <c r="AU42" s="66">
        <f t="shared" si="22"/>
        <v>0</v>
      </c>
      <c r="AV42" s="66">
        <f t="shared" si="22"/>
        <v>0</v>
      </c>
      <c r="AW42" s="66">
        <f t="shared" si="22"/>
        <v>0</v>
      </c>
      <c r="AX42" s="66">
        <f t="shared" si="22"/>
        <v>0</v>
      </c>
      <c r="AY42" s="66">
        <f t="shared" si="22"/>
        <v>0</v>
      </c>
      <c r="AZ42" s="66">
        <f t="shared" si="22"/>
        <v>0</v>
      </c>
      <c r="BA42" s="66">
        <f t="shared" si="22"/>
        <v>0</v>
      </c>
      <c r="BB42" s="66">
        <f t="shared" si="22"/>
        <v>0</v>
      </c>
      <c r="BC42" s="66">
        <f t="shared" si="22"/>
        <v>0</v>
      </c>
      <c r="BD42" s="66">
        <f t="shared" si="22"/>
        <v>0</v>
      </c>
      <c r="BE42" s="66">
        <f t="shared" si="22"/>
        <v>0</v>
      </c>
      <c r="BF42" s="66">
        <f t="shared" si="22"/>
        <v>0</v>
      </c>
      <c r="BG42" s="66">
        <f t="shared" si="22"/>
        <v>0</v>
      </c>
      <c r="BH42" s="66">
        <f t="shared" si="22"/>
        <v>0</v>
      </c>
      <c r="BI42" s="66">
        <f t="shared" si="22"/>
        <v>0</v>
      </c>
      <c r="BJ42" s="66">
        <f t="shared" si="22"/>
        <v>0</v>
      </c>
      <c r="BK42" s="66">
        <f t="shared" si="22"/>
        <v>0</v>
      </c>
      <c r="BL42" s="66">
        <f t="shared" si="22"/>
        <v>0</v>
      </c>
      <c r="BM42" s="35"/>
      <c r="BN42" s="72"/>
      <c r="BO42" s="323"/>
    </row>
    <row r="43" spans="1:107" s="36" customFormat="1" ht="15" customHeight="1" thickTop="1" x14ac:dyDescent="0.2">
      <c r="A43" s="6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35"/>
      <c r="BN43" s="52"/>
      <c r="BO43" s="323"/>
    </row>
    <row r="44" spans="1:107" s="36" customFormat="1" ht="15" customHeight="1" x14ac:dyDescent="0.2">
      <c r="A44" s="68" t="s">
        <v>77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35"/>
      <c r="BN44" s="52"/>
      <c r="BO44" s="323"/>
    </row>
    <row r="45" spans="1:107" s="36" customFormat="1" ht="15" customHeight="1" x14ac:dyDescent="0.2">
      <c r="A45" s="34" t="s">
        <v>24</v>
      </c>
      <c r="B45" s="53">
        <v>0</v>
      </c>
      <c r="C45" s="53">
        <f t="shared" ref="C45:BL45" si="23">B47</f>
        <v>0</v>
      </c>
      <c r="D45" s="53">
        <f t="shared" si="23"/>
        <v>0</v>
      </c>
      <c r="E45" s="53">
        <f t="shared" si="23"/>
        <v>0</v>
      </c>
      <c r="F45" s="53">
        <f t="shared" si="23"/>
        <v>0</v>
      </c>
      <c r="G45" s="53">
        <f t="shared" si="23"/>
        <v>0</v>
      </c>
      <c r="H45" s="53">
        <f t="shared" si="23"/>
        <v>0</v>
      </c>
      <c r="I45" s="53">
        <f t="shared" si="23"/>
        <v>0</v>
      </c>
      <c r="J45" s="53">
        <f t="shared" si="23"/>
        <v>0</v>
      </c>
      <c r="K45" s="53">
        <f t="shared" si="23"/>
        <v>0</v>
      </c>
      <c r="L45" s="53">
        <f t="shared" si="23"/>
        <v>0</v>
      </c>
      <c r="M45" s="53">
        <f t="shared" si="23"/>
        <v>0</v>
      </c>
      <c r="N45" s="53">
        <f t="shared" si="23"/>
        <v>0</v>
      </c>
      <c r="O45" s="53">
        <f t="shared" si="23"/>
        <v>0</v>
      </c>
      <c r="P45" s="53">
        <f t="shared" si="23"/>
        <v>0</v>
      </c>
      <c r="Q45" s="53">
        <f t="shared" si="23"/>
        <v>0</v>
      </c>
      <c r="R45" s="53">
        <f t="shared" si="23"/>
        <v>0</v>
      </c>
      <c r="S45" s="53">
        <f t="shared" si="23"/>
        <v>0</v>
      </c>
      <c r="T45" s="53">
        <f t="shared" si="23"/>
        <v>0</v>
      </c>
      <c r="U45" s="53">
        <f t="shared" si="23"/>
        <v>0</v>
      </c>
      <c r="V45" s="53">
        <f t="shared" si="23"/>
        <v>0</v>
      </c>
      <c r="W45" s="53">
        <f t="shared" si="23"/>
        <v>0</v>
      </c>
      <c r="X45" s="53">
        <f t="shared" si="23"/>
        <v>0</v>
      </c>
      <c r="Y45" s="53">
        <f t="shared" si="23"/>
        <v>0</v>
      </c>
      <c r="Z45" s="53">
        <f t="shared" si="23"/>
        <v>0</v>
      </c>
      <c r="AA45" s="53">
        <f t="shared" si="23"/>
        <v>0</v>
      </c>
      <c r="AB45" s="53">
        <f t="shared" si="23"/>
        <v>0</v>
      </c>
      <c r="AC45" s="53">
        <f t="shared" si="23"/>
        <v>0</v>
      </c>
      <c r="AD45" s="53">
        <f t="shared" si="23"/>
        <v>0</v>
      </c>
      <c r="AE45" s="53">
        <f t="shared" si="23"/>
        <v>0</v>
      </c>
      <c r="AF45" s="53">
        <f t="shared" si="23"/>
        <v>0</v>
      </c>
      <c r="AG45" s="53">
        <f t="shared" si="23"/>
        <v>0</v>
      </c>
      <c r="AH45" s="53">
        <f t="shared" si="23"/>
        <v>0</v>
      </c>
      <c r="AI45" s="53">
        <f t="shared" si="23"/>
        <v>0</v>
      </c>
      <c r="AJ45" s="53">
        <f t="shared" si="23"/>
        <v>0</v>
      </c>
      <c r="AK45" s="53">
        <f t="shared" si="23"/>
        <v>0</v>
      </c>
      <c r="AL45" s="53">
        <f t="shared" si="23"/>
        <v>0</v>
      </c>
      <c r="AM45" s="53">
        <f t="shared" si="23"/>
        <v>0</v>
      </c>
      <c r="AN45" s="53">
        <f t="shared" si="23"/>
        <v>0</v>
      </c>
      <c r="AO45" s="53">
        <f t="shared" si="23"/>
        <v>0</v>
      </c>
      <c r="AP45" s="53">
        <f t="shared" si="23"/>
        <v>0</v>
      </c>
      <c r="AQ45" s="53">
        <f t="shared" si="23"/>
        <v>0</v>
      </c>
      <c r="AR45" s="53">
        <f t="shared" si="23"/>
        <v>0</v>
      </c>
      <c r="AS45" s="53">
        <f t="shared" si="23"/>
        <v>0</v>
      </c>
      <c r="AT45" s="53">
        <f t="shared" si="23"/>
        <v>0</v>
      </c>
      <c r="AU45" s="53">
        <f t="shared" si="23"/>
        <v>0</v>
      </c>
      <c r="AV45" s="53">
        <f t="shared" si="23"/>
        <v>0</v>
      </c>
      <c r="AW45" s="53">
        <f t="shared" si="23"/>
        <v>0</v>
      </c>
      <c r="AX45" s="53">
        <f t="shared" si="23"/>
        <v>0</v>
      </c>
      <c r="AY45" s="53">
        <f t="shared" si="23"/>
        <v>0</v>
      </c>
      <c r="AZ45" s="53">
        <f t="shared" si="23"/>
        <v>0</v>
      </c>
      <c r="BA45" s="53">
        <f t="shared" si="23"/>
        <v>0</v>
      </c>
      <c r="BB45" s="53">
        <f t="shared" si="23"/>
        <v>0</v>
      </c>
      <c r="BC45" s="53">
        <f t="shared" si="23"/>
        <v>0</v>
      </c>
      <c r="BD45" s="53">
        <f t="shared" si="23"/>
        <v>0</v>
      </c>
      <c r="BE45" s="53">
        <f t="shared" si="23"/>
        <v>0</v>
      </c>
      <c r="BF45" s="53">
        <f t="shared" si="23"/>
        <v>0</v>
      </c>
      <c r="BG45" s="53">
        <f t="shared" si="23"/>
        <v>0</v>
      </c>
      <c r="BH45" s="53">
        <f t="shared" si="23"/>
        <v>0</v>
      </c>
      <c r="BI45" s="53">
        <f t="shared" si="23"/>
        <v>0</v>
      </c>
      <c r="BJ45" s="53">
        <f t="shared" si="23"/>
        <v>0</v>
      </c>
      <c r="BK45" s="53">
        <f t="shared" si="23"/>
        <v>0</v>
      </c>
      <c r="BL45" s="53">
        <f t="shared" si="23"/>
        <v>0</v>
      </c>
      <c r="BM45" s="35"/>
      <c r="BN45" s="52"/>
      <c r="BO45" s="323"/>
    </row>
    <row r="46" spans="1:107" s="36" customFormat="1" ht="15" customHeight="1" x14ac:dyDescent="0.2">
      <c r="A46" s="34" t="s">
        <v>25</v>
      </c>
      <c r="B46" s="53">
        <f>(B27-B114)*'Assumptions (Inputs)'!$D$26</f>
        <v>0</v>
      </c>
      <c r="C46" s="53">
        <f>(C27-C114)*'Assumptions (Inputs)'!$D$26</f>
        <v>0</v>
      </c>
      <c r="D46" s="53">
        <f>(D27-D114)*'Assumptions (Inputs)'!$D$26</f>
        <v>0</v>
      </c>
      <c r="E46" s="53">
        <f>(E27-E114)*'Assumptions (Inputs)'!$D$26</f>
        <v>0</v>
      </c>
      <c r="F46" s="53">
        <f>(F27-F114)*'Assumptions (Inputs)'!$D$26</f>
        <v>0</v>
      </c>
      <c r="G46" s="53">
        <f>(G27-G114)*'Assumptions (Inputs)'!$D$26</f>
        <v>0</v>
      </c>
      <c r="H46" s="53">
        <f>(H27-H114)*'Assumptions (Inputs)'!$D$26</f>
        <v>0</v>
      </c>
      <c r="I46" s="53">
        <f>(I27-I114)*'Assumptions (Inputs)'!$D$26</f>
        <v>0</v>
      </c>
      <c r="J46" s="53">
        <f>(J27-J114)*'Assumptions (Inputs)'!$D$26</f>
        <v>0</v>
      </c>
      <c r="K46" s="53">
        <f>(K27-K114)*'Assumptions (Inputs)'!$D$26</f>
        <v>0</v>
      </c>
      <c r="L46" s="53">
        <f>(L27-L114)*'Assumptions (Inputs)'!$D$26</f>
        <v>0</v>
      </c>
      <c r="M46" s="53">
        <f>(M27-M114)*'Assumptions (Inputs)'!$D$26</f>
        <v>0</v>
      </c>
      <c r="N46" s="53">
        <f>(N27-N114)*'Assumptions (Inputs)'!$D$26</f>
        <v>0</v>
      </c>
      <c r="O46" s="53">
        <f>(O27-O114)*'Assumptions (Inputs)'!$D$26</f>
        <v>0</v>
      </c>
      <c r="P46" s="53">
        <f>(P27-P114)*'Assumptions (Inputs)'!$D$26</f>
        <v>0</v>
      </c>
      <c r="Q46" s="53">
        <f>(Q27-Q114)*'Assumptions (Inputs)'!$D$26</f>
        <v>0</v>
      </c>
      <c r="R46" s="53">
        <f>(R27-R114)*'Assumptions (Inputs)'!$D$26</f>
        <v>0</v>
      </c>
      <c r="S46" s="53">
        <f>(S27-S114)*'Assumptions (Inputs)'!$D$26</f>
        <v>0</v>
      </c>
      <c r="T46" s="53">
        <f>(T27-T114)*'Assumptions (Inputs)'!$D$26</f>
        <v>0</v>
      </c>
      <c r="U46" s="53">
        <f>(U27-U114)*'Assumptions (Inputs)'!$D$26</f>
        <v>0</v>
      </c>
      <c r="V46" s="53">
        <f>(V27-V114)*'Assumptions (Inputs)'!$D$26</f>
        <v>0</v>
      </c>
      <c r="W46" s="53">
        <f>(W27-W114)*'Assumptions (Inputs)'!$D$26</f>
        <v>0</v>
      </c>
      <c r="X46" s="53">
        <f>(X27-X114)*'Assumptions (Inputs)'!$D$26</f>
        <v>0</v>
      </c>
      <c r="Y46" s="53">
        <f>(Y27-Y114)*'Assumptions (Inputs)'!$D$26</f>
        <v>0</v>
      </c>
      <c r="Z46" s="53">
        <f>(Z27-Z114)*'Assumptions (Inputs)'!$D$26</f>
        <v>0</v>
      </c>
      <c r="AA46" s="53">
        <f>(AA27-AA114)*'Assumptions (Inputs)'!$D$26</f>
        <v>0</v>
      </c>
      <c r="AB46" s="53">
        <f>(AB27-AB114)*'Assumptions (Inputs)'!$D$26</f>
        <v>0</v>
      </c>
      <c r="AC46" s="53">
        <f>(AC27-AC114)*'Assumptions (Inputs)'!$D$26</f>
        <v>0</v>
      </c>
      <c r="AD46" s="53">
        <f>(AD27-AD114)*'Assumptions (Inputs)'!$D$26</f>
        <v>0</v>
      </c>
      <c r="AE46" s="53">
        <f>(AE27-AE114)*'Assumptions (Inputs)'!$D$26</f>
        <v>0</v>
      </c>
      <c r="AF46" s="53">
        <f>(AF27-AF114)*'Assumptions (Inputs)'!$D$26</f>
        <v>0</v>
      </c>
      <c r="AG46" s="53">
        <f>(AG27-AG114)*'Assumptions (Inputs)'!$D$26</f>
        <v>0</v>
      </c>
      <c r="AH46" s="53">
        <f>(AH27-AH114)*'Assumptions (Inputs)'!$D$26</f>
        <v>0</v>
      </c>
      <c r="AI46" s="53">
        <f>(AI27-AI114)*'Assumptions (Inputs)'!$D$26</f>
        <v>0</v>
      </c>
      <c r="AJ46" s="53">
        <f>(AJ27-AJ114)*'Assumptions (Inputs)'!$D$26</f>
        <v>0</v>
      </c>
      <c r="AK46" s="53">
        <f>(AK27-AK114)*'Assumptions (Inputs)'!$D$26</f>
        <v>0</v>
      </c>
      <c r="AL46" s="53">
        <f>(AL27-AL114)*'Assumptions (Inputs)'!$D$26</f>
        <v>0</v>
      </c>
      <c r="AM46" s="53">
        <f>(AM27-AM114)*'Assumptions (Inputs)'!$D$26</f>
        <v>0</v>
      </c>
      <c r="AN46" s="53">
        <f>(AN27-AN114)*'Assumptions (Inputs)'!$D$26</f>
        <v>0</v>
      </c>
      <c r="AO46" s="53">
        <f>(AO27-AO114)*'Assumptions (Inputs)'!$D$26</f>
        <v>0</v>
      </c>
      <c r="AP46" s="53">
        <f>(AP27-AP114)*'Assumptions (Inputs)'!$D$26</f>
        <v>0</v>
      </c>
      <c r="AQ46" s="53">
        <f>(AQ27-AQ114)*'Assumptions (Inputs)'!$D$26</f>
        <v>0</v>
      </c>
      <c r="AR46" s="53">
        <f>(AR27-AR114)*'Assumptions (Inputs)'!$D$26</f>
        <v>0</v>
      </c>
      <c r="AS46" s="53">
        <f>(AS27-AS114)*'Assumptions (Inputs)'!$D$26</f>
        <v>0</v>
      </c>
      <c r="AT46" s="53">
        <f>(AT27-AT114)*'Assumptions (Inputs)'!$D$26</f>
        <v>0</v>
      </c>
      <c r="AU46" s="53">
        <f>(AU27-AU114)*'Assumptions (Inputs)'!$D$26</f>
        <v>0</v>
      </c>
      <c r="AV46" s="53">
        <f>(AV27-AV114)*'Assumptions (Inputs)'!$D$26</f>
        <v>0</v>
      </c>
      <c r="AW46" s="53">
        <f>(AW27-AW114)*'Assumptions (Inputs)'!$D$26</f>
        <v>0</v>
      </c>
      <c r="AX46" s="53">
        <f>(AX27-AX114)*'Assumptions (Inputs)'!$D$26</f>
        <v>0</v>
      </c>
      <c r="AY46" s="53">
        <f>(AY27-AY114)*'Assumptions (Inputs)'!$D$26</f>
        <v>0</v>
      </c>
      <c r="AZ46" s="53">
        <f>(AZ27-AZ114)*'Assumptions (Inputs)'!$D$26</f>
        <v>0</v>
      </c>
      <c r="BA46" s="53">
        <f>(BA27-BA114)*'Assumptions (Inputs)'!$D$26</f>
        <v>0</v>
      </c>
      <c r="BB46" s="53">
        <f>(BB27-BB114)*'Assumptions (Inputs)'!$D$26</f>
        <v>0</v>
      </c>
      <c r="BC46" s="53">
        <f>(BC27-BC114)*'Assumptions (Inputs)'!$D$26</f>
        <v>0</v>
      </c>
      <c r="BD46" s="53">
        <f>(BD27-BD114)*'Assumptions (Inputs)'!$D$26</f>
        <v>0</v>
      </c>
      <c r="BE46" s="53">
        <f>(BE27-BE114)*'Assumptions (Inputs)'!$D$26</f>
        <v>0</v>
      </c>
      <c r="BF46" s="53">
        <f>(BF27-BF114)*'Assumptions (Inputs)'!$D$26</f>
        <v>0</v>
      </c>
      <c r="BG46" s="53">
        <f>(BG27-BG114)*'Assumptions (Inputs)'!$D$26</f>
        <v>0</v>
      </c>
      <c r="BH46" s="53">
        <f>(BH27-BH114)*'Assumptions (Inputs)'!$D$26</f>
        <v>0</v>
      </c>
      <c r="BI46" s="53">
        <f>(BI27-BI114)*'Assumptions (Inputs)'!$D$26</f>
        <v>0</v>
      </c>
      <c r="BJ46" s="53">
        <f>(BJ27-BJ114)*'Assumptions (Inputs)'!$D$26</f>
        <v>0</v>
      </c>
      <c r="BK46" s="53">
        <f>(BK27-BK114)*'Assumptions (Inputs)'!$D$26</f>
        <v>0</v>
      </c>
      <c r="BL46" s="53">
        <f>(BL27-BL114)*'Assumptions (Inputs)'!$D$26</f>
        <v>0</v>
      </c>
      <c r="BM46" s="35"/>
      <c r="BN46" s="72">
        <f>SUM(B46:BM46)</f>
        <v>0</v>
      </c>
      <c r="BO46" s="323"/>
    </row>
    <row r="47" spans="1:107" s="76" customFormat="1" ht="15" customHeight="1" x14ac:dyDescent="0.2">
      <c r="A47" s="34" t="s">
        <v>28</v>
      </c>
      <c r="B47" s="75">
        <f t="shared" ref="B47:BL47" si="24">SUM(B45:B46)</f>
        <v>0</v>
      </c>
      <c r="C47" s="75">
        <f t="shared" si="24"/>
        <v>0</v>
      </c>
      <c r="D47" s="75">
        <f>SUM(D45:D46)</f>
        <v>0</v>
      </c>
      <c r="E47" s="75">
        <f>SUM(E45:E46)</f>
        <v>0</v>
      </c>
      <c r="F47" s="75">
        <f t="shared" si="24"/>
        <v>0</v>
      </c>
      <c r="G47" s="75">
        <f t="shared" si="24"/>
        <v>0</v>
      </c>
      <c r="H47" s="75">
        <f t="shared" si="24"/>
        <v>0</v>
      </c>
      <c r="I47" s="75">
        <f t="shared" si="24"/>
        <v>0</v>
      </c>
      <c r="J47" s="75">
        <f t="shared" si="24"/>
        <v>0</v>
      </c>
      <c r="K47" s="75">
        <f t="shared" si="24"/>
        <v>0</v>
      </c>
      <c r="L47" s="75">
        <f t="shared" si="24"/>
        <v>0</v>
      </c>
      <c r="M47" s="75">
        <f t="shared" si="24"/>
        <v>0</v>
      </c>
      <c r="N47" s="75">
        <f t="shared" si="24"/>
        <v>0</v>
      </c>
      <c r="O47" s="75">
        <f t="shared" si="24"/>
        <v>0</v>
      </c>
      <c r="P47" s="75">
        <f t="shared" si="24"/>
        <v>0</v>
      </c>
      <c r="Q47" s="75">
        <f t="shared" si="24"/>
        <v>0</v>
      </c>
      <c r="R47" s="75">
        <f t="shared" si="24"/>
        <v>0</v>
      </c>
      <c r="S47" s="75">
        <f t="shared" si="24"/>
        <v>0</v>
      </c>
      <c r="T47" s="75">
        <f t="shared" si="24"/>
        <v>0</v>
      </c>
      <c r="U47" s="75">
        <f t="shared" si="24"/>
        <v>0</v>
      </c>
      <c r="V47" s="75">
        <f t="shared" si="24"/>
        <v>0</v>
      </c>
      <c r="W47" s="75">
        <f t="shared" si="24"/>
        <v>0</v>
      </c>
      <c r="X47" s="75">
        <f t="shared" si="24"/>
        <v>0</v>
      </c>
      <c r="Y47" s="75">
        <f t="shared" si="24"/>
        <v>0</v>
      </c>
      <c r="Z47" s="75">
        <f t="shared" si="24"/>
        <v>0</v>
      </c>
      <c r="AA47" s="75">
        <f t="shared" si="24"/>
        <v>0</v>
      </c>
      <c r="AB47" s="75">
        <f t="shared" si="24"/>
        <v>0</v>
      </c>
      <c r="AC47" s="75">
        <f t="shared" si="24"/>
        <v>0</v>
      </c>
      <c r="AD47" s="75">
        <f t="shared" si="24"/>
        <v>0</v>
      </c>
      <c r="AE47" s="75">
        <f t="shared" si="24"/>
        <v>0</v>
      </c>
      <c r="AF47" s="75">
        <f t="shared" si="24"/>
        <v>0</v>
      </c>
      <c r="AG47" s="75">
        <f t="shared" si="24"/>
        <v>0</v>
      </c>
      <c r="AH47" s="75">
        <f t="shared" si="24"/>
        <v>0</v>
      </c>
      <c r="AI47" s="75">
        <f t="shared" si="24"/>
        <v>0</v>
      </c>
      <c r="AJ47" s="75">
        <f t="shared" si="24"/>
        <v>0</v>
      </c>
      <c r="AK47" s="75">
        <f t="shared" si="24"/>
        <v>0</v>
      </c>
      <c r="AL47" s="75">
        <f t="shared" si="24"/>
        <v>0</v>
      </c>
      <c r="AM47" s="75">
        <f t="shared" si="24"/>
        <v>0</v>
      </c>
      <c r="AN47" s="75">
        <f t="shared" si="24"/>
        <v>0</v>
      </c>
      <c r="AO47" s="75">
        <f t="shared" si="24"/>
        <v>0</v>
      </c>
      <c r="AP47" s="75">
        <f t="shared" si="24"/>
        <v>0</v>
      </c>
      <c r="AQ47" s="75">
        <f t="shared" si="24"/>
        <v>0</v>
      </c>
      <c r="AR47" s="75">
        <f t="shared" si="24"/>
        <v>0</v>
      </c>
      <c r="AS47" s="75">
        <f t="shared" si="24"/>
        <v>0</v>
      </c>
      <c r="AT47" s="75">
        <f t="shared" si="24"/>
        <v>0</v>
      </c>
      <c r="AU47" s="75">
        <f t="shared" si="24"/>
        <v>0</v>
      </c>
      <c r="AV47" s="75">
        <f t="shared" si="24"/>
        <v>0</v>
      </c>
      <c r="AW47" s="75">
        <f t="shared" si="24"/>
        <v>0</v>
      </c>
      <c r="AX47" s="75">
        <f t="shared" si="24"/>
        <v>0</v>
      </c>
      <c r="AY47" s="75">
        <f t="shared" si="24"/>
        <v>0</v>
      </c>
      <c r="AZ47" s="75">
        <f t="shared" si="24"/>
        <v>0</v>
      </c>
      <c r="BA47" s="75">
        <f t="shared" si="24"/>
        <v>0</v>
      </c>
      <c r="BB47" s="75">
        <f t="shared" si="24"/>
        <v>0</v>
      </c>
      <c r="BC47" s="75">
        <f t="shared" si="24"/>
        <v>0</v>
      </c>
      <c r="BD47" s="75">
        <f t="shared" si="24"/>
        <v>0</v>
      </c>
      <c r="BE47" s="75">
        <f t="shared" si="24"/>
        <v>0</v>
      </c>
      <c r="BF47" s="75">
        <f t="shared" si="24"/>
        <v>0</v>
      </c>
      <c r="BG47" s="75">
        <f t="shared" si="24"/>
        <v>0</v>
      </c>
      <c r="BH47" s="75">
        <f t="shared" si="24"/>
        <v>0</v>
      </c>
      <c r="BI47" s="75">
        <f t="shared" si="24"/>
        <v>0</v>
      </c>
      <c r="BJ47" s="75">
        <f t="shared" si="24"/>
        <v>0</v>
      </c>
      <c r="BK47" s="75">
        <f t="shared" si="24"/>
        <v>0</v>
      </c>
      <c r="BL47" s="75">
        <f t="shared" si="24"/>
        <v>0</v>
      </c>
      <c r="BM47" s="35"/>
      <c r="BN47" s="52"/>
      <c r="BO47" s="323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</row>
    <row r="48" spans="1:107" s="36" customFormat="1" ht="15" customHeight="1" thickBot="1" x14ac:dyDescent="0.25">
      <c r="A48" s="34" t="s">
        <v>29</v>
      </c>
      <c r="B48" s="66">
        <f t="shared" ref="B48:K48" si="25">AVERAGE(B45,B47)</f>
        <v>0</v>
      </c>
      <c r="C48" s="66">
        <f t="shared" si="25"/>
        <v>0</v>
      </c>
      <c r="D48" s="66">
        <f t="shared" si="25"/>
        <v>0</v>
      </c>
      <c r="E48" s="66">
        <f>AVERAGE(E45,E47)</f>
        <v>0</v>
      </c>
      <c r="F48" s="66">
        <f t="shared" si="25"/>
        <v>0</v>
      </c>
      <c r="G48" s="66">
        <f>AVERAGE(G45,G47)</f>
        <v>0</v>
      </c>
      <c r="H48" s="66">
        <f t="shared" si="25"/>
        <v>0</v>
      </c>
      <c r="I48" s="66">
        <f t="shared" si="25"/>
        <v>0</v>
      </c>
      <c r="J48" s="66">
        <f t="shared" si="25"/>
        <v>0</v>
      </c>
      <c r="K48" s="66">
        <f t="shared" si="25"/>
        <v>0</v>
      </c>
      <c r="L48" s="66">
        <f>AVERAGE(L45,L47)</f>
        <v>0</v>
      </c>
      <c r="M48" s="66">
        <f>AVERAGE(M45,M47)</f>
        <v>0</v>
      </c>
      <c r="N48" s="66">
        <f>AVERAGE(N45,N47)</f>
        <v>0</v>
      </c>
      <c r="O48" s="66">
        <f t="shared" ref="O48:BL48" si="26">AVERAGE(O45,O47)</f>
        <v>0</v>
      </c>
      <c r="P48" s="66">
        <f t="shared" si="26"/>
        <v>0</v>
      </c>
      <c r="Q48" s="66">
        <f t="shared" si="26"/>
        <v>0</v>
      </c>
      <c r="R48" s="66">
        <f t="shared" si="26"/>
        <v>0</v>
      </c>
      <c r="S48" s="66">
        <f t="shared" si="26"/>
        <v>0</v>
      </c>
      <c r="T48" s="66">
        <f t="shared" si="26"/>
        <v>0</v>
      </c>
      <c r="U48" s="66">
        <f t="shared" si="26"/>
        <v>0</v>
      </c>
      <c r="V48" s="66">
        <f t="shared" si="26"/>
        <v>0</v>
      </c>
      <c r="W48" s="66">
        <f t="shared" si="26"/>
        <v>0</v>
      </c>
      <c r="X48" s="66">
        <f t="shared" si="26"/>
        <v>0</v>
      </c>
      <c r="Y48" s="66">
        <f t="shared" si="26"/>
        <v>0</v>
      </c>
      <c r="Z48" s="66">
        <f t="shared" si="26"/>
        <v>0</v>
      </c>
      <c r="AA48" s="66">
        <f t="shared" si="26"/>
        <v>0</v>
      </c>
      <c r="AB48" s="66">
        <f t="shared" si="26"/>
        <v>0</v>
      </c>
      <c r="AC48" s="66">
        <f t="shared" si="26"/>
        <v>0</v>
      </c>
      <c r="AD48" s="66">
        <f t="shared" si="26"/>
        <v>0</v>
      </c>
      <c r="AE48" s="66">
        <f t="shared" si="26"/>
        <v>0</v>
      </c>
      <c r="AF48" s="66">
        <f t="shared" si="26"/>
        <v>0</v>
      </c>
      <c r="AG48" s="66">
        <f t="shared" si="26"/>
        <v>0</v>
      </c>
      <c r="AH48" s="66">
        <f t="shared" si="26"/>
        <v>0</v>
      </c>
      <c r="AI48" s="66">
        <f t="shared" si="26"/>
        <v>0</v>
      </c>
      <c r="AJ48" s="66">
        <f t="shared" si="26"/>
        <v>0</v>
      </c>
      <c r="AK48" s="66">
        <f t="shared" si="26"/>
        <v>0</v>
      </c>
      <c r="AL48" s="66">
        <f t="shared" si="26"/>
        <v>0</v>
      </c>
      <c r="AM48" s="66">
        <f t="shared" si="26"/>
        <v>0</v>
      </c>
      <c r="AN48" s="66">
        <f t="shared" si="26"/>
        <v>0</v>
      </c>
      <c r="AO48" s="66">
        <f t="shared" si="26"/>
        <v>0</v>
      </c>
      <c r="AP48" s="66">
        <f t="shared" si="26"/>
        <v>0</v>
      </c>
      <c r="AQ48" s="66">
        <f t="shared" si="26"/>
        <v>0</v>
      </c>
      <c r="AR48" s="66">
        <f t="shared" si="26"/>
        <v>0</v>
      </c>
      <c r="AS48" s="66">
        <f t="shared" si="26"/>
        <v>0</v>
      </c>
      <c r="AT48" s="66">
        <f t="shared" si="26"/>
        <v>0</v>
      </c>
      <c r="AU48" s="66">
        <f t="shared" si="26"/>
        <v>0</v>
      </c>
      <c r="AV48" s="66">
        <f t="shared" si="26"/>
        <v>0</v>
      </c>
      <c r="AW48" s="66">
        <f t="shared" si="26"/>
        <v>0</v>
      </c>
      <c r="AX48" s="66">
        <f t="shared" si="26"/>
        <v>0</v>
      </c>
      <c r="AY48" s="66">
        <f t="shared" si="26"/>
        <v>0</v>
      </c>
      <c r="AZ48" s="66">
        <f t="shared" si="26"/>
        <v>0</v>
      </c>
      <c r="BA48" s="66">
        <f t="shared" si="26"/>
        <v>0</v>
      </c>
      <c r="BB48" s="66">
        <f t="shared" si="26"/>
        <v>0</v>
      </c>
      <c r="BC48" s="66">
        <f t="shared" si="26"/>
        <v>0</v>
      </c>
      <c r="BD48" s="66">
        <f t="shared" si="26"/>
        <v>0</v>
      </c>
      <c r="BE48" s="66">
        <f t="shared" si="26"/>
        <v>0</v>
      </c>
      <c r="BF48" s="66">
        <f t="shared" si="26"/>
        <v>0</v>
      </c>
      <c r="BG48" s="66">
        <f t="shared" si="26"/>
        <v>0</v>
      </c>
      <c r="BH48" s="66">
        <f t="shared" si="26"/>
        <v>0</v>
      </c>
      <c r="BI48" s="66">
        <f t="shared" si="26"/>
        <v>0</v>
      </c>
      <c r="BJ48" s="66">
        <f t="shared" si="26"/>
        <v>0</v>
      </c>
      <c r="BK48" s="66">
        <f t="shared" si="26"/>
        <v>0</v>
      </c>
      <c r="BL48" s="66">
        <f t="shared" si="26"/>
        <v>0</v>
      </c>
      <c r="BM48" s="35"/>
      <c r="BN48" s="52"/>
      <c r="BO48" s="323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</row>
    <row r="49" spans="1:107" s="36" customFormat="1" ht="15" customHeight="1" thickTop="1" x14ac:dyDescent="0.2">
      <c r="A49" s="79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35"/>
      <c r="BN49" s="52"/>
      <c r="BO49" s="323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</row>
    <row r="50" spans="1:107" s="71" customFormat="1" ht="15" customHeight="1" x14ac:dyDescent="0.2">
      <c r="A50" s="318" t="s">
        <v>73</v>
      </c>
      <c r="B50" s="69">
        <f>B22-B36-B42-B48</f>
        <v>0</v>
      </c>
      <c r="C50" s="69">
        <f t="shared" ref="C50:BH50" si="27">C22-C36-C42-C48</f>
        <v>0</v>
      </c>
      <c r="D50" s="69">
        <f t="shared" si="27"/>
        <v>0</v>
      </c>
      <c r="E50" s="69">
        <f t="shared" si="27"/>
        <v>0</v>
      </c>
      <c r="F50" s="69">
        <f t="shared" si="27"/>
        <v>0</v>
      </c>
      <c r="G50" s="69">
        <f t="shared" si="27"/>
        <v>0</v>
      </c>
      <c r="H50" s="69">
        <f t="shared" si="27"/>
        <v>0</v>
      </c>
      <c r="I50" s="69">
        <f t="shared" si="27"/>
        <v>0</v>
      </c>
      <c r="J50" s="69">
        <f t="shared" si="27"/>
        <v>0</v>
      </c>
      <c r="K50" s="69">
        <f t="shared" si="27"/>
        <v>0</v>
      </c>
      <c r="L50" s="69">
        <f t="shared" si="27"/>
        <v>0</v>
      </c>
      <c r="M50" s="69">
        <f t="shared" si="27"/>
        <v>0</v>
      </c>
      <c r="N50" s="69">
        <f t="shared" si="27"/>
        <v>0</v>
      </c>
      <c r="O50" s="69">
        <f t="shared" si="27"/>
        <v>0</v>
      </c>
      <c r="P50" s="69">
        <f t="shared" si="27"/>
        <v>0</v>
      </c>
      <c r="Q50" s="69">
        <f t="shared" si="27"/>
        <v>0</v>
      </c>
      <c r="R50" s="69">
        <f t="shared" si="27"/>
        <v>0</v>
      </c>
      <c r="S50" s="69">
        <f t="shared" si="27"/>
        <v>0</v>
      </c>
      <c r="T50" s="69">
        <f t="shared" si="27"/>
        <v>0</v>
      </c>
      <c r="U50" s="69">
        <f t="shared" si="27"/>
        <v>0</v>
      </c>
      <c r="V50" s="69">
        <f t="shared" si="27"/>
        <v>0</v>
      </c>
      <c r="W50" s="69">
        <f t="shared" si="27"/>
        <v>0</v>
      </c>
      <c r="X50" s="69">
        <f t="shared" si="27"/>
        <v>0</v>
      </c>
      <c r="Y50" s="69">
        <f t="shared" si="27"/>
        <v>0</v>
      </c>
      <c r="Z50" s="69">
        <f t="shared" si="27"/>
        <v>0</v>
      </c>
      <c r="AA50" s="69">
        <f t="shared" si="27"/>
        <v>0</v>
      </c>
      <c r="AB50" s="69">
        <f t="shared" si="27"/>
        <v>0</v>
      </c>
      <c r="AC50" s="69">
        <f t="shared" si="27"/>
        <v>0</v>
      </c>
      <c r="AD50" s="69">
        <f t="shared" si="27"/>
        <v>0</v>
      </c>
      <c r="AE50" s="69">
        <f t="shared" si="27"/>
        <v>0</v>
      </c>
      <c r="AF50" s="69">
        <f t="shared" si="27"/>
        <v>0</v>
      </c>
      <c r="AG50" s="69">
        <f t="shared" si="27"/>
        <v>0</v>
      </c>
      <c r="AH50" s="69">
        <f t="shared" si="27"/>
        <v>0</v>
      </c>
      <c r="AI50" s="69">
        <f t="shared" si="27"/>
        <v>0</v>
      </c>
      <c r="AJ50" s="69">
        <f t="shared" si="27"/>
        <v>0</v>
      </c>
      <c r="AK50" s="69">
        <f t="shared" si="27"/>
        <v>0</v>
      </c>
      <c r="AL50" s="69">
        <f t="shared" si="27"/>
        <v>0</v>
      </c>
      <c r="AM50" s="69">
        <f t="shared" si="27"/>
        <v>0</v>
      </c>
      <c r="AN50" s="69">
        <f t="shared" si="27"/>
        <v>0</v>
      </c>
      <c r="AO50" s="69">
        <f t="shared" si="27"/>
        <v>0</v>
      </c>
      <c r="AP50" s="69">
        <f t="shared" si="27"/>
        <v>0</v>
      </c>
      <c r="AQ50" s="69">
        <f t="shared" si="27"/>
        <v>0</v>
      </c>
      <c r="AR50" s="69">
        <f t="shared" si="27"/>
        <v>0</v>
      </c>
      <c r="AS50" s="69">
        <f t="shared" si="27"/>
        <v>0</v>
      </c>
      <c r="AT50" s="69">
        <f t="shared" si="27"/>
        <v>0</v>
      </c>
      <c r="AU50" s="69">
        <f t="shared" si="27"/>
        <v>0</v>
      </c>
      <c r="AV50" s="69">
        <f t="shared" si="27"/>
        <v>0</v>
      </c>
      <c r="AW50" s="69">
        <f t="shared" si="27"/>
        <v>0</v>
      </c>
      <c r="AX50" s="69">
        <f t="shared" si="27"/>
        <v>0</v>
      </c>
      <c r="AY50" s="69">
        <f t="shared" si="27"/>
        <v>0</v>
      </c>
      <c r="AZ50" s="69">
        <f t="shared" si="27"/>
        <v>0</v>
      </c>
      <c r="BA50" s="69">
        <f t="shared" si="27"/>
        <v>0</v>
      </c>
      <c r="BB50" s="69">
        <f t="shared" si="27"/>
        <v>0</v>
      </c>
      <c r="BC50" s="69">
        <f>BC22-BC36-BC42-BC48</f>
        <v>0</v>
      </c>
      <c r="BD50" s="69">
        <f>BD22-BD36-BD42-BD48</f>
        <v>0</v>
      </c>
      <c r="BE50" s="69">
        <f t="shared" si="27"/>
        <v>0</v>
      </c>
      <c r="BF50" s="69">
        <f t="shared" si="27"/>
        <v>0</v>
      </c>
      <c r="BG50" s="69">
        <f t="shared" si="27"/>
        <v>0</v>
      </c>
      <c r="BH50" s="69">
        <f t="shared" si="27"/>
        <v>0</v>
      </c>
      <c r="BI50" s="69">
        <f>BI22-BI36-BI42-BI48</f>
        <v>0</v>
      </c>
      <c r="BJ50" s="69">
        <f>BJ22-BJ36-BJ42-BJ48</f>
        <v>0</v>
      </c>
      <c r="BK50" s="69">
        <f>BK22-BK36-BK42-BK48</f>
        <v>0</v>
      </c>
      <c r="BL50" s="69">
        <f>BL22-BL36-BL42-BL48</f>
        <v>0</v>
      </c>
      <c r="BM50" s="110"/>
      <c r="BN50" s="72"/>
      <c r="BO50" s="324"/>
    </row>
    <row r="51" spans="1:107" s="36" customFormat="1" ht="15" customHeight="1" x14ac:dyDescent="0.2">
      <c r="A51" s="67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35"/>
      <c r="BN51" s="52"/>
      <c r="BO51" s="323"/>
    </row>
    <row r="52" spans="1:107" s="71" customFormat="1" ht="15" customHeight="1" x14ac:dyDescent="0.2">
      <c r="A52" s="77" t="s">
        <v>54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110"/>
      <c r="BN52" s="69"/>
      <c r="BO52" s="324"/>
    </row>
    <row r="53" spans="1:107" s="36" customFormat="1" ht="15" customHeight="1" x14ac:dyDescent="0.2">
      <c r="A53" s="35" t="s">
        <v>70</v>
      </c>
      <c r="B53" s="78">
        <f>(+B33-B114)*'Assumptions (Inputs)'!$E$31/'Assumptions (Inputs)'!$E$30</f>
        <v>0</v>
      </c>
      <c r="C53" s="78">
        <f>(+C33-C114)*'Assumptions (Inputs)'!$E$31/'Assumptions (Inputs)'!$E$30</f>
        <v>0</v>
      </c>
      <c r="D53" s="78">
        <f>(+D33-D114)*'Assumptions (Inputs)'!$E$31/'Assumptions (Inputs)'!$E$30</f>
        <v>0</v>
      </c>
      <c r="E53" s="78">
        <f>(+E33-E114)*'Assumptions (Inputs)'!$E$31/'Assumptions (Inputs)'!$E$30</f>
        <v>0</v>
      </c>
      <c r="F53" s="78">
        <f>(+F33-F114)*'Assumptions (Inputs)'!$E$31/'Assumptions (Inputs)'!$E$30</f>
        <v>0</v>
      </c>
      <c r="G53" s="78">
        <f>(+G33-G114)*'Assumptions (Inputs)'!$E$31/'Assumptions (Inputs)'!$E$30</f>
        <v>0</v>
      </c>
      <c r="H53" s="78">
        <f>(+H33-H114)*'Assumptions (Inputs)'!$E$31/'Assumptions (Inputs)'!$E$30</f>
        <v>0</v>
      </c>
      <c r="I53" s="78">
        <f>(+I33-I114)*'Assumptions (Inputs)'!$E$31/'Assumptions (Inputs)'!$E$30</f>
        <v>0</v>
      </c>
      <c r="J53" s="78">
        <f>(+J33-J114)*'Assumptions (Inputs)'!$E$31/'Assumptions (Inputs)'!$E$30</f>
        <v>0</v>
      </c>
      <c r="K53" s="78">
        <f>(+K33-K114)*'Assumptions (Inputs)'!$E$31/'Assumptions (Inputs)'!$E$30</f>
        <v>0</v>
      </c>
      <c r="L53" s="78">
        <f>(+L33-L114)*'Assumptions (Inputs)'!$E$31/'Assumptions (Inputs)'!$E$30</f>
        <v>0</v>
      </c>
      <c r="M53" s="78">
        <f>(+M33-M114)*'Assumptions (Inputs)'!$E$31/'Assumptions (Inputs)'!$E$30</f>
        <v>0</v>
      </c>
      <c r="N53" s="78">
        <f>(+N33-N114)*'Assumptions (Inputs)'!$E$31/'Assumptions (Inputs)'!$E$30</f>
        <v>0</v>
      </c>
      <c r="O53" s="78">
        <f>(+O33-O114)*'Assumptions (Inputs)'!$E$31/'Assumptions (Inputs)'!$E$30</f>
        <v>0</v>
      </c>
      <c r="P53" s="78">
        <f>(+P33-P114)*'Assumptions (Inputs)'!$E$31/'Assumptions (Inputs)'!$E$30</f>
        <v>0</v>
      </c>
      <c r="Q53" s="78">
        <f>(+Q33-Q114)*'Assumptions (Inputs)'!$E$31/'Assumptions (Inputs)'!$E$30</f>
        <v>0</v>
      </c>
      <c r="R53" s="78">
        <f>(+R33-R114)*'Assumptions (Inputs)'!$E$31/'Assumptions (Inputs)'!$E$30</f>
        <v>0</v>
      </c>
      <c r="S53" s="78">
        <f>(+S33-S114)*'Assumptions (Inputs)'!$E$31/'Assumptions (Inputs)'!$E$30</f>
        <v>0</v>
      </c>
      <c r="T53" s="78">
        <f>(+T33-T114)*'Assumptions (Inputs)'!$E$31/'Assumptions (Inputs)'!$E$30</f>
        <v>0</v>
      </c>
      <c r="U53" s="78">
        <f>(+U33-U114)*'Assumptions (Inputs)'!$E$31/'Assumptions (Inputs)'!$E$30</f>
        <v>0</v>
      </c>
      <c r="V53" s="78">
        <f>(+V33-V114)*'Assumptions (Inputs)'!$E$31/'Assumptions (Inputs)'!$E$30</f>
        <v>0</v>
      </c>
      <c r="W53" s="78">
        <f>(+W33-W114)*'Assumptions (Inputs)'!$E$31/'Assumptions (Inputs)'!$E$30</f>
        <v>0</v>
      </c>
      <c r="X53" s="78">
        <f>(+X33-X114)*'Assumptions (Inputs)'!$E$31/'Assumptions (Inputs)'!$E$30</f>
        <v>0</v>
      </c>
      <c r="Y53" s="78">
        <f>(+Y33-Y114)*'Assumptions (Inputs)'!$E$31/'Assumptions (Inputs)'!$E$30</f>
        <v>0</v>
      </c>
      <c r="Z53" s="78">
        <f>(+Z33-Z114)*'Assumptions (Inputs)'!$E$31/'Assumptions (Inputs)'!$E$30</f>
        <v>0</v>
      </c>
      <c r="AA53" s="78">
        <f>(+AA33-AA114)*'Assumptions (Inputs)'!$E$31/'Assumptions (Inputs)'!$E$30</f>
        <v>0</v>
      </c>
      <c r="AB53" s="78">
        <f>(+AB33-AB114)*'Assumptions (Inputs)'!$E$31/'Assumptions (Inputs)'!$E$30</f>
        <v>0</v>
      </c>
      <c r="AC53" s="78">
        <f>(+AC33-AC114)*'Assumptions (Inputs)'!$E$31/'Assumptions (Inputs)'!$E$30</f>
        <v>0</v>
      </c>
      <c r="AD53" s="78">
        <f>(+AD33-AD114)*'Assumptions (Inputs)'!$E$31/'Assumptions (Inputs)'!$E$30</f>
        <v>0</v>
      </c>
      <c r="AE53" s="78">
        <f>(+AE33-AE114)*'Assumptions (Inputs)'!$E$31/'Assumptions (Inputs)'!$E$30</f>
        <v>0</v>
      </c>
      <c r="AF53" s="78">
        <f>(+AF33-AF114)*'Assumptions (Inputs)'!$E$31/'Assumptions (Inputs)'!$E$30</f>
        <v>0</v>
      </c>
      <c r="AG53" s="78">
        <f>(+AG33-AG114)*'Assumptions (Inputs)'!$E$31/'Assumptions (Inputs)'!$E$30</f>
        <v>0</v>
      </c>
      <c r="AH53" s="78">
        <f>(+AH33-AH114)*'Assumptions (Inputs)'!$E$31/'Assumptions (Inputs)'!$E$30</f>
        <v>0</v>
      </c>
      <c r="AI53" s="78">
        <f>(+AI33-AI114)*'Assumptions (Inputs)'!$E$31/'Assumptions (Inputs)'!$E$30</f>
        <v>0</v>
      </c>
      <c r="AJ53" s="78">
        <f>(+AJ33-AJ114)*'Assumptions (Inputs)'!$E$31/'Assumptions (Inputs)'!$E$30</f>
        <v>0</v>
      </c>
      <c r="AK53" s="78">
        <f>(+AK33-AK114)*'Assumptions (Inputs)'!$E$31/'Assumptions (Inputs)'!$E$30</f>
        <v>0</v>
      </c>
      <c r="AL53" s="78">
        <f>(+AL33-AL114)*'Assumptions (Inputs)'!$E$31/'Assumptions (Inputs)'!$E$30</f>
        <v>0</v>
      </c>
      <c r="AM53" s="78">
        <f>(+AM33-AM114)*'Assumptions (Inputs)'!$E$31/'Assumptions (Inputs)'!$E$30</f>
        <v>0</v>
      </c>
      <c r="AN53" s="78">
        <f>(+AN33-AN114)*'Assumptions (Inputs)'!$E$31/'Assumptions (Inputs)'!$E$30</f>
        <v>0</v>
      </c>
      <c r="AO53" s="78">
        <f>(+AO33-AO114)*'Assumptions (Inputs)'!$E$31/'Assumptions (Inputs)'!$E$30</f>
        <v>0</v>
      </c>
      <c r="AP53" s="78">
        <f>(+AP33-AP114)*'Assumptions (Inputs)'!$E$31/'Assumptions (Inputs)'!$E$30</f>
        <v>0</v>
      </c>
      <c r="AQ53" s="78">
        <f>(+AQ33-AQ114)*'Assumptions (Inputs)'!$E$31/'Assumptions (Inputs)'!$E$30</f>
        <v>0</v>
      </c>
      <c r="AR53" s="78">
        <f>(+AR33-AR114)*'Assumptions (Inputs)'!$E$31/'Assumptions (Inputs)'!$E$30</f>
        <v>0</v>
      </c>
      <c r="AS53" s="78">
        <f>(+AS33-AS114)*'Assumptions (Inputs)'!$E$31/'Assumptions (Inputs)'!$E$30</f>
        <v>0</v>
      </c>
      <c r="AT53" s="78">
        <f>(+AT33-AT114)*'Assumptions (Inputs)'!$E$31/'Assumptions (Inputs)'!$E$30</f>
        <v>0</v>
      </c>
      <c r="AU53" s="78">
        <f>(+AU33-AU114)*'Assumptions (Inputs)'!$E$31/'Assumptions (Inputs)'!$E$30</f>
        <v>0</v>
      </c>
      <c r="AV53" s="78">
        <f>(+AV33-AV114)*'Assumptions (Inputs)'!$E$31/'Assumptions (Inputs)'!$E$30</f>
        <v>0</v>
      </c>
      <c r="AW53" s="78">
        <f>(+AW33-AW114)*'Assumptions (Inputs)'!$E$31/'Assumptions (Inputs)'!$E$30</f>
        <v>0</v>
      </c>
      <c r="AX53" s="78">
        <f>(+AX33-AX114)*'Assumptions (Inputs)'!$E$31/'Assumptions (Inputs)'!$E$30</f>
        <v>0</v>
      </c>
      <c r="AY53" s="78">
        <f>(+AY33-AY114)*'Assumptions (Inputs)'!$E$31/'Assumptions (Inputs)'!$E$30</f>
        <v>0</v>
      </c>
      <c r="AZ53" s="78">
        <f>(+AZ33-AZ114)*'Assumptions (Inputs)'!$E$31/'Assumptions (Inputs)'!$E$30</f>
        <v>0</v>
      </c>
      <c r="BA53" s="78">
        <f>(+BA33-BA114)*'Assumptions (Inputs)'!$E$31/'Assumptions (Inputs)'!$E$30</f>
        <v>0</v>
      </c>
      <c r="BB53" s="78">
        <f>(+BB33-BB114)*'Assumptions (Inputs)'!$E$31/'Assumptions (Inputs)'!$E$30</f>
        <v>0</v>
      </c>
      <c r="BC53" s="78">
        <f>(+BC33-BC114)*'Assumptions (Inputs)'!$E$31/'Assumptions (Inputs)'!$E$30</f>
        <v>0</v>
      </c>
      <c r="BD53" s="78">
        <f>(+BD33-BD114)*'Assumptions (Inputs)'!$E$31/'Assumptions (Inputs)'!$E$30</f>
        <v>0</v>
      </c>
      <c r="BE53" s="78">
        <f>(+BE33-BE114)*'Assumptions (Inputs)'!$E$31/'Assumptions (Inputs)'!$E$30</f>
        <v>0</v>
      </c>
      <c r="BF53" s="78">
        <f>(+BF33-BF114)*'Assumptions (Inputs)'!$E$31/'Assumptions (Inputs)'!$E$30</f>
        <v>0</v>
      </c>
      <c r="BG53" s="78">
        <f>(+BG33-BG114)*'Assumptions (Inputs)'!$E$31/'Assumptions (Inputs)'!$E$30</f>
        <v>0</v>
      </c>
      <c r="BH53" s="78">
        <f>(+BH33-BH114)*'Assumptions (Inputs)'!$E$31/'Assumptions (Inputs)'!$E$30</f>
        <v>0</v>
      </c>
      <c r="BI53" s="78">
        <f>(+BI33-BI114)*'Assumptions (Inputs)'!$E$31/'Assumptions (Inputs)'!$E$30</f>
        <v>0</v>
      </c>
      <c r="BJ53" s="78">
        <f>(+BJ33-BJ114)*'Assumptions (Inputs)'!$E$31/'Assumptions (Inputs)'!$E$30</f>
        <v>0</v>
      </c>
      <c r="BK53" s="78">
        <f>(+BK33-BK114)*'Assumptions (Inputs)'!$E$31/'Assumptions (Inputs)'!$E$30</f>
        <v>0</v>
      </c>
      <c r="BL53" s="78">
        <f>(+BL33-BL114)*'Assumptions (Inputs)'!$E$31/'Assumptions (Inputs)'!$E$30</f>
        <v>0</v>
      </c>
      <c r="BM53" s="96"/>
      <c r="BN53" s="72">
        <f>SUM(B53:BM53)</f>
        <v>0</v>
      </c>
      <c r="BO53" s="329"/>
    </row>
    <row r="54" spans="1:107" s="36" customFormat="1" ht="15" customHeight="1" x14ac:dyDescent="0.2">
      <c r="A54" s="34" t="s">
        <v>53</v>
      </c>
      <c r="B54" s="72">
        <f t="shared" ref="B54:BL54" si="28">B33</f>
        <v>0</v>
      </c>
      <c r="C54" s="72">
        <f t="shared" si="28"/>
        <v>0</v>
      </c>
      <c r="D54" s="72">
        <f t="shared" si="28"/>
        <v>0</v>
      </c>
      <c r="E54" s="72">
        <f t="shared" si="28"/>
        <v>0</v>
      </c>
      <c r="F54" s="72">
        <f t="shared" si="28"/>
        <v>0</v>
      </c>
      <c r="G54" s="72">
        <f t="shared" si="28"/>
        <v>0</v>
      </c>
      <c r="H54" s="72">
        <f t="shared" si="28"/>
        <v>0</v>
      </c>
      <c r="I54" s="72">
        <f t="shared" si="28"/>
        <v>0</v>
      </c>
      <c r="J54" s="72">
        <f t="shared" si="28"/>
        <v>0</v>
      </c>
      <c r="K54" s="72">
        <f t="shared" si="28"/>
        <v>0</v>
      </c>
      <c r="L54" s="72">
        <f t="shared" si="28"/>
        <v>0</v>
      </c>
      <c r="M54" s="72">
        <f t="shared" si="28"/>
        <v>0</v>
      </c>
      <c r="N54" s="72">
        <f t="shared" si="28"/>
        <v>0</v>
      </c>
      <c r="O54" s="72">
        <f t="shared" si="28"/>
        <v>0</v>
      </c>
      <c r="P54" s="72">
        <f t="shared" si="28"/>
        <v>0</v>
      </c>
      <c r="Q54" s="72">
        <f t="shared" si="28"/>
        <v>0</v>
      </c>
      <c r="R54" s="72">
        <f t="shared" si="28"/>
        <v>0</v>
      </c>
      <c r="S54" s="72">
        <f t="shared" si="28"/>
        <v>0</v>
      </c>
      <c r="T54" s="72">
        <f t="shared" si="28"/>
        <v>0</v>
      </c>
      <c r="U54" s="72">
        <f t="shared" si="28"/>
        <v>0</v>
      </c>
      <c r="V54" s="72">
        <f t="shared" si="28"/>
        <v>0</v>
      </c>
      <c r="W54" s="72">
        <f t="shared" si="28"/>
        <v>0</v>
      </c>
      <c r="X54" s="72">
        <f t="shared" si="28"/>
        <v>0</v>
      </c>
      <c r="Y54" s="72">
        <f t="shared" si="28"/>
        <v>0</v>
      </c>
      <c r="Z54" s="72">
        <f t="shared" si="28"/>
        <v>0</v>
      </c>
      <c r="AA54" s="72">
        <f t="shared" si="28"/>
        <v>0</v>
      </c>
      <c r="AB54" s="72">
        <f t="shared" si="28"/>
        <v>0</v>
      </c>
      <c r="AC54" s="72">
        <f t="shared" si="28"/>
        <v>0</v>
      </c>
      <c r="AD54" s="72">
        <f t="shared" si="28"/>
        <v>0</v>
      </c>
      <c r="AE54" s="72">
        <f t="shared" si="28"/>
        <v>0</v>
      </c>
      <c r="AF54" s="72">
        <f t="shared" si="28"/>
        <v>0</v>
      </c>
      <c r="AG54" s="72">
        <f t="shared" si="28"/>
        <v>0</v>
      </c>
      <c r="AH54" s="72">
        <f t="shared" si="28"/>
        <v>0</v>
      </c>
      <c r="AI54" s="72">
        <f t="shared" si="28"/>
        <v>0</v>
      </c>
      <c r="AJ54" s="72">
        <f t="shared" si="28"/>
        <v>0</v>
      </c>
      <c r="AK54" s="72">
        <f t="shared" si="28"/>
        <v>0</v>
      </c>
      <c r="AL54" s="72">
        <f t="shared" si="28"/>
        <v>0</v>
      </c>
      <c r="AM54" s="72">
        <f t="shared" si="28"/>
        <v>0</v>
      </c>
      <c r="AN54" s="72">
        <f t="shared" si="28"/>
        <v>0</v>
      </c>
      <c r="AO54" s="72">
        <f t="shared" si="28"/>
        <v>0</v>
      </c>
      <c r="AP54" s="72">
        <f t="shared" si="28"/>
        <v>0</v>
      </c>
      <c r="AQ54" s="72">
        <f t="shared" si="28"/>
        <v>0</v>
      </c>
      <c r="AR54" s="72">
        <f t="shared" si="28"/>
        <v>0</v>
      </c>
      <c r="AS54" s="72">
        <f t="shared" si="28"/>
        <v>0</v>
      </c>
      <c r="AT54" s="72">
        <f t="shared" si="28"/>
        <v>0</v>
      </c>
      <c r="AU54" s="72">
        <f t="shared" si="28"/>
        <v>0</v>
      </c>
      <c r="AV54" s="72">
        <f t="shared" si="28"/>
        <v>0</v>
      </c>
      <c r="AW54" s="72">
        <f t="shared" si="28"/>
        <v>0</v>
      </c>
      <c r="AX54" s="72">
        <f t="shared" si="28"/>
        <v>0</v>
      </c>
      <c r="AY54" s="72">
        <f t="shared" si="28"/>
        <v>0</v>
      </c>
      <c r="AZ54" s="72">
        <f t="shared" si="28"/>
        <v>0</v>
      </c>
      <c r="BA54" s="72">
        <f t="shared" si="28"/>
        <v>0</v>
      </c>
      <c r="BB54" s="72">
        <f t="shared" si="28"/>
        <v>0</v>
      </c>
      <c r="BC54" s="72">
        <f t="shared" si="28"/>
        <v>0</v>
      </c>
      <c r="BD54" s="72">
        <f t="shared" si="28"/>
        <v>0</v>
      </c>
      <c r="BE54" s="72">
        <f t="shared" si="28"/>
        <v>0</v>
      </c>
      <c r="BF54" s="72">
        <f t="shared" si="28"/>
        <v>0</v>
      </c>
      <c r="BG54" s="72">
        <f t="shared" si="28"/>
        <v>0</v>
      </c>
      <c r="BH54" s="72">
        <f t="shared" si="28"/>
        <v>0</v>
      </c>
      <c r="BI54" s="72">
        <f t="shared" si="28"/>
        <v>0</v>
      </c>
      <c r="BJ54" s="72">
        <f t="shared" si="28"/>
        <v>0</v>
      </c>
      <c r="BK54" s="72">
        <f t="shared" si="28"/>
        <v>0</v>
      </c>
      <c r="BL54" s="72">
        <f t="shared" si="28"/>
        <v>0</v>
      </c>
      <c r="BM54" s="35"/>
      <c r="BN54" s="72">
        <f>SUM(B54:BM54)</f>
        <v>0</v>
      </c>
      <c r="BO54" s="323"/>
    </row>
    <row r="55" spans="1:107" s="36" customFormat="1" ht="15" customHeight="1" x14ac:dyDescent="0.2">
      <c r="A55" s="34" t="s">
        <v>65</v>
      </c>
      <c r="B55" s="65">
        <f>B21*'Assumptions (Inputs)'!$D$48</f>
        <v>0</v>
      </c>
      <c r="C55" s="65">
        <f>C21*'Assumptions (Inputs)'!$D$48</f>
        <v>0</v>
      </c>
      <c r="D55" s="65">
        <f>D21*'Assumptions (Inputs)'!$D$48</f>
        <v>0</v>
      </c>
      <c r="E55" s="65">
        <f>E21*'Assumptions (Inputs)'!$D$48</f>
        <v>0</v>
      </c>
      <c r="F55" s="65">
        <f>F21*'Assumptions (Inputs)'!$D$48</f>
        <v>0</v>
      </c>
      <c r="G55" s="65">
        <f>G21*'Assumptions (Inputs)'!$D$48</f>
        <v>0</v>
      </c>
      <c r="H55" s="65">
        <f>H21*'Assumptions (Inputs)'!$D$48</f>
        <v>0</v>
      </c>
      <c r="I55" s="65">
        <f>I21*'Assumptions (Inputs)'!$D$48</f>
        <v>0</v>
      </c>
      <c r="J55" s="65">
        <f>J21*'Assumptions (Inputs)'!$D$48</f>
        <v>0</v>
      </c>
      <c r="K55" s="65">
        <f>K21*'Assumptions (Inputs)'!$D$48</f>
        <v>0</v>
      </c>
      <c r="L55" s="65">
        <f>L21*'Assumptions (Inputs)'!$D$48</f>
        <v>0</v>
      </c>
      <c r="M55" s="65">
        <f>M21*'Assumptions (Inputs)'!$D$48</f>
        <v>0</v>
      </c>
      <c r="N55" s="65">
        <f>N21*'Assumptions (Inputs)'!$D$48</f>
        <v>0</v>
      </c>
      <c r="O55" s="65">
        <f>O21*'Assumptions (Inputs)'!$D$48</f>
        <v>0</v>
      </c>
      <c r="P55" s="65">
        <f>P21*'Assumptions (Inputs)'!$D$48</f>
        <v>0</v>
      </c>
      <c r="Q55" s="65">
        <f>Q21*'Assumptions (Inputs)'!$D$48</f>
        <v>0</v>
      </c>
      <c r="R55" s="65">
        <f>R21*'Assumptions (Inputs)'!$D$48</f>
        <v>0</v>
      </c>
      <c r="S55" s="65">
        <f>S21*'Assumptions (Inputs)'!$D$48</f>
        <v>0</v>
      </c>
      <c r="T55" s="65">
        <f>T21*'Assumptions (Inputs)'!$D$48</f>
        <v>0</v>
      </c>
      <c r="U55" s="65">
        <f>U21*'Assumptions (Inputs)'!$D$48</f>
        <v>0</v>
      </c>
      <c r="V55" s="65">
        <f>V21*'Assumptions (Inputs)'!$D$48</f>
        <v>0</v>
      </c>
      <c r="W55" s="65">
        <f>W21*'Assumptions (Inputs)'!$D$48</f>
        <v>0</v>
      </c>
      <c r="X55" s="65">
        <f>X21*'Assumptions (Inputs)'!$D$48</f>
        <v>0</v>
      </c>
      <c r="Y55" s="65">
        <f>Y21*'Assumptions (Inputs)'!$D$48</f>
        <v>0</v>
      </c>
      <c r="Z55" s="65">
        <f>Z21*'Assumptions (Inputs)'!$D$48</f>
        <v>0</v>
      </c>
      <c r="AA55" s="65">
        <f>AA21*'Assumptions (Inputs)'!$D$48</f>
        <v>0</v>
      </c>
      <c r="AB55" s="65">
        <f>AB21*'Assumptions (Inputs)'!$D$48</f>
        <v>0</v>
      </c>
      <c r="AC55" s="65">
        <f>AC21*'Assumptions (Inputs)'!$D$48</f>
        <v>0</v>
      </c>
      <c r="AD55" s="65">
        <f>AD21*'Assumptions (Inputs)'!$D$48</f>
        <v>0</v>
      </c>
      <c r="AE55" s="65">
        <f>AE21*'Assumptions (Inputs)'!$D$48</f>
        <v>0</v>
      </c>
      <c r="AF55" s="65">
        <f>AF21*'Assumptions (Inputs)'!$D$48</f>
        <v>0</v>
      </c>
      <c r="AG55" s="65">
        <f>AG21*'Assumptions (Inputs)'!$D$48</f>
        <v>0</v>
      </c>
      <c r="AH55" s="65">
        <f>AH21*'Assumptions (Inputs)'!$D$48</f>
        <v>0</v>
      </c>
      <c r="AI55" s="65">
        <f>AI21*'Assumptions (Inputs)'!$D$48</f>
        <v>0</v>
      </c>
      <c r="AJ55" s="65">
        <f>AJ21*'Assumptions (Inputs)'!$D$48</f>
        <v>0</v>
      </c>
      <c r="AK55" s="65">
        <f>AK21*'Assumptions (Inputs)'!$D$48</f>
        <v>0</v>
      </c>
      <c r="AL55" s="65">
        <f>AL21*'Assumptions (Inputs)'!$D$48</f>
        <v>0</v>
      </c>
      <c r="AM55" s="65">
        <f>AM21*'Assumptions (Inputs)'!$D$48</f>
        <v>0</v>
      </c>
      <c r="AN55" s="65">
        <f>AN21*'Assumptions (Inputs)'!$D$48</f>
        <v>0</v>
      </c>
      <c r="AO55" s="65">
        <f>AO21*'Assumptions (Inputs)'!$D$48</f>
        <v>0</v>
      </c>
      <c r="AP55" s="65">
        <f>AP21*'Assumptions (Inputs)'!$D$48</f>
        <v>0</v>
      </c>
      <c r="AQ55" s="65">
        <f>AQ21*'Assumptions (Inputs)'!$D$48</f>
        <v>0</v>
      </c>
      <c r="AR55" s="65">
        <f>AR21*'Assumptions (Inputs)'!$D$48</f>
        <v>0</v>
      </c>
      <c r="AS55" s="65">
        <f>AS21*'Assumptions (Inputs)'!$D$48</f>
        <v>0</v>
      </c>
      <c r="AT55" s="65">
        <f>AT21*'Assumptions (Inputs)'!$D$48</f>
        <v>0</v>
      </c>
      <c r="AU55" s="65">
        <f>AU21*'Assumptions (Inputs)'!$D$48</f>
        <v>0</v>
      </c>
      <c r="AV55" s="65">
        <f>AV21*'Assumptions (Inputs)'!$D$48</f>
        <v>0</v>
      </c>
      <c r="AW55" s="65">
        <f>AW21*'Assumptions (Inputs)'!$D$48</f>
        <v>0</v>
      </c>
      <c r="AX55" s="65">
        <f>AX21*'Assumptions (Inputs)'!$D$48</f>
        <v>0</v>
      </c>
      <c r="AY55" s="65">
        <f>AY21*'Assumptions (Inputs)'!$D$48</f>
        <v>0</v>
      </c>
      <c r="AZ55" s="65">
        <f>AZ21*'Assumptions (Inputs)'!$D$48</f>
        <v>0</v>
      </c>
      <c r="BA55" s="65">
        <f>BA21*'Assumptions (Inputs)'!$D$48</f>
        <v>0</v>
      </c>
      <c r="BB55" s="65">
        <f>BB21*'Assumptions (Inputs)'!$D$48</f>
        <v>0</v>
      </c>
      <c r="BC55" s="65">
        <f>BC21*'Assumptions (Inputs)'!$D$48</f>
        <v>0</v>
      </c>
      <c r="BD55" s="65">
        <f>BD21*'Assumptions (Inputs)'!$D$48</f>
        <v>0</v>
      </c>
      <c r="BE55" s="65">
        <f>BE21*'Assumptions (Inputs)'!$D$48</f>
        <v>0</v>
      </c>
      <c r="BF55" s="65">
        <f>BF21*'Assumptions (Inputs)'!$D$48</f>
        <v>0</v>
      </c>
      <c r="BG55" s="65">
        <f>BG21*'Assumptions (Inputs)'!$D$48</f>
        <v>0</v>
      </c>
      <c r="BH55" s="65">
        <f>BH21*'Assumptions (Inputs)'!$D$48</f>
        <v>0</v>
      </c>
      <c r="BI55" s="65">
        <f>BI21*'Assumptions (Inputs)'!$D$48</f>
        <v>0</v>
      </c>
      <c r="BJ55" s="65">
        <f>BJ21*'Assumptions (Inputs)'!$D$48</f>
        <v>0</v>
      </c>
      <c r="BK55" s="65">
        <f>BK21*'Assumptions (Inputs)'!$D$48</f>
        <v>0</v>
      </c>
      <c r="BL55" s="65">
        <f>BL21*'Assumptions (Inputs)'!$D$48</f>
        <v>0</v>
      </c>
      <c r="BM55" s="79"/>
      <c r="BN55" s="72">
        <f>SUM(B55:BM55)</f>
        <v>0</v>
      </c>
      <c r="BO55" s="323"/>
    </row>
    <row r="56" spans="1:107" s="36" customFormat="1" ht="15" customHeight="1" thickBot="1" x14ac:dyDescent="0.25">
      <c r="A56" s="34" t="s">
        <v>100</v>
      </c>
      <c r="B56" s="66">
        <f t="shared" ref="B56:BL56" si="29">SUM(B53:B55)</f>
        <v>0</v>
      </c>
      <c r="C56" s="66">
        <f t="shared" si="29"/>
        <v>0</v>
      </c>
      <c r="D56" s="66">
        <f t="shared" si="29"/>
        <v>0</v>
      </c>
      <c r="E56" s="66">
        <f t="shared" si="29"/>
        <v>0</v>
      </c>
      <c r="F56" s="66">
        <f t="shared" si="29"/>
        <v>0</v>
      </c>
      <c r="G56" s="66">
        <f t="shared" si="29"/>
        <v>0</v>
      </c>
      <c r="H56" s="66">
        <f t="shared" si="29"/>
        <v>0</v>
      </c>
      <c r="I56" s="66">
        <f t="shared" si="29"/>
        <v>0</v>
      </c>
      <c r="J56" s="66">
        <f t="shared" si="29"/>
        <v>0</v>
      </c>
      <c r="K56" s="66">
        <f t="shared" si="29"/>
        <v>0</v>
      </c>
      <c r="L56" s="66">
        <f t="shared" si="29"/>
        <v>0</v>
      </c>
      <c r="M56" s="66">
        <f t="shared" si="29"/>
        <v>0</v>
      </c>
      <c r="N56" s="66">
        <f t="shared" si="29"/>
        <v>0</v>
      </c>
      <c r="O56" s="66">
        <f t="shared" si="29"/>
        <v>0</v>
      </c>
      <c r="P56" s="66">
        <f t="shared" si="29"/>
        <v>0</v>
      </c>
      <c r="Q56" s="66">
        <f t="shared" si="29"/>
        <v>0</v>
      </c>
      <c r="R56" s="66">
        <f t="shared" si="29"/>
        <v>0</v>
      </c>
      <c r="S56" s="66">
        <f t="shared" si="29"/>
        <v>0</v>
      </c>
      <c r="T56" s="66">
        <f t="shared" si="29"/>
        <v>0</v>
      </c>
      <c r="U56" s="66">
        <f t="shared" si="29"/>
        <v>0</v>
      </c>
      <c r="V56" s="66">
        <f t="shared" si="29"/>
        <v>0</v>
      </c>
      <c r="W56" s="66">
        <f t="shared" si="29"/>
        <v>0</v>
      </c>
      <c r="X56" s="66">
        <f t="shared" si="29"/>
        <v>0</v>
      </c>
      <c r="Y56" s="66">
        <f t="shared" si="29"/>
        <v>0</v>
      </c>
      <c r="Z56" s="66">
        <f t="shared" si="29"/>
        <v>0</v>
      </c>
      <c r="AA56" s="66">
        <f t="shared" si="29"/>
        <v>0</v>
      </c>
      <c r="AB56" s="66">
        <f t="shared" si="29"/>
        <v>0</v>
      </c>
      <c r="AC56" s="66">
        <f t="shared" si="29"/>
        <v>0</v>
      </c>
      <c r="AD56" s="66">
        <f t="shared" si="29"/>
        <v>0</v>
      </c>
      <c r="AE56" s="66">
        <f t="shared" si="29"/>
        <v>0</v>
      </c>
      <c r="AF56" s="66">
        <f t="shared" si="29"/>
        <v>0</v>
      </c>
      <c r="AG56" s="66">
        <f t="shared" si="29"/>
        <v>0</v>
      </c>
      <c r="AH56" s="66">
        <f t="shared" si="29"/>
        <v>0</v>
      </c>
      <c r="AI56" s="66">
        <f t="shared" si="29"/>
        <v>0</v>
      </c>
      <c r="AJ56" s="66">
        <f t="shared" si="29"/>
        <v>0</v>
      </c>
      <c r="AK56" s="66">
        <f t="shared" si="29"/>
        <v>0</v>
      </c>
      <c r="AL56" s="66">
        <f t="shared" si="29"/>
        <v>0</v>
      </c>
      <c r="AM56" s="66">
        <f t="shared" si="29"/>
        <v>0</v>
      </c>
      <c r="AN56" s="66">
        <f t="shared" si="29"/>
        <v>0</v>
      </c>
      <c r="AO56" s="66">
        <f t="shared" si="29"/>
        <v>0</v>
      </c>
      <c r="AP56" s="66">
        <f t="shared" si="29"/>
        <v>0</v>
      </c>
      <c r="AQ56" s="66">
        <f t="shared" si="29"/>
        <v>0</v>
      </c>
      <c r="AR56" s="66">
        <f t="shared" si="29"/>
        <v>0</v>
      </c>
      <c r="AS56" s="66">
        <f t="shared" si="29"/>
        <v>0</v>
      </c>
      <c r="AT56" s="66">
        <f t="shared" si="29"/>
        <v>0</v>
      </c>
      <c r="AU56" s="66">
        <f t="shared" si="29"/>
        <v>0</v>
      </c>
      <c r="AV56" s="66">
        <f t="shared" si="29"/>
        <v>0</v>
      </c>
      <c r="AW56" s="66">
        <f t="shared" si="29"/>
        <v>0</v>
      </c>
      <c r="AX56" s="66">
        <f t="shared" si="29"/>
        <v>0</v>
      </c>
      <c r="AY56" s="66">
        <f t="shared" si="29"/>
        <v>0</v>
      </c>
      <c r="AZ56" s="66">
        <f t="shared" si="29"/>
        <v>0</v>
      </c>
      <c r="BA56" s="66">
        <f t="shared" si="29"/>
        <v>0</v>
      </c>
      <c r="BB56" s="66">
        <f t="shared" si="29"/>
        <v>0</v>
      </c>
      <c r="BC56" s="66">
        <f t="shared" si="29"/>
        <v>0</v>
      </c>
      <c r="BD56" s="66">
        <f t="shared" si="29"/>
        <v>0</v>
      </c>
      <c r="BE56" s="66">
        <f t="shared" si="29"/>
        <v>0</v>
      </c>
      <c r="BF56" s="66">
        <f t="shared" si="29"/>
        <v>0</v>
      </c>
      <c r="BG56" s="66">
        <f t="shared" si="29"/>
        <v>0</v>
      </c>
      <c r="BH56" s="66">
        <f t="shared" si="29"/>
        <v>0</v>
      </c>
      <c r="BI56" s="66">
        <f t="shared" si="29"/>
        <v>0</v>
      </c>
      <c r="BJ56" s="66">
        <f t="shared" si="29"/>
        <v>0</v>
      </c>
      <c r="BK56" s="66">
        <f t="shared" si="29"/>
        <v>0</v>
      </c>
      <c r="BL56" s="66">
        <f t="shared" si="29"/>
        <v>0</v>
      </c>
      <c r="BM56" s="35"/>
      <c r="BN56" s="72">
        <f>SUM(B56:BM56)</f>
        <v>0</v>
      </c>
      <c r="BO56" s="323"/>
    </row>
    <row r="57" spans="1:107" s="36" customFormat="1" ht="15" customHeight="1" thickTop="1" x14ac:dyDescent="0.2">
      <c r="A57" s="79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35"/>
      <c r="BN57" s="72"/>
      <c r="BO57" s="323"/>
    </row>
    <row r="58" spans="1:107" s="36" customFormat="1" ht="15" customHeight="1" x14ac:dyDescent="0.2">
      <c r="A58" s="68" t="s">
        <v>45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35"/>
      <c r="BN58" s="72"/>
      <c r="BO58" s="323"/>
    </row>
    <row r="59" spans="1:107" s="36" customFormat="1" ht="15" customHeight="1" x14ac:dyDescent="0.2">
      <c r="A59" s="34" t="s">
        <v>72</v>
      </c>
      <c r="B59" s="72">
        <f t="shared" ref="B59:BL59" si="30">B50</f>
        <v>0</v>
      </c>
      <c r="C59" s="72">
        <f t="shared" si="30"/>
        <v>0</v>
      </c>
      <c r="D59" s="72">
        <f t="shared" si="30"/>
        <v>0</v>
      </c>
      <c r="E59" s="72">
        <f t="shared" si="30"/>
        <v>0</v>
      </c>
      <c r="F59" s="72">
        <f t="shared" si="30"/>
        <v>0</v>
      </c>
      <c r="G59" s="72">
        <f t="shared" si="30"/>
        <v>0</v>
      </c>
      <c r="H59" s="72">
        <f t="shared" si="30"/>
        <v>0</v>
      </c>
      <c r="I59" s="72">
        <f t="shared" si="30"/>
        <v>0</v>
      </c>
      <c r="J59" s="72">
        <f t="shared" si="30"/>
        <v>0</v>
      </c>
      <c r="K59" s="72">
        <f t="shared" si="30"/>
        <v>0</v>
      </c>
      <c r="L59" s="72">
        <f t="shared" si="30"/>
        <v>0</v>
      </c>
      <c r="M59" s="72">
        <f t="shared" si="30"/>
        <v>0</v>
      </c>
      <c r="N59" s="72">
        <f t="shared" si="30"/>
        <v>0</v>
      </c>
      <c r="O59" s="72">
        <f t="shared" si="30"/>
        <v>0</v>
      </c>
      <c r="P59" s="72">
        <f t="shared" si="30"/>
        <v>0</v>
      </c>
      <c r="Q59" s="72">
        <f t="shared" si="30"/>
        <v>0</v>
      </c>
      <c r="R59" s="72">
        <f t="shared" si="30"/>
        <v>0</v>
      </c>
      <c r="S59" s="72">
        <f t="shared" si="30"/>
        <v>0</v>
      </c>
      <c r="T59" s="72">
        <f t="shared" si="30"/>
        <v>0</v>
      </c>
      <c r="U59" s="72">
        <f t="shared" si="30"/>
        <v>0</v>
      </c>
      <c r="V59" s="72">
        <f t="shared" si="30"/>
        <v>0</v>
      </c>
      <c r="W59" s="72">
        <f t="shared" si="30"/>
        <v>0</v>
      </c>
      <c r="X59" s="72">
        <f t="shared" si="30"/>
        <v>0</v>
      </c>
      <c r="Y59" s="72">
        <f t="shared" si="30"/>
        <v>0</v>
      </c>
      <c r="Z59" s="72">
        <f t="shared" si="30"/>
        <v>0</v>
      </c>
      <c r="AA59" s="72">
        <f t="shared" si="30"/>
        <v>0</v>
      </c>
      <c r="AB59" s="72">
        <f t="shared" si="30"/>
        <v>0</v>
      </c>
      <c r="AC59" s="72">
        <f t="shared" si="30"/>
        <v>0</v>
      </c>
      <c r="AD59" s="72">
        <f t="shared" si="30"/>
        <v>0</v>
      </c>
      <c r="AE59" s="72">
        <f t="shared" si="30"/>
        <v>0</v>
      </c>
      <c r="AF59" s="72">
        <f t="shared" si="30"/>
        <v>0</v>
      </c>
      <c r="AG59" s="72">
        <f t="shared" si="30"/>
        <v>0</v>
      </c>
      <c r="AH59" s="72">
        <f t="shared" si="30"/>
        <v>0</v>
      </c>
      <c r="AI59" s="72">
        <f t="shared" si="30"/>
        <v>0</v>
      </c>
      <c r="AJ59" s="72">
        <f t="shared" si="30"/>
        <v>0</v>
      </c>
      <c r="AK59" s="72">
        <f t="shared" si="30"/>
        <v>0</v>
      </c>
      <c r="AL59" s="72">
        <f t="shared" si="30"/>
        <v>0</v>
      </c>
      <c r="AM59" s="72">
        <f t="shared" si="30"/>
        <v>0</v>
      </c>
      <c r="AN59" s="72">
        <f t="shared" si="30"/>
        <v>0</v>
      </c>
      <c r="AO59" s="72">
        <f t="shared" si="30"/>
        <v>0</v>
      </c>
      <c r="AP59" s="72">
        <f t="shared" si="30"/>
        <v>0</v>
      </c>
      <c r="AQ59" s="72">
        <f t="shared" si="30"/>
        <v>0</v>
      </c>
      <c r="AR59" s="72">
        <f t="shared" si="30"/>
        <v>0</v>
      </c>
      <c r="AS59" s="72">
        <f t="shared" si="30"/>
        <v>0</v>
      </c>
      <c r="AT59" s="72">
        <f t="shared" si="30"/>
        <v>0</v>
      </c>
      <c r="AU59" s="72">
        <f t="shared" si="30"/>
        <v>0</v>
      </c>
      <c r="AV59" s="72">
        <f t="shared" si="30"/>
        <v>0</v>
      </c>
      <c r="AW59" s="72">
        <f t="shared" si="30"/>
        <v>0</v>
      </c>
      <c r="AX59" s="72">
        <f t="shared" si="30"/>
        <v>0</v>
      </c>
      <c r="AY59" s="72">
        <f t="shared" si="30"/>
        <v>0</v>
      </c>
      <c r="AZ59" s="72">
        <f t="shared" si="30"/>
        <v>0</v>
      </c>
      <c r="BA59" s="72">
        <f t="shared" si="30"/>
        <v>0</v>
      </c>
      <c r="BB59" s="72">
        <f t="shared" si="30"/>
        <v>0</v>
      </c>
      <c r="BC59" s="72">
        <f t="shared" si="30"/>
        <v>0</v>
      </c>
      <c r="BD59" s="72">
        <f t="shared" si="30"/>
        <v>0</v>
      </c>
      <c r="BE59" s="72">
        <f t="shared" si="30"/>
        <v>0</v>
      </c>
      <c r="BF59" s="72">
        <f t="shared" si="30"/>
        <v>0</v>
      </c>
      <c r="BG59" s="72">
        <f t="shared" si="30"/>
        <v>0</v>
      </c>
      <c r="BH59" s="72">
        <f t="shared" si="30"/>
        <v>0</v>
      </c>
      <c r="BI59" s="72">
        <f t="shared" si="30"/>
        <v>0</v>
      </c>
      <c r="BJ59" s="72">
        <f t="shared" si="30"/>
        <v>0</v>
      </c>
      <c r="BK59" s="72">
        <f t="shared" si="30"/>
        <v>0</v>
      </c>
      <c r="BL59" s="72">
        <f t="shared" si="30"/>
        <v>0</v>
      </c>
      <c r="BM59" s="35"/>
      <c r="BN59" s="72">
        <f>SUM(B59:BM59)</f>
        <v>0</v>
      </c>
      <c r="BO59" s="323"/>
    </row>
    <row r="60" spans="1:107" ht="15" customHeight="1" x14ac:dyDescent="0.2">
      <c r="A60" s="34" t="s">
        <v>46</v>
      </c>
      <c r="B60" s="355">
        <f>'Capital Structure'!$E$16</f>
        <v>9.98E-2</v>
      </c>
      <c r="C60" s="355">
        <f>'Capital Structure'!$E$16</f>
        <v>9.98E-2</v>
      </c>
      <c r="D60" s="355">
        <f>'Capital Structure'!K16</f>
        <v>9.7000000000000003E-2</v>
      </c>
      <c r="E60" s="355">
        <f>D60</f>
        <v>9.7000000000000003E-2</v>
      </c>
      <c r="F60" s="355">
        <f t="shared" ref="F60:BL60" si="31">E60</f>
        <v>9.7000000000000003E-2</v>
      </c>
      <c r="G60" s="355">
        <f t="shared" si="31"/>
        <v>9.7000000000000003E-2</v>
      </c>
      <c r="H60" s="355">
        <f t="shared" si="31"/>
        <v>9.7000000000000003E-2</v>
      </c>
      <c r="I60" s="355">
        <f t="shared" si="31"/>
        <v>9.7000000000000003E-2</v>
      </c>
      <c r="J60" s="355">
        <f t="shared" si="31"/>
        <v>9.7000000000000003E-2</v>
      </c>
      <c r="K60" s="355">
        <f t="shared" si="31"/>
        <v>9.7000000000000003E-2</v>
      </c>
      <c r="L60" s="355">
        <f t="shared" si="31"/>
        <v>9.7000000000000003E-2</v>
      </c>
      <c r="M60" s="355">
        <f t="shared" si="31"/>
        <v>9.7000000000000003E-2</v>
      </c>
      <c r="N60" s="355">
        <f t="shared" si="31"/>
        <v>9.7000000000000003E-2</v>
      </c>
      <c r="O60" s="355">
        <f t="shared" si="31"/>
        <v>9.7000000000000003E-2</v>
      </c>
      <c r="P60" s="355">
        <f t="shared" si="31"/>
        <v>9.7000000000000003E-2</v>
      </c>
      <c r="Q60" s="355">
        <f t="shared" si="31"/>
        <v>9.7000000000000003E-2</v>
      </c>
      <c r="R60" s="355">
        <f t="shared" si="31"/>
        <v>9.7000000000000003E-2</v>
      </c>
      <c r="S60" s="355">
        <f t="shared" si="31"/>
        <v>9.7000000000000003E-2</v>
      </c>
      <c r="T60" s="355">
        <f t="shared" si="31"/>
        <v>9.7000000000000003E-2</v>
      </c>
      <c r="U60" s="355">
        <f t="shared" si="31"/>
        <v>9.7000000000000003E-2</v>
      </c>
      <c r="V60" s="355">
        <f t="shared" si="31"/>
        <v>9.7000000000000003E-2</v>
      </c>
      <c r="W60" s="355">
        <f t="shared" si="31"/>
        <v>9.7000000000000003E-2</v>
      </c>
      <c r="X60" s="355">
        <f t="shared" si="31"/>
        <v>9.7000000000000003E-2</v>
      </c>
      <c r="Y60" s="355">
        <f t="shared" si="31"/>
        <v>9.7000000000000003E-2</v>
      </c>
      <c r="Z60" s="355">
        <f t="shared" si="31"/>
        <v>9.7000000000000003E-2</v>
      </c>
      <c r="AA60" s="355">
        <f t="shared" si="31"/>
        <v>9.7000000000000003E-2</v>
      </c>
      <c r="AB60" s="355">
        <f t="shared" si="31"/>
        <v>9.7000000000000003E-2</v>
      </c>
      <c r="AC60" s="355">
        <f t="shared" si="31"/>
        <v>9.7000000000000003E-2</v>
      </c>
      <c r="AD60" s="355">
        <f t="shared" si="31"/>
        <v>9.7000000000000003E-2</v>
      </c>
      <c r="AE60" s="355">
        <f t="shared" si="31"/>
        <v>9.7000000000000003E-2</v>
      </c>
      <c r="AF60" s="355">
        <f t="shared" si="31"/>
        <v>9.7000000000000003E-2</v>
      </c>
      <c r="AG60" s="355">
        <f t="shared" si="31"/>
        <v>9.7000000000000003E-2</v>
      </c>
      <c r="AH60" s="355">
        <f t="shared" si="31"/>
        <v>9.7000000000000003E-2</v>
      </c>
      <c r="AI60" s="355">
        <f t="shared" si="31"/>
        <v>9.7000000000000003E-2</v>
      </c>
      <c r="AJ60" s="355">
        <f t="shared" si="31"/>
        <v>9.7000000000000003E-2</v>
      </c>
      <c r="AK60" s="355">
        <f t="shared" si="31"/>
        <v>9.7000000000000003E-2</v>
      </c>
      <c r="AL60" s="355">
        <f t="shared" si="31"/>
        <v>9.7000000000000003E-2</v>
      </c>
      <c r="AM60" s="355">
        <f t="shared" si="31"/>
        <v>9.7000000000000003E-2</v>
      </c>
      <c r="AN60" s="355">
        <f t="shared" si="31"/>
        <v>9.7000000000000003E-2</v>
      </c>
      <c r="AO60" s="355">
        <f t="shared" si="31"/>
        <v>9.7000000000000003E-2</v>
      </c>
      <c r="AP60" s="355">
        <f t="shared" si="31"/>
        <v>9.7000000000000003E-2</v>
      </c>
      <c r="AQ60" s="355">
        <f t="shared" si="31"/>
        <v>9.7000000000000003E-2</v>
      </c>
      <c r="AR60" s="355">
        <f t="shared" si="31"/>
        <v>9.7000000000000003E-2</v>
      </c>
      <c r="AS60" s="355">
        <f t="shared" si="31"/>
        <v>9.7000000000000003E-2</v>
      </c>
      <c r="AT60" s="355">
        <f t="shared" si="31"/>
        <v>9.7000000000000003E-2</v>
      </c>
      <c r="AU60" s="355">
        <f t="shared" si="31"/>
        <v>9.7000000000000003E-2</v>
      </c>
      <c r="AV60" s="355">
        <f t="shared" si="31"/>
        <v>9.7000000000000003E-2</v>
      </c>
      <c r="AW60" s="355">
        <f t="shared" si="31"/>
        <v>9.7000000000000003E-2</v>
      </c>
      <c r="AX60" s="355">
        <f t="shared" si="31"/>
        <v>9.7000000000000003E-2</v>
      </c>
      <c r="AY60" s="355">
        <f t="shared" si="31"/>
        <v>9.7000000000000003E-2</v>
      </c>
      <c r="AZ60" s="355">
        <f t="shared" si="31"/>
        <v>9.7000000000000003E-2</v>
      </c>
      <c r="BA60" s="355">
        <f t="shared" si="31"/>
        <v>9.7000000000000003E-2</v>
      </c>
      <c r="BB60" s="355">
        <f t="shared" si="31"/>
        <v>9.7000000000000003E-2</v>
      </c>
      <c r="BC60" s="355">
        <f t="shared" si="31"/>
        <v>9.7000000000000003E-2</v>
      </c>
      <c r="BD60" s="355">
        <f t="shared" si="31"/>
        <v>9.7000000000000003E-2</v>
      </c>
      <c r="BE60" s="355">
        <f t="shared" si="31"/>
        <v>9.7000000000000003E-2</v>
      </c>
      <c r="BF60" s="355">
        <f t="shared" si="31"/>
        <v>9.7000000000000003E-2</v>
      </c>
      <c r="BG60" s="355">
        <f t="shared" si="31"/>
        <v>9.7000000000000003E-2</v>
      </c>
      <c r="BH60" s="355">
        <f t="shared" si="31"/>
        <v>9.7000000000000003E-2</v>
      </c>
      <c r="BI60" s="355">
        <f t="shared" si="31"/>
        <v>9.7000000000000003E-2</v>
      </c>
      <c r="BJ60" s="355">
        <f t="shared" si="31"/>
        <v>9.7000000000000003E-2</v>
      </c>
      <c r="BK60" s="355">
        <f t="shared" si="31"/>
        <v>9.7000000000000003E-2</v>
      </c>
      <c r="BL60" s="355">
        <f t="shared" si="31"/>
        <v>9.7000000000000003E-2</v>
      </c>
      <c r="BM60" s="80"/>
      <c r="BN60" s="72"/>
    </row>
    <row r="61" spans="1:107" s="36" customFormat="1" ht="15" customHeight="1" x14ac:dyDescent="0.2">
      <c r="A61" s="34" t="s">
        <v>47</v>
      </c>
      <c r="B61" s="72">
        <f t="shared" ref="B61:E61" si="32">+B59*B60</f>
        <v>0</v>
      </c>
      <c r="C61" s="72">
        <f t="shared" si="32"/>
        <v>0</v>
      </c>
      <c r="D61" s="72">
        <f t="shared" si="32"/>
        <v>0</v>
      </c>
      <c r="E61" s="72">
        <f t="shared" si="32"/>
        <v>0</v>
      </c>
      <c r="F61" s="72">
        <f>+F59*F60</f>
        <v>0</v>
      </c>
      <c r="G61" s="72">
        <f t="shared" ref="G61:BL61" si="33">+G59*G60</f>
        <v>0</v>
      </c>
      <c r="H61" s="72">
        <f t="shared" si="33"/>
        <v>0</v>
      </c>
      <c r="I61" s="72">
        <f t="shared" si="33"/>
        <v>0</v>
      </c>
      <c r="J61" s="72">
        <f t="shared" si="33"/>
        <v>0</v>
      </c>
      <c r="K61" s="72">
        <f t="shared" si="33"/>
        <v>0</v>
      </c>
      <c r="L61" s="72">
        <f t="shared" si="33"/>
        <v>0</v>
      </c>
      <c r="M61" s="72">
        <f t="shared" si="33"/>
        <v>0</v>
      </c>
      <c r="N61" s="72">
        <f t="shared" si="33"/>
        <v>0</v>
      </c>
      <c r="O61" s="72">
        <f t="shared" si="33"/>
        <v>0</v>
      </c>
      <c r="P61" s="72">
        <f t="shared" si="33"/>
        <v>0</v>
      </c>
      <c r="Q61" s="72">
        <f t="shared" si="33"/>
        <v>0</v>
      </c>
      <c r="R61" s="72">
        <f t="shared" si="33"/>
        <v>0</v>
      </c>
      <c r="S61" s="72">
        <f t="shared" si="33"/>
        <v>0</v>
      </c>
      <c r="T61" s="72">
        <f t="shared" si="33"/>
        <v>0</v>
      </c>
      <c r="U61" s="72">
        <f t="shared" si="33"/>
        <v>0</v>
      </c>
      <c r="V61" s="72">
        <f t="shared" si="33"/>
        <v>0</v>
      </c>
      <c r="W61" s="72">
        <f t="shared" si="33"/>
        <v>0</v>
      </c>
      <c r="X61" s="72">
        <f t="shared" si="33"/>
        <v>0</v>
      </c>
      <c r="Y61" s="72">
        <f t="shared" si="33"/>
        <v>0</v>
      </c>
      <c r="Z61" s="72">
        <f t="shared" si="33"/>
        <v>0</v>
      </c>
      <c r="AA61" s="72">
        <f t="shared" si="33"/>
        <v>0</v>
      </c>
      <c r="AB61" s="72">
        <f t="shared" si="33"/>
        <v>0</v>
      </c>
      <c r="AC61" s="72">
        <f t="shared" si="33"/>
        <v>0</v>
      </c>
      <c r="AD61" s="72">
        <f t="shared" si="33"/>
        <v>0</v>
      </c>
      <c r="AE61" s="72">
        <f t="shared" si="33"/>
        <v>0</v>
      </c>
      <c r="AF61" s="72">
        <f t="shared" si="33"/>
        <v>0</v>
      </c>
      <c r="AG61" s="72">
        <f t="shared" si="33"/>
        <v>0</v>
      </c>
      <c r="AH61" s="72">
        <f t="shared" si="33"/>
        <v>0</v>
      </c>
      <c r="AI61" s="72">
        <f t="shared" si="33"/>
        <v>0</v>
      </c>
      <c r="AJ61" s="72">
        <f t="shared" si="33"/>
        <v>0</v>
      </c>
      <c r="AK61" s="72">
        <f t="shared" si="33"/>
        <v>0</v>
      </c>
      <c r="AL61" s="72">
        <f t="shared" si="33"/>
        <v>0</v>
      </c>
      <c r="AM61" s="72">
        <f t="shared" si="33"/>
        <v>0</v>
      </c>
      <c r="AN61" s="72">
        <f t="shared" si="33"/>
        <v>0</v>
      </c>
      <c r="AO61" s="72">
        <f t="shared" si="33"/>
        <v>0</v>
      </c>
      <c r="AP61" s="72">
        <f t="shared" si="33"/>
        <v>0</v>
      </c>
      <c r="AQ61" s="72">
        <f t="shared" si="33"/>
        <v>0</v>
      </c>
      <c r="AR61" s="72">
        <f t="shared" si="33"/>
        <v>0</v>
      </c>
      <c r="AS61" s="72">
        <f t="shared" si="33"/>
        <v>0</v>
      </c>
      <c r="AT61" s="72">
        <f t="shared" si="33"/>
        <v>0</v>
      </c>
      <c r="AU61" s="72">
        <f t="shared" si="33"/>
        <v>0</v>
      </c>
      <c r="AV61" s="72">
        <f t="shared" si="33"/>
        <v>0</v>
      </c>
      <c r="AW61" s="72">
        <f t="shared" si="33"/>
        <v>0</v>
      </c>
      <c r="AX61" s="72">
        <f t="shared" si="33"/>
        <v>0</v>
      </c>
      <c r="AY61" s="72">
        <f t="shared" si="33"/>
        <v>0</v>
      </c>
      <c r="AZ61" s="72">
        <f t="shared" si="33"/>
        <v>0</v>
      </c>
      <c r="BA61" s="72">
        <f t="shared" si="33"/>
        <v>0</v>
      </c>
      <c r="BB61" s="72">
        <f t="shared" si="33"/>
        <v>0</v>
      </c>
      <c r="BC61" s="72">
        <f t="shared" si="33"/>
        <v>0</v>
      </c>
      <c r="BD61" s="72">
        <f t="shared" si="33"/>
        <v>0</v>
      </c>
      <c r="BE61" s="72">
        <f t="shared" si="33"/>
        <v>0</v>
      </c>
      <c r="BF61" s="72">
        <f t="shared" si="33"/>
        <v>0</v>
      </c>
      <c r="BG61" s="72">
        <f t="shared" si="33"/>
        <v>0</v>
      </c>
      <c r="BH61" s="72">
        <f t="shared" si="33"/>
        <v>0</v>
      </c>
      <c r="BI61" s="72">
        <f t="shared" si="33"/>
        <v>0</v>
      </c>
      <c r="BJ61" s="72">
        <f t="shared" si="33"/>
        <v>0</v>
      </c>
      <c r="BK61" s="72">
        <f t="shared" si="33"/>
        <v>0</v>
      </c>
      <c r="BL61" s="72">
        <f t="shared" si="33"/>
        <v>0</v>
      </c>
      <c r="BM61" s="35"/>
      <c r="BN61" s="72"/>
      <c r="BO61" s="323"/>
    </row>
    <row r="62" spans="1:107" s="36" customFormat="1" ht="15" customHeight="1" x14ac:dyDescent="0.2">
      <c r="A62" s="34" t="s">
        <v>48</v>
      </c>
      <c r="B62" s="65">
        <f t="shared" ref="B62:BL62" si="34">B56</f>
        <v>0</v>
      </c>
      <c r="C62" s="65">
        <f t="shared" si="34"/>
        <v>0</v>
      </c>
      <c r="D62" s="65">
        <f t="shared" si="34"/>
        <v>0</v>
      </c>
      <c r="E62" s="65">
        <f t="shared" si="34"/>
        <v>0</v>
      </c>
      <c r="F62" s="65">
        <f t="shared" si="34"/>
        <v>0</v>
      </c>
      <c r="G62" s="65">
        <f t="shared" si="34"/>
        <v>0</v>
      </c>
      <c r="H62" s="65">
        <f t="shared" si="34"/>
        <v>0</v>
      </c>
      <c r="I62" s="65">
        <f t="shared" si="34"/>
        <v>0</v>
      </c>
      <c r="J62" s="65">
        <f t="shared" si="34"/>
        <v>0</v>
      </c>
      <c r="K62" s="65">
        <f t="shared" si="34"/>
        <v>0</v>
      </c>
      <c r="L62" s="65">
        <f t="shared" si="34"/>
        <v>0</v>
      </c>
      <c r="M62" s="65">
        <f t="shared" si="34"/>
        <v>0</v>
      </c>
      <c r="N62" s="65">
        <f t="shared" si="34"/>
        <v>0</v>
      </c>
      <c r="O62" s="65">
        <f t="shared" si="34"/>
        <v>0</v>
      </c>
      <c r="P62" s="65">
        <f t="shared" si="34"/>
        <v>0</v>
      </c>
      <c r="Q62" s="65">
        <f t="shared" si="34"/>
        <v>0</v>
      </c>
      <c r="R62" s="65">
        <f t="shared" si="34"/>
        <v>0</v>
      </c>
      <c r="S62" s="65">
        <f t="shared" si="34"/>
        <v>0</v>
      </c>
      <c r="T62" s="65">
        <f t="shared" si="34"/>
        <v>0</v>
      </c>
      <c r="U62" s="65">
        <f t="shared" si="34"/>
        <v>0</v>
      </c>
      <c r="V62" s="65">
        <f t="shared" si="34"/>
        <v>0</v>
      </c>
      <c r="W62" s="65">
        <f t="shared" si="34"/>
        <v>0</v>
      </c>
      <c r="X62" s="65">
        <f t="shared" si="34"/>
        <v>0</v>
      </c>
      <c r="Y62" s="65">
        <f t="shared" si="34"/>
        <v>0</v>
      </c>
      <c r="Z62" s="65">
        <f t="shared" si="34"/>
        <v>0</v>
      </c>
      <c r="AA62" s="65">
        <f t="shared" si="34"/>
        <v>0</v>
      </c>
      <c r="AB62" s="65">
        <f t="shared" si="34"/>
        <v>0</v>
      </c>
      <c r="AC62" s="65">
        <f t="shared" si="34"/>
        <v>0</v>
      </c>
      <c r="AD62" s="65">
        <f t="shared" si="34"/>
        <v>0</v>
      </c>
      <c r="AE62" s="65">
        <f t="shared" si="34"/>
        <v>0</v>
      </c>
      <c r="AF62" s="65">
        <f t="shared" si="34"/>
        <v>0</v>
      </c>
      <c r="AG62" s="65">
        <f t="shared" si="34"/>
        <v>0</v>
      </c>
      <c r="AH62" s="65">
        <f t="shared" si="34"/>
        <v>0</v>
      </c>
      <c r="AI62" s="65">
        <f t="shared" si="34"/>
        <v>0</v>
      </c>
      <c r="AJ62" s="65">
        <f t="shared" si="34"/>
        <v>0</v>
      </c>
      <c r="AK62" s="65">
        <f t="shared" si="34"/>
        <v>0</v>
      </c>
      <c r="AL62" s="65">
        <f t="shared" si="34"/>
        <v>0</v>
      </c>
      <c r="AM62" s="65">
        <f t="shared" si="34"/>
        <v>0</v>
      </c>
      <c r="AN62" s="65">
        <f t="shared" si="34"/>
        <v>0</v>
      </c>
      <c r="AO62" s="65">
        <f t="shared" si="34"/>
        <v>0</v>
      </c>
      <c r="AP62" s="65">
        <f t="shared" si="34"/>
        <v>0</v>
      </c>
      <c r="AQ62" s="65">
        <f t="shared" si="34"/>
        <v>0</v>
      </c>
      <c r="AR62" s="65">
        <f t="shared" si="34"/>
        <v>0</v>
      </c>
      <c r="AS62" s="65">
        <f t="shared" si="34"/>
        <v>0</v>
      </c>
      <c r="AT62" s="65">
        <f t="shared" si="34"/>
        <v>0</v>
      </c>
      <c r="AU62" s="65">
        <f t="shared" si="34"/>
        <v>0</v>
      </c>
      <c r="AV62" s="65">
        <f t="shared" si="34"/>
        <v>0</v>
      </c>
      <c r="AW62" s="65">
        <f t="shared" si="34"/>
        <v>0</v>
      </c>
      <c r="AX62" s="65">
        <f t="shared" si="34"/>
        <v>0</v>
      </c>
      <c r="AY62" s="65">
        <f t="shared" si="34"/>
        <v>0</v>
      </c>
      <c r="AZ62" s="65">
        <f t="shared" si="34"/>
        <v>0</v>
      </c>
      <c r="BA62" s="65">
        <f t="shared" si="34"/>
        <v>0</v>
      </c>
      <c r="BB62" s="65">
        <f t="shared" si="34"/>
        <v>0</v>
      </c>
      <c r="BC62" s="65">
        <f t="shared" si="34"/>
        <v>0</v>
      </c>
      <c r="BD62" s="65">
        <f t="shared" si="34"/>
        <v>0</v>
      </c>
      <c r="BE62" s="65">
        <f t="shared" si="34"/>
        <v>0</v>
      </c>
      <c r="BF62" s="65">
        <f t="shared" si="34"/>
        <v>0</v>
      </c>
      <c r="BG62" s="65">
        <f t="shared" si="34"/>
        <v>0</v>
      </c>
      <c r="BH62" s="65">
        <f t="shared" si="34"/>
        <v>0</v>
      </c>
      <c r="BI62" s="65">
        <f t="shared" si="34"/>
        <v>0</v>
      </c>
      <c r="BJ62" s="65">
        <f t="shared" si="34"/>
        <v>0</v>
      </c>
      <c r="BK62" s="65">
        <f t="shared" si="34"/>
        <v>0</v>
      </c>
      <c r="BL62" s="65">
        <f t="shared" si="34"/>
        <v>0</v>
      </c>
      <c r="BM62" s="35"/>
      <c r="BN62" s="72">
        <f>SUM(B62:BM62)</f>
        <v>0</v>
      </c>
      <c r="BO62" s="323"/>
    </row>
    <row r="63" spans="1:107" s="36" customFormat="1" ht="15" customHeight="1" x14ac:dyDescent="0.2">
      <c r="A63" s="34" t="s">
        <v>49</v>
      </c>
      <c r="B63" s="72">
        <f>SUM(B61:B62)</f>
        <v>0</v>
      </c>
      <c r="C63" s="72">
        <f t="shared" ref="C63:BL63" si="35">SUM(C61:C62)</f>
        <v>0</v>
      </c>
      <c r="D63" s="72">
        <f t="shared" si="35"/>
        <v>0</v>
      </c>
      <c r="E63" s="72">
        <f t="shared" si="35"/>
        <v>0</v>
      </c>
      <c r="F63" s="72">
        <f t="shared" si="35"/>
        <v>0</v>
      </c>
      <c r="G63" s="72">
        <f t="shared" si="35"/>
        <v>0</v>
      </c>
      <c r="H63" s="72">
        <f t="shared" si="35"/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U63" s="72">
        <f t="shared" si="35"/>
        <v>0</v>
      </c>
      <c r="V63" s="72">
        <f t="shared" si="35"/>
        <v>0</v>
      </c>
      <c r="W63" s="72">
        <f t="shared" si="35"/>
        <v>0</v>
      </c>
      <c r="X63" s="72">
        <f t="shared" si="35"/>
        <v>0</v>
      </c>
      <c r="Y63" s="72">
        <f t="shared" si="35"/>
        <v>0</v>
      </c>
      <c r="Z63" s="72">
        <f t="shared" si="35"/>
        <v>0</v>
      </c>
      <c r="AA63" s="72">
        <f t="shared" si="35"/>
        <v>0</v>
      </c>
      <c r="AB63" s="72">
        <f t="shared" si="35"/>
        <v>0</v>
      </c>
      <c r="AC63" s="72">
        <f t="shared" si="35"/>
        <v>0</v>
      </c>
      <c r="AD63" s="72">
        <f t="shared" si="35"/>
        <v>0</v>
      </c>
      <c r="AE63" s="72">
        <f t="shared" si="35"/>
        <v>0</v>
      </c>
      <c r="AF63" s="72">
        <f t="shared" si="35"/>
        <v>0</v>
      </c>
      <c r="AG63" s="72">
        <f t="shared" si="35"/>
        <v>0</v>
      </c>
      <c r="AH63" s="72">
        <f t="shared" si="35"/>
        <v>0</v>
      </c>
      <c r="AI63" s="72">
        <f t="shared" si="35"/>
        <v>0</v>
      </c>
      <c r="AJ63" s="72">
        <f t="shared" si="35"/>
        <v>0</v>
      </c>
      <c r="AK63" s="72">
        <f t="shared" si="35"/>
        <v>0</v>
      </c>
      <c r="AL63" s="72">
        <f t="shared" si="35"/>
        <v>0</v>
      </c>
      <c r="AM63" s="72">
        <f t="shared" si="35"/>
        <v>0</v>
      </c>
      <c r="AN63" s="72">
        <f t="shared" si="35"/>
        <v>0</v>
      </c>
      <c r="AO63" s="72">
        <f t="shared" si="35"/>
        <v>0</v>
      </c>
      <c r="AP63" s="72">
        <f t="shared" si="35"/>
        <v>0</v>
      </c>
      <c r="AQ63" s="72">
        <f t="shared" si="35"/>
        <v>0</v>
      </c>
      <c r="AR63" s="72">
        <f t="shared" si="35"/>
        <v>0</v>
      </c>
      <c r="AS63" s="72">
        <f t="shared" si="35"/>
        <v>0</v>
      </c>
      <c r="AT63" s="72">
        <f t="shared" si="35"/>
        <v>0</v>
      </c>
      <c r="AU63" s="72">
        <f t="shared" si="35"/>
        <v>0</v>
      </c>
      <c r="AV63" s="72">
        <f t="shared" si="35"/>
        <v>0</v>
      </c>
      <c r="AW63" s="72">
        <f t="shared" si="35"/>
        <v>0</v>
      </c>
      <c r="AX63" s="72">
        <f t="shared" si="35"/>
        <v>0</v>
      </c>
      <c r="AY63" s="72">
        <f t="shared" si="35"/>
        <v>0</v>
      </c>
      <c r="AZ63" s="72">
        <f t="shared" si="35"/>
        <v>0</v>
      </c>
      <c r="BA63" s="72">
        <f t="shared" si="35"/>
        <v>0</v>
      </c>
      <c r="BB63" s="72">
        <f t="shared" si="35"/>
        <v>0</v>
      </c>
      <c r="BC63" s="72">
        <f t="shared" si="35"/>
        <v>0</v>
      </c>
      <c r="BD63" s="72">
        <f t="shared" si="35"/>
        <v>0</v>
      </c>
      <c r="BE63" s="72">
        <f t="shared" si="35"/>
        <v>0</v>
      </c>
      <c r="BF63" s="72">
        <f t="shared" si="35"/>
        <v>0</v>
      </c>
      <c r="BG63" s="72">
        <f t="shared" si="35"/>
        <v>0</v>
      </c>
      <c r="BH63" s="72">
        <f t="shared" si="35"/>
        <v>0</v>
      </c>
      <c r="BI63" s="72">
        <f t="shared" si="35"/>
        <v>0</v>
      </c>
      <c r="BJ63" s="72">
        <f t="shared" si="35"/>
        <v>0</v>
      </c>
      <c r="BK63" s="72">
        <f t="shared" si="35"/>
        <v>0</v>
      </c>
      <c r="BL63" s="72">
        <f t="shared" si="35"/>
        <v>0</v>
      </c>
      <c r="BM63" s="35"/>
      <c r="BN63" s="72"/>
      <c r="BO63" s="323"/>
    </row>
    <row r="64" spans="1:107" s="82" customFormat="1" ht="15" customHeight="1" x14ac:dyDescent="0.2">
      <c r="A64" s="81" t="s">
        <v>99</v>
      </c>
      <c r="B64" s="211">
        <f>'Assumptions (Inputs)'!$E$38</f>
        <v>1.0353574571620852</v>
      </c>
      <c r="C64" s="211">
        <f>'Assumptions (Inputs)'!$E$38</f>
        <v>1.0353574571620852</v>
      </c>
      <c r="D64" s="211">
        <f>'Assumptions (Inputs)'!$E$38</f>
        <v>1.0353574571620852</v>
      </c>
      <c r="E64" s="211">
        <f>'Assumptions (Inputs)'!$E$38</f>
        <v>1.0353574571620852</v>
      </c>
      <c r="F64" s="211">
        <f>'Assumptions (Inputs)'!$E$38</f>
        <v>1.0353574571620852</v>
      </c>
      <c r="G64" s="211">
        <f>'Assumptions (Inputs)'!$E$38</f>
        <v>1.0353574571620852</v>
      </c>
      <c r="H64" s="211">
        <f>'Assumptions (Inputs)'!$E$38</f>
        <v>1.0353574571620852</v>
      </c>
      <c r="I64" s="211">
        <f>'Assumptions (Inputs)'!$E$38</f>
        <v>1.0353574571620852</v>
      </c>
      <c r="J64" s="211">
        <f>'Assumptions (Inputs)'!$E$38</f>
        <v>1.0353574571620852</v>
      </c>
      <c r="K64" s="211">
        <f>'Assumptions (Inputs)'!$E$38</f>
        <v>1.0353574571620852</v>
      </c>
      <c r="L64" s="211">
        <f>'Assumptions (Inputs)'!$E$38</f>
        <v>1.0353574571620852</v>
      </c>
      <c r="M64" s="211">
        <f>'Assumptions (Inputs)'!$E$38</f>
        <v>1.0353574571620852</v>
      </c>
      <c r="N64" s="211">
        <f>'Assumptions (Inputs)'!$E$38</f>
        <v>1.0353574571620852</v>
      </c>
      <c r="O64" s="211">
        <f>'Assumptions (Inputs)'!$E$38</f>
        <v>1.0353574571620852</v>
      </c>
      <c r="P64" s="211">
        <f>'Assumptions (Inputs)'!$E$38</f>
        <v>1.0353574571620852</v>
      </c>
      <c r="Q64" s="211">
        <f>'Assumptions (Inputs)'!$E$38</f>
        <v>1.0353574571620852</v>
      </c>
      <c r="R64" s="211">
        <f>'Assumptions (Inputs)'!$E$38</f>
        <v>1.0353574571620852</v>
      </c>
      <c r="S64" s="211">
        <f>'Assumptions (Inputs)'!$E$38</f>
        <v>1.0353574571620852</v>
      </c>
      <c r="T64" s="211">
        <f>'Assumptions (Inputs)'!$E$38</f>
        <v>1.0353574571620852</v>
      </c>
      <c r="U64" s="211">
        <f>'Assumptions (Inputs)'!$E$38</f>
        <v>1.0353574571620852</v>
      </c>
      <c r="V64" s="211">
        <f>'Assumptions (Inputs)'!$E$38</f>
        <v>1.0353574571620852</v>
      </c>
      <c r="W64" s="211">
        <f>'Assumptions (Inputs)'!$E$38</f>
        <v>1.0353574571620852</v>
      </c>
      <c r="X64" s="211">
        <f>'Assumptions (Inputs)'!$E$38</f>
        <v>1.0353574571620852</v>
      </c>
      <c r="Y64" s="211">
        <f>'Assumptions (Inputs)'!$E$38</f>
        <v>1.0353574571620852</v>
      </c>
      <c r="Z64" s="211">
        <f>'Assumptions (Inputs)'!$E$38</f>
        <v>1.0353574571620852</v>
      </c>
      <c r="AA64" s="211">
        <f>'Assumptions (Inputs)'!$E$38</f>
        <v>1.0353574571620852</v>
      </c>
      <c r="AB64" s="211">
        <f>'Assumptions (Inputs)'!$E$38</f>
        <v>1.0353574571620852</v>
      </c>
      <c r="AC64" s="211">
        <f>'Assumptions (Inputs)'!$E$38</f>
        <v>1.0353574571620852</v>
      </c>
      <c r="AD64" s="211">
        <f>'Assumptions (Inputs)'!$E$38</f>
        <v>1.0353574571620852</v>
      </c>
      <c r="AE64" s="211">
        <f>'Assumptions (Inputs)'!$E$38</f>
        <v>1.0353574571620852</v>
      </c>
      <c r="AF64" s="211">
        <f>'Assumptions (Inputs)'!$E$38</f>
        <v>1.0353574571620852</v>
      </c>
      <c r="AG64" s="211">
        <f>'Assumptions (Inputs)'!$E$38</f>
        <v>1.0353574571620852</v>
      </c>
      <c r="AH64" s="211">
        <f>'Assumptions (Inputs)'!$E$38</f>
        <v>1.0353574571620852</v>
      </c>
      <c r="AI64" s="211">
        <f>'Assumptions (Inputs)'!$E$38</f>
        <v>1.0353574571620852</v>
      </c>
      <c r="AJ64" s="211">
        <f>'Assumptions (Inputs)'!$E$38</f>
        <v>1.0353574571620852</v>
      </c>
      <c r="AK64" s="211">
        <f>'Assumptions (Inputs)'!$E$38</f>
        <v>1.0353574571620852</v>
      </c>
      <c r="AL64" s="211">
        <f>'Assumptions (Inputs)'!$E$38</f>
        <v>1.0353574571620852</v>
      </c>
      <c r="AM64" s="211">
        <f>'Assumptions (Inputs)'!$E$38</f>
        <v>1.0353574571620852</v>
      </c>
      <c r="AN64" s="211">
        <f>'Assumptions (Inputs)'!$E$38</f>
        <v>1.0353574571620852</v>
      </c>
      <c r="AO64" s="211">
        <f>'Assumptions (Inputs)'!$E$38</f>
        <v>1.0353574571620852</v>
      </c>
      <c r="AP64" s="211">
        <f>'Assumptions (Inputs)'!$E$38</f>
        <v>1.0353574571620852</v>
      </c>
      <c r="AQ64" s="211">
        <f>'Assumptions (Inputs)'!$E$38</f>
        <v>1.0353574571620852</v>
      </c>
      <c r="AR64" s="211">
        <f>'Assumptions (Inputs)'!$E$38</f>
        <v>1.0353574571620852</v>
      </c>
      <c r="AS64" s="211">
        <f>'Assumptions (Inputs)'!$E$38</f>
        <v>1.0353574571620852</v>
      </c>
      <c r="AT64" s="211">
        <f>'Assumptions (Inputs)'!$E$38</f>
        <v>1.0353574571620852</v>
      </c>
      <c r="AU64" s="211">
        <f>'Assumptions (Inputs)'!$E$38</f>
        <v>1.0353574571620852</v>
      </c>
      <c r="AV64" s="211">
        <f>'Assumptions (Inputs)'!$E$38</f>
        <v>1.0353574571620852</v>
      </c>
      <c r="AW64" s="211">
        <f>'Assumptions (Inputs)'!$E$38</f>
        <v>1.0353574571620852</v>
      </c>
      <c r="AX64" s="211">
        <f>'Assumptions (Inputs)'!$E$38</f>
        <v>1.0353574571620852</v>
      </c>
      <c r="AY64" s="211">
        <f>'Assumptions (Inputs)'!$E$38</f>
        <v>1.0353574571620852</v>
      </c>
      <c r="AZ64" s="211">
        <f>'Assumptions (Inputs)'!$E$38</f>
        <v>1.0353574571620852</v>
      </c>
      <c r="BA64" s="211">
        <f>'Assumptions (Inputs)'!$E$38</f>
        <v>1.0353574571620852</v>
      </c>
      <c r="BB64" s="211">
        <f>'Assumptions (Inputs)'!$E$38</f>
        <v>1.0353574571620852</v>
      </c>
      <c r="BC64" s="211">
        <f>'Assumptions (Inputs)'!$E$38</f>
        <v>1.0353574571620852</v>
      </c>
      <c r="BD64" s="211">
        <f>'Assumptions (Inputs)'!$E$38</f>
        <v>1.0353574571620852</v>
      </c>
      <c r="BE64" s="211">
        <f>'Assumptions (Inputs)'!$E$38</f>
        <v>1.0353574571620852</v>
      </c>
      <c r="BF64" s="211">
        <f>'Assumptions (Inputs)'!$E$38</f>
        <v>1.0353574571620852</v>
      </c>
      <c r="BG64" s="211">
        <f>'Assumptions (Inputs)'!$E$38</f>
        <v>1.0353574571620852</v>
      </c>
      <c r="BH64" s="211">
        <f>'Assumptions (Inputs)'!$E$38</f>
        <v>1.0353574571620852</v>
      </c>
      <c r="BI64" s="211">
        <f>'Assumptions (Inputs)'!$E$38</f>
        <v>1.0353574571620852</v>
      </c>
      <c r="BJ64" s="211">
        <f>'Assumptions (Inputs)'!$E$38</f>
        <v>1.0353574571620852</v>
      </c>
      <c r="BK64" s="211">
        <f>'Assumptions (Inputs)'!$E$38</f>
        <v>1.0353574571620852</v>
      </c>
      <c r="BL64" s="211">
        <f>'Assumptions (Inputs)'!$E$38</f>
        <v>1.0353574571620852</v>
      </c>
      <c r="BM64" s="94"/>
      <c r="BN64" s="72"/>
      <c r="BO64" s="325"/>
    </row>
    <row r="65" spans="1:75" s="71" customFormat="1" ht="15" customHeight="1" thickBot="1" x14ac:dyDescent="0.25">
      <c r="A65" s="43" t="s">
        <v>50</v>
      </c>
      <c r="B65" s="116">
        <f>B63*B64</f>
        <v>0</v>
      </c>
      <c r="C65" s="116">
        <f t="shared" ref="C65:BL65" si="36">C63*C64</f>
        <v>0</v>
      </c>
      <c r="D65" s="116">
        <f t="shared" si="36"/>
        <v>0</v>
      </c>
      <c r="E65" s="116">
        <f t="shared" si="36"/>
        <v>0</v>
      </c>
      <c r="F65" s="116">
        <f t="shared" si="36"/>
        <v>0</v>
      </c>
      <c r="G65" s="116">
        <f t="shared" si="36"/>
        <v>0</v>
      </c>
      <c r="H65" s="116">
        <f t="shared" si="36"/>
        <v>0</v>
      </c>
      <c r="I65" s="116">
        <f t="shared" si="36"/>
        <v>0</v>
      </c>
      <c r="J65" s="116">
        <f t="shared" si="36"/>
        <v>0</v>
      </c>
      <c r="K65" s="116">
        <f t="shared" si="36"/>
        <v>0</v>
      </c>
      <c r="L65" s="116">
        <f t="shared" si="36"/>
        <v>0</v>
      </c>
      <c r="M65" s="116">
        <f t="shared" si="36"/>
        <v>0</v>
      </c>
      <c r="N65" s="116">
        <f t="shared" si="36"/>
        <v>0</v>
      </c>
      <c r="O65" s="116">
        <f t="shared" si="36"/>
        <v>0</v>
      </c>
      <c r="P65" s="116">
        <f t="shared" si="36"/>
        <v>0</v>
      </c>
      <c r="Q65" s="116">
        <f t="shared" si="36"/>
        <v>0</v>
      </c>
      <c r="R65" s="116">
        <f t="shared" si="36"/>
        <v>0</v>
      </c>
      <c r="S65" s="116">
        <f t="shared" si="36"/>
        <v>0</v>
      </c>
      <c r="T65" s="116">
        <f t="shared" si="36"/>
        <v>0</v>
      </c>
      <c r="U65" s="116">
        <f t="shared" si="36"/>
        <v>0</v>
      </c>
      <c r="V65" s="116">
        <f t="shared" si="36"/>
        <v>0</v>
      </c>
      <c r="W65" s="116">
        <f t="shared" si="36"/>
        <v>0</v>
      </c>
      <c r="X65" s="116">
        <f t="shared" si="36"/>
        <v>0</v>
      </c>
      <c r="Y65" s="116">
        <f t="shared" si="36"/>
        <v>0</v>
      </c>
      <c r="Z65" s="116">
        <f t="shared" si="36"/>
        <v>0</v>
      </c>
      <c r="AA65" s="116">
        <f t="shared" si="36"/>
        <v>0</v>
      </c>
      <c r="AB65" s="116">
        <f t="shared" si="36"/>
        <v>0</v>
      </c>
      <c r="AC65" s="116">
        <f t="shared" si="36"/>
        <v>0</v>
      </c>
      <c r="AD65" s="116">
        <f t="shared" si="36"/>
        <v>0</v>
      </c>
      <c r="AE65" s="116">
        <f t="shared" si="36"/>
        <v>0</v>
      </c>
      <c r="AF65" s="116">
        <f t="shared" si="36"/>
        <v>0</v>
      </c>
      <c r="AG65" s="116">
        <f t="shared" si="36"/>
        <v>0</v>
      </c>
      <c r="AH65" s="116">
        <f t="shared" si="36"/>
        <v>0</v>
      </c>
      <c r="AI65" s="116">
        <f t="shared" si="36"/>
        <v>0</v>
      </c>
      <c r="AJ65" s="116">
        <f t="shared" si="36"/>
        <v>0</v>
      </c>
      <c r="AK65" s="116">
        <f t="shared" si="36"/>
        <v>0</v>
      </c>
      <c r="AL65" s="116">
        <f t="shared" si="36"/>
        <v>0</v>
      </c>
      <c r="AM65" s="116">
        <f t="shared" si="36"/>
        <v>0</v>
      </c>
      <c r="AN65" s="116">
        <f t="shared" si="36"/>
        <v>0</v>
      </c>
      <c r="AO65" s="116">
        <f t="shared" si="36"/>
        <v>0</v>
      </c>
      <c r="AP65" s="116">
        <f t="shared" si="36"/>
        <v>0</v>
      </c>
      <c r="AQ65" s="116">
        <f t="shared" si="36"/>
        <v>0</v>
      </c>
      <c r="AR65" s="116">
        <f t="shared" si="36"/>
        <v>0</v>
      </c>
      <c r="AS65" s="116">
        <f t="shared" si="36"/>
        <v>0</v>
      </c>
      <c r="AT65" s="116">
        <f t="shared" si="36"/>
        <v>0</v>
      </c>
      <c r="AU65" s="116">
        <f t="shared" si="36"/>
        <v>0</v>
      </c>
      <c r="AV65" s="116">
        <f t="shared" si="36"/>
        <v>0</v>
      </c>
      <c r="AW65" s="116">
        <f t="shared" si="36"/>
        <v>0</v>
      </c>
      <c r="AX65" s="116">
        <f t="shared" si="36"/>
        <v>0</v>
      </c>
      <c r="AY65" s="116">
        <f t="shared" si="36"/>
        <v>0</v>
      </c>
      <c r="AZ65" s="116">
        <f t="shared" si="36"/>
        <v>0</v>
      </c>
      <c r="BA65" s="116">
        <f t="shared" si="36"/>
        <v>0</v>
      </c>
      <c r="BB65" s="116">
        <f t="shared" si="36"/>
        <v>0</v>
      </c>
      <c r="BC65" s="116">
        <f t="shared" si="36"/>
        <v>0</v>
      </c>
      <c r="BD65" s="116">
        <f t="shared" si="36"/>
        <v>0</v>
      </c>
      <c r="BE65" s="116">
        <f t="shared" si="36"/>
        <v>0</v>
      </c>
      <c r="BF65" s="116">
        <f t="shared" si="36"/>
        <v>0</v>
      </c>
      <c r="BG65" s="116">
        <f t="shared" si="36"/>
        <v>0</v>
      </c>
      <c r="BH65" s="116">
        <f t="shared" si="36"/>
        <v>0</v>
      </c>
      <c r="BI65" s="116">
        <f t="shared" si="36"/>
        <v>0</v>
      </c>
      <c r="BJ65" s="116">
        <f t="shared" si="36"/>
        <v>0</v>
      </c>
      <c r="BK65" s="116">
        <f t="shared" si="36"/>
        <v>0</v>
      </c>
      <c r="BL65" s="116">
        <f t="shared" si="36"/>
        <v>0</v>
      </c>
      <c r="BM65" s="110"/>
      <c r="BN65" s="304">
        <f>SUM(B65:BM65)</f>
        <v>0</v>
      </c>
      <c r="BO65" s="324"/>
    </row>
    <row r="66" spans="1:75" s="36" customFormat="1" ht="15" customHeight="1" thickTop="1" x14ac:dyDescent="0.2">
      <c r="A66" s="67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35"/>
      <c r="BN66" s="53"/>
      <c r="BO66" s="323"/>
    </row>
    <row r="67" spans="1:75" s="36" customFormat="1" ht="15" customHeight="1" x14ac:dyDescent="0.2">
      <c r="A67" s="67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35"/>
      <c r="BN67" s="53"/>
      <c r="BO67" s="323"/>
    </row>
    <row r="68" spans="1:75" s="36" customFormat="1" ht="15" customHeight="1" x14ac:dyDescent="0.2">
      <c r="A68" s="117" t="s">
        <v>36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35"/>
      <c r="BN68" s="54"/>
      <c r="BO68" s="323"/>
    </row>
    <row r="69" spans="1:75" s="36" customFormat="1" ht="15" customHeight="1" x14ac:dyDescent="0.2">
      <c r="A69" s="83"/>
      <c r="B69" s="84"/>
      <c r="C69" s="84"/>
      <c r="D69" s="84"/>
      <c r="E69" s="84"/>
      <c r="F69" s="81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35"/>
      <c r="BN69" s="72"/>
      <c r="BO69" s="323"/>
    </row>
    <row r="70" spans="1:75" s="36" customFormat="1" ht="15" customHeight="1" x14ac:dyDescent="0.2">
      <c r="A70" s="85" t="s">
        <v>101</v>
      </c>
      <c r="B70" s="84"/>
      <c r="C70" s="84"/>
      <c r="D70" s="84"/>
      <c r="E70" s="84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35"/>
      <c r="BN70" s="72"/>
      <c r="BO70" s="323"/>
      <c r="BP70" s="35"/>
      <c r="BQ70" s="35"/>
      <c r="BR70" s="35"/>
      <c r="BS70" s="35"/>
      <c r="BT70" s="35"/>
    </row>
    <row r="71" spans="1:75" s="36" customFormat="1" ht="25.5" x14ac:dyDescent="0.2">
      <c r="A71" s="86" t="s">
        <v>105</v>
      </c>
      <c r="B71" s="84">
        <f t="shared" ref="B71:BJ71" si="37">B20</f>
        <v>0</v>
      </c>
      <c r="C71" s="84">
        <f t="shared" si="37"/>
        <v>0</v>
      </c>
      <c r="D71" s="84">
        <f t="shared" si="37"/>
        <v>0</v>
      </c>
      <c r="E71" s="84">
        <f t="shared" si="37"/>
        <v>0</v>
      </c>
      <c r="F71" s="84">
        <f t="shared" si="37"/>
        <v>0</v>
      </c>
      <c r="G71" s="84">
        <f t="shared" si="37"/>
        <v>0</v>
      </c>
      <c r="H71" s="84">
        <f t="shared" si="37"/>
        <v>0</v>
      </c>
      <c r="I71" s="84">
        <f t="shared" si="37"/>
        <v>0</v>
      </c>
      <c r="J71" s="84">
        <f t="shared" si="37"/>
        <v>0</v>
      </c>
      <c r="K71" s="84">
        <f t="shared" si="37"/>
        <v>0</v>
      </c>
      <c r="L71" s="84">
        <f t="shared" si="37"/>
        <v>0</v>
      </c>
      <c r="M71" s="84">
        <f t="shared" si="37"/>
        <v>0</v>
      </c>
      <c r="N71" s="84">
        <f t="shared" si="37"/>
        <v>0</v>
      </c>
      <c r="O71" s="84">
        <f t="shared" si="37"/>
        <v>0</v>
      </c>
      <c r="P71" s="84">
        <f t="shared" si="37"/>
        <v>0</v>
      </c>
      <c r="Q71" s="84">
        <f t="shared" si="37"/>
        <v>0</v>
      </c>
      <c r="R71" s="84">
        <f t="shared" si="37"/>
        <v>0</v>
      </c>
      <c r="S71" s="84">
        <f t="shared" si="37"/>
        <v>0</v>
      </c>
      <c r="T71" s="84">
        <f t="shared" si="37"/>
        <v>0</v>
      </c>
      <c r="U71" s="84">
        <f t="shared" si="37"/>
        <v>0</v>
      </c>
      <c r="V71" s="84">
        <f t="shared" si="37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7"/>
        <v>0</v>
      </c>
      <c r="AH71" s="84">
        <f t="shared" si="37"/>
        <v>0</v>
      </c>
      <c r="AI71" s="84">
        <f t="shared" si="37"/>
        <v>0</v>
      </c>
      <c r="AJ71" s="84">
        <f t="shared" si="37"/>
        <v>0</v>
      </c>
      <c r="AK71" s="84">
        <f t="shared" si="37"/>
        <v>0</v>
      </c>
      <c r="AL71" s="84">
        <f t="shared" si="37"/>
        <v>0</v>
      </c>
      <c r="AM71" s="84">
        <f t="shared" si="37"/>
        <v>0</v>
      </c>
      <c r="AN71" s="84">
        <f t="shared" si="37"/>
        <v>0</v>
      </c>
      <c r="AO71" s="84">
        <f t="shared" si="37"/>
        <v>0</v>
      </c>
      <c r="AP71" s="84">
        <f t="shared" si="37"/>
        <v>0</v>
      </c>
      <c r="AQ71" s="84">
        <f t="shared" si="37"/>
        <v>0</v>
      </c>
      <c r="AR71" s="84">
        <f t="shared" si="37"/>
        <v>0</v>
      </c>
      <c r="AS71" s="84">
        <f t="shared" si="37"/>
        <v>0</v>
      </c>
      <c r="AT71" s="84">
        <f t="shared" si="37"/>
        <v>0</v>
      </c>
      <c r="AU71" s="84">
        <f t="shared" si="37"/>
        <v>0</v>
      </c>
      <c r="AV71" s="84">
        <f t="shared" si="37"/>
        <v>0</v>
      </c>
      <c r="AW71" s="84">
        <f t="shared" si="37"/>
        <v>0</v>
      </c>
      <c r="AX71" s="84">
        <f t="shared" si="37"/>
        <v>0</v>
      </c>
      <c r="AY71" s="84">
        <f t="shared" si="37"/>
        <v>0</v>
      </c>
      <c r="AZ71" s="84">
        <f t="shared" si="37"/>
        <v>0</v>
      </c>
      <c r="BA71" s="84">
        <f t="shared" si="37"/>
        <v>0</v>
      </c>
      <c r="BB71" s="84">
        <f t="shared" si="37"/>
        <v>0</v>
      </c>
      <c r="BC71" s="84">
        <f t="shared" si="37"/>
        <v>0</v>
      </c>
      <c r="BD71" s="84">
        <f t="shared" si="37"/>
        <v>0</v>
      </c>
      <c r="BE71" s="84">
        <f t="shared" si="37"/>
        <v>0</v>
      </c>
      <c r="BF71" s="84">
        <f t="shared" si="37"/>
        <v>0</v>
      </c>
      <c r="BG71" s="84">
        <f t="shared" si="37"/>
        <v>0</v>
      </c>
      <c r="BH71" s="84">
        <f t="shared" si="37"/>
        <v>0</v>
      </c>
      <c r="BI71" s="84">
        <f t="shared" si="37"/>
        <v>0</v>
      </c>
      <c r="BJ71" s="84">
        <f t="shared" si="37"/>
        <v>0</v>
      </c>
      <c r="BK71" s="84"/>
      <c r="BL71" s="84"/>
      <c r="BM71" s="35"/>
      <c r="BN71" s="72"/>
      <c r="BO71" s="578"/>
      <c r="BP71" s="578"/>
      <c r="BQ71" s="578"/>
      <c r="BR71" s="578"/>
      <c r="BS71" s="35"/>
      <c r="BT71" s="35"/>
      <c r="BV71" s="87"/>
      <c r="BW71" s="87"/>
    </row>
    <row r="72" spans="1:75" s="36" customFormat="1" ht="15" customHeight="1" x14ac:dyDescent="0.2">
      <c r="A72" s="86" t="s">
        <v>104</v>
      </c>
      <c r="B72" s="84">
        <v>0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/>
      <c r="BL72" s="84"/>
      <c r="BM72" s="35"/>
      <c r="BN72" s="52"/>
      <c r="BO72" s="326"/>
      <c r="BP72" s="35"/>
      <c r="BQ72" s="35"/>
      <c r="BR72" s="90"/>
      <c r="BS72" s="35"/>
      <c r="BT72" s="35"/>
      <c r="BU72" s="91"/>
      <c r="BV72" s="89"/>
      <c r="BW72" s="89"/>
    </row>
    <row r="73" spans="1:75" s="36" customFormat="1" ht="25.5" x14ac:dyDescent="0.2">
      <c r="A73" s="86" t="s">
        <v>92</v>
      </c>
      <c r="B73" s="84">
        <f>$B$71-B72</f>
        <v>0</v>
      </c>
      <c r="C73" s="84">
        <f>SUM($B$71:C71)-SUM($B$72:C72)</f>
        <v>0</v>
      </c>
      <c r="D73" s="84">
        <f>SUM($B$71:D71)-SUM($B$72:D72)</f>
        <v>0</v>
      </c>
      <c r="E73" s="84">
        <f>SUM($B$71:E71)-SUM($B$72:E72)</f>
        <v>0</v>
      </c>
      <c r="F73" s="84">
        <f>SUM($B$71:F71)-SUM($B$72:F72)</f>
        <v>0</v>
      </c>
      <c r="G73" s="84">
        <f>SUM($B$71:G71)-SUM($B$72:G72)</f>
        <v>0</v>
      </c>
      <c r="H73" s="84">
        <f>SUM($B$71:H71)-SUM($B$72:H72)</f>
        <v>0</v>
      </c>
      <c r="I73" s="84">
        <f>SUM($B$71:I71)-SUM($B$72:I72)</f>
        <v>0</v>
      </c>
      <c r="J73" s="84">
        <f>SUM($B$71:J71)-SUM($B$72:J72)</f>
        <v>0</v>
      </c>
      <c r="K73" s="84">
        <f>SUM($B$71:K71)-SUM($B$72:K72)</f>
        <v>0</v>
      </c>
      <c r="L73" s="84">
        <f>SUM($B$71:L71)-SUM($B$72:L72)</f>
        <v>0</v>
      </c>
      <c r="M73" s="84">
        <f>SUM($B$71:M71)-SUM($B$72:M72)</f>
        <v>0</v>
      </c>
      <c r="N73" s="84">
        <f>SUM($B$71:N71)-SUM($B$72:N72)</f>
        <v>0</v>
      </c>
      <c r="O73" s="84">
        <f>SUM($B$71:O71)-SUM($B$72:O72)</f>
        <v>0</v>
      </c>
      <c r="P73" s="84">
        <f>SUM($B$71:P71)-SUM($B$72:P72)</f>
        <v>0</v>
      </c>
      <c r="Q73" s="84">
        <f>SUM($B$71:Q71)-SUM($B$72:Q72)</f>
        <v>0</v>
      </c>
      <c r="R73" s="84">
        <f>SUM($B$71:R71)-SUM($B$72:R72)</f>
        <v>0</v>
      </c>
      <c r="S73" s="84">
        <f>SUM($B$71:S71)-SUM($B$72:S72)</f>
        <v>0</v>
      </c>
      <c r="T73" s="84">
        <f>SUM($B$71:T71)-SUM($B$72:T72)</f>
        <v>0</v>
      </c>
      <c r="U73" s="84">
        <f>SUM($B$71:U71)-SUM($B$72:U72)</f>
        <v>0</v>
      </c>
      <c r="V73" s="84">
        <f>SUM($B$71:V71)-SUM($B$72:V72)</f>
        <v>0</v>
      </c>
      <c r="W73" s="84">
        <f>SUM($B$71:W71)-SUM($B$72:W72)</f>
        <v>0</v>
      </c>
      <c r="X73" s="84">
        <f>SUM($B$71:X71)-SUM($B$72:X72)</f>
        <v>0</v>
      </c>
      <c r="Y73" s="84">
        <f>SUM($B$71:Y71)-SUM($B$72:Y72)</f>
        <v>0</v>
      </c>
      <c r="Z73" s="84">
        <f>SUM($B$71:Z71)-SUM($B$72:Z72)</f>
        <v>0</v>
      </c>
      <c r="AA73" s="84">
        <f>SUM($B$71:AA71)-SUM($B$72:AA72)</f>
        <v>0</v>
      </c>
      <c r="AB73" s="84">
        <f>SUM($B$71:AB71)-SUM($B$72:AB72)</f>
        <v>0</v>
      </c>
      <c r="AC73" s="84">
        <f>SUM($B$71:AC71)-SUM($B$72:AC72)</f>
        <v>0</v>
      </c>
      <c r="AD73" s="84">
        <f>SUM($B$71:AD71)-SUM($B$72:AD72)</f>
        <v>0</v>
      </c>
      <c r="AE73" s="84">
        <f>SUM($B$71:AE71)-SUM($B$72:AE72)</f>
        <v>0</v>
      </c>
      <c r="AF73" s="84">
        <f>SUM($B$71:AF71)-SUM($B$72:AF72)</f>
        <v>0</v>
      </c>
      <c r="AG73" s="84">
        <f>SUM($B$71:AG71)-SUM($B$72:AG72)</f>
        <v>0</v>
      </c>
      <c r="AH73" s="84">
        <f>SUM($B$71:AH71)-SUM($B$72:AH72)</f>
        <v>0</v>
      </c>
      <c r="AI73" s="84">
        <f>SUM($B$71:AI71)-SUM($B$72:AI72)</f>
        <v>0</v>
      </c>
      <c r="AJ73" s="84">
        <f>SUM($B$71:AJ71)-SUM($B$72:AJ72)</f>
        <v>0</v>
      </c>
      <c r="AK73" s="84">
        <f>SUM($B$71:AK71)-SUM($B$72:AK72)</f>
        <v>0</v>
      </c>
      <c r="AL73" s="84">
        <f>SUM($B$71:AL71)-SUM($B$72:AL72)</f>
        <v>0</v>
      </c>
      <c r="AM73" s="84">
        <f>SUM($B$71:AM71)-SUM($B$72:AM72)</f>
        <v>0</v>
      </c>
      <c r="AN73" s="84">
        <f>SUM($B$71:AN71)-SUM($B$72:AN72)</f>
        <v>0</v>
      </c>
      <c r="AO73" s="84">
        <f>SUM($B$71:AO71)-SUM($B$72:AO72)</f>
        <v>0</v>
      </c>
      <c r="AP73" s="84">
        <f>SUM($B$71:AP71)-SUM($B$72:AP72)</f>
        <v>0</v>
      </c>
      <c r="AQ73" s="84">
        <f>SUM($B$71:AQ71)-SUM($B$72:AQ72)</f>
        <v>0</v>
      </c>
      <c r="AR73" s="84">
        <f>SUM($B$71:AR71)-SUM($B$72:AR72)</f>
        <v>0</v>
      </c>
      <c r="AS73" s="84">
        <f>SUM($B$71:AS71)-SUM($B$72:AS72)</f>
        <v>0</v>
      </c>
      <c r="AT73" s="84">
        <f>SUM($B$71:AT71)-SUM($B$72:AT72)</f>
        <v>0</v>
      </c>
      <c r="AU73" s="84">
        <f>SUM($B$71:AU71)-SUM($B$72:AU72)</f>
        <v>0</v>
      </c>
      <c r="AV73" s="84">
        <f>SUM($B$71:AV71)-SUM($B$72:AV72)</f>
        <v>0</v>
      </c>
      <c r="AW73" s="84">
        <f>SUM($B$71:AW71)-SUM($B$72:AW72)</f>
        <v>0</v>
      </c>
      <c r="AX73" s="84">
        <f>SUM($B$71:AX71)-SUM($B$72:AX72)</f>
        <v>0</v>
      </c>
      <c r="AY73" s="84">
        <f>SUM($B$71:AY71)-SUM($B$72:AY72)</f>
        <v>0</v>
      </c>
      <c r="AZ73" s="84">
        <f>SUM($B$71:AZ71)-SUM($B$72:AZ72)</f>
        <v>0</v>
      </c>
      <c r="BA73" s="84">
        <f>SUM($B$71:BA71)-SUM($B$72:BA72)</f>
        <v>0</v>
      </c>
      <c r="BB73" s="84">
        <f>SUM($B$71:BB71)-SUM($B$72:BB72)</f>
        <v>0</v>
      </c>
      <c r="BC73" s="84">
        <f>SUM($B$71:BC71)-SUM($B$72:BC72)</f>
        <v>0</v>
      </c>
      <c r="BD73" s="84">
        <f>SUM($B$71:BD71)-SUM($B$72:BD72)</f>
        <v>0</v>
      </c>
      <c r="BE73" s="84">
        <f>SUM($B$71:BE71)-SUM($B$72:BE72)</f>
        <v>0</v>
      </c>
      <c r="BF73" s="84">
        <f>SUM($B$71:BF71)-SUM($B$72:BF72)</f>
        <v>0</v>
      </c>
      <c r="BG73" s="84">
        <f>SUM($B$71:BG71)-SUM($B$72:BG72)</f>
        <v>0</v>
      </c>
      <c r="BH73" s="84">
        <f>SUM($B$71:BH71)-SUM($B$72:BH72)</f>
        <v>0</v>
      </c>
      <c r="BI73" s="84">
        <f>SUM($B$71:BI71)-SUM($B$72:BI72)</f>
        <v>0</v>
      </c>
      <c r="BJ73" s="84">
        <f>SUM($B$71:BJ71)-SUM($B$72:BJ72)</f>
        <v>0</v>
      </c>
      <c r="BK73" s="84">
        <f>SUM($B$71:BK71)-SUM($B$72:BK72)</f>
        <v>0</v>
      </c>
      <c r="BL73" s="84">
        <f>SUM($B$71:BL71)-SUM($B$72:BL72)</f>
        <v>0</v>
      </c>
      <c r="BM73" s="35"/>
      <c r="BN73" s="52"/>
      <c r="BO73" s="326"/>
      <c r="BP73" s="35"/>
      <c r="BQ73" s="35"/>
      <c r="BR73" s="90"/>
      <c r="BS73" s="35"/>
      <c r="BT73" s="35"/>
      <c r="BU73" s="91"/>
      <c r="BV73" s="89"/>
      <c r="BW73" s="89"/>
    </row>
    <row r="74" spans="1:75" s="36" customFormat="1" ht="15" customHeight="1" x14ac:dyDescent="0.2">
      <c r="A74" s="86" t="s">
        <v>74</v>
      </c>
      <c r="B74" s="125"/>
      <c r="C74" s="125"/>
      <c r="D74" s="317"/>
      <c r="E74" s="317"/>
      <c r="F74" s="317">
        <f>($F$71*TaxDepr!B$33)</f>
        <v>0</v>
      </c>
      <c r="G74" s="317">
        <f>($F$71*TaxDepr!C$33)</f>
        <v>0</v>
      </c>
      <c r="H74" s="317">
        <f>($F$71*TaxDepr!D$33)</f>
        <v>0</v>
      </c>
      <c r="I74" s="317">
        <f>($F$71*TaxDepr!E$33)</f>
        <v>0</v>
      </c>
      <c r="J74" s="317">
        <f>($F$71*TaxDepr!F$33)</f>
        <v>0</v>
      </c>
      <c r="K74" s="317">
        <f>($F$71*TaxDepr!G$33)</f>
        <v>0</v>
      </c>
      <c r="L74" s="317">
        <f>($F$71*TaxDepr!H$33)</f>
        <v>0</v>
      </c>
      <c r="M74" s="317">
        <f>($F$71*TaxDepr!I$33)</f>
        <v>0</v>
      </c>
      <c r="N74" s="317">
        <f>($F$71*TaxDepr!J$33)</f>
        <v>0</v>
      </c>
      <c r="O74" s="317">
        <f>($F$71*TaxDepr!K$33)</f>
        <v>0</v>
      </c>
      <c r="P74" s="317">
        <f>($F$71*TaxDepr!L$33)</f>
        <v>0</v>
      </c>
      <c r="Q74" s="317">
        <f>($F$71*TaxDepr!M$33)</f>
        <v>0</v>
      </c>
      <c r="R74" s="317">
        <f>($F$71*TaxDepr!N$33)</f>
        <v>0</v>
      </c>
      <c r="S74" s="317">
        <f>($F$71*TaxDepr!O$33)</f>
        <v>0</v>
      </c>
      <c r="T74" s="317">
        <f>($F$71*TaxDepr!P$33)</f>
        <v>0</v>
      </c>
      <c r="U74" s="317">
        <f>($F$71*TaxDepr!Q$33)</f>
        <v>0</v>
      </c>
      <c r="V74" s="317">
        <f>($F$71*TaxDepr!R$33)</f>
        <v>0</v>
      </c>
      <c r="W74" s="317">
        <f>($F$71*TaxDepr!S$33)</f>
        <v>0</v>
      </c>
      <c r="X74" s="317">
        <f>($F$71*TaxDepr!T$33)</f>
        <v>0</v>
      </c>
      <c r="Y74" s="317">
        <f>($F$71*TaxDepr!U$33)</f>
        <v>0</v>
      </c>
      <c r="Z74" s="317">
        <f>($F$71*TaxDepr!V$33)</f>
        <v>0</v>
      </c>
      <c r="AA74" s="317"/>
      <c r="AB74" s="317">
        <f>($J$71*TaxDepr!T$33)</f>
        <v>0</v>
      </c>
      <c r="AC74" s="317">
        <f>($J$71*TaxDepr!U$33)</f>
        <v>0</v>
      </c>
      <c r="AD74" s="317">
        <f>($J$71*TaxDepr!V$33)</f>
        <v>0</v>
      </c>
      <c r="AE74" s="317"/>
      <c r="AF74" s="317">
        <f>($J$71*TaxDepr!X$33)</f>
        <v>0</v>
      </c>
      <c r="AG74" s="317">
        <f>($J$71*TaxDepr!Y$33)</f>
        <v>0</v>
      </c>
      <c r="AH74" s="317">
        <f>($J$71*TaxDepr!Z$33)</f>
        <v>0</v>
      </c>
      <c r="AI74" s="317">
        <f>($J$71*TaxDepr!AA$33)</f>
        <v>0</v>
      </c>
      <c r="AJ74" s="317">
        <f>($J$71*TaxDepr!AB$33)</f>
        <v>0</v>
      </c>
      <c r="AK74" s="317">
        <f>($J$71*TaxDepr!AC$33)</f>
        <v>0</v>
      </c>
      <c r="AL74" s="317">
        <f>($J$71*TaxDepr!AD$33)</f>
        <v>0</v>
      </c>
      <c r="AM74" s="317">
        <f>($J$71*TaxDepr!AE$33)</f>
        <v>0</v>
      </c>
      <c r="AN74" s="317">
        <f>($J$71*TaxDepr!AF$33)</f>
        <v>0</v>
      </c>
      <c r="AO74" s="317">
        <f>($J$71*TaxDepr!AG$33)</f>
        <v>0</v>
      </c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5"/>
      <c r="BN74" s="72">
        <f>SUM(B74:BM74)</f>
        <v>0</v>
      </c>
      <c r="BO74" s="323"/>
      <c r="BP74" s="35"/>
      <c r="BQ74" s="35"/>
      <c r="BR74" s="35"/>
      <c r="BS74" s="35"/>
      <c r="BT74" s="35"/>
      <c r="BU74" s="91"/>
      <c r="BV74" s="89"/>
      <c r="BW74" s="89"/>
    </row>
    <row r="75" spans="1:75" s="36" customFormat="1" ht="15" customHeight="1" thickBot="1" x14ac:dyDescent="0.25">
      <c r="A75" s="86" t="s">
        <v>75</v>
      </c>
      <c r="B75" s="92">
        <f>B72+B74</f>
        <v>0</v>
      </c>
      <c r="C75" s="92">
        <f t="shared" ref="C75:BJ75" si="38">C72+C74</f>
        <v>0</v>
      </c>
      <c r="D75" s="92">
        <f t="shared" si="38"/>
        <v>0</v>
      </c>
      <c r="E75" s="92">
        <f t="shared" si="38"/>
        <v>0</v>
      </c>
      <c r="F75" s="92">
        <f t="shared" si="38"/>
        <v>0</v>
      </c>
      <c r="G75" s="92">
        <f t="shared" si="38"/>
        <v>0</v>
      </c>
      <c r="H75" s="92">
        <f t="shared" si="38"/>
        <v>0</v>
      </c>
      <c r="I75" s="92">
        <f t="shared" si="38"/>
        <v>0</v>
      </c>
      <c r="J75" s="92">
        <f t="shared" si="38"/>
        <v>0</v>
      </c>
      <c r="K75" s="92">
        <f t="shared" si="38"/>
        <v>0</v>
      </c>
      <c r="L75" s="92">
        <f t="shared" si="38"/>
        <v>0</v>
      </c>
      <c r="M75" s="92">
        <f t="shared" si="38"/>
        <v>0</v>
      </c>
      <c r="N75" s="92">
        <f t="shared" si="38"/>
        <v>0</v>
      </c>
      <c r="O75" s="92">
        <f t="shared" si="38"/>
        <v>0</v>
      </c>
      <c r="P75" s="92">
        <f t="shared" si="38"/>
        <v>0</v>
      </c>
      <c r="Q75" s="92">
        <f t="shared" si="38"/>
        <v>0</v>
      </c>
      <c r="R75" s="92">
        <f t="shared" si="38"/>
        <v>0</v>
      </c>
      <c r="S75" s="92">
        <f t="shared" si="38"/>
        <v>0</v>
      </c>
      <c r="T75" s="92">
        <f t="shared" si="38"/>
        <v>0</v>
      </c>
      <c r="U75" s="92">
        <f t="shared" si="38"/>
        <v>0</v>
      </c>
      <c r="V75" s="92">
        <f t="shared" si="38"/>
        <v>0</v>
      </c>
      <c r="W75" s="92">
        <f t="shared" si="38"/>
        <v>0</v>
      </c>
      <c r="X75" s="92">
        <f t="shared" si="38"/>
        <v>0</v>
      </c>
      <c r="Y75" s="92">
        <f t="shared" si="38"/>
        <v>0</v>
      </c>
      <c r="Z75" s="92">
        <f t="shared" si="38"/>
        <v>0</v>
      </c>
      <c r="AA75" s="92">
        <f t="shared" si="38"/>
        <v>0</v>
      </c>
      <c r="AB75" s="92">
        <f t="shared" si="38"/>
        <v>0</v>
      </c>
      <c r="AC75" s="92">
        <f t="shared" si="38"/>
        <v>0</v>
      </c>
      <c r="AD75" s="92">
        <f t="shared" si="38"/>
        <v>0</v>
      </c>
      <c r="AE75" s="92">
        <f t="shared" si="38"/>
        <v>0</v>
      </c>
      <c r="AF75" s="92">
        <f t="shared" si="38"/>
        <v>0</v>
      </c>
      <c r="AG75" s="92">
        <f t="shared" si="38"/>
        <v>0</v>
      </c>
      <c r="AH75" s="92">
        <f t="shared" si="38"/>
        <v>0</v>
      </c>
      <c r="AI75" s="92">
        <f t="shared" si="38"/>
        <v>0</v>
      </c>
      <c r="AJ75" s="92">
        <f t="shared" si="38"/>
        <v>0</v>
      </c>
      <c r="AK75" s="92">
        <f t="shared" si="38"/>
        <v>0</v>
      </c>
      <c r="AL75" s="92">
        <f t="shared" si="38"/>
        <v>0</v>
      </c>
      <c r="AM75" s="92">
        <f t="shared" si="38"/>
        <v>0</v>
      </c>
      <c r="AN75" s="92">
        <f t="shared" si="38"/>
        <v>0</v>
      </c>
      <c r="AO75" s="92">
        <f t="shared" si="38"/>
        <v>0</v>
      </c>
      <c r="AP75" s="92">
        <f t="shared" si="38"/>
        <v>0</v>
      </c>
      <c r="AQ75" s="92">
        <f t="shared" si="38"/>
        <v>0</v>
      </c>
      <c r="AR75" s="92">
        <f t="shared" si="38"/>
        <v>0</v>
      </c>
      <c r="AS75" s="92">
        <f t="shared" si="38"/>
        <v>0</v>
      </c>
      <c r="AT75" s="92">
        <f t="shared" si="38"/>
        <v>0</v>
      </c>
      <c r="AU75" s="92">
        <f t="shared" si="38"/>
        <v>0</v>
      </c>
      <c r="AV75" s="92">
        <f t="shared" si="38"/>
        <v>0</v>
      </c>
      <c r="AW75" s="92">
        <f t="shared" si="38"/>
        <v>0</v>
      </c>
      <c r="AX75" s="92">
        <f t="shared" si="38"/>
        <v>0</v>
      </c>
      <c r="AY75" s="92">
        <f t="shared" si="38"/>
        <v>0</v>
      </c>
      <c r="AZ75" s="92">
        <f t="shared" si="38"/>
        <v>0</v>
      </c>
      <c r="BA75" s="92">
        <f t="shared" si="38"/>
        <v>0</v>
      </c>
      <c r="BB75" s="92">
        <f t="shared" si="38"/>
        <v>0</v>
      </c>
      <c r="BC75" s="92">
        <f t="shared" si="38"/>
        <v>0</v>
      </c>
      <c r="BD75" s="92">
        <f t="shared" si="38"/>
        <v>0</v>
      </c>
      <c r="BE75" s="92">
        <f t="shared" si="38"/>
        <v>0</v>
      </c>
      <c r="BF75" s="92">
        <f t="shared" si="38"/>
        <v>0</v>
      </c>
      <c r="BG75" s="92">
        <f t="shared" si="38"/>
        <v>0</v>
      </c>
      <c r="BH75" s="92">
        <f t="shared" si="38"/>
        <v>0</v>
      </c>
      <c r="BI75" s="92">
        <f t="shared" si="38"/>
        <v>0</v>
      </c>
      <c r="BJ75" s="92">
        <f t="shared" si="38"/>
        <v>0</v>
      </c>
      <c r="BK75" s="92"/>
      <c r="BL75" s="92"/>
      <c r="BM75" s="35"/>
      <c r="BN75" s="52"/>
      <c r="BO75" s="323"/>
      <c r="BP75" s="35"/>
      <c r="BQ75" s="35"/>
      <c r="BR75" s="35"/>
      <c r="BS75" s="35"/>
      <c r="BT75" s="35"/>
      <c r="BU75" s="91"/>
      <c r="BV75" s="89"/>
      <c r="BW75" s="89"/>
    </row>
    <row r="76" spans="1:75" s="36" customFormat="1" ht="15" customHeight="1" thickTop="1" x14ac:dyDescent="0.2">
      <c r="A76" s="93"/>
      <c r="B76" s="84"/>
      <c r="C76" s="84"/>
      <c r="D76" s="84"/>
      <c r="E76" s="84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35"/>
      <c r="BN76" s="52"/>
      <c r="BO76" s="323"/>
      <c r="BP76" s="35"/>
      <c r="BQ76" s="35"/>
      <c r="BR76" s="35"/>
      <c r="BS76" s="35"/>
      <c r="BT76" s="35"/>
      <c r="BU76" s="91"/>
      <c r="BV76" s="89"/>
      <c r="BW76" s="89"/>
    </row>
    <row r="77" spans="1:75" s="36" customFormat="1" ht="15" customHeight="1" x14ac:dyDescent="0.2">
      <c r="A77" s="85" t="s">
        <v>102</v>
      </c>
      <c r="B77" s="84"/>
      <c r="C77" s="84"/>
      <c r="D77" s="84"/>
      <c r="E77" s="84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35"/>
      <c r="BN77" s="52"/>
      <c r="BO77" s="323"/>
      <c r="BP77" s="35"/>
      <c r="BQ77" s="35"/>
      <c r="BR77" s="35"/>
      <c r="BS77" s="35"/>
      <c r="BT77" s="35"/>
      <c r="BU77" s="91"/>
      <c r="BV77" s="89"/>
      <c r="BW77" s="89"/>
    </row>
    <row r="78" spans="1:75" s="36" customFormat="1" ht="25.5" x14ac:dyDescent="0.2">
      <c r="A78" s="86" t="s">
        <v>105</v>
      </c>
      <c r="B78" s="84">
        <f t="shared" ref="B78:BL78" si="39">B20</f>
        <v>0</v>
      </c>
      <c r="C78" s="84">
        <f t="shared" si="39"/>
        <v>0</v>
      </c>
      <c r="D78" s="84">
        <f t="shared" si="39"/>
        <v>0</v>
      </c>
      <c r="E78" s="84">
        <f t="shared" si="39"/>
        <v>0</v>
      </c>
      <c r="F78" s="84">
        <f t="shared" si="39"/>
        <v>0</v>
      </c>
      <c r="G78" s="84">
        <f t="shared" si="39"/>
        <v>0</v>
      </c>
      <c r="H78" s="84">
        <f t="shared" si="39"/>
        <v>0</v>
      </c>
      <c r="I78" s="84">
        <f t="shared" si="39"/>
        <v>0</v>
      </c>
      <c r="J78" s="84">
        <f t="shared" si="39"/>
        <v>0</v>
      </c>
      <c r="K78" s="84">
        <f t="shared" si="39"/>
        <v>0</v>
      </c>
      <c r="L78" s="84">
        <f t="shared" si="39"/>
        <v>0</v>
      </c>
      <c r="M78" s="84">
        <f t="shared" si="39"/>
        <v>0</v>
      </c>
      <c r="N78" s="84">
        <f t="shared" si="39"/>
        <v>0</v>
      </c>
      <c r="O78" s="84">
        <f t="shared" si="39"/>
        <v>0</v>
      </c>
      <c r="P78" s="84">
        <f t="shared" si="39"/>
        <v>0</v>
      </c>
      <c r="Q78" s="84">
        <f t="shared" si="39"/>
        <v>0</v>
      </c>
      <c r="R78" s="84">
        <f t="shared" si="39"/>
        <v>0</v>
      </c>
      <c r="S78" s="84">
        <f t="shared" si="39"/>
        <v>0</v>
      </c>
      <c r="T78" s="84">
        <f t="shared" si="39"/>
        <v>0</v>
      </c>
      <c r="U78" s="84">
        <f t="shared" si="39"/>
        <v>0</v>
      </c>
      <c r="V78" s="84">
        <f t="shared" si="39"/>
        <v>0</v>
      </c>
      <c r="W78" s="84">
        <f t="shared" si="39"/>
        <v>0</v>
      </c>
      <c r="X78" s="84">
        <f t="shared" si="39"/>
        <v>0</v>
      </c>
      <c r="Y78" s="84">
        <f t="shared" si="39"/>
        <v>0</v>
      </c>
      <c r="Z78" s="84">
        <f t="shared" si="39"/>
        <v>0</v>
      </c>
      <c r="AA78" s="84">
        <f t="shared" si="39"/>
        <v>0</v>
      </c>
      <c r="AB78" s="84">
        <f t="shared" si="39"/>
        <v>0</v>
      </c>
      <c r="AC78" s="84">
        <f t="shared" si="39"/>
        <v>0</v>
      </c>
      <c r="AD78" s="84">
        <f t="shared" si="39"/>
        <v>0</v>
      </c>
      <c r="AE78" s="84">
        <f t="shared" si="39"/>
        <v>0</v>
      </c>
      <c r="AF78" s="84">
        <f t="shared" si="39"/>
        <v>0</v>
      </c>
      <c r="AG78" s="84">
        <f t="shared" si="39"/>
        <v>0</v>
      </c>
      <c r="AH78" s="84">
        <f t="shared" si="39"/>
        <v>0</v>
      </c>
      <c r="AI78" s="84">
        <f t="shared" si="39"/>
        <v>0</v>
      </c>
      <c r="AJ78" s="84">
        <f t="shared" si="39"/>
        <v>0</v>
      </c>
      <c r="AK78" s="84">
        <f t="shared" si="39"/>
        <v>0</v>
      </c>
      <c r="AL78" s="84">
        <f t="shared" si="39"/>
        <v>0</v>
      </c>
      <c r="AM78" s="84">
        <f t="shared" si="39"/>
        <v>0</v>
      </c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9"/>
        <v>0</v>
      </c>
      <c r="AR78" s="84">
        <f t="shared" si="39"/>
        <v>0</v>
      </c>
      <c r="AS78" s="84">
        <f t="shared" si="39"/>
        <v>0</v>
      </c>
      <c r="AT78" s="84">
        <f t="shared" si="39"/>
        <v>0</v>
      </c>
      <c r="AU78" s="84">
        <f t="shared" si="39"/>
        <v>0</v>
      </c>
      <c r="AV78" s="84">
        <f t="shared" si="39"/>
        <v>0</v>
      </c>
      <c r="AW78" s="84">
        <f t="shared" si="39"/>
        <v>0</v>
      </c>
      <c r="AX78" s="84">
        <f t="shared" si="39"/>
        <v>0</v>
      </c>
      <c r="AY78" s="84">
        <f t="shared" si="39"/>
        <v>0</v>
      </c>
      <c r="AZ78" s="84">
        <f t="shared" si="39"/>
        <v>0</v>
      </c>
      <c r="BA78" s="84">
        <f t="shared" si="39"/>
        <v>0</v>
      </c>
      <c r="BB78" s="84">
        <f t="shared" si="39"/>
        <v>0</v>
      </c>
      <c r="BC78" s="84">
        <f t="shared" si="39"/>
        <v>0</v>
      </c>
      <c r="BD78" s="84">
        <f t="shared" si="39"/>
        <v>0</v>
      </c>
      <c r="BE78" s="84">
        <f t="shared" si="39"/>
        <v>0</v>
      </c>
      <c r="BF78" s="84">
        <f t="shared" si="39"/>
        <v>0</v>
      </c>
      <c r="BG78" s="84">
        <f t="shared" si="39"/>
        <v>0</v>
      </c>
      <c r="BH78" s="84">
        <f t="shared" si="39"/>
        <v>0</v>
      </c>
      <c r="BI78" s="84">
        <f t="shared" si="39"/>
        <v>0</v>
      </c>
      <c r="BJ78" s="84">
        <f t="shared" si="39"/>
        <v>0</v>
      </c>
      <c r="BK78" s="84">
        <f t="shared" si="39"/>
        <v>0</v>
      </c>
      <c r="BL78" s="84">
        <f t="shared" si="39"/>
        <v>0</v>
      </c>
      <c r="BM78" s="35"/>
      <c r="BN78" s="52"/>
      <c r="BO78" s="323"/>
      <c r="BP78" s="88"/>
      <c r="BQ78" s="35"/>
      <c r="BR78" s="94"/>
      <c r="BS78" s="35"/>
      <c r="BT78" s="35"/>
      <c r="BU78" s="91"/>
      <c r="BV78" s="89"/>
      <c r="BW78" s="89"/>
    </row>
    <row r="79" spans="1:75" s="36" customFormat="1" ht="15" customHeight="1" x14ac:dyDescent="0.2">
      <c r="A79" s="86" t="s">
        <v>104</v>
      </c>
      <c r="B79" s="84">
        <v>0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8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0</v>
      </c>
      <c r="BL79" s="84">
        <v>0</v>
      </c>
      <c r="BM79" s="35"/>
      <c r="BN79" s="52"/>
      <c r="BO79" s="323"/>
      <c r="BP79" s="88"/>
      <c r="BQ79" s="35"/>
      <c r="BR79" s="94"/>
      <c r="BS79" s="35"/>
      <c r="BT79" s="35"/>
      <c r="BU79" s="91"/>
      <c r="BV79" s="89"/>
      <c r="BW79" s="89"/>
    </row>
    <row r="80" spans="1:75" s="36" customFormat="1" ht="24.75" customHeight="1" x14ac:dyDescent="0.2">
      <c r="A80" s="86" t="s">
        <v>92</v>
      </c>
      <c r="B80" s="84">
        <f>SUM($B$78:B78)</f>
        <v>0</v>
      </c>
      <c r="C80" s="84">
        <f>SUM($B$78:C78)</f>
        <v>0</v>
      </c>
      <c r="D80" s="84">
        <f>SUM($B$78:D78)</f>
        <v>0</v>
      </c>
      <c r="E80" s="84">
        <f>SUM($B$78:E78)</f>
        <v>0</v>
      </c>
      <c r="F80" s="84">
        <f>SUM($B$78:F78)</f>
        <v>0</v>
      </c>
      <c r="G80" s="84">
        <f>SUM($B$78:G78)</f>
        <v>0</v>
      </c>
      <c r="H80" s="84">
        <f>SUM($B$78:H78)</f>
        <v>0</v>
      </c>
      <c r="I80" s="84">
        <f>SUM($B$78:I78)</f>
        <v>0</v>
      </c>
      <c r="J80" s="84">
        <f>SUM($B$78:J78)</f>
        <v>0</v>
      </c>
      <c r="K80" s="84">
        <f>SUM($B$78:K78)</f>
        <v>0</v>
      </c>
      <c r="L80" s="84">
        <f>SUM($B$78:L78)</f>
        <v>0</v>
      </c>
      <c r="M80" s="84">
        <f>SUM($B$78:M78)</f>
        <v>0</v>
      </c>
      <c r="N80" s="84">
        <f>SUM($B$78:N78)</f>
        <v>0</v>
      </c>
      <c r="O80" s="84">
        <f>SUM($B$78:O78)</f>
        <v>0</v>
      </c>
      <c r="P80" s="84">
        <f>SUM($B$78:P78)</f>
        <v>0</v>
      </c>
      <c r="Q80" s="84">
        <f>SUM($B$78:Q78)</f>
        <v>0</v>
      </c>
      <c r="R80" s="84">
        <f>SUM($B$78:R78)</f>
        <v>0</v>
      </c>
      <c r="S80" s="84">
        <f>SUM($B$78:S78)</f>
        <v>0</v>
      </c>
      <c r="T80" s="84">
        <f>SUM($B$78:T78)</f>
        <v>0</v>
      </c>
      <c r="U80" s="84">
        <f>SUM($B$78:U78)</f>
        <v>0</v>
      </c>
      <c r="V80" s="84">
        <f>SUM($B$78:V78)</f>
        <v>0</v>
      </c>
      <c r="W80" s="84">
        <f>SUM($B$78:W78)</f>
        <v>0</v>
      </c>
      <c r="X80" s="84">
        <f>SUM($B$78:X78)</f>
        <v>0</v>
      </c>
      <c r="Y80" s="84">
        <f>SUM($B$78:Y78)</f>
        <v>0</v>
      </c>
      <c r="Z80" s="84">
        <f>SUM($B$78:Z78)</f>
        <v>0</v>
      </c>
      <c r="AA80" s="84">
        <f>SUM($B$78:AA78)</f>
        <v>0</v>
      </c>
      <c r="AB80" s="84">
        <f>SUM($B$78:AB78)</f>
        <v>0</v>
      </c>
      <c r="AC80" s="84">
        <f>SUM($B$78:AC78)</f>
        <v>0</v>
      </c>
      <c r="AD80" s="84">
        <f>SUM($B$78:AD78)</f>
        <v>0</v>
      </c>
      <c r="AE80" s="84">
        <f>SUM($B$78:AE78)</f>
        <v>0</v>
      </c>
      <c r="AF80" s="84">
        <f>SUM($B$78:AF78)</f>
        <v>0</v>
      </c>
      <c r="AG80" s="84">
        <f>SUM($B$78:AG78)</f>
        <v>0</v>
      </c>
      <c r="AH80" s="84">
        <f>SUM($B$78:AH78)</f>
        <v>0</v>
      </c>
      <c r="AI80" s="84">
        <f>SUM($B$78:AI78)</f>
        <v>0</v>
      </c>
      <c r="AJ80" s="84">
        <f>SUM($B$78:AJ78)</f>
        <v>0</v>
      </c>
      <c r="AK80" s="84">
        <f>SUM($B$78:AK78)</f>
        <v>0</v>
      </c>
      <c r="AL80" s="84">
        <f>SUM($B$78:AL78)</f>
        <v>0</v>
      </c>
      <c r="AM80" s="84">
        <f>SUM($B$78:AM78)</f>
        <v>0</v>
      </c>
      <c r="AN80" s="84">
        <f>SUM($B$78:AN78)</f>
        <v>0</v>
      </c>
      <c r="AO80" s="84">
        <f>SUM($B$78:AO78)</f>
        <v>0</v>
      </c>
      <c r="AP80" s="84">
        <f>SUM($B$78:AP78)</f>
        <v>0</v>
      </c>
      <c r="AQ80" s="84">
        <f>SUM($B$78:AQ78)</f>
        <v>0</v>
      </c>
      <c r="AR80" s="84">
        <f>SUM($B$78:AR78)</f>
        <v>0</v>
      </c>
      <c r="AS80" s="84">
        <f>SUM($B$78:AS78)</f>
        <v>0</v>
      </c>
      <c r="AT80" s="84">
        <f>SUM($B$78:AT78)</f>
        <v>0</v>
      </c>
      <c r="AU80" s="84">
        <f>SUM($B$78:AU78)</f>
        <v>0</v>
      </c>
      <c r="AV80" s="84">
        <f>SUM($B$78:AV78)</f>
        <v>0</v>
      </c>
      <c r="AW80" s="84">
        <f>SUM($B$78:AW78)</f>
        <v>0</v>
      </c>
      <c r="AX80" s="84">
        <f>SUM($B$78:AX78)</f>
        <v>0</v>
      </c>
      <c r="AY80" s="84">
        <f>SUM($B$78:AY78)</f>
        <v>0</v>
      </c>
      <c r="AZ80" s="84">
        <f>SUM($B$78:AZ78)</f>
        <v>0</v>
      </c>
      <c r="BA80" s="84">
        <f>SUM($B$78:BA78)</f>
        <v>0</v>
      </c>
      <c r="BB80" s="84">
        <f>SUM($B$78:BB78)</f>
        <v>0</v>
      </c>
      <c r="BC80" s="84">
        <f>SUM($B$78:BC78)</f>
        <v>0</v>
      </c>
      <c r="BD80" s="84">
        <f>SUM($B$78:BD78)</f>
        <v>0</v>
      </c>
      <c r="BE80" s="84">
        <f>SUM($B$78:BE78)</f>
        <v>0</v>
      </c>
      <c r="BF80" s="84">
        <f>SUM($B$78:BF78)</f>
        <v>0</v>
      </c>
      <c r="BG80" s="84">
        <f>SUM($B$78:BG78)</f>
        <v>0</v>
      </c>
      <c r="BH80" s="84">
        <f>SUM($B$78:BH78)</f>
        <v>0</v>
      </c>
      <c r="BI80" s="84">
        <f>SUM($B$78:BI78)</f>
        <v>0</v>
      </c>
      <c r="BJ80" s="84">
        <f>SUM($B$78:BJ78)</f>
        <v>0</v>
      </c>
      <c r="BK80" s="84">
        <f>SUM($B$78:BK78)</f>
        <v>0</v>
      </c>
      <c r="BL80" s="84">
        <f>SUM($B$78:BL78)</f>
        <v>0</v>
      </c>
      <c r="BM80" s="35"/>
      <c r="BN80" s="52"/>
      <c r="BO80" s="323"/>
      <c r="BP80" s="88"/>
      <c r="BQ80" s="35"/>
      <c r="BR80" s="94"/>
      <c r="BS80" s="35"/>
      <c r="BT80" s="35"/>
      <c r="BU80" s="91"/>
      <c r="BV80" s="89"/>
      <c r="BW80" s="89"/>
    </row>
    <row r="81" spans="1:75" s="36" customFormat="1" ht="15" customHeight="1" x14ac:dyDescent="0.2">
      <c r="A81" s="86" t="s">
        <v>74</v>
      </c>
      <c r="B81" s="316">
        <v>0</v>
      </c>
      <c r="C81" s="316">
        <v>0</v>
      </c>
      <c r="D81" s="316">
        <f>D74</f>
        <v>0</v>
      </c>
      <c r="E81" s="316">
        <f t="shared" ref="E81:BL81" si="40">E74</f>
        <v>0</v>
      </c>
      <c r="F81" s="316">
        <f t="shared" si="40"/>
        <v>0</v>
      </c>
      <c r="G81" s="316">
        <f t="shared" si="40"/>
        <v>0</v>
      </c>
      <c r="H81" s="316">
        <f t="shared" si="40"/>
        <v>0</v>
      </c>
      <c r="I81" s="316">
        <f t="shared" si="40"/>
        <v>0</v>
      </c>
      <c r="J81" s="316">
        <f t="shared" si="40"/>
        <v>0</v>
      </c>
      <c r="K81" s="316">
        <f t="shared" si="40"/>
        <v>0</v>
      </c>
      <c r="L81" s="316">
        <f t="shared" si="40"/>
        <v>0</v>
      </c>
      <c r="M81" s="316">
        <f t="shared" si="40"/>
        <v>0</v>
      </c>
      <c r="N81" s="316">
        <f t="shared" si="40"/>
        <v>0</v>
      </c>
      <c r="O81" s="316">
        <f t="shared" si="40"/>
        <v>0</v>
      </c>
      <c r="P81" s="316">
        <f t="shared" si="40"/>
        <v>0</v>
      </c>
      <c r="Q81" s="316">
        <f t="shared" si="40"/>
        <v>0</v>
      </c>
      <c r="R81" s="316">
        <f t="shared" si="40"/>
        <v>0</v>
      </c>
      <c r="S81" s="316">
        <f t="shared" si="40"/>
        <v>0</v>
      </c>
      <c r="T81" s="316">
        <f t="shared" si="40"/>
        <v>0</v>
      </c>
      <c r="U81" s="316">
        <f t="shared" si="40"/>
        <v>0</v>
      </c>
      <c r="V81" s="316">
        <f t="shared" si="40"/>
        <v>0</v>
      </c>
      <c r="W81" s="316">
        <f t="shared" si="40"/>
        <v>0</v>
      </c>
      <c r="X81" s="316">
        <f t="shared" si="40"/>
        <v>0</v>
      </c>
      <c r="Y81" s="316">
        <f t="shared" si="40"/>
        <v>0</v>
      </c>
      <c r="Z81" s="316">
        <f t="shared" si="40"/>
        <v>0</v>
      </c>
      <c r="AA81" s="316">
        <f t="shared" si="40"/>
        <v>0</v>
      </c>
      <c r="AB81" s="316">
        <f t="shared" si="40"/>
        <v>0</v>
      </c>
      <c r="AC81" s="316">
        <f t="shared" si="40"/>
        <v>0</v>
      </c>
      <c r="AD81" s="316">
        <f t="shared" si="40"/>
        <v>0</v>
      </c>
      <c r="AE81" s="316">
        <f t="shared" si="40"/>
        <v>0</v>
      </c>
      <c r="AF81" s="316">
        <f t="shared" si="40"/>
        <v>0</v>
      </c>
      <c r="AG81" s="316">
        <f t="shared" si="40"/>
        <v>0</v>
      </c>
      <c r="AH81" s="316">
        <f t="shared" si="40"/>
        <v>0</v>
      </c>
      <c r="AI81" s="316">
        <f t="shared" si="40"/>
        <v>0</v>
      </c>
      <c r="AJ81" s="316">
        <f t="shared" si="40"/>
        <v>0</v>
      </c>
      <c r="AK81" s="316">
        <f t="shared" si="40"/>
        <v>0</v>
      </c>
      <c r="AL81" s="316">
        <f t="shared" si="40"/>
        <v>0</v>
      </c>
      <c r="AM81" s="316">
        <f t="shared" si="40"/>
        <v>0</v>
      </c>
      <c r="AN81" s="316">
        <f t="shared" si="40"/>
        <v>0</v>
      </c>
      <c r="AO81" s="316">
        <f t="shared" si="40"/>
        <v>0</v>
      </c>
      <c r="AP81" s="316">
        <f t="shared" si="40"/>
        <v>0</v>
      </c>
      <c r="AQ81" s="316">
        <f t="shared" si="40"/>
        <v>0</v>
      </c>
      <c r="AR81" s="316">
        <f t="shared" si="40"/>
        <v>0</v>
      </c>
      <c r="AS81" s="316">
        <f t="shared" si="40"/>
        <v>0</v>
      </c>
      <c r="AT81" s="316">
        <f t="shared" si="40"/>
        <v>0</v>
      </c>
      <c r="AU81" s="316">
        <f t="shared" si="40"/>
        <v>0</v>
      </c>
      <c r="AV81" s="316">
        <f t="shared" si="40"/>
        <v>0</v>
      </c>
      <c r="AW81" s="316">
        <f t="shared" si="40"/>
        <v>0</v>
      </c>
      <c r="AX81" s="316">
        <f t="shared" si="40"/>
        <v>0</v>
      </c>
      <c r="AY81" s="316">
        <f t="shared" si="40"/>
        <v>0</v>
      </c>
      <c r="AZ81" s="316">
        <f t="shared" si="40"/>
        <v>0</v>
      </c>
      <c r="BA81" s="316">
        <f t="shared" si="40"/>
        <v>0</v>
      </c>
      <c r="BB81" s="316">
        <f t="shared" si="40"/>
        <v>0</v>
      </c>
      <c r="BC81" s="316">
        <f t="shared" si="40"/>
        <v>0</v>
      </c>
      <c r="BD81" s="316">
        <f t="shared" si="40"/>
        <v>0</v>
      </c>
      <c r="BE81" s="316">
        <f t="shared" si="40"/>
        <v>0</v>
      </c>
      <c r="BF81" s="316">
        <f t="shared" si="40"/>
        <v>0</v>
      </c>
      <c r="BG81" s="316">
        <f t="shared" si="40"/>
        <v>0</v>
      </c>
      <c r="BH81" s="316">
        <f t="shared" si="40"/>
        <v>0</v>
      </c>
      <c r="BI81" s="316">
        <f t="shared" si="40"/>
        <v>0</v>
      </c>
      <c r="BJ81" s="316">
        <f t="shared" si="40"/>
        <v>0</v>
      </c>
      <c r="BK81" s="316">
        <f t="shared" si="40"/>
        <v>0</v>
      </c>
      <c r="BL81" s="316">
        <f t="shared" si="40"/>
        <v>0</v>
      </c>
      <c r="BM81" s="35"/>
      <c r="BN81" s="72">
        <f>SUM(B81:BM81)</f>
        <v>0</v>
      </c>
      <c r="BO81" s="323"/>
      <c r="BP81" s="88"/>
      <c r="BQ81" s="35"/>
      <c r="BR81" s="94"/>
      <c r="BS81" s="35"/>
      <c r="BT81" s="35"/>
      <c r="BU81" s="91"/>
      <c r="BV81" s="89"/>
      <c r="BW81" s="89"/>
    </row>
    <row r="82" spans="1:75" s="36" customFormat="1" ht="15" customHeight="1" thickBot="1" x14ac:dyDescent="0.25">
      <c r="A82" s="86" t="s">
        <v>75</v>
      </c>
      <c r="B82" s="92">
        <f>B79+B81</f>
        <v>0</v>
      </c>
      <c r="C82" s="92">
        <f t="shared" ref="C82:BL82" si="41">C79+C81</f>
        <v>0</v>
      </c>
      <c r="D82" s="92">
        <f t="shared" si="41"/>
        <v>0</v>
      </c>
      <c r="E82" s="92">
        <f t="shared" si="41"/>
        <v>0</v>
      </c>
      <c r="F82" s="92">
        <f t="shared" si="41"/>
        <v>0</v>
      </c>
      <c r="G82" s="92">
        <f t="shared" si="41"/>
        <v>0</v>
      </c>
      <c r="H82" s="92">
        <f t="shared" si="41"/>
        <v>0</v>
      </c>
      <c r="I82" s="92">
        <f t="shared" si="41"/>
        <v>0</v>
      </c>
      <c r="J82" s="92">
        <f t="shared" si="41"/>
        <v>0</v>
      </c>
      <c r="K82" s="92">
        <f t="shared" si="41"/>
        <v>0</v>
      </c>
      <c r="L82" s="92">
        <f t="shared" si="41"/>
        <v>0</v>
      </c>
      <c r="M82" s="92">
        <f t="shared" si="41"/>
        <v>0</v>
      </c>
      <c r="N82" s="92">
        <f t="shared" si="41"/>
        <v>0</v>
      </c>
      <c r="O82" s="92">
        <f t="shared" si="41"/>
        <v>0</v>
      </c>
      <c r="P82" s="92">
        <f t="shared" si="41"/>
        <v>0</v>
      </c>
      <c r="Q82" s="92">
        <f t="shared" si="41"/>
        <v>0</v>
      </c>
      <c r="R82" s="92">
        <f t="shared" si="41"/>
        <v>0</v>
      </c>
      <c r="S82" s="92">
        <f t="shared" si="41"/>
        <v>0</v>
      </c>
      <c r="T82" s="92">
        <f t="shared" si="41"/>
        <v>0</v>
      </c>
      <c r="U82" s="92">
        <f t="shared" si="41"/>
        <v>0</v>
      </c>
      <c r="V82" s="92">
        <f t="shared" si="41"/>
        <v>0</v>
      </c>
      <c r="W82" s="92">
        <f t="shared" si="41"/>
        <v>0</v>
      </c>
      <c r="X82" s="92">
        <f t="shared" si="41"/>
        <v>0</v>
      </c>
      <c r="Y82" s="92">
        <f t="shared" si="41"/>
        <v>0</v>
      </c>
      <c r="Z82" s="92">
        <f t="shared" si="41"/>
        <v>0</v>
      </c>
      <c r="AA82" s="92">
        <f t="shared" si="41"/>
        <v>0</v>
      </c>
      <c r="AB82" s="92">
        <f t="shared" si="41"/>
        <v>0</v>
      </c>
      <c r="AC82" s="92">
        <f t="shared" si="41"/>
        <v>0</v>
      </c>
      <c r="AD82" s="92">
        <f t="shared" si="41"/>
        <v>0</v>
      </c>
      <c r="AE82" s="92">
        <f t="shared" si="41"/>
        <v>0</v>
      </c>
      <c r="AF82" s="92">
        <f t="shared" si="41"/>
        <v>0</v>
      </c>
      <c r="AG82" s="92">
        <f t="shared" si="41"/>
        <v>0</v>
      </c>
      <c r="AH82" s="92">
        <f t="shared" si="41"/>
        <v>0</v>
      </c>
      <c r="AI82" s="92">
        <f t="shared" si="41"/>
        <v>0</v>
      </c>
      <c r="AJ82" s="92">
        <f t="shared" si="41"/>
        <v>0</v>
      </c>
      <c r="AK82" s="92">
        <f t="shared" si="41"/>
        <v>0</v>
      </c>
      <c r="AL82" s="92">
        <f t="shared" si="41"/>
        <v>0</v>
      </c>
      <c r="AM82" s="92">
        <f t="shared" si="41"/>
        <v>0</v>
      </c>
      <c r="AN82" s="92">
        <f t="shared" si="41"/>
        <v>0</v>
      </c>
      <c r="AO82" s="92">
        <f t="shared" si="41"/>
        <v>0</v>
      </c>
      <c r="AP82" s="92">
        <f t="shared" si="41"/>
        <v>0</v>
      </c>
      <c r="AQ82" s="92">
        <f t="shared" si="41"/>
        <v>0</v>
      </c>
      <c r="AR82" s="92">
        <f t="shared" si="41"/>
        <v>0</v>
      </c>
      <c r="AS82" s="92">
        <f t="shared" si="41"/>
        <v>0</v>
      </c>
      <c r="AT82" s="92">
        <f t="shared" si="41"/>
        <v>0</v>
      </c>
      <c r="AU82" s="92">
        <f t="shared" si="41"/>
        <v>0</v>
      </c>
      <c r="AV82" s="92">
        <f t="shared" si="41"/>
        <v>0</v>
      </c>
      <c r="AW82" s="92">
        <f t="shared" si="41"/>
        <v>0</v>
      </c>
      <c r="AX82" s="92">
        <f t="shared" si="41"/>
        <v>0</v>
      </c>
      <c r="AY82" s="92">
        <f t="shared" si="41"/>
        <v>0</v>
      </c>
      <c r="AZ82" s="92">
        <f t="shared" si="41"/>
        <v>0</v>
      </c>
      <c r="BA82" s="92">
        <f t="shared" si="41"/>
        <v>0</v>
      </c>
      <c r="BB82" s="92">
        <f t="shared" si="41"/>
        <v>0</v>
      </c>
      <c r="BC82" s="92">
        <f t="shared" si="41"/>
        <v>0</v>
      </c>
      <c r="BD82" s="92">
        <f t="shared" si="41"/>
        <v>0</v>
      </c>
      <c r="BE82" s="92">
        <f t="shared" si="41"/>
        <v>0</v>
      </c>
      <c r="BF82" s="92">
        <f t="shared" si="41"/>
        <v>0</v>
      </c>
      <c r="BG82" s="92">
        <f t="shared" si="41"/>
        <v>0</v>
      </c>
      <c r="BH82" s="92">
        <f t="shared" si="41"/>
        <v>0</v>
      </c>
      <c r="BI82" s="92">
        <f t="shared" si="41"/>
        <v>0</v>
      </c>
      <c r="BJ82" s="92">
        <f t="shared" si="41"/>
        <v>0</v>
      </c>
      <c r="BK82" s="92">
        <f t="shared" si="41"/>
        <v>0</v>
      </c>
      <c r="BL82" s="92">
        <f t="shared" si="41"/>
        <v>0</v>
      </c>
      <c r="BM82" s="35"/>
      <c r="BN82" s="52"/>
      <c r="BO82" s="327"/>
      <c r="BP82" s="35"/>
      <c r="BQ82" s="35"/>
      <c r="BR82" s="96"/>
      <c r="BS82" s="35"/>
      <c r="BT82" s="35"/>
      <c r="BU82" s="91"/>
      <c r="BV82" s="89"/>
      <c r="BW82" s="89"/>
    </row>
    <row r="83" spans="1:75" s="36" customFormat="1" ht="15" customHeight="1" thickTop="1" x14ac:dyDescent="0.2">
      <c r="A83" s="97"/>
      <c r="B83" s="84"/>
      <c r="C83" s="84"/>
      <c r="D83" s="84"/>
      <c r="E83" s="84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35"/>
      <c r="BN83" s="52"/>
      <c r="BO83" s="323"/>
      <c r="BP83" s="35"/>
      <c r="BQ83" s="35"/>
      <c r="BR83" s="35"/>
      <c r="BS83" s="35"/>
      <c r="BT83" s="35"/>
      <c r="BU83" s="91"/>
      <c r="BV83" s="89"/>
      <c r="BW83" s="89"/>
    </row>
    <row r="84" spans="1:75" s="36" customFormat="1" ht="15" customHeight="1" x14ac:dyDescent="0.2">
      <c r="A84" s="99" t="s">
        <v>68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35"/>
      <c r="BN84" s="54"/>
      <c r="BO84" s="323"/>
      <c r="BP84" s="35"/>
      <c r="BQ84" s="35"/>
      <c r="BR84" s="35"/>
      <c r="BS84" s="35"/>
      <c r="BT84" s="35"/>
    </row>
    <row r="85" spans="1:75" s="36" customFormat="1" ht="15" customHeight="1" x14ac:dyDescent="0.2">
      <c r="A85" s="106" t="s">
        <v>90</v>
      </c>
      <c r="B85" s="72">
        <f t="shared" ref="B85:AY85" si="42">$B$20*(1-$B$5)/$B$3</f>
        <v>0</v>
      </c>
      <c r="C85" s="72">
        <f t="shared" si="42"/>
        <v>0</v>
      </c>
      <c r="D85" s="72">
        <f t="shared" si="42"/>
        <v>0</v>
      </c>
      <c r="E85" s="72">
        <f t="shared" si="42"/>
        <v>0</v>
      </c>
      <c r="F85" s="72">
        <f t="shared" si="42"/>
        <v>0</v>
      </c>
      <c r="G85" s="72">
        <f t="shared" si="42"/>
        <v>0</v>
      </c>
      <c r="H85" s="72">
        <f t="shared" si="42"/>
        <v>0</v>
      </c>
      <c r="I85" s="72">
        <f t="shared" si="42"/>
        <v>0</v>
      </c>
      <c r="J85" s="72">
        <f t="shared" si="42"/>
        <v>0</v>
      </c>
      <c r="K85" s="72">
        <f t="shared" si="42"/>
        <v>0</v>
      </c>
      <c r="L85" s="72">
        <f t="shared" si="42"/>
        <v>0</v>
      </c>
      <c r="M85" s="72">
        <f t="shared" si="42"/>
        <v>0</v>
      </c>
      <c r="N85" s="72">
        <f t="shared" si="42"/>
        <v>0</v>
      </c>
      <c r="O85" s="72">
        <f t="shared" si="42"/>
        <v>0</v>
      </c>
      <c r="P85" s="72">
        <f t="shared" si="42"/>
        <v>0</v>
      </c>
      <c r="Q85" s="72">
        <f t="shared" si="42"/>
        <v>0</v>
      </c>
      <c r="R85" s="72">
        <f t="shared" si="42"/>
        <v>0</v>
      </c>
      <c r="S85" s="72">
        <f t="shared" si="42"/>
        <v>0</v>
      </c>
      <c r="T85" s="72">
        <f t="shared" si="42"/>
        <v>0</v>
      </c>
      <c r="U85" s="72">
        <f t="shared" si="42"/>
        <v>0</v>
      </c>
      <c r="V85" s="72">
        <f t="shared" si="42"/>
        <v>0</v>
      </c>
      <c r="W85" s="72">
        <f t="shared" si="42"/>
        <v>0</v>
      </c>
      <c r="X85" s="72">
        <f t="shared" si="42"/>
        <v>0</v>
      </c>
      <c r="Y85" s="72">
        <f t="shared" si="42"/>
        <v>0</v>
      </c>
      <c r="Z85" s="72">
        <f t="shared" si="42"/>
        <v>0</v>
      </c>
      <c r="AA85" s="72">
        <f t="shared" si="42"/>
        <v>0</v>
      </c>
      <c r="AB85" s="72">
        <f t="shared" si="42"/>
        <v>0</v>
      </c>
      <c r="AC85" s="72">
        <f t="shared" si="42"/>
        <v>0</v>
      </c>
      <c r="AD85" s="72">
        <f t="shared" si="42"/>
        <v>0</v>
      </c>
      <c r="AE85" s="72">
        <f t="shared" si="42"/>
        <v>0</v>
      </c>
      <c r="AF85" s="72">
        <f t="shared" si="42"/>
        <v>0</v>
      </c>
      <c r="AG85" s="72">
        <f t="shared" si="42"/>
        <v>0</v>
      </c>
      <c r="AH85" s="72">
        <f t="shared" si="42"/>
        <v>0</v>
      </c>
      <c r="AI85" s="72">
        <f t="shared" si="42"/>
        <v>0</v>
      </c>
      <c r="AJ85" s="72">
        <f t="shared" si="42"/>
        <v>0</v>
      </c>
      <c r="AK85" s="72">
        <f t="shared" si="42"/>
        <v>0</v>
      </c>
      <c r="AL85" s="72">
        <f t="shared" si="42"/>
        <v>0</v>
      </c>
      <c r="AM85" s="72">
        <f t="shared" si="42"/>
        <v>0</v>
      </c>
      <c r="AN85" s="72">
        <f t="shared" si="42"/>
        <v>0</v>
      </c>
      <c r="AO85" s="72">
        <f t="shared" si="42"/>
        <v>0</v>
      </c>
      <c r="AP85" s="72">
        <f t="shared" si="42"/>
        <v>0</v>
      </c>
      <c r="AQ85" s="72">
        <f t="shared" si="42"/>
        <v>0</v>
      </c>
      <c r="AR85" s="72">
        <f t="shared" si="42"/>
        <v>0</v>
      </c>
      <c r="AS85" s="72">
        <f t="shared" si="42"/>
        <v>0</v>
      </c>
      <c r="AT85" s="72">
        <f t="shared" si="42"/>
        <v>0</v>
      </c>
      <c r="AU85" s="72">
        <f t="shared" si="42"/>
        <v>0</v>
      </c>
      <c r="AV85" s="72">
        <f t="shared" si="42"/>
        <v>0</v>
      </c>
      <c r="AW85" s="72">
        <f t="shared" si="42"/>
        <v>0</v>
      </c>
      <c r="AX85" s="72">
        <f t="shared" si="42"/>
        <v>0</v>
      </c>
      <c r="AY85" s="72">
        <f t="shared" si="42"/>
        <v>0</v>
      </c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35"/>
      <c r="BN85" s="72">
        <f t="shared" ref="BN85:BN97" si="43">SUM(B85:BM85)</f>
        <v>0</v>
      </c>
      <c r="BO85" s="323"/>
    </row>
    <row r="86" spans="1:75" s="36" customFormat="1" ht="15" customHeight="1" x14ac:dyDescent="0.2">
      <c r="A86" s="106">
        <v>2015</v>
      </c>
      <c r="B86" s="72"/>
      <c r="C86" s="72">
        <f t="shared" ref="C86:AZ86" si="44">$C$20*(1-$B$5)/$B$3</f>
        <v>0</v>
      </c>
      <c r="D86" s="72">
        <f t="shared" si="44"/>
        <v>0</v>
      </c>
      <c r="E86" s="72">
        <f t="shared" si="44"/>
        <v>0</v>
      </c>
      <c r="F86" s="72">
        <f t="shared" si="44"/>
        <v>0</v>
      </c>
      <c r="G86" s="72">
        <f t="shared" si="44"/>
        <v>0</v>
      </c>
      <c r="H86" s="72">
        <f t="shared" si="44"/>
        <v>0</v>
      </c>
      <c r="I86" s="72">
        <f t="shared" si="44"/>
        <v>0</v>
      </c>
      <c r="J86" s="72">
        <f t="shared" si="44"/>
        <v>0</v>
      </c>
      <c r="K86" s="72">
        <f t="shared" si="44"/>
        <v>0</v>
      </c>
      <c r="L86" s="72">
        <f t="shared" si="44"/>
        <v>0</v>
      </c>
      <c r="M86" s="72">
        <f t="shared" si="44"/>
        <v>0</v>
      </c>
      <c r="N86" s="72">
        <f t="shared" si="44"/>
        <v>0</v>
      </c>
      <c r="O86" s="72">
        <f t="shared" si="44"/>
        <v>0</v>
      </c>
      <c r="P86" s="72">
        <f t="shared" si="44"/>
        <v>0</v>
      </c>
      <c r="Q86" s="72">
        <f t="shared" si="44"/>
        <v>0</v>
      </c>
      <c r="R86" s="72">
        <f t="shared" si="44"/>
        <v>0</v>
      </c>
      <c r="S86" s="72">
        <f t="shared" si="44"/>
        <v>0</v>
      </c>
      <c r="T86" s="72">
        <f t="shared" si="44"/>
        <v>0</v>
      </c>
      <c r="U86" s="72">
        <f t="shared" si="44"/>
        <v>0</v>
      </c>
      <c r="V86" s="72">
        <f t="shared" si="44"/>
        <v>0</v>
      </c>
      <c r="W86" s="72">
        <f t="shared" si="44"/>
        <v>0</v>
      </c>
      <c r="X86" s="72">
        <f t="shared" si="44"/>
        <v>0</v>
      </c>
      <c r="Y86" s="72">
        <f t="shared" si="44"/>
        <v>0</v>
      </c>
      <c r="Z86" s="72">
        <f t="shared" si="44"/>
        <v>0</v>
      </c>
      <c r="AA86" s="72">
        <f t="shared" si="44"/>
        <v>0</v>
      </c>
      <c r="AB86" s="72">
        <f t="shared" si="44"/>
        <v>0</v>
      </c>
      <c r="AC86" s="72">
        <f t="shared" si="44"/>
        <v>0</v>
      </c>
      <c r="AD86" s="72">
        <f t="shared" si="44"/>
        <v>0</v>
      </c>
      <c r="AE86" s="72">
        <f t="shared" si="44"/>
        <v>0</v>
      </c>
      <c r="AF86" s="72">
        <f t="shared" si="44"/>
        <v>0</v>
      </c>
      <c r="AG86" s="72">
        <f t="shared" si="44"/>
        <v>0</v>
      </c>
      <c r="AH86" s="72">
        <f t="shared" si="44"/>
        <v>0</v>
      </c>
      <c r="AI86" s="72">
        <f t="shared" si="44"/>
        <v>0</v>
      </c>
      <c r="AJ86" s="72">
        <f t="shared" si="44"/>
        <v>0</v>
      </c>
      <c r="AK86" s="72">
        <f t="shared" si="44"/>
        <v>0</v>
      </c>
      <c r="AL86" s="72">
        <f t="shared" si="44"/>
        <v>0</v>
      </c>
      <c r="AM86" s="72">
        <f t="shared" si="44"/>
        <v>0</v>
      </c>
      <c r="AN86" s="72">
        <f t="shared" si="44"/>
        <v>0</v>
      </c>
      <c r="AO86" s="72">
        <f t="shared" si="44"/>
        <v>0</v>
      </c>
      <c r="AP86" s="72">
        <f t="shared" si="44"/>
        <v>0</v>
      </c>
      <c r="AQ86" s="72">
        <f t="shared" si="44"/>
        <v>0</v>
      </c>
      <c r="AR86" s="72">
        <f t="shared" si="44"/>
        <v>0</v>
      </c>
      <c r="AS86" s="72">
        <f t="shared" si="44"/>
        <v>0</v>
      </c>
      <c r="AT86" s="72">
        <f t="shared" si="44"/>
        <v>0</v>
      </c>
      <c r="AU86" s="72">
        <f t="shared" si="44"/>
        <v>0</v>
      </c>
      <c r="AV86" s="72">
        <f t="shared" si="44"/>
        <v>0</v>
      </c>
      <c r="AW86" s="72">
        <f t="shared" si="44"/>
        <v>0</v>
      </c>
      <c r="AX86" s="72">
        <f t="shared" si="44"/>
        <v>0</v>
      </c>
      <c r="AY86" s="72">
        <f t="shared" si="44"/>
        <v>0</v>
      </c>
      <c r="AZ86" s="72">
        <f t="shared" si="44"/>
        <v>0</v>
      </c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35"/>
      <c r="BN86" s="72">
        <f t="shared" si="43"/>
        <v>0</v>
      </c>
      <c r="BO86" s="320" t="s">
        <v>299</v>
      </c>
    </row>
    <row r="87" spans="1:75" s="36" customFormat="1" ht="15" customHeight="1" x14ac:dyDescent="0.2">
      <c r="A87" s="106">
        <v>2016</v>
      </c>
      <c r="B87" s="72"/>
      <c r="C87" s="72"/>
      <c r="D87" s="72">
        <f>$D$20*(1-$B$5)/$B$3</f>
        <v>0</v>
      </c>
      <c r="E87" s="72">
        <f t="shared" ref="E87:BA87" si="45">$D$20*(1-$B$5)/$B$3</f>
        <v>0</v>
      </c>
      <c r="F87" s="72">
        <f t="shared" si="45"/>
        <v>0</v>
      </c>
      <c r="G87" s="72">
        <f t="shared" si="45"/>
        <v>0</v>
      </c>
      <c r="H87" s="72">
        <f t="shared" si="45"/>
        <v>0</v>
      </c>
      <c r="I87" s="72">
        <f t="shared" si="45"/>
        <v>0</v>
      </c>
      <c r="J87" s="72">
        <f t="shared" si="45"/>
        <v>0</v>
      </c>
      <c r="K87" s="72">
        <f t="shared" si="45"/>
        <v>0</v>
      </c>
      <c r="L87" s="72">
        <f t="shared" si="45"/>
        <v>0</v>
      </c>
      <c r="M87" s="72">
        <f t="shared" si="45"/>
        <v>0</v>
      </c>
      <c r="N87" s="72">
        <f t="shared" si="45"/>
        <v>0</v>
      </c>
      <c r="O87" s="72">
        <f t="shared" si="45"/>
        <v>0</v>
      </c>
      <c r="P87" s="72">
        <f t="shared" si="45"/>
        <v>0</v>
      </c>
      <c r="Q87" s="72">
        <f t="shared" si="45"/>
        <v>0</v>
      </c>
      <c r="R87" s="72">
        <f t="shared" si="45"/>
        <v>0</v>
      </c>
      <c r="S87" s="72">
        <f t="shared" si="45"/>
        <v>0</v>
      </c>
      <c r="T87" s="72">
        <f t="shared" si="45"/>
        <v>0</v>
      </c>
      <c r="U87" s="72">
        <f t="shared" si="45"/>
        <v>0</v>
      </c>
      <c r="V87" s="72">
        <f t="shared" si="45"/>
        <v>0</v>
      </c>
      <c r="W87" s="72">
        <f t="shared" si="45"/>
        <v>0</v>
      </c>
      <c r="X87" s="72">
        <f t="shared" si="45"/>
        <v>0</v>
      </c>
      <c r="Y87" s="72">
        <f t="shared" si="45"/>
        <v>0</v>
      </c>
      <c r="Z87" s="72">
        <f t="shared" si="45"/>
        <v>0</v>
      </c>
      <c r="AA87" s="72">
        <f t="shared" si="45"/>
        <v>0</v>
      </c>
      <c r="AB87" s="72">
        <f t="shared" si="45"/>
        <v>0</v>
      </c>
      <c r="AC87" s="72">
        <f t="shared" si="45"/>
        <v>0</v>
      </c>
      <c r="AD87" s="72">
        <f t="shared" si="45"/>
        <v>0</v>
      </c>
      <c r="AE87" s="72">
        <f t="shared" si="45"/>
        <v>0</v>
      </c>
      <c r="AF87" s="72">
        <f t="shared" si="45"/>
        <v>0</v>
      </c>
      <c r="AG87" s="72">
        <f t="shared" si="45"/>
        <v>0</v>
      </c>
      <c r="AH87" s="72">
        <f t="shared" si="45"/>
        <v>0</v>
      </c>
      <c r="AI87" s="72">
        <f t="shared" si="45"/>
        <v>0</v>
      </c>
      <c r="AJ87" s="72">
        <f t="shared" si="45"/>
        <v>0</v>
      </c>
      <c r="AK87" s="72">
        <f t="shared" si="45"/>
        <v>0</v>
      </c>
      <c r="AL87" s="72">
        <f t="shared" si="45"/>
        <v>0</v>
      </c>
      <c r="AM87" s="72">
        <f t="shared" si="45"/>
        <v>0</v>
      </c>
      <c r="AN87" s="72">
        <f t="shared" si="45"/>
        <v>0</v>
      </c>
      <c r="AO87" s="72">
        <f t="shared" si="45"/>
        <v>0</v>
      </c>
      <c r="AP87" s="72">
        <f t="shared" si="45"/>
        <v>0</v>
      </c>
      <c r="AQ87" s="72">
        <f t="shared" si="45"/>
        <v>0</v>
      </c>
      <c r="AR87" s="72">
        <f t="shared" si="45"/>
        <v>0</v>
      </c>
      <c r="AS87" s="72">
        <f t="shared" si="45"/>
        <v>0</v>
      </c>
      <c r="AT87" s="72">
        <f t="shared" si="45"/>
        <v>0</v>
      </c>
      <c r="AU87" s="72">
        <f t="shared" si="45"/>
        <v>0</v>
      </c>
      <c r="AV87" s="72">
        <f t="shared" si="45"/>
        <v>0</v>
      </c>
      <c r="AW87" s="72">
        <f t="shared" si="45"/>
        <v>0</v>
      </c>
      <c r="AX87" s="72">
        <f t="shared" si="45"/>
        <v>0</v>
      </c>
      <c r="AY87" s="72">
        <f t="shared" si="45"/>
        <v>0</v>
      </c>
      <c r="AZ87" s="72">
        <f t="shared" si="45"/>
        <v>0</v>
      </c>
      <c r="BA87" s="72">
        <f t="shared" si="45"/>
        <v>0</v>
      </c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35"/>
      <c r="BN87" s="72">
        <f t="shared" si="43"/>
        <v>0</v>
      </c>
      <c r="BO87" s="321">
        <f>BN103*(1-0)</f>
        <v>0</v>
      </c>
    </row>
    <row r="88" spans="1:75" s="36" customFormat="1" ht="15" customHeight="1" x14ac:dyDescent="0.2">
      <c r="A88" s="106">
        <v>2017</v>
      </c>
      <c r="B88" s="72"/>
      <c r="C88" s="72"/>
      <c r="D88" s="72"/>
      <c r="E88" s="72">
        <f t="shared" ref="E88:BB88" si="46">$E$20*(1-$B$5)/$B$3</f>
        <v>0</v>
      </c>
      <c r="F88" s="72">
        <f t="shared" si="46"/>
        <v>0</v>
      </c>
      <c r="G88" s="72">
        <f t="shared" si="46"/>
        <v>0</v>
      </c>
      <c r="H88" s="72">
        <f t="shared" si="46"/>
        <v>0</v>
      </c>
      <c r="I88" s="72">
        <f t="shared" si="46"/>
        <v>0</v>
      </c>
      <c r="J88" s="72">
        <f t="shared" si="46"/>
        <v>0</v>
      </c>
      <c r="K88" s="72">
        <f t="shared" si="46"/>
        <v>0</v>
      </c>
      <c r="L88" s="72">
        <f t="shared" si="46"/>
        <v>0</v>
      </c>
      <c r="M88" s="72">
        <f t="shared" si="46"/>
        <v>0</v>
      </c>
      <c r="N88" s="72">
        <f t="shared" si="46"/>
        <v>0</v>
      </c>
      <c r="O88" s="72">
        <f t="shared" si="46"/>
        <v>0</v>
      </c>
      <c r="P88" s="72">
        <f t="shared" si="46"/>
        <v>0</v>
      </c>
      <c r="Q88" s="72">
        <f t="shared" si="46"/>
        <v>0</v>
      </c>
      <c r="R88" s="72">
        <f t="shared" si="46"/>
        <v>0</v>
      </c>
      <c r="S88" s="72">
        <f t="shared" si="46"/>
        <v>0</v>
      </c>
      <c r="T88" s="72">
        <f t="shared" si="46"/>
        <v>0</v>
      </c>
      <c r="U88" s="72">
        <f t="shared" si="46"/>
        <v>0</v>
      </c>
      <c r="V88" s="72">
        <f t="shared" si="46"/>
        <v>0</v>
      </c>
      <c r="W88" s="72">
        <f t="shared" si="46"/>
        <v>0</v>
      </c>
      <c r="X88" s="72">
        <f t="shared" si="46"/>
        <v>0</v>
      </c>
      <c r="Y88" s="72">
        <f t="shared" si="46"/>
        <v>0</v>
      </c>
      <c r="Z88" s="72">
        <f t="shared" si="46"/>
        <v>0</v>
      </c>
      <c r="AA88" s="72">
        <f t="shared" si="46"/>
        <v>0</v>
      </c>
      <c r="AB88" s="72">
        <f t="shared" si="46"/>
        <v>0</v>
      </c>
      <c r="AC88" s="72">
        <f t="shared" si="46"/>
        <v>0</v>
      </c>
      <c r="AD88" s="72">
        <f t="shared" si="46"/>
        <v>0</v>
      </c>
      <c r="AE88" s="72">
        <f t="shared" si="46"/>
        <v>0</v>
      </c>
      <c r="AF88" s="72">
        <f t="shared" si="46"/>
        <v>0</v>
      </c>
      <c r="AG88" s="72">
        <f t="shared" si="46"/>
        <v>0</v>
      </c>
      <c r="AH88" s="72">
        <f t="shared" si="46"/>
        <v>0</v>
      </c>
      <c r="AI88" s="72">
        <f t="shared" si="46"/>
        <v>0</v>
      </c>
      <c r="AJ88" s="72">
        <f t="shared" si="46"/>
        <v>0</v>
      </c>
      <c r="AK88" s="72">
        <f t="shared" si="46"/>
        <v>0</v>
      </c>
      <c r="AL88" s="72">
        <f t="shared" si="46"/>
        <v>0</v>
      </c>
      <c r="AM88" s="72">
        <f t="shared" si="46"/>
        <v>0</v>
      </c>
      <c r="AN88" s="72">
        <f t="shared" si="46"/>
        <v>0</v>
      </c>
      <c r="AO88" s="72">
        <f t="shared" si="46"/>
        <v>0</v>
      </c>
      <c r="AP88" s="72">
        <f t="shared" si="46"/>
        <v>0</v>
      </c>
      <c r="AQ88" s="72">
        <f t="shared" si="46"/>
        <v>0</v>
      </c>
      <c r="AR88" s="72">
        <f t="shared" si="46"/>
        <v>0</v>
      </c>
      <c r="AS88" s="72">
        <f t="shared" si="46"/>
        <v>0</v>
      </c>
      <c r="AT88" s="72">
        <f t="shared" si="46"/>
        <v>0</v>
      </c>
      <c r="AU88" s="72">
        <f t="shared" si="46"/>
        <v>0</v>
      </c>
      <c r="AV88" s="72">
        <f t="shared" si="46"/>
        <v>0</v>
      </c>
      <c r="AW88" s="72">
        <f t="shared" si="46"/>
        <v>0</v>
      </c>
      <c r="AX88" s="72">
        <f t="shared" si="46"/>
        <v>0</v>
      </c>
      <c r="AY88" s="72">
        <f t="shared" si="46"/>
        <v>0</v>
      </c>
      <c r="AZ88" s="72">
        <f t="shared" si="46"/>
        <v>0</v>
      </c>
      <c r="BA88" s="72">
        <f t="shared" si="46"/>
        <v>0</v>
      </c>
      <c r="BB88" s="72">
        <f t="shared" si="46"/>
        <v>0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35"/>
      <c r="BN88" s="72">
        <f t="shared" si="43"/>
        <v>0</v>
      </c>
      <c r="BO88" s="321">
        <f>BN104*(1-0.025)</f>
        <v>0</v>
      </c>
    </row>
    <row r="89" spans="1:75" s="36" customFormat="1" ht="15" customHeight="1" x14ac:dyDescent="0.2">
      <c r="A89" s="106">
        <v>2018</v>
      </c>
      <c r="B89" s="72"/>
      <c r="C89" s="72"/>
      <c r="D89" s="72"/>
      <c r="E89" s="72"/>
      <c r="F89" s="72">
        <f t="shared" ref="F89:BC89" si="47">$F$20*(1-$B$5)/$B$3</f>
        <v>0</v>
      </c>
      <c r="G89" s="72">
        <f t="shared" si="47"/>
        <v>0</v>
      </c>
      <c r="H89" s="72">
        <f t="shared" si="47"/>
        <v>0</v>
      </c>
      <c r="I89" s="72">
        <f t="shared" si="47"/>
        <v>0</v>
      </c>
      <c r="J89" s="72">
        <f t="shared" si="47"/>
        <v>0</v>
      </c>
      <c r="K89" s="72">
        <f t="shared" si="47"/>
        <v>0</v>
      </c>
      <c r="L89" s="72">
        <f t="shared" si="47"/>
        <v>0</v>
      </c>
      <c r="M89" s="72">
        <f t="shared" si="47"/>
        <v>0</v>
      </c>
      <c r="N89" s="72">
        <f t="shared" si="47"/>
        <v>0</v>
      </c>
      <c r="O89" s="72">
        <f t="shared" si="47"/>
        <v>0</v>
      </c>
      <c r="P89" s="72">
        <f t="shared" si="47"/>
        <v>0</v>
      </c>
      <c r="Q89" s="72">
        <f t="shared" si="47"/>
        <v>0</v>
      </c>
      <c r="R89" s="72">
        <f t="shared" si="47"/>
        <v>0</v>
      </c>
      <c r="S89" s="72">
        <f t="shared" si="47"/>
        <v>0</v>
      </c>
      <c r="T89" s="72">
        <f t="shared" si="47"/>
        <v>0</v>
      </c>
      <c r="U89" s="72">
        <f t="shared" si="47"/>
        <v>0</v>
      </c>
      <c r="V89" s="72">
        <f t="shared" si="47"/>
        <v>0</v>
      </c>
      <c r="W89" s="72">
        <f t="shared" si="47"/>
        <v>0</v>
      </c>
      <c r="X89" s="72">
        <f t="shared" si="47"/>
        <v>0</v>
      </c>
      <c r="Y89" s="72">
        <f t="shared" si="47"/>
        <v>0</v>
      </c>
      <c r="Z89" s="72">
        <f t="shared" si="47"/>
        <v>0</v>
      </c>
      <c r="AA89" s="72">
        <f t="shared" si="47"/>
        <v>0</v>
      </c>
      <c r="AB89" s="72">
        <f t="shared" si="47"/>
        <v>0</v>
      </c>
      <c r="AC89" s="72">
        <f t="shared" si="47"/>
        <v>0</v>
      </c>
      <c r="AD89" s="72">
        <f t="shared" si="47"/>
        <v>0</v>
      </c>
      <c r="AE89" s="72">
        <f t="shared" si="47"/>
        <v>0</v>
      </c>
      <c r="AF89" s="72">
        <f t="shared" si="47"/>
        <v>0</v>
      </c>
      <c r="AG89" s="72">
        <f t="shared" si="47"/>
        <v>0</v>
      </c>
      <c r="AH89" s="72">
        <f t="shared" si="47"/>
        <v>0</v>
      </c>
      <c r="AI89" s="72">
        <f t="shared" si="47"/>
        <v>0</v>
      </c>
      <c r="AJ89" s="72">
        <f t="shared" si="47"/>
        <v>0</v>
      </c>
      <c r="AK89" s="72">
        <f t="shared" si="47"/>
        <v>0</v>
      </c>
      <c r="AL89" s="72">
        <f t="shared" si="47"/>
        <v>0</v>
      </c>
      <c r="AM89" s="72">
        <f t="shared" si="47"/>
        <v>0</v>
      </c>
      <c r="AN89" s="72">
        <f t="shared" si="47"/>
        <v>0</v>
      </c>
      <c r="AO89" s="72">
        <f t="shared" si="47"/>
        <v>0</v>
      </c>
      <c r="AP89" s="72">
        <f t="shared" si="47"/>
        <v>0</v>
      </c>
      <c r="AQ89" s="72">
        <f t="shared" si="47"/>
        <v>0</v>
      </c>
      <c r="AR89" s="72">
        <f t="shared" si="47"/>
        <v>0</v>
      </c>
      <c r="AS89" s="72">
        <f t="shared" si="47"/>
        <v>0</v>
      </c>
      <c r="AT89" s="72">
        <f t="shared" si="47"/>
        <v>0</v>
      </c>
      <c r="AU89" s="72">
        <f t="shared" si="47"/>
        <v>0</v>
      </c>
      <c r="AV89" s="72">
        <f t="shared" si="47"/>
        <v>0</v>
      </c>
      <c r="AW89" s="72">
        <f t="shared" si="47"/>
        <v>0</v>
      </c>
      <c r="AX89" s="72">
        <f t="shared" si="47"/>
        <v>0</v>
      </c>
      <c r="AY89" s="72">
        <f t="shared" si="47"/>
        <v>0</v>
      </c>
      <c r="AZ89" s="72">
        <f t="shared" si="47"/>
        <v>0</v>
      </c>
      <c r="BA89" s="72">
        <f t="shared" si="47"/>
        <v>0</v>
      </c>
      <c r="BB89" s="72">
        <f t="shared" si="47"/>
        <v>0</v>
      </c>
      <c r="BC89" s="72">
        <f t="shared" si="47"/>
        <v>0</v>
      </c>
      <c r="BD89" s="72"/>
      <c r="BE89" s="72"/>
      <c r="BF89" s="72"/>
      <c r="BG89" s="72"/>
      <c r="BH89" s="72"/>
      <c r="BI89" s="72"/>
      <c r="BJ89" s="72"/>
      <c r="BK89" s="72"/>
      <c r="BL89" s="72"/>
      <c r="BM89" s="35"/>
      <c r="BN89" s="72">
        <f t="shared" si="43"/>
        <v>0</v>
      </c>
      <c r="BO89" s="321"/>
    </row>
    <row r="90" spans="1:75" s="36" customFormat="1" ht="15" customHeight="1" x14ac:dyDescent="0.2">
      <c r="A90" s="106">
        <v>2019</v>
      </c>
      <c r="B90" s="72"/>
      <c r="C90" s="72"/>
      <c r="D90" s="72"/>
      <c r="E90" s="72"/>
      <c r="F90" s="72"/>
      <c r="G90" s="72">
        <f t="shared" ref="G90:BD90" si="48">$G$20*(1-$B$5)/$B$3</f>
        <v>0</v>
      </c>
      <c r="H90" s="72">
        <f t="shared" si="48"/>
        <v>0</v>
      </c>
      <c r="I90" s="72">
        <f t="shared" si="48"/>
        <v>0</v>
      </c>
      <c r="J90" s="72">
        <f t="shared" si="48"/>
        <v>0</v>
      </c>
      <c r="K90" s="72">
        <f t="shared" si="48"/>
        <v>0</v>
      </c>
      <c r="L90" s="72">
        <f t="shared" si="48"/>
        <v>0</v>
      </c>
      <c r="M90" s="72">
        <f t="shared" si="48"/>
        <v>0</v>
      </c>
      <c r="N90" s="72">
        <f t="shared" si="48"/>
        <v>0</v>
      </c>
      <c r="O90" s="72">
        <f t="shared" si="48"/>
        <v>0</v>
      </c>
      <c r="P90" s="72">
        <f t="shared" si="48"/>
        <v>0</v>
      </c>
      <c r="Q90" s="72">
        <f t="shared" si="48"/>
        <v>0</v>
      </c>
      <c r="R90" s="72">
        <f t="shared" si="48"/>
        <v>0</v>
      </c>
      <c r="S90" s="72">
        <f t="shared" si="48"/>
        <v>0</v>
      </c>
      <c r="T90" s="72">
        <f t="shared" si="48"/>
        <v>0</v>
      </c>
      <c r="U90" s="72">
        <f t="shared" si="48"/>
        <v>0</v>
      </c>
      <c r="V90" s="72">
        <f t="shared" si="48"/>
        <v>0</v>
      </c>
      <c r="W90" s="72">
        <f t="shared" si="48"/>
        <v>0</v>
      </c>
      <c r="X90" s="72">
        <f t="shared" si="48"/>
        <v>0</v>
      </c>
      <c r="Y90" s="72">
        <f t="shared" si="48"/>
        <v>0</v>
      </c>
      <c r="Z90" s="72">
        <f t="shared" si="48"/>
        <v>0</v>
      </c>
      <c r="AA90" s="72">
        <f t="shared" si="48"/>
        <v>0</v>
      </c>
      <c r="AB90" s="72">
        <f t="shared" si="48"/>
        <v>0</v>
      </c>
      <c r="AC90" s="72">
        <f t="shared" si="48"/>
        <v>0</v>
      </c>
      <c r="AD90" s="72">
        <f t="shared" si="48"/>
        <v>0</v>
      </c>
      <c r="AE90" s="72">
        <f t="shared" si="48"/>
        <v>0</v>
      </c>
      <c r="AF90" s="72">
        <f t="shared" si="48"/>
        <v>0</v>
      </c>
      <c r="AG90" s="72">
        <f t="shared" si="48"/>
        <v>0</v>
      </c>
      <c r="AH90" s="72">
        <f t="shared" si="48"/>
        <v>0</v>
      </c>
      <c r="AI90" s="72">
        <f t="shared" si="48"/>
        <v>0</v>
      </c>
      <c r="AJ90" s="72">
        <f t="shared" si="48"/>
        <v>0</v>
      </c>
      <c r="AK90" s="72">
        <f t="shared" si="48"/>
        <v>0</v>
      </c>
      <c r="AL90" s="72">
        <f t="shared" si="48"/>
        <v>0</v>
      </c>
      <c r="AM90" s="72">
        <f t="shared" si="48"/>
        <v>0</v>
      </c>
      <c r="AN90" s="72">
        <f t="shared" si="48"/>
        <v>0</v>
      </c>
      <c r="AO90" s="72">
        <f t="shared" si="48"/>
        <v>0</v>
      </c>
      <c r="AP90" s="72">
        <f t="shared" si="48"/>
        <v>0</v>
      </c>
      <c r="AQ90" s="72">
        <f t="shared" si="48"/>
        <v>0</v>
      </c>
      <c r="AR90" s="72">
        <f t="shared" si="48"/>
        <v>0</v>
      </c>
      <c r="AS90" s="72">
        <f t="shared" si="48"/>
        <v>0</v>
      </c>
      <c r="AT90" s="72">
        <f t="shared" si="48"/>
        <v>0</v>
      </c>
      <c r="AU90" s="72">
        <f t="shared" si="48"/>
        <v>0</v>
      </c>
      <c r="AV90" s="72">
        <f t="shared" si="48"/>
        <v>0</v>
      </c>
      <c r="AW90" s="72">
        <f t="shared" si="48"/>
        <v>0</v>
      </c>
      <c r="AX90" s="72">
        <f t="shared" si="48"/>
        <v>0</v>
      </c>
      <c r="AY90" s="72">
        <f t="shared" si="48"/>
        <v>0</v>
      </c>
      <c r="AZ90" s="72">
        <f t="shared" si="48"/>
        <v>0</v>
      </c>
      <c r="BA90" s="72">
        <f t="shared" si="48"/>
        <v>0</v>
      </c>
      <c r="BB90" s="72">
        <f t="shared" si="48"/>
        <v>0</v>
      </c>
      <c r="BC90" s="72">
        <f t="shared" si="48"/>
        <v>0</v>
      </c>
      <c r="BD90" s="72">
        <f t="shared" si="48"/>
        <v>0</v>
      </c>
      <c r="BE90" s="72"/>
      <c r="BF90" s="72"/>
      <c r="BG90" s="72"/>
      <c r="BH90" s="72"/>
      <c r="BI90" s="72"/>
      <c r="BJ90" s="72"/>
      <c r="BK90" s="72"/>
      <c r="BL90" s="72"/>
      <c r="BM90" s="35"/>
      <c r="BN90" s="72">
        <f t="shared" si="43"/>
        <v>0</v>
      </c>
      <c r="BO90" s="321">
        <f>BN106*(1-0.025)</f>
        <v>0</v>
      </c>
    </row>
    <row r="91" spans="1:75" s="36" customFormat="1" ht="15" customHeight="1" x14ac:dyDescent="0.2">
      <c r="A91" s="106">
        <v>2020</v>
      </c>
      <c r="B91" s="72"/>
      <c r="C91" s="72"/>
      <c r="D91" s="72"/>
      <c r="E91" s="72"/>
      <c r="F91" s="72"/>
      <c r="G91" s="72"/>
      <c r="H91" s="72">
        <f t="shared" ref="H91:BE91" si="49">$H$20*(1-$B$5)/$B$3</f>
        <v>0</v>
      </c>
      <c r="I91" s="72">
        <f t="shared" si="49"/>
        <v>0</v>
      </c>
      <c r="J91" s="72">
        <f t="shared" si="49"/>
        <v>0</v>
      </c>
      <c r="K91" s="72">
        <f t="shared" si="49"/>
        <v>0</v>
      </c>
      <c r="L91" s="72">
        <f t="shared" si="49"/>
        <v>0</v>
      </c>
      <c r="M91" s="72">
        <f t="shared" si="49"/>
        <v>0</v>
      </c>
      <c r="N91" s="72">
        <f t="shared" si="49"/>
        <v>0</v>
      </c>
      <c r="O91" s="72">
        <f t="shared" si="49"/>
        <v>0</v>
      </c>
      <c r="P91" s="72">
        <f t="shared" si="49"/>
        <v>0</v>
      </c>
      <c r="Q91" s="72">
        <f t="shared" si="49"/>
        <v>0</v>
      </c>
      <c r="R91" s="72">
        <f t="shared" si="49"/>
        <v>0</v>
      </c>
      <c r="S91" s="72">
        <f t="shared" si="49"/>
        <v>0</v>
      </c>
      <c r="T91" s="72">
        <f t="shared" si="49"/>
        <v>0</v>
      </c>
      <c r="U91" s="72">
        <f t="shared" si="49"/>
        <v>0</v>
      </c>
      <c r="V91" s="72">
        <f t="shared" si="49"/>
        <v>0</v>
      </c>
      <c r="W91" s="72">
        <f t="shared" si="49"/>
        <v>0</v>
      </c>
      <c r="X91" s="72">
        <f t="shared" si="49"/>
        <v>0</v>
      </c>
      <c r="Y91" s="72">
        <f t="shared" si="49"/>
        <v>0</v>
      </c>
      <c r="Z91" s="72">
        <f t="shared" si="49"/>
        <v>0</v>
      </c>
      <c r="AA91" s="72">
        <f t="shared" si="49"/>
        <v>0</v>
      </c>
      <c r="AB91" s="72">
        <f t="shared" si="49"/>
        <v>0</v>
      </c>
      <c r="AC91" s="72">
        <f t="shared" si="49"/>
        <v>0</v>
      </c>
      <c r="AD91" s="72">
        <f t="shared" si="49"/>
        <v>0</v>
      </c>
      <c r="AE91" s="72">
        <f t="shared" si="49"/>
        <v>0</v>
      </c>
      <c r="AF91" s="72">
        <f t="shared" si="49"/>
        <v>0</v>
      </c>
      <c r="AG91" s="72">
        <f t="shared" si="49"/>
        <v>0</v>
      </c>
      <c r="AH91" s="72">
        <f t="shared" si="49"/>
        <v>0</v>
      </c>
      <c r="AI91" s="72">
        <f t="shared" si="49"/>
        <v>0</v>
      </c>
      <c r="AJ91" s="72">
        <f t="shared" si="49"/>
        <v>0</v>
      </c>
      <c r="AK91" s="72">
        <f t="shared" si="49"/>
        <v>0</v>
      </c>
      <c r="AL91" s="72">
        <f t="shared" si="49"/>
        <v>0</v>
      </c>
      <c r="AM91" s="72">
        <f t="shared" si="49"/>
        <v>0</v>
      </c>
      <c r="AN91" s="72">
        <f t="shared" si="49"/>
        <v>0</v>
      </c>
      <c r="AO91" s="72">
        <f t="shared" si="49"/>
        <v>0</v>
      </c>
      <c r="AP91" s="72">
        <f t="shared" si="49"/>
        <v>0</v>
      </c>
      <c r="AQ91" s="72">
        <f t="shared" si="49"/>
        <v>0</v>
      </c>
      <c r="AR91" s="72">
        <f t="shared" si="49"/>
        <v>0</v>
      </c>
      <c r="AS91" s="72">
        <f t="shared" si="49"/>
        <v>0</v>
      </c>
      <c r="AT91" s="72">
        <f t="shared" si="49"/>
        <v>0</v>
      </c>
      <c r="AU91" s="72">
        <f t="shared" si="49"/>
        <v>0</v>
      </c>
      <c r="AV91" s="72">
        <f t="shared" si="49"/>
        <v>0</v>
      </c>
      <c r="AW91" s="72">
        <f t="shared" si="49"/>
        <v>0</v>
      </c>
      <c r="AX91" s="72">
        <f t="shared" si="49"/>
        <v>0</v>
      </c>
      <c r="AY91" s="72">
        <f t="shared" si="49"/>
        <v>0</v>
      </c>
      <c r="AZ91" s="72">
        <f t="shared" si="49"/>
        <v>0</v>
      </c>
      <c r="BA91" s="72">
        <f t="shared" si="49"/>
        <v>0</v>
      </c>
      <c r="BB91" s="72">
        <f t="shared" si="49"/>
        <v>0</v>
      </c>
      <c r="BC91" s="72">
        <f t="shared" si="49"/>
        <v>0</v>
      </c>
      <c r="BD91" s="72">
        <f t="shared" si="49"/>
        <v>0</v>
      </c>
      <c r="BE91" s="72">
        <f t="shared" si="49"/>
        <v>0</v>
      </c>
      <c r="BF91" s="72"/>
      <c r="BG91" s="72"/>
      <c r="BH91" s="72"/>
      <c r="BI91" s="72"/>
      <c r="BJ91" s="72"/>
      <c r="BK91" s="72"/>
      <c r="BL91" s="72"/>
      <c r="BM91" s="35"/>
      <c r="BN91" s="72">
        <f t="shared" si="43"/>
        <v>0</v>
      </c>
      <c r="BO91" s="321"/>
    </row>
    <row r="92" spans="1:75" s="36" customFormat="1" ht="15" customHeight="1" x14ac:dyDescent="0.2">
      <c r="A92" s="106">
        <v>2021</v>
      </c>
      <c r="B92" s="72"/>
      <c r="C92" s="72"/>
      <c r="D92" s="72"/>
      <c r="E92" s="72"/>
      <c r="F92" s="72"/>
      <c r="G92" s="72"/>
      <c r="H92" s="72"/>
      <c r="I92" s="72">
        <f t="shared" ref="I92:BF92" si="50">$I$20*(1-$B$5)/$B$3</f>
        <v>0</v>
      </c>
      <c r="J92" s="72">
        <f t="shared" si="50"/>
        <v>0</v>
      </c>
      <c r="K92" s="72">
        <f t="shared" si="50"/>
        <v>0</v>
      </c>
      <c r="L92" s="72">
        <f t="shared" si="50"/>
        <v>0</v>
      </c>
      <c r="M92" s="72">
        <f t="shared" si="50"/>
        <v>0</v>
      </c>
      <c r="N92" s="72">
        <f t="shared" si="50"/>
        <v>0</v>
      </c>
      <c r="O92" s="72">
        <f t="shared" si="50"/>
        <v>0</v>
      </c>
      <c r="P92" s="72">
        <f t="shared" si="50"/>
        <v>0</v>
      </c>
      <c r="Q92" s="72">
        <f t="shared" si="50"/>
        <v>0</v>
      </c>
      <c r="R92" s="72">
        <f t="shared" si="50"/>
        <v>0</v>
      </c>
      <c r="S92" s="72">
        <f t="shared" si="50"/>
        <v>0</v>
      </c>
      <c r="T92" s="72">
        <f t="shared" si="50"/>
        <v>0</v>
      </c>
      <c r="U92" s="72">
        <f t="shared" si="50"/>
        <v>0</v>
      </c>
      <c r="V92" s="72">
        <f t="shared" si="50"/>
        <v>0</v>
      </c>
      <c r="W92" s="72">
        <f t="shared" si="50"/>
        <v>0</v>
      </c>
      <c r="X92" s="72">
        <f t="shared" si="50"/>
        <v>0</v>
      </c>
      <c r="Y92" s="72">
        <f t="shared" si="50"/>
        <v>0</v>
      </c>
      <c r="Z92" s="72">
        <f t="shared" si="50"/>
        <v>0</v>
      </c>
      <c r="AA92" s="72">
        <f t="shared" si="50"/>
        <v>0</v>
      </c>
      <c r="AB92" s="72">
        <f t="shared" si="50"/>
        <v>0</v>
      </c>
      <c r="AC92" s="72">
        <f t="shared" si="50"/>
        <v>0</v>
      </c>
      <c r="AD92" s="72">
        <f t="shared" si="50"/>
        <v>0</v>
      </c>
      <c r="AE92" s="72">
        <f t="shared" si="50"/>
        <v>0</v>
      </c>
      <c r="AF92" s="72">
        <f t="shared" si="50"/>
        <v>0</v>
      </c>
      <c r="AG92" s="72">
        <f t="shared" si="50"/>
        <v>0</v>
      </c>
      <c r="AH92" s="72">
        <f t="shared" si="50"/>
        <v>0</v>
      </c>
      <c r="AI92" s="72">
        <f t="shared" si="50"/>
        <v>0</v>
      </c>
      <c r="AJ92" s="72">
        <f t="shared" si="50"/>
        <v>0</v>
      </c>
      <c r="AK92" s="72">
        <f t="shared" si="50"/>
        <v>0</v>
      </c>
      <c r="AL92" s="72">
        <f t="shared" si="50"/>
        <v>0</v>
      </c>
      <c r="AM92" s="72">
        <f t="shared" si="50"/>
        <v>0</v>
      </c>
      <c r="AN92" s="72">
        <f t="shared" si="50"/>
        <v>0</v>
      </c>
      <c r="AO92" s="72">
        <f t="shared" si="50"/>
        <v>0</v>
      </c>
      <c r="AP92" s="72">
        <f t="shared" si="50"/>
        <v>0</v>
      </c>
      <c r="AQ92" s="72">
        <f t="shared" si="50"/>
        <v>0</v>
      </c>
      <c r="AR92" s="72">
        <f t="shared" si="50"/>
        <v>0</v>
      </c>
      <c r="AS92" s="72">
        <f t="shared" si="50"/>
        <v>0</v>
      </c>
      <c r="AT92" s="72">
        <f t="shared" si="50"/>
        <v>0</v>
      </c>
      <c r="AU92" s="72">
        <f t="shared" si="50"/>
        <v>0</v>
      </c>
      <c r="AV92" s="72">
        <f t="shared" si="50"/>
        <v>0</v>
      </c>
      <c r="AW92" s="72">
        <f t="shared" si="50"/>
        <v>0</v>
      </c>
      <c r="AX92" s="72">
        <f t="shared" si="50"/>
        <v>0</v>
      </c>
      <c r="AY92" s="72">
        <f t="shared" si="50"/>
        <v>0</v>
      </c>
      <c r="AZ92" s="72">
        <f t="shared" si="50"/>
        <v>0</v>
      </c>
      <c r="BA92" s="72">
        <f t="shared" si="50"/>
        <v>0</v>
      </c>
      <c r="BB92" s="72">
        <f t="shared" si="50"/>
        <v>0</v>
      </c>
      <c r="BC92" s="72">
        <f t="shared" si="50"/>
        <v>0</v>
      </c>
      <c r="BD92" s="72">
        <f t="shared" si="50"/>
        <v>0</v>
      </c>
      <c r="BE92" s="72">
        <f t="shared" si="50"/>
        <v>0</v>
      </c>
      <c r="BF92" s="72">
        <f t="shared" si="50"/>
        <v>0</v>
      </c>
      <c r="BG92" s="72"/>
      <c r="BH92" s="72"/>
      <c r="BI92" s="72"/>
      <c r="BJ92" s="72"/>
      <c r="BK92" s="72"/>
      <c r="BL92" s="72"/>
      <c r="BM92" s="35"/>
      <c r="BN92" s="72">
        <f t="shared" si="43"/>
        <v>0</v>
      </c>
      <c r="BO92" s="321"/>
    </row>
    <row r="93" spans="1:75" s="36" customFormat="1" ht="15" customHeight="1" x14ac:dyDescent="0.2">
      <c r="A93" s="106">
        <v>2022</v>
      </c>
      <c r="B93" s="72"/>
      <c r="C93" s="72"/>
      <c r="D93" s="72"/>
      <c r="E93" s="72"/>
      <c r="F93" s="72"/>
      <c r="G93" s="72"/>
      <c r="H93" s="72"/>
      <c r="I93" s="72"/>
      <c r="J93" s="72">
        <f>$J$20*(1-$B$5)/$B$3</f>
        <v>0</v>
      </c>
      <c r="K93" s="72">
        <f>$J$20*(1-$B$5)/$B$3</f>
        <v>0</v>
      </c>
      <c r="L93" s="72">
        <f>$J$20*(1-$B$5)/$B$3</f>
        <v>0</v>
      </c>
      <c r="M93" s="72">
        <f>$J$20*(1-$B$5)/$B$3</f>
        <v>0</v>
      </c>
      <c r="N93" s="72">
        <f>$J$20*(1-$B$5)/$B$3</f>
        <v>0</v>
      </c>
      <c r="O93" s="72">
        <f t="shared" ref="O93:BG93" si="51">$J$20*(1-$B$5)/$B$3</f>
        <v>0</v>
      </c>
      <c r="P93" s="72">
        <f t="shared" si="51"/>
        <v>0</v>
      </c>
      <c r="Q93" s="72">
        <f t="shared" si="51"/>
        <v>0</v>
      </c>
      <c r="R93" s="72">
        <f t="shared" si="51"/>
        <v>0</v>
      </c>
      <c r="S93" s="72">
        <f t="shared" si="51"/>
        <v>0</v>
      </c>
      <c r="T93" s="72">
        <f t="shared" si="51"/>
        <v>0</v>
      </c>
      <c r="U93" s="72">
        <f t="shared" si="51"/>
        <v>0</v>
      </c>
      <c r="V93" s="72">
        <f t="shared" si="51"/>
        <v>0</v>
      </c>
      <c r="W93" s="72">
        <f t="shared" si="51"/>
        <v>0</v>
      </c>
      <c r="X93" s="72">
        <f t="shared" si="51"/>
        <v>0</v>
      </c>
      <c r="Y93" s="72">
        <f t="shared" si="51"/>
        <v>0</v>
      </c>
      <c r="Z93" s="72">
        <f t="shared" si="51"/>
        <v>0</v>
      </c>
      <c r="AA93" s="72">
        <f t="shared" si="51"/>
        <v>0</v>
      </c>
      <c r="AB93" s="72">
        <f t="shared" si="51"/>
        <v>0</v>
      </c>
      <c r="AC93" s="72">
        <f t="shared" si="51"/>
        <v>0</v>
      </c>
      <c r="AD93" s="72">
        <f t="shared" si="51"/>
        <v>0</v>
      </c>
      <c r="AE93" s="72">
        <f t="shared" si="51"/>
        <v>0</v>
      </c>
      <c r="AF93" s="72">
        <f t="shared" si="51"/>
        <v>0</v>
      </c>
      <c r="AG93" s="72">
        <f t="shared" si="51"/>
        <v>0</v>
      </c>
      <c r="AH93" s="72">
        <f t="shared" si="51"/>
        <v>0</v>
      </c>
      <c r="AI93" s="72">
        <f t="shared" si="51"/>
        <v>0</v>
      </c>
      <c r="AJ93" s="72">
        <f t="shared" si="51"/>
        <v>0</v>
      </c>
      <c r="AK93" s="72">
        <f t="shared" si="51"/>
        <v>0</v>
      </c>
      <c r="AL93" s="72">
        <f t="shared" si="51"/>
        <v>0</v>
      </c>
      <c r="AM93" s="72">
        <f t="shared" si="51"/>
        <v>0</v>
      </c>
      <c r="AN93" s="72">
        <f t="shared" si="51"/>
        <v>0</v>
      </c>
      <c r="AO93" s="72">
        <f t="shared" si="51"/>
        <v>0</v>
      </c>
      <c r="AP93" s="72">
        <f t="shared" si="51"/>
        <v>0</v>
      </c>
      <c r="AQ93" s="72">
        <f t="shared" si="51"/>
        <v>0</v>
      </c>
      <c r="AR93" s="72">
        <f t="shared" si="51"/>
        <v>0</v>
      </c>
      <c r="AS93" s="72">
        <f t="shared" si="51"/>
        <v>0</v>
      </c>
      <c r="AT93" s="72">
        <f t="shared" si="51"/>
        <v>0</v>
      </c>
      <c r="AU93" s="72">
        <f t="shared" si="51"/>
        <v>0</v>
      </c>
      <c r="AV93" s="72">
        <f t="shared" si="51"/>
        <v>0</v>
      </c>
      <c r="AW93" s="72">
        <f t="shared" si="51"/>
        <v>0</v>
      </c>
      <c r="AX93" s="72">
        <f t="shared" si="51"/>
        <v>0</v>
      </c>
      <c r="AY93" s="72">
        <f t="shared" si="51"/>
        <v>0</v>
      </c>
      <c r="AZ93" s="72">
        <f t="shared" si="51"/>
        <v>0</v>
      </c>
      <c r="BA93" s="72">
        <f t="shared" si="51"/>
        <v>0</v>
      </c>
      <c r="BB93" s="72">
        <f t="shared" si="51"/>
        <v>0</v>
      </c>
      <c r="BC93" s="72">
        <f t="shared" si="51"/>
        <v>0</v>
      </c>
      <c r="BD93" s="72">
        <f t="shared" si="51"/>
        <v>0</v>
      </c>
      <c r="BE93" s="72">
        <f t="shared" si="51"/>
        <v>0</v>
      </c>
      <c r="BF93" s="72">
        <f t="shared" si="51"/>
        <v>0</v>
      </c>
      <c r="BG93" s="72">
        <f t="shared" si="51"/>
        <v>0</v>
      </c>
      <c r="BH93" s="72"/>
      <c r="BI93" s="72"/>
      <c r="BJ93" s="72"/>
      <c r="BK93" s="72"/>
      <c r="BL93" s="72"/>
      <c r="BM93" s="35"/>
      <c r="BN93" s="72">
        <f t="shared" si="43"/>
        <v>0</v>
      </c>
      <c r="BO93" s="321"/>
    </row>
    <row r="94" spans="1:75" s="36" customFormat="1" ht="15" customHeight="1" x14ac:dyDescent="0.2">
      <c r="A94" s="106">
        <v>2023</v>
      </c>
      <c r="B94" s="72"/>
      <c r="C94" s="72"/>
      <c r="D94" s="72"/>
      <c r="E94" s="72"/>
      <c r="F94" s="72"/>
      <c r="G94" s="72"/>
      <c r="H94" s="72"/>
      <c r="I94" s="72"/>
      <c r="J94" s="72"/>
      <c r="K94" s="72">
        <f>$K$20*(1-$B$5)/$B$3</f>
        <v>0</v>
      </c>
      <c r="L94" s="72">
        <f>$K$20*(1-$B$5)/$B$3</f>
        <v>0</v>
      </c>
      <c r="M94" s="72">
        <f>$K$20*(1-$B$5)/$B$3</f>
        <v>0</v>
      </c>
      <c r="N94" s="72">
        <f>$K$20*(1-$B$5)/$B$3</f>
        <v>0</v>
      </c>
      <c r="O94" s="72">
        <f t="shared" ref="O94:BH94" si="52">$K$20*(1-$B$5)/$B$3</f>
        <v>0</v>
      </c>
      <c r="P94" s="72">
        <f t="shared" si="52"/>
        <v>0</v>
      </c>
      <c r="Q94" s="72">
        <f t="shared" si="52"/>
        <v>0</v>
      </c>
      <c r="R94" s="72">
        <f t="shared" si="52"/>
        <v>0</v>
      </c>
      <c r="S94" s="72">
        <f t="shared" si="52"/>
        <v>0</v>
      </c>
      <c r="T94" s="72">
        <f t="shared" si="52"/>
        <v>0</v>
      </c>
      <c r="U94" s="72">
        <f t="shared" si="52"/>
        <v>0</v>
      </c>
      <c r="V94" s="72">
        <f t="shared" si="52"/>
        <v>0</v>
      </c>
      <c r="W94" s="72">
        <f t="shared" si="52"/>
        <v>0</v>
      </c>
      <c r="X94" s="72">
        <f t="shared" si="52"/>
        <v>0</v>
      </c>
      <c r="Y94" s="72">
        <f t="shared" si="52"/>
        <v>0</v>
      </c>
      <c r="Z94" s="72">
        <f t="shared" si="52"/>
        <v>0</v>
      </c>
      <c r="AA94" s="72">
        <f t="shared" si="52"/>
        <v>0</v>
      </c>
      <c r="AB94" s="72">
        <f t="shared" si="52"/>
        <v>0</v>
      </c>
      <c r="AC94" s="72">
        <f t="shared" si="52"/>
        <v>0</v>
      </c>
      <c r="AD94" s="72">
        <f t="shared" si="52"/>
        <v>0</v>
      </c>
      <c r="AE94" s="72">
        <f t="shared" si="52"/>
        <v>0</v>
      </c>
      <c r="AF94" s="72">
        <f t="shared" si="52"/>
        <v>0</v>
      </c>
      <c r="AG94" s="72">
        <f t="shared" si="52"/>
        <v>0</v>
      </c>
      <c r="AH94" s="72">
        <f t="shared" si="52"/>
        <v>0</v>
      </c>
      <c r="AI94" s="72">
        <f t="shared" si="52"/>
        <v>0</v>
      </c>
      <c r="AJ94" s="72">
        <f t="shared" si="52"/>
        <v>0</v>
      </c>
      <c r="AK94" s="72">
        <f t="shared" si="52"/>
        <v>0</v>
      </c>
      <c r="AL94" s="72">
        <f t="shared" si="52"/>
        <v>0</v>
      </c>
      <c r="AM94" s="72">
        <f t="shared" si="52"/>
        <v>0</v>
      </c>
      <c r="AN94" s="72">
        <f t="shared" si="52"/>
        <v>0</v>
      </c>
      <c r="AO94" s="72">
        <f t="shared" si="52"/>
        <v>0</v>
      </c>
      <c r="AP94" s="72">
        <f t="shared" si="52"/>
        <v>0</v>
      </c>
      <c r="AQ94" s="72">
        <f t="shared" si="52"/>
        <v>0</v>
      </c>
      <c r="AR94" s="72">
        <f t="shared" si="52"/>
        <v>0</v>
      </c>
      <c r="AS94" s="72">
        <f t="shared" si="52"/>
        <v>0</v>
      </c>
      <c r="AT94" s="72">
        <f t="shared" si="52"/>
        <v>0</v>
      </c>
      <c r="AU94" s="72">
        <f t="shared" si="52"/>
        <v>0</v>
      </c>
      <c r="AV94" s="72">
        <f t="shared" si="52"/>
        <v>0</v>
      </c>
      <c r="AW94" s="72">
        <f t="shared" si="52"/>
        <v>0</v>
      </c>
      <c r="AX94" s="72">
        <f t="shared" si="52"/>
        <v>0</v>
      </c>
      <c r="AY94" s="72">
        <f t="shared" si="52"/>
        <v>0</v>
      </c>
      <c r="AZ94" s="72">
        <f t="shared" si="52"/>
        <v>0</v>
      </c>
      <c r="BA94" s="72">
        <f t="shared" si="52"/>
        <v>0</v>
      </c>
      <c r="BB94" s="72">
        <f t="shared" si="52"/>
        <v>0</v>
      </c>
      <c r="BC94" s="72">
        <f t="shared" si="52"/>
        <v>0</v>
      </c>
      <c r="BD94" s="72">
        <f t="shared" si="52"/>
        <v>0</v>
      </c>
      <c r="BE94" s="72">
        <f t="shared" si="52"/>
        <v>0</v>
      </c>
      <c r="BF94" s="72">
        <f t="shared" si="52"/>
        <v>0</v>
      </c>
      <c r="BG94" s="72">
        <f t="shared" si="52"/>
        <v>0</v>
      </c>
      <c r="BH94" s="72">
        <f t="shared" si="52"/>
        <v>0</v>
      </c>
      <c r="BI94" s="72"/>
      <c r="BJ94" s="72"/>
      <c r="BK94" s="72"/>
      <c r="BL94" s="72"/>
      <c r="BM94" s="35"/>
      <c r="BN94" s="72">
        <f t="shared" si="43"/>
        <v>0</v>
      </c>
      <c r="BO94" s="321"/>
    </row>
    <row r="95" spans="1:75" s="36" customFormat="1" ht="15" customHeight="1" x14ac:dyDescent="0.2">
      <c r="A95" s="106">
        <v>2024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>
        <f>$L$20*(1-$B$5)/$B$3</f>
        <v>0</v>
      </c>
      <c r="M95" s="72">
        <f>$L$20*(1-$B$5)/$B$3</f>
        <v>0</v>
      </c>
      <c r="N95" s="72">
        <f>$L$20*(1-$B$5)/$B$3</f>
        <v>0</v>
      </c>
      <c r="O95" s="72">
        <f t="shared" ref="O95:BI95" si="53">$L$20*(1-$B$5)/$B$3</f>
        <v>0</v>
      </c>
      <c r="P95" s="72">
        <f t="shared" si="53"/>
        <v>0</v>
      </c>
      <c r="Q95" s="72">
        <f t="shared" si="53"/>
        <v>0</v>
      </c>
      <c r="R95" s="72">
        <f t="shared" si="53"/>
        <v>0</v>
      </c>
      <c r="S95" s="72">
        <f t="shared" si="53"/>
        <v>0</v>
      </c>
      <c r="T95" s="72">
        <f t="shared" si="53"/>
        <v>0</v>
      </c>
      <c r="U95" s="72">
        <f t="shared" si="53"/>
        <v>0</v>
      </c>
      <c r="V95" s="72">
        <f t="shared" si="53"/>
        <v>0</v>
      </c>
      <c r="W95" s="72">
        <f t="shared" si="53"/>
        <v>0</v>
      </c>
      <c r="X95" s="72">
        <f t="shared" si="53"/>
        <v>0</v>
      </c>
      <c r="Y95" s="72">
        <f t="shared" si="53"/>
        <v>0</v>
      </c>
      <c r="Z95" s="72">
        <f t="shared" si="53"/>
        <v>0</v>
      </c>
      <c r="AA95" s="72">
        <f t="shared" si="53"/>
        <v>0</v>
      </c>
      <c r="AB95" s="72">
        <f t="shared" si="53"/>
        <v>0</v>
      </c>
      <c r="AC95" s="72">
        <f t="shared" si="53"/>
        <v>0</v>
      </c>
      <c r="AD95" s="72">
        <f t="shared" si="53"/>
        <v>0</v>
      </c>
      <c r="AE95" s="72">
        <f t="shared" si="53"/>
        <v>0</v>
      </c>
      <c r="AF95" s="72">
        <f t="shared" si="53"/>
        <v>0</v>
      </c>
      <c r="AG95" s="72">
        <f t="shared" si="53"/>
        <v>0</v>
      </c>
      <c r="AH95" s="72">
        <f t="shared" si="53"/>
        <v>0</v>
      </c>
      <c r="AI95" s="72">
        <f t="shared" si="53"/>
        <v>0</v>
      </c>
      <c r="AJ95" s="72">
        <f t="shared" si="53"/>
        <v>0</v>
      </c>
      <c r="AK95" s="72">
        <f t="shared" si="53"/>
        <v>0</v>
      </c>
      <c r="AL95" s="72">
        <f t="shared" si="53"/>
        <v>0</v>
      </c>
      <c r="AM95" s="72">
        <f t="shared" si="53"/>
        <v>0</v>
      </c>
      <c r="AN95" s="72">
        <f t="shared" si="53"/>
        <v>0</v>
      </c>
      <c r="AO95" s="72">
        <f t="shared" si="53"/>
        <v>0</v>
      </c>
      <c r="AP95" s="72">
        <f t="shared" si="53"/>
        <v>0</v>
      </c>
      <c r="AQ95" s="72">
        <f t="shared" si="53"/>
        <v>0</v>
      </c>
      <c r="AR95" s="72">
        <f t="shared" si="53"/>
        <v>0</v>
      </c>
      <c r="AS95" s="72">
        <f t="shared" si="53"/>
        <v>0</v>
      </c>
      <c r="AT95" s="72">
        <f t="shared" si="53"/>
        <v>0</v>
      </c>
      <c r="AU95" s="72">
        <f t="shared" si="53"/>
        <v>0</v>
      </c>
      <c r="AV95" s="72">
        <f t="shared" si="53"/>
        <v>0</v>
      </c>
      <c r="AW95" s="72">
        <f t="shared" si="53"/>
        <v>0</v>
      </c>
      <c r="AX95" s="72">
        <f t="shared" si="53"/>
        <v>0</v>
      </c>
      <c r="AY95" s="72">
        <f t="shared" si="53"/>
        <v>0</v>
      </c>
      <c r="AZ95" s="72">
        <f t="shared" si="53"/>
        <v>0</v>
      </c>
      <c r="BA95" s="72">
        <f t="shared" si="53"/>
        <v>0</v>
      </c>
      <c r="BB95" s="72">
        <f t="shared" si="53"/>
        <v>0</v>
      </c>
      <c r="BC95" s="72">
        <f t="shared" si="53"/>
        <v>0</v>
      </c>
      <c r="BD95" s="72">
        <f t="shared" si="53"/>
        <v>0</v>
      </c>
      <c r="BE95" s="72">
        <f t="shared" si="53"/>
        <v>0</v>
      </c>
      <c r="BF95" s="72">
        <f t="shared" si="53"/>
        <v>0</v>
      </c>
      <c r="BG95" s="72">
        <f t="shared" si="53"/>
        <v>0</v>
      </c>
      <c r="BH95" s="72">
        <f t="shared" si="53"/>
        <v>0</v>
      </c>
      <c r="BI95" s="72">
        <f t="shared" si="53"/>
        <v>0</v>
      </c>
      <c r="BJ95" s="72"/>
      <c r="BK95" s="72"/>
      <c r="BL95" s="72"/>
      <c r="BM95" s="35"/>
      <c r="BN95" s="72">
        <f t="shared" si="43"/>
        <v>0</v>
      </c>
      <c r="BO95" s="321">
        <f>BN111*(1-0.025)</f>
        <v>0</v>
      </c>
    </row>
    <row r="96" spans="1:75" s="36" customFormat="1" ht="15" customHeight="1" x14ac:dyDescent="0.2">
      <c r="A96" s="106">
        <v>2025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>
        <f>$M$20*(1-$B$5)/$B$3</f>
        <v>0</v>
      </c>
      <c r="N96" s="72">
        <f t="shared" ref="N96:BJ96" si="54">$M$20*(1-$B$5)/$B$3</f>
        <v>0</v>
      </c>
      <c r="O96" s="72">
        <f t="shared" si="54"/>
        <v>0</v>
      </c>
      <c r="P96" s="72">
        <f t="shared" si="54"/>
        <v>0</v>
      </c>
      <c r="Q96" s="72">
        <f t="shared" si="54"/>
        <v>0</v>
      </c>
      <c r="R96" s="72">
        <f t="shared" si="54"/>
        <v>0</v>
      </c>
      <c r="S96" s="72">
        <f t="shared" si="54"/>
        <v>0</v>
      </c>
      <c r="T96" s="72">
        <f t="shared" si="54"/>
        <v>0</v>
      </c>
      <c r="U96" s="72">
        <f t="shared" si="54"/>
        <v>0</v>
      </c>
      <c r="V96" s="72">
        <f t="shared" si="54"/>
        <v>0</v>
      </c>
      <c r="W96" s="72">
        <f t="shared" si="54"/>
        <v>0</v>
      </c>
      <c r="X96" s="72">
        <f t="shared" si="54"/>
        <v>0</v>
      </c>
      <c r="Y96" s="72">
        <f t="shared" si="54"/>
        <v>0</v>
      </c>
      <c r="Z96" s="72">
        <f t="shared" si="54"/>
        <v>0</v>
      </c>
      <c r="AA96" s="72">
        <f t="shared" si="54"/>
        <v>0</v>
      </c>
      <c r="AB96" s="72">
        <f t="shared" si="54"/>
        <v>0</v>
      </c>
      <c r="AC96" s="72">
        <f t="shared" si="54"/>
        <v>0</v>
      </c>
      <c r="AD96" s="72">
        <f t="shared" si="54"/>
        <v>0</v>
      </c>
      <c r="AE96" s="72">
        <f t="shared" si="54"/>
        <v>0</v>
      </c>
      <c r="AF96" s="72">
        <f t="shared" si="54"/>
        <v>0</v>
      </c>
      <c r="AG96" s="72">
        <f t="shared" si="54"/>
        <v>0</v>
      </c>
      <c r="AH96" s="72">
        <f t="shared" si="54"/>
        <v>0</v>
      </c>
      <c r="AI96" s="72">
        <f t="shared" si="54"/>
        <v>0</v>
      </c>
      <c r="AJ96" s="72">
        <f t="shared" si="54"/>
        <v>0</v>
      </c>
      <c r="AK96" s="72">
        <f t="shared" si="54"/>
        <v>0</v>
      </c>
      <c r="AL96" s="72">
        <f t="shared" si="54"/>
        <v>0</v>
      </c>
      <c r="AM96" s="72">
        <f t="shared" si="54"/>
        <v>0</v>
      </c>
      <c r="AN96" s="72">
        <f t="shared" si="54"/>
        <v>0</v>
      </c>
      <c r="AO96" s="72">
        <f t="shared" si="54"/>
        <v>0</v>
      </c>
      <c r="AP96" s="72">
        <f t="shared" si="54"/>
        <v>0</v>
      </c>
      <c r="AQ96" s="72">
        <f t="shared" si="54"/>
        <v>0</v>
      </c>
      <c r="AR96" s="72">
        <f t="shared" si="54"/>
        <v>0</v>
      </c>
      <c r="AS96" s="72">
        <f t="shared" si="54"/>
        <v>0</v>
      </c>
      <c r="AT96" s="72">
        <f t="shared" si="54"/>
        <v>0</v>
      </c>
      <c r="AU96" s="72">
        <f t="shared" si="54"/>
        <v>0</v>
      </c>
      <c r="AV96" s="72">
        <f t="shared" si="54"/>
        <v>0</v>
      </c>
      <c r="AW96" s="72">
        <f t="shared" si="54"/>
        <v>0</v>
      </c>
      <c r="AX96" s="72">
        <f t="shared" si="54"/>
        <v>0</v>
      </c>
      <c r="AY96" s="72">
        <f t="shared" si="54"/>
        <v>0</v>
      </c>
      <c r="AZ96" s="72">
        <f t="shared" si="54"/>
        <v>0</v>
      </c>
      <c r="BA96" s="72">
        <f t="shared" si="54"/>
        <v>0</v>
      </c>
      <c r="BB96" s="72">
        <f t="shared" si="54"/>
        <v>0</v>
      </c>
      <c r="BC96" s="72">
        <f t="shared" si="54"/>
        <v>0</v>
      </c>
      <c r="BD96" s="72">
        <f t="shared" si="54"/>
        <v>0</v>
      </c>
      <c r="BE96" s="72">
        <f t="shared" si="54"/>
        <v>0</v>
      </c>
      <c r="BF96" s="72">
        <f t="shared" si="54"/>
        <v>0</v>
      </c>
      <c r="BG96" s="72">
        <f t="shared" si="54"/>
        <v>0</v>
      </c>
      <c r="BH96" s="72">
        <f t="shared" si="54"/>
        <v>0</v>
      </c>
      <c r="BI96" s="72">
        <f t="shared" si="54"/>
        <v>0</v>
      </c>
      <c r="BJ96" s="72">
        <f t="shared" si="54"/>
        <v>0</v>
      </c>
      <c r="BK96" s="72"/>
      <c r="BL96" s="72"/>
      <c r="BM96" s="35"/>
      <c r="BN96" s="72">
        <f t="shared" si="43"/>
        <v>0</v>
      </c>
      <c r="BO96" s="321"/>
    </row>
    <row r="97" spans="1:67" s="36" customFormat="1" ht="15" customHeight="1" x14ac:dyDescent="0.2">
      <c r="A97" s="106">
        <v>2026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>
        <f>$N$20*(1-$B$5)/$B$3</f>
        <v>0</v>
      </c>
      <c r="O97" s="72">
        <f t="shared" ref="O97:BK97" si="55">$N$20*(1-$B$5)/$B$3</f>
        <v>0</v>
      </c>
      <c r="P97" s="72">
        <f t="shared" si="55"/>
        <v>0</v>
      </c>
      <c r="Q97" s="72">
        <f t="shared" si="55"/>
        <v>0</v>
      </c>
      <c r="R97" s="72">
        <f t="shared" si="55"/>
        <v>0</v>
      </c>
      <c r="S97" s="72">
        <f t="shared" si="55"/>
        <v>0</v>
      </c>
      <c r="T97" s="72">
        <f t="shared" si="55"/>
        <v>0</v>
      </c>
      <c r="U97" s="72">
        <f t="shared" si="55"/>
        <v>0</v>
      </c>
      <c r="V97" s="72">
        <f t="shared" si="55"/>
        <v>0</v>
      </c>
      <c r="W97" s="72">
        <f t="shared" si="55"/>
        <v>0</v>
      </c>
      <c r="X97" s="72">
        <f t="shared" si="55"/>
        <v>0</v>
      </c>
      <c r="Y97" s="72">
        <f t="shared" si="55"/>
        <v>0</v>
      </c>
      <c r="Z97" s="72">
        <f t="shared" si="55"/>
        <v>0</v>
      </c>
      <c r="AA97" s="72">
        <f t="shared" si="55"/>
        <v>0</v>
      </c>
      <c r="AB97" s="72">
        <f t="shared" si="55"/>
        <v>0</v>
      </c>
      <c r="AC97" s="72">
        <f t="shared" si="55"/>
        <v>0</v>
      </c>
      <c r="AD97" s="72">
        <f t="shared" si="55"/>
        <v>0</v>
      </c>
      <c r="AE97" s="72">
        <f t="shared" si="55"/>
        <v>0</v>
      </c>
      <c r="AF97" s="72">
        <f t="shared" si="55"/>
        <v>0</v>
      </c>
      <c r="AG97" s="72">
        <f t="shared" si="55"/>
        <v>0</v>
      </c>
      <c r="AH97" s="72">
        <f t="shared" si="55"/>
        <v>0</v>
      </c>
      <c r="AI97" s="72">
        <f t="shared" si="55"/>
        <v>0</v>
      </c>
      <c r="AJ97" s="72">
        <f t="shared" si="55"/>
        <v>0</v>
      </c>
      <c r="AK97" s="72">
        <f t="shared" si="55"/>
        <v>0</v>
      </c>
      <c r="AL97" s="72">
        <f t="shared" si="55"/>
        <v>0</v>
      </c>
      <c r="AM97" s="72">
        <f t="shared" si="55"/>
        <v>0</v>
      </c>
      <c r="AN97" s="72">
        <f t="shared" si="55"/>
        <v>0</v>
      </c>
      <c r="AO97" s="72">
        <f t="shared" si="55"/>
        <v>0</v>
      </c>
      <c r="AP97" s="72">
        <f t="shared" si="55"/>
        <v>0</v>
      </c>
      <c r="AQ97" s="72">
        <f t="shared" si="55"/>
        <v>0</v>
      </c>
      <c r="AR97" s="72">
        <f t="shared" si="55"/>
        <v>0</v>
      </c>
      <c r="AS97" s="72">
        <f t="shared" si="55"/>
        <v>0</v>
      </c>
      <c r="AT97" s="72">
        <f t="shared" si="55"/>
        <v>0</v>
      </c>
      <c r="AU97" s="72">
        <f t="shared" si="55"/>
        <v>0</v>
      </c>
      <c r="AV97" s="72">
        <f t="shared" si="55"/>
        <v>0</v>
      </c>
      <c r="AW97" s="72">
        <f t="shared" si="55"/>
        <v>0</v>
      </c>
      <c r="AX97" s="72">
        <f t="shared" si="55"/>
        <v>0</v>
      </c>
      <c r="AY97" s="72">
        <f t="shared" si="55"/>
        <v>0</v>
      </c>
      <c r="AZ97" s="72">
        <f t="shared" si="55"/>
        <v>0</v>
      </c>
      <c r="BA97" s="72">
        <f t="shared" si="55"/>
        <v>0</v>
      </c>
      <c r="BB97" s="72">
        <f t="shared" si="55"/>
        <v>0</v>
      </c>
      <c r="BC97" s="72">
        <f t="shared" si="55"/>
        <v>0</v>
      </c>
      <c r="BD97" s="72">
        <f t="shared" si="55"/>
        <v>0</v>
      </c>
      <c r="BE97" s="72">
        <f t="shared" si="55"/>
        <v>0</v>
      </c>
      <c r="BF97" s="72">
        <f t="shared" si="55"/>
        <v>0</v>
      </c>
      <c r="BG97" s="72">
        <f t="shared" si="55"/>
        <v>0</v>
      </c>
      <c r="BH97" s="72">
        <f t="shared" si="55"/>
        <v>0</v>
      </c>
      <c r="BI97" s="72">
        <f t="shared" si="55"/>
        <v>0</v>
      </c>
      <c r="BJ97" s="72">
        <f t="shared" si="55"/>
        <v>0</v>
      </c>
      <c r="BK97" s="72">
        <f t="shared" si="55"/>
        <v>0</v>
      </c>
      <c r="BL97" s="72"/>
      <c r="BM97" s="35"/>
      <c r="BN97" s="72">
        <f t="shared" si="43"/>
        <v>0</v>
      </c>
      <c r="BO97" s="321"/>
    </row>
    <row r="98" spans="1:67" s="102" customFormat="1" ht="15" customHeight="1" thickBot="1" x14ac:dyDescent="0.25">
      <c r="A98" s="98"/>
      <c r="B98" s="101">
        <f>SUM(B85:B97)</f>
        <v>0</v>
      </c>
      <c r="C98" s="101">
        <f t="shared" ref="C98:BL98" si="56">SUM(C85:C97)</f>
        <v>0</v>
      </c>
      <c r="D98" s="101">
        <f t="shared" si="56"/>
        <v>0</v>
      </c>
      <c r="E98" s="101">
        <f t="shared" si="56"/>
        <v>0</v>
      </c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101">
        <f t="shared" si="56"/>
        <v>0</v>
      </c>
      <c r="S98" s="101">
        <f t="shared" si="56"/>
        <v>0</v>
      </c>
      <c r="T98" s="101">
        <f t="shared" si="56"/>
        <v>0</v>
      </c>
      <c r="U98" s="101">
        <f t="shared" si="56"/>
        <v>0</v>
      </c>
      <c r="V98" s="101">
        <f t="shared" si="56"/>
        <v>0</v>
      </c>
      <c r="W98" s="101">
        <f t="shared" si="56"/>
        <v>0</v>
      </c>
      <c r="X98" s="101">
        <f t="shared" si="56"/>
        <v>0</v>
      </c>
      <c r="Y98" s="101">
        <f t="shared" si="56"/>
        <v>0</v>
      </c>
      <c r="Z98" s="101">
        <f t="shared" si="56"/>
        <v>0</v>
      </c>
      <c r="AA98" s="101">
        <f t="shared" si="56"/>
        <v>0</v>
      </c>
      <c r="AB98" s="101">
        <f t="shared" si="56"/>
        <v>0</v>
      </c>
      <c r="AC98" s="101">
        <f t="shared" si="56"/>
        <v>0</v>
      </c>
      <c r="AD98" s="101">
        <f t="shared" si="56"/>
        <v>0</v>
      </c>
      <c r="AE98" s="101">
        <f t="shared" si="56"/>
        <v>0</v>
      </c>
      <c r="AF98" s="101">
        <f t="shared" si="56"/>
        <v>0</v>
      </c>
      <c r="AG98" s="101">
        <f t="shared" si="56"/>
        <v>0</v>
      </c>
      <c r="AH98" s="101">
        <f t="shared" si="56"/>
        <v>0</v>
      </c>
      <c r="AI98" s="101">
        <f t="shared" si="56"/>
        <v>0</v>
      </c>
      <c r="AJ98" s="101">
        <f t="shared" si="56"/>
        <v>0</v>
      </c>
      <c r="AK98" s="101">
        <f t="shared" si="56"/>
        <v>0</v>
      </c>
      <c r="AL98" s="101">
        <f t="shared" si="56"/>
        <v>0</v>
      </c>
      <c r="AM98" s="101">
        <f t="shared" si="56"/>
        <v>0</v>
      </c>
      <c r="AN98" s="101">
        <f t="shared" si="56"/>
        <v>0</v>
      </c>
      <c r="AO98" s="101">
        <f t="shared" si="56"/>
        <v>0</v>
      </c>
      <c r="AP98" s="101">
        <f t="shared" si="56"/>
        <v>0</v>
      </c>
      <c r="AQ98" s="101">
        <f t="shared" si="56"/>
        <v>0</v>
      </c>
      <c r="AR98" s="101">
        <f t="shared" si="56"/>
        <v>0</v>
      </c>
      <c r="AS98" s="101">
        <f t="shared" si="56"/>
        <v>0</v>
      </c>
      <c r="AT98" s="101">
        <f t="shared" si="56"/>
        <v>0</v>
      </c>
      <c r="AU98" s="101">
        <f t="shared" si="56"/>
        <v>0</v>
      </c>
      <c r="AV98" s="101">
        <f t="shared" si="56"/>
        <v>0</v>
      </c>
      <c r="AW98" s="101">
        <f t="shared" si="56"/>
        <v>0</v>
      </c>
      <c r="AX98" s="101">
        <f t="shared" si="56"/>
        <v>0</v>
      </c>
      <c r="AY98" s="101">
        <f t="shared" si="56"/>
        <v>0</v>
      </c>
      <c r="AZ98" s="101">
        <f t="shared" si="56"/>
        <v>0</v>
      </c>
      <c r="BA98" s="101">
        <f t="shared" si="56"/>
        <v>0</v>
      </c>
      <c r="BB98" s="101">
        <f t="shared" si="56"/>
        <v>0</v>
      </c>
      <c r="BC98" s="101">
        <f t="shared" si="56"/>
        <v>0</v>
      </c>
      <c r="BD98" s="101">
        <f t="shared" si="56"/>
        <v>0</v>
      </c>
      <c r="BE98" s="101">
        <f t="shared" si="56"/>
        <v>0</v>
      </c>
      <c r="BF98" s="101">
        <f t="shared" si="56"/>
        <v>0</v>
      </c>
      <c r="BG98" s="101">
        <f t="shared" si="56"/>
        <v>0</v>
      </c>
      <c r="BH98" s="101">
        <f t="shared" si="56"/>
        <v>0</v>
      </c>
      <c r="BI98" s="101">
        <f t="shared" si="56"/>
        <v>0</v>
      </c>
      <c r="BJ98" s="101">
        <f t="shared" si="56"/>
        <v>0</v>
      </c>
      <c r="BK98" s="101">
        <f t="shared" si="56"/>
        <v>0</v>
      </c>
      <c r="BL98" s="101">
        <f t="shared" si="56"/>
        <v>0</v>
      </c>
      <c r="BM98" s="388"/>
      <c r="BN98" s="55">
        <f>SUM(BN85:BN97)</f>
        <v>0</v>
      </c>
      <c r="BO98" s="328"/>
    </row>
    <row r="99" spans="1:67" s="36" customFormat="1" ht="15" customHeight="1" thickTop="1" x14ac:dyDescent="0.2">
      <c r="A99" s="10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35"/>
      <c r="BN99" s="54"/>
      <c r="BO99" s="323"/>
    </row>
    <row r="100" spans="1:67" s="36" customFormat="1" ht="15" customHeight="1" x14ac:dyDescent="0.2">
      <c r="A100" s="103" t="s">
        <v>69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35"/>
      <c r="BN100" s="54"/>
      <c r="BO100" s="323"/>
    </row>
    <row r="101" spans="1:67" s="36" customFormat="1" ht="15" customHeight="1" x14ac:dyDescent="0.2">
      <c r="A101" s="106" t="s">
        <v>90</v>
      </c>
      <c r="B101" s="72">
        <f t="shared" ref="B101:BA101" si="57">$B$20/$B$3</f>
        <v>0</v>
      </c>
      <c r="C101" s="72">
        <f t="shared" si="57"/>
        <v>0</v>
      </c>
      <c r="D101" s="72">
        <f t="shared" si="57"/>
        <v>0</v>
      </c>
      <c r="E101" s="72">
        <f t="shared" si="57"/>
        <v>0</v>
      </c>
      <c r="F101" s="72">
        <f t="shared" si="57"/>
        <v>0</v>
      </c>
      <c r="G101" s="72">
        <f t="shared" si="57"/>
        <v>0</v>
      </c>
      <c r="H101" s="72">
        <f t="shared" si="57"/>
        <v>0</v>
      </c>
      <c r="I101" s="72">
        <f t="shared" si="57"/>
        <v>0</v>
      </c>
      <c r="J101" s="72">
        <f t="shared" si="57"/>
        <v>0</v>
      </c>
      <c r="K101" s="72">
        <f t="shared" si="57"/>
        <v>0</v>
      </c>
      <c r="L101" s="72">
        <f t="shared" si="57"/>
        <v>0</v>
      </c>
      <c r="M101" s="72">
        <f t="shared" si="57"/>
        <v>0</v>
      </c>
      <c r="N101" s="72">
        <f t="shared" si="57"/>
        <v>0</v>
      </c>
      <c r="O101" s="72">
        <f t="shared" si="57"/>
        <v>0</v>
      </c>
      <c r="P101" s="72">
        <f t="shared" si="57"/>
        <v>0</v>
      </c>
      <c r="Q101" s="72">
        <f t="shared" si="57"/>
        <v>0</v>
      </c>
      <c r="R101" s="72">
        <f t="shared" si="57"/>
        <v>0</v>
      </c>
      <c r="S101" s="72">
        <f t="shared" si="57"/>
        <v>0</v>
      </c>
      <c r="T101" s="72">
        <f t="shared" si="57"/>
        <v>0</v>
      </c>
      <c r="U101" s="72">
        <f t="shared" si="57"/>
        <v>0</v>
      </c>
      <c r="V101" s="72">
        <f t="shared" si="57"/>
        <v>0</v>
      </c>
      <c r="W101" s="72">
        <f t="shared" si="57"/>
        <v>0</v>
      </c>
      <c r="X101" s="72">
        <f t="shared" si="57"/>
        <v>0</v>
      </c>
      <c r="Y101" s="72">
        <f t="shared" si="57"/>
        <v>0</v>
      </c>
      <c r="Z101" s="72">
        <f t="shared" si="57"/>
        <v>0</v>
      </c>
      <c r="AA101" s="72"/>
      <c r="AB101" s="72"/>
      <c r="AC101" s="72">
        <f t="shared" si="57"/>
        <v>0</v>
      </c>
      <c r="AD101" s="72">
        <f t="shared" si="57"/>
        <v>0</v>
      </c>
      <c r="AE101" s="72">
        <f t="shared" si="57"/>
        <v>0</v>
      </c>
      <c r="AF101" s="72">
        <f t="shared" si="57"/>
        <v>0</v>
      </c>
      <c r="AG101" s="72">
        <f t="shared" si="57"/>
        <v>0</v>
      </c>
      <c r="AH101" s="72">
        <f t="shared" si="57"/>
        <v>0</v>
      </c>
      <c r="AI101" s="72">
        <f t="shared" si="57"/>
        <v>0</v>
      </c>
      <c r="AJ101" s="72">
        <f t="shared" si="57"/>
        <v>0</v>
      </c>
      <c r="AK101" s="72">
        <f t="shared" si="57"/>
        <v>0</v>
      </c>
      <c r="AL101" s="72">
        <f t="shared" si="57"/>
        <v>0</v>
      </c>
      <c r="AM101" s="72">
        <f t="shared" si="57"/>
        <v>0</v>
      </c>
      <c r="AN101" s="72">
        <f t="shared" si="57"/>
        <v>0</v>
      </c>
      <c r="AO101" s="72">
        <f t="shared" si="57"/>
        <v>0</v>
      </c>
      <c r="AP101" s="72">
        <f t="shared" si="57"/>
        <v>0</v>
      </c>
      <c r="AQ101" s="72">
        <f t="shared" si="57"/>
        <v>0</v>
      </c>
      <c r="AR101" s="72">
        <f t="shared" si="57"/>
        <v>0</v>
      </c>
      <c r="AS101" s="72">
        <f t="shared" si="57"/>
        <v>0</v>
      </c>
      <c r="AT101" s="72">
        <f t="shared" si="57"/>
        <v>0</v>
      </c>
      <c r="AU101" s="72">
        <f t="shared" si="57"/>
        <v>0</v>
      </c>
      <c r="AV101" s="72">
        <f t="shared" si="57"/>
        <v>0</v>
      </c>
      <c r="AW101" s="72">
        <f t="shared" si="57"/>
        <v>0</v>
      </c>
      <c r="AX101" s="72">
        <f t="shared" si="57"/>
        <v>0</v>
      </c>
      <c r="AY101" s="72">
        <f t="shared" si="57"/>
        <v>0</v>
      </c>
      <c r="AZ101" s="72">
        <f t="shared" si="57"/>
        <v>0</v>
      </c>
      <c r="BA101" s="72">
        <f t="shared" si="57"/>
        <v>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35"/>
      <c r="BN101" s="72">
        <f t="shared" ref="BN101:BN113" si="58">SUM(B101:BM101)</f>
        <v>0</v>
      </c>
      <c r="BO101" s="323"/>
    </row>
    <row r="102" spans="1:67" s="36" customFormat="1" ht="15" customHeight="1" x14ac:dyDescent="0.2">
      <c r="A102" s="106">
        <v>2015</v>
      </c>
      <c r="B102" s="72"/>
      <c r="C102" s="72">
        <f t="shared" ref="C102:BA102" si="59">$C$20/$B$3</f>
        <v>0</v>
      </c>
      <c r="D102" s="72">
        <f t="shared" si="59"/>
        <v>0</v>
      </c>
      <c r="E102" s="72">
        <f t="shared" si="59"/>
        <v>0</v>
      </c>
      <c r="F102" s="72">
        <f t="shared" si="59"/>
        <v>0</v>
      </c>
      <c r="G102" s="72">
        <f t="shared" si="59"/>
        <v>0</v>
      </c>
      <c r="H102" s="72">
        <f t="shared" si="59"/>
        <v>0</v>
      </c>
      <c r="I102" s="72">
        <f t="shared" si="59"/>
        <v>0</v>
      </c>
      <c r="J102" s="72">
        <f t="shared" si="59"/>
        <v>0</v>
      </c>
      <c r="K102" s="72">
        <f t="shared" si="59"/>
        <v>0</v>
      </c>
      <c r="L102" s="72">
        <f t="shared" si="59"/>
        <v>0</v>
      </c>
      <c r="M102" s="72">
        <f t="shared" si="59"/>
        <v>0</v>
      </c>
      <c r="N102" s="72">
        <f t="shared" si="59"/>
        <v>0</v>
      </c>
      <c r="O102" s="72">
        <f t="shared" si="59"/>
        <v>0</v>
      </c>
      <c r="P102" s="72">
        <f t="shared" si="59"/>
        <v>0</v>
      </c>
      <c r="Q102" s="72">
        <f t="shared" si="59"/>
        <v>0</v>
      </c>
      <c r="R102" s="72">
        <f t="shared" si="59"/>
        <v>0</v>
      </c>
      <c r="S102" s="72">
        <f t="shared" si="59"/>
        <v>0</v>
      </c>
      <c r="T102" s="72">
        <f t="shared" si="59"/>
        <v>0</v>
      </c>
      <c r="U102" s="72">
        <f t="shared" si="59"/>
        <v>0</v>
      </c>
      <c r="V102" s="72">
        <f t="shared" si="59"/>
        <v>0</v>
      </c>
      <c r="W102" s="72">
        <f t="shared" si="59"/>
        <v>0</v>
      </c>
      <c r="X102" s="72">
        <f t="shared" si="59"/>
        <v>0</v>
      </c>
      <c r="Y102" s="72">
        <f t="shared" si="59"/>
        <v>0</v>
      </c>
      <c r="Z102" s="72">
        <f t="shared" si="59"/>
        <v>0</v>
      </c>
      <c r="AA102" s="72">
        <f t="shared" si="59"/>
        <v>0</v>
      </c>
      <c r="AB102" s="72"/>
      <c r="AC102" s="72">
        <f t="shared" si="59"/>
        <v>0</v>
      </c>
      <c r="AD102" s="72">
        <f t="shared" si="59"/>
        <v>0</v>
      </c>
      <c r="AE102" s="72">
        <f t="shared" si="59"/>
        <v>0</v>
      </c>
      <c r="AF102" s="72">
        <f t="shared" si="59"/>
        <v>0</v>
      </c>
      <c r="AG102" s="72">
        <f t="shared" si="59"/>
        <v>0</v>
      </c>
      <c r="AH102" s="72">
        <f t="shared" si="59"/>
        <v>0</v>
      </c>
      <c r="AI102" s="72">
        <f t="shared" si="59"/>
        <v>0</v>
      </c>
      <c r="AJ102" s="72">
        <f t="shared" si="59"/>
        <v>0</v>
      </c>
      <c r="AK102" s="72">
        <f t="shared" si="59"/>
        <v>0</v>
      </c>
      <c r="AL102" s="72">
        <f t="shared" si="59"/>
        <v>0</v>
      </c>
      <c r="AM102" s="72">
        <f t="shared" si="59"/>
        <v>0</v>
      </c>
      <c r="AN102" s="72">
        <f t="shared" si="59"/>
        <v>0</v>
      </c>
      <c r="AO102" s="72">
        <f t="shared" si="59"/>
        <v>0</v>
      </c>
      <c r="AP102" s="72">
        <f t="shared" si="59"/>
        <v>0</v>
      </c>
      <c r="AQ102" s="72">
        <f t="shared" si="59"/>
        <v>0</v>
      </c>
      <c r="AR102" s="72">
        <f t="shared" si="59"/>
        <v>0</v>
      </c>
      <c r="AS102" s="72">
        <f t="shared" si="59"/>
        <v>0</v>
      </c>
      <c r="AT102" s="72">
        <f t="shared" si="59"/>
        <v>0</v>
      </c>
      <c r="AU102" s="72">
        <f t="shared" si="59"/>
        <v>0</v>
      </c>
      <c r="AV102" s="72">
        <f t="shared" si="59"/>
        <v>0</v>
      </c>
      <c r="AW102" s="72">
        <f t="shared" si="59"/>
        <v>0</v>
      </c>
      <c r="AX102" s="72">
        <f t="shared" si="59"/>
        <v>0</v>
      </c>
      <c r="AY102" s="72">
        <f t="shared" si="59"/>
        <v>0</v>
      </c>
      <c r="AZ102" s="72">
        <f t="shared" si="59"/>
        <v>0</v>
      </c>
      <c r="BA102" s="72">
        <f t="shared" si="59"/>
        <v>0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35"/>
      <c r="BN102" s="72">
        <f t="shared" si="58"/>
        <v>0</v>
      </c>
      <c r="BO102" s="320" t="s">
        <v>299</v>
      </c>
    </row>
    <row r="103" spans="1:67" s="36" customFormat="1" ht="15" customHeight="1" x14ac:dyDescent="0.2">
      <c r="A103" s="106">
        <v>2016</v>
      </c>
      <c r="B103" s="72"/>
      <c r="C103" s="72"/>
      <c r="D103" s="72">
        <f t="shared" ref="D103:BA103" si="60">$D$20/$B$3</f>
        <v>0</v>
      </c>
      <c r="E103" s="72">
        <f t="shared" si="60"/>
        <v>0</v>
      </c>
      <c r="F103" s="72">
        <f t="shared" si="60"/>
        <v>0</v>
      </c>
      <c r="G103" s="72">
        <f t="shared" si="60"/>
        <v>0</v>
      </c>
      <c r="H103" s="72">
        <f t="shared" si="60"/>
        <v>0</v>
      </c>
      <c r="I103" s="72">
        <f t="shared" si="60"/>
        <v>0</v>
      </c>
      <c r="J103" s="72">
        <f t="shared" si="60"/>
        <v>0</v>
      </c>
      <c r="K103" s="72">
        <f t="shared" si="60"/>
        <v>0</v>
      </c>
      <c r="L103" s="72">
        <f t="shared" si="60"/>
        <v>0</v>
      </c>
      <c r="M103" s="72">
        <f t="shared" si="60"/>
        <v>0</v>
      </c>
      <c r="N103" s="72">
        <f t="shared" si="60"/>
        <v>0</v>
      </c>
      <c r="O103" s="72">
        <f t="shared" si="60"/>
        <v>0</v>
      </c>
      <c r="P103" s="72">
        <f t="shared" si="60"/>
        <v>0</v>
      </c>
      <c r="Q103" s="72">
        <f t="shared" si="60"/>
        <v>0</v>
      </c>
      <c r="R103" s="72">
        <f t="shared" si="60"/>
        <v>0</v>
      </c>
      <c r="S103" s="72">
        <f t="shared" si="60"/>
        <v>0</v>
      </c>
      <c r="T103" s="72">
        <f t="shared" si="60"/>
        <v>0</v>
      </c>
      <c r="U103" s="72">
        <f t="shared" si="60"/>
        <v>0</v>
      </c>
      <c r="V103" s="72">
        <f t="shared" si="60"/>
        <v>0</v>
      </c>
      <c r="W103" s="72">
        <f t="shared" si="60"/>
        <v>0</v>
      </c>
      <c r="X103" s="72">
        <f t="shared" si="60"/>
        <v>0</v>
      </c>
      <c r="Y103" s="72">
        <f t="shared" si="60"/>
        <v>0</v>
      </c>
      <c r="Z103" s="72">
        <f t="shared" si="60"/>
        <v>0</v>
      </c>
      <c r="AA103" s="72">
        <f t="shared" si="60"/>
        <v>0</v>
      </c>
      <c r="AB103" s="72">
        <f t="shared" si="60"/>
        <v>0</v>
      </c>
      <c r="AC103" s="72">
        <f t="shared" si="60"/>
        <v>0</v>
      </c>
      <c r="AD103" s="72">
        <f t="shared" si="60"/>
        <v>0</v>
      </c>
      <c r="AE103" s="72">
        <f t="shared" si="60"/>
        <v>0</v>
      </c>
      <c r="AF103" s="72">
        <f t="shared" si="60"/>
        <v>0</v>
      </c>
      <c r="AG103" s="72">
        <f t="shared" si="60"/>
        <v>0</v>
      </c>
      <c r="AH103" s="72">
        <f t="shared" si="60"/>
        <v>0</v>
      </c>
      <c r="AI103" s="72">
        <f t="shared" si="60"/>
        <v>0</v>
      </c>
      <c r="AJ103" s="72">
        <f t="shared" si="60"/>
        <v>0</v>
      </c>
      <c r="AK103" s="72">
        <f t="shared" si="60"/>
        <v>0</v>
      </c>
      <c r="AL103" s="72">
        <f t="shared" si="60"/>
        <v>0</v>
      </c>
      <c r="AM103" s="72">
        <f t="shared" si="60"/>
        <v>0</v>
      </c>
      <c r="AN103" s="72">
        <f t="shared" si="60"/>
        <v>0</v>
      </c>
      <c r="AO103" s="72">
        <f t="shared" si="60"/>
        <v>0</v>
      </c>
      <c r="AP103" s="72">
        <f t="shared" si="60"/>
        <v>0</v>
      </c>
      <c r="AQ103" s="72">
        <f t="shared" si="60"/>
        <v>0</v>
      </c>
      <c r="AR103" s="72">
        <f t="shared" si="60"/>
        <v>0</v>
      </c>
      <c r="AS103" s="72">
        <f t="shared" si="60"/>
        <v>0</v>
      </c>
      <c r="AT103" s="72">
        <f t="shared" si="60"/>
        <v>0</v>
      </c>
      <c r="AU103" s="72">
        <f t="shared" si="60"/>
        <v>0</v>
      </c>
      <c r="AV103" s="72">
        <f t="shared" si="60"/>
        <v>0</v>
      </c>
      <c r="AW103" s="72">
        <f t="shared" si="60"/>
        <v>0</v>
      </c>
      <c r="AX103" s="72">
        <f t="shared" si="60"/>
        <v>0</v>
      </c>
      <c r="AY103" s="72">
        <f t="shared" si="60"/>
        <v>0</v>
      </c>
      <c r="AZ103" s="72">
        <f t="shared" si="60"/>
        <v>0</v>
      </c>
      <c r="BA103" s="72">
        <f t="shared" si="60"/>
        <v>0</v>
      </c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35"/>
      <c r="BN103" s="72">
        <f t="shared" si="58"/>
        <v>0</v>
      </c>
      <c r="BO103" s="321">
        <f>D20</f>
        <v>0</v>
      </c>
    </row>
    <row r="104" spans="1:67" s="36" customFormat="1" ht="15" customHeight="1" x14ac:dyDescent="0.2">
      <c r="A104" s="106">
        <v>2017</v>
      </c>
      <c r="B104" s="72"/>
      <c r="C104" s="72"/>
      <c r="D104" s="72"/>
      <c r="E104" s="72">
        <f t="shared" ref="E104:BB104" si="61">$E$20/$B$3</f>
        <v>0</v>
      </c>
      <c r="F104" s="72">
        <f t="shared" si="61"/>
        <v>0</v>
      </c>
      <c r="G104" s="72">
        <f t="shared" si="61"/>
        <v>0</v>
      </c>
      <c r="H104" s="72">
        <f t="shared" si="61"/>
        <v>0</v>
      </c>
      <c r="I104" s="72">
        <f t="shared" si="61"/>
        <v>0</v>
      </c>
      <c r="J104" s="72">
        <f t="shared" si="61"/>
        <v>0</v>
      </c>
      <c r="K104" s="72">
        <f t="shared" si="61"/>
        <v>0</v>
      </c>
      <c r="L104" s="72">
        <f t="shared" si="61"/>
        <v>0</v>
      </c>
      <c r="M104" s="72">
        <f t="shared" si="61"/>
        <v>0</v>
      </c>
      <c r="N104" s="72">
        <f t="shared" si="61"/>
        <v>0</v>
      </c>
      <c r="O104" s="72">
        <f t="shared" si="61"/>
        <v>0</v>
      </c>
      <c r="P104" s="72">
        <f t="shared" si="61"/>
        <v>0</v>
      </c>
      <c r="Q104" s="72">
        <f t="shared" si="61"/>
        <v>0</v>
      </c>
      <c r="R104" s="72">
        <f t="shared" si="61"/>
        <v>0</v>
      </c>
      <c r="S104" s="72">
        <f t="shared" si="61"/>
        <v>0</v>
      </c>
      <c r="T104" s="72">
        <f t="shared" si="61"/>
        <v>0</v>
      </c>
      <c r="U104" s="72">
        <f t="shared" si="61"/>
        <v>0</v>
      </c>
      <c r="V104" s="72">
        <f t="shared" si="61"/>
        <v>0</v>
      </c>
      <c r="W104" s="72">
        <f t="shared" si="61"/>
        <v>0</v>
      </c>
      <c r="X104" s="72">
        <f t="shared" si="61"/>
        <v>0</v>
      </c>
      <c r="Y104" s="72">
        <f t="shared" si="61"/>
        <v>0</v>
      </c>
      <c r="Z104" s="72">
        <f t="shared" si="61"/>
        <v>0</v>
      </c>
      <c r="AA104" s="72">
        <f t="shared" si="61"/>
        <v>0</v>
      </c>
      <c r="AB104" s="72">
        <f t="shared" si="61"/>
        <v>0</v>
      </c>
      <c r="AC104" s="72">
        <f t="shared" si="61"/>
        <v>0</v>
      </c>
      <c r="AD104" s="72">
        <f t="shared" si="61"/>
        <v>0</v>
      </c>
      <c r="AE104" s="72">
        <f t="shared" si="61"/>
        <v>0</v>
      </c>
      <c r="AF104" s="72">
        <f t="shared" si="61"/>
        <v>0</v>
      </c>
      <c r="AG104" s="72">
        <f t="shared" si="61"/>
        <v>0</v>
      </c>
      <c r="AH104" s="72">
        <f t="shared" si="61"/>
        <v>0</v>
      </c>
      <c r="AI104" s="72">
        <f t="shared" si="61"/>
        <v>0</v>
      </c>
      <c r="AJ104" s="72">
        <f t="shared" si="61"/>
        <v>0</v>
      </c>
      <c r="AK104" s="72">
        <f t="shared" si="61"/>
        <v>0</v>
      </c>
      <c r="AL104" s="72">
        <f t="shared" si="61"/>
        <v>0</v>
      </c>
      <c r="AM104" s="72">
        <f t="shared" si="61"/>
        <v>0</v>
      </c>
      <c r="AN104" s="72">
        <f t="shared" si="61"/>
        <v>0</v>
      </c>
      <c r="AO104" s="72">
        <f t="shared" si="61"/>
        <v>0</v>
      </c>
      <c r="AP104" s="72">
        <f t="shared" si="61"/>
        <v>0</v>
      </c>
      <c r="AQ104" s="72">
        <f t="shared" si="61"/>
        <v>0</v>
      </c>
      <c r="AR104" s="72">
        <f t="shared" si="61"/>
        <v>0</v>
      </c>
      <c r="AS104" s="72">
        <f t="shared" si="61"/>
        <v>0</v>
      </c>
      <c r="AT104" s="72">
        <f t="shared" si="61"/>
        <v>0</v>
      </c>
      <c r="AU104" s="72">
        <f t="shared" si="61"/>
        <v>0</v>
      </c>
      <c r="AV104" s="72">
        <f t="shared" si="61"/>
        <v>0</v>
      </c>
      <c r="AW104" s="72">
        <f t="shared" si="61"/>
        <v>0</v>
      </c>
      <c r="AX104" s="72">
        <f t="shared" si="61"/>
        <v>0</v>
      </c>
      <c r="AY104" s="72">
        <f t="shared" si="61"/>
        <v>0</v>
      </c>
      <c r="AZ104" s="72">
        <f t="shared" si="61"/>
        <v>0</v>
      </c>
      <c r="BA104" s="72">
        <f t="shared" si="61"/>
        <v>0</v>
      </c>
      <c r="BB104" s="72">
        <f t="shared" si="61"/>
        <v>0</v>
      </c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35"/>
      <c r="BN104" s="72">
        <f t="shared" si="58"/>
        <v>0</v>
      </c>
      <c r="BO104" s="321">
        <f>-E14</f>
        <v>0</v>
      </c>
    </row>
    <row r="105" spans="1:67" s="36" customFormat="1" ht="15" customHeight="1" x14ac:dyDescent="0.2">
      <c r="A105" s="106">
        <v>2018</v>
      </c>
      <c r="B105" s="72"/>
      <c r="C105" s="72"/>
      <c r="D105" s="72"/>
      <c r="E105" s="72"/>
      <c r="F105" s="72">
        <f t="shared" ref="F105:BC105" si="62">$F$20/$B$3</f>
        <v>0</v>
      </c>
      <c r="G105" s="72">
        <f t="shared" si="62"/>
        <v>0</v>
      </c>
      <c r="H105" s="72">
        <f t="shared" si="62"/>
        <v>0</v>
      </c>
      <c r="I105" s="72">
        <f t="shared" si="62"/>
        <v>0</v>
      </c>
      <c r="J105" s="72">
        <f t="shared" si="62"/>
        <v>0</v>
      </c>
      <c r="K105" s="72">
        <f t="shared" si="62"/>
        <v>0</v>
      </c>
      <c r="L105" s="72">
        <f t="shared" si="62"/>
        <v>0</v>
      </c>
      <c r="M105" s="72">
        <f t="shared" si="62"/>
        <v>0</v>
      </c>
      <c r="N105" s="72">
        <f t="shared" si="62"/>
        <v>0</v>
      </c>
      <c r="O105" s="72">
        <f t="shared" si="62"/>
        <v>0</v>
      </c>
      <c r="P105" s="72">
        <f t="shared" si="62"/>
        <v>0</v>
      </c>
      <c r="Q105" s="72">
        <f t="shared" si="62"/>
        <v>0</v>
      </c>
      <c r="R105" s="72">
        <f t="shared" si="62"/>
        <v>0</v>
      </c>
      <c r="S105" s="72">
        <f t="shared" si="62"/>
        <v>0</v>
      </c>
      <c r="T105" s="72">
        <f t="shared" si="62"/>
        <v>0</v>
      </c>
      <c r="U105" s="72">
        <f t="shared" si="62"/>
        <v>0</v>
      </c>
      <c r="V105" s="72">
        <f t="shared" si="62"/>
        <v>0</v>
      </c>
      <c r="W105" s="72">
        <f t="shared" si="62"/>
        <v>0</v>
      </c>
      <c r="X105" s="72">
        <f t="shared" si="62"/>
        <v>0</v>
      </c>
      <c r="Y105" s="72">
        <f t="shared" si="62"/>
        <v>0</v>
      </c>
      <c r="Z105" s="72">
        <f t="shared" si="62"/>
        <v>0</v>
      </c>
      <c r="AA105" s="72">
        <f t="shared" si="62"/>
        <v>0</v>
      </c>
      <c r="AB105" s="72">
        <f t="shared" si="62"/>
        <v>0</v>
      </c>
      <c r="AC105" s="72">
        <f t="shared" si="62"/>
        <v>0</v>
      </c>
      <c r="AD105" s="72">
        <f t="shared" si="62"/>
        <v>0</v>
      </c>
      <c r="AE105" s="72">
        <f t="shared" si="62"/>
        <v>0</v>
      </c>
      <c r="AF105" s="72">
        <f t="shared" si="62"/>
        <v>0</v>
      </c>
      <c r="AG105" s="72">
        <f t="shared" si="62"/>
        <v>0</v>
      </c>
      <c r="AH105" s="72">
        <f t="shared" si="62"/>
        <v>0</v>
      </c>
      <c r="AI105" s="72">
        <f t="shared" si="62"/>
        <v>0</v>
      </c>
      <c r="AJ105" s="72">
        <f t="shared" si="62"/>
        <v>0</v>
      </c>
      <c r="AK105" s="72">
        <f t="shared" si="62"/>
        <v>0</v>
      </c>
      <c r="AL105" s="72">
        <f t="shared" si="62"/>
        <v>0</v>
      </c>
      <c r="AM105" s="72">
        <f t="shared" si="62"/>
        <v>0</v>
      </c>
      <c r="AN105" s="72">
        <f t="shared" si="62"/>
        <v>0</v>
      </c>
      <c r="AO105" s="72">
        <f t="shared" si="62"/>
        <v>0</v>
      </c>
      <c r="AP105" s="72">
        <f t="shared" si="62"/>
        <v>0</v>
      </c>
      <c r="AQ105" s="72">
        <f t="shared" si="62"/>
        <v>0</v>
      </c>
      <c r="AR105" s="72">
        <f t="shared" si="62"/>
        <v>0</v>
      </c>
      <c r="AS105" s="72">
        <f t="shared" si="62"/>
        <v>0</v>
      </c>
      <c r="AT105" s="72">
        <f t="shared" si="62"/>
        <v>0</v>
      </c>
      <c r="AU105" s="72">
        <f t="shared" si="62"/>
        <v>0</v>
      </c>
      <c r="AV105" s="72">
        <f t="shared" si="62"/>
        <v>0</v>
      </c>
      <c r="AW105" s="72">
        <f t="shared" si="62"/>
        <v>0</v>
      </c>
      <c r="AX105" s="72">
        <f t="shared" si="62"/>
        <v>0</v>
      </c>
      <c r="AY105" s="72">
        <f t="shared" si="62"/>
        <v>0</v>
      </c>
      <c r="AZ105" s="72">
        <f t="shared" si="62"/>
        <v>0</v>
      </c>
      <c r="BA105" s="72">
        <f t="shared" si="62"/>
        <v>0</v>
      </c>
      <c r="BB105" s="72">
        <f t="shared" si="62"/>
        <v>0</v>
      </c>
      <c r="BC105" s="72">
        <f t="shared" si="62"/>
        <v>0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35"/>
      <c r="BN105" s="72">
        <f t="shared" si="58"/>
        <v>0</v>
      </c>
      <c r="BO105" s="321"/>
    </row>
    <row r="106" spans="1:67" s="36" customFormat="1" ht="15" customHeight="1" x14ac:dyDescent="0.2">
      <c r="A106" s="106">
        <v>2019</v>
      </c>
      <c r="B106" s="72"/>
      <c r="C106" s="72"/>
      <c r="D106" s="72"/>
      <c r="E106" s="72"/>
      <c r="F106" s="72"/>
      <c r="G106" s="72">
        <f t="shared" ref="G106:BD106" si="63">$G$20/$B$3</f>
        <v>0</v>
      </c>
      <c r="H106" s="72">
        <f t="shared" si="63"/>
        <v>0</v>
      </c>
      <c r="I106" s="72">
        <f t="shared" si="63"/>
        <v>0</v>
      </c>
      <c r="J106" s="72">
        <f t="shared" si="63"/>
        <v>0</v>
      </c>
      <c r="K106" s="72">
        <f t="shared" si="63"/>
        <v>0</v>
      </c>
      <c r="L106" s="72">
        <f t="shared" si="63"/>
        <v>0</v>
      </c>
      <c r="M106" s="72">
        <f t="shared" si="63"/>
        <v>0</v>
      </c>
      <c r="N106" s="72">
        <f t="shared" si="63"/>
        <v>0</v>
      </c>
      <c r="O106" s="72">
        <f t="shared" si="63"/>
        <v>0</v>
      </c>
      <c r="P106" s="72">
        <f t="shared" si="63"/>
        <v>0</v>
      </c>
      <c r="Q106" s="72">
        <f t="shared" si="63"/>
        <v>0</v>
      </c>
      <c r="R106" s="72">
        <f t="shared" si="63"/>
        <v>0</v>
      </c>
      <c r="S106" s="72">
        <f t="shared" si="63"/>
        <v>0</v>
      </c>
      <c r="T106" s="72">
        <f t="shared" si="63"/>
        <v>0</v>
      </c>
      <c r="U106" s="72">
        <f t="shared" si="63"/>
        <v>0</v>
      </c>
      <c r="V106" s="72">
        <f t="shared" si="63"/>
        <v>0</v>
      </c>
      <c r="W106" s="72">
        <f t="shared" si="63"/>
        <v>0</v>
      </c>
      <c r="X106" s="72">
        <f t="shared" si="63"/>
        <v>0</v>
      </c>
      <c r="Y106" s="72">
        <f t="shared" si="63"/>
        <v>0</v>
      </c>
      <c r="Z106" s="72">
        <f t="shared" si="63"/>
        <v>0</v>
      </c>
      <c r="AA106" s="72">
        <f t="shared" si="63"/>
        <v>0</v>
      </c>
      <c r="AB106" s="72">
        <f t="shared" si="63"/>
        <v>0</v>
      </c>
      <c r="AC106" s="72">
        <f t="shared" si="63"/>
        <v>0</v>
      </c>
      <c r="AD106" s="72">
        <f t="shared" si="63"/>
        <v>0</v>
      </c>
      <c r="AE106" s="72">
        <f t="shared" si="63"/>
        <v>0</v>
      </c>
      <c r="AF106" s="72">
        <f t="shared" si="63"/>
        <v>0</v>
      </c>
      <c r="AG106" s="72">
        <f t="shared" si="63"/>
        <v>0</v>
      </c>
      <c r="AH106" s="72">
        <f t="shared" si="63"/>
        <v>0</v>
      </c>
      <c r="AI106" s="72">
        <f t="shared" si="63"/>
        <v>0</v>
      </c>
      <c r="AJ106" s="72">
        <f t="shared" si="63"/>
        <v>0</v>
      </c>
      <c r="AK106" s="72">
        <f t="shared" si="63"/>
        <v>0</v>
      </c>
      <c r="AL106" s="72">
        <f t="shared" si="63"/>
        <v>0</v>
      </c>
      <c r="AM106" s="72">
        <f t="shared" si="63"/>
        <v>0</v>
      </c>
      <c r="AN106" s="72">
        <f t="shared" si="63"/>
        <v>0</v>
      </c>
      <c r="AO106" s="72">
        <f t="shared" si="63"/>
        <v>0</v>
      </c>
      <c r="AP106" s="72">
        <f t="shared" si="63"/>
        <v>0</v>
      </c>
      <c r="AQ106" s="72">
        <f t="shared" si="63"/>
        <v>0</v>
      </c>
      <c r="AR106" s="72">
        <f t="shared" si="63"/>
        <v>0</v>
      </c>
      <c r="AS106" s="72">
        <f t="shared" si="63"/>
        <v>0</v>
      </c>
      <c r="AT106" s="72">
        <f t="shared" si="63"/>
        <v>0</v>
      </c>
      <c r="AU106" s="72">
        <f t="shared" si="63"/>
        <v>0</v>
      </c>
      <c r="AV106" s="72">
        <f t="shared" si="63"/>
        <v>0</v>
      </c>
      <c r="AW106" s="72">
        <f t="shared" si="63"/>
        <v>0</v>
      </c>
      <c r="AX106" s="72">
        <f t="shared" si="63"/>
        <v>0</v>
      </c>
      <c r="AY106" s="72">
        <f t="shared" si="63"/>
        <v>0</v>
      </c>
      <c r="AZ106" s="72">
        <f t="shared" si="63"/>
        <v>0</v>
      </c>
      <c r="BA106" s="72">
        <f t="shared" si="63"/>
        <v>0</v>
      </c>
      <c r="BB106" s="72">
        <f t="shared" si="63"/>
        <v>0</v>
      </c>
      <c r="BC106" s="72">
        <f t="shared" si="63"/>
        <v>0</v>
      </c>
      <c r="BD106" s="72">
        <f t="shared" si="63"/>
        <v>0</v>
      </c>
      <c r="BE106" s="72"/>
      <c r="BF106" s="72"/>
      <c r="BG106" s="72"/>
      <c r="BH106" s="72"/>
      <c r="BI106" s="72"/>
      <c r="BJ106" s="72"/>
      <c r="BK106" s="72"/>
      <c r="BL106" s="72"/>
      <c r="BM106" s="35"/>
      <c r="BN106" s="72">
        <f t="shared" si="58"/>
        <v>0</v>
      </c>
      <c r="BO106" s="321">
        <f>G20</f>
        <v>0</v>
      </c>
    </row>
    <row r="107" spans="1:67" s="36" customFormat="1" ht="15" customHeight="1" x14ac:dyDescent="0.2">
      <c r="A107" s="106">
        <v>2020</v>
      </c>
      <c r="B107" s="72"/>
      <c r="C107" s="72"/>
      <c r="D107" s="72"/>
      <c r="E107" s="72"/>
      <c r="F107" s="72"/>
      <c r="G107" s="72"/>
      <c r="H107" s="72">
        <f t="shared" ref="H107:BE107" si="64">$H$20/$B$3</f>
        <v>0</v>
      </c>
      <c r="I107" s="72">
        <f t="shared" si="64"/>
        <v>0</v>
      </c>
      <c r="J107" s="72">
        <f t="shared" si="64"/>
        <v>0</v>
      </c>
      <c r="K107" s="72">
        <f t="shared" si="64"/>
        <v>0</v>
      </c>
      <c r="L107" s="72">
        <f t="shared" si="64"/>
        <v>0</v>
      </c>
      <c r="M107" s="72">
        <f t="shared" si="64"/>
        <v>0</v>
      </c>
      <c r="N107" s="72">
        <f t="shared" si="64"/>
        <v>0</v>
      </c>
      <c r="O107" s="72">
        <f t="shared" si="64"/>
        <v>0</v>
      </c>
      <c r="P107" s="72">
        <f t="shared" si="64"/>
        <v>0</v>
      </c>
      <c r="Q107" s="72">
        <f t="shared" si="64"/>
        <v>0</v>
      </c>
      <c r="R107" s="72">
        <f t="shared" si="64"/>
        <v>0</v>
      </c>
      <c r="S107" s="72">
        <f t="shared" si="64"/>
        <v>0</v>
      </c>
      <c r="T107" s="72">
        <f t="shared" si="64"/>
        <v>0</v>
      </c>
      <c r="U107" s="72">
        <f t="shared" si="64"/>
        <v>0</v>
      </c>
      <c r="V107" s="72">
        <f t="shared" si="64"/>
        <v>0</v>
      </c>
      <c r="W107" s="72">
        <f t="shared" si="64"/>
        <v>0</v>
      </c>
      <c r="X107" s="72">
        <f t="shared" si="64"/>
        <v>0</v>
      </c>
      <c r="Y107" s="72">
        <f t="shared" si="64"/>
        <v>0</v>
      </c>
      <c r="Z107" s="72">
        <f t="shared" si="64"/>
        <v>0</v>
      </c>
      <c r="AA107" s="72">
        <f t="shared" si="64"/>
        <v>0</v>
      </c>
      <c r="AB107" s="72">
        <f t="shared" si="64"/>
        <v>0</v>
      </c>
      <c r="AC107" s="72">
        <f t="shared" si="64"/>
        <v>0</v>
      </c>
      <c r="AD107" s="72">
        <f t="shared" si="64"/>
        <v>0</v>
      </c>
      <c r="AE107" s="72">
        <f t="shared" si="64"/>
        <v>0</v>
      </c>
      <c r="AF107" s="72">
        <f t="shared" si="64"/>
        <v>0</v>
      </c>
      <c r="AG107" s="72">
        <f t="shared" si="64"/>
        <v>0</v>
      </c>
      <c r="AH107" s="72">
        <f t="shared" si="64"/>
        <v>0</v>
      </c>
      <c r="AI107" s="72">
        <f t="shared" si="64"/>
        <v>0</v>
      </c>
      <c r="AJ107" s="72">
        <f t="shared" si="64"/>
        <v>0</v>
      </c>
      <c r="AK107" s="72">
        <f t="shared" si="64"/>
        <v>0</v>
      </c>
      <c r="AL107" s="72">
        <f t="shared" si="64"/>
        <v>0</v>
      </c>
      <c r="AM107" s="72">
        <f t="shared" si="64"/>
        <v>0</v>
      </c>
      <c r="AN107" s="72">
        <f t="shared" si="64"/>
        <v>0</v>
      </c>
      <c r="AO107" s="72">
        <f t="shared" si="64"/>
        <v>0</v>
      </c>
      <c r="AP107" s="72">
        <f t="shared" si="64"/>
        <v>0</v>
      </c>
      <c r="AQ107" s="72">
        <f t="shared" si="64"/>
        <v>0</v>
      </c>
      <c r="AR107" s="72">
        <f t="shared" si="64"/>
        <v>0</v>
      </c>
      <c r="AS107" s="72">
        <f t="shared" si="64"/>
        <v>0</v>
      </c>
      <c r="AT107" s="72">
        <f t="shared" si="64"/>
        <v>0</v>
      </c>
      <c r="AU107" s="72">
        <f t="shared" si="64"/>
        <v>0</v>
      </c>
      <c r="AV107" s="72">
        <f t="shared" si="64"/>
        <v>0</v>
      </c>
      <c r="AW107" s="72">
        <f t="shared" si="64"/>
        <v>0</v>
      </c>
      <c r="AX107" s="72">
        <f t="shared" si="64"/>
        <v>0</v>
      </c>
      <c r="AY107" s="72">
        <f t="shared" si="64"/>
        <v>0</v>
      </c>
      <c r="AZ107" s="72">
        <f t="shared" si="64"/>
        <v>0</v>
      </c>
      <c r="BA107" s="72">
        <f t="shared" si="64"/>
        <v>0</v>
      </c>
      <c r="BB107" s="72">
        <f t="shared" si="64"/>
        <v>0</v>
      </c>
      <c r="BC107" s="72">
        <f t="shared" si="64"/>
        <v>0</v>
      </c>
      <c r="BD107" s="72">
        <f t="shared" si="64"/>
        <v>0</v>
      </c>
      <c r="BE107" s="72">
        <f t="shared" si="64"/>
        <v>0</v>
      </c>
      <c r="BF107" s="72"/>
      <c r="BG107" s="72"/>
      <c r="BH107" s="72"/>
      <c r="BI107" s="72"/>
      <c r="BJ107" s="72"/>
      <c r="BK107" s="72"/>
      <c r="BL107" s="72"/>
      <c r="BM107" s="35"/>
      <c r="BN107" s="72">
        <f t="shared" si="58"/>
        <v>0</v>
      </c>
      <c r="BO107" s="321"/>
    </row>
    <row r="108" spans="1:67" s="36" customFormat="1" ht="15" customHeight="1" x14ac:dyDescent="0.2">
      <c r="A108" s="106">
        <v>2021</v>
      </c>
      <c r="B108" s="72"/>
      <c r="C108" s="72"/>
      <c r="D108" s="72"/>
      <c r="E108" s="72"/>
      <c r="F108" s="72"/>
      <c r="G108" s="72"/>
      <c r="H108" s="72"/>
      <c r="I108" s="72">
        <f t="shared" ref="I108:BF108" si="65">$I$20/$B$3</f>
        <v>0</v>
      </c>
      <c r="J108" s="72">
        <f t="shared" si="65"/>
        <v>0</v>
      </c>
      <c r="K108" s="72">
        <f t="shared" si="65"/>
        <v>0</v>
      </c>
      <c r="L108" s="72">
        <f t="shared" si="65"/>
        <v>0</v>
      </c>
      <c r="M108" s="72">
        <f t="shared" si="65"/>
        <v>0</v>
      </c>
      <c r="N108" s="72">
        <f t="shared" si="65"/>
        <v>0</v>
      </c>
      <c r="O108" s="72">
        <f t="shared" si="65"/>
        <v>0</v>
      </c>
      <c r="P108" s="72">
        <f t="shared" si="65"/>
        <v>0</v>
      </c>
      <c r="Q108" s="72">
        <f t="shared" si="65"/>
        <v>0</v>
      </c>
      <c r="R108" s="72">
        <f t="shared" si="65"/>
        <v>0</v>
      </c>
      <c r="S108" s="72">
        <f t="shared" si="65"/>
        <v>0</v>
      </c>
      <c r="T108" s="72">
        <f t="shared" si="65"/>
        <v>0</v>
      </c>
      <c r="U108" s="72">
        <f t="shared" si="65"/>
        <v>0</v>
      </c>
      <c r="V108" s="72">
        <f t="shared" si="65"/>
        <v>0</v>
      </c>
      <c r="W108" s="72">
        <f t="shared" si="65"/>
        <v>0</v>
      </c>
      <c r="X108" s="72">
        <f t="shared" si="65"/>
        <v>0</v>
      </c>
      <c r="Y108" s="72">
        <f t="shared" si="65"/>
        <v>0</v>
      </c>
      <c r="Z108" s="72">
        <f t="shared" si="65"/>
        <v>0</v>
      </c>
      <c r="AA108" s="72">
        <f t="shared" si="65"/>
        <v>0</v>
      </c>
      <c r="AB108" s="72">
        <f t="shared" si="65"/>
        <v>0</v>
      </c>
      <c r="AC108" s="72">
        <f t="shared" si="65"/>
        <v>0</v>
      </c>
      <c r="AD108" s="72">
        <f t="shared" si="65"/>
        <v>0</v>
      </c>
      <c r="AE108" s="72">
        <f t="shared" si="65"/>
        <v>0</v>
      </c>
      <c r="AF108" s="72">
        <f t="shared" si="65"/>
        <v>0</v>
      </c>
      <c r="AG108" s="72">
        <f t="shared" si="65"/>
        <v>0</v>
      </c>
      <c r="AH108" s="72">
        <f t="shared" si="65"/>
        <v>0</v>
      </c>
      <c r="AI108" s="72">
        <f t="shared" si="65"/>
        <v>0</v>
      </c>
      <c r="AJ108" s="72">
        <f t="shared" si="65"/>
        <v>0</v>
      </c>
      <c r="AK108" s="72">
        <f t="shared" si="65"/>
        <v>0</v>
      </c>
      <c r="AL108" s="72">
        <f t="shared" si="65"/>
        <v>0</v>
      </c>
      <c r="AM108" s="72">
        <f t="shared" si="65"/>
        <v>0</v>
      </c>
      <c r="AN108" s="72">
        <f t="shared" si="65"/>
        <v>0</v>
      </c>
      <c r="AO108" s="72">
        <f t="shared" si="65"/>
        <v>0</v>
      </c>
      <c r="AP108" s="72">
        <f t="shared" si="65"/>
        <v>0</v>
      </c>
      <c r="AQ108" s="72">
        <f t="shared" si="65"/>
        <v>0</v>
      </c>
      <c r="AR108" s="72">
        <f t="shared" si="65"/>
        <v>0</v>
      </c>
      <c r="AS108" s="72">
        <f t="shared" si="65"/>
        <v>0</v>
      </c>
      <c r="AT108" s="72">
        <f t="shared" si="65"/>
        <v>0</v>
      </c>
      <c r="AU108" s="72">
        <f t="shared" si="65"/>
        <v>0</v>
      </c>
      <c r="AV108" s="72">
        <f t="shared" si="65"/>
        <v>0</v>
      </c>
      <c r="AW108" s="72">
        <f t="shared" si="65"/>
        <v>0</v>
      </c>
      <c r="AX108" s="72">
        <f t="shared" si="65"/>
        <v>0</v>
      </c>
      <c r="AY108" s="72">
        <f t="shared" si="65"/>
        <v>0</v>
      </c>
      <c r="AZ108" s="72">
        <f t="shared" si="65"/>
        <v>0</v>
      </c>
      <c r="BA108" s="72">
        <f t="shared" si="65"/>
        <v>0</v>
      </c>
      <c r="BB108" s="72">
        <f t="shared" si="65"/>
        <v>0</v>
      </c>
      <c r="BC108" s="72">
        <f t="shared" si="65"/>
        <v>0</v>
      </c>
      <c r="BD108" s="72">
        <f t="shared" si="65"/>
        <v>0</v>
      </c>
      <c r="BE108" s="72">
        <f t="shared" si="65"/>
        <v>0</v>
      </c>
      <c r="BF108" s="72">
        <f t="shared" si="65"/>
        <v>0</v>
      </c>
      <c r="BG108" s="72"/>
      <c r="BH108" s="72"/>
      <c r="BI108" s="72"/>
      <c r="BJ108" s="72"/>
      <c r="BK108" s="72"/>
      <c r="BL108" s="72"/>
      <c r="BM108" s="35"/>
      <c r="BN108" s="72">
        <f t="shared" si="58"/>
        <v>0</v>
      </c>
      <c r="BO108" s="321"/>
    </row>
    <row r="109" spans="1:67" s="36" customFormat="1" ht="15" customHeight="1" x14ac:dyDescent="0.2">
      <c r="A109" s="106">
        <v>2022</v>
      </c>
      <c r="B109" s="72"/>
      <c r="C109" s="72"/>
      <c r="D109" s="72"/>
      <c r="E109" s="72"/>
      <c r="F109" s="72"/>
      <c r="G109" s="72"/>
      <c r="H109" s="72"/>
      <c r="I109" s="72"/>
      <c r="J109" s="72">
        <f>$J$20/$B$3</f>
        <v>0</v>
      </c>
      <c r="K109" s="72">
        <f>$J$20/$B$3</f>
        <v>0</v>
      </c>
      <c r="L109" s="72">
        <f>$J$20/$B$3</f>
        <v>0</v>
      </c>
      <c r="M109" s="72">
        <f>$J$20/$B$3</f>
        <v>0</v>
      </c>
      <c r="N109" s="72">
        <f>$J$20/$B$3</f>
        <v>0</v>
      </c>
      <c r="O109" s="72">
        <f t="shared" ref="O109:BG109" si="66">$J$20/$B$3</f>
        <v>0</v>
      </c>
      <c r="P109" s="72">
        <f t="shared" si="66"/>
        <v>0</v>
      </c>
      <c r="Q109" s="72">
        <f t="shared" si="66"/>
        <v>0</v>
      </c>
      <c r="R109" s="72">
        <f t="shared" si="66"/>
        <v>0</v>
      </c>
      <c r="S109" s="72">
        <f t="shared" si="66"/>
        <v>0</v>
      </c>
      <c r="T109" s="72">
        <f t="shared" si="66"/>
        <v>0</v>
      </c>
      <c r="U109" s="72">
        <f t="shared" si="66"/>
        <v>0</v>
      </c>
      <c r="V109" s="72">
        <f t="shared" si="66"/>
        <v>0</v>
      </c>
      <c r="W109" s="72">
        <f t="shared" si="66"/>
        <v>0</v>
      </c>
      <c r="X109" s="72">
        <f t="shared" si="66"/>
        <v>0</v>
      </c>
      <c r="Y109" s="72">
        <f t="shared" si="66"/>
        <v>0</v>
      </c>
      <c r="Z109" s="72">
        <f t="shared" si="66"/>
        <v>0</v>
      </c>
      <c r="AA109" s="72">
        <f t="shared" si="66"/>
        <v>0</v>
      </c>
      <c r="AB109" s="72">
        <f t="shared" si="66"/>
        <v>0</v>
      </c>
      <c r="AC109" s="72">
        <f t="shared" si="66"/>
        <v>0</v>
      </c>
      <c r="AD109" s="72">
        <f t="shared" si="66"/>
        <v>0</v>
      </c>
      <c r="AE109" s="72">
        <f t="shared" si="66"/>
        <v>0</v>
      </c>
      <c r="AF109" s="72">
        <f t="shared" si="66"/>
        <v>0</v>
      </c>
      <c r="AG109" s="72">
        <f t="shared" si="66"/>
        <v>0</v>
      </c>
      <c r="AH109" s="72">
        <f t="shared" si="66"/>
        <v>0</v>
      </c>
      <c r="AI109" s="72">
        <f t="shared" si="66"/>
        <v>0</v>
      </c>
      <c r="AJ109" s="72">
        <f t="shared" si="66"/>
        <v>0</v>
      </c>
      <c r="AK109" s="72">
        <f t="shared" si="66"/>
        <v>0</v>
      </c>
      <c r="AL109" s="72">
        <f t="shared" si="66"/>
        <v>0</v>
      </c>
      <c r="AM109" s="72">
        <f t="shared" si="66"/>
        <v>0</v>
      </c>
      <c r="AN109" s="72">
        <f t="shared" si="66"/>
        <v>0</v>
      </c>
      <c r="AO109" s="72">
        <f t="shared" si="66"/>
        <v>0</v>
      </c>
      <c r="AP109" s="72">
        <f t="shared" si="66"/>
        <v>0</v>
      </c>
      <c r="AQ109" s="72">
        <f t="shared" si="66"/>
        <v>0</v>
      </c>
      <c r="AR109" s="72">
        <f t="shared" si="66"/>
        <v>0</v>
      </c>
      <c r="AS109" s="72">
        <f t="shared" si="66"/>
        <v>0</v>
      </c>
      <c r="AT109" s="72">
        <f t="shared" si="66"/>
        <v>0</v>
      </c>
      <c r="AU109" s="72">
        <f t="shared" si="66"/>
        <v>0</v>
      </c>
      <c r="AV109" s="72">
        <f t="shared" si="66"/>
        <v>0</v>
      </c>
      <c r="AW109" s="72">
        <f t="shared" si="66"/>
        <v>0</v>
      </c>
      <c r="AX109" s="72">
        <f t="shared" si="66"/>
        <v>0</v>
      </c>
      <c r="AY109" s="72">
        <f t="shared" si="66"/>
        <v>0</v>
      </c>
      <c r="AZ109" s="72">
        <f t="shared" si="66"/>
        <v>0</v>
      </c>
      <c r="BA109" s="72">
        <f t="shared" si="66"/>
        <v>0</v>
      </c>
      <c r="BB109" s="72">
        <f t="shared" si="66"/>
        <v>0</v>
      </c>
      <c r="BC109" s="72">
        <f t="shared" si="66"/>
        <v>0</v>
      </c>
      <c r="BD109" s="72">
        <f t="shared" si="66"/>
        <v>0</v>
      </c>
      <c r="BE109" s="72">
        <f t="shared" si="66"/>
        <v>0</v>
      </c>
      <c r="BF109" s="72">
        <f t="shared" si="66"/>
        <v>0</v>
      </c>
      <c r="BG109" s="72">
        <f t="shared" si="66"/>
        <v>0</v>
      </c>
      <c r="BH109" s="72"/>
      <c r="BI109" s="72"/>
      <c r="BJ109" s="72"/>
      <c r="BK109" s="72"/>
      <c r="BL109" s="72"/>
      <c r="BM109" s="35"/>
      <c r="BN109" s="72">
        <f t="shared" si="58"/>
        <v>0</v>
      </c>
      <c r="BO109" s="321"/>
    </row>
    <row r="110" spans="1:67" s="36" customFormat="1" ht="15" customHeight="1" x14ac:dyDescent="0.2">
      <c r="A110" s="106">
        <v>2023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>
        <f>$K$20/$B$3</f>
        <v>0</v>
      </c>
      <c r="L110" s="72">
        <f>$K$20/$B$3</f>
        <v>0</v>
      </c>
      <c r="M110" s="72">
        <f>$K$20/$B$3</f>
        <v>0</v>
      </c>
      <c r="N110" s="72">
        <f>$K$20/$B$3</f>
        <v>0</v>
      </c>
      <c r="O110" s="72">
        <f t="shared" ref="O110:BH110" si="67">$K$20/$B$3</f>
        <v>0</v>
      </c>
      <c r="P110" s="72">
        <f t="shared" si="67"/>
        <v>0</v>
      </c>
      <c r="Q110" s="72">
        <f t="shared" si="67"/>
        <v>0</v>
      </c>
      <c r="R110" s="72">
        <f t="shared" si="67"/>
        <v>0</v>
      </c>
      <c r="S110" s="72">
        <f t="shared" si="67"/>
        <v>0</v>
      </c>
      <c r="T110" s="72">
        <f t="shared" si="67"/>
        <v>0</v>
      </c>
      <c r="U110" s="72">
        <f t="shared" si="67"/>
        <v>0</v>
      </c>
      <c r="V110" s="72">
        <f t="shared" si="67"/>
        <v>0</v>
      </c>
      <c r="W110" s="72">
        <f t="shared" si="67"/>
        <v>0</v>
      </c>
      <c r="X110" s="72">
        <f t="shared" si="67"/>
        <v>0</v>
      </c>
      <c r="Y110" s="72">
        <f t="shared" si="67"/>
        <v>0</v>
      </c>
      <c r="Z110" s="72">
        <f t="shared" si="67"/>
        <v>0</v>
      </c>
      <c r="AA110" s="72">
        <f t="shared" si="67"/>
        <v>0</v>
      </c>
      <c r="AB110" s="72">
        <f t="shared" si="67"/>
        <v>0</v>
      </c>
      <c r="AC110" s="72">
        <f t="shared" si="67"/>
        <v>0</v>
      </c>
      <c r="AD110" s="72">
        <f t="shared" si="67"/>
        <v>0</v>
      </c>
      <c r="AE110" s="72">
        <f t="shared" si="67"/>
        <v>0</v>
      </c>
      <c r="AF110" s="72">
        <f t="shared" si="67"/>
        <v>0</v>
      </c>
      <c r="AG110" s="72">
        <f t="shared" si="67"/>
        <v>0</v>
      </c>
      <c r="AH110" s="72">
        <f t="shared" si="67"/>
        <v>0</v>
      </c>
      <c r="AI110" s="72">
        <f t="shared" si="67"/>
        <v>0</v>
      </c>
      <c r="AJ110" s="72">
        <f t="shared" si="67"/>
        <v>0</v>
      </c>
      <c r="AK110" s="72">
        <f t="shared" si="67"/>
        <v>0</v>
      </c>
      <c r="AL110" s="72">
        <f t="shared" si="67"/>
        <v>0</v>
      </c>
      <c r="AM110" s="72">
        <f t="shared" si="67"/>
        <v>0</v>
      </c>
      <c r="AN110" s="72">
        <f t="shared" si="67"/>
        <v>0</v>
      </c>
      <c r="AO110" s="72">
        <f t="shared" si="67"/>
        <v>0</v>
      </c>
      <c r="AP110" s="72">
        <f t="shared" si="67"/>
        <v>0</v>
      </c>
      <c r="AQ110" s="72">
        <f t="shared" si="67"/>
        <v>0</v>
      </c>
      <c r="AR110" s="72">
        <f t="shared" si="67"/>
        <v>0</v>
      </c>
      <c r="AS110" s="72">
        <f t="shared" si="67"/>
        <v>0</v>
      </c>
      <c r="AT110" s="72">
        <f t="shared" si="67"/>
        <v>0</v>
      </c>
      <c r="AU110" s="72">
        <f t="shared" si="67"/>
        <v>0</v>
      </c>
      <c r="AV110" s="72">
        <f t="shared" si="67"/>
        <v>0</v>
      </c>
      <c r="AW110" s="72">
        <f t="shared" si="67"/>
        <v>0</v>
      </c>
      <c r="AX110" s="72">
        <f t="shared" si="67"/>
        <v>0</v>
      </c>
      <c r="AY110" s="72">
        <f t="shared" si="67"/>
        <v>0</v>
      </c>
      <c r="AZ110" s="72">
        <f t="shared" si="67"/>
        <v>0</v>
      </c>
      <c r="BA110" s="72">
        <f t="shared" si="67"/>
        <v>0</v>
      </c>
      <c r="BB110" s="72">
        <f t="shared" si="67"/>
        <v>0</v>
      </c>
      <c r="BC110" s="72">
        <f t="shared" si="67"/>
        <v>0</v>
      </c>
      <c r="BD110" s="72">
        <f t="shared" si="67"/>
        <v>0</v>
      </c>
      <c r="BE110" s="72">
        <f t="shared" si="67"/>
        <v>0</v>
      </c>
      <c r="BF110" s="72">
        <f t="shared" si="67"/>
        <v>0</v>
      </c>
      <c r="BG110" s="72">
        <f t="shared" si="67"/>
        <v>0</v>
      </c>
      <c r="BH110" s="72">
        <f t="shared" si="67"/>
        <v>0</v>
      </c>
      <c r="BI110" s="72"/>
      <c r="BJ110" s="72"/>
      <c r="BK110" s="72"/>
      <c r="BL110" s="72"/>
      <c r="BM110" s="35"/>
      <c r="BN110" s="72">
        <f t="shared" si="58"/>
        <v>0</v>
      </c>
      <c r="BO110" s="321"/>
    </row>
    <row r="111" spans="1:67" s="36" customFormat="1" ht="15" customHeight="1" x14ac:dyDescent="0.2">
      <c r="A111" s="106">
        <v>2024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>
        <f>$L$20/$B$3</f>
        <v>0</v>
      </c>
      <c r="M111" s="72">
        <f>$L$20/$B$3</f>
        <v>0</v>
      </c>
      <c r="N111" s="72">
        <f>$L$20/$B$3</f>
        <v>0</v>
      </c>
      <c r="O111" s="72">
        <f t="shared" ref="O111:BI111" si="68">$L$20/$B$3</f>
        <v>0</v>
      </c>
      <c r="P111" s="72">
        <f t="shared" si="68"/>
        <v>0</v>
      </c>
      <c r="Q111" s="72">
        <f t="shared" si="68"/>
        <v>0</v>
      </c>
      <c r="R111" s="72">
        <f t="shared" si="68"/>
        <v>0</v>
      </c>
      <c r="S111" s="72">
        <f t="shared" si="68"/>
        <v>0</v>
      </c>
      <c r="T111" s="72">
        <f t="shared" si="68"/>
        <v>0</v>
      </c>
      <c r="U111" s="72">
        <f t="shared" si="68"/>
        <v>0</v>
      </c>
      <c r="V111" s="72">
        <f t="shared" si="68"/>
        <v>0</v>
      </c>
      <c r="W111" s="72">
        <f t="shared" si="68"/>
        <v>0</v>
      </c>
      <c r="X111" s="72">
        <f t="shared" si="68"/>
        <v>0</v>
      </c>
      <c r="Y111" s="72">
        <f t="shared" si="68"/>
        <v>0</v>
      </c>
      <c r="Z111" s="72">
        <f t="shared" si="68"/>
        <v>0</v>
      </c>
      <c r="AA111" s="72">
        <f t="shared" si="68"/>
        <v>0</v>
      </c>
      <c r="AB111" s="72">
        <f t="shared" si="68"/>
        <v>0</v>
      </c>
      <c r="AC111" s="72">
        <f t="shared" si="68"/>
        <v>0</v>
      </c>
      <c r="AD111" s="72">
        <f t="shared" si="68"/>
        <v>0</v>
      </c>
      <c r="AE111" s="72">
        <f t="shared" si="68"/>
        <v>0</v>
      </c>
      <c r="AF111" s="72">
        <f t="shared" si="68"/>
        <v>0</v>
      </c>
      <c r="AG111" s="72">
        <f t="shared" si="68"/>
        <v>0</v>
      </c>
      <c r="AH111" s="72">
        <f t="shared" si="68"/>
        <v>0</v>
      </c>
      <c r="AI111" s="72">
        <f t="shared" si="68"/>
        <v>0</v>
      </c>
      <c r="AJ111" s="72">
        <f t="shared" si="68"/>
        <v>0</v>
      </c>
      <c r="AK111" s="72">
        <f t="shared" si="68"/>
        <v>0</v>
      </c>
      <c r="AL111" s="72">
        <f t="shared" si="68"/>
        <v>0</v>
      </c>
      <c r="AM111" s="72">
        <f t="shared" si="68"/>
        <v>0</v>
      </c>
      <c r="AN111" s="72">
        <f t="shared" si="68"/>
        <v>0</v>
      </c>
      <c r="AO111" s="72">
        <f t="shared" si="68"/>
        <v>0</v>
      </c>
      <c r="AP111" s="72">
        <f t="shared" si="68"/>
        <v>0</v>
      </c>
      <c r="AQ111" s="72">
        <f t="shared" si="68"/>
        <v>0</v>
      </c>
      <c r="AR111" s="72">
        <f t="shared" si="68"/>
        <v>0</v>
      </c>
      <c r="AS111" s="72">
        <f t="shared" si="68"/>
        <v>0</v>
      </c>
      <c r="AT111" s="72">
        <f t="shared" si="68"/>
        <v>0</v>
      </c>
      <c r="AU111" s="72">
        <f t="shared" si="68"/>
        <v>0</v>
      </c>
      <c r="AV111" s="72">
        <f t="shared" si="68"/>
        <v>0</v>
      </c>
      <c r="AW111" s="72">
        <f t="shared" si="68"/>
        <v>0</v>
      </c>
      <c r="AX111" s="72">
        <f t="shared" si="68"/>
        <v>0</v>
      </c>
      <c r="AY111" s="72">
        <f t="shared" si="68"/>
        <v>0</v>
      </c>
      <c r="AZ111" s="72">
        <f t="shared" si="68"/>
        <v>0</v>
      </c>
      <c r="BA111" s="72">
        <f t="shared" si="68"/>
        <v>0</v>
      </c>
      <c r="BB111" s="72">
        <f t="shared" si="68"/>
        <v>0</v>
      </c>
      <c r="BC111" s="72">
        <f t="shared" si="68"/>
        <v>0</v>
      </c>
      <c r="BD111" s="72">
        <f t="shared" si="68"/>
        <v>0</v>
      </c>
      <c r="BE111" s="72">
        <f t="shared" si="68"/>
        <v>0</v>
      </c>
      <c r="BF111" s="72">
        <f t="shared" si="68"/>
        <v>0</v>
      </c>
      <c r="BG111" s="72">
        <f t="shared" si="68"/>
        <v>0</v>
      </c>
      <c r="BH111" s="72">
        <f t="shared" si="68"/>
        <v>0</v>
      </c>
      <c r="BI111" s="72">
        <f t="shared" si="68"/>
        <v>0</v>
      </c>
      <c r="BJ111" s="72"/>
      <c r="BK111" s="72"/>
      <c r="BL111" s="72"/>
      <c r="BM111" s="35"/>
      <c r="BN111" s="72">
        <f t="shared" si="58"/>
        <v>0</v>
      </c>
      <c r="BO111" s="321">
        <f>L20</f>
        <v>0</v>
      </c>
    </row>
    <row r="112" spans="1:67" s="36" customFormat="1" ht="15" customHeight="1" x14ac:dyDescent="0.2">
      <c r="A112" s="106">
        <v>2025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>
        <f>$M$20/$B$3</f>
        <v>0</v>
      </c>
      <c r="N112" s="72">
        <f>$M$20/$B$3</f>
        <v>0</v>
      </c>
      <c r="O112" s="72">
        <f t="shared" ref="O112:BJ112" si="69">$M$20/$B$3</f>
        <v>0</v>
      </c>
      <c r="P112" s="72">
        <f t="shared" si="69"/>
        <v>0</v>
      </c>
      <c r="Q112" s="72">
        <f t="shared" si="69"/>
        <v>0</v>
      </c>
      <c r="R112" s="72">
        <f t="shared" si="69"/>
        <v>0</v>
      </c>
      <c r="S112" s="72">
        <f t="shared" si="69"/>
        <v>0</v>
      </c>
      <c r="T112" s="72">
        <f t="shared" si="69"/>
        <v>0</v>
      </c>
      <c r="U112" s="72">
        <f t="shared" si="69"/>
        <v>0</v>
      </c>
      <c r="V112" s="72">
        <f t="shared" si="69"/>
        <v>0</v>
      </c>
      <c r="W112" s="72">
        <f t="shared" si="69"/>
        <v>0</v>
      </c>
      <c r="X112" s="72">
        <f t="shared" si="69"/>
        <v>0</v>
      </c>
      <c r="Y112" s="72">
        <f t="shared" si="69"/>
        <v>0</v>
      </c>
      <c r="Z112" s="72">
        <f t="shared" si="69"/>
        <v>0</v>
      </c>
      <c r="AA112" s="72">
        <f t="shared" si="69"/>
        <v>0</v>
      </c>
      <c r="AB112" s="72">
        <f t="shared" si="69"/>
        <v>0</v>
      </c>
      <c r="AC112" s="72">
        <f t="shared" si="69"/>
        <v>0</v>
      </c>
      <c r="AD112" s="72">
        <f t="shared" si="69"/>
        <v>0</v>
      </c>
      <c r="AE112" s="72">
        <f t="shared" si="69"/>
        <v>0</v>
      </c>
      <c r="AF112" s="72">
        <f t="shared" si="69"/>
        <v>0</v>
      </c>
      <c r="AG112" s="72">
        <f t="shared" si="69"/>
        <v>0</v>
      </c>
      <c r="AH112" s="72">
        <f t="shared" si="69"/>
        <v>0</v>
      </c>
      <c r="AI112" s="72">
        <f t="shared" si="69"/>
        <v>0</v>
      </c>
      <c r="AJ112" s="72">
        <f t="shared" si="69"/>
        <v>0</v>
      </c>
      <c r="AK112" s="72">
        <f t="shared" si="69"/>
        <v>0</v>
      </c>
      <c r="AL112" s="72">
        <f t="shared" si="69"/>
        <v>0</v>
      </c>
      <c r="AM112" s="72">
        <f t="shared" si="69"/>
        <v>0</v>
      </c>
      <c r="AN112" s="72">
        <f t="shared" si="69"/>
        <v>0</v>
      </c>
      <c r="AO112" s="72">
        <f t="shared" si="69"/>
        <v>0</v>
      </c>
      <c r="AP112" s="72">
        <f t="shared" si="69"/>
        <v>0</v>
      </c>
      <c r="AQ112" s="72">
        <f t="shared" si="69"/>
        <v>0</v>
      </c>
      <c r="AR112" s="72">
        <f t="shared" si="69"/>
        <v>0</v>
      </c>
      <c r="AS112" s="72">
        <f t="shared" si="69"/>
        <v>0</v>
      </c>
      <c r="AT112" s="72">
        <f t="shared" si="69"/>
        <v>0</v>
      </c>
      <c r="AU112" s="72">
        <f t="shared" si="69"/>
        <v>0</v>
      </c>
      <c r="AV112" s="72">
        <f t="shared" si="69"/>
        <v>0</v>
      </c>
      <c r="AW112" s="72">
        <f t="shared" si="69"/>
        <v>0</v>
      </c>
      <c r="AX112" s="72">
        <f t="shared" si="69"/>
        <v>0</v>
      </c>
      <c r="AY112" s="72">
        <f t="shared" si="69"/>
        <v>0</v>
      </c>
      <c r="AZ112" s="72">
        <f t="shared" si="69"/>
        <v>0</v>
      </c>
      <c r="BA112" s="72">
        <f t="shared" si="69"/>
        <v>0</v>
      </c>
      <c r="BB112" s="72">
        <f t="shared" si="69"/>
        <v>0</v>
      </c>
      <c r="BC112" s="72">
        <f t="shared" si="69"/>
        <v>0</v>
      </c>
      <c r="BD112" s="72">
        <f t="shared" si="69"/>
        <v>0</v>
      </c>
      <c r="BE112" s="72">
        <f t="shared" si="69"/>
        <v>0</v>
      </c>
      <c r="BF112" s="72">
        <f t="shared" si="69"/>
        <v>0</v>
      </c>
      <c r="BG112" s="72">
        <f t="shared" si="69"/>
        <v>0</v>
      </c>
      <c r="BH112" s="72">
        <f t="shared" si="69"/>
        <v>0</v>
      </c>
      <c r="BI112" s="72">
        <f t="shared" si="69"/>
        <v>0</v>
      </c>
      <c r="BJ112" s="72">
        <f t="shared" si="69"/>
        <v>0</v>
      </c>
      <c r="BK112" s="72"/>
      <c r="BL112" s="72"/>
      <c r="BM112" s="35"/>
      <c r="BN112" s="72">
        <f t="shared" si="58"/>
        <v>0</v>
      </c>
      <c r="BO112" s="321"/>
    </row>
    <row r="113" spans="1:67" s="36" customFormat="1" ht="15" customHeight="1" x14ac:dyDescent="0.2">
      <c r="A113" s="106">
        <v>2026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>
        <f>$N$20/$B$3</f>
        <v>0</v>
      </c>
      <c r="O113" s="72">
        <f t="shared" ref="O113:BK113" si="70">$N$20/$B$3</f>
        <v>0</v>
      </c>
      <c r="P113" s="72">
        <f t="shared" si="70"/>
        <v>0</v>
      </c>
      <c r="Q113" s="72">
        <f t="shared" si="70"/>
        <v>0</v>
      </c>
      <c r="R113" s="72">
        <f t="shared" si="70"/>
        <v>0</v>
      </c>
      <c r="S113" s="72">
        <f t="shared" si="70"/>
        <v>0</v>
      </c>
      <c r="T113" s="72">
        <f t="shared" si="70"/>
        <v>0</v>
      </c>
      <c r="U113" s="72">
        <f t="shared" si="70"/>
        <v>0</v>
      </c>
      <c r="V113" s="72">
        <f t="shared" si="70"/>
        <v>0</v>
      </c>
      <c r="W113" s="72">
        <f t="shared" si="70"/>
        <v>0</v>
      </c>
      <c r="X113" s="72">
        <f t="shared" si="70"/>
        <v>0</v>
      </c>
      <c r="Y113" s="72">
        <f t="shared" si="70"/>
        <v>0</v>
      </c>
      <c r="Z113" s="72">
        <f t="shared" si="70"/>
        <v>0</v>
      </c>
      <c r="AA113" s="72">
        <f t="shared" si="70"/>
        <v>0</v>
      </c>
      <c r="AB113" s="72">
        <f t="shared" si="70"/>
        <v>0</v>
      </c>
      <c r="AC113" s="72">
        <f t="shared" si="70"/>
        <v>0</v>
      </c>
      <c r="AD113" s="72">
        <f t="shared" si="70"/>
        <v>0</v>
      </c>
      <c r="AE113" s="72">
        <f t="shared" si="70"/>
        <v>0</v>
      </c>
      <c r="AF113" s="72">
        <f t="shared" si="70"/>
        <v>0</v>
      </c>
      <c r="AG113" s="72">
        <f t="shared" si="70"/>
        <v>0</v>
      </c>
      <c r="AH113" s="72">
        <f t="shared" si="70"/>
        <v>0</v>
      </c>
      <c r="AI113" s="72">
        <f t="shared" si="70"/>
        <v>0</v>
      </c>
      <c r="AJ113" s="72">
        <f t="shared" si="70"/>
        <v>0</v>
      </c>
      <c r="AK113" s="72">
        <f t="shared" si="70"/>
        <v>0</v>
      </c>
      <c r="AL113" s="72">
        <f t="shared" si="70"/>
        <v>0</v>
      </c>
      <c r="AM113" s="72">
        <f t="shared" si="70"/>
        <v>0</v>
      </c>
      <c r="AN113" s="72">
        <f t="shared" si="70"/>
        <v>0</v>
      </c>
      <c r="AO113" s="72">
        <f t="shared" si="70"/>
        <v>0</v>
      </c>
      <c r="AP113" s="72">
        <f t="shared" si="70"/>
        <v>0</v>
      </c>
      <c r="AQ113" s="72">
        <f t="shared" si="70"/>
        <v>0</v>
      </c>
      <c r="AR113" s="72">
        <f t="shared" si="70"/>
        <v>0</v>
      </c>
      <c r="AS113" s="72">
        <f t="shared" si="70"/>
        <v>0</v>
      </c>
      <c r="AT113" s="72">
        <f t="shared" si="70"/>
        <v>0</v>
      </c>
      <c r="AU113" s="72">
        <f t="shared" si="70"/>
        <v>0</v>
      </c>
      <c r="AV113" s="72">
        <f t="shared" si="70"/>
        <v>0</v>
      </c>
      <c r="AW113" s="72">
        <f t="shared" si="70"/>
        <v>0</v>
      </c>
      <c r="AX113" s="72">
        <f t="shared" si="70"/>
        <v>0</v>
      </c>
      <c r="AY113" s="72">
        <f t="shared" si="70"/>
        <v>0</v>
      </c>
      <c r="AZ113" s="72">
        <f t="shared" si="70"/>
        <v>0</v>
      </c>
      <c r="BA113" s="72">
        <f t="shared" si="70"/>
        <v>0</v>
      </c>
      <c r="BB113" s="72">
        <f t="shared" si="70"/>
        <v>0</v>
      </c>
      <c r="BC113" s="72">
        <f t="shared" si="70"/>
        <v>0</v>
      </c>
      <c r="BD113" s="72">
        <f t="shared" si="70"/>
        <v>0</v>
      </c>
      <c r="BE113" s="72">
        <f t="shared" si="70"/>
        <v>0</v>
      </c>
      <c r="BF113" s="72">
        <f t="shared" si="70"/>
        <v>0</v>
      </c>
      <c r="BG113" s="72">
        <f t="shared" si="70"/>
        <v>0</v>
      </c>
      <c r="BH113" s="72">
        <f t="shared" si="70"/>
        <v>0</v>
      </c>
      <c r="BI113" s="72">
        <f t="shared" si="70"/>
        <v>0</v>
      </c>
      <c r="BJ113" s="72">
        <f t="shared" si="70"/>
        <v>0</v>
      </c>
      <c r="BK113" s="72">
        <f t="shared" si="70"/>
        <v>0</v>
      </c>
      <c r="BL113" s="72"/>
      <c r="BM113" s="35"/>
      <c r="BN113" s="72">
        <f t="shared" si="58"/>
        <v>0</v>
      </c>
      <c r="BO113" s="321">
        <f>N20</f>
        <v>0</v>
      </c>
    </row>
    <row r="114" spans="1:67" s="36" customFormat="1" ht="15" customHeight="1" thickBot="1" x14ac:dyDescent="0.25">
      <c r="A114" s="32"/>
      <c r="B114" s="66">
        <f>SUM(B101:B113)</f>
        <v>0</v>
      </c>
      <c r="C114" s="66">
        <f t="shared" ref="C114:BL114" si="71">SUM(C101:C113)</f>
        <v>0</v>
      </c>
      <c r="D114" s="66">
        <f t="shared" si="71"/>
        <v>0</v>
      </c>
      <c r="E114" s="66">
        <f t="shared" si="71"/>
        <v>0</v>
      </c>
      <c r="F114" s="66">
        <f t="shared" si="71"/>
        <v>0</v>
      </c>
      <c r="G114" s="66">
        <f t="shared" si="71"/>
        <v>0</v>
      </c>
      <c r="H114" s="66">
        <f t="shared" si="71"/>
        <v>0</v>
      </c>
      <c r="I114" s="66">
        <f t="shared" si="71"/>
        <v>0</v>
      </c>
      <c r="J114" s="66">
        <f t="shared" si="71"/>
        <v>0</v>
      </c>
      <c r="K114" s="66">
        <f t="shared" si="71"/>
        <v>0</v>
      </c>
      <c r="L114" s="66">
        <f t="shared" si="71"/>
        <v>0</v>
      </c>
      <c r="M114" s="66">
        <f t="shared" si="71"/>
        <v>0</v>
      </c>
      <c r="N114" s="66">
        <f t="shared" si="71"/>
        <v>0</v>
      </c>
      <c r="O114" s="66">
        <f t="shared" si="71"/>
        <v>0</v>
      </c>
      <c r="P114" s="66">
        <f t="shared" si="71"/>
        <v>0</v>
      </c>
      <c r="Q114" s="66">
        <f t="shared" si="71"/>
        <v>0</v>
      </c>
      <c r="R114" s="66">
        <f t="shared" si="71"/>
        <v>0</v>
      </c>
      <c r="S114" s="66">
        <f t="shared" si="71"/>
        <v>0</v>
      </c>
      <c r="T114" s="66">
        <f t="shared" si="71"/>
        <v>0</v>
      </c>
      <c r="U114" s="66">
        <f t="shared" si="71"/>
        <v>0</v>
      </c>
      <c r="V114" s="66">
        <f t="shared" si="71"/>
        <v>0</v>
      </c>
      <c r="W114" s="66">
        <f t="shared" si="71"/>
        <v>0</v>
      </c>
      <c r="X114" s="66">
        <f t="shared" si="71"/>
        <v>0</v>
      </c>
      <c r="Y114" s="66">
        <f t="shared" si="71"/>
        <v>0</v>
      </c>
      <c r="Z114" s="66">
        <f t="shared" si="71"/>
        <v>0</v>
      </c>
      <c r="AA114" s="66">
        <f t="shared" si="71"/>
        <v>0</v>
      </c>
      <c r="AB114" s="66">
        <f t="shared" si="71"/>
        <v>0</v>
      </c>
      <c r="AC114" s="66">
        <f t="shared" si="71"/>
        <v>0</v>
      </c>
      <c r="AD114" s="66">
        <f t="shared" si="71"/>
        <v>0</v>
      </c>
      <c r="AE114" s="66">
        <f t="shared" si="71"/>
        <v>0</v>
      </c>
      <c r="AF114" s="66">
        <f t="shared" si="71"/>
        <v>0</v>
      </c>
      <c r="AG114" s="66">
        <f t="shared" si="71"/>
        <v>0</v>
      </c>
      <c r="AH114" s="66">
        <f t="shared" si="71"/>
        <v>0</v>
      </c>
      <c r="AI114" s="66">
        <f t="shared" si="71"/>
        <v>0</v>
      </c>
      <c r="AJ114" s="66">
        <f t="shared" si="71"/>
        <v>0</v>
      </c>
      <c r="AK114" s="66">
        <f t="shared" si="71"/>
        <v>0</v>
      </c>
      <c r="AL114" s="66">
        <f t="shared" si="71"/>
        <v>0</v>
      </c>
      <c r="AM114" s="66">
        <f t="shared" si="71"/>
        <v>0</v>
      </c>
      <c r="AN114" s="66">
        <f t="shared" si="71"/>
        <v>0</v>
      </c>
      <c r="AO114" s="66">
        <f t="shared" si="71"/>
        <v>0</v>
      </c>
      <c r="AP114" s="66">
        <f t="shared" si="71"/>
        <v>0</v>
      </c>
      <c r="AQ114" s="66">
        <f t="shared" si="71"/>
        <v>0</v>
      </c>
      <c r="AR114" s="66">
        <f t="shared" si="71"/>
        <v>0</v>
      </c>
      <c r="AS114" s="66">
        <f t="shared" si="71"/>
        <v>0</v>
      </c>
      <c r="AT114" s="66">
        <f t="shared" si="71"/>
        <v>0</v>
      </c>
      <c r="AU114" s="66">
        <f t="shared" si="71"/>
        <v>0</v>
      </c>
      <c r="AV114" s="66">
        <f t="shared" si="71"/>
        <v>0</v>
      </c>
      <c r="AW114" s="66">
        <f t="shared" si="71"/>
        <v>0</v>
      </c>
      <c r="AX114" s="66">
        <f t="shared" si="71"/>
        <v>0</v>
      </c>
      <c r="AY114" s="66">
        <f t="shared" si="71"/>
        <v>0</v>
      </c>
      <c r="AZ114" s="66">
        <f t="shared" si="71"/>
        <v>0</v>
      </c>
      <c r="BA114" s="66">
        <f t="shared" si="71"/>
        <v>0</v>
      </c>
      <c r="BB114" s="66">
        <f t="shared" si="71"/>
        <v>0</v>
      </c>
      <c r="BC114" s="66">
        <f t="shared" si="71"/>
        <v>0</v>
      </c>
      <c r="BD114" s="66">
        <f t="shared" si="71"/>
        <v>0</v>
      </c>
      <c r="BE114" s="66">
        <f t="shared" si="71"/>
        <v>0</v>
      </c>
      <c r="BF114" s="66">
        <f t="shared" si="71"/>
        <v>0</v>
      </c>
      <c r="BG114" s="66">
        <f t="shared" si="71"/>
        <v>0</v>
      </c>
      <c r="BH114" s="66">
        <f t="shared" si="71"/>
        <v>0</v>
      </c>
      <c r="BI114" s="66">
        <f t="shared" si="71"/>
        <v>0</v>
      </c>
      <c r="BJ114" s="66">
        <f t="shared" si="71"/>
        <v>0</v>
      </c>
      <c r="BK114" s="66">
        <f t="shared" si="71"/>
        <v>0</v>
      </c>
      <c r="BL114" s="66">
        <f t="shared" si="71"/>
        <v>0</v>
      </c>
      <c r="BM114" s="35"/>
      <c r="BN114" s="55">
        <f>SUM(BN101:BN113)</f>
        <v>0</v>
      </c>
      <c r="BO114" s="321"/>
    </row>
    <row r="115" spans="1:67" ht="15" customHeight="1" thickTop="1" x14ac:dyDescent="0.2"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N115" s="54"/>
    </row>
    <row r="116" spans="1:67" ht="15" customHeight="1" x14ac:dyDescent="0.2"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N116" s="54"/>
    </row>
    <row r="117" spans="1:67" ht="15" customHeight="1" x14ac:dyDescent="0.2"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N117" s="54"/>
    </row>
    <row r="118" spans="1:67" ht="15" customHeight="1" x14ac:dyDescent="0.2"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N118" s="54"/>
    </row>
    <row r="119" spans="1:67" ht="15" customHeight="1" x14ac:dyDescent="0.2"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N119" s="54"/>
    </row>
    <row r="120" spans="1:67" ht="15" customHeight="1" x14ac:dyDescent="0.2"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N120" s="54"/>
    </row>
    <row r="121" spans="1:67" ht="15" customHeight="1" x14ac:dyDescent="0.2"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N121" s="54"/>
    </row>
    <row r="122" spans="1:67" ht="15" customHeight="1" x14ac:dyDescent="0.2"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N122" s="54"/>
    </row>
    <row r="123" spans="1:67" ht="15" customHeight="1" x14ac:dyDescent="0.2"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N123" s="54"/>
    </row>
    <row r="124" spans="1:67" ht="1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N124" s="54"/>
    </row>
    <row r="125" spans="1:67" ht="1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N125" s="31"/>
    </row>
    <row r="126" spans="1:67" ht="1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N126" s="31"/>
    </row>
    <row r="127" spans="1:67" ht="1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N127" s="31"/>
    </row>
    <row r="128" spans="1:67" ht="1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N128" s="31"/>
    </row>
    <row r="129" spans="2:66" ht="15" customHeight="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N129" s="31"/>
    </row>
    <row r="130" spans="2:66" ht="15" customHeight="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N130" s="31"/>
    </row>
    <row r="131" spans="2:66" ht="15" customHeight="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N131" s="31"/>
    </row>
    <row r="132" spans="2:66" ht="15" customHeight="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N132" s="31"/>
    </row>
    <row r="133" spans="2:66" ht="15" customHeight="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N133" s="31"/>
    </row>
    <row r="134" spans="2:66" ht="15" customHeight="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N134" s="31"/>
    </row>
    <row r="135" spans="2:66" ht="15" customHeight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N135" s="31"/>
    </row>
    <row r="136" spans="2:66" ht="15" customHeight="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N136" s="31"/>
    </row>
    <row r="137" spans="2:66" ht="15" customHeight="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N137" s="31"/>
    </row>
    <row r="138" spans="2:66" ht="15" customHeight="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N138" s="31"/>
    </row>
    <row r="139" spans="2:66" ht="15" customHeight="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N139" s="31"/>
    </row>
    <row r="140" spans="2:66" ht="15" customHeight="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N140" s="31"/>
    </row>
    <row r="141" spans="2:66" ht="15" customHeight="1" x14ac:dyDescent="0.2">
      <c r="BN141" s="31"/>
    </row>
    <row r="142" spans="2:66" ht="15" customHeight="1" x14ac:dyDescent="0.2">
      <c r="BN142" s="31"/>
    </row>
    <row r="143" spans="2:66" ht="15" customHeight="1" x14ac:dyDescent="0.2">
      <c r="BN143" s="31"/>
    </row>
    <row r="144" spans="2:66" ht="15" customHeight="1" x14ac:dyDescent="0.2">
      <c r="BN144" s="31"/>
    </row>
    <row r="145" spans="66:66" ht="15" customHeight="1" x14ac:dyDescent="0.2">
      <c r="BN145" s="31"/>
    </row>
    <row r="146" spans="66:66" ht="15" customHeight="1" x14ac:dyDescent="0.2">
      <c r="BN146" s="31"/>
    </row>
    <row r="147" spans="66:66" ht="15" customHeight="1" x14ac:dyDescent="0.2">
      <c r="BN147" s="31"/>
    </row>
    <row r="148" spans="66:66" ht="15" customHeight="1" x14ac:dyDescent="0.2">
      <c r="BN148" s="31"/>
    </row>
    <row r="149" spans="66:66" ht="15" customHeight="1" x14ac:dyDescent="0.2">
      <c r="BN149" s="31"/>
    </row>
    <row r="150" spans="66:66" ht="15" customHeight="1" x14ac:dyDescent="0.2">
      <c r="BN150" s="31"/>
    </row>
    <row r="151" spans="66:66" ht="15" customHeight="1" x14ac:dyDescent="0.2">
      <c r="BN151" s="31"/>
    </row>
    <row r="152" spans="66:66" ht="15" customHeight="1" x14ac:dyDescent="0.2">
      <c r="BN152" s="31"/>
    </row>
    <row r="153" spans="66:66" ht="15" customHeight="1" x14ac:dyDescent="0.2">
      <c r="BN153" s="31"/>
    </row>
    <row r="154" spans="66:66" ht="15" customHeight="1" x14ac:dyDescent="0.2">
      <c r="BN154" s="31"/>
    </row>
    <row r="155" spans="66:66" ht="15" customHeight="1" x14ac:dyDescent="0.2">
      <c r="BN155" s="31"/>
    </row>
    <row r="156" spans="66:66" ht="15" customHeight="1" x14ac:dyDescent="0.2">
      <c r="BN156" s="31"/>
    </row>
    <row r="157" spans="66:66" ht="15" customHeight="1" x14ac:dyDescent="0.2">
      <c r="BN157" s="31"/>
    </row>
    <row r="158" spans="66:66" ht="15" customHeight="1" x14ac:dyDescent="0.2">
      <c r="BN158" s="31"/>
    </row>
    <row r="159" spans="66:66" ht="15" customHeight="1" x14ac:dyDescent="0.2">
      <c r="BN159" s="31"/>
    </row>
    <row r="160" spans="66:66" ht="15" customHeight="1" x14ac:dyDescent="0.2">
      <c r="BN160" s="31"/>
    </row>
    <row r="161" spans="66:66" ht="15" customHeight="1" x14ac:dyDescent="0.2">
      <c r="BN161" s="31"/>
    </row>
    <row r="162" spans="66:66" ht="15" customHeight="1" x14ac:dyDescent="0.2">
      <c r="BN162" s="31"/>
    </row>
    <row r="163" spans="66:66" ht="15" customHeight="1" x14ac:dyDescent="0.2">
      <c r="BN163" s="31"/>
    </row>
    <row r="164" spans="66:66" ht="15" customHeight="1" x14ac:dyDescent="0.2">
      <c r="BN164" s="31"/>
    </row>
    <row r="165" spans="66:66" ht="15" customHeight="1" x14ac:dyDescent="0.2">
      <c r="BN165" s="31"/>
    </row>
    <row r="166" spans="66:66" ht="15" customHeight="1" x14ac:dyDescent="0.2">
      <c r="BN166" s="31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8"/>
  <sheetViews>
    <sheetView topLeftCell="N1" zoomScaleNormal="100" workbookViewId="0">
      <selection activeCell="W16" sqref="W16"/>
    </sheetView>
  </sheetViews>
  <sheetFormatPr defaultRowHeight="17.100000000000001" customHeight="1" x14ac:dyDescent="0.2"/>
  <cols>
    <col min="1" max="1" width="23.140625" bestFit="1" customWidth="1"/>
    <col min="2" max="5" width="15.7109375" customWidth="1"/>
    <col min="6" max="6" width="2.7109375" customWidth="1"/>
    <col min="7" max="7" width="23.140625" bestFit="1" customWidth="1"/>
    <col min="8" max="11" width="15.7109375" customWidth="1"/>
    <col min="12" max="12" width="2.7109375" customWidth="1"/>
    <col min="13" max="13" width="23.140625" bestFit="1" customWidth="1"/>
    <col min="14" max="17" width="15.7109375" customWidth="1"/>
    <col min="18" max="18" width="2.7109375" customWidth="1"/>
    <col min="19" max="19" width="23.140625" bestFit="1" customWidth="1"/>
    <col min="20" max="23" width="15.7109375" customWidth="1"/>
    <col min="24" max="24" width="2.7109375" customWidth="1"/>
    <col min="25" max="25" width="23.140625" bestFit="1" customWidth="1"/>
    <col min="26" max="29" width="15.7109375" customWidth="1"/>
  </cols>
  <sheetData>
    <row r="1" spans="1:29" ht="17.100000000000001" customHeight="1" x14ac:dyDescent="0.2">
      <c r="A1" s="579" t="s">
        <v>71</v>
      </c>
      <c r="B1" s="579"/>
      <c r="C1" s="579"/>
      <c r="D1" s="579"/>
      <c r="E1" s="579"/>
      <c r="G1" s="579" t="s">
        <v>71</v>
      </c>
      <c r="H1" s="579"/>
      <c r="I1" s="579"/>
      <c r="J1" s="579"/>
      <c r="K1" s="579"/>
      <c r="M1" s="579" t="s">
        <v>71</v>
      </c>
      <c r="N1" s="579"/>
      <c r="O1" s="579"/>
      <c r="P1" s="579"/>
      <c r="Q1" s="579"/>
      <c r="S1" s="579" t="s">
        <v>71</v>
      </c>
      <c r="T1" s="579"/>
      <c r="U1" s="579"/>
      <c r="V1" s="579"/>
      <c r="W1" s="579"/>
      <c r="Y1" s="579" t="s">
        <v>71</v>
      </c>
      <c r="Z1" s="579"/>
      <c r="AA1" s="579"/>
      <c r="AB1" s="579"/>
      <c r="AC1" s="579"/>
    </row>
    <row r="2" spans="1:29" ht="17.100000000000001" customHeight="1" x14ac:dyDescent="0.2">
      <c r="A2" s="579" t="s">
        <v>37</v>
      </c>
      <c r="B2" s="579"/>
      <c r="C2" s="579"/>
      <c r="D2" s="579"/>
      <c r="E2" s="579"/>
      <c r="G2" s="579" t="s">
        <v>37</v>
      </c>
      <c r="H2" s="579"/>
      <c r="I2" s="579"/>
      <c r="J2" s="579"/>
      <c r="K2" s="579"/>
      <c r="M2" s="579" t="s">
        <v>37</v>
      </c>
      <c r="N2" s="579"/>
      <c r="O2" s="579"/>
      <c r="P2" s="579"/>
      <c r="Q2" s="579"/>
      <c r="S2" s="579" t="s">
        <v>37</v>
      </c>
      <c r="T2" s="579"/>
      <c r="U2" s="579"/>
      <c r="V2" s="579"/>
      <c r="W2" s="579"/>
      <c r="Y2" s="579" t="s">
        <v>37</v>
      </c>
      <c r="Z2" s="579"/>
      <c r="AA2" s="579"/>
      <c r="AB2" s="579"/>
      <c r="AC2" s="579"/>
    </row>
    <row r="3" spans="1:29" ht="17.100000000000001" customHeight="1" x14ac:dyDescent="0.2">
      <c r="A3" s="580" t="s">
        <v>93</v>
      </c>
      <c r="B3" s="579"/>
      <c r="C3" s="579"/>
      <c r="D3" s="579"/>
      <c r="E3" s="579"/>
      <c r="G3" s="580" t="s">
        <v>345</v>
      </c>
      <c r="H3" s="579"/>
      <c r="I3" s="579"/>
      <c r="J3" s="579"/>
      <c r="K3" s="579"/>
      <c r="M3" s="580" t="s">
        <v>362</v>
      </c>
      <c r="N3" s="579"/>
      <c r="O3" s="579"/>
      <c r="P3" s="579"/>
      <c r="Q3" s="579"/>
      <c r="S3" s="580" t="s">
        <v>362</v>
      </c>
      <c r="T3" s="579"/>
      <c r="U3" s="579"/>
      <c r="V3" s="579"/>
      <c r="W3" s="579"/>
      <c r="Y3" s="580" t="s">
        <v>362</v>
      </c>
      <c r="Z3" s="579"/>
      <c r="AA3" s="579"/>
      <c r="AB3" s="579"/>
      <c r="AC3" s="579"/>
    </row>
    <row r="4" spans="1:29" ht="17.100000000000001" customHeight="1" x14ac:dyDescent="0.2">
      <c r="A4" s="580" t="s">
        <v>255</v>
      </c>
      <c r="B4" s="579"/>
      <c r="C4" s="579"/>
      <c r="D4" s="579"/>
      <c r="E4" s="579"/>
      <c r="G4" s="580" t="s">
        <v>346</v>
      </c>
      <c r="H4" s="579"/>
      <c r="I4" s="579"/>
      <c r="J4" s="579"/>
      <c r="K4" s="579"/>
      <c r="M4" s="580" t="s">
        <v>361</v>
      </c>
      <c r="N4" s="579"/>
      <c r="O4" s="579"/>
      <c r="P4" s="579"/>
      <c r="Q4" s="579"/>
      <c r="S4" s="580" t="s">
        <v>364</v>
      </c>
      <c r="T4" s="579"/>
      <c r="U4" s="579"/>
      <c r="V4" s="579"/>
      <c r="W4" s="579"/>
      <c r="Y4" s="580" t="s">
        <v>365</v>
      </c>
      <c r="Z4" s="579"/>
      <c r="AA4" s="579"/>
      <c r="AB4" s="579"/>
      <c r="AC4" s="579"/>
    </row>
    <row r="5" spans="1:29" ht="17.100000000000001" customHeight="1" x14ac:dyDescent="0.2">
      <c r="A5" s="579" t="s">
        <v>38</v>
      </c>
      <c r="B5" s="579"/>
      <c r="C5" s="579"/>
      <c r="D5" s="579"/>
      <c r="E5" s="579"/>
      <c r="G5" s="579" t="s">
        <v>38</v>
      </c>
      <c r="H5" s="579"/>
      <c r="I5" s="579"/>
      <c r="J5" s="579"/>
      <c r="K5" s="579"/>
      <c r="M5" s="579" t="s">
        <v>38</v>
      </c>
      <c r="N5" s="579"/>
      <c r="O5" s="579"/>
      <c r="P5" s="579"/>
      <c r="Q5" s="579"/>
      <c r="S5" s="579" t="s">
        <v>38</v>
      </c>
      <c r="T5" s="579"/>
      <c r="U5" s="579"/>
      <c r="V5" s="579"/>
      <c r="W5" s="579"/>
      <c r="Y5" s="579" t="s">
        <v>38</v>
      </c>
      <c r="Z5" s="579"/>
      <c r="AA5" s="579"/>
      <c r="AB5" s="579"/>
      <c r="AC5" s="579"/>
    </row>
    <row r="7" spans="1:29" ht="17.100000000000001" customHeight="1" x14ac:dyDescent="0.2">
      <c r="D7" s="3" t="s">
        <v>39</v>
      </c>
      <c r="E7" s="3" t="s">
        <v>63</v>
      </c>
      <c r="J7" s="387" t="s">
        <v>39</v>
      </c>
      <c r="K7" s="387" t="s">
        <v>63</v>
      </c>
      <c r="P7" s="432" t="s">
        <v>39</v>
      </c>
      <c r="Q7" s="432" t="s">
        <v>63</v>
      </c>
      <c r="V7" s="436" t="s">
        <v>39</v>
      </c>
      <c r="W7" s="436" t="s">
        <v>63</v>
      </c>
      <c r="AB7" s="436" t="s">
        <v>39</v>
      </c>
      <c r="AC7" s="436" t="s">
        <v>63</v>
      </c>
    </row>
    <row r="8" spans="1:29" ht="17.100000000000001" customHeight="1" x14ac:dyDescent="0.2">
      <c r="B8" s="3"/>
      <c r="C8" s="3" t="s">
        <v>40</v>
      </c>
      <c r="D8" s="3" t="s">
        <v>29</v>
      </c>
      <c r="E8" s="3" t="s">
        <v>29</v>
      </c>
      <c r="H8" s="387"/>
      <c r="I8" s="387" t="s">
        <v>40</v>
      </c>
      <c r="J8" s="387" t="s">
        <v>29</v>
      </c>
      <c r="K8" s="387" t="s">
        <v>29</v>
      </c>
      <c r="N8" s="432"/>
      <c r="O8" s="432" t="s">
        <v>40</v>
      </c>
      <c r="P8" s="432" t="s">
        <v>29</v>
      </c>
      <c r="Q8" s="432" t="s">
        <v>29</v>
      </c>
      <c r="T8" s="436"/>
      <c r="U8" s="436" t="s">
        <v>40</v>
      </c>
      <c r="V8" s="436" t="s">
        <v>29</v>
      </c>
      <c r="W8" s="436" t="s">
        <v>29</v>
      </c>
      <c r="Z8" s="436"/>
      <c r="AA8" s="436" t="s">
        <v>40</v>
      </c>
      <c r="AB8" s="436" t="s">
        <v>29</v>
      </c>
      <c r="AC8" s="436" t="s">
        <v>29</v>
      </c>
    </row>
    <row r="9" spans="1:29" ht="17.100000000000001" customHeight="1" x14ac:dyDescent="0.2">
      <c r="B9" s="11" t="s">
        <v>41</v>
      </c>
      <c r="C9" s="11" t="s">
        <v>42</v>
      </c>
      <c r="D9" s="11" t="s">
        <v>41</v>
      </c>
      <c r="E9" s="195" t="s">
        <v>256</v>
      </c>
      <c r="H9" s="11" t="s">
        <v>41</v>
      </c>
      <c r="I9" s="11" t="s">
        <v>42</v>
      </c>
      <c r="J9" s="11" t="s">
        <v>41</v>
      </c>
      <c r="K9" s="195" t="s">
        <v>363</v>
      </c>
      <c r="N9" s="11" t="s">
        <v>41</v>
      </c>
      <c r="O9" s="11" t="s">
        <v>42</v>
      </c>
      <c r="P9" s="11" t="s">
        <v>41</v>
      </c>
      <c r="Q9" s="195" t="s">
        <v>363</v>
      </c>
      <c r="T9" s="11" t="s">
        <v>41</v>
      </c>
      <c r="U9" s="11" t="s">
        <v>42</v>
      </c>
      <c r="V9" s="11" t="s">
        <v>41</v>
      </c>
      <c r="W9" s="195" t="s">
        <v>363</v>
      </c>
      <c r="Z9" s="11" t="s">
        <v>41</v>
      </c>
      <c r="AA9" s="11" t="s">
        <v>42</v>
      </c>
      <c r="AB9" s="11" t="s">
        <v>41</v>
      </c>
      <c r="AC9" s="195" t="s">
        <v>363</v>
      </c>
    </row>
    <row r="10" spans="1:29" ht="17.100000000000001" customHeight="1" x14ac:dyDescent="0.2">
      <c r="A10" t="s">
        <v>43</v>
      </c>
      <c r="B10" s="12">
        <v>0.50560000000000005</v>
      </c>
      <c r="C10" s="12">
        <v>5.2299999999999999E-2</v>
      </c>
      <c r="D10" s="13">
        <f>B10*C10</f>
        <v>2.6442880000000002E-2</v>
      </c>
      <c r="E10" s="22">
        <f>D10</f>
        <v>2.6442880000000002E-2</v>
      </c>
      <c r="G10" t="s">
        <v>43</v>
      </c>
      <c r="H10" s="12">
        <v>0.50560000000000005</v>
      </c>
      <c r="I10" s="12">
        <v>5.0900000000000001E-2</v>
      </c>
      <c r="J10" s="13">
        <f>H10*I10</f>
        <v>2.5735040000000004E-2</v>
      </c>
      <c r="K10" s="22">
        <f>J10</f>
        <v>2.5735040000000004E-2</v>
      </c>
      <c r="M10" t="s">
        <v>43</v>
      </c>
      <c r="N10" s="12">
        <v>0.50549999999999995</v>
      </c>
      <c r="O10" s="12">
        <v>4.9299999999999997E-2</v>
      </c>
      <c r="P10" s="13">
        <f>N10*O10</f>
        <v>2.4921149999999996E-2</v>
      </c>
      <c r="Q10" s="22">
        <f>P10</f>
        <v>2.4921149999999996E-2</v>
      </c>
      <c r="S10" t="s">
        <v>43</v>
      </c>
      <c r="T10" s="12">
        <v>0.50549999999999995</v>
      </c>
      <c r="U10" s="12">
        <v>4.8800000000000003E-2</v>
      </c>
      <c r="V10" s="13">
        <f>T10*U10</f>
        <v>2.46684E-2</v>
      </c>
      <c r="W10" s="22">
        <f>V10</f>
        <v>2.46684E-2</v>
      </c>
      <c r="Y10" t="s">
        <v>43</v>
      </c>
      <c r="Z10" s="12">
        <v>0.50549999999999995</v>
      </c>
      <c r="AA10" s="12">
        <v>4.7399999999999998E-2</v>
      </c>
      <c r="AB10" s="13">
        <f>Z10*AA10</f>
        <v>2.3960699999999998E-2</v>
      </c>
      <c r="AC10" s="22">
        <f>AB10</f>
        <v>2.3960699999999998E-2</v>
      </c>
    </row>
    <row r="11" spans="1:29" ht="17.100000000000001" customHeight="1" x14ac:dyDescent="0.2">
      <c r="A11" t="s">
        <v>62</v>
      </c>
      <c r="B11" s="194">
        <v>1.44E-2</v>
      </c>
      <c r="C11" s="12">
        <v>1.2500000000000001E-2</v>
      </c>
      <c r="D11" s="18">
        <f>B11*C11</f>
        <v>1.8000000000000001E-4</v>
      </c>
      <c r="E11" s="17">
        <f>D11</f>
        <v>1.8000000000000001E-4</v>
      </c>
      <c r="G11" t="s">
        <v>62</v>
      </c>
      <c r="H11" s="194">
        <v>1.44E-2</v>
      </c>
      <c r="I11" s="12">
        <v>1.15E-2</v>
      </c>
      <c r="J11" s="18">
        <f>H11*I11</f>
        <v>1.6559999999999999E-4</v>
      </c>
      <c r="K11" s="17">
        <f>J11</f>
        <v>1.6559999999999999E-4</v>
      </c>
      <c r="M11" t="s">
        <v>62</v>
      </c>
      <c r="N11" s="194">
        <v>1.4500000000000001E-2</v>
      </c>
      <c r="O11" s="12">
        <v>8.5000000000000006E-3</v>
      </c>
      <c r="P11" s="18">
        <f>N11*O11</f>
        <v>1.2325000000000001E-4</v>
      </c>
      <c r="Q11" s="17">
        <f>P11</f>
        <v>1.2325000000000001E-4</v>
      </c>
      <c r="S11" t="s">
        <v>62</v>
      </c>
      <c r="T11" s="194">
        <v>1.4500000000000001E-2</v>
      </c>
      <c r="U11" s="12">
        <v>8.5000000000000006E-3</v>
      </c>
      <c r="V11" s="18">
        <f>T11*U11</f>
        <v>1.2325000000000001E-4</v>
      </c>
      <c r="W11" s="17">
        <f>V11</f>
        <v>1.2325000000000001E-4</v>
      </c>
      <c r="Y11" t="s">
        <v>62</v>
      </c>
      <c r="Z11" s="194">
        <v>1.4500000000000001E-2</v>
      </c>
      <c r="AA11" s="12">
        <v>8.5000000000000006E-3</v>
      </c>
      <c r="AB11" s="18">
        <f>Z11*AA11</f>
        <v>1.2325000000000001E-4</v>
      </c>
      <c r="AC11" s="17">
        <f>AB11</f>
        <v>1.2325000000000001E-4</v>
      </c>
    </row>
    <row r="12" spans="1:29" ht="17.100000000000001" customHeight="1" x14ac:dyDescent="0.2">
      <c r="B12" s="12">
        <f>SUM(B10:B11)</f>
        <v>0.52</v>
      </c>
      <c r="C12" s="12"/>
      <c r="D12" s="13">
        <f>SUM(D10:D11)</f>
        <v>2.6622880000000002E-2</v>
      </c>
      <c r="E12" s="13">
        <f>SUM(E10:E11)</f>
        <v>2.6622880000000002E-2</v>
      </c>
      <c r="H12" s="12">
        <f>SUM(H10:H11)</f>
        <v>0.52</v>
      </c>
      <c r="I12" s="12"/>
      <c r="J12" s="13">
        <f>SUM(J10:J11)</f>
        <v>2.5900640000000003E-2</v>
      </c>
      <c r="K12" s="13">
        <f>SUM(K10:K11)</f>
        <v>2.5900640000000003E-2</v>
      </c>
      <c r="N12" s="12">
        <f>SUM(N10:N11)</f>
        <v>0.51999999999999991</v>
      </c>
      <c r="O12" s="12"/>
      <c r="P12" s="13">
        <f>SUM(P10:P11)</f>
        <v>2.5044399999999994E-2</v>
      </c>
      <c r="Q12" s="13">
        <f>SUM(Q10:Q11)</f>
        <v>2.5044399999999994E-2</v>
      </c>
      <c r="T12" s="12">
        <f>SUM(T10:T11)</f>
        <v>0.51999999999999991</v>
      </c>
      <c r="U12" s="12"/>
      <c r="V12" s="13">
        <f>SUM(V10:V11)</f>
        <v>2.4791649999999998E-2</v>
      </c>
      <c r="W12" s="13">
        <f>SUM(W10:W11)</f>
        <v>2.4791649999999998E-2</v>
      </c>
      <c r="Z12" s="12">
        <f>SUM(Z10:Z11)</f>
        <v>0.51999999999999991</v>
      </c>
      <c r="AA12" s="12"/>
      <c r="AB12" s="13">
        <f>SUM(AB10:AB11)</f>
        <v>2.4083949999999996E-2</v>
      </c>
      <c r="AC12" s="13">
        <f>SUM(AC10:AC11)</f>
        <v>2.4083949999999996E-2</v>
      </c>
    </row>
    <row r="13" spans="1:29" ht="17.100000000000001" customHeight="1" x14ac:dyDescent="0.2">
      <c r="A13" t="s">
        <v>44</v>
      </c>
      <c r="B13" s="12">
        <v>0.48</v>
      </c>
      <c r="C13" s="12">
        <v>9.1999999999999998E-2</v>
      </c>
      <c r="D13" s="13">
        <f>B13*C13</f>
        <v>4.4159999999999998E-2</v>
      </c>
      <c r="E13" s="13">
        <f>D13/0.60385</f>
        <v>7.3130744390163122E-2</v>
      </c>
      <c r="G13" t="s">
        <v>44</v>
      </c>
      <c r="H13" s="12">
        <v>0.48</v>
      </c>
      <c r="I13" s="12">
        <v>0.09</v>
      </c>
      <c r="J13" s="13">
        <f>H13*I13</f>
        <v>4.3199999999999995E-2</v>
      </c>
      <c r="K13" s="13">
        <f>J13/0.60775</f>
        <v>7.1081859317153426E-2</v>
      </c>
      <c r="M13" t="s">
        <v>44</v>
      </c>
      <c r="N13" s="12">
        <v>0.48</v>
      </c>
      <c r="O13" s="12">
        <v>0.09</v>
      </c>
      <c r="P13" s="13">
        <f>N13*O13</f>
        <v>4.3199999999999995E-2</v>
      </c>
      <c r="Q13" s="13">
        <f>P13/0.60775</f>
        <v>7.1081859317153426E-2</v>
      </c>
      <c r="S13" t="s">
        <v>44</v>
      </c>
      <c r="T13" s="12">
        <v>0.48</v>
      </c>
      <c r="U13" s="12">
        <v>0.09</v>
      </c>
      <c r="V13" s="13">
        <f>T13*U13</f>
        <v>4.3199999999999995E-2</v>
      </c>
      <c r="W13" s="13">
        <f>V13/0.60775</f>
        <v>7.1081859317153426E-2</v>
      </c>
      <c r="Y13" t="s">
        <v>44</v>
      </c>
      <c r="Z13" s="12">
        <v>0.48</v>
      </c>
      <c r="AA13" s="12">
        <v>0.09</v>
      </c>
      <c r="AB13" s="13">
        <f>Z13*AA13</f>
        <v>4.3199999999999995E-2</v>
      </c>
      <c r="AC13" s="13">
        <f>AB13/0.60775</f>
        <v>7.1081859317153426E-2</v>
      </c>
    </row>
    <row r="14" spans="1:29" ht="17.100000000000001" customHeight="1" thickBot="1" x14ac:dyDescent="0.25">
      <c r="A14" t="s">
        <v>6</v>
      </c>
      <c r="B14" s="21">
        <f>SUM(B12:B13)</f>
        <v>1</v>
      </c>
      <c r="D14" s="14">
        <f>ROUND(SUM(D12:D13),4)</f>
        <v>7.0800000000000002E-2</v>
      </c>
      <c r="E14" s="200">
        <f>ROUND(SUM(E12:E13),4)</f>
        <v>9.98E-2</v>
      </c>
      <c r="G14" t="s">
        <v>6</v>
      </c>
      <c r="H14" s="21">
        <f>SUM(H12:H13)</f>
        <v>1</v>
      </c>
      <c r="J14" s="14">
        <f>ROUND(SUM(J12:J13),4)</f>
        <v>6.9099999999999995E-2</v>
      </c>
      <c r="K14" s="200">
        <f>ROUND(SUM(K12:K13),4)</f>
        <v>9.7000000000000003E-2</v>
      </c>
      <c r="M14" t="s">
        <v>6</v>
      </c>
      <c r="N14" s="21">
        <f>SUM(N12:N13)</f>
        <v>0.99999999999999989</v>
      </c>
      <c r="P14" s="14">
        <f>ROUND(SUM(P12:P13),4)</f>
        <v>6.8199999999999997E-2</v>
      </c>
      <c r="Q14" s="200">
        <f>ROUND(SUM(Q12:Q13),4)</f>
        <v>9.6100000000000005E-2</v>
      </c>
      <c r="S14" t="s">
        <v>6</v>
      </c>
      <c r="T14" s="21">
        <f>SUM(T12:T13)</f>
        <v>0.99999999999999989</v>
      </c>
      <c r="V14" s="14">
        <f>ROUND(SUM(V12:V13),4)</f>
        <v>6.8000000000000005E-2</v>
      </c>
      <c r="W14" s="200">
        <f>ROUND(SUM(W12:W13),4)</f>
        <v>9.5899999999999999E-2</v>
      </c>
      <c r="Y14" t="s">
        <v>6</v>
      </c>
      <c r="Z14" s="21">
        <f>SUM(Z12:Z13)</f>
        <v>0.99999999999999989</v>
      </c>
      <c r="AB14" s="14">
        <f>ROUND(SUM(AB12:AB13),4)</f>
        <v>6.7299999999999999E-2</v>
      </c>
      <c r="AC14" s="200">
        <f>ROUND(SUM(AC12:AC13),4)</f>
        <v>9.5200000000000007E-2</v>
      </c>
    </row>
    <row r="15" spans="1:29" ht="17.100000000000001" customHeight="1" thickTop="1" x14ac:dyDescent="0.2">
      <c r="B15" s="196"/>
      <c r="D15" s="197"/>
      <c r="E15" s="198"/>
      <c r="H15" s="196"/>
      <c r="J15" s="197"/>
      <c r="K15" s="198"/>
      <c r="N15" s="196"/>
      <c r="P15" s="197"/>
      <c r="Q15" s="198"/>
      <c r="T15" s="196"/>
      <c r="V15" s="197"/>
      <c r="W15" s="198"/>
      <c r="Z15" s="196"/>
      <c r="AB15" s="197"/>
      <c r="AC15" s="198"/>
    </row>
    <row r="16" spans="1:29" ht="17.100000000000001" customHeight="1" x14ac:dyDescent="0.2">
      <c r="D16" s="201"/>
      <c r="E16" s="199">
        <f>E14</f>
        <v>9.98E-2</v>
      </c>
      <c r="J16" s="421">
        <f>J14</f>
        <v>6.9099999999999995E-2</v>
      </c>
      <c r="K16" s="199">
        <f>K14</f>
        <v>9.7000000000000003E-2</v>
      </c>
      <c r="P16" s="421">
        <f>P14</f>
        <v>6.8199999999999997E-2</v>
      </c>
      <c r="Q16" s="199">
        <f>Q14</f>
        <v>9.6100000000000005E-2</v>
      </c>
      <c r="V16" s="421">
        <f>V14</f>
        <v>6.8000000000000005E-2</v>
      </c>
      <c r="W16" s="199">
        <f>W14</f>
        <v>9.5899999999999999E-2</v>
      </c>
      <c r="AB16" s="421">
        <f>AB14</f>
        <v>6.7299999999999999E-2</v>
      </c>
      <c r="AC16" s="199">
        <f>AC14</f>
        <v>9.5200000000000007E-2</v>
      </c>
    </row>
    <row r="18" spans="1:29" ht="17.100000000000001" customHeight="1" x14ac:dyDescent="0.2">
      <c r="A18" s="5" t="s">
        <v>296</v>
      </c>
      <c r="G18" s="5" t="s">
        <v>296</v>
      </c>
      <c r="M18" s="5" t="s">
        <v>296</v>
      </c>
      <c r="S18" s="5" t="s">
        <v>296</v>
      </c>
      <c r="Y18" s="5" t="s">
        <v>296</v>
      </c>
    </row>
    <row r="19" spans="1:29" ht="17.100000000000001" customHeight="1" x14ac:dyDescent="0.2">
      <c r="D19" s="313" t="s">
        <v>39</v>
      </c>
      <c r="E19" s="313" t="s">
        <v>63</v>
      </c>
      <c r="J19" s="387" t="s">
        <v>39</v>
      </c>
      <c r="K19" s="387" t="s">
        <v>63</v>
      </c>
      <c r="P19" s="432" t="s">
        <v>39</v>
      </c>
      <c r="Q19" s="432" t="s">
        <v>63</v>
      </c>
      <c r="V19" s="436" t="s">
        <v>39</v>
      </c>
      <c r="W19" s="436" t="s">
        <v>63</v>
      </c>
      <c r="AB19" s="436" t="s">
        <v>39</v>
      </c>
      <c r="AC19" s="436" t="s">
        <v>63</v>
      </c>
    </row>
    <row r="20" spans="1:29" ht="17.100000000000001" customHeight="1" x14ac:dyDescent="0.2">
      <c r="B20" s="313"/>
      <c r="C20" s="313" t="s">
        <v>40</v>
      </c>
      <c r="D20" s="313" t="s">
        <v>29</v>
      </c>
      <c r="E20" s="313" t="s">
        <v>29</v>
      </c>
      <c r="H20" s="387"/>
      <c r="I20" s="387" t="s">
        <v>40</v>
      </c>
      <c r="J20" s="387" t="s">
        <v>29</v>
      </c>
      <c r="K20" s="387" t="s">
        <v>29</v>
      </c>
      <c r="N20" s="432"/>
      <c r="O20" s="432" t="s">
        <v>40</v>
      </c>
      <c r="P20" s="432" t="s">
        <v>29</v>
      </c>
      <c r="Q20" s="432" t="s">
        <v>29</v>
      </c>
      <c r="T20" s="436"/>
      <c r="U20" s="436" t="s">
        <v>40</v>
      </c>
      <c r="V20" s="436" t="s">
        <v>29</v>
      </c>
      <c r="W20" s="436" t="s">
        <v>29</v>
      </c>
      <c r="Z20" s="436"/>
      <c r="AA20" s="436" t="s">
        <v>40</v>
      </c>
      <c r="AB20" s="436" t="s">
        <v>29</v>
      </c>
      <c r="AC20" s="436" t="s">
        <v>29</v>
      </c>
    </row>
    <row r="21" spans="1:29" ht="17.100000000000001" customHeight="1" x14ac:dyDescent="0.2">
      <c r="B21" s="11" t="s">
        <v>41</v>
      </c>
      <c r="C21" s="11" t="s">
        <v>42</v>
      </c>
      <c r="D21" s="11" t="s">
        <v>41</v>
      </c>
      <c r="E21" s="195" t="s">
        <v>256</v>
      </c>
      <c r="H21" s="11" t="s">
        <v>41</v>
      </c>
      <c r="I21" s="11" t="s">
        <v>42</v>
      </c>
      <c r="J21" s="11" t="s">
        <v>41</v>
      </c>
      <c r="K21" s="195" t="s">
        <v>363</v>
      </c>
      <c r="N21" s="11" t="s">
        <v>41</v>
      </c>
      <c r="O21" s="11" t="s">
        <v>42</v>
      </c>
      <c r="P21" s="11" t="s">
        <v>41</v>
      </c>
      <c r="Q21" s="195" t="s">
        <v>363</v>
      </c>
      <c r="T21" s="11" t="s">
        <v>41</v>
      </c>
      <c r="U21" s="11" t="s">
        <v>42</v>
      </c>
      <c r="V21" s="11" t="s">
        <v>41</v>
      </c>
      <c r="W21" s="195" t="s">
        <v>363</v>
      </c>
      <c r="Z21" s="11" t="s">
        <v>41</v>
      </c>
      <c r="AA21" s="11" t="s">
        <v>42</v>
      </c>
      <c r="AB21" s="11" t="s">
        <v>41</v>
      </c>
      <c r="AC21" s="195" t="s">
        <v>363</v>
      </c>
    </row>
    <row r="22" spans="1:29" ht="17.100000000000001" customHeight="1" x14ac:dyDescent="0.2">
      <c r="A22" t="s">
        <v>43</v>
      </c>
      <c r="B22" s="12">
        <v>0.50560000000000005</v>
      </c>
      <c r="C22" s="12">
        <v>5.2299999999999999E-2</v>
      </c>
      <c r="D22" s="13">
        <f>B22*C22</f>
        <v>2.6442880000000002E-2</v>
      </c>
      <c r="E22" s="22">
        <f>D22</f>
        <v>2.6442880000000002E-2</v>
      </c>
      <c r="G22" t="s">
        <v>43</v>
      </c>
      <c r="H22" s="12">
        <v>0.50560000000000005</v>
      </c>
      <c r="I22" s="12">
        <f>I10</f>
        <v>5.0900000000000001E-2</v>
      </c>
      <c r="J22" s="13">
        <f>H22*I22</f>
        <v>2.5735040000000004E-2</v>
      </c>
      <c r="K22" s="22">
        <f>J22</f>
        <v>2.5735040000000004E-2</v>
      </c>
      <c r="M22" t="s">
        <v>43</v>
      </c>
      <c r="N22" s="12">
        <v>0.50549999999999995</v>
      </c>
      <c r="O22" s="12">
        <v>4.9299999999999997E-2</v>
      </c>
      <c r="P22" s="13">
        <f>N22*O22</f>
        <v>2.4921149999999996E-2</v>
      </c>
      <c r="Q22" s="22">
        <f>P22</f>
        <v>2.4921149999999996E-2</v>
      </c>
      <c r="S22" t="s">
        <v>43</v>
      </c>
      <c r="T22" s="12">
        <v>0.50549999999999995</v>
      </c>
      <c r="U22" s="12">
        <v>4.8800000000000003E-2</v>
      </c>
      <c r="V22" s="13">
        <f>T22*U22</f>
        <v>2.46684E-2</v>
      </c>
      <c r="W22" s="22">
        <f>V22</f>
        <v>2.46684E-2</v>
      </c>
      <c r="Y22" t="s">
        <v>43</v>
      </c>
      <c r="Z22" s="12">
        <v>0.50549999999999995</v>
      </c>
      <c r="AA22" s="12">
        <v>4.7399999999999998E-2</v>
      </c>
      <c r="AB22" s="13">
        <f>Z22*AA22</f>
        <v>2.3960699999999998E-2</v>
      </c>
      <c r="AC22" s="22">
        <f>AB22</f>
        <v>2.3960699999999998E-2</v>
      </c>
    </row>
    <row r="23" spans="1:29" ht="17.100000000000001" customHeight="1" x14ac:dyDescent="0.2">
      <c r="A23" t="s">
        <v>62</v>
      </c>
      <c r="B23" s="194">
        <v>1.44E-2</v>
      </c>
      <c r="C23" s="12">
        <v>1.2500000000000001E-2</v>
      </c>
      <c r="D23" s="18">
        <f>B23*C23</f>
        <v>1.8000000000000001E-4</v>
      </c>
      <c r="E23" s="17">
        <f>D23</f>
        <v>1.8000000000000001E-4</v>
      </c>
      <c r="G23" t="s">
        <v>62</v>
      </c>
      <c r="H23" s="194">
        <v>1.44E-2</v>
      </c>
      <c r="I23" s="12">
        <f>I11</f>
        <v>1.15E-2</v>
      </c>
      <c r="J23" s="18">
        <f>H23*I23</f>
        <v>1.6559999999999999E-4</v>
      </c>
      <c r="K23" s="17">
        <f>J23</f>
        <v>1.6559999999999999E-4</v>
      </c>
      <c r="M23" t="s">
        <v>62</v>
      </c>
      <c r="N23" s="194">
        <v>1.4500000000000001E-2</v>
      </c>
      <c r="O23" s="12">
        <v>8.5000000000000006E-3</v>
      </c>
      <c r="P23" s="18">
        <f>N23*O23</f>
        <v>1.2325000000000001E-4</v>
      </c>
      <c r="Q23" s="17">
        <f>P23</f>
        <v>1.2325000000000001E-4</v>
      </c>
      <c r="S23" t="s">
        <v>62</v>
      </c>
      <c r="T23" s="194">
        <v>1.4500000000000001E-2</v>
      </c>
      <c r="U23" s="12">
        <v>8.5000000000000006E-3</v>
      </c>
      <c r="V23" s="18">
        <f>T23*U23</f>
        <v>1.2325000000000001E-4</v>
      </c>
      <c r="W23" s="17">
        <f>V23</f>
        <v>1.2325000000000001E-4</v>
      </c>
      <c r="Y23" t="s">
        <v>62</v>
      </c>
      <c r="Z23" s="194">
        <v>1.4500000000000001E-2</v>
      </c>
      <c r="AA23" s="12">
        <v>8.5000000000000006E-3</v>
      </c>
      <c r="AB23" s="18">
        <f>Z23*AA23</f>
        <v>1.2325000000000001E-4</v>
      </c>
      <c r="AC23" s="17">
        <f>AB23</f>
        <v>1.2325000000000001E-4</v>
      </c>
    </row>
    <row r="24" spans="1:29" ht="17.100000000000001" customHeight="1" x14ac:dyDescent="0.2">
      <c r="B24" s="12">
        <f>SUM(B22:B23)</f>
        <v>0.52</v>
      </c>
      <c r="C24" s="12"/>
      <c r="D24" s="13">
        <f>SUM(D22:D23)</f>
        <v>2.6622880000000002E-2</v>
      </c>
      <c r="E24" s="13">
        <f>SUM(E22:E23)</f>
        <v>2.6622880000000002E-2</v>
      </c>
      <c r="H24" s="12">
        <f>SUM(H22:H23)</f>
        <v>0.52</v>
      </c>
      <c r="I24" s="12"/>
      <c r="J24" s="13">
        <f>SUM(J22:J23)</f>
        <v>2.5900640000000003E-2</v>
      </c>
      <c r="K24" s="13">
        <f>SUM(K22:K23)</f>
        <v>2.5900640000000003E-2</v>
      </c>
      <c r="N24" s="12">
        <f>SUM(N22:N23)</f>
        <v>0.51999999999999991</v>
      </c>
      <c r="O24" s="12"/>
      <c r="P24" s="13">
        <f>SUM(P22:P23)</f>
        <v>2.5044399999999994E-2</v>
      </c>
      <c r="Q24" s="13">
        <f>SUM(Q22:Q23)</f>
        <v>2.5044399999999994E-2</v>
      </c>
      <c r="T24" s="12">
        <f>SUM(T22:T23)</f>
        <v>0.51999999999999991</v>
      </c>
      <c r="U24" s="12"/>
      <c r="V24" s="13">
        <f>SUM(V22:V23)</f>
        <v>2.4791649999999998E-2</v>
      </c>
      <c r="W24" s="13">
        <f>SUM(W22:W23)</f>
        <v>2.4791649999999998E-2</v>
      </c>
      <c r="Z24" s="12">
        <f>SUM(Z22:Z23)</f>
        <v>0.51999999999999991</v>
      </c>
      <c r="AA24" s="12"/>
      <c r="AB24" s="13">
        <f>SUM(AB22:AB23)</f>
        <v>2.4083949999999996E-2</v>
      </c>
      <c r="AC24" s="13">
        <f>SUM(AC22:AC23)</f>
        <v>2.4083949999999996E-2</v>
      </c>
    </row>
    <row r="25" spans="1:29" ht="17.100000000000001" customHeight="1" x14ac:dyDescent="0.2">
      <c r="A25" t="s">
        <v>44</v>
      </c>
      <c r="B25" s="12">
        <v>0.48</v>
      </c>
      <c r="C25" s="315">
        <f>9.2%+1%</f>
        <v>0.10199999999999999</v>
      </c>
      <c r="D25" s="13">
        <f>B25*C25</f>
        <v>4.8959999999999997E-2</v>
      </c>
      <c r="E25" s="13">
        <f>D25/0.60385</f>
        <v>8.1079738345615632E-2</v>
      </c>
      <c r="G25" t="s">
        <v>44</v>
      </c>
      <c r="H25" s="12">
        <v>0.48</v>
      </c>
      <c r="I25" s="390">
        <f>9%+1%</f>
        <v>9.9999999999999992E-2</v>
      </c>
      <c r="J25" s="13">
        <f>H25*I25</f>
        <v>4.7999999999999994E-2</v>
      </c>
      <c r="K25" s="13">
        <f>J25/0.60775</f>
        <v>7.8979843685726026E-2</v>
      </c>
      <c r="M25" t="s">
        <v>44</v>
      </c>
      <c r="N25" s="12">
        <v>0.48</v>
      </c>
      <c r="O25" s="390">
        <f>9%+1%</f>
        <v>9.9999999999999992E-2</v>
      </c>
      <c r="P25" s="471">
        <f>N25*O25</f>
        <v>4.7999999999999994E-2</v>
      </c>
      <c r="Q25" s="13">
        <f>P25/0.60775</f>
        <v>7.8979843685726026E-2</v>
      </c>
      <c r="S25" t="s">
        <v>44</v>
      </c>
      <c r="T25" s="12">
        <v>0.48</v>
      </c>
      <c r="U25" s="390">
        <f>9%+1%</f>
        <v>9.9999999999999992E-2</v>
      </c>
      <c r="V25" s="13">
        <f>T25*U25</f>
        <v>4.7999999999999994E-2</v>
      </c>
      <c r="W25" s="13">
        <f>V25/0.60775</f>
        <v>7.8979843685726026E-2</v>
      </c>
      <c r="Y25" t="s">
        <v>44</v>
      </c>
      <c r="Z25" s="12">
        <v>0.48</v>
      </c>
      <c r="AA25" s="390">
        <f>9%+1%</f>
        <v>9.9999999999999992E-2</v>
      </c>
      <c r="AB25" s="13">
        <f>Z25*AA25</f>
        <v>4.7999999999999994E-2</v>
      </c>
      <c r="AC25" s="13">
        <f>AB25/0.60775</f>
        <v>7.8979843685726026E-2</v>
      </c>
    </row>
    <row r="26" spans="1:29" ht="17.100000000000001" customHeight="1" thickBot="1" x14ac:dyDescent="0.25">
      <c r="A26" t="s">
        <v>6</v>
      </c>
      <c r="B26" s="21">
        <f>SUM(B24:B25)</f>
        <v>1</v>
      </c>
      <c r="D26" s="14">
        <f>ROUND(SUM(D24:D25),4)</f>
        <v>7.5600000000000001E-2</v>
      </c>
      <c r="E26" s="314">
        <f>ROUND(SUM(E24:E25),4)</f>
        <v>0.1077</v>
      </c>
      <c r="G26" t="s">
        <v>6</v>
      </c>
      <c r="H26" s="21">
        <f>SUM(H24:H25)</f>
        <v>1</v>
      </c>
      <c r="J26" s="14">
        <f>ROUND(SUM(J24:J25),4)</f>
        <v>7.3899999999999993E-2</v>
      </c>
      <c r="K26" s="314">
        <f>ROUND(SUM(K24:K25),4)</f>
        <v>0.10489999999999999</v>
      </c>
      <c r="M26" t="s">
        <v>6</v>
      </c>
      <c r="N26" s="21">
        <f>SUM(N24:N25)</f>
        <v>0.99999999999999989</v>
      </c>
      <c r="P26" s="14">
        <f>ROUND(SUM(P24:P25),4)</f>
        <v>7.2999999999999995E-2</v>
      </c>
      <c r="Q26" s="314">
        <f>ROUND(SUM(Q24:Q25),4)</f>
        <v>0.104</v>
      </c>
      <c r="S26" t="s">
        <v>6</v>
      </c>
      <c r="T26" s="21">
        <f>SUM(T24:T25)</f>
        <v>0.99999999999999989</v>
      </c>
      <c r="V26" s="14">
        <f>ROUND(SUM(V24:V25),4)</f>
        <v>7.2800000000000004E-2</v>
      </c>
      <c r="W26" s="314">
        <f>ROUND(SUM(W24:W25),4)</f>
        <v>0.1038</v>
      </c>
      <c r="Y26" t="s">
        <v>6</v>
      </c>
      <c r="Z26" s="21">
        <f>SUM(Z24:Z25)</f>
        <v>0.99999999999999989</v>
      </c>
      <c r="AB26" s="14">
        <f>ROUND(SUM(AB24:AB25),4)</f>
        <v>7.2099999999999997E-2</v>
      </c>
      <c r="AC26" s="314">
        <f>ROUND(SUM(AC24:AC25),4)</f>
        <v>0.1031</v>
      </c>
    </row>
    <row r="27" spans="1:29" ht="17.100000000000001" customHeight="1" thickTop="1" x14ac:dyDescent="0.2">
      <c r="B27" s="196"/>
      <c r="D27" s="197"/>
      <c r="E27" s="198"/>
      <c r="H27" s="196"/>
      <c r="J27" s="197"/>
      <c r="K27" s="198"/>
      <c r="N27" s="196"/>
      <c r="P27" s="197"/>
      <c r="Q27" s="198"/>
      <c r="T27" s="196"/>
      <c r="V27" s="197"/>
      <c r="W27" s="198"/>
      <c r="Z27" s="196"/>
      <c r="AB27" s="197"/>
      <c r="AC27" s="198"/>
    </row>
    <row r="28" spans="1:29" ht="17.100000000000001" customHeight="1" x14ac:dyDescent="0.2">
      <c r="D28" s="201"/>
      <c r="E28" s="199"/>
      <c r="J28" s="201"/>
      <c r="K28" s="199"/>
      <c r="P28" s="201"/>
      <c r="Q28" s="199"/>
      <c r="V28" s="201"/>
      <c r="W28" s="199"/>
      <c r="AB28" s="201"/>
      <c r="AC28" s="199"/>
    </row>
  </sheetData>
  <mergeCells count="25">
    <mergeCell ref="Y1:AC1"/>
    <mergeCell ref="Y2:AC2"/>
    <mergeCell ref="Y3:AC3"/>
    <mergeCell ref="Y4:AC4"/>
    <mergeCell ref="Y5:AC5"/>
    <mergeCell ref="S1:W1"/>
    <mergeCell ref="S2:W2"/>
    <mergeCell ref="S3:W3"/>
    <mergeCell ref="S4:W4"/>
    <mergeCell ref="S5:W5"/>
    <mergeCell ref="M1:Q1"/>
    <mergeCell ref="M2:Q2"/>
    <mergeCell ref="M3:Q3"/>
    <mergeCell ref="M4:Q4"/>
    <mergeCell ref="M5:Q5"/>
    <mergeCell ref="A4:E4"/>
    <mergeCell ref="A5:E5"/>
    <mergeCell ref="A1:E1"/>
    <mergeCell ref="A2:E2"/>
    <mergeCell ref="A3:E3"/>
    <mergeCell ref="G1:K1"/>
    <mergeCell ref="G2:K2"/>
    <mergeCell ref="G3:K3"/>
    <mergeCell ref="G4:K4"/>
    <mergeCell ref="G5:K5"/>
  </mergeCells>
  <phoneticPr fontId="18" type="noConversion"/>
  <printOptions horizontalCentered="1"/>
  <pageMargins left="0.75" right="0.75" top="1.25" bottom="1" header="0.5" footer="0.5"/>
  <pageSetup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W39"/>
  <sheetViews>
    <sheetView workbookViewId="0">
      <pane xSplit="1" ySplit="3" topLeftCell="B10" activePane="bottomRight" state="frozen"/>
      <selection activeCell="A62" sqref="A62"/>
      <selection pane="topRight" activeCell="A62" sqref="A62"/>
      <selection pane="bottomLeft" activeCell="A62" sqref="A62"/>
      <selection pane="bottomRight" activeCell="B33" sqref="B33"/>
    </sheetView>
  </sheetViews>
  <sheetFormatPr defaultRowHeight="12.75" x14ac:dyDescent="0.2"/>
  <cols>
    <col min="1" max="1" width="7.5703125" customWidth="1"/>
    <col min="12" max="12" width="10.140625" bestFit="1" customWidth="1"/>
    <col min="13" max="13" width="11.85546875" style="26" customWidth="1"/>
    <col min="16" max="16" width="9.140625" customWidth="1"/>
  </cols>
  <sheetData>
    <row r="1" spans="1:14" ht="15.75" x14ac:dyDescent="0.25">
      <c r="A1" s="124" t="s">
        <v>8</v>
      </c>
      <c r="B1" s="124"/>
      <c r="C1" s="124"/>
      <c r="L1" s="204"/>
      <c r="M1" s="204"/>
    </row>
    <row r="2" spans="1:14" x14ac:dyDescent="0.2">
      <c r="F2" s="42" t="s">
        <v>320</v>
      </c>
      <c r="J2" s="3"/>
      <c r="K2" s="3"/>
      <c r="L2" s="42" t="s">
        <v>107</v>
      </c>
      <c r="M2" s="204"/>
      <c r="N2" s="45"/>
    </row>
    <row r="3" spans="1:14" ht="25.5" x14ac:dyDescent="0.2">
      <c r="A3" s="39" t="s">
        <v>9</v>
      </c>
      <c r="B3" s="40" t="s">
        <v>10</v>
      </c>
      <c r="C3" s="40" t="s">
        <v>11</v>
      </c>
      <c r="D3" s="40" t="s">
        <v>12</v>
      </c>
      <c r="E3" s="40" t="s">
        <v>13</v>
      </c>
      <c r="F3" s="121" t="s">
        <v>14</v>
      </c>
      <c r="G3" s="40" t="s">
        <v>15</v>
      </c>
      <c r="H3" s="40" t="s">
        <v>7</v>
      </c>
      <c r="I3" s="40" t="s">
        <v>16</v>
      </c>
      <c r="J3" s="40" t="s">
        <v>5</v>
      </c>
      <c r="K3" s="40" t="s">
        <v>17</v>
      </c>
      <c r="L3" s="121" t="s">
        <v>4</v>
      </c>
      <c r="M3" s="205" t="s">
        <v>18</v>
      </c>
      <c r="N3" s="40" t="s">
        <v>76</v>
      </c>
    </row>
    <row r="4" spans="1:14" x14ac:dyDescent="0.2">
      <c r="B4" s="6"/>
      <c r="C4" s="6"/>
      <c r="D4" s="6"/>
      <c r="E4" s="6"/>
      <c r="F4" s="122"/>
      <c r="G4" s="6"/>
      <c r="H4" s="6"/>
      <c r="I4" s="6"/>
      <c r="J4" s="6"/>
      <c r="K4" s="6"/>
      <c r="L4" s="122"/>
      <c r="M4" s="206"/>
    </row>
    <row r="5" spans="1:14" x14ac:dyDescent="0.2">
      <c r="A5" s="7">
        <v>1</v>
      </c>
      <c r="B5" s="6">
        <v>0.33333000000000002</v>
      </c>
      <c r="C5" s="6">
        <v>0.66666999999999998</v>
      </c>
      <c r="D5" s="6">
        <v>0.2</v>
      </c>
      <c r="E5" s="6">
        <v>0.6</v>
      </c>
      <c r="F5" s="122">
        <v>0.14285</v>
      </c>
      <c r="G5" s="6">
        <v>0.57142999999999999</v>
      </c>
      <c r="H5" s="6">
        <v>0.1</v>
      </c>
      <c r="I5" s="6">
        <v>0.55000000000000004</v>
      </c>
      <c r="J5" s="6">
        <v>0.05</v>
      </c>
      <c r="K5" s="6">
        <v>0.52500000000000002</v>
      </c>
      <c r="L5" s="122">
        <v>3.7499999999999999E-2</v>
      </c>
      <c r="M5" s="206">
        <v>0.51875000000000004</v>
      </c>
      <c r="N5" s="6">
        <v>0</v>
      </c>
    </row>
    <row r="6" spans="1:14" x14ac:dyDescent="0.2">
      <c r="A6" s="7">
        <v>2</v>
      </c>
      <c r="B6" s="6">
        <v>0.44445000000000001</v>
      </c>
      <c r="C6" s="6">
        <v>0.22222</v>
      </c>
      <c r="D6" s="6">
        <v>0.32</v>
      </c>
      <c r="E6" s="6">
        <v>0.16</v>
      </c>
      <c r="F6" s="122">
        <v>0.24490000000000001</v>
      </c>
      <c r="G6" s="6">
        <v>0.12245</v>
      </c>
      <c r="H6" s="6">
        <v>0.18</v>
      </c>
      <c r="I6" s="6">
        <v>0.09</v>
      </c>
      <c r="J6" s="6">
        <v>9.5000000000000001E-2</v>
      </c>
      <c r="K6" s="6">
        <v>4.7500000000000001E-2</v>
      </c>
      <c r="L6" s="122">
        <v>7.2190000000000004E-2</v>
      </c>
      <c r="M6" s="206">
        <v>3.6089999999999997E-2</v>
      </c>
      <c r="N6" s="6">
        <v>1</v>
      </c>
    </row>
    <row r="7" spans="1:14" x14ac:dyDescent="0.2">
      <c r="A7" s="7">
        <v>3</v>
      </c>
      <c r="B7" s="6">
        <v>0.14815</v>
      </c>
      <c r="C7" s="6">
        <v>7.4069999999999997E-2</v>
      </c>
      <c r="D7" s="6">
        <v>0.192</v>
      </c>
      <c r="E7" s="6">
        <v>9.6000000000000002E-2</v>
      </c>
      <c r="F7" s="122">
        <v>0.17493</v>
      </c>
      <c r="G7" s="6">
        <v>8.7459999999999996E-2</v>
      </c>
      <c r="H7" s="6">
        <v>0.14399999999999999</v>
      </c>
      <c r="I7" s="6">
        <v>7.1999999999999995E-2</v>
      </c>
      <c r="J7" s="6">
        <v>8.5500000000000007E-2</v>
      </c>
      <c r="K7" s="6">
        <v>4.2750000000000003E-2</v>
      </c>
      <c r="L7" s="122">
        <v>6.6769999999999996E-2</v>
      </c>
      <c r="M7" s="206">
        <v>3.3390000000000003E-2</v>
      </c>
    </row>
    <row r="8" spans="1:14" x14ac:dyDescent="0.2">
      <c r="A8" s="7">
        <v>4</v>
      </c>
      <c r="B8" s="6">
        <v>7.4069999999999997E-2</v>
      </c>
      <c r="C8" s="6">
        <v>3.7039999999999997E-2</v>
      </c>
      <c r="D8" s="6">
        <v>0.1152</v>
      </c>
      <c r="E8" s="6">
        <v>5.7599999999999998E-2</v>
      </c>
      <c r="F8" s="122">
        <v>0.12495000000000001</v>
      </c>
      <c r="G8" s="6">
        <v>6.2469999999999998E-2</v>
      </c>
      <c r="H8" s="6">
        <v>0.1152</v>
      </c>
      <c r="I8" s="6">
        <v>5.7599999999999998E-2</v>
      </c>
      <c r="J8" s="6">
        <v>7.6950000000000005E-2</v>
      </c>
      <c r="K8" s="6">
        <v>3.848E-2</v>
      </c>
      <c r="L8" s="122">
        <v>6.1769999999999999E-2</v>
      </c>
      <c r="M8" s="206">
        <v>3.0880000000000001E-2</v>
      </c>
    </row>
    <row r="9" spans="1:14" x14ac:dyDescent="0.2">
      <c r="A9" s="7">
        <v>5</v>
      </c>
      <c r="B9" s="6"/>
      <c r="C9" s="6"/>
      <c r="D9" s="6">
        <v>0.1152</v>
      </c>
      <c r="E9" s="6">
        <v>5.7599999999999998E-2</v>
      </c>
      <c r="F9" s="122">
        <v>8.9249999999999996E-2</v>
      </c>
      <c r="G9" s="6">
        <v>4.462E-2</v>
      </c>
      <c r="H9" s="6">
        <v>9.2160000000000006E-2</v>
      </c>
      <c r="I9" s="6">
        <v>4.6080000000000003E-2</v>
      </c>
      <c r="J9" s="6">
        <v>6.9260000000000002E-2</v>
      </c>
      <c r="K9" s="6">
        <v>3.4630000000000001E-2</v>
      </c>
      <c r="L9" s="122">
        <v>5.713E-2</v>
      </c>
      <c r="M9" s="206">
        <v>2.8570000000000002E-2</v>
      </c>
    </row>
    <row r="10" spans="1:14" x14ac:dyDescent="0.2">
      <c r="A10" s="7">
        <v>6</v>
      </c>
      <c r="B10" s="6"/>
      <c r="C10" s="6"/>
      <c r="D10" s="6">
        <v>5.7599999999999998E-2</v>
      </c>
      <c r="E10" s="6">
        <v>2.8799999999999999E-2</v>
      </c>
      <c r="F10" s="122">
        <v>8.9249999999999996E-2</v>
      </c>
      <c r="G10" s="6">
        <v>4.4630000000000003E-2</v>
      </c>
      <c r="H10" s="6">
        <v>7.3730000000000004E-2</v>
      </c>
      <c r="I10" s="6">
        <v>3.6859999999999997E-2</v>
      </c>
      <c r="J10" s="6">
        <v>6.2330000000000003E-2</v>
      </c>
      <c r="K10" s="6">
        <v>3.116E-2</v>
      </c>
      <c r="L10" s="122">
        <v>5.2850000000000001E-2</v>
      </c>
      <c r="M10" s="206">
        <v>2.6419999999999999E-2</v>
      </c>
    </row>
    <row r="11" spans="1:14" x14ac:dyDescent="0.2">
      <c r="A11" s="7">
        <v>7</v>
      </c>
      <c r="B11" s="6"/>
      <c r="C11" s="6"/>
      <c r="D11" s="6"/>
      <c r="E11" s="6"/>
      <c r="F11" s="122">
        <v>8.9249999999999996E-2</v>
      </c>
      <c r="G11" s="6">
        <v>4.4630000000000003E-2</v>
      </c>
      <c r="H11" s="6">
        <v>6.5540000000000001E-2</v>
      </c>
      <c r="I11" s="6">
        <v>3.2770000000000001E-2</v>
      </c>
      <c r="J11" s="6">
        <v>5.9049999999999998E-2</v>
      </c>
      <c r="K11" s="6">
        <v>2.9520000000000001E-2</v>
      </c>
      <c r="L11" s="122">
        <v>4.888E-2</v>
      </c>
      <c r="M11" s="206">
        <v>2.444E-2</v>
      </c>
    </row>
    <row r="12" spans="1:14" x14ac:dyDescent="0.2">
      <c r="A12" s="7">
        <v>8</v>
      </c>
      <c r="B12" s="6"/>
      <c r="C12" s="6"/>
      <c r="D12" s="6"/>
      <c r="E12" s="6"/>
      <c r="F12" s="122">
        <v>4.4630000000000003E-2</v>
      </c>
      <c r="G12" s="6">
        <v>2.231E-2</v>
      </c>
      <c r="H12" s="6">
        <v>6.5540000000000001E-2</v>
      </c>
      <c r="I12" s="6">
        <v>3.2770000000000001E-2</v>
      </c>
      <c r="J12" s="6">
        <v>5.9049999999999998E-2</v>
      </c>
      <c r="K12" s="6">
        <v>2.9520000000000001E-2</v>
      </c>
      <c r="L12" s="122">
        <v>4.5220000000000003E-2</v>
      </c>
      <c r="M12" s="206">
        <v>2.2610000000000002E-2</v>
      </c>
    </row>
    <row r="13" spans="1:14" x14ac:dyDescent="0.2">
      <c r="A13" s="7">
        <v>9</v>
      </c>
      <c r="B13" s="6"/>
      <c r="C13" s="6"/>
      <c r="D13" s="6"/>
      <c r="E13" s="6"/>
      <c r="F13" s="122"/>
      <c r="G13" s="6"/>
      <c r="H13" s="6">
        <v>6.5540000000000001E-2</v>
      </c>
      <c r="I13" s="6">
        <v>3.2770000000000001E-2</v>
      </c>
      <c r="J13" s="6">
        <v>5.9049999999999998E-2</v>
      </c>
      <c r="K13" s="6">
        <v>2.9520000000000001E-2</v>
      </c>
      <c r="L13" s="122">
        <v>4.462E-2</v>
      </c>
      <c r="M13" s="206">
        <v>2.231E-2</v>
      </c>
    </row>
    <row r="14" spans="1:14" x14ac:dyDescent="0.2">
      <c r="A14" s="7">
        <v>10</v>
      </c>
      <c r="B14" s="6"/>
      <c r="C14" s="6"/>
      <c r="D14" s="6"/>
      <c r="E14" s="6"/>
      <c r="F14" s="122"/>
      <c r="G14" s="6"/>
      <c r="H14" s="6">
        <v>6.5540000000000001E-2</v>
      </c>
      <c r="I14" s="6">
        <v>3.2770000000000001E-2</v>
      </c>
      <c r="J14" s="6">
        <v>5.9049999999999998E-2</v>
      </c>
      <c r="K14" s="6">
        <v>2.9520000000000001E-2</v>
      </c>
      <c r="L14" s="122">
        <v>4.462E-2</v>
      </c>
      <c r="M14" s="206">
        <v>2.231E-2</v>
      </c>
    </row>
    <row r="15" spans="1:14" x14ac:dyDescent="0.2">
      <c r="A15" s="7">
        <v>11</v>
      </c>
      <c r="B15" s="6"/>
      <c r="C15" s="6"/>
      <c r="D15" s="6"/>
      <c r="E15" s="6"/>
      <c r="F15" s="122"/>
      <c r="G15" s="6"/>
      <c r="H15" s="6">
        <v>3.2770000000000001E-2</v>
      </c>
      <c r="I15" s="6">
        <v>1.6379999999999999E-2</v>
      </c>
      <c r="J15" s="6">
        <v>5.9049999999999998E-2</v>
      </c>
      <c r="K15" s="6">
        <v>2.9520000000000001E-2</v>
      </c>
      <c r="L15" s="122">
        <v>4.462E-2</v>
      </c>
      <c r="M15" s="206">
        <v>2.231E-2</v>
      </c>
    </row>
    <row r="16" spans="1:14" x14ac:dyDescent="0.2">
      <c r="A16" s="7">
        <v>12</v>
      </c>
      <c r="B16" s="6"/>
      <c r="C16" s="6"/>
      <c r="D16" s="6"/>
      <c r="E16" s="6"/>
      <c r="F16" s="122"/>
      <c r="G16" s="6"/>
      <c r="H16" s="6"/>
      <c r="I16" s="6"/>
      <c r="J16" s="6">
        <v>5.9049999999999998E-2</v>
      </c>
      <c r="K16" s="6">
        <v>2.9520000000000001E-2</v>
      </c>
      <c r="L16" s="122">
        <v>4.462E-2</v>
      </c>
      <c r="M16" s="206">
        <v>2.231E-2</v>
      </c>
    </row>
    <row r="17" spans="1:23" x14ac:dyDescent="0.2">
      <c r="A17" s="7">
        <v>13</v>
      </c>
      <c r="B17" s="6"/>
      <c r="C17" s="6"/>
      <c r="D17" s="6"/>
      <c r="E17" s="6"/>
      <c r="F17" s="122"/>
      <c r="G17" s="6"/>
      <c r="H17" s="6"/>
      <c r="I17" s="6"/>
      <c r="J17" s="6">
        <v>5.9049999999999998E-2</v>
      </c>
      <c r="K17" s="6">
        <v>2.9520000000000001E-2</v>
      </c>
      <c r="L17" s="122">
        <v>4.462E-2</v>
      </c>
      <c r="M17" s="206">
        <v>2.231E-2</v>
      </c>
    </row>
    <row r="18" spans="1:23" x14ac:dyDescent="0.2">
      <c r="A18" s="7">
        <v>14</v>
      </c>
      <c r="B18" s="6"/>
      <c r="C18" s="6"/>
      <c r="D18" s="6"/>
      <c r="E18" s="6"/>
      <c r="F18" s="122"/>
      <c r="G18" s="6"/>
      <c r="H18" s="6"/>
      <c r="I18" s="6"/>
      <c r="J18" s="6">
        <v>5.9049999999999998E-2</v>
      </c>
      <c r="K18" s="6">
        <v>2.9520000000000001E-2</v>
      </c>
      <c r="L18" s="122">
        <v>4.462E-2</v>
      </c>
      <c r="M18" s="206">
        <v>2.231E-2</v>
      </c>
    </row>
    <row r="19" spans="1:23" x14ac:dyDescent="0.2">
      <c r="A19" s="7">
        <v>15</v>
      </c>
      <c r="B19" s="6"/>
      <c r="C19" s="6"/>
      <c r="D19" s="6"/>
      <c r="E19" s="6"/>
      <c r="F19" s="122"/>
      <c r="G19" s="6"/>
      <c r="H19" s="6"/>
      <c r="I19" s="6"/>
      <c r="J19" s="6">
        <v>5.9049999999999998E-2</v>
      </c>
      <c r="K19" s="6">
        <v>2.9520000000000001E-2</v>
      </c>
      <c r="L19" s="122">
        <v>4.462E-2</v>
      </c>
      <c r="M19" s="206">
        <v>2.231E-2</v>
      </c>
    </row>
    <row r="20" spans="1:23" x14ac:dyDescent="0.2">
      <c r="A20" s="7">
        <v>16</v>
      </c>
      <c r="B20" s="6"/>
      <c r="C20" s="6"/>
      <c r="D20" s="6"/>
      <c r="E20" s="6"/>
      <c r="F20" s="122"/>
      <c r="G20" s="6"/>
      <c r="H20" s="6"/>
      <c r="I20" s="6"/>
      <c r="J20" s="6">
        <v>2.9520000000000001E-2</v>
      </c>
      <c r="K20" s="6">
        <v>1.4760000000000001E-2</v>
      </c>
      <c r="L20" s="122">
        <v>4.462E-2</v>
      </c>
      <c r="M20" s="206">
        <v>2.231E-2</v>
      </c>
    </row>
    <row r="21" spans="1:23" x14ac:dyDescent="0.2">
      <c r="A21" s="7">
        <v>17</v>
      </c>
      <c r="B21" s="6"/>
      <c r="C21" s="6"/>
      <c r="D21" s="6"/>
      <c r="E21" s="6"/>
      <c r="F21" s="122"/>
      <c r="G21" s="6"/>
      <c r="H21" s="6"/>
      <c r="I21" s="6"/>
      <c r="J21" s="6"/>
      <c r="K21" s="6"/>
      <c r="L21" s="122">
        <v>4.462E-2</v>
      </c>
      <c r="M21" s="206">
        <v>2.231E-2</v>
      </c>
    </row>
    <row r="22" spans="1:23" x14ac:dyDescent="0.2">
      <c r="A22" s="7">
        <v>18</v>
      </c>
      <c r="B22" s="6"/>
      <c r="C22" s="6"/>
      <c r="D22" s="6"/>
      <c r="E22" s="6"/>
      <c r="F22" s="122"/>
      <c r="G22" s="6"/>
      <c r="H22" s="6"/>
      <c r="I22" s="6"/>
      <c r="J22" s="6"/>
      <c r="K22" s="6"/>
      <c r="L22" s="122">
        <v>4.462E-2</v>
      </c>
      <c r="M22" s="206">
        <v>2.231E-2</v>
      </c>
    </row>
    <row r="23" spans="1:23" x14ac:dyDescent="0.2">
      <c r="A23" s="7">
        <v>19</v>
      </c>
      <c r="B23" s="6"/>
      <c r="C23" s="6"/>
      <c r="D23" s="6"/>
      <c r="E23" s="6"/>
      <c r="F23" s="122"/>
      <c r="G23" s="6"/>
      <c r="H23" s="6"/>
      <c r="I23" s="6"/>
      <c r="J23" s="6"/>
      <c r="K23" s="6"/>
      <c r="L23" s="122">
        <v>4.462E-2</v>
      </c>
      <c r="M23" s="206">
        <v>2.231E-2</v>
      </c>
    </row>
    <row r="24" spans="1:23" x14ac:dyDescent="0.2">
      <c r="A24" s="7">
        <v>20</v>
      </c>
      <c r="B24" s="6"/>
      <c r="C24" s="6"/>
      <c r="D24" s="6"/>
      <c r="E24" s="6"/>
      <c r="F24" s="122"/>
      <c r="G24" s="6"/>
      <c r="H24" s="6"/>
      <c r="I24" s="6"/>
      <c r="J24" s="6"/>
      <c r="K24" s="6"/>
      <c r="L24" s="122">
        <v>4.462E-2</v>
      </c>
      <c r="M24" s="206">
        <v>2.231E-2</v>
      </c>
    </row>
    <row r="25" spans="1:23" x14ac:dyDescent="0.2">
      <c r="A25" s="7">
        <v>21</v>
      </c>
      <c r="B25" s="6"/>
      <c r="C25" s="6"/>
      <c r="D25" s="6"/>
      <c r="E25" s="6"/>
      <c r="F25" s="122"/>
      <c r="G25" s="6"/>
      <c r="H25" s="6"/>
      <c r="I25" s="6"/>
      <c r="J25" s="6"/>
      <c r="K25" s="6"/>
      <c r="L25" s="122">
        <v>2.231E-2</v>
      </c>
      <c r="M25" s="206">
        <v>1.115E-2</v>
      </c>
    </row>
    <row r="26" spans="1:23" x14ac:dyDescent="0.2">
      <c r="A26" s="7"/>
      <c r="B26" s="6">
        <f t="shared" ref="B26:M26" si="0">SUM(B5:B25)</f>
        <v>1</v>
      </c>
      <c r="C26" s="6">
        <f t="shared" si="0"/>
        <v>0.99999999999999989</v>
      </c>
      <c r="D26" s="6">
        <f t="shared" si="0"/>
        <v>0.99999999999999989</v>
      </c>
      <c r="E26" s="6">
        <f t="shared" si="0"/>
        <v>1</v>
      </c>
      <c r="F26" s="122">
        <f t="shared" si="0"/>
        <v>1.0000100000000001</v>
      </c>
      <c r="G26" s="6">
        <f t="shared" si="0"/>
        <v>1</v>
      </c>
      <c r="H26" s="6">
        <f t="shared" si="0"/>
        <v>1.0000200000000001</v>
      </c>
      <c r="I26" s="6">
        <f t="shared" si="0"/>
        <v>0.99999999999999978</v>
      </c>
      <c r="J26" s="6">
        <f t="shared" si="0"/>
        <v>1.0000100000000005</v>
      </c>
      <c r="K26" s="6">
        <f t="shared" si="0"/>
        <v>0.99995999999999985</v>
      </c>
      <c r="L26" s="122">
        <f t="shared" si="0"/>
        <v>1.0000599999999999</v>
      </c>
      <c r="M26" s="206">
        <f t="shared" si="0"/>
        <v>1.0000200000000008</v>
      </c>
    </row>
    <row r="27" spans="1:23" x14ac:dyDescent="0.2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6"/>
    </row>
    <row r="28" spans="1:23" x14ac:dyDescent="0.2">
      <c r="A28" s="48" t="s">
        <v>19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206"/>
    </row>
    <row r="29" spans="1:23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06"/>
    </row>
    <row r="30" spans="1:23" ht="17.100000000000001" customHeight="1" x14ac:dyDescent="0.2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206"/>
    </row>
    <row r="31" spans="1:23" ht="17.100000000000001" customHeight="1" x14ac:dyDescent="0.2">
      <c r="B31" s="345">
        <v>1</v>
      </c>
      <c r="C31" s="345">
        <v>2</v>
      </c>
      <c r="D31" s="345">
        <v>3</v>
      </c>
      <c r="E31" s="345">
        <v>4</v>
      </c>
      <c r="F31" s="345">
        <v>5</v>
      </c>
      <c r="G31" s="345">
        <v>6</v>
      </c>
      <c r="H31" s="345">
        <v>7</v>
      </c>
      <c r="I31" s="345">
        <v>8</v>
      </c>
      <c r="J31" s="345">
        <v>9</v>
      </c>
      <c r="K31" s="345">
        <v>10</v>
      </c>
      <c r="L31" s="345">
        <v>11</v>
      </c>
      <c r="M31" s="345">
        <v>12</v>
      </c>
      <c r="N31" s="345">
        <v>13</v>
      </c>
      <c r="O31" s="345">
        <v>14</v>
      </c>
      <c r="P31" s="345">
        <v>15</v>
      </c>
      <c r="Q31" s="345">
        <v>16</v>
      </c>
      <c r="R31" s="345">
        <v>17</v>
      </c>
      <c r="S31" s="345">
        <v>18</v>
      </c>
      <c r="T31" s="345">
        <v>19</v>
      </c>
      <c r="U31" s="345">
        <v>20</v>
      </c>
      <c r="V31" s="345">
        <v>21</v>
      </c>
      <c r="W31" s="345" t="s">
        <v>6</v>
      </c>
    </row>
    <row r="32" spans="1:23" ht="17.100000000000001" customHeight="1" x14ac:dyDescent="0.2">
      <c r="A32" s="31" t="s">
        <v>14</v>
      </c>
      <c r="B32">
        <v>0.14285</v>
      </c>
      <c r="C32">
        <v>0.24490000000000001</v>
      </c>
      <c r="D32">
        <v>0.17493</v>
      </c>
      <c r="E32">
        <v>0.12495000000000001</v>
      </c>
      <c r="F32">
        <v>8.9249999999999996E-2</v>
      </c>
      <c r="G32">
        <v>8.9249999999999996E-2</v>
      </c>
      <c r="H32">
        <v>8.9249999999999996E-2</v>
      </c>
      <c r="I32">
        <v>4.4630000000000003E-2</v>
      </c>
      <c r="W32">
        <f>SUM(B32:V32)</f>
        <v>1.0000100000000001</v>
      </c>
    </row>
    <row r="33" spans="1:23" ht="17.100000000000001" customHeight="1" x14ac:dyDescent="0.2">
      <c r="A33" s="31" t="s">
        <v>4</v>
      </c>
      <c r="B33">
        <v>3.7499999999999999E-2</v>
      </c>
      <c r="C33">
        <v>7.2190000000000004E-2</v>
      </c>
      <c r="D33">
        <v>6.6769999999999996E-2</v>
      </c>
      <c r="E33">
        <v>6.1769999999999999E-2</v>
      </c>
      <c r="F33">
        <v>5.713E-2</v>
      </c>
      <c r="G33">
        <v>5.2850000000000001E-2</v>
      </c>
      <c r="H33">
        <v>4.888E-2</v>
      </c>
      <c r="I33">
        <v>4.5220000000000003E-2</v>
      </c>
      <c r="J33">
        <v>4.462E-2</v>
      </c>
      <c r="K33">
        <v>4.462E-2</v>
      </c>
      <c r="L33">
        <v>4.462E-2</v>
      </c>
      <c r="M33" s="26">
        <v>4.462E-2</v>
      </c>
      <c r="N33">
        <v>4.462E-2</v>
      </c>
      <c r="O33">
        <v>4.462E-2</v>
      </c>
      <c r="P33">
        <v>4.462E-2</v>
      </c>
      <c r="Q33">
        <v>4.462E-2</v>
      </c>
      <c r="R33">
        <v>4.462E-2</v>
      </c>
      <c r="S33">
        <v>4.462E-2</v>
      </c>
      <c r="T33">
        <v>4.462E-2</v>
      </c>
      <c r="U33">
        <v>4.462E-2</v>
      </c>
      <c r="V33">
        <v>2.231E-2</v>
      </c>
      <c r="W33">
        <f>SUM(B33:V33)</f>
        <v>1.0000599999999999</v>
      </c>
    </row>
    <row r="34" spans="1:23" ht="17.100000000000001" customHeight="1" x14ac:dyDescent="0.2"/>
    <row r="35" spans="1:23" ht="17.100000000000001" customHeight="1" x14ac:dyDescent="0.2"/>
    <row r="36" spans="1:23" ht="17.100000000000001" customHeight="1" x14ac:dyDescent="0.2"/>
    <row r="37" spans="1:23" ht="17.100000000000001" customHeight="1" x14ac:dyDescent="0.2"/>
    <row r="38" spans="1:23" ht="17.100000000000001" customHeight="1" x14ac:dyDescent="0.2"/>
    <row r="39" spans="1:23" ht="17.100000000000001" customHeight="1" x14ac:dyDescent="0.2"/>
  </sheetData>
  <phoneticPr fontId="18" type="noConversion"/>
  <pageMargins left="0.75" right="0.75" top="1" bottom="1" header="0.5" footer="0.5"/>
  <pageSetup scale="5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zoomScaleNormal="100" zoomScaleSheetLayoutView="100" workbookViewId="0">
      <pane ySplit="9" topLeftCell="A85" activePane="bottomLeft" state="frozen"/>
      <selection activeCell="A62" sqref="A62"/>
      <selection pane="bottomLeft" activeCell="A62" sqref="A62"/>
    </sheetView>
  </sheetViews>
  <sheetFormatPr defaultColWidth="9.140625" defaultRowHeight="14.1" customHeight="1" x14ac:dyDescent="0.2"/>
  <cols>
    <col min="1" max="1" width="9.5703125" style="127" bestFit="1" customWidth="1"/>
    <col min="2" max="2" width="49.85546875" style="128" bestFit="1" customWidth="1"/>
    <col min="3" max="3" width="12.28515625" style="128" customWidth="1"/>
    <col min="4" max="4" width="12.5703125" style="128" customWidth="1"/>
    <col min="5" max="5" width="12.28515625" style="128" customWidth="1"/>
    <col min="6" max="6" width="10.42578125" style="128" customWidth="1"/>
    <col min="7" max="7" width="27.140625" style="128" customWidth="1"/>
    <col min="8" max="16384" width="9.140625" style="128"/>
  </cols>
  <sheetData>
    <row r="1" spans="1:7" ht="14.1" customHeight="1" x14ac:dyDescent="0.2">
      <c r="A1" s="127" t="s">
        <v>253</v>
      </c>
    </row>
    <row r="2" spans="1:7" ht="14.1" customHeight="1" x14ac:dyDescent="0.2">
      <c r="F2" s="129" t="s">
        <v>109</v>
      </c>
    </row>
    <row r="4" spans="1:7" ht="14.1" customHeight="1" x14ac:dyDescent="0.2">
      <c r="A4" s="581" t="s">
        <v>66</v>
      </c>
      <c r="B4" s="581"/>
      <c r="C4" s="581"/>
      <c r="D4" s="581"/>
      <c r="E4" s="581"/>
      <c r="F4" s="581"/>
    </row>
    <row r="5" spans="1:7" ht="14.1" customHeight="1" x14ac:dyDescent="0.2">
      <c r="A5" s="582" t="s">
        <v>110</v>
      </c>
      <c r="B5" s="581"/>
      <c r="C5" s="581"/>
      <c r="D5" s="581"/>
      <c r="E5" s="581"/>
      <c r="F5" s="581"/>
    </row>
    <row r="6" spans="1:7" ht="14.1" customHeight="1" x14ac:dyDescent="0.35">
      <c r="A6" s="130"/>
      <c r="B6" s="131"/>
      <c r="C6" s="132"/>
      <c r="D6" s="132"/>
      <c r="E6" s="132"/>
      <c r="F6" s="132"/>
    </row>
    <row r="7" spans="1:7" ht="14.1" customHeight="1" x14ac:dyDescent="0.2">
      <c r="A7" s="130" t="s">
        <v>111</v>
      </c>
      <c r="B7" s="131"/>
      <c r="C7" s="133"/>
      <c r="D7" s="130" t="s">
        <v>112</v>
      </c>
    </row>
    <row r="8" spans="1:7" ht="14.1" customHeight="1" x14ac:dyDescent="0.2">
      <c r="A8" s="130" t="s">
        <v>113</v>
      </c>
      <c r="B8" s="131"/>
      <c r="C8" s="133" t="s">
        <v>114</v>
      </c>
      <c r="D8" s="130" t="s">
        <v>115</v>
      </c>
      <c r="E8" s="130" t="s">
        <v>116</v>
      </c>
      <c r="F8" s="130" t="s">
        <v>117</v>
      </c>
    </row>
    <row r="9" spans="1:7" ht="17.25" customHeight="1" x14ac:dyDescent="0.35">
      <c r="A9" s="135" t="s">
        <v>118</v>
      </c>
      <c r="B9" s="135" t="s">
        <v>119</v>
      </c>
      <c r="C9" s="135" t="s">
        <v>120</v>
      </c>
      <c r="D9" s="136" t="s">
        <v>114</v>
      </c>
      <c r="E9" s="137" t="s">
        <v>121</v>
      </c>
      <c r="F9" s="137" t="s">
        <v>122</v>
      </c>
    </row>
    <row r="10" spans="1:7" ht="14.1" customHeight="1" x14ac:dyDescent="0.2">
      <c r="A10" s="138"/>
      <c r="B10" s="138"/>
      <c r="C10" s="138"/>
      <c r="D10" s="138" t="s">
        <v>123</v>
      </c>
      <c r="E10" s="138" t="s">
        <v>124</v>
      </c>
      <c r="F10" s="138" t="s">
        <v>124</v>
      </c>
    </row>
    <row r="11" spans="1:7" ht="14.1" customHeight="1" x14ac:dyDescent="0.2">
      <c r="A11" s="140"/>
      <c r="B11" s="141" t="s">
        <v>125</v>
      </c>
      <c r="C11" s="142"/>
      <c r="D11" s="143"/>
      <c r="E11" s="144"/>
      <c r="F11" s="143"/>
    </row>
    <row r="12" spans="1:7" ht="14.1" customHeight="1" x14ac:dyDescent="0.2">
      <c r="A12" s="140"/>
      <c r="B12" s="145"/>
      <c r="C12" s="142"/>
      <c r="D12" s="143"/>
      <c r="E12" s="144"/>
      <c r="F12" s="143"/>
    </row>
    <row r="13" spans="1:7" ht="14.1" customHeight="1" x14ac:dyDescent="0.2">
      <c r="A13" s="140"/>
      <c r="B13" s="145" t="s">
        <v>126</v>
      </c>
      <c r="C13" s="142"/>
      <c r="D13" s="143"/>
      <c r="E13" s="144"/>
      <c r="F13" s="143"/>
    </row>
    <row r="14" spans="1:7" ht="14.1" customHeight="1" x14ac:dyDescent="0.2">
      <c r="A14" s="140">
        <v>310000</v>
      </c>
      <c r="B14" s="143" t="s">
        <v>127</v>
      </c>
      <c r="C14" s="133" t="s">
        <v>128</v>
      </c>
      <c r="D14" s="134" t="s">
        <v>128</v>
      </c>
      <c r="E14" s="142">
        <v>0</v>
      </c>
      <c r="F14" s="133">
        <v>0</v>
      </c>
    </row>
    <row r="15" spans="1:7" ht="14.1" customHeight="1" x14ac:dyDescent="0.2">
      <c r="A15" s="140">
        <v>311000</v>
      </c>
      <c r="B15" s="143" t="s">
        <v>129</v>
      </c>
      <c r="C15" s="146" t="s">
        <v>130</v>
      </c>
      <c r="D15" s="140">
        <v>50</v>
      </c>
      <c r="E15" s="138">
        <v>-50</v>
      </c>
      <c r="F15" s="147">
        <f>ROUND((100-E15)/D15,2)</f>
        <v>3</v>
      </c>
      <c r="G15" s="148"/>
    </row>
    <row r="16" spans="1:7" ht="14.1" customHeight="1" x14ac:dyDescent="0.2">
      <c r="A16" s="140">
        <v>312000</v>
      </c>
      <c r="B16" s="143" t="s">
        <v>131</v>
      </c>
      <c r="C16" s="146" t="s">
        <v>132</v>
      </c>
      <c r="D16" s="140">
        <v>25</v>
      </c>
      <c r="E16" s="138">
        <v>-55</v>
      </c>
      <c r="F16" s="147">
        <f>ROUND((100-E16)/D16,2)</f>
        <v>6.2</v>
      </c>
      <c r="G16" s="148"/>
    </row>
    <row r="17" spans="1:7" ht="14.1" customHeight="1" x14ac:dyDescent="0.2">
      <c r="A17" s="140">
        <v>314000</v>
      </c>
      <c r="B17" s="143" t="s">
        <v>133</v>
      </c>
      <c r="C17" s="146" t="s">
        <v>134</v>
      </c>
      <c r="D17" s="140">
        <v>35</v>
      </c>
      <c r="E17" s="138">
        <v>-40</v>
      </c>
      <c r="F17" s="147">
        <f>ROUND((100-E17)/D17,2)</f>
        <v>4</v>
      </c>
      <c r="G17" s="148"/>
    </row>
    <row r="18" spans="1:7" ht="14.1" customHeight="1" x14ac:dyDescent="0.2">
      <c r="A18" s="140">
        <v>315000</v>
      </c>
      <c r="B18" s="143" t="s">
        <v>135</v>
      </c>
      <c r="C18" s="146" t="s">
        <v>136</v>
      </c>
      <c r="D18" s="140">
        <v>30</v>
      </c>
      <c r="E18" s="138">
        <v>-40</v>
      </c>
      <c r="F18" s="147">
        <f>ROUND((100-E18)/D18,2)</f>
        <v>4.67</v>
      </c>
      <c r="G18" s="148"/>
    </row>
    <row r="19" spans="1:7" ht="14.1" customHeight="1" x14ac:dyDescent="0.2">
      <c r="A19" s="140">
        <v>316000</v>
      </c>
      <c r="B19" s="149" t="s">
        <v>137</v>
      </c>
      <c r="C19" s="146" t="s">
        <v>130</v>
      </c>
      <c r="D19" s="140">
        <v>35</v>
      </c>
      <c r="E19" s="138">
        <v>-25</v>
      </c>
      <c r="F19" s="147">
        <f>ROUND((100-E19)/D19,2)</f>
        <v>3.57</v>
      </c>
      <c r="G19" s="148"/>
    </row>
    <row r="20" spans="1:7" ht="14.1" customHeight="1" x14ac:dyDescent="0.35">
      <c r="A20" s="140"/>
      <c r="B20" s="143"/>
      <c r="C20" s="135"/>
      <c r="D20" s="140"/>
      <c r="E20" s="150"/>
      <c r="F20" s="147"/>
      <c r="G20" s="148"/>
    </row>
    <row r="21" spans="1:7" ht="14.1" customHeight="1" x14ac:dyDescent="0.2">
      <c r="A21" s="140"/>
      <c r="B21" s="145" t="s">
        <v>138</v>
      </c>
      <c r="C21" s="133"/>
      <c r="D21" s="140"/>
      <c r="E21" s="151"/>
      <c r="F21" s="140"/>
      <c r="G21" s="148"/>
    </row>
    <row r="22" spans="1:7" ht="14.1" customHeight="1" x14ac:dyDescent="0.2">
      <c r="A22" s="140">
        <v>340100</v>
      </c>
      <c r="B22" s="143" t="s">
        <v>127</v>
      </c>
      <c r="C22" s="133" t="s">
        <v>128</v>
      </c>
      <c r="D22" s="134" t="s">
        <v>128</v>
      </c>
      <c r="E22" s="142">
        <v>0</v>
      </c>
      <c r="F22" s="133">
        <v>0</v>
      </c>
      <c r="G22" s="148"/>
    </row>
    <row r="23" spans="1:7" ht="14.1" customHeight="1" x14ac:dyDescent="0.2">
      <c r="A23" s="140">
        <v>341000</v>
      </c>
      <c r="B23" s="143" t="s">
        <v>129</v>
      </c>
      <c r="C23" s="146" t="s">
        <v>139</v>
      </c>
      <c r="D23" s="140">
        <v>30</v>
      </c>
      <c r="E23" s="138">
        <v>-20</v>
      </c>
      <c r="F23" s="147">
        <f>ROUND((100-E23)/D23,2)</f>
        <v>4</v>
      </c>
      <c r="G23" s="148"/>
    </row>
    <row r="24" spans="1:7" ht="14.1" customHeight="1" x14ac:dyDescent="0.2">
      <c r="A24" s="140">
        <v>342000</v>
      </c>
      <c r="B24" s="149" t="s">
        <v>140</v>
      </c>
      <c r="C24" s="146" t="s">
        <v>139</v>
      </c>
      <c r="D24" s="140">
        <v>30</v>
      </c>
      <c r="E24" s="138">
        <v>-20</v>
      </c>
      <c r="F24" s="147">
        <f>ROUND((100-E24)/D24,2)</f>
        <v>4</v>
      </c>
      <c r="G24" s="148"/>
    </row>
    <row r="25" spans="1:7" ht="14.1" customHeight="1" x14ac:dyDescent="0.2">
      <c r="A25" s="140">
        <v>344000</v>
      </c>
      <c r="B25" s="143" t="s">
        <v>141</v>
      </c>
      <c r="C25" s="146" t="s">
        <v>139</v>
      </c>
      <c r="D25" s="140">
        <v>30</v>
      </c>
      <c r="E25" s="138">
        <v>-20</v>
      </c>
      <c r="F25" s="147">
        <f>ROUND((100-E25)/D25,2)</f>
        <v>4</v>
      </c>
      <c r="G25" s="148"/>
    </row>
    <row r="26" spans="1:7" ht="14.1" customHeight="1" x14ac:dyDescent="0.2">
      <c r="A26" s="140">
        <v>345000</v>
      </c>
      <c r="B26" s="143" t="s">
        <v>135</v>
      </c>
      <c r="C26" s="146" t="s">
        <v>139</v>
      </c>
      <c r="D26" s="140">
        <v>30</v>
      </c>
      <c r="E26" s="138">
        <v>-20</v>
      </c>
      <c r="F26" s="147">
        <f>ROUND((100-E26)/D26,2)</f>
        <v>4</v>
      </c>
      <c r="G26" s="148"/>
    </row>
    <row r="27" spans="1:7" ht="14.1" customHeight="1" x14ac:dyDescent="0.35">
      <c r="A27" s="140"/>
      <c r="B27" s="143"/>
      <c r="C27" s="135"/>
      <c r="D27" s="140"/>
      <c r="E27" s="150"/>
      <c r="F27" s="147"/>
      <c r="G27" s="148"/>
    </row>
    <row r="28" spans="1:7" ht="14.1" customHeight="1" x14ac:dyDescent="0.2">
      <c r="A28" s="140"/>
      <c r="B28" s="145" t="s">
        <v>142</v>
      </c>
      <c r="C28" s="133"/>
      <c r="D28" s="140"/>
      <c r="E28" s="151"/>
      <c r="F28" s="140"/>
      <c r="G28" s="148"/>
    </row>
    <row r="29" spans="1:7" ht="14.1" customHeight="1" x14ac:dyDescent="0.2">
      <c r="A29" s="140">
        <v>350100</v>
      </c>
      <c r="B29" s="143" t="s">
        <v>127</v>
      </c>
      <c r="C29" s="133" t="s">
        <v>128</v>
      </c>
      <c r="D29" s="134" t="s">
        <v>128</v>
      </c>
      <c r="E29" s="134" t="s">
        <v>128</v>
      </c>
      <c r="F29" s="133">
        <v>0</v>
      </c>
      <c r="G29" s="148"/>
    </row>
    <row r="30" spans="1:7" ht="14.1" customHeight="1" x14ac:dyDescent="0.2">
      <c r="A30" s="140">
        <v>352000</v>
      </c>
      <c r="B30" s="143" t="s">
        <v>129</v>
      </c>
      <c r="C30" s="146" t="s">
        <v>143</v>
      </c>
      <c r="D30" s="140">
        <v>75</v>
      </c>
      <c r="E30" s="138">
        <v>-35</v>
      </c>
      <c r="F30" s="147">
        <f t="shared" ref="F30:F38" si="0">ROUND((100-E30)/D30,2)</f>
        <v>1.8</v>
      </c>
      <c r="G30" s="148"/>
    </row>
    <row r="31" spans="1:7" ht="14.1" customHeight="1" x14ac:dyDescent="0.2">
      <c r="A31" s="140">
        <v>353000</v>
      </c>
      <c r="B31" s="143" t="s">
        <v>144</v>
      </c>
      <c r="C31" s="146" t="s">
        <v>134</v>
      </c>
      <c r="D31" s="140">
        <v>50</v>
      </c>
      <c r="E31" s="138">
        <v>-25</v>
      </c>
      <c r="F31" s="147">
        <f t="shared" si="0"/>
        <v>2.5</v>
      </c>
      <c r="G31" s="148"/>
    </row>
    <row r="32" spans="1:7" ht="14.1" customHeight="1" x14ac:dyDescent="0.2">
      <c r="A32" s="140">
        <v>354000</v>
      </c>
      <c r="B32" s="143" t="s">
        <v>145</v>
      </c>
      <c r="C32" s="146" t="s">
        <v>139</v>
      </c>
      <c r="D32" s="140">
        <v>55</v>
      </c>
      <c r="E32" s="138">
        <v>-40</v>
      </c>
      <c r="F32" s="147">
        <f t="shared" si="0"/>
        <v>2.5499999999999998</v>
      </c>
      <c r="G32" s="148"/>
    </row>
    <row r="33" spans="1:7" ht="14.1" customHeight="1" x14ac:dyDescent="0.2">
      <c r="A33" s="140">
        <v>356000</v>
      </c>
      <c r="B33" s="143" t="s">
        <v>146</v>
      </c>
      <c r="C33" s="146" t="s">
        <v>143</v>
      </c>
      <c r="D33" s="140">
        <v>45</v>
      </c>
      <c r="E33" s="138">
        <v>-35</v>
      </c>
      <c r="F33" s="147">
        <f t="shared" si="0"/>
        <v>3</v>
      </c>
      <c r="G33" s="148"/>
    </row>
    <row r="34" spans="1:7" ht="14.1" customHeight="1" x14ac:dyDescent="0.2">
      <c r="A34" s="140">
        <v>303090</v>
      </c>
      <c r="B34" s="143" t="s">
        <v>147</v>
      </c>
      <c r="C34" s="150" t="s">
        <v>148</v>
      </c>
      <c r="D34" s="140">
        <v>5</v>
      </c>
      <c r="E34" s="142">
        <v>0</v>
      </c>
      <c r="F34" s="152">
        <f>ROUND((100-E34)/D34,2)</f>
        <v>20</v>
      </c>
      <c r="G34" s="148"/>
    </row>
    <row r="35" spans="1:7" ht="14.1" customHeight="1" x14ac:dyDescent="0.2">
      <c r="A35" s="140">
        <v>357100</v>
      </c>
      <c r="B35" s="149" t="s">
        <v>149</v>
      </c>
      <c r="C35" s="133">
        <v>0</v>
      </c>
      <c r="D35" s="134" t="s">
        <v>128</v>
      </c>
      <c r="E35" s="153">
        <v>0</v>
      </c>
      <c r="F35" s="133">
        <v>0</v>
      </c>
      <c r="G35" s="148"/>
    </row>
    <row r="36" spans="1:7" ht="14.1" customHeight="1" x14ac:dyDescent="0.2">
      <c r="A36" s="140">
        <v>357000</v>
      </c>
      <c r="B36" s="143" t="s">
        <v>150</v>
      </c>
      <c r="C36" s="146" t="s">
        <v>151</v>
      </c>
      <c r="D36" s="140">
        <v>65</v>
      </c>
      <c r="E36" s="138">
        <v>-20</v>
      </c>
      <c r="F36" s="147">
        <f t="shared" si="0"/>
        <v>1.85</v>
      </c>
      <c r="G36" s="148"/>
    </row>
    <row r="37" spans="1:7" ht="14.1" customHeight="1" x14ac:dyDescent="0.2">
      <c r="A37" s="140">
        <v>357200</v>
      </c>
      <c r="B37" s="149" t="s">
        <v>152</v>
      </c>
      <c r="C37" s="146" t="s">
        <v>151</v>
      </c>
      <c r="D37" s="140">
        <v>65</v>
      </c>
      <c r="E37" s="138">
        <v>-20</v>
      </c>
      <c r="F37" s="147">
        <f t="shared" si="0"/>
        <v>1.85</v>
      </c>
      <c r="G37" s="148"/>
    </row>
    <row r="38" spans="1:7" ht="14.1" customHeight="1" x14ac:dyDescent="0.2">
      <c r="A38" s="140">
        <v>358000</v>
      </c>
      <c r="B38" s="149" t="s">
        <v>153</v>
      </c>
      <c r="C38" s="146" t="s">
        <v>154</v>
      </c>
      <c r="D38" s="140">
        <v>60</v>
      </c>
      <c r="E38" s="138">
        <v>-15</v>
      </c>
      <c r="F38" s="147">
        <f t="shared" si="0"/>
        <v>1.92</v>
      </c>
      <c r="G38" s="148"/>
    </row>
    <row r="39" spans="1:7" ht="14.1" customHeight="1" x14ac:dyDescent="0.2">
      <c r="A39" s="140"/>
      <c r="B39" s="143"/>
      <c r="C39" s="133"/>
      <c r="D39" s="140"/>
      <c r="E39" s="150"/>
      <c r="F39" s="147"/>
      <c r="G39" s="148"/>
    </row>
    <row r="40" spans="1:7" ht="14.1" customHeight="1" x14ac:dyDescent="0.2">
      <c r="A40" s="140"/>
      <c r="B40" s="145" t="s">
        <v>155</v>
      </c>
      <c r="C40" s="133"/>
      <c r="D40" s="140"/>
      <c r="E40" s="151"/>
      <c r="F40" s="140"/>
      <c r="G40" s="148"/>
    </row>
    <row r="41" spans="1:7" ht="14.1" customHeight="1" x14ac:dyDescent="0.2">
      <c r="A41" s="140">
        <v>360100</v>
      </c>
      <c r="B41" s="143" t="s">
        <v>127</v>
      </c>
      <c r="C41" s="133" t="s">
        <v>128</v>
      </c>
      <c r="D41" s="134" t="s">
        <v>128</v>
      </c>
      <c r="E41" s="142">
        <v>0</v>
      </c>
      <c r="F41" s="133">
        <v>0</v>
      </c>
      <c r="G41" s="148"/>
    </row>
    <row r="42" spans="1:7" ht="14.1" customHeight="1" x14ac:dyDescent="0.2">
      <c r="A42" s="140">
        <v>360000</v>
      </c>
      <c r="B42" s="143" t="s">
        <v>156</v>
      </c>
      <c r="C42" s="150" t="s">
        <v>148</v>
      </c>
      <c r="D42" s="140">
        <v>50</v>
      </c>
      <c r="E42" s="142">
        <v>0</v>
      </c>
      <c r="F42" s="152">
        <f t="shared" ref="F42:F51" si="1">ROUND((100-E42)/D42,2)</f>
        <v>2</v>
      </c>
      <c r="G42" s="148"/>
    </row>
    <row r="43" spans="1:7" ht="14.1" customHeight="1" x14ac:dyDescent="0.2">
      <c r="A43" s="140">
        <v>361000</v>
      </c>
      <c r="B43" s="143" t="s">
        <v>129</v>
      </c>
      <c r="C43" s="146" t="s">
        <v>134</v>
      </c>
      <c r="D43" s="140">
        <v>50</v>
      </c>
      <c r="E43" s="138">
        <v>-50</v>
      </c>
      <c r="F43" s="147">
        <f t="shared" si="1"/>
        <v>3</v>
      </c>
      <c r="G43" s="148"/>
    </row>
    <row r="44" spans="1:7" ht="14.1" customHeight="1" x14ac:dyDescent="0.25">
      <c r="A44" s="188">
        <v>362000</v>
      </c>
      <c r="B44" s="189" t="s">
        <v>144</v>
      </c>
      <c r="C44" s="190" t="s">
        <v>157</v>
      </c>
      <c r="D44" s="188">
        <v>50</v>
      </c>
      <c r="E44" s="191">
        <v>-25</v>
      </c>
      <c r="F44" s="192">
        <f>ROUND((100-E44)/D44,2)</f>
        <v>2.5</v>
      </c>
      <c r="G44" s="284" t="s">
        <v>254</v>
      </c>
    </row>
    <row r="45" spans="1:7" ht="14.1" customHeight="1" x14ac:dyDescent="0.2">
      <c r="A45" s="140">
        <v>364000</v>
      </c>
      <c r="B45" s="143" t="s">
        <v>158</v>
      </c>
      <c r="C45" s="154" t="s">
        <v>136</v>
      </c>
      <c r="D45" s="140">
        <v>60</v>
      </c>
      <c r="E45" s="138">
        <v>-100</v>
      </c>
      <c r="F45" s="147">
        <f t="shared" si="1"/>
        <v>3.33</v>
      </c>
      <c r="G45" s="148"/>
    </row>
    <row r="46" spans="1:7" ht="14.1" customHeight="1" x14ac:dyDescent="0.2">
      <c r="A46" s="140">
        <v>303010</v>
      </c>
      <c r="B46" s="143" t="s">
        <v>159</v>
      </c>
      <c r="C46" s="140" t="s">
        <v>148</v>
      </c>
      <c r="D46" s="140">
        <v>5</v>
      </c>
      <c r="E46" s="153">
        <v>0</v>
      </c>
      <c r="F46" s="147">
        <f t="shared" si="1"/>
        <v>20</v>
      </c>
      <c r="G46" s="148"/>
    </row>
    <row r="47" spans="1:7" ht="14.1" customHeight="1" x14ac:dyDescent="0.2">
      <c r="A47" s="140">
        <v>303015</v>
      </c>
      <c r="B47" s="149" t="s">
        <v>160</v>
      </c>
      <c r="C47" s="140" t="s">
        <v>148</v>
      </c>
      <c r="D47" s="140">
        <v>15</v>
      </c>
      <c r="E47" s="153">
        <v>0</v>
      </c>
      <c r="F47" s="147">
        <f t="shared" si="1"/>
        <v>6.67</v>
      </c>
      <c r="G47" s="148"/>
    </row>
    <row r="48" spans="1:7" ht="14.1" customHeight="1" x14ac:dyDescent="0.2">
      <c r="A48" s="140">
        <v>365000</v>
      </c>
      <c r="B48" s="143" t="s">
        <v>146</v>
      </c>
      <c r="C48" s="154" t="s">
        <v>136</v>
      </c>
      <c r="D48" s="140">
        <v>70</v>
      </c>
      <c r="E48" s="138">
        <v>-55</v>
      </c>
      <c r="F48" s="147">
        <f t="shared" si="1"/>
        <v>2.21</v>
      </c>
      <c r="G48" s="148"/>
    </row>
    <row r="49" spans="1:7" ht="14.1" customHeight="1" x14ac:dyDescent="0.2">
      <c r="A49" s="140">
        <v>366000</v>
      </c>
      <c r="B49" s="143" t="s">
        <v>150</v>
      </c>
      <c r="C49" s="154" t="s">
        <v>161</v>
      </c>
      <c r="D49" s="140">
        <v>85</v>
      </c>
      <c r="E49" s="138">
        <v>-40</v>
      </c>
      <c r="F49" s="147">
        <f t="shared" si="1"/>
        <v>1.65</v>
      </c>
      <c r="G49" s="148"/>
    </row>
    <row r="50" spans="1:7" ht="14.1" customHeight="1" x14ac:dyDescent="0.2">
      <c r="A50" s="140">
        <v>366100</v>
      </c>
      <c r="B50" s="149" t="s">
        <v>162</v>
      </c>
      <c r="C50" s="154" t="s">
        <v>161</v>
      </c>
      <c r="D50" s="140">
        <v>85</v>
      </c>
      <c r="E50" s="138">
        <v>-40</v>
      </c>
      <c r="F50" s="147">
        <f t="shared" si="1"/>
        <v>1.65</v>
      </c>
      <c r="G50" s="148"/>
    </row>
    <row r="51" spans="1:7" ht="14.1" customHeight="1" x14ac:dyDescent="0.2">
      <c r="A51" s="140">
        <v>367000</v>
      </c>
      <c r="B51" s="149" t="s">
        <v>153</v>
      </c>
      <c r="C51" s="154" t="s">
        <v>132</v>
      </c>
      <c r="D51" s="140">
        <v>50</v>
      </c>
      <c r="E51" s="138">
        <v>-70</v>
      </c>
      <c r="F51" s="147">
        <f t="shared" si="1"/>
        <v>3.4</v>
      </c>
      <c r="G51" s="148"/>
    </row>
    <row r="52" spans="1:7" ht="14.1" customHeight="1" x14ac:dyDescent="0.2">
      <c r="A52" s="140">
        <v>368000</v>
      </c>
      <c r="B52" s="149" t="s">
        <v>163</v>
      </c>
      <c r="C52" s="146" t="s">
        <v>164</v>
      </c>
      <c r="D52" s="140">
        <v>35</v>
      </c>
      <c r="E52" s="138">
        <v>-20</v>
      </c>
      <c r="F52" s="147">
        <f>ROUND((100-E52)/D52,2)</f>
        <v>3.43</v>
      </c>
      <c r="G52" s="148"/>
    </row>
    <row r="53" spans="1:7" ht="14.1" customHeight="1" x14ac:dyDescent="0.2">
      <c r="A53" s="140">
        <v>368100</v>
      </c>
      <c r="B53" s="143" t="s">
        <v>165</v>
      </c>
      <c r="C53" s="146" t="s">
        <v>166</v>
      </c>
      <c r="D53" s="140">
        <v>35</v>
      </c>
      <c r="E53" s="138">
        <v>-20</v>
      </c>
      <c r="F53" s="147">
        <f>ROUND((100-E53)/D53,2)</f>
        <v>3.43</v>
      </c>
      <c r="G53" s="148"/>
    </row>
    <row r="54" spans="1:7" ht="14.1" customHeight="1" x14ac:dyDescent="0.2">
      <c r="A54" s="140">
        <v>369100</v>
      </c>
      <c r="B54" s="149" t="s">
        <v>167</v>
      </c>
      <c r="C54" s="154" t="s">
        <v>130</v>
      </c>
      <c r="D54" s="140">
        <v>70</v>
      </c>
      <c r="E54" s="138">
        <v>-175</v>
      </c>
      <c r="F54" s="147">
        <f t="shared" ref="F54:F62" si="2">ROUND((100-E54)/D54,2)</f>
        <v>3.93</v>
      </c>
      <c r="G54" s="148"/>
    </row>
    <row r="55" spans="1:7" ht="14.1" customHeight="1" x14ac:dyDescent="0.2">
      <c r="A55" s="140">
        <v>369200</v>
      </c>
      <c r="B55" s="149" t="s">
        <v>168</v>
      </c>
      <c r="C55" s="154" t="s">
        <v>132</v>
      </c>
      <c r="D55" s="140">
        <v>80</v>
      </c>
      <c r="E55" s="138">
        <v>-150</v>
      </c>
      <c r="F55" s="147">
        <f t="shared" si="2"/>
        <v>3.13</v>
      </c>
      <c r="G55" s="148"/>
    </row>
    <row r="56" spans="1:7" ht="14.1" customHeight="1" x14ac:dyDescent="0.2">
      <c r="A56" s="140">
        <v>370100</v>
      </c>
      <c r="B56" s="149" t="s">
        <v>169</v>
      </c>
      <c r="C56" s="154" t="s">
        <v>132</v>
      </c>
      <c r="D56" s="140">
        <v>35</v>
      </c>
      <c r="E56" s="138">
        <v>-5</v>
      </c>
      <c r="F56" s="147">
        <f t="shared" si="2"/>
        <v>3</v>
      </c>
      <c r="G56" s="148"/>
    </row>
    <row r="57" spans="1:7" ht="14.1" customHeight="1" x14ac:dyDescent="0.2">
      <c r="A57" s="140">
        <v>370110</v>
      </c>
      <c r="B57" s="149" t="s">
        <v>170</v>
      </c>
      <c r="C57" s="154" t="s">
        <v>132</v>
      </c>
      <c r="D57" s="140">
        <v>20</v>
      </c>
      <c r="E57" s="138">
        <v>-5</v>
      </c>
      <c r="F57" s="147">
        <f t="shared" si="2"/>
        <v>5.25</v>
      </c>
      <c r="G57" s="148"/>
    </row>
    <row r="58" spans="1:7" ht="14.1" customHeight="1" x14ac:dyDescent="0.2">
      <c r="A58" s="140">
        <v>370200</v>
      </c>
      <c r="B58" s="149" t="s">
        <v>171</v>
      </c>
      <c r="C58" s="150" t="s">
        <v>172</v>
      </c>
      <c r="D58" s="140">
        <v>35</v>
      </c>
      <c r="E58" s="153">
        <v>0</v>
      </c>
      <c r="F58" s="147">
        <f>ROUND((100-E58)/D58,2)</f>
        <v>2.86</v>
      </c>
      <c r="G58" s="148"/>
    </row>
    <row r="59" spans="1:7" ht="14.1" customHeight="1" x14ac:dyDescent="0.2">
      <c r="A59" s="140">
        <v>370210</v>
      </c>
      <c r="B59" s="149" t="s">
        <v>173</v>
      </c>
      <c r="C59" s="150" t="s">
        <v>172</v>
      </c>
      <c r="D59" s="140">
        <v>20</v>
      </c>
      <c r="E59" s="153">
        <v>0</v>
      </c>
      <c r="F59" s="147">
        <f>ROUND((100-E59)/D59,2)</f>
        <v>5</v>
      </c>
      <c r="G59" s="148"/>
    </row>
    <row r="60" spans="1:7" ht="14.1" customHeight="1" x14ac:dyDescent="0.2">
      <c r="A60" s="140">
        <v>371000</v>
      </c>
      <c r="B60" s="149" t="s">
        <v>174</v>
      </c>
      <c r="C60" s="154" t="s">
        <v>130</v>
      </c>
      <c r="D60" s="140">
        <v>70</v>
      </c>
      <c r="E60" s="153">
        <v>0</v>
      </c>
      <c r="F60" s="147">
        <f t="shared" si="2"/>
        <v>1.43</v>
      </c>
      <c r="G60" s="148"/>
    </row>
    <row r="61" spans="1:7" ht="14.1" customHeight="1" x14ac:dyDescent="0.2">
      <c r="A61" s="140">
        <v>373100</v>
      </c>
      <c r="B61" s="149" t="s">
        <v>175</v>
      </c>
      <c r="C61" s="154" t="s">
        <v>176</v>
      </c>
      <c r="D61" s="140">
        <v>55</v>
      </c>
      <c r="E61" s="138">
        <v>-100</v>
      </c>
      <c r="F61" s="147">
        <f t="shared" si="2"/>
        <v>3.64</v>
      </c>
      <c r="G61" s="148"/>
    </row>
    <row r="62" spans="1:7" ht="14.1" customHeight="1" x14ac:dyDescent="0.2">
      <c r="A62" s="140">
        <v>373200</v>
      </c>
      <c r="B62" s="149" t="s">
        <v>177</v>
      </c>
      <c r="C62" s="146" t="s">
        <v>130</v>
      </c>
      <c r="D62" s="140">
        <v>80</v>
      </c>
      <c r="E62" s="138">
        <v>-90</v>
      </c>
      <c r="F62" s="147">
        <f t="shared" si="2"/>
        <v>2.38</v>
      </c>
      <c r="G62" s="148"/>
    </row>
    <row r="63" spans="1:7" ht="14.1" customHeight="1" x14ac:dyDescent="0.35">
      <c r="A63" s="140"/>
      <c r="B63" s="143"/>
      <c r="C63" s="135"/>
      <c r="D63" s="140"/>
      <c r="E63" s="150"/>
      <c r="F63" s="147"/>
      <c r="G63" s="148"/>
    </row>
    <row r="64" spans="1:7" ht="14.1" customHeight="1" x14ac:dyDescent="0.2">
      <c r="A64" s="155"/>
      <c r="B64" s="156" t="s">
        <v>178</v>
      </c>
      <c r="C64" s="157"/>
      <c r="D64" s="157"/>
      <c r="E64" s="157"/>
      <c r="F64" s="157"/>
      <c r="G64" s="148"/>
    </row>
    <row r="65" spans="1:7" ht="14.1" customHeight="1" x14ac:dyDescent="0.2">
      <c r="A65" s="155"/>
      <c r="B65" s="158"/>
      <c r="C65" s="159"/>
      <c r="D65" s="160"/>
      <c r="E65" s="160"/>
      <c r="F65" s="161"/>
      <c r="G65" s="148"/>
    </row>
    <row r="66" spans="1:7" ht="14.1" customHeight="1" x14ac:dyDescent="0.2">
      <c r="A66" s="155"/>
      <c r="B66" s="162" t="s">
        <v>179</v>
      </c>
      <c r="C66" s="159"/>
      <c r="D66" s="160"/>
      <c r="E66" s="160"/>
      <c r="F66" s="161"/>
      <c r="G66" s="148"/>
    </row>
    <row r="67" spans="1:7" ht="14.1" customHeight="1" x14ac:dyDescent="0.2">
      <c r="A67" s="155">
        <v>360000</v>
      </c>
      <c r="B67" s="163" t="s">
        <v>180</v>
      </c>
      <c r="C67" s="133" t="s">
        <v>128</v>
      </c>
      <c r="D67" s="140" t="s">
        <v>128</v>
      </c>
      <c r="E67" s="142">
        <v>0</v>
      </c>
      <c r="F67" s="133">
        <v>0</v>
      </c>
      <c r="G67" s="148"/>
    </row>
    <row r="68" spans="1:7" ht="14.1" customHeight="1" x14ac:dyDescent="0.2">
      <c r="A68" s="155">
        <v>361000</v>
      </c>
      <c r="B68" s="164" t="s">
        <v>181</v>
      </c>
      <c r="C68" s="160" t="s">
        <v>182</v>
      </c>
      <c r="D68" s="140">
        <v>40</v>
      </c>
      <c r="E68" s="138">
        <v>-25</v>
      </c>
      <c r="F68" s="161">
        <f t="shared" ref="F68:F75" si="3">ROUND((100-E68)/D68,2)</f>
        <v>3.13</v>
      </c>
      <c r="G68" s="148"/>
    </row>
    <row r="69" spans="1:7" ht="14.1" customHeight="1" x14ac:dyDescent="0.2">
      <c r="A69" s="155">
        <v>362100</v>
      </c>
      <c r="B69" s="164" t="s">
        <v>183</v>
      </c>
      <c r="C69" s="160" t="s">
        <v>184</v>
      </c>
      <c r="D69" s="140">
        <v>30</v>
      </c>
      <c r="E69" s="138">
        <v>-15</v>
      </c>
      <c r="F69" s="161">
        <f t="shared" si="3"/>
        <v>3.83</v>
      </c>
      <c r="G69" s="148"/>
    </row>
    <row r="70" spans="1:7" ht="14.1" customHeight="1" x14ac:dyDescent="0.2">
      <c r="A70" s="155">
        <v>363000</v>
      </c>
      <c r="B70" s="158" t="s">
        <v>185</v>
      </c>
      <c r="C70" s="160" t="s">
        <v>139</v>
      </c>
      <c r="D70" s="140">
        <v>30</v>
      </c>
      <c r="E70" s="138">
        <v>-15</v>
      </c>
      <c r="F70" s="161">
        <f t="shared" si="3"/>
        <v>3.83</v>
      </c>
      <c r="G70" s="148"/>
    </row>
    <row r="71" spans="1:7" ht="14.1" customHeight="1" x14ac:dyDescent="0.2">
      <c r="A71" s="155">
        <v>363100</v>
      </c>
      <c r="B71" s="158" t="s">
        <v>186</v>
      </c>
      <c r="C71" s="165" t="s">
        <v>139</v>
      </c>
      <c r="D71" s="140">
        <v>30</v>
      </c>
      <c r="E71" s="138">
        <v>-15</v>
      </c>
      <c r="F71" s="161">
        <f t="shared" si="3"/>
        <v>3.83</v>
      </c>
      <c r="G71" s="148"/>
    </row>
    <row r="72" spans="1:7" s="166" customFormat="1" ht="14.1" customHeight="1" x14ac:dyDescent="0.2">
      <c r="A72" s="155">
        <v>363200</v>
      </c>
      <c r="B72" s="158" t="s">
        <v>187</v>
      </c>
      <c r="C72" s="165" t="s">
        <v>139</v>
      </c>
      <c r="D72" s="140">
        <v>30</v>
      </c>
      <c r="E72" s="138">
        <v>-15</v>
      </c>
      <c r="F72" s="161">
        <f t="shared" si="3"/>
        <v>3.83</v>
      </c>
      <c r="G72" s="148"/>
    </row>
    <row r="73" spans="1:7" s="166" customFormat="1" ht="14.1" customHeight="1" x14ac:dyDescent="0.2">
      <c r="A73" s="155">
        <v>363300</v>
      </c>
      <c r="B73" s="164" t="s">
        <v>188</v>
      </c>
      <c r="C73" s="165" t="s">
        <v>139</v>
      </c>
      <c r="D73" s="140">
        <v>30</v>
      </c>
      <c r="E73" s="138">
        <v>-15</v>
      </c>
      <c r="F73" s="161">
        <f t="shared" si="3"/>
        <v>3.83</v>
      </c>
      <c r="G73" s="148"/>
    </row>
    <row r="74" spans="1:7" s="166" customFormat="1" ht="14.1" customHeight="1" x14ac:dyDescent="0.2">
      <c r="A74" s="155">
        <v>363400</v>
      </c>
      <c r="B74" s="164" t="s">
        <v>189</v>
      </c>
      <c r="C74" s="165" t="s">
        <v>139</v>
      </c>
      <c r="D74" s="140">
        <v>30</v>
      </c>
      <c r="E74" s="138">
        <v>-15</v>
      </c>
      <c r="F74" s="161">
        <f t="shared" si="3"/>
        <v>3.83</v>
      </c>
      <c r="G74" s="148"/>
    </row>
    <row r="75" spans="1:7" s="166" customFormat="1" ht="14.1" customHeight="1" x14ac:dyDescent="0.2">
      <c r="A75" s="155">
        <v>363500</v>
      </c>
      <c r="B75" s="158" t="s">
        <v>190</v>
      </c>
      <c r="C75" s="165" t="s">
        <v>139</v>
      </c>
      <c r="D75" s="140">
        <v>30</v>
      </c>
      <c r="E75" s="138">
        <v>-15</v>
      </c>
      <c r="F75" s="161">
        <f t="shared" si="3"/>
        <v>3.83</v>
      </c>
      <c r="G75" s="148"/>
    </row>
    <row r="76" spans="1:7" ht="14.1" customHeight="1" x14ac:dyDescent="0.2">
      <c r="A76" s="155"/>
      <c r="B76" s="158"/>
      <c r="C76" s="160"/>
      <c r="D76" s="140"/>
      <c r="E76" s="138"/>
      <c r="F76" s="161"/>
    </row>
    <row r="77" spans="1:7" ht="14.1" customHeight="1" x14ac:dyDescent="0.2">
      <c r="A77" s="155"/>
      <c r="B77" s="156" t="s">
        <v>142</v>
      </c>
      <c r="C77" s="165"/>
      <c r="D77" s="140"/>
      <c r="E77" s="138"/>
      <c r="F77" s="167"/>
    </row>
    <row r="78" spans="1:7" ht="14.1" customHeight="1" x14ac:dyDescent="0.2">
      <c r="A78" s="155">
        <v>365100</v>
      </c>
      <c r="B78" s="158" t="s">
        <v>127</v>
      </c>
      <c r="C78" s="133" t="s">
        <v>128</v>
      </c>
      <c r="D78" s="140" t="s">
        <v>128</v>
      </c>
      <c r="E78" s="142">
        <v>0</v>
      </c>
      <c r="F78" s="133">
        <v>0</v>
      </c>
    </row>
    <row r="79" spans="1:7" ht="14.1" customHeight="1" x14ac:dyDescent="0.2">
      <c r="A79" s="155">
        <v>366000</v>
      </c>
      <c r="B79" s="164" t="s">
        <v>191</v>
      </c>
      <c r="C79" s="168" t="s">
        <v>157</v>
      </c>
      <c r="D79" s="140">
        <v>40</v>
      </c>
      <c r="E79" s="138">
        <v>-50</v>
      </c>
      <c r="F79" s="161">
        <f>ROUND((100-E79)/D79,2)</f>
        <v>3.75</v>
      </c>
    </row>
    <row r="80" spans="1:7" ht="14.1" customHeight="1" x14ac:dyDescent="0.2">
      <c r="A80" s="155">
        <v>367100</v>
      </c>
      <c r="B80" s="169" t="s">
        <v>192</v>
      </c>
      <c r="C80" s="168" t="s">
        <v>143</v>
      </c>
      <c r="D80" s="140">
        <v>85</v>
      </c>
      <c r="E80" s="138">
        <v>-60</v>
      </c>
      <c r="F80" s="161">
        <f>ROUND((100-E80)/D80,2)</f>
        <v>1.88</v>
      </c>
    </row>
    <row r="81" spans="1:6" ht="14.1" customHeight="1" x14ac:dyDescent="0.2">
      <c r="A81" s="155">
        <v>367200</v>
      </c>
      <c r="B81" s="169" t="s">
        <v>193</v>
      </c>
      <c r="C81" s="170" t="s">
        <v>130</v>
      </c>
      <c r="D81" s="140">
        <v>75</v>
      </c>
      <c r="E81" s="138">
        <v>-100</v>
      </c>
      <c r="F81" s="167">
        <f>ROUND((100-E81)/D81,2)</f>
        <v>2.67</v>
      </c>
    </row>
    <row r="82" spans="1:6" ht="14.1" customHeight="1" x14ac:dyDescent="0.2">
      <c r="A82" s="155">
        <v>367300</v>
      </c>
      <c r="B82" s="169" t="s">
        <v>194</v>
      </c>
      <c r="C82" s="165" t="s">
        <v>195</v>
      </c>
      <c r="D82" s="140">
        <v>85</v>
      </c>
      <c r="E82" s="138">
        <v>-80</v>
      </c>
      <c r="F82" s="167">
        <f>ROUND((100-E82)/D82,2)</f>
        <v>2.12</v>
      </c>
    </row>
    <row r="83" spans="1:6" ht="14.1" customHeight="1" x14ac:dyDescent="0.2">
      <c r="A83" s="155">
        <v>367400</v>
      </c>
      <c r="B83" s="164" t="s">
        <v>196</v>
      </c>
      <c r="C83" s="133" t="s">
        <v>128</v>
      </c>
      <c r="D83" s="140" t="s">
        <v>128</v>
      </c>
      <c r="E83" s="142">
        <v>0</v>
      </c>
      <c r="F83" s="133">
        <v>0</v>
      </c>
    </row>
    <row r="84" spans="1:6" ht="14.1" customHeight="1" x14ac:dyDescent="0.2">
      <c r="A84" s="155">
        <v>368000</v>
      </c>
      <c r="B84" s="164" t="s">
        <v>197</v>
      </c>
      <c r="C84" s="165" t="s">
        <v>139</v>
      </c>
      <c r="D84" s="140">
        <v>15</v>
      </c>
      <c r="E84" s="138">
        <v>-5</v>
      </c>
      <c r="F84" s="167">
        <f>ROUND((100-E84)/D84,2)</f>
        <v>7</v>
      </c>
    </row>
    <row r="85" spans="1:6" ht="14.1" customHeight="1" x14ac:dyDescent="0.2">
      <c r="A85" s="155">
        <v>369000</v>
      </c>
      <c r="B85" s="164" t="s">
        <v>198</v>
      </c>
      <c r="C85" s="170" t="s">
        <v>130</v>
      </c>
      <c r="D85" s="140">
        <v>65</v>
      </c>
      <c r="E85" s="138">
        <v>-35</v>
      </c>
      <c r="F85" s="167">
        <f>ROUND((100-E85)/D85,2)</f>
        <v>2.08</v>
      </c>
    </row>
    <row r="86" spans="1:6" ht="14.1" customHeight="1" x14ac:dyDescent="0.2">
      <c r="A86" s="155"/>
      <c r="B86" s="158"/>
      <c r="C86" s="165"/>
      <c r="D86" s="140"/>
      <c r="E86" s="138"/>
      <c r="F86" s="167"/>
    </row>
    <row r="87" spans="1:6" ht="14.1" customHeight="1" x14ac:dyDescent="0.2">
      <c r="A87" s="155"/>
      <c r="B87" s="156" t="s">
        <v>155</v>
      </c>
      <c r="C87" s="165"/>
      <c r="D87" s="140"/>
      <c r="E87" s="138"/>
      <c r="F87" s="167"/>
    </row>
    <row r="88" spans="1:6" ht="14.1" customHeight="1" x14ac:dyDescent="0.2">
      <c r="A88" s="171">
        <v>376120</v>
      </c>
      <c r="B88" s="158" t="s">
        <v>192</v>
      </c>
      <c r="C88" s="170" t="s">
        <v>143</v>
      </c>
      <c r="D88" s="140">
        <v>85</v>
      </c>
      <c r="E88" s="138">
        <v>-60</v>
      </c>
      <c r="F88" s="167">
        <f>ROUND((100-E88)/D88,2)</f>
        <v>1.88</v>
      </c>
    </row>
    <row r="89" spans="1:6" ht="14.1" customHeight="1" x14ac:dyDescent="0.2">
      <c r="A89" s="171">
        <v>376130</v>
      </c>
      <c r="B89" s="164" t="s">
        <v>196</v>
      </c>
      <c r="C89" s="133" t="s">
        <v>128</v>
      </c>
      <c r="D89" s="140" t="s">
        <v>128</v>
      </c>
      <c r="E89" s="142">
        <v>0</v>
      </c>
      <c r="F89" s="133">
        <v>0</v>
      </c>
    </row>
    <row r="90" spans="1:6" ht="14.1" customHeight="1" x14ac:dyDescent="0.2">
      <c r="A90" s="171">
        <v>376110</v>
      </c>
      <c r="B90" s="158" t="s">
        <v>199</v>
      </c>
      <c r="C90" s="170" t="s">
        <v>130</v>
      </c>
      <c r="D90" s="140">
        <v>75</v>
      </c>
      <c r="E90" s="138">
        <v>-100</v>
      </c>
      <c r="F90" s="167">
        <f>ROUND((100-E90)/D90,2)</f>
        <v>2.67</v>
      </c>
    </row>
    <row r="91" spans="1:6" ht="14.1" customHeight="1" x14ac:dyDescent="0.2">
      <c r="A91" s="171">
        <v>376140</v>
      </c>
      <c r="B91" s="164" t="s">
        <v>200</v>
      </c>
      <c r="C91" s="133" t="s">
        <v>128</v>
      </c>
      <c r="D91" s="140" t="s">
        <v>128</v>
      </c>
      <c r="E91" s="142">
        <v>0</v>
      </c>
      <c r="F91" s="133">
        <v>0</v>
      </c>
    </row>
    <row r="92" spans="1:6" ht="14.1" customHeight="1" x14ac:dyDescent="0.2">
      <c r="A92" s="171">
        <v>380100</v>
      </c>
      <c r="B92" s="158" t="s">
        <v>201</v>
      </c>
      <c r="C92" s="170" t="s">
        <v>132</v>
      </c>
      <c r="D92" s="140">
        <v>65</v>
      </c>
      <c r="E92" s="138">
        <v>-30</v>
      </c>
      <c r="F92" s="167">
        <f t="shared" ref="F92:F98" si="4">ROUND((100-E92)/D92,2)</f>
        <v>2</v>
      </c>
    </row>
    <row r="93" spans="1:6" ht="14.1" customHeight="1" x14ac:dyDescent="0.2">
      <c r="A93" s="171">
        <v>380200</v>
      </c>
      <c r="B93" s="164" t="s">
        <v>202</v>
      </c>
      <c r="C93" s="133" t="s">
        <v>128</v>
      </c>
      <c r="D93" s="140" t="s">
        <v>128</v>
      </c>
      <c r="E93" s="142">
        <v>0</v>
      </c>
      <c r="F93" s="133">
        <v>0</v>
      </c>
    </row>
    <row r="94" spans="1:6" ht="14.1" customHeight="1" x14ac:dyDescent="0.2">
      <c r="A94" s="155">
        <v>381000</v>
      </c>
      <c r="B94" s="158" t="s">
        <v>203</v>
      </c>
      <c r="C94" s="165" t="s">
        <v>166</v>
      </c>
      <c r="D94" s="140">
        <v>40</v>
      </c>
      <c r="E94" s="138">
        <v>-10</v>
      </c>
      <c r="F94" s="167">
        <f t="shared" si="4"/>
        <v>2.75</v>
      </c>
    </row>
    <row r="95" spans="1:6" ht="14.1" customHeight="1" x14ac:dyDescent="0.2">
      <c r="A95" s="155">
        <v>382000</v>
      </c>
      <c r="B95" s="158" t="s">
        <v>204</v>
      </c>
      <c r="C95" s="150" t="s">
        <v>205</v>
      </c>
      <c r="D95" s="140">
        <v>40</v>
      </c>
      <c r="E95" s="142">
        <v>0</v>
      </c>
      <c r="F95" s="161">
        <f t="shared" si="4"/>
        <v>2.5</v>
      </c>
    </row>
    <row r="96" spans="1:6" ht="14.1" customHeight="1" x14ac:dyDescent="0.2">
      <c r="A96" s="155">
        <v>383000</v>
      </c>
      <c r="B96" s="158" t="s">
        <v>206</v>
      </c>
      <c r="C96" s="168" t="s">
        <v>143</v>
      </c>
      <c r="D96" s="140">
        <v>35</v>
      </c>
      <c r="E96" s="138">
        <v>-20</v>
      </c>
      <c r="F96" s="161">
        <f t="shared" si="4"/>
        <v>3.43</v>
      </c>
    </row>
    <row r="97" spans="1:7" ht="14.1" customHeight="1" x14ac:dyDescent="0.2">
      <c r="A97" s="155">
        <v>384000</v>
      </c>
      <c r="B97" s="164" t="s">
        <v>207</v>
      </c>
      <c r="C97" s="150" t="s">
        <v>208</v>
      </c>
      <c r="D97" s="140">
        <v>30</v>
      </c>
      <c r="E97" s="138">
        <v>-5</v>
      </c>
      <c r="F97" s="161">
        <f t="shared" si="4"/>
        <v>3.5</v>
      </c>
    </row>
    <row r="98" spans="1:7" ht="14.1" customHeight="1" x14ac:dyDescent="0.2">
      <c r="A98" s="171">
        <v>303020</v>
      </c>
      <c r="B98" s="158" t="s">
        <v>209</v>
      </c>
      <c r="C98" s="168" t="s">
        <v>148</v>
      </c>
      <c r="D98" s="140">
        <v>5</v>
      </c>
      <c r="E98" s="142">
        <v>0</v>
      </c>
      <c r="F98" s="161">
        <f t="shared" si="4"/>
        <v>20</v>
      </c>
    </row>
    <row r="99" spans="1:7" ht="14.1" customHeight="1" x14ac:dyDescent="0.2">
      <c r="C99" s="127"/>
      <c r="D99" s="140"/>
      <c r="E99" s="138"/>
    </row>
    <row r="100" spans="1:7" ht="14.1" customHeight="1" x14ac:dyDescent="0.2">
      <c r="A100" s="155"/>
      <c r="B100" s="156" t="s">
        <v>210</v>
      </c>
      <c r="C100" s="160"/>
      <c r="D100" s="140"/>
      <c r="E100" s="138"/>
      <c r="F100" s="157"/>
      <c r="G100" s="148"/>
    </row>
    <row r="101" spans="1:7" ht="14.1" customHeight="1" x14ac:dyDescent="0.2">
      <c r="A101" s="155"/>
      <c r="B101" s="158"/>
      <c r="C101" s="160"/>
      <c r="D101" s="140"/>
      <c r="E101" s="138"/>
      <c r="F101" s="161"/>
      <c r="G101" s="148"/>
    </row>
    <row r="102" spans="1:7" ht="14.1" customHeight="1" x14ac:dyDescent="0.2">
      <c r="A102" s="172"/>
      <c r="B102" s="173" t="s">
        <v>211</v>
      </c>
      <c r="C102" s="130"/>
      <c r="D102" s="140"/>
      <c r="E102" s="138"/>
      <c r="F102" s="174"/>
    </row>
    <row r="103" spans="1:7" ht="14.1" customHeight="1" x14ac:dyDescent="0.2">
      <c r="A103" s="172"/>
      <c r="B103" s="173"/>
      <c r="C103" s="130"/>
      <c r="D103" s="140"/>
      <c r="E103" s="138"/>
      <c r="F103" s="174"/>
    </row>
    <row r="104" spans="1:7" ht="14.1" customHeight="1" x14ac:dyDescent="0.2">
      <c r="A104" s="175"/>
      <c r="B104" s="176" t="s">
        <v>127</v>
      </c>
      <c r="C104" s="130"/>
      <c r="D104" s="140"/>
      <c r="E104" s="138"/>
      <c r="F104" s="174"/>
    </row>
    <row r="105" spans="1:7" ht="14.1" customHeight="1" x14ac:dyDescent="0.2">
      <c r="A105" s="175">
        <v>310020</v>
      </c>
      <c r="B105" s="176" t="s">
        <v>212</v>
      </c>
      <c r="C105" s="133" t="s">
        <v>128</v>
      </c>
      <c r="D105" s="140" t="s">
        <v>128</v>
      </c>
      <c r="E105" s="142">
        <v>0</v>
      </c>
      <c r="F105" s="133">
        <v>0</v>
      </c>
    </row>
    <row r="106" spans="1:7" ht="14.1" customHeight="1" x14ac:dyDescent="0.2">
      <c r="A106" s="175">
        <v>310010</v>
      </c>
      <c r="B106" s="176" t="s">
        <v>213</v>
      </c>
      <c r="C106" s="133" t="s">
        <v>128</v>
      </c>
      <c r="D106" s="140" t="s">
        <v>128</v>
      </c>
      <c r="E106" s="142">
        <v>0</v>
      </c>
      <c r="F106" s="133">
        <v>0</v>
      </c>
    </row>
    <row r="107" spans="1:7" ht="14.1" customHeight="1" x14ac:dyDescent="0.2">
      <c r="A107" s="175"/>
      <c r="B107" s="176"/>
      <c r="C107" s="130"/>
      <c r="D107" s="140"/>
      <c r="E107" s="138"/>
      <c r="F107" s="177"/>
    </row>
    <row r="108" spans="1:7" ht="14.1" customHeight="1" x14ac:dyDescent="0.2">
      <c r="A108" s="175"/>
      <c r="B108" s="178" t="s">
        <v>214</v>
      </c>
      <c r="C108" s="130"/>
      <c r="D108" s="140"/>
      <c r="E108" s="138"/>
      <c r="F108" s="179"/>
    </row>
    <row r="109" spans="1:7" ht="14.1" customHeight="1" x14ac:dyDescent="0.2">
      <c r="A109" s="175">
        <v>310400</v>
      </c>
      <c r="B109" s="176" t="s">
        <v>212</v>
      </c>
      <c r="C109" s="168" t="s">
        <v>148</v>
      </c>
      <c r="D109" s="140" t="s">
        <v>128</v>
      </c>
      <c r="E109" s="142">
        <v>0</v>
      </c>
      <c r="F109" s="161">
        <v>0</v>
      </c>
    </row>
    <row r="110" spans="1:7" ht="14.1" customHeight="1" x14ac:dyDescent="0.2">
      <c r="A110" s="175">
        <v>310200</v>
      </c>
      <c r="B110" s="178" t="s">
        <v>215</v>
      </c>
      <c r="C110" s="168" t="s">
        <v>148</v>
      </c>
      <c r="D110" s="140" t="s">
        <v>128</v>
      </c>
      <c r="E110" s="142">
        <v>0</v>
      </c>
      <c r="F110" s="161">
        <v>0</v>
      </c>
    </row>
    <row r="111" spans="1:7" ht="14.1" customHeight="1" x14ac:dyDescent="0.2">
      <c r="A111" s="175">
        <v>310300</v>
      </c>
      <c r="B111" s="178" t="s">
        <v>216</v>
      </c>
      <c r="C111" s="168" t="s">
        <v>148</v>
      </c>
      <c r="D111" s="140" t="s">
        <v>128</v>
      </c>
      <c r="E111" s="142">
        <v>0</v>
      </c>
      <c r="F111" s="161">
        <v>0</v>
      </c>
    </row>
    <row r="112" spans="1:7" ht="14.1" customHeight="1" x14ac:dyDescent="0.2">
      <c r="A112" s="175"/>
      <c r="B112" s="178"/>
      <c r="C112" s="134"/>
      <c r="D112" s="140"/>
      <c r="E112" s="138"/>
      <c r="F112" s="180"/>
    </row>
    <row r="113" spans="1:6" ht="14.1" customHeight="1" x14ac:dyDescent="0.2">
      <c r="A113" s="175"/>
      <c r="B113" s="176" t="s">
        <v>129</v>
      </c>
      <c r="C113" s="140"/>
      <c r="D113" s="140"/>
      <c r="E113" s="138"/>
      <c r="F113" s="179"/>
    </row>
    <row r="114" spans="1:6" ht="14.1" customHeight="1" x14ac:dyDescent="0.2">
      <c r="A114" s="175">
        <v>311200</v>
      </c>
      <c r="B114" s="178" t="s">
        <v>217</v>
      </c>
      <c r="C114" s="150" t="s">
        <v>218</v>
      </c>
      <c r="D114" s="140" t="s">
        <v>128</v>
      </c>
      <c r="E114" s="142">
        <v>0</v>
      </c>
      <c r="F114" s="181">
        <v>1.2500000000000001E-2</v>
      </c>
    </row>
    <row r="115" spans="1:6" ht="14.1" customHeight="1" x14ac:dyDescent="0.2">
      <c r="A115" s="175">
        <v>311300</v>
      </c>
      <c r="B115" s="176" t="s">
        <v>219</v>
      </c>
      <c r="C115" s="134" t="s">
        <v>176</v>
      </c>
      <c r="D115" s="140">
        <v>35</v>
      </c>
      <c r="E115" s="138">
        <v>-60</v>
      </c>
      <c r="F115" s="181">
        <f>ROUND(ROUND((1/D115),6)*(1-(E115/100)),4)</f>
        <v>4.5699999999999998E-2</v>
      </c>
    </row>
    <row r="116" spans="1:6" ht="14.1" customHeight="1" x14ac:dyDescent="0.2">
      <c r="A116" s="175">
        <v>311100</v>
      </c>
      <c r="B116" s="176" t="s">
        <v>213</v>
      </c>
      <c r="C116" s="134" t="s">
        <v>176</v>
      </c>
      <c r="D116" s="140">
        <v>35</v>
      </c>
      <c r="E116" s="138">
        <v>-60</v>
      </c>
      <c r="F116" s="180">
        <f>ROUND(ROUND((1/D116),6)*(1-(E116/100)),4)</f>
        <v>4.5699999999999998E-2</v>
      </c>
    </row>
    <row r="117" spans="1:6" ht="14.1" customHeight="1" x14ac:dyDescent="0.2">
      <c r="A117" s="175"/>
      <c r="B117" s="176"/>
      <c r="C117" s="130"/>
      <c r="D117" s="140"/>
      <c r="E117" s="138"/>
      <c r="F117" s="180"/>
    </row>
    <row r="118" spans="1:6" ht="14.1" customHeight="1" x14ac:dyDescent="0.2">
      <c r="A118" s="175"/>
      <c r="B118" s="176" t="s">
        <v>131</v>
      </c>
      <c r="C118" s="140"/>
      <c r="D118" s="140"/>
      <c r="E118" s="138"/>
      <c r="F118" s="179"/>
    </row>
    <row r="119" spans="1:6" ht="14.1" customHeight="1" x14ac:dyDescent="0.2">
      <c r="A119" s="175">
        <v>312200</v>
      </c>
      <c r="B119" s="178" t="s">
        <v>217</v>
      </c>
      <c r="C119" s="150" t="s">
        <v>218</v>
      </c>
      <c r="D119" s="140" t="s">
        <v>128</v>
      </c>
      <c r="E119" s="142">
        <v>0</v>
      </c>
      <c r="F119" s="181">
        <v>1.43E-2</v>
      </c>
    </row>
    <row r="120" spans="1:6" ht="14.1" customHeight="1" x14ac:dyDescent="0.2">
      <c r="A120" s="175">
        <v>312300</v>
      </c>
      <c r="B120" s="176" t="s">
        <v>219</v>
      </c>
      <c r="C120" s="182" t="s">
        <v>182</v>
      </c>
      <c r="D120" s="140">
        <v>30</v>
      </c>
      <c r="E120" s="138">
        <v>-30</v>
      </c>
      <c r="F120" s="181">
        <f>ROUND(ROUND((1/D120),6)*(1-(E120/100)),4)</f>
        <v>4.3299999999999998E-2</v>
      </c>
    </row>
    <row r="121" spans="1:6" ht="14.1" customHeight="1" x14ac:dyDescent="0.2">
      <c r="A121" s="175">
        <v>312100</v>
      </c>
      <c r="B121" s="176" t="s">
        <v>213</v>
      </c>
      <c r="C121" s="134" t="s">
        <v>136</v>
      </c>
      <c r="D121" s="140">
        <v>30</v>
      </c>
      <c r="E121" s="138">
        <v>-30</v>
      </c>
      <c r="F121" s="180">
        <f>ROUND(ROUND((1/D121),6)*(1-(E121/100)),4)</f>
        <v>4.3299999999999998E-2</v>
      </c>
    </row>
    <row r="122" spans="1:6" ht="14.1" customHeight="1" x14ac:dyDescent="0.2">
      <c r="A122" s="175"/>
      <c r="B122" s="176"/>
      <c r="C122" s="130"/>
      <c r="D122" s="140"/>
      <c r="E122" s="138"/>
      <c r="F122" s="180"/>
    </row>
    <row r="123" spans="1:6" ht="14.1" customHeight="1" x14ac:dyDescent="0.2">
      <c r="A123" s="175"/>
      <c r="B123" s="176" t="s">
        <v>220</v>
      </c>
      <c r="C123" s="140"/>
      <c r="D123" s="140"/>
      <c r="E123" s="138"/>
      <c r="F123" s="179"/>
    </row>
    <row r="124" spans="1:6" ht="14.1" customHeight="1" x14ac:dyDescent="0.2">
      <c r="A124" s="175">
        <v>315200</v>
      </c>
      <c r="B124" s="178" t="s">
        <v>217</v>
      </c>
      <c r="C124" s="150" t="s">
        <v>218</v>
      </c>
      <c r="D124" s="140" t="s">
        <v>128</v>
      </c>
      <c r="E124" s="142">
        <v>0</v>
      </c>
      <c r="F124" s="181">
        <v>7.1000000000000004E-3</v>
      </c>
    </row>
    <row r="125" spans="1:6" ht="14.1" customHeight="1" x14ac:dyDescent="0.2">
      <c r="A125" s="175">
        <v>315300</v>
      </c>
      <c r="B125" s="176" t="s">
        <v>219</v>
      </c>
      <c r="C125" s="134" t="s">
        <v>136</v>
      </c>
      <c r="D125" s="140">
        <v>35</v>
      </c>
      <c r="E125" s="138">
        <v>-25</v>
      </c>
      <c r="F125" s="181">
        <f>ROUND(ROUND((1/D125),6)*(1-(E125/100)),4)</f>
        <v>3.5700000000000003E-2</v>
      </c>
    </row>
    <row r="126" spans="1:6" ht="14.1" customHeight="1" x14ac:dyDescent="0.2">
      <c r="A126" s="175">
        <v>315100</v>
      </c>
      <c r="B126" s="176" t="s">
        <v>213</v>
      </c>
      <c r="C126" s="134" t="s">
        <v>136</v>
      </c>
      <c r="D126" s="140">
        <v>35</v>
      </c>
      <c r="E126" s="138">
        <v>-25</v>
      </c>
      <c r="F126" s="180">
        <f>ROUND(ROUND((1/D126),6)*(1-(E126/100)),4)</f>
        <v>3.5700000000000003E-2</v>
      </c>
    </row>
    <row r="127" spans="1:6" ht="14.1" customHeight="1" x14ac:dyDescent="0.2">
      <c r="A127" s="175"/>
      <c r="B127" s="176"/>
      <c r="C127" s="130"/>
      <c r="D127" s="140"/>
      <c r="E127" s="138"/>
      <c r="F127" s="180"/>
    </row>
    <row r="128" spans="1:6" ht="14.1" customHeight="1" x14ac:dyDescent="0.2">
      <c r="A128" s="175"/>
      <c r="B128" s="178" t="s">
        <v>221</v>
      </c>
      <c r="C128" s="140"/>
      <c r="D128" s="140"/>
      <c r="E128" s="138"/>
      <c r="F128" s="179"/>
    </row>
    <row r="129" spans="1:6" ht="14.1" customHeight="1" x14ac:dyDescent="0.2">
      <c r="A129" s="175">
        <v>316200</v>
      </c>
      <c r="B129" s="178" t="s">
        <v>217</v>
      </c>
      <c r="C129" s="150" t="s">
        <v>218</v>
      </c>
      <c r="D129" s="140" t="s">
        <v>128</v>
      </c>
      <c r="E129" s="142">
        <v>0</v>
      </c>
      <c r="F129" s="181">
        <v>2.2000000000000001E-3</v>
      </c>
    </row>
    <row r="130" spans="1:6" ht="14.1" customHeight="1" x14ac:dyDescent="0.2">
      <c r="A130" s="175">
        <v>316300</v>
      </c>
      <c r="B130" s="176" t="s">
        <v>219</v>
      </c>
      <c r="C130" s="134" t="s">
        <v>166</v>
      </c>
      <c r="D130" s="140">
        <v>40</v>
      </c>
      <c r="E130" s="138">
        <v>-10</v>
      </c>
      <c r="F130" s="181">
        <f>ROUND(ROUND((1/D130),6)*(1-(E130/100)),4)</f>
        <v>2.75E-2</v>
      </c>
    </row>
    <row r="131" spans="1:6" ht="14.1" customHeight="1" x14ac:dyDescent="0.2">
      <c r="A131" s="175">
        <v>316100</v>
      </c>
      <c r="B131" s="176" t="s">
        <v>213</v>
      </c>
      <c r="C131" s="134" t="s">
        <v>166</v>
      </c>
      <c r="D131" s="140">
        <v>40</v>
      </c>
      <c r="E131" s="138">
        <v>-10</v>
      </c>
      <c r="F131" s="180">
        <f>ROUND(ROUND((1/D131),6)*(1-(E131/100)),4)</f>
        <v>2.75E-2</v>
      </c>
    </row>
    <row r="132" spans="1:6" ht="14.1" customHeight="1" x14ac:dyDescent="0.2">
      <c r="A132" s="175"/>
      <c r="B132" s="183"/>
      <c r="C132" s="130"/>
      <c r="D132" s="140"/>
      <c r="E132" s="138"/>
      <c r="F132" s="174"/>
    </row>
    <row r="133" spans="1:6" ht="14.1" customHeight="1" x14ac:dyDescent="0.2">
      <c r="A133" s="175"/>
      <c r="B133" s="173" t="s">
        <v>155</v>
      </c>
      <c r="C133" s="130"/>
      <c r="D133" s="140"/>
      <c r="E133" s="138"/>
      <c r="F133" s="174"/>
    </row>
    <row r="134" spans="1:6" ht="14.1" customHeight="1" x14ac:dyDescent="0.2">
      <c r="A134" s="175"/>
      <c r="B134" s="176"/>
      <c r="C134" s="130"/>
      <c r="D134" s="140"/>
      <c r="E134" s="138"/>
      <c r="F134" s="174"/>
    </row>
    <row r="135" spans="1:6" ht="14.1" customHeight="1" x14ac:dyDescent="0.2">
      <c r="A135" s="175">
        <v>351000</v>
      </c>
      <c r="B135" s="176" t="s">
        <v>129</v>
      </c>
      <c r="C135" s="130" t="s">
        <v>195</v>
      </c>
      <c r="D135" s="140">
        <v>50</v>
      </c>
      <c r="E135" s="142">
        <v>0</v>
      </c>
      <c r="F135" s="181">
        <f t="shared" ref="F135:F144" si="5">ROUND(ROUND((1/D135),6)*(1-(E135/100)),4)</f>
        <v>0.02</v>
      </c>
    </row>
    <row r="136" spans="1:6" ht="14.1" customHeight="1" x14ac:dyDescent="0.2">
      <c r="A136" s="175">
        <v>303040</v>
      </c>
      <c r="B136" s="178" t="s">
        <v>159</v>
      </c>
      <c r="C136" s="134" t="s">
        <v>148</v>
      </c>
      <c r="D136" s="140">
        <v>5</v>
      </c>
      <c r="E136" s="142">
        <v>0</v>
      </c>
      <c r="F136" s="181">
        <f t="shared" si="5"/>
        <v>0.2</v>
      </c>
    </row>
    <row r="137" spans="1:6" ht="14.1" customHeight="1" x14ac:dyDescent="0.2">
      <c r="A137" s="175">
        <v>353010</v>
      </c>
      <c r="B137" s="176" t="s">
        <v>222</v>
      </c>
      <c r="C137" s="184" t="s">
        <v>136</v>
      </c>
      <c r="D137" s="140">
        <v>80</v>
      </c>
      <c r="E137" s="138">
        <v>-75</v>
      </c>
      <c r="F137" s="181">
        <f t="shared" si="5"/>
        <v>2.1899999999999999E-2</v>
      </c>
    </row>
    <row r="138" spans="1:6" ht="14.1" customHeight="1" x14ac:dyDescent="0.2">
      <c r="A138" s="175">
        <v>353020</v>
      </c>
      <c r="B138" s="176" t="s">
        <v>223</v>
      </c>
      <c r="C138" s="184" t="s">
        <v>136</v>
      </c>
      <c r="D138" s="140">
        <v>80</v>
      </c>
      <c r="E138" s="138">
        <v>-75</v>
      </c>
      <c r="F138" s="181">
        <f t="shared" si="5"/>
        <v>2.1899999999999999E-2</v>
      </c>
    </row>
    <row r="139" spans="1:6" ht="14.1" customHeight="1" x14ac:dyDescent="0.2">
      <c r="A139" s="175">
        <v>353110</v>
      </c>
      <c r="B139" s="178" t="s">
        <v>224</v>
      </c>
      <c r="C139" s="184" t="s">
        <v>161</v>
      </c>
      <c r="D139" s="140">
        <v>45</v>
      </c>
      <c r="E139" s="138">
        <v>-45</v>
      </c>
      <c r="F139" s="181">
        <f t="shared" si="5"/>
        <v>3.2199999999999999E-2</v>
      </c>
    </row>
    <row r="140" spans="1:6" ht="14.1" customHeight="1" x14ac:dyDescent="0.2">
      <c r="A140" s="175">
        <v>353120</v>
      </c>
      <c r="B140" s="178" t="s">
        <v>225</v>
      </c>
      <c r="C140" s="184" t="s">
        <v>161</v>
      </c>
      <c r="D140" s="140">
        <v>45</v>
      </c>
      <c r="E140" s="138">
        <v>-45</v>
      </c>
      <c r="F140" s="181">
        <f t="shared" si="5"/>
        <v>3.2199999999999999E-2</v>
      </c>
    </row>
    <row r="141" spans="1:6" ht="14.1" customHeight="1" x14ac:dyDescent="0.2">
      <c r="A141" s="175">
        <v>359000</v>
      </c>
      <c r="B141" s="176" t="s">
        <v>201</v>
      </c>
      <c r="C141" s="184" t="s">
        <v>176</v>
      </c>
      <c r="D141" s="140">
        <v>60</v>
      </c>
      <c r="E141" s="138">
        <v>-50</v>
      </c>
      <c r="F141" s="181">
        <f t="shared" si="5"/>
        <v>2.5000000000000001E-2</v>
      </c>
    </row>
    <row r="142" spans="1:6" ht="14.1" customHeight="1" x14ac:dyDescent="0.2">
      <c r="A142" s="175">
        <v>360000</v>
      </c>
      <c r="B142" s="176" t="s">
        <v>203</v>
      </c>
      <c r="C142" s="182" t="s">
        <v>134</v>
      </c>
      <c r="D142" s="140">
        <v>35</v>
      </c>
      <c r="E142" s="138">
        <v>-5</v>
      </c>
      <c r="F142" s="181">
        <f t="shared" si="5"/>
        <v>0.03</v>
      </c>
    </row>
    <row r="143" spans="1:6" ht="14.1" customHeight="1" x14ac:dyDescent="0.2">
      <c r="A143" s="175">
        <v>361000</v>
      </c>
      <c r="B143" s="178" t="s">
        <v>226</v>
      </c>
      <c r="C143" s="184" t="s">
        <v>130</v>
      </c>
      <c r="D143" s="140">
        <v>60</v>
      </c>
      <c r="E143" s="138">
        <v>-15</v>
      </c>
      <c r="F143" s="181">
        <f t="shared" si="5"/>
        <v>1.9199999999999998E-2</v>
      </c>
    </row>
    <row r="144" spans="1:6" ht="14.1" customHeight="1" x14ac:dyDescent="0.2">
      <c r="A144" s="175">
        <v>362000</v>
      </c>
      <c r="B144" s="178" t="s">
        <v>227</v>
      </c>
      <c r="C144" s="182" t="s">
        <v>132</v>
      </c>
      <c r="D144" s="140">
        <v>60</v>
      </c>
      <c r="E144" s="138">
        <v>-20</v>
      </c>
      <c r="F144" s="181">
        <f t="shared" si="5"/>
        <v>0.02</v>
      </c>
    </row>
    <row r="145" spans="1:7" ht="14.1" customHeight="1" x14ac:dyDescent="0.2">
      <c r="C145" s="127"/>
      <c r="D145" s="140"/>
      <c r="E145" s="138"/>
    </row>
    <row r="146" spans="1:7" ht="14.1" customHeight="1" x14ac:dyDescent="0.35">
      <c r="A146" s="140"/>
      <c r="B146" s="145" t="s">
        <v>228</v>
      </c>
      <c r="C146" s="185"/>
      <c r="D146" s="140"/>
      <c r="E146" s="138"/>
      <c r="F146" s="147"/>
      <c r="G146" s="148"/>
    </row>
    <row r="147" spans="1:7" ht="14.1" customHeight="1" x14ac:dyDescent="0.35">
      <c r="A147" s="140"/>
      <c r="B147" s="145"/>
      <c r="C147" s="185"/>
      <c r="D147" s="140"/>
      <c r="E147" s="138"/>
      <c r="F147" s="147"/>
      <c r="G147" s="148"/>
    </row>
    <row r="148" spans="1:7" ht="14.1" customHeight="1" x14ac:dyDescent="0.2">
      <c r="A148" s="140"/>
      <c r="B148" s="145" t="s">
        <v>229</v>
      </c>
      <c r="C148" s="133"/>
      <c r="D148" s="140"/>
      <c r="E148" s="138"/>
      <c r="F148" s="140"/>
      <c r="G148" s="148"/>
    </row>
    <row r="149" spans="1:7" ht="14.1" customHeight="1" x14ac:dyDescent="0.2">
      <c r="A149" s="140"/>
      <c r="B149" s="143" t="s">
        <v>159</v>
      </c>
      <c r="C149" s="133"/>
      <c r="D149" s="140"/>
      <c r="E149" s="138"/>
      <c r="F149" s="130"/>
      <c r="G149" s="148"/>
    </row>
    <row r="150" spans="1:7" ht="14.1" customHeight="1" x14ac:dyDescent="0.2">
      <c r="A150" s="140">
        <v>303060</v>
      </c>
      <c r="B150" s="149" t="s">
        <v>230</v>
      </c>
      <c r="C150" s="134" t="s">
        <v>148</v>
      </c>
      <c r="D150" s="140">
        <v>5</v>
      </c>
      <c r="E150" s="142">
        <v>0</v>
      </c>
      <c r="F150" s="181">
        <f t="shared" ref="F150:F152" si="6">ROUND(ROUND((1/D150),6)*(1-(E150/100)),4)</f>
        <v>0.2</v>
      </c>
      <c r="G150" s="148"/>
    </row>
    <row r="151" spans="1:7" ht="14.1" customHeight="1" x14ac:dyDescent="0.2">
      <c r="A151" s="140">
        <v>303070</v>
      </c>
      <c r="B151" s="149" t="s">
        <v>231</v>
      </c>
      <c r="C151" s="134" t="s">
        <v>148</v>
      </c>
      <c r="D151" s="140">
        <v>10</v>
      </c>
      <c r="E151" s="142">
        <v>0</v>
      </c>
      <c r="F151" s="181">
        <f t="shared" si="6"/>
        <v>0.1</v>
      </c>
      <c r="G151" s="148"/>
    </row>
    <row r="152" spans="1:7" ht="14.1" customHeight="1" x14ac:dyDescent="0.2">
      <c r="A152" s="140">
        <v>303080</v>
      </c>
      <c r="B152" s="149" t="s">
        <v>232</v>
      </c>
      <c r="C152" s="134" t="s">
        <v>148</v>
      </c>
      <c r="D152" s="140">
        <v>15</v>
      </c>
      <c r="E152" s="142">
        <v>0</v>
      </c>
      <c r="F152" s="181">
        <f t="shared" si="6"/>
        <v>6.6699999999999995E-2</v>
      </c>
      <c r="G152" s="148"/>
    </row>
    <row r="153" spans="1:7" ht="14.1" customHeight="1" x14ac:dyDescent="0.2">
      <c r="C153" s="127"/>
      <c r="D153" s="140"/>
      <c r="E153" s="138"/>
      <c r="F153" s="127"/>
      <c r="G153" s="148"/>
    </row>
    <row r="154" spans="1:7" ht="14.1" customHeight="1" x14ac:dyDescent="0.2">
      <c r="A154" s="140"/>
      <c r="B154" s="145" t="s">
        <v>233</v>
      </c>
      <c r="C154" s="133"/>
      <c r="D154" s="140"/>
      <c r="E154" s="138"/>
      <c r="F154" s="130"/>
      <c r="G154" s="148"/>
    </row>
    <row r="155" spans="1:7" ht="14.1" customHeight="1" x14ac:dyDescent="0.2">
      <c r="A155" s="140">
        <v>389000</v>
      </c>
      <c r="B155" s="143" t="s">
        <v>127</v>
      </c>
      <c r="C155" s="133" t="s">
        <v>128</v>
      </c>
      <c r="D155" s="140" t="s">
        <v>128</v>
      </c>
      <c r="E155" s="142">
        <v>0</v>
      </c>
      <c r="F155" s="133">
        <v>0</v>
      </c>
      <c r="G155" s="148"/>
    </row>
    <row r="156" spans="1:7" ht="14.1" customHeight="1" x14ac:dyDescent="0.2">
      <c r="A156" s="140">
        <v>390000</v>
      </c>
      <c r="B156" s="143" t="s">
        <v>129</v>
      </c>
      <c r="C156" s="146" t="s">
        <v>132</v>
      </c>
      <c r="D156" s="140">
        <v>55</v>
      </c>
      <c r="E156" s="138">
        <v>-75</v>
      </c>
      <c r="F156" s="147">
        <f>ROUND((100-E156)/D156,2)</f>
        <v>3.18</v>
      </c>
      <c r="G156" s="148"/>
    </row>
    <row r="157" spans="1:7" ht="14.1" customHeight="1" x14ac:dyDescent="0.2">
      <c r="A157" s="140">
        <v>390400</v>
      </c>
      <c r="B157" s="143" t="s">
        <v>234</v>
      </c>
      <c r="C157" s="133" t="s">
        <v>128</v>
      </c>
      <c r="D157" s="140" t="s">
        <v>128</v>
      </c>
      <c r="E157" s="142">
        <v>0</v>
      </c>
      <c r="F157" s="133">
        <v>0</v>
      </c>
      <c r="G157" s="148"/>
    </row>
    <row r="158" spans="1:7" ht="14.1" customHeight="1" x14ac:dyDescent="0.2">
      <c r="A158" s="140"/>
      <c r="B158" s="143"/>
      <c r="C158" s="133"/>
      <c r="D158" s="140"/>
      <c r="E158" s="138"/>
      <c r="F158" s="130"/>
      <c r="G158" s="148"/>
    </row>
    <row r="159" spans="1:7" ht="14.1" customHeight="1" x14ac:dyDescent="0.2">
      <c r="A159" s="140"/>
      <c r="B159" s="145" t="s">
        <v>235</v>
      </c>
      <c r="C159" s="133"/>
      <c r="D159" s="140"/>
      <c r="E159" s="138"/>
      <c r="F159" s="140"/>
      <c r="G159" s="148"/>
    </row>
    <row r="160" spans="1:7" ht="14.1" customHeight="1" x14ac:dyDescent="0.2">
      <c r="A160" s="140">
        <v>391700</v>
      </c>
      <c r="B160" s="139" t="s">
        <v>236</v>
      </c>
      <c r="C160" s="134" t="s">
        <v>148</v>
      </c>
      <c r="D160" s="140">
        <v>8</v>
      </c>
      <c r="E160" s="138">
        <v>5</v>
      </c>
      <c r="F160" s="147">
        <f t="shared" ref="F160:F168" si="7">ROUND((100-E160)/D160,2)</f>
        <v>11.88</v>
      </c>
      <c r="G160" s="148"/>
    </row>
    <row r="161" spans="1:7" ht="14.1" customHeight="1" x14ac:dyDescent="0.2">
      <c r="A161" s="140">
        <v>391110</v>
      </c>
      <c r="B161" s="139" t="s">
        <v>237</v>
      </c>
      <c r="C161" s="134" t="s">
        <v>148</v>
      </c>
      <c r="D161" s="140">
        <v>18</v>
      </c>
      <c r="E161" s="142">
        <v>0</v>
      </c>
      <c r="F161" s="147">
        <f t="shared" si="7"/>
        <v>5.56</v>
      </c>
      <c r="G161" s="148"/>
    </row>
    <row r="162" spans="1:7" ht="14.1" customHeight="1" x14ac:dyDescent="0.2">
      <c r="A162" s="140">
        <v>392500</v>
      </c>
      <c r="B162" s="143" t="s">
        <v>238</v>
      </c>
      <c r="C162" s="134" t="s">
        <v>148</v>
      </c>
      <c r="D162" s="140">
        <v>8</v>
      </c>
      <c r="E162" s="138">
        <v>10</v>
      </c>
      <c r="F162" s="147">
        <f t="shared" si="7"/>
        <v>11.25</v>
      </c>
      <c r="G162" s="148"/>
    </row>
    <row r="163" spans="1:7" ht="14.1" customHeight="1" x14ac:dyDescent="0.2">
      <c r="A163" s="140">
        <v>393000</v>
      </c>
      <c r="B163" s="143" t="s">
        <v>239</v>
      </c>
      <c r="C163" s="134" t="s">
        <v>148</v>
      </c>
      <c r="D163" s="140">
        <v>20</v>
      </c>
      <c r="E163" s="138">
        <v>5</v>
      </c>
      <c r="F163" s="147">
        <f t="shared" si="7"/>
        <v>4.75</v>
      </c>
      <c r="G163" s="148"/>
    </row>
    <row r="164" spans="1:7" ht="14.1" customHeight="1" x14ac:dyDescent="0.2">
      <c r="A164" s="140">
        <v>394000</v>
      </c>
      <c r="B164" s="149" t="s">
        <v>240</v>
      </c>
      <c r="C164" s="134" t="s">
        <v>148</v>
      </c>
      <c r="D164" s="140">
        <v>18</v>
      </c>
      <c r="E164" s="138">
        <v>5</v>
      </c>
      <c r="F164" s="147">
        <f t="shared" si="7"/>
        <v>5.28</v>
      </c>
      <c r="G164" s="148"/>
    </row>
    <row r="165" spans="1:7" ht="14.1" customHeight="1" x14ac:dyDescent="0.2">
      <c r="A165" s="140">
        <v>395000</v>
      </c>
      <c r="B165" s="143" t="s">
        <v>241</v>
      </c>
      <c r="C165" s="134" t="s">
        <v>148</v>
      </c>
      <c r="D165" s="140">
        <v>20</v>
      </c>
      <c r="E165" s="142">
        <v>0</v>
      </c>
      <c r="F165" s="147">
        <f t="shared" si="7"/>
        <v>5</v>
      </c>
      <c r="G165" s="148"/>
    </row>
    <row r="166" spans="1:7" ht="14.1" customHeight="1" x14ac:dyDescent="0.2">
      <c r="A166" s="140">
        <v>396000</v>
      </c>
      <c r="B166" s="143" t="s">
        <v>242</v>
      </c>
      <c r="C166" s="134" t="s">
        <v>148</v>
      </c>
      <c r="D166" s="140">
        <v>12</v>
      </c>
      <c r="E166" s="138">
        <v>10</v>
      </c>
      <c r="F166" s="147">
        <f t="shared" si="7"/>
        <v>7.5</v>
      </c>
      <c r="G166" s="148"/>
    </row>
    <row r="167" spans="1:7" ht="14.1" customHeight="1" x14ac:dyDescent="0.2">
      <c r="A167" s="140">
        <v>397000</v>
      </c>
      <c r="B167" s="143" t="s">
        <v>243</v>
      </c>
      <c r="C167" s="134" t="s">
        <v>148</v>
      </c>
      <c r="D167" s="140">
        <v>15</v>
      </c>
      <c r="E167" s="142">
        <v>0</v>
      </c>
      <c r="F167" s="147">
        <f t="shared" si="7"/>
        <v>6.67</v>
      </c>
      <c r="G167" s="148"/>
    </row>
    <row r="168" spans="1:7" ht="14.1" customHeight="1" x14ac:dyDescent="0.2">
      <c r="A168" s="140">
        <v>398000</v>
      </c>
      <c r="B168" s="143" t="s">
        <v>244</v>
      </c>
      <c r="C168" s="134" t="s">
        <v>148</v>
      </c>
      <c r="D168" s="140">
        <v>20</v>
      </c>
      <c r="E168" s="142">
        <v>0</v>
      </c>
      <c r="F168" s="147">
        <f t="shared" si="7"/>
        <v>5</v>
      </c>
      <c r="G168" s="148"/>
    </row>
    <row r="171" spans="1:7" ht="14.1" customHeight="1" x14ac:dyDescent="0.2">
      <c r="A171" s="186" t="s">
        <v>245</v>
      </c>
      <c r="B171" s="187" t="s">
        <v>246</v>
      </c>
    </row>
    <row r="172" spans="1:7" ht="14.1" customHeight="1" x14ac:dyDescent="0.2">
      <c r="A172" s="186" t="s">
        <v>247</v>
      </c>
      <c r="B172" s="187" t="s">
        <v>248</v>
      </c>
    </row>
    <row r="173" spans="1:7" ht="14.1" customHeight="1" x14ac:dyDescent="0.2">
      <c r="A173" s="186" t="s">
        <v>249</v>
      </c>
      <c r="B173" s="187" t="s">
        <v>250</v>
      </c>
    </row>
    <row r="174" spans="1:7" ht="14.1" customHeight="1" x14ac:dyDescent="0.2">
      <c r="A174" s="186" t="s">
        <v>251</v>
      </c>
      <c r="B174" s="187" t="s">
        <v>252</v>
      </c>
    </row>
    <row r="175" spans="1:7" ht="14.1" customHeight="1" x14ac:dyDescent="0.2">
      <c r="A175" s="186"/>
      <c r="B175" s="187"/>
    </row>
  </sheetData>
  <mergeCells count="2">
    <mergeCell ref="A4:F4"/>
    <mergeCell ref="A5:F5"/>
  </mergeCells>
  <printOptions horizontalCentered="1"/>
  <pageMargins left="0.5" right="0.5" top="0.5" bottom="0.25" header="0.3" footer="0.5"/>
  <pageSetup scale="72" fitToHeight="0" orientation="portrait" r:id="rId1"/>
  <headerFooter alignWithMargins="0"/>
  <rowBreaks count="3" manualBreakCount="3">
    <brk id="62" max="6" man="1"/>
    <brk id="99" max="6" man="1"/>
    <brk id="145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N44" sqref="N44"/>
    </sheetView>
  </sheetViews>
  <sheetFormatPr defaultColWidth="9.140625" defaultRowHeight="12.75" x14ac:dyDescent="0.2"/>
  <cols>
    <col min="1" max="1" width="17.140625" style="214" customWidth="1"/>
    <col min="2" max="2" width="4.5703125" style="214" customWidth="1"/>
    <col min="3" max="3" width="14.140625" style="215" customWidth="1"/>
    <col min="4" max="4" width="9.140625" style="216"/>
    <col min="5" max="5" width="3.7109375" style="214" customWidth="1"/>
    <col min="6" max="6" width="17.42578125" style="216" customWidth="1"/>
    <col min="7" max="7" width="3.7109375" style="214" customWidth="1"/>
    <col min="8" max="8" width="17.42578125" style="216" customWidth="1"/>
    <col min="9" max="9" width="3.7109375" style="214" customWidth="1"/>
    <col min="10" max="10" width="17.42578125" style="216" customWidth="1"/>
    <col min="11" max="11" width="3.7109375" style="214" customWidth="1"/>
    <col min="12" max="12" width="14.85546875" style="216" customWidth="1"/>
    <col min="13" max="13" width="3.7109375" style="214" customWidth="1"/>
    <col min="14" max="14" width="14.85546875" style="216" customWidth="1"/>
    <col min="15" max="15" width="3.7109375" style="214" customWidth="1"/>
    <col min="16" max="16" width="14.85546875" style="216" customWidth="1"/>
    <col min="17" max="17" width="12.7109375" style="217" customWidth="1"/>
    <col min="18" max="18" width="4.5703125" style="214" customWidth="1"/>
    <col min="19" max="16384" width="9.140625" style="214"/>
  </cols>
  <sheetData>
    <row r="1" spans="1:18" x14ac:dyDescent="0.2">
      <c r="A1" s="213" t="s">
        <v>265</v>
      </c>
    </row>
    <row r="4" spans="1:18" ht="13.5" thickBot="1" x14ac:dyDescent="0.25"/>
    <row r="5" spans="1:18" ht="13.5" thickBot="1" x14ac:dyDescent="0.25">
      <c r="B5" s="218"/>
      <c r="C5" s="219"/>
      <c r="D5" s="220"/>
      <c r="E5" s="221"/>
      <c r="F5" s="220"/>
      <c r="G5" s="221"/>
      <c r="H5" s="220"/>
      <c r="I5" s="221"/>
      <c r="J5" s="220"/>
      <c r="K5" s="221"/>
      <c r="L5" s="220"/>
      <c r="M5" s="221"/>
      <c r="N5" s="220"/>
      <c r="O5" s="221"/>
      <c r="P5" s="220"/>
      <c r="Q5" s="222"/>
      <c r="R5" s="223"/>
    </row>
    <row r="6" spans="1:18" ht="13.5" thickBot="1" x14ac:dyDescent="0.25">
      <c r="B6" s="224"/>
      <c r="C6" s="225"/>
      <c r="D6" s="226"/>
      <c r="E6" s="227"/>
      <c r="F6" s="583" t="s">
        <v>266</v>
      </c>
      <c r="G6" s="584"/>
      <c r="H6" s="584"/>
      <c r="I6" s="584"/>
      <c r="J6" s="585"/>
      <c r="K6" s="227"/>
      <c r="L6" s="583" t="s">
        <v>267</v>
      </c>
      <c r="M6" s="584"/>
      <c r="N6" s="584"/>
      <c r="O6" s="584"/>
      <c r="P6" s="585"/>
      <c r="Q6" s="228"/>
      <c r="R6" s="229"/>
    </row>
    <row r="7" spans="1:18" x14ac:dyDescent="0.2">
      <c r="B7" s="224"/>
      <c r="C7" s="225"/>
      <c r="D7" s="226"/>
      <c r="E7" s="227"/>
      <c r="F7" s="226"/>
      <c r="G7" s="227"/>
      <c r="H7" s="226"/>
      <c r="I7" s="227"/>
      <c r="J7" s="226"/>
      <c r="K7" s="227"/>
      <c r="L7" s="226"/>
      <c r="M7" s="227"/>
      <c r="N7" s="226"/>
      <c r="O7" s="227"/>
      <c r="P7" s="226"/>
      <c r="Q7" s="230"/>
      <c r="R7" s="229"/>
    </row>
    <row r="8" spans="1:18" x14ac:dyDescent="0.2">
      <c r="B8" s="224"/>
      <c r="C8" s="225"/>
      <c r="D8" s="231" t="s">
        <v>268</v>
      </c>
      <c r="E8" s="227"/>
      <c r="F8" s="231" t="s">
        <v>269</v>
      </c>
      <c r="G8" s="227"/>
      <c r="H8" s="226"/>
      <c r="I8" s="227"/>
      <c r="J8" s="231" t="s">
        <v>270</v>
      </c>
      <c r="K8" s="227"/>
      <c r="L8" s="231" t="s">
        <v>271</v>
      </c>
      <c r="M8" s="227"/>
      <c r="N8" s="231" t="s">
        <v>270</v>
      </c>
      <c r="O8" s="227"/>
      <c r="P8" s="232" t="s">
        <v>272</v>
      </c>
      <c r="Q8" s="228"/>
      <c r="R8" s="229"/>
    </row>
    <row r="9" spans="1:18" x14ac:dyDescent="0.2">
      <c r="B9" s="224"/>
      <c r="C9" s="225"/>
      <c r="D9" s="226"/>
      <c r="E9" s="227"/>
      <c r="F9" s="226"/>
      <c r="G9" s="227"/>
      <c r="H9" s="226"/>
      <c r="I9" s="227"/>
      <c r="J9" s="226"/>
      <c r="K9" s="227"/>
      <c r="L9" s="226"/>
      <c r="M9" s="227"/>
      <c r="N9" s="226"/>
      <c r="O9" s="227"/>
      <c r="P9" s="233"/>
      <c r="Q9" s="228"/>
      <c r="R9" s="229"/>
    </row>
    <row r="10" spans="1:18" x14ac:dyDescent="0.2">
      <c r="B10" s="224"/>
      <c r="C10" s="225"/>
      <c r="D10" s="234">
        <v>2014</v>
      </c>
      <c r="E10" s="235"/>
      <c r="F10" s="236">
        <v>0.09</v>
      </c>
      <c r="G10" s="237"/>
      <c r="H10" s="236">
        <v>0.17</v>
      </c>
      <c r="I10" s="237"/>
      <c r="J10" s="238">
        <f>F10*H10</f>
        <v>1.5300000000000001E-2</v>
      </c>
      <c r="K10" s="237"/>
      <c r="L10" s="239">
        <v>7.0999999999999994E-2</v>
      </c>
      <c r="M10" s="235"/>
      <c r="N10" s="240">
        <f>J10</f>
        <v>1.5300000000000001E-2</v>
      </c>
      <c r="O10" s="241"/>
      <c r="P10" s="238">
        <f>SUM(L10:N10)</f>
        <v>8.6299999999999988E-2</v>
      </c>
      <c r="Q10" s="242"/>
      <c r="R10" s="229"/>
    </row>
    <row r="11" spans="1:18" x14ac:dyDescent="0.2">
      <c r="B11" s="224"/>
      <c r="C11" s="225"/>
      <c r="D11" s="226"/>
      <c r="E11" s="227"/>
      <c r="F11" s="243"/>
      <c r="G11" s="244"/>
      <c r="H11" s="243"/>
      <c r="I11" s="244"/>
      <c r="J11" s="245"/>
      <c r="K11" s="244"/>
      <c r="L11" s="243"/>
      <c r="M11" s="227"/>
      <c r="N11" s="246"/>
      <c r="O11" s="247"/>
      <c r="P11" s="246"/>
      <c r="Q11" s="230"/>
      <c r="R11" s="229"/>
    </row>
    <row r="12" spans="1:18" x14ac:dyDescent="0.2">
      <c r="B12" s="224"/>
      <c r="C12" s="225"/>
      <c r="D12" s="234">
        <v>2015</v>
      </c>
      <c r="E12" s="235"/>
      <c r="F12" s="239">
        <v>7.0999999999999994E-2</v>
      </c>
      <c r="G12" s="237"/>
      <c r="H12" s="239">
        <v>0.25600000000000001</v>
      </c>
      <c r="I12" s="237"/>
      <c r="J12" s="238">
        <f>F12*H12</f>
        <v>1.8175999999999998E-2</v>
      </c>
      <c r="K12" s="237"/>
      <c r="L12" s="239">
        <v>7.0999999999999994E-2</v>
      </c>
      <c r="M12" s="235"/>
      <c r="N12" s="240">
        <f>J12</f>
        <v>1.8175999999999998E-2</v>
      </c>
      <c r="O12" s="241"/>
      <c r="P12" s="238">
        <f>SUM(L12:N12)</f>
        <v>8.9175999999999991E-2</v>
      </c>
      <c r="Q12" s="242"/>
      <c r="R12" s="229"/>
    </row>
    <row r="13" spans="1:18" x14ac:dyDescent="0.2">
      <c r="B13" s="224"/>
      <c r="C13" s="225"/>
      <c r="D13" s="226"/>
      <c r="E13" s="227"/>
      <c r="F13" s="243"/>
      <c r="G13" s="244"/>
      <c r="H13" s="243"/>
      <c r="I13" s="244"/>
      <c r="J13" s="245"/>
      <c r="K13" s="244"/>
      <c r="L13" s="243"/>
      <c r="M13" s="227"/>
      <c r="N13" s="246"/>
      <c r="O13" s="247"/>
      <c r="P13" s="246"/>
      <c r="Q13" s="230"/>
      <c r="R13" s="229"/>
    </row>
    <row r="14" spans="1:18" ht="14.25" x14ac:dyDescent="0.2">
      <c r="B14" s="224"/>
      <c r="C14" s="248"/>
      <c r="D14" s="234" t="s">
        <v>273</v>
      </c>
      <c r="E14" s="249"/>
      <c r="F14" s="239">
        <v>6.5000000000000002E-2</v>
      </c>
      <c r="G14" s="249"/>
      <c r="H14" s="239">
        <v>0.25600000000000001</v>
      </c>
      <c r="I14" s="249"/>
      <c r="J14" s="238">
        <f>F14*H14</f>
        <v>1.6640000000000002E-2</v>
      </c>
      <c r="K14" s="237"/>
      <c r="L14" s="239">
        <v>6.5000000000000002E-2</v>
      </c>
      <c r="M14" s="235"/>
      <c r="N14" s="240">
        <f>J14</f>
        <v>1.6640000000000002E-2</v>
      </c>
      <c r="O14" s="241"/>
      <c r="P14" s="238">
        <f>SUM(L14:N14)</f>
        <v>8.1640000000000004E-2</v>
      </c>
      <c r="Q14" s="242"/>
      <c r="R14" s="229"/>
    </row>
    <row r="15" spans="1:18" ht="13.5" thickBot="1" x14ac:dyDescent="0.25">
      <c r="B15" s="250"/>
      <c r="C15" s="251"/>
      <c r="D15" s="252"/>
      <c r="E15" s="253"/>
      <c r="F15" s="254"/>
      <c r="G15" s="255"/>
      <c r="H15" s="254"/>
      <c r="I15" s="255"/>
      <c r="J15" s="254"/>
      <c r="K15" s="256"/>
      <c r="L15" s="257"/>
      <c r="M15" s="253"/>
      <c r="N15" s="252"/>
      <c r="O15" s="253"/>
      <c r="P15" s="252"/>
      <c r="Q15" s="258"/>
      <c r="R15" s="259"/>
    </row>
    <row r="16" spans="1:18" x14ac:dyDescent="0.2">
      <c r="F16" s="260"/>
      <c r="G16" s="261"/>
      <c r="H16" s="260"/>
      <c r="I16" s="261"/>
      <c r="J16" s="260"/>
      <c r="K16" s="262"/>
      <c r="L16" s="263"/>
    </row>
    <row r="17" spans="2:17" x14ac:dyDescent="0.2">
      <c r="C17" s="264"/>
      <c r="D17" s="265"/>
      <c r="F17" s="260"/>
      <c r="G17" s="261"/>
      <c r="H17" s="260"/>
      <c r="I17" s="261"/>
      <c r="J17" s="260"/>
      <c r="K17" s="262"/>
      <c r="L17" s="263"/>
    </row>
    <row r="18" spans="2:17" ht="14.25" x14ac:dyDescent="0.2">
      <c r="C18" s="266" t="s">
        <v>274</v>
      </c>
      <c r="D18" s="267" t="s">
        <v>275</v>
      </c>
      <c r="F18" s="260"/>
      <c r="G18" s="261"/>
      <c r="H18" s="260"/>
      <c r="I18" s="261"/>
      <c r="J18" s="260"/>
      <c r="K18" s="262"/>
      <c r="L18" s="263"/>
      <c r="N18" s="214"/>
      <c r="P18" s="214"/>
      <c r="Q18" s="214"/>
    </row>
    <row r="19" spans="2:17" x14ac:dyDescent="0.2">
      <c r="C19" s="264"/>
      <c r="D19" s="268" t="s">
        <v>276</v>
      </c>
      <c r="F19" s="260"/>
      <c r="G19" s="261"/>
      <c r="H19" s="260"/>
      <c r="I19" s="261"/>
      <c r="J19" s="260"/>
      <c r="K19" s="262"/>
      <c r="L19" s="263"/>
      <c r="N19" s="214"/>
      <c r="P19" s="214"/>
      <c r="Q19" s="214"/>
    </row>
    <row r="20" spans="2:17" x14ac:dyDescent="0.2">
      <c r="C20" s="264"/>
      <c r="D20" s="265" t="s">
        <v>277</v>
      </c>
      <c r="F20" s="263"/>
      <c r="G20" s="262"/>
      <c r="H20" s="263"/>
      <c r="I20" s="262"/>
      <c r="J20" s="269"/>
      <c r="K20" s="262"/>
      <c r="L20" s="263"/>
      <c r="N20" s="214"/>
      <c r="P20" s="214"/>
      <c r="Q20" s="214"/>
    </row>
    <row r="21" spans="2:17" x14ac:dyDescent="0.2">
      <c r="C21" s="264"/>
      <c r="D21" s="265"/>
      <c r="F21" s="263"/>
      <c r="G21" s="262"/>
      <c r="H21" s="263"/>
      <c r="I21" s="262"/>
      <c r="J21" s="269"/>
      <c r="K21" s="262"/>
      <c r="L21" s="263"/>
      <c r="N21" s="214"/>
      <c r="P21" s="214"/>
      <c r="Q21" s="214"/>
    </row>
    <row r="22" spans="2:17" x14ac:dyDescent="0.2">
      <c r="C22" s="264"/>
      <c r="D22" s="265"/>
      <c r="F22" s="263"/>
      <c r="G22" s="262"/>
      <c r="H22" s="263"/>
      <c r="I22" s="262"/>
      <c r="J22" s="269"/>
      <c r="K22" s="262"/>
      <c r="L22" s="263"/>
      <c r="N22" s="214"/>
      <c r="P22" s="214"/>
      <c r="Q22" s="214"/>
    </row>
    <row r="23" spans="2:17" ht="13.5" thickBot="1" x14ac:dyDescent="0.25">
      <c r="C23" s="264"/>
      <c r="D23" s="265"/>
      <c r="J23" s="270"/>
      <c r="N23" s="214"/>
      <c r="P23" s="214"/>
      <c r="Q23" s="214"/>
    </row>
    <row r="24" spans="2:17" x14ac:dyDescent="0.2">
      <c r="B24" s="218"/>
      <c r="C24" s="271"/>
      <c r="D24" s="272"/>
      <c r="E24" s="221"/>
      <c r="F24" s="220"/>
      <c r="G24" s="221"/>
      <c r="H24" s="220"/>
      <c r="I24" s="221"/>
      <c r="J24" s="273"/>
      <c r="K24" s="221"/>
      <c r="L24" s="220"/>
      <c r="M24" s="221"/>
      <c r="N24" s="221"/>
      <c r="O24" s="223"/>
      <c r="P24" s="214"/>
      <c r="Q24" s="214"/>
    </row>
    <row r="25" spans="2:17" x14ac:dyDescent="0.2">
      <c r="B25" s="224"/>
      <c r="C25" s="227"/>
      <c r="D25" s="274"/>
      <c r="E25" s="227"/>
      <c r="F25" s="275" t="s">
        <v>78</v>
      </c>
      <c r="G25" s="227"/>
      <c r="H25" s="231" t="s">
        <v>271</v>
      </c>
      <c r="I25" s="227"/>
      <c r="J25" s="231" t="s">
        <v>270</v>
      </c>
      <c r="K25" s="227"/>
      <c r="L25" s="231" t="s">
        <v>278</v>
      </c>
      <c r="M25" s="227"/>
      <c r="N25" s="276" t="s">
        <v>6</v>
      </c>
      <c r="O25" s="229"/>
      <c r="P25" s="214"/>
      <c r="Q25" s="214"/>
    </row>
    <row r="26" spans="2:17" x14ac:dyDescent="0.2">
      <c r="B26" s="224"/>
      <c r="C26" s="277"/>
      <c r="D26" s="274"/>
      <c r="E26" s="227"/>
      <c r="F26" s="226"/>
      <c r="G26" s="227"/>
      <c r="H26" s="226"/>
      <c r="I26" s="227"/>
      <c r="J26" s="226"/>
      <c r="K26" s="227"/>
      <c r="L26" s="226"/>
      <c r="M26" s="227"/>
      <c r="N26" s="227"/>
      <c r="O26" s="229"/>
      <c r="P26" s="214"/>
      <c r="Q26" s="214"/>
    </row>
    <row r="27" spans="2:17" x14ac:dyDescent="0.2">
      <c r="B27" s="224"/>
      <c r="C27" s="227" t="s">
        <v>279</v>
      </c>
      <c r="D27" s="274"/>
      <c r="E27" s="227"/>
      <c r="F27" s="246">
        <v>0.35</v>
      </c>
      <c r="G27" s="247"/>
      <c r="H27" s="246">
        <f>+L10</f>
        <v>7.0999999999999994E-2</v>
      </c>
      <c r="I27" s="247"/>
      <c r="J27" s="246">
        <f>+N10</f>
        <v>1.5300000000000001E-2</v>
      </c>
      <c r="K27" s="247"/>
      <c r="L27" s="246">
        <f>-P10*0.35</f>
        <v>-3.0204999999999992E-2</v>
      </c>
      <c r="M27" s="278"/>
      <c r="N27" s="247">
        <f>SUM(F27:L27)</f>
        <v>0.40609499999999998</v>
      </c>
      <c r="O27" s="229"/>
      <c r="P27" s="214"/>
      <c r="Q27" s="214"/>
    </row>
    <row r="28" spans="2:17" x14ac:dyDescent="0.2">
      <c r="B28" s="224"/>
      <c r="C28" s="227"/>
      <c r="D28" s="274"/>
      <c r="E28" s="227"/>
      <c r="F28" s="246"/>
      <c r="G28" s="247"/>
      <c r="H28" s="246"/>
      <c r="I28" s="247"/>
      <c r="J28" s="246"/>
      <c r="K28" s="247"/>
      <c r="L28" s="246"/>
      <c r="M28" s="227"/>
      <c r="N28" s="227"/>
      <c r="O28" s="229"/>
      <c r="P28" s="214"/>
      <c r="Q28" s="214"/>
    </row>
    <row r="29" spans="2:17" x14ac:dyDescent="0.2">
      <c r="B29" s="224"/>
      <c r="C29" s="227" t="s">
        <v>280</v>
      </c>
      <c r="D29" s="226"/>
      <c r="E29" s="227"/>
      <c r="F29" s="280">
        <v>0.35</v>
      </c>
      <c r="G29" s="281"/>
      <c r="H29" s="280">
        <f>+L14</f>
        <v>6.5000000000000002E-2</v>
      </c>
      <c r="I29" s="281"/>
      <c r="J29" s="280">
        <f>+N14</f>
        <v>1.6640000000000002E-2</v>
      </c>
      <c r="K29" s="247"/>
      <c r="L29" s="246">
        <f>-P14*0.35</f>
        <v>-2.8573999999999999E-2</v>
      </c>
      <c r="M29" s="278"/>
      <c r="N29" s="247">
        <f>SUM(F29:L29)</f>
        <v>0.40306599999999998</v>
      </c>
      <c r="O29" s="229"/>
      <c r="P29" s="279"/>
    </row>
    <row r="30" spans="2:17" x14ac:dyDescent="0.2">
      <c r="B30" s="224"/>
      <c r="C30" s="225"/>
      <c r="D30" s="226"/>
      <c r="E30" s="227"/>
      <c r="F30" s="226"/>
      <c r="G30" s="227"/>
      <c r="H30" s="226"/>
      <c r="I30" s="227"/>
      <c r="J30" s="226"/>
      <c r="K30" s="227"/>
      <c r="L30" s="226"/>
      <c r="M30" s="227"/>
      <c r="N30" s="226"/>
      <c r="O30" s="229"/>
    </row>
    <row r="31" spans="2:17" ht="13.5" thickBot="1" x14ac:dyDescent="0.25">
      <c r="B31" s="250"/>
      <c r="C31" s="251"/>
      <c r="D31" s="252"/>
      <c r="E31" s="253"/>
      <c r="F31" s="252"/>
      <c r="G31" s="253"/>
      <c r="H31" s="252"/>
      <c r="I31" s="253"/>
      <c r="J31" s="252"/>
      <c r="K31" s="253"/>
      <c r="L31" s="252"/>
      <c r="M31" s="253"/>
      <c r="N31" s="252"/>
      <c r="O31" s="259"/>
    </row>
  </sheetData>
  <mergeCells count="2">
    <mergeCell ref="F6:J6"/>
    <mergeCell ref="L6:P6"/>
  </mergeCells>
  <pageMargins left="0.7" right="0.7" top="0.75" bottom="0.75" header="0.3" footer="0.3"/>
  <pageSetup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6"/>
  <sheetViews>
    <sheetView showGridLines="0" zoomScale="80" zoomScaleNormal="80" workbookViewId="0">
      <pane ySplit="3" topLeftCell="A16" activePane="bottomLeft" state="frozen"/>
      <selection pane="bottomLeft" activeCell="V26" sqref="V26"/>
    </sheetView>
  </sheetViews>
  <sheetFormatPr defaultColWidth="9.140625" defaultRowHeight="15" outlineLevelRow="1" x14ac:dyDescent="0.25"/>
  <cols>
    <col min="1" max="1" width="12.42578125" style="333" customWidth="1"/>
    <col min="2" max="2" width="6.28515625" style="333" customWidth="1"/>
    <col min="3" max="3" width="4.7109375" style="333" customWidth="1"/>
    <col min="4" max="4" width="54" style="333" bestFit="1" customWidth="1"/>
    <col min="5" max="7" width="8.7109375" style="333" customWidth="1"/>
    <col min="8" max="8" width="9.7109375" style="333" customWidth="1"/>
    <col min="9" max="31" width="8.7109375" style="333" customWidth="1"/>
    <col min="32" max="32" width="12.85546875" style="333" customWidth="1"/>
    <col min="33" max="33" width="23.28515625" style="334" customWidth="1"/>
    <col min="34" max="34" width="1.7109375" style="333" customWidth="1"/>
    <col min="35" max="35" width="23.28515625" style="334" customWidth="1"/>
    <col min="36" max="36" width="19.7109375" style="334" customWidth="1"/>
    <col min="37" max="37" width="10.7109375" style="334" customWidth="1"/>
    <col min="38" max="38" width="10.42578125" style="334" customWidth="1"/>
    <col min="39" max="39" width="11" style="334" customWidth="1"/>
    <col min="40" max="40" width="12.28515625" style="334" customWidth="1"/>
    <col min="41" max="16384" width="9.140625" style="333"/>
  </cols>
  <sheetData>
    <row r="1" spans="1:40" ht="21" x14ac:dyDescent="0.35">
      <c r="A1" s="332" t="s">
        <v>385</v>
      </c>
      <c r="H1" s="427"/>
    </row>
    <row r="2" spans="1:40" x14ac:dyDescent="0.25">
      <c r="E2" s="428"/>
      <c r="F2" s="428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438"/>
      <c r="S2" s="438"/>
      <c r="T2" s="438"/>
      <c r="U2" s="438"/>
      <c r="V2" s="438"/>
      <c r="W2" s="438"/>
      <c r="X2" s="438"/>
      <c r="Y2" s="533"/>
      <c r="Z2" s="533"/>
      <c r="AA2" s="533"/>
      <c r="AB2" s="533"/>
      <c r="AC2" s="533"/>
      <c r="AD2" s="533"/>
      <c r="AE2" s="533"/>
    </row>
    <row r="3" spans="1:40" ht="30" x14ac:dyDescent="0.25">
      <c r="D3" s="334" t="s">
        <v>2</v>
      </c>
      <c r="E3" s="334">
        <v>2014</v>
      </c>
      <c r="F3" s="334">
        <v>2015</v>
      </c>
      <c r="G3" s="334">
        <v>2016</v>
      </c>
      <c r="H3" s="334">
        <v>2017</v>
      </c>
      <c r="I3" s="334">
        <v>2018</v>
      </c>
      <c r="J3" s="334">
        <v>2019</v>
      </c>
      <c r="K3" s="334">
        <v>2020</v>
      </c>
      <c r="L3" s="334">
        <v>2021</v>
      </c>
      <c r="M3" s="334">
        <v>2022</v>
      </c>
      <c r="N3" s="334">
        <v>2023</v>
      </c>
      <c r="O3" s="334">
        <v>2024</v>
      </c>
      <c r="P3" s="334">
        <v>2025</v>
      </c>
      <c r="Q3" s="334">
        <v>2026</v>
      </c>
      <c r="R3" s="334">
        <v>2027</v>
      </c>
      <c r="S3" s="334">
        <v>2028</v>
      </c>
      <c r="T3" s="334">
        <v>2029</v>
      </c>
      <c r="U3" s="334">
        <v>2030</v>
      </c>
      <c r="V3" s="334">
        <v>2031</v>
      </c>
      <c r="W3" s="334">
        <v>2032</v>
      </c>
      <c r="X3" s="334">
        <v>2033</v>
      </c>
      <c r="Y3" s="334">
        <v>2034</v>
      </c>
      <c r="Z3" s="334">
        <v>2035</v>
      </c>
      <c r="AA3" s="334">
        <v>2036</v>
      </c>
      <c r="AB3" s="334">
        <v>2037</v>
      </c>
      <c r="AC3" s="334">
        <v>2038</v>
      </c>
      <c r="AD3" s="334">
        <v>2039</v>
      </c>
      <c r="AE3" s="334">
        <v>2040</v>
      </c>
      <c r="AF3" s="335" t="s">
        <v>272</v>
      </c>
      <c r="AG3" s="335" t="s">
        <v>301</v>
      </c>
      <c r="AI3" s="344" t="s">
        <v>310</v>
      </c>
      <c r="AJ3" s="344" t="s">
        <v>311</v>
      </c>
      <c r="AK3" s="344" t="s">
        <v>1</v>
      </c>
      <c r="AL3" s="344" t="s">
        <v>3</v>
      </c>
      <c r="AM3" s="344" t="s">
        <v>312</v>
      </c>
      <c r="AN3" s="344" t="s">
        <v>313</v>
      </c>
    </row>
    <row r="4" spans="1:40" x14ac:dyDescent="0.25"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5"/>
      <c r="AG4" s="335"/>
      <c r="AI4" s="344"/>
      <c r="AJ4" s="344"/>
      <c r="AK4" s="344"/>
      <c r="AL4" s="344"/>
      <c r="AM4" s="344"/>
      <c r="AN4" s="344"/>
    </row>
    <row r="5" spans="1:40" s="336" customFormat="1" x14ac:dyDescent="0.25"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8"/>
      <c r="AI5" s="338"/>
      <c r="AJ5" s="338"/>
      <c r="AK5" s="338"/>
      <c r="AL5" s="338"/>
      <c r="AM5" s="338"/>
      <c r="AN5" s="338"/>
    </row>
    <row r="6" spans="1:40" ht="15" customHeight="1" x14ac:dyDescent="0.25">
      <c r="A6" s="575" t="s">
        <v>302</v>
      </c>
      <c r="B6" s="339">
        <v>2017</v>
      </c>
      <c r="C6" s="351">
        <v>1</v>
      </c>
      <c r="D6" s="339" t="s">
        <v>394</v>
      </c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>
        <f>SUM(E6:AE6)</f>
        <v>0</v>
      </c>
      <c r="AG6" s="570" t="s">
        <v>303</v>
      </c>
      <c r="AI6" s="570" t="s">
        <v>314</v>
      </c>
      <c r="AJ6" s="570">
        <v>10</v>
      </c>
      <c r="AK6" s="570">
        <v>1</v>
      </c>
      <c r="AL6" s="570" t="s">
        <v>316</v>
      </c>
      <c r="AM6" s="570" t="s">
        <v>318</v>
      </c>
      <c r="AN6" s="570" t="s">
        <v>303</v>
      </c>
    </row>
    <row r="7" spans="1:40" x14ac:dyDescent="0.25">
      <c r="A7" s="576"/>
      <c r="B7" s="341">
        <v>2026</v>
      </c>
      <c r="C7" s="352">
        <v>1</v>
      </c>
      <c r="D7" s="341" t="s">
        <v>394</v>
      </c>
      <c r="E7" s="443">
        <v>1.6</v>
      </c>
      <c r="F7" s="443">
        <v>13.22</v>
      </c>
      <c r="G7" s="443">
        <v>14.81</v>
      </c>
      <c r="H7" s="443">
        <v>24.37</v>
      </c>
      <c r="I7" s="443">
        <v>20.8</v>
      </c>
      <c r="J7" s="443">
        <v>14.718449028903571</v>
      </c>
      <c r="K7" s="443">
        <v>16.592331566498121</v>
      </c>
      <c r="L7" s="443">
        <v>15.173919566498116</v>
      </c>
      <c r="M7" s="420">
        <v>3.2739195664981171</v>
      </c>
      <c r="N7" s="420">
        <v>3.2739195664981171</v>
      </c>
      <c r="O7" s="420">
        <v>3.2739195664981171</v>
      </c>
      <c r="P7" s="420"/>
      <c r="Q7" s="420"/>
      <c r="R7" s="420"/>
      <c r="S7" s="420"/>
      <c r="T7" s="420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>
        <f>SUM(E7:AE7)</f>
        <v>131.10645886139417</v>
      </c>
      <c r="AG7" s="571"/>
      <c r="AI7" s="571"/>
      <c r="AJ7" s="571"/>
      <c r="AK7" s="571"/>
      <c r="AL7" s="571"/>
      <c r="AM7" s="571"/>
      <c r="AN7" s="571"/>
    </row>
    <row r="8" spans="1:40" s="336" customFormat="1" x14ac:dyDescent="0.25">
      <c r="A8" s="343"/>
      <c r="C8" s="350"/>
      <c r="E8" s="524"/>
      <c r="F8" s="524"/>
      <c r="G8" s="524"/>
      <c r="H8" s="524"/>
      <c r="I8" s="524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8"/>
      <c r="AI8" s="338"/>
      <c r="AJ8" s="338"/>
      <c r="AK8" s="338"/>
      <c r="AL8" s="338"/>
      <c r="AM8" s="338"/>
      <c r="AN8" s="338"/>
    </row>
    <row r="9" spans="1:40" ht="15" customHeight="1" x14ac:dyDescent="0.25">
      <c r="A9" s="575" t="s">
        <v>304</v>
      </c>
      <c r="B9" s="339">
        <v>2017</v>
      </c>
      <c r="C9" s="351" t="s">
        <v>322</v>
      </c>
      <c r="D9" s="339" t="s">
        <v>282</v>
      </c>
      <c r="E9" s="525"/>
      <c r="F9" s="525"/>
      <c r="G9" s="525"/>
      <c r="H9" s="525"/>
      <c r="I9" s="525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>
        <f>SUM(E9:AE9)</f>
        <v>0</v>
      </c>
      <c r="AG9" s="570" t="s">
        <v>303</v>
      </c>
      <c r="AI9" s="570" t="s">
        <v>315</v>
      </c>
      <c r="AJ9" s="570">
        <v>10</v>
      </c>
      <c r="AK9" s="570" t="s">
        <v>14</v>
      </c>
      <c r="AL9" s="570" t="s">
        <v>316</v>
      </c>
      <c r="AM9" s="570" t="s">
        <v>319</v>
      </c>
      <c r="AN9" s="570" t="s">
        <v>319</v>
      </c>
    </row>
    <row r="10" spans="1:40" x14ac:dyDescent="0.25">
      <c r="A10" s="577"/>
      <c r="B10" s="341">
        <v>2026</v>
      </c>
      <c r="C10" s="352" t="s">
        <v>322</v>
      </c>
      <c r="D10" s="531" t="s">
        <v>395</v>
      </c>
      <c r="E10" s="358"/>
      <c r="F10" s="440">
        <v>4.2640000000000002</v>
      </c>
      <c r="G10" s="440">
        <v>5.1420000000000003</v>
      </c>
      <c r="H10" s="440">
        <v>1.17384753</v>
      </c>
      <c r="I10" s="440">
        <v>4.2</v>
      </c>
      <c r="J10" s="440">
        <v>1.7</v>
      </c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>
        <f>SUM(E10:AE10)</f>
        <v>16.479847530000001</v>
      </c>
      <c r="AG10" s="571"/>
      <c r="AI10" s="571"/>
      <c r="AJ10" s="571"/>
      <c r="AK10" s="571"/>
      <c r="AL10" s="571"/>
      <c r="AM10" s="571"/>
      <c r="AN10" s="571"/>
    </row>
    <row r="11" spans="1:40" s="336" customFormat="1" x14ac:dyDescent="0.25">
      <c r="A11" s="577"/>
      <c r="C11" s="350"/>
      <c r="E11" s="524"/>
      <c r="F11" s="526"/>
      <c r="G11" s="526"/>
      <c r="H11" s="526"/>
      <c r="I11" s="524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8"/>
      <c r="AI11" s="338"/>
      <c r="AJ11" s="338"/>
      <c r="AK11" s="338"/>
      <c r="AL11" s="338"/>
      <c r="AM11" s="338"/>
      <c r="AN11" s="338"/>
    </row>
    <row r="12" spans="1:40" ht="15" customHeight="1" x14ac:dyDescent="0.25">
      <c r="A12" s="577"/>
      <c r="B12" s="339">
        <v>2017</v>
      </c>
      <c r="C12" s="351" t="s">
        <v>323</v>
      </c>
      <c r="D12" s="339" t="s">
        <v>281</v>
      </c>
      <c r="E12" s="525"/>
      <c r="F12" s="527"/>
      <c r="G12" s="527"/>
      <c r="H12" s="527"/>
      <c r="I12" s="525"/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40"/>
      <c r="AD12" s="340"/>
      <c r="AE12" s="340"/>
      <c r="AF12" s="340">
        <f>SUM(E12:AE12)</f>
        <v>0</v>
      </c>
      <c r="AG12" s="570" t="s">
        <v>303</v>
      </c>
      <c r="AI12" s="400" t="s">
        <v>315</v>
      </c>
      <c r="AJ12" s="393">
        <v>10</v>
      </c>
      <c r="AK12" s="393" t="s">
        <v>14</v>
      </c>
      <c r="AL12" s="570" t="s">
        <v>316</v>
      </c>
      <c r="AM12" s="393" t="s">
        <v>319</v>
      </c>
      <c r="AN12" s="570" t="s">
        <v>319</v>
      </c>
    </row>
    <row r="13" spans="1:40" x14ac:dyDescent="0.25">
      <c r="A13" s="577"/>
      <c r="B13" s="341">
        <v>2026</v>
      </c>
      <c r="C13" s="352" t="s">
        <v>323</v>
      </c>
      <c r="D13" s="531" t="s">
        <v>396</v>
      </c>
      <c r="E13" s="358"/>
      <c r="F13" s="440">
        <v>0.17199999999999999</v>
      </c>
      <c r="G13" s="440">
        <v>0.17899999999999999</v>
      </c>
      <c r="H13" s="440">
        <v>8.5705199999999999E-3</v>
      </c>
      <c r="I13" s="358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0">
        <f t="shared" ref="AF13:AF14" si="0">SUM(E13:AE13)</f>
        <v>0.35957052</v>
      </c>
      <c r="AG13" s="571"/>
      <c r="AI13" s="401" t="s">
        <v>314</v>
      </c>
      <c r="AJ13" s="394">
        <v>10</v>
      </c>
      <c r="AK13" s="394" t="s">
        <v>14</v>
      </c>
      <c r="AL13" s="571"/>
      <c r="AM13" s="394" t="s">
        <v>318</v>
      </c>
      <c r="AN13" s="571"/>
    </row>
    <row r="14" spans="1:40" x14ac:dyDescent="0.25">
      <c r="A14" s="576"/>
      <c r="B14" s="341">
        <v>2026</v>
      </c>
      <c r="C14" s="399" t="s">
        <v>353</v>
      </c>
      <c r="D14" s="531" t="s">
        <v>397</v>
      </c>
      <c r="E14" s="358"/>
      <c r="F14" s="440">
        <v>0.76200000000000001</v>
      </c>
      <c r="G14" s="440">
        <v>2.5979999999999999</v>
      </c>
      <c r="H14" s="440">
        <v>1.5324867</v>
      </c>
      <c r="I14" s="440">
        <v>0.6</v>
      </c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0">
        <f t="shared" si="0"/>
        <v>5.4924866999999997</v>
      </c>
      <c r="AG14" s="572"/>
      <c r="AI14" s="402" t="s">
        <v>315</v>
      </c>
      <c r="AJ14" s="403">
        <v>50</v>
      </c>
      <c r="AK14" s="403" t="s">
        <v>4</v>
      </c>
      <c r="AL14" s="572"/>
      <c r="AM14" s="403" t="s">
        <v>319</v>
      </c>
      <c r="AN14" s="572"/>
    </row>
    <row r="15" spans="1:40" s="336" customFormat="1" x14ac:dyDescent="0.25">
      <c r="A15" s="343"/>
      <c r="C15" s="350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8"/>
      <c r="AI15" s="338"/>
      <c r="AJ15" s="338"/>
      <c r="AK15" s="338"/>
      <c r="AL15" s="338"/>
      <c r="AM15" s="338"/>
      <c r="AN15" s="338"/>
    </row>
    <row r="16" spans="1:40" ht="15" customHeight="1" x14ac:dyDescent="0.25">
      <c r="A16" s="542" t="s">
        <v>81</v>
      </c>
      <c r="B16" s="339">
        <v>2017</v>
      </c>
      <c r="C16" s="351" t="s">
        <v>324</v>
      </c>
      <c r="D16" s="339" t="s">
        <v>83</v>
      </c>
      <c r="E16" s="340"/>
      <c r="F16" s="340">
        <v>42</v>
      </c>
      <c r="G16" s="340">
        <v>70</v>
      </c>
      <c r="H16" s="340">
        <v>28</v>
      </c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  <c r="AD16" s="340"/>
      <c r="AE16" s="340"/>
      <c r="AF16" s="340">
        <f>SUM(E16:AE16)</f>
        <v>140</v>
      </c>
      <c r="AG16" s="566" t="s">
        <v>305</v>
      </c>
      <c r="AI16" s="566" t="s">
        <v>315</v>
      </c>
      <c r="AJ16" s="566">
        <v>50</v>
      </c>
      <c r="AK16" s="566" t="s">
        <v>4</v>
      </c>
      <c r="AL16" s="566" t="s">
        <v>317</v>
      </c>
      <c r="AM16" s="566" t="s">
        <v>319</v>
      </c>
      <c r="AN16" s="566" t="s">
        <v>318</v>
      </c>
    </row>
    <row r="17" spans="1:40" x14ac:dyDescent="0.25">
      <c r="A17" s="546"/>
      <c r="B17" s="341">
        <v>2026</v>
      </c>
      <c r="C17" s="352" t="s">
        <v>324</v>
      </c>
      <c r="D17" s="341" t="s">
        <v>83</v>
      </c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>
        <v>42</v>
      </c>
      <c r="P17" s="342">
        <v>70</v>
      </c>
      <c r="Q17" s="342">
        <v>28</v>
      </c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0">
        <f>SUM(E17:AE17)</f>
        <v>140</v>
      </c>
      <c r="AG17" s="567"/>
      <c r="AI17" s="567"/>
      <c r="AJ17" s="567"/>
      <c r="AK17" s="567"/>
      <c r="AL17" s="567"/>
      <c r="AM17" s="567"/>
      <c r="AN17" s="567"/>
    </row>
    <row r="18" spans="1:40" s="336" customFormat="1" x14ac:dyDescent="0.25">
      <c r="A18" s="546"/>
      <c r="C18" s="350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8"/>
      <c r="AI18" s="338"/>
      <c r="AJ18" s="338"/>
      <c r="AK18" s="338"/>
      <c r="AL18" s="338"/>
      <c r="AM18" s="338"/>
      <c r="AN18" s="338"/>
    </row>
    <row r="19" spans="1:40" ht="15" customHeight="1" x14ac:dyDescent="0.25">
      <c r="A19" s="546"/>
      <c r="B19" s="339">
        <v>2017</v>
      </c>
      <c r="C19" s="351" t="s">
        <v>325</v>
      </c>
      <c r="D19" s="339" t="s">
        <v>351</v>
      </c>
      <c r="E19" s="340"/>
      <c r="F19" s="340">
        <v>2.4</v>
      </c>
      <c r="G19" s="340">
        <v>0.6</v>
      </c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40"/>
      <c r="AD19" s="340"/>
      <c r="AE19" s="340"/>
      <c r="AF19" s="340">
        <f>SUM(E19:AE19)</f>
        <v>3</v>
      </c>
      <c r="AG19" s="573" t="s">
        <v>306</v>
      </c>
      <c r="AI19" s="573" t="s">
        <v>315</v>
      </c>
      <c r="AJ19" s="573">
        <v>50</v>
      </c>
      <c r="AK19" s="573" t="s">
        <v>4</v>
      </c>
      <c r="AL19" s="573" t="s">
        <v>317</v>
      </c>
      <c r="AM19" s="573" t="s">
        <v>319</v>
      </c>
      <c r="AN19" s="573" t="s">
        <v>318</v>
      </c>
    </row>
    <row r="20" spans="1:40" x14ac:dyDescent="0.25">
      <c r="A20" s="546"/>
      <c r="B20" s="341">
        <v>2026</v>
      </c>
      <c r="C20" s="352" t="s">
        <v>325</v>
      </c>
      <c r="D20" s="341" t="s">
        <v>351</v>
      </c>
      <c r="E20" s="342"/>
      <c r="F20" s="342">
        <v>2.4</v>
      </c>
      <c r="G20" s="342">
        <v>0.6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0">
        <f>SUM(E20:AE20)</f>
        <v>3</v>
      </c>
      <c r="AG20" s="574"/>
      <c r="AI20" s="574"/>
      <c r="AJ20" s="574"/>
      <c r="AK20" s="574"/>
      <c r="AL20" s="574"/>
      <c r="AM20" s="574"/>
      <c r="AN20" s="574"/>
    </row>
    <row r="21" spans="1:40" s="336" customFormat="1" x14ac:dyDescent="0.25">
      <c r="A21" s="546"/>
      <c r="C21" s="350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8"/>
      <c r="AI21" s="338"/>
      <c r="AJ21" s="338"/>
      <c r="AK21" s="338"/>
      <c r="AL21" s="338"/>
      <c r="AM21" s="338"/>
      <c r="AN21" s="338"/>
    </row>
    <row r="22" spans="1:40" ht="15" customHeight="1" x14ac:dyDescent="0.25">
      <c r="A22" s="546"/>
      <c r="B22" s="339">
        <v>2017</v>
      </c>
      <c r="C22" s="351" t="s">
        <v>326</v>
      </c>
      <c r="D22" s="339" t="s">
        <v>82</v>
      </c>
      <c r="E22" s="340"/>
      <c r="F22" s="340">
        <v>1.8</v>
      </c>
      <c r="G22" s="340">
        <v>0.6</v>
      </c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>
        <f>SUM(E22:AE22)</f>
        <v>2.4</v>
      </c>
      <c r="AG22" s="573" t="s">
        <v>306</v>
      </c>
      <c r="AI22" s="573" t="s">
        <v>315</v>
      </c>
      <c r="AJ22" s="573">
        <v>50</v>
      </c>
      <c r="AK22" s="573" t="s">
        <v>4</v>
      </c>
      <c r="AL22" s="573" t="s">
        <v>317</v>
      </c>
      <c r="AM22" s="573" t="s">
        <v>319</v>
      </c>
      <c r="AN22" s="573" t="s">
        <v>318</v>
      </c>
    </row>
    <row r="23" spans="1:40" x14ac:dyDescent="0.25">
      <c r="A23" s="546"/>
      <c r="B23" s="341">
        <v>2026</v>
      </c>
      <c r="C23" s="352" t="s">
        <v>326</v>
      </c>
      <c r="D23" s="341" t="s">
        <v>82</v>
      </c>
      <c r="E23" s="342"/>
      <c r="F23" s="342">
        <v>1.8</v>
      </c>
      <c r="G23" s="342">
        <v>0.6</v>
      </c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0">
        <f>SUM(E23:AE23)</f>
        <v>2.4</v>
      </c>
      <c r="AG23" s="574"/>
      <c r="AI23" s="574"/>
      <c r="AJ23" s="574"/>
      <c r="AK23" s="574"/>
      <c r="AL23" s="574"/>
      <c r="AM23" s="574"/>
      <c r="AN23" s="574"/>
    </row>
    <row r="24" spans="1:40" s="336" customFormat="1" x14ac:dyDescent="0.25">
      <c r="A24" s="546"/>
      <c r="C24" s="350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8"/>
      <c r="AI24" s="338"/>
      <c r="AJ24" s="338"/>
      <c r="AK24" s="338"/>
      <c r="AL24" s="338"/>
      <c r="AM24" s="338"/>
      <c r="AN24" s="338"/>
    </row>
    <row r="25" spans="1:40" ht="15" customHeight="1" x14ac:dyDescent="0.25">
      <c r="A25" s="546"/>
      <c r="B25" s="339">
        <v>2017</v>
      </c>
      <c r="C25" s="351" t="s">
        <v>327</v>
      </c>
      <c r="D25" s="384" t="s">
        <v>357</v>
      </c>
      <c r="E25" s="340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340">
        <f>SUM(E25:AE25)</f>
        <v>0</v>
      </c>
      <c r="AG25" s="568" t="s">
        <v>307</v>
      </c>
      <c r="AI25" s="568" t="s">
        <v>315</v>
      </c>
      <c r="AJ25" s="568">
        <v>50</v>
      </c>
      <c r="AK25" s="568" t="s">
        <v>4</v>
      </c>
      <c r="AL25" s="568" t="s">
        <v>317</v>
      </c>
      <c r="AM25" s="568" t="s">
        <v>319</v>
      </c>
      <c r="AN25" s="568" t="s">
        <v>318</v>
      </c>
    </row>
    <row r="26" spans="1:40" x14ac:dyDescent="0.25">
      <c r="A26" s="543"/>
      <c r="B26" s="341">
        <v>2026</v>
      </c>
      <c r="C26" s="352" t="s">
        <v>327</v>
      </c>
      <c r="D26" s="341" t="s">
        <v>357</v>
      </c>
      <c r="E26" s="342"/>
      <c r="F26" s="342"/>
      <c r="G26" s="342"/>
      <c r="H26" s="342"/>
      <c r="I26" s="342"/>
      <c r="J26" s="342"/>
      <c r="K26" s="342"/>
      <c r="L26" s="342"/>
      <c r="M26" s="342">
        <v>31.5</v>
      </c>
      <c r="N26" s="342">
        <v>52.5</v>
      </c>
      <c r="O26" s="342">
        <v>21</v>
      </c>
      <c r="P26" s="342">
        <v>0</v>
      </c>
      <c r="Q26" s="342">
        <v>0</v>
      </c>
      <c r="R26" s="430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340">
        <f>SUM(E26:AE26)</f>
        <v>105</v>
      </c>
      <c r="AG26" s="569"/>
      <c r="AI26" s="569"/>
      <c r="AJ26" s="569"/>
      <c r="AK26" s="569"/>
      <c r="AL26" s="569"/>
      <c r="AM26" s="569"/>
      <c r="AN26" s="569"/>
    </row>
    <row r="27" spans="1:40" s="336" customFormat="1" x14ac:dyDescent="0.25">
      <c r="A27" s="343"/>
      <c r="C27" s="350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8"/>
      <c r="AI27" s="338"/>
      <c r="AJ27" s="338"/>
      <c r="AK27" s="338"/>
      <c r="AL27" s="338"/>
      <c r="AM27" s="338"/>
      <c r="AN27" s="338"/>
    </row>
    <row r="28" spans="1:40" ht="15" customHeight="1" x14ac:dyDescent="0.25">
      <c r="A28" s="542" t="s">
        <v>84</v>
      </c>
      <c r="B28" s="339">
        <v>2017</v>
      </c>
      <c r="C28" s="351" t="s">
        <v>328</v>
      </c>
      <c r="D28" s="339" t="s">
        <v>85</v>
      </c>
      <c r="E28" s="340"/>
      <c r="F28" s="429">
        <v>1.8</v>
      </c>
      <c r="G28" s="429">
        <v>1.8</v>
      </c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340">
        <f>SUM(E28:AE28)</f>
        <v>3.6</v>
      </c>
      <c r="AG28" s="573" t="s">
        <v>306</v>
      </c>
      <c r="AI28" s="573" t="s">
        <v>315</v>
      </c>
      <c r="AJ28" s="573">
        <v>50</v>
      </c>
      <c r="AK28" s="573" t="s">
        <v>4</v>
      </c>
      <c r="AL28" s="573" t="s">
        <v>317</v>
      </c>
      <c r="AM28" s="573" t="s">
        <v>319</v>
      </c>
      <c r="AN28" s="573" t="s">
        <v>318</v>
      </c>
    </row>
    <row r="29" spans="1:40" x14ac:dyDescent="0.25">
      <c r="A29" s="546"/>
      <c r="B29" s="341">
        <v>2026</v>
      </c>
      <c r="C29" s="352" t="s">
        <v>328</v>
      </c>
      <c r="D29" s="341" t="s">
        <v>85</v>
      </c>
      <c r="E29" s="342"/>
      <c r="F29" s="430">
        <v>1.8</v>
      </c>
      <c r="G29" s="430">
        <v>1.8</v>
      </c>
      <c r="H29" s="430"/>
      <c r="I29" s="430"/>
      <c r="J29" s="430"/>
      <c r="K29" s="430"/>
      <c r="L29" s="430"/>
      <c r="M29" s="430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340">
        <f>SUM(E29:AE29)</f>
        <v>3.6</v>
      </c>
      <c r="AG29" s="574"/>
      <c r="AI29" s="574"/>
      <c r="AJ29" s="574"/>
      <c r="AK29" s="574"/>
      <c r="AL29" s="574"/>
      <c r="AM29" s="574"/>
      <c r="AN29" s="574"/>
    </row>
    <row r="30" spans="1:40" s="336" customFormat="1" x14ac:dyDescent="0.25">
      <c r="A30" s="546"/>
      <c r="C30" s="350"/>
      <c r="E30" s="337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P30" s="431"/>
      <c r="Q30" s="431"/>
      <c r="R30" s="431"/>
      <c r="S30" s="431"/>
      <c r="T30" s="431"/>
      <c r="U30" s="431"/>
      <c r="V30" s="431"/>
      <c r="W30" s="431"/>
      <c r="X30" s="431"/>
      <c r="Y30" s="431"/>
      <c r="Z30" s="431"/>
      <c r="AA30" s="431"/>
      <c r="AB30" s="431"/>
      <c r="AC30" s="431"/>
      <c r="AD30" s="431"/>
      <c r="AE30" s="431"/>
      <c r="AF30" s="337"/>
      <c r="AG30" s="338"/>
      <c r="AI30" s="338"/>
      <c r="AJ30" s="338"/>
      <c r="AK30" s="338"/>
      <c r="AL30" s="338"/>
      <c r="AM30" s="338"/>
      <c r="AN30" s="338"/>
    </row>
    <row r="31" spans="1:40" ht="15" customHeight="1" x14ac:dyDescent="0.25">
      <c r="A31" s="546"/>
      <c r="B31" s="339">
        <v>2017</v>
      </c>
      <c r="C31" s="351" t="s">
        <v>329</v>
      </c>
      <c r="D31" s="339" t="s">
        <v>87</v>
      </c>
      <c r="E31" s="340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340">
        <f>SUM(E31:AE31)</f>
        <v>0</v>
      </c>
      <c r="AG31" s="568" t="s">
        <v>307</v>
      </c>
      <c r="AI31" s="568" t="s">
        <v>315</v>
      </c>
      <c r="AJ31" s="568">
        <v>50</v>
      </c>
      <c r="AK31" s="568" t="s">
        <v>4</v>
      </c>
      <c r="AL31" s="568" t="s">
        <v>317</v>
      </c>
      <c r="AM31" s="568" t="s">
        <v>319</v>
      </c>
      <c r="AN31" s="568" t="s">
        <v>318</v>
      </c>
    </row>
    <row r="32" spans="1:40" x14ac:dyDescent="0.25">
      <c r="A32" s="546"/>
      <c r="B32" s="341">
        <v>2026</v>
      </c>
      <c r="C32" s="352" t="s">
        <v>329</v>
      </c>
      <c r="D32" s="341" t="s">
        <v>87</v>
      </c>
      <c r="E32" s="342"/>
      <c r="F32" s="342"/>
      <c r="G32" s="342">
        <v>19.5</v>
      </c>
      <c r="H32" s="342">
        <v>78</v>
      </c>
      <c r="I32" s="342">
        <v>78</v>
      </c>
      <c r="J32" s="342">
        <v>19.5</v>
      </c>
      <c r="K32" s="342"/>
      <c r="L32" s="342"/>
      <c r="M32" s="342"/>
      <c r="N32" s="342"/>
      <c r="O32" s="342"/>
      <c r="P32" s="342"/>
      <c r="Q32" s="342"/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342">
        <f>SUM(E32:AE32)</f>
        <v>195</v>
      </c>
      <c r="AG32" s="569"/>
      <c r="AI32" s="569"/>
      <c r="AJ32" s="569"/>
      <c r="AK32" s="569"/>
      <c r="AL32" s="569"/>
      <c r="AM32" s="569"/>
      <c r="AN32" s="569"/>
    </row>
    <row r="33" spans="1:40" s="336" customFormat="1" x14ac:dyDescent="0.25">
      <c r="A33" s="546"/>
      <c r="C33" s="350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  <c r="AE33" s="337"/>
      <c r="AF33" s="337"/>
      <c r="AG33" s="338"/>
      <c r="AI33" s="338"/>
      <c r="AJ33" s="338"/>
      <c r="AK33" s="338"/>
      <c r="AL33" s="338"/>
      <c r="AM33" s="338"/>
      <c r="AN33" s="338"/>
    </row>
    <row r="34" spans="1:40" ht="15" customHeight="1" x14ac:dyDescent="0.25">
      <c r="A34" s="546"/>
      <c r="B34" s="339">
        <v>2017</v>
      </c>
      <c r="C34" s="351" t="s">
        <v>330</v>
      </c>
      <c r="D34" s="340" t="s">
        <v>89</v>
      </c>
      <c r="E34" s="340"/>
      <c r="F34" s="429">
        <v>179.1</v>
      </c>
      <c r="G34" s="429">
        <v>298.5</v>
      </c>
      <c r="H34" s="429">
        <v>119.4</v>
      </c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340">
        <f>SUM(E34:AE34)</f>
        <v>597</v>
      </c>
      <c r="AG34" s="566" t="s">
        <v>305</v>
      </c>
      <c r="AI34" s="566" t="s">
        <v>315</v>
      </c>
      <c r="AJ34" s="566">
        <v>50</v>
      </c>
      <c r="AK34" s="566" t="s">
        <v>4</v>
      </c>
      <c r="AL34" s="566" t="s">
        <v>317</v>
      </c>
      <c r="AM34" s="566" t="s">
        <v>319</v>
      </c>
      <c r="AN34" s="566" t="s">
        <v>318</v>
      </c>
    </row>
    <row r="35" spans="1:40" x14ac:dyDescent="0.25">
      <c r="A35" s="546"/>
      <c r="B35" s="341">
        <v>2026</v>
      </c>
      <c r="C35" s="352" t="s">
        <v>330</v>
      </c>
      <c r="D35" s="341" t="s">
        <v>89</v>
      </c>
      <c r="E35" s="342"/>
      <c r="F35" s="342"/>
      <c r="G35" s="342"/>
      <c r="H35" s="342"/>
      <c r="I35" s="342"/>
      <c r="J35" s="342"/>
      <c r="K35" s="342"/>
      <c r="L35" s="342">
        <v>10</v>
      </c>
      <c r="M35" s="342">
        <v>58.7</v>
      </c>
      <c r="N35" s="342">
        <v>117.4</v>
      </c>
      <c r="O35" s="342">
        <v>205.45</v>
      </c>
      <c r="P35" s="342">
        <v>146.75</v>
      </c>
      <c r="Q35" s="342">
        <v>58.7</v>
      </c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342">
        <f>SUM(E35:AE35)</f>
        <v>597</v>
      </c>
      <c r="AG35" s="567"/>
      <c r="AI35" s="567"/>
      <c r="AJ35" s="567"/>
      <c r="AK35" s="567"/>
      <c r="AL35" s="567"/>
      <c r="AM35" s="567"/>
      <c r="AN35" s="567"/>
    </row>
    <row r="36" spans="1:40" s="336" customFormat="1" x14ac:dyDescent="0.25">
      <c r="A36" s="546"/>
      <c r="C36" s="350"/>
      <c r="E36" s="337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431"/>
      <c r="V36" s="431"/>
      <c r="W36" s="431"/>
      <c r="X36" s="431"/>
      <c r="Y36" s="431"/>
      <c r="Z36" s="431"/>
      <c r="AA36" s="431"/>
      <c r="AB36" s="431"/>
      <c r="AC36" s="431"/>
      <c r="AD36" s="431"/>
      <c r="AE36" s="431"/>
      <c r="AF36" s="337"/>
      <c r="AG36" s="338"/>
      <c r="AI36" s="338"/>
      <c r="AJ36" s="338"/>
      <c r="AK36" s="338"/>
      <c r="AL36" s="338"/>
      <c r="AM36" s="338"/>
      <c r="AN36" s="338"/>
    </row>
    <row r="37" spans="1:40" ht="15" customHeight="1" x14ac:dyDescent="0.25">
      <c r="A37" s="546"/>
      <c r="B37" s="339">
        <v>2017</v>
      </c>
      <c r="C37" s="351" t="s">
        <v>331</v>
      </c>
      <c r="D37" s="339" t="s">
        <v>88</v>
      </c>
      <c r="E37" s="340"/>
      <c r="F37" s="429">
        <v>24.6</v>
      </c>
      <c r="G37" s="429">
        <v>41</v>
      </c>
      <c r="H37" s="429">
        <v>16.399999999999999</v>
      </c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340">
        <f>SUM(E37:AE37)</f>
        <v>82</v>
      </c>
      <c r="AG37" s="566" t="s">
        <v>305</v>
      </c>
      <c r="AI37" s="566" t="s">
        <v>315</v>
      </c>
      <c r="AJ37" s="566">
        <v>50</v>
      </c>
      <c r="AK37" s="566" t="s">
        <v>4</v>
      </c>
      <c r="AL37" s="566" t="s">
        <v>317</v>
      </c>
      <c r="AM37" s="566" t="s">
        <v>319</v>
      </c>
      <c r="AN37" s="566" t="s">
        <v>318</v>
      </c>
    </row>
    <row r="38" spans="1:40" x14ac:dyDescent="0.25">
      <c r="A38" s="546"/>
      <c r="B38" s="341">
        <v>2026</v>
      </c>
      <c r="C38" s="352" t="s">
        <v>331</v>
      </c>
      <c r="D38" s="341" t="s">
        <v>88</v>
      </c>
      <c r="E38" s="342"/>
      <c r="F38" s="342"/>
      <c r="G38" s="342"/>
      <c r="H38" s="342"/>
      <c r="I38" s="342"/>
      <c r="J38" s="342"/>
      <c r="K38" s="342">
        <v>0</v>
      </c>
      <c r="L38" s="342">
        <v>8.1999999999999993</v>
      </c>
      <c r="M38" s="342">
        <v>16.399999999999999</v>
      </c>
      <c r="N38" s="342">
        <v>28.7</v>
      </c>
      <c r="O38" s="342">
        <v>20.5</v>
      </c>
      <c r="P38" s="342">
        <v>8.1999999999999993</v>
      </c>
      <c r="Q38" s="342"/>
      <c r="R38" s="430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342">
        <f>SUM(E38:AE38)</f>
        <v>82</v>
      </c>
      <c r="AG38" s="567"/>
      <c r="AI38" s="567"/>
      <c r="AJ38" s="567"/>
      <c r="AK38" s="567"/>
      <c r="AL38" s="567"/>
      <c r="AM38" s="567"/>
      <c r="AN38" s="567"/>
    </row>
    <row r="39" spans="1:40" s="336" customFormat="1" x14ac:dyDescent="0.25">
      <c r="A39" s="546"/>
      <c r="C39" s="350"/>
      <c r="E39" s="337"/>
      <c r="F39" s="431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  <c r="AA39" s="431"/>
      <c r="AB39" s="431"/>
      <c r="AC39" s="431"/>
      <c r="AD39" s="431"/>
      <c r="AE39" s="431"/>
      <c r="AF39" s="337"/>
      <c r="AG39" s="338"/>
      <c r="AI39" s="338"/>
      <c r="AJ39" s="338"/>
      <c r="AK39" s="338"/>
      <c r="AL39" s="338"/>
      <c r="AM39" s="338"/>
      <c r="AN39" s="338"/>
    </row>
    <row r="40" spans="1:40" x14ac:dyDescent="0.25">
      <c r="A40" s="546"/>
      <c r="B40" s="339">
        <v>2017</v>
      </c>
      <c r="C40" s="351" t="s">
        <v>332</v>
      </c>
      <c r="D40" s="339" t="s">
        <v>86</v>
      </c>
      <c r="E40" s="340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340">
        <f>SUM(E40:AE40)</f>
        <v>0</v>
      </c>
      <c r="AG40" s="564" t="s">
        <v>308</v>
      </c>
      <c r="AI40" s="564" t="s">
        <v>315</v>
      </c>
      <c r="AJ40" s="564">
        <v>50</v>
      </c>
      <c r="AK40" s="564" t="s">
        <v>4</v>
      </c>
      <c r="AL40" s="564" t="s">
        <v>317</v>
      </c>
      <c r="AM40" s="564" t="s">
        <v>319</v>
      </c>
      <c r="AN40" s="564" t="s">
        <v>318</v>
      </c>
    </row>
    <row r="41" spans="1:40" x14ac:dyDescent="0.25">
      <c r="A41" s="546"/>
      <c r="B41" s="341">
        <v>2026</v>
      </c>
      <c r="C41" s="352" t="s">
        <v>332</v>
      </c>
      <c r="D41" s="341" t="s">
        <v>86</v>
      </c>
      <c r="E41" s="342"/>
      <c r="F41" s="342"/>
      <c r="G41" s="342">
        <v>3.8</v>
      </c>
      <c r="H41" s="342">
        <v>15.2</v>
      </c>
      <c r="I41" s="342">
        <v>15.2</v>
      </c>
      <c r="J41" s="342">
        <v>3.8</v>
      </c>
      <c r="K41" s="342"/>
      <c r="L41" s="342"/>
      <c r="M41" s="342"/>
      <c r="N41" s="342"/>
      <c r="O41" s="342"/>
      <c r="P41" s="342"/>
      <c r="Q41" s="342"/>
      <c r="R41" s="430"/>
      <c r="S41" s="430"/>
      <c r="T41" s="430"/>
      <c r="U41" s="430"/>
      <c r="V41" s="430"/>
      <c r="W41" s="430"/>
      <c r="X41" s="430"/>
      <c r="Y41" s="430"/>
      <c r="Z41" s="430"/>
      <c r="AA41" s="430"/>
      <c r="AB41" s="430"/>
      <c r="AC41" s="430"/>
      <c r="AD41" s="430"/>
      <c r="AE41" s="430"/>
      <c r="AF41" s="342">
        <f>SUM(E41:AE41)</f>
        <v>38</v>
      </c>
      <c r="AG41" s="565"/>
      <c r="AI41" s="565"/>
      <c r="AJ41" s="565"/>
      <c r="AK41" s="565"/>
      <c r="AL41" s="565"/>
      <c r="AM41" s="565"/>
      <c r="AN41" s="565"/>
    </row>
    <row r="42" spans="1:40" customFormat="1" hidden="1" outlineLevel="1" x14ac:dyDescent="0.25">
      <c r="A42" s="546"/>
      <c r="B42" s="336"/>
      <c r="C42" s="350"/>
      <c r="D42" s="336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</row>
    <row r="43" spans="1:40" customFormat="1" ht="15" hidden="1" customHeight="1" outlineLevel="1" x14ac:dyDescent="0.25">
      <c r="A43" s="546"/>
      <c r="B43" s="339">
        <v>2017</v>
      </c>
      <c r="C43" s="351" t="s">
        <v>347</v>
      </c>
      <c r="D43" s="339" t="s">
        <v>348</v>
      </c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  <c r="AF43" s="340">
        <f>SUM(E43:Q43)</f>
        <v>0</v>
      </c>
      <c r="AG43" s="564" t="s">
        <v>308</v>
      </c>
      <c r="AH43" s="333"/>
      <c r="AI43" s="564" t="s">
        <v>315</v>
      </c>
      <c r="AJ43" s="564">
        <v>50</v>
      </c>
      <c r="AK43" s="564" t="s">
        <v>4</v>
      </c>
      <c r="AL43" s="564" t="s">
        <v>317</v>
      </c>
      <c r="AM43" s="564" t="s">
        <v>319</v>
      </c>
      <c r="AN43" s="564" t="s">
        <v>318</v>
      </c>
    </row>
    <row r="44" spans="1:40" customFormat="1" hidden="1" outlineLevel="1" x14ac:dyDescent="0.25">
      <c r="A44" s="546"/>
      <c r="B44" s="341">
        <v>2026</v>
      </c>
      <c r="C44" s="352" t="s">
        <v>347</v>
      </c>
      <c r="D44" s="341" t="s">
        <v>348</v>
      </c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>
        <f>SUM(E44:Q44)</f>
        <v>0</v>
      </c>
      <c r="AG44" s="565"/>
      <c r="AH44" s="333"/>
      <c r="AI44" s="565"/>
      <c r="AJ44" s="565"/>
      <c r="AK44" s="565"/>
      <c r="AL44" s="565"/>
      <c r="AM44" s="565"/>
      <c r="AN44" s="565"/>
    </row>
    <row r="45" spans="1:40" customFormat="1" hidden="1" outlineLevel="1" x14ac:dyDescent="0.25">
      <c r="A45" s="546"/>
      <c r="B45" s="336"/>
      <c r="C45" s="350"/>
      <c r="D45" s="336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</row>
    <row r="46" spans="1:40" customFormat="1" ht="15" hidden="1" customHeight="1" outlineLevel="1" x14ac:dyDescent="0.25">
      <c r="A46" s="546"/>
      <c r="B46" s="339">
        <v>2017</v>
      </c>
      <c r="C46" s="351" t="s">
        <v>349</v>
      </c>
      <c r="D46" s="339" t="s">
        <v>350</v>
      </c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>
        <f>SUM(E46:Q46)</f>
        <v>0</v>
      </c>
      <c r="AG46" s="564" t="s">
        <v>308</v>
      </c>
      <c r="AH46" s="333"/>
      <c r="AI46" s="564" t="s">
        <v>315</v>
      </c>
      <c r="AJ46" s="564">
        <v>50</v>
      </c>
      <c r="AK46" s="564" t="s">
        <v>4</v>
      </c>
      <c r="AL46" s="564" t="s">
        <v>317</v>
      </c>
      <c r="AM46" s="564" t="s">
        <v>319</v>
      </c>
      <c r="AN46" s="564" t="s">
        <v>318</v>
      </c>
    </row>
    <row r="47" spans="1:40" customFormat="1" hidden="1" outlineLevel="1" x14ac:dyDescent="0.25">
      <c r="A47" s="543"/>
      <c r="B47" s="341">
        <v>2026</v>
      </c>
      <c r="C47" s="352" t="s">
        <v>349</v>
      </c>
      <c r="D47" s="341" t="s">
        <v>350</v>
      </c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342"/>
      <c r="AA47" s="342"/>
      <c r="AB47" s="342"/>
      <c r="AC47" s="342"/>
      <c r="AD47" s="342"/>
      <c r="AE47" s="342"/>
      <c r="AF47" s="342">
        <f>SUM(E47:Q47)</f>
        <v>0</v>
      </c>
      <c r="AG47" s="565"/>
      <c r="AH47" s="333"/>
      <c r="AI47" s="565"/>
      <c r="AJ47" s="565"/>
      <c r="AK47" s="565"/>
      <c r="AL47" s="565"/>
      <c r="AM47" s="565"/>
      <c r="AN47" s="565"/>
    </row>
    <row r="48" spans="1:40" s="336" customFormat="1" collapsed="1" x14ac:dyDescent="0.25"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G48" s="338"/>
      <c r="AI48" s="338"/>
      <c r="AJ48" s="338"/>
      <c r="AK48" s="338"/>
      <c r="AL48" s="338"/>
      <c r="AM48" s="338"/>
      <c r="AN48" s="338"/>
    </row>
    <row r="49" spans="2:40" s="336" customFormat="1" x14ac:dyDescent="0.25">
      <c r="B49" s="339">
        <v>2017</v>
      </c>
      <c r="C49" s="339" t="s">
        <v>309</v>
      </c>
      <c r="D49" s="339" t="s">
        <v>272</v>
      </c>
      <c r="E49" s="340">
        <f>E6+E9+E12+E16+E19+E22+E25+E28+E31+E34+E37+E40+E43+E46</f>
        <v>0</v>
      </c>
      <c r="F49" s="340">
        <f t="shared" ref="F49:Q49" si="1">F6+F9+F12+F16+F19+F22+F25+F28+F31+F34+F37+F40+F43+F46</f>
        <v>251.7</v>
      </c>
      <c r="G49" s="340">
        <f t="shared" si="1"/>
        <v>412.5</v>
      </c>
      <c r="H49" s="340">
        <f t="shared" si="1"/>
        <v>163.80000000000001</v>
      </c>
      <c r="I49" s="340">
        <f t="shared" si="1"/>
        <v>0</v>
      </c>
      <c r="J49" s="340">
        <f t="shared" si="1"/>
        <v>0</v>
      </c>
      <c r="K49" s="340">
        <f t="shared" si="1"/>
        <v>0</v>
      </c>
      <c r="L49" s="340">
        <f t="shared" si="1"/>
        <v>0</v>
      </c>
      <c r="M49" s="340">
        <f t="shared" si="1"/>
        <v>0</v>
      </c>
      <c r="N49" s="340">
        <f t="shared" si="1"/>
        <v>0</v>
      </c>
      <c r="O49" s="340">
        <f t="shared" si="1"/>
        <v>0</v>
      </c>
      <c r="P49" s="340">
        <f t="shared" si="1"/>
        <v>0</v>
      </c>
      <c r="Q49" s="340">
        <f t="shared" si="1"/>
        <v>0</v>
      </c>
      <c r="R49" s="340">
        <f t="shared" ref="R49:W49" si="2">R6+R9+R12+R16+R19+R22+R25+R28+R31+R34+R37+R40+R43+R46</f>
        <v>0</v>
      </c>
      <c r="S49" s="340">
        <f t="shared" si="2"/>
        <v>0</v>
      </c>
      <c r="T49" s="340">
        <f t="shared" si="2"/>
        <v>0</v>
      </c>
      <c r="U49" s="340">
        <f t="shared" si="2"/>
        <v>0</v>
      </c>
      <c r="V49" s="340">
        <f t="shared" si="2"/>
        <v>0</v>
      </c>
      <c r="W49" s="340">
        <f t="shared" si="2"/>
        <v>0</v>
      </c>
      <c r="X49" s="340">
        <f>X6+X9+X12+X16+X19+X22+X25+X28+X31+X34+X37+X40+X43+X46</f>
        <v>0</v>
      </c>
      <c r="Y49" s="340"/>
      <c r="Z49" s="340"/>
      <c r="AA49" s="340"/>
      <c r="AB49" s="340"/>
      <c r="AC49" s="340"/>
      <c r="AD49" s="340"/>
      <c r="AE49" s="340"/>
      <c r="AF49" s="340">
        <f>AF6+AF9+AF12+AF16+AF19+AF22+AF25+AF28+AF31+AF34+AF37+AF40+AF43+AF46</f>
        <v>828</v>
      </c>
      <c r="AG49" s="338"/>
      <c r="AI49" s="338"/>
      <c r="AJ49" s="338"/>
      <c r="AK49" s="338"/>
      <c r="AL49" s="338"/>
      <c r="AM49" s="338"/>
      <c r="AN49" s="338"/>
    </row>
    <row r="50" spans="2:40" s="336" customFormat="1" x14ac:dyDescent="0.25">
      <c r="B50" s="341">
        <v>2026</v>
      </c>
      <c r="C50" s="341" t="s">
        <v>309</v>
      </c>
      <c r="D50" s="341" t="s">
        <v>272</v>
      </c>
      <c r="E50" s="342">
        <f>E7+E10+E13+E17+E20+E23+E26+E29+E32+E35+E38+E41+E44+E47+E14</f>
        <v>1.6</v>
      </c>
      <c r="F50" s="342">
        <f>F7+F10+F13+F17+F20+F23+F26+F29+F32+F35+F38+F41+F44+F47+F14</f>
        <v>24.418000000000003</v>
      </c>
      <c r="G50" s="342">
        <f t="shared" ref="G50:Q50" si="3">G7+G10+G13+G17+G20+G23+G26+G29+G32+G35+G38+G41+G44+G47+G14</f>
        <v>49.028999999999996</v>
      </c>
      <c r="H50" s="342">
        <f t="shared" si="3"/>
        <v>120.28490475000001</v>
      </c>
      <c r="I50" s="342">
        <f t="shared" si="3"/>
        <v>118.8</v>
      </c>
      <c r="J50" s="342">
        <f t="shared" si="3"/>
        <v>39.718449028903564</v>
      </c>
      <c r="K50" s="342">
        <f t="shared" si="3"/>
        <v>16.592331566498121</v>
      </c>
      <c r="L50" s="342">
        <f t="shared" si="3"/>
        <v>33.373919566498117</v>
      </c>
      <c r="M50" s="342">
        <f t="shared" si="3"/>
        <v>109.87391956649813</v>
      </c>
      <c r="N50" s="342">
        <f t="shared" si="3"/>
        <v>201.8739195664981</v>
      </c>
      <c r="O50" s="342">
        <f t="shared" si="3"/>
        <v>292.22391956649813</v>
      </c>
      <c r="P50" s="342">
        <f t="shared" si="3"/>
        <v>224.95</v>
      </c>
      <c r="Q50" s="342">
        <f t="shared" si="3"/>
        <v>86.7</v>
      </c>
      <c r="R50" s="342">
        <f t="shared" ref="R50:W50" si="4">R7+R10+R13+R17+R20+R23+R26+R29+R32+R35+R38+R41+R44+R47+R14</f>
        <v>0</v>
      </c>
      <c r="S50" s="342">
        <f t="shared" si="4"/>
        <v>0</v>
      </c>
      <c r="T50" s="342">
        <f t="shared" si="4"/>
        <v>0</v>
      </c>
      <c r="U50" s="342">
        <f t="shared" si="4"/>
        <v>0</v>
      </c>
      <c r="V50" s="342">
        <f t="shared" si="4"/>
        <v>0</v>
      </c>
      <c r="W50" s="342">
        <f t="shared" si="4"/>
        <v>0</v>
      </c>
      <c r="X50" s="342">
        <f>X7+X10+X13+X17+X20+X23+X26+X29+X32+X35+X38+X41+X44+X47+X14</f>
        <v>0</v>
      </c>
      <c r="Y50" s="342"/>
      <c r="Z50" s="342"/>
      <c r="AA50" s="342"/>
      <c r="AB50" s="342"/>
      <c r="AC50" s="342"/>
      <c r="AD50" s="342"/>
      <c r="AE50" s="342"/>
      <c r="AF50" s="342">
        <f>AF7+AF10+AF13+AF17+AF20+AF23+AF26+AF29+AF32+AF35+AF38+AF41+AF44+AF47+AF14</f>
        <v>1319.4383636113942</v>
      </c>
      <c r="AG50" s="338"/>
      <c r="AI50" s="338"/>
      <c r="AJ50" s="338"/>
      <c r="AK50" s="338"/>
      <c r="AL50" s="338"/>
      <c r="AM50" s="338"/>
      <c r="AN50" s="338"/>
    </row>
    <row r="51" spans="2:40" s="336" customFormat="1" x14ac:dyDescent="0.25"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86"/>
      <c r="AG51" s="338"/>
      <c r="AI51" s="338"/>
      <c r="AJ51" s="338"/>
      <c r="AK51" s="338"/>
      <c r="AL51" s="338"/>
      <c r="AM51" s="338"/>
      <c r="AN51" s="338"/>
    </row>
    <row r="52" spans="2:40" s="336" customFormat="1" x14ac:dyDescent="0.25"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86"/>
      <c r="AG52" s="338"/>
      <c r="AI52" s="338"/>
      <c r="AJ52" s="338"/>
      <c r="AK52" s="338"/>
      <c r="AL52" s="338"/>
      <c r="AM52" s="338"/>
      <c r="AN52" s="338"/>
    </row>
    <row r="53" spans="2:40" s="336" customFormat="1" x14ac:dyDescent="0.25"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G53" s="338"/>
      <c r="AI53" s="338"/>
      <c r="AJ53" s="338"/>
      <c r="AK53" s="338"/>
      <c r="AL53" s="338"/>
      <c r="AM53" s="338"/>
      <c r="AN53" s="338"/>
    </row>
    <row r="54" spans="2:40" s="336" customFormat="1" x14ac:dyDescent="0.25">
      <c r="AG54" s="338"/>
      <c r="AI54" s="338"/>
      <c r="AJ54" s="338"/>
      <c r="AK54" s="338"/>
      <c r="AL54" s="338"/>
      <c r="AM54" s="338"/>
      <c r="AN54" s="338"/>
    </row>
    <row r="55" spans="2:40" s="336" customFormat="1" x14ac:dyDescent="0.25">
      <c r="AG55" s="338"/>
      <c r="AI55" s="338"/>
      <c r="AJ55" s="338"/>
      <c r="AK55" s="338"/>
      <c r="AL55" s="338"/>
      <c r="AM55" s="338"/>
      <c r="AN55" s="338"/>
    </row>
    <row r="56" spans="2:40" s="336" customFormat="1" x14ac:dyDescent="0.25">
      <c r="AG56" s="338"/>
      <c r="AI56" s="338"/>
      <c r="AJ56" s="338"/>
      <c r="AK56" s="338"/>
      <c r="AL56" s="338"/>
      <c r="AM56" s="338"/>
      <c r="AN56" s="338"/>
    </row>
    <row r="57" spans="2:40" s="336" customFormat="1" x14ac:dyDescent="0.25">
      <c r="AG57" s="338"/>
      <c r="AI57" s="338"/>
      <c r="AJ57" s="338"/>
      <c r="AK57" s="338"/>
      <c r="AL57" s="338"/>
      <c r="AM57" s="338"/>
      <c r="AN57" s="338"/>
    </row>
    <row r="58" spans="2:40" s="336" customFormat="1" x14ac:dyDescent="0.25">
      <c r="AG58" s="338"/>
      <c r="AI58" s="338"/>
      <c r="AJ58" s="338"/>
      <c r="AK58" s="338"/>
      <c r="AL58" s="338"/>
      <c r="AM58" s="338"/>
      <c r="AN58" s="338"/>
    </row>
    <row r="59" spans="2:40" s="336" customFormat="1" x14ac:dyDescent="0.25">
      <c r="AG59" s="338"/>
      <c r="AI59" s="338"/>
      <c r="AJ59" s="338"/>
      <c r="AK59" s="338"/>
      <c r="AL59" s="338"/>
      <c r="AM59" s="338"/>
      <c r="AN59" s="338"/>
    </row>
    <row r="60" spans="2:40" s="336" customFormat="1" x14ac:dyDescent="0.25">
      <c r="AG60" s="338"/>
      <c r="AI60" s="338"/>
      <c r="AJ60" s="338"/>
      <c r="AK60" s="338"/>
      <c r="AL60" s="338"/>
      <c r="AM60" s="338"/>
      <c r="AN60" s="338"/>
    </row>
    <row r="61" spans="2:40" s="336" customFormat="1" x14ac:dyDescent="0.25">
      <c r="AG61" s="338"/>
      <c r="AI61" s="338"/>
      <c r="AJ61" s="338"/>
      <c r="AK61" s="338"/>
      <c r="AL61" s="338"/>
      <c r="AM61" s="338"/>
      <c r="AN61" s="338"/>
    </row>
    <row r="62" spans="2:40" s="336" customFormat="1" x14ac:dyDescent="0.25">
      <c r="AG62" s="338"/>
      <c r="AI62" s="338"/>
      <c r="AJ62" s="338"/>
      <c r="AK62" s="338"/>
      <c r="AL62" s="338"/>
      <c r="AM62" s="338"/>
      <c r="AN62" s="338"/>
    </row>
    <row r="63" spans="2:40" s="336" customFormat="1" x14ac:dyDescent="0.25">
      <c r="AG63" s="338"/>
      <c r="AI63" s="338"/>
      <c r="AJ63" s="338"/>
      <c r="AK63" s="338"/>
      <c r="AL63" s="338"/>
      <c r="AM63" s="338"/>
      <c r="AN63" s="338"/>
    </row>
    <row r="64" spans="2:40" s="336" customFormat="1" x14ac:dyDescent="0.25">
      <c r="AG64" s="338"/>
      <c r="AI64" s="338"/>
      <c r="AJ64" s="338"/>
      <c r="AK64" s="338"/>
      <c r="AL64" s="338"/>
      <c r="AM64" s="338"/>
      <c r="AN64" s="338"/>
    </row>
    <row r="65" spans="33:40" s="336" customFormat="1" x14ac:dyDescent="0.25">
      <c r="AG65" s="338"/>
      <c r="AI65" s="338"/>
      <c r="AJ65" s="338"/>
      <c r="AK65" s="338"/>
      <c r="AL65" s="338"/>
      <c r="AM65" s="338"/>
      <c r="AN65" s="338"/>
    </row>
    <row r="66" spans="33:40" s="336" customFormat="1" x14ac:dyDescent="0.25">
      <c r="AG66" s="338"/>
      <c r="AI66" s="338"/>
      <c r="AJ66" s="338"/>
      <c r="AK66" s="338"/>
      <c r="AL66" s="338"/>
      <c r="AM66" s="338"/>
      <c r="AN66" s="338"/>
    </row>
  </sheetData>
  <mergeCells count="99">
    <mergeCell ref="AN43:AN44"/>
    <mergeCell ref="AG46:AG47"/>
    <mergeCell ref="AI46:AI47"/>
    <mergeCell ref="AJ46:AJ47"/>
    <mergeCell ref="AK46:AK47"/>
    <mergeCell ref="AL46:AL47"/>
    <mergeCell ref="AM46:AM47"/>
    <mergeCell ref="AN46:AN47"/>
    <mergeCell ref="AI43:AI44"/>
    <mergeCell ref="AJ43:AJ44"/>
    <mergeCell ref="AK43:AK44"/>
    <mergeCell ref="AL43:AL44"/>
    <mergeCell ref="AM43:AM44"/>
    <mergeCell ref="A16:A26"/>
    <mergeCell ref="AG16:AG17"/>
    <mergeCell ref="AG19:AG20"/>
    <mergeCell ref="AG22:AG23"/>
    <mergeCell ref="AG25:AG26"/>
    <mergeCell ref="A6:A7"/>
    <mergeCell ref="AG6:AG7"/>
    <mergeCell ref="AG9:AG10"/>
    <mergeCell ref="A9:A14"/>
    <mergeCell ref="AG12:AG14"/>
    <mergeCell ref="AG28:AG29"/>
    <mergeCell ref="AG31:AG32"/>
    <mergeCell ref="AG34:AG35"/>
    <mergeCell ref="AG37:AG38"/>
    <mergeCell ref="AG40:AG41"/>
    <mergeCell ref="A28:A47"/>
    <mergeCell ref="AG43:AG44"/>
    <mergeCell ref="AN9:AN10"/>
    <mergeCell ref="AI6:AI7"/>
    <mergeCell ref="AJ6:AJ7"/>
    <mergeCell ref="AK6:AK7"/>
    <mergeCell ref="AL6:AL7"/>
    <mergeCell ref="AM6:AM7"/>
    <mergeCell ref="AN6:AN7"/>
    <mergeCell ref="AI9:AI10"/>
    <mergeCell ref="AJ9:AJ10"/>
    <mergeCell ref="AK9:AK10"/>
    <mergeCell ref="AL9:AL10"/>
    <mergeCell ref="AM9:AM10"/>
    <mergeCell ref="AN16:AN17"/>
    <mergeCell ref="AI16:AI17"/>
    <mergeCell ref="AJ16:AJ17"/>
    <mergeCell ref="AK16:AK17"/>
    <mergeCell ref="AL16:AL17"/>
    <mergeCell ref="AM16:AM17"/>
    <mergeCell ref="AN22:AN23"/>
    <mergeCell ref="AN19:AN20"/>
    <mergeCell ref="AK22:AK23"/>
    <mergeCell ref="AL22:AL23"/>
    <mergeCell ref="AM22:AM23"/>
    <mergeCell ref="AI19:AI20"/>
    <mergeCell ref="AJ19:AJ20"/>
    <mergeCell ref="AK19:AK20"/>
    <mergeCell ref="AL19:AL20"/>
    <mergeCell ref="AM19:AM20"/>
    <mergeCell ref="AL12:AL14"/>
    <mergeCell ref="AN12:AN14"/>
    <mergeCell ref="AN28:AN29"/>
    <mergeCell ref="AI25:AI26"/>
    <mergeCell ref="AJ25:AJ26"/>
    <mergeCell ref="AK25:AK26"/>
    <mergeCell ref="AL25:AL26"/>
    <mergeCell ref="AM25:AM26"/>
    <mergeCell ref="AN25:AN26"/>
    <mergeCell ref="AI28:AI29"/>
    <mergeCell ref="AJ28:AJ29"/>
    <mergeCell ref="AK28:AK29"/>
    <mergeCell ref="AL28:AL29"/>
    <mergeCell ref="AM28:AM29"/>
    <mergeCell ref="AI22:AI23"/>
    <mergeCell ref="AJ22:AJ23"/>
    <mergeCell ref="AK31:AK32"/>
    <mergeCell ref="AL31:AL32"/>
    <mergeCell ref="AM31:AM32"/>
    <mergeCell ref="AN31:AN32"/>
    <mergeCell ref="AI34:AI35"/>
    <mergeCell ref="AJ34:AJ35"/>
    <mergeCell ref="AK34:AK35"/>
    <mergeCell ref="AL34:AL35"/>
    <mergeCell ref="AM34:AM35"/>
    <mergeCell ref="G2:Q2"/>
    <mergeCell ref="AN40:AN41"/>
    <mergeCell ref="AI37:AI38"/>
    <mergeCell ref="AJ37:AJ38"/>
    <mergeCell ref="AK37:AK38"/>
    <mergeCell ref="AL37:AL38"/>
    <mergeCell ref="AM37:AM38"/>
    <mergeCell ref="AN37:AN38"/>
    <mergeCell ref="AI40:AI41"/>
    <mergeCell ref="AJ40:AJ41"/>
    <mergeCell ref="AK40:AK41"/>
    <mergeCell ref="AL40:AL41"/>
    <mergeCell ref="AM40:AM41"/>
    <mergeCell ref="AN34:AN35"/>
    <mergeCell ref="AI31:AI32"/>
    <mergeCell ref="AJ31:AJ32"/>
  </mergeCells>
  <pageMargins left="0.7" right="0.7" top="0.75" bottom="0.75" header="0.3" footer="0.3"/>
  <pageSetup scale="4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N66"/>
  <sheetViews>
    <sheetView showGridLines="0" zoomScale="70" zoomScaleNormal="70" workbookViewId="0">
      <pane ySplit="4" topLeftCell="A5" activePane="bottomLeft" state="frozen"/>
      <selection activeCell="G5" sqref="G5"/>
      <selection pane="bottomLeft" activeCell="AQ49" sqref="AQ49"/>
    </sheetView>
  </sheetViews>
  <sheetFormatPr defaultColWidth="9.140625" defaultRowHeight="15" x14ac:dyDescent="0.25"/>
  <cols>
    <col min="1" max="1" width="12.42578125" style="333" customWidth="1"/>
    <col min="2" max="2" width="5" style="333" bestFit="1" customWidth="1"/>
    <col min="3" max="3" width="5.140625" style="349" customWidth="1"/>
    <col min="4" max="4" width="54" style="333" bestFit="1" customWidth="1"/>
    <col min="5" max="31" width="8.7109375" style="333" customWidth="1"/>
    <col min="32" max="32" width="9.5703125" style="333" bestFit="1" customWidth="1"/>
    <col min="33" max="33" width="23.28515625" style="334" hidden="1" customWidth="1"/>
    <col min="34" max="34" width="0" style="333" hidden="1" customWidth="1"/>
    <col min="35" max="35" width="23.28515625" style="334" hidden="1" customWidth="1"/>
    <col min="36" max="36" width="19.7109375" style="334" hidden="1" customWidth="1"/>
    <col min="37" max="37" width="10.7109375" style="334" hidden="1" customWidth="1"/>
    <col min="38" max="38" width="10.42578125" style="334" hidden="1" customWidth="1"/>
    <col min="39" max="39" width="11" style="334" hidden="1" customWidth="1"/>
    <col min="40" max="40" width="12.28515625" style="334" hidden="1" customWidth="1"/>
    <col min="41" max="16384" width="9.140625" style="333"/>
  </cols>
  <sheetData>
    <row r="1" spans="1:40" ht="21" x14ac:dyDescent="0.35">
      <c r="A1" s="332" t="s">
        <v>358</v>
      </c>
    </row>
    <row r="2" spans="1:40" ht="15.75" x14ac:dyDescent="0.25">
      <c r="A2" s="1" t="s">
        <v>359</v>
      </c>
      <c r="D2" s="414">
        <f>'Assumptions (Inputs)'!D51</f>
        <v>0.03</v>
      </c>
    </row>
    <row r="3" spans="1:40" ht="15.75" x14ac:dyDescent="0.25">
      <c r="A3" s="1"/>
      <c r="D3" s="414"/>
    </row>
    <row r="4" spans="1:40" ht="30" x14ac:dyDescent="0.25">
      <c r="D4" s="334" t="s">
        <v>2</v>
      </c>
      <c r="E4" s="334">
        <v>2014</v>
      </c>
      <c r="F4" s="334">
        <v>2015</v>
      </c>
      <c r="G4" s="334">
        <v>2016</v>
      </c>
      <c r="H4" s="334">
        <v>2017</v>
      </c>
      <c r="I4" s="334">
        <v>2018</v>
      </c>
      <c r="J4" s="334">
        <v>2019</v>
      </c>
      <c r="K4" s="334">
        <v>2020</v>
      </c>
      <c r="L4" s="334">
        <v>2021</v>
      </c>
      <c r="M4" s="334">
        <v>2022</v>
      </c>
      <c r="N4" s="334">
        <v>2023</v>
      </c>
      <c r="O4" s="334">
        <v>2024</v>
      </c>
      <c r="P4" s="334">
        <v>2025</v>
      </c>
      <c r="Q4" s="334">
        <v>2026</v>
      </c>
      <c r="R4" s="334">
        <v>2027</v>
      </c>
      <c r="S4" s="334">
        <v>2028</v>
      </c>
      <c r="T4" s="334">
        <v>2029</v>
      </c>
      <c r="U4" s="334">
        <v>2030</v>
      </c>
      <c r="V4" s="334">
        <v>2031</v>
      </c>
      <c r="W4" s="334">
        <v>2032</v>
      </c>
      <c r="X4" s="334">
        <v>2033</v>
      </c>
      <c r="Y4" s="334">
        <v>2034</v>
      </c>
      <c r="Z4" s="334">
        <v>2035</v>
      </c>
      <c r="AA4" s="334">
        <v>2036</v>
      </c>
      <c r="AB4" s="334">
        <v>2037</v>
      </c>
      <c r="AC4" s="334">
        <v>2038</v>
      </c>
      <c r="AD4" s="334">
        <v>2039</v>
      </c>
      <c r="AE4" s="334">
        <v>2040</v>
      </c>
      <c r="AF4" s="335" t="s">
        <v>272</v>
      </c>
      <c r="AG4" s="335" t="s">
        <v>301</v>
      </c>
      <c r="AI4" s="344" t="s">
        <v>310</v>
      </c>
      <c r="AJ4" s="344" t="s">
        <v>311</v>
      </c>
      <c r="AK4" s="344" t="s">
        <v>1</v>
      </c>
      <c r="AL4" s="344" t="s">
        <v>3</v>
      </c>
      <c r="AM4" s="344" t="s">
        <v>312</v>
      </c>
      <c r="AN4" s="344" t="s">
        <v>313</v>
      </c>
    </row>
    <row r="5" spans="1:40" s="336" customFormat="1" x14ac:dyDescent="0.25">
      <c r="C5" s="350"/>
      <c r="D5" s="203" t="s">
        <v>260</v>
      </c>
      <c r="E5" s="424">
        <v>0</v>
      </c>
      <c r="F5" s="424">
        <v>0</v>
      </c>
      <c r="G5" s="424">
        <v>0</v>
      </c>
      <c r="H5" s="424">
        <v>0</v>
      </c>
      <c r="I5" s="424">
        <f t="shared" ref="I5:Q5" si="0">H5</f>
        <v>0</v>
      </c>
      <c r="J5" s="424">
        <f t="shared" si="0"/>
        <v>0</v>
      </c>
      <c r="K5" s="424">
        <f t="shared" si="0"/>
        <v>0</v>
      </c>
      <c r="L5" s="424">
        <f t="shared" si="0"/>
        <v>0</v>
      </c>
      <c r="M5" s="424">
        <f t="shared" si="0"/>
        <v>0</v>
      </c>
      <c r="N5" s="424">
        <f t="shared" si="0"/>
        <v>0</v>
      </c>
      <c r="O5" s="424">
        <f t="shared" si="0"/>
        <v>0</v>
      </c>
      <c r="P5" s="424">
        <f t="shared" si="0"/>
        <v>0</v>
      </c>
      <c r="Q5" s="424">
        <f t="shared" si="0"/>
        <v>0</v>
      </c>
      <c r="R5" s="424">
        <f t="shared" ref="R5" si="1">Q5</f>
        <v>0</v>
      </c>
      <c r="S5" s="424">
        <f t="shared" ref="S5" si="2">R5</f>
        <v>0</v>
      </c>
      <c r="T5" s="424">
        <f t="shared" ref="T5" si="3">S5</f>
        <v>0</v>
      </c>
      <c r="U5" s="424">
        <f t="shared" ref="U5" si="4">T5</f>
        <v>0</v>
      </c>
      <c r="V5" s="424">
        <f t="shared" ref="V5" si="5">U5</f>
        <v>0</v>
      </c>
      <c r="W5" s="424">
        <f t="shared" ref="W5" si="6">V5</f>
        <v>0</v>
      </c>
      <c r="X5" s="424">
        <f t="shared" ref="X5" si="7">W5</f>
        <v>0</v>
      </c>
      <c r="Y5" s="424">
        <f t="shared" ref="Y5" si="8">X5</f>
        <v>0</v>
      </c>
      <c r="Z5" s="424">
        <f t="shared" ref="Z5" si="9">Y5</f>
        <v>0</v>
      </c>
      <c r="AA5" s="424">
        <f t="shared" ref="AA5" si="10">Z5</f>
        <v>0</v>
      </c>
      <c r="AB5" s="424">
        <f t="shared" ref="AB5" si="11">AA5</f>
        <v>0</v>
      </c>
      <c r="AC5" s="424">
        <f t="shared" ref="AC5" si="12">AB5</f>
        <v>0</v>
      </c>
      <c r="AD5" s="424">
        <f t="shared" ref="AD5" si="13">AC5</f>
        <v>0</v>
      </c>
      <c r="AE5" s="424">
        <f t="shared" ref="AE5" si="14">AD5</f>
        <v>0</v>
      </c>
      <c r="AF5" s="425"/>
      <c r="AG5" s="338"/>
      <c r="AI5" s="338"/>
      <c r="AJ5" s="338"/>
      <c r="AK5" s="338"/>
      <c r="AL5" s="338"/>
      <c r="AM5" s="338"/>
      <c r="AN5" s="338"/>
    </row>
    <row r="6" spans="1:40" ht="15" customHeight="1" x14ac:dyDescent="0.25">
      <c r="A6" s="542" t="s">
        <v>302</v>
      </c>
      <c r="B6" s="339">
        <v>2017</v>
      </c>
      <c r="C6" s="351">
        <v>1</v>
      </c>
      <c r="D6" s="339" t="s">
        <v>80</v>
      </c>
      <c r="E6" s="340">
        <f>'CapEx (Original Dollars)'!E6*(1-$D$2)^E$5</f>
        <v>0</v>
      </c>
      <c r="F6" s="340">
        <f>'CapEx (Original Dollars)'!F6*(1-$D$2)^F$5</f>
        <v>0</v>
      </c>
      <c r="G6" s="340">
        <f>'CapEx (Original Dollars)'!G6*(1-$D$2)^G$5</f>
        <v>0</v>
      </c>
      <c r="H6" s="340">
        <f>'CapEx (Original Dollars)'!H6*(1-$D$2)^H$5</f>
        <v>0</v>
      </c>
      <c r="I6" s="340">
        <f>'CapEx (Original Dollars)'!I6*(1-$D$2)^I$5</f>
        <v>0</v>
      </c>
      <c r="J6" s="340">
        <f>'CapEx (Original Dollars)'!J6*(1-$D$2)^J$5</f>
        <v>0</v>
      </c>
      <c r="K6" s="340">
        <f>'CapEx (Original Dollars)'!K6*(1-$D$2)^K$5</f>
        <v>0</v>
      </c>
      <c r="L6" s="340">
        <f>'CapEx (Original Dollars)'!L6*(1-$D$2)^L$5</f>
        <v>0</v>
      </c>
      <c r="M6" s="340">
        <f>'CapEx (Original Dollars)'!M6*(1-$D$2)^M$5</f>
        <v>0</v>
      </c>
      <c r="N6" s="340">
        <f>'CapEx (Original Dollars)'!N6*(1-$D$2)^N$5</f>
        <v>0</v>
      </c>
      <c r="O6" s="340">
        <f>'CapEx (Original Dollars)'!O6*(1-$D$2)^O$5</f>
        <v>0</v>
      </c>
      <c r="P6" s="340">
        <f>'CapEx (Original Dollars)'!P6*(1-$D$2)^P$5</f>
        <v>0</v>
      </c>
      <c r="Q6" s="340">
        <f>'CapEx (Original Dollars)'!Q6*(1-$D$2)^Q$5</f>
        <v>0</v>
      </c>
      <c r="R6" s="340">
        <f>'CapEx (Original Dollars)'!R6*(1-$D$2)^R$5</f>
        <v>0</v>
      </c>
      <c r="S6" s="340">
        <f>'CapEx (Original Dollars)'!S6*(1-$D$2)^S$5</f>
        <v>0</v>
      </c>
      <c r="T6" s="340">
        <f>'CapEx (Original Dollars)'!T6*(1-$D$2)^T$5</f>
        <v>0</v>
      </c>
      <c r="U6" s="340">
        <f>'CapEx (Original Dollars)'!U6*(1-$D$2)^U$5</f>
        <v>0</v>
      </c>
      <c r="V6" s="340">
        <f>'CapEx (Original Dollars)'!V6*(1-$D$2)^V$5</f>
        <v>0</v>
      </c>
      <c r="W6" s="340">
        <f>'CapEx (Original Dollars)'!W6*(1-$D$2)^W$5</f>
        <v>0</v>
      </c>
      <c r="X6" s="340">
        <f>'CapEx (Original Dollars)'!X6*(1-$D$2)^X$5</f>
        <v>0</v>
      </c>
      <c r="Y6" s="340">
        <f>'CapEx (Original Dollars)'!Y6*(1-$D$2)^Y$5</f>
        <v>0</v>
      </c>
      <c r="Z6" s="340">
        <f>'CapEx (Original Dollars)'!Z6*(1-$D$2)^Z$5</f>
        <v>0</v>
      </c>
      <c r="AA6" s="340">
        <f>'CapEx (Original Dollars)'!AA6*(1-$D$2)^AA$5</f>
        <v>0</v>
      </c>
      <c r="AB6" s="340">
        <f>'CapEx (Original Dollars)'!AB6*(1-$D$2)^AB$5</f>
        <v>0</v>
      </c>
      <c r="AC6" s="340">
        <f>'CapEx (Original Dollars)'!AC6*(1-$D$2)^AC$5</f>
        <v>0</v>
      </c>
      <c r="AD6" s="340">
        <f>'CapEx (Original Dollars)'!AD6*(1-$D$2)^AD$5</f>
        <v>0</v>
      </c>
      <c r="AE6" s="340">
        <f>'CapEx (Original Dollars)'!AE6*(1-$D$2)^AE$5</f>
        <v>0</v>
      </c>
      <c r="AF6" s="340">
        <f>SUM(E6:AE6)</f>
        <v>0</v>
      </c>
      <c r="AG6" s="570" t="s">
        <v>303</v>
      </c>
      <c r="AI6" s="570" t="s">
        <v>314</v>
      </c>
      <c r="AJ6" s="570">
        <v>5</v>
      </c>
      <c r="AK6" s="570">
        <v>1</v>
      </c>
      <c r="AL6" s="570" t="s">
        <v>316</v>
      </c>
      <c r="AM6" s="570" t="s">
        <v>318</v>
      </c>
      <c r="AN6" s="570" t="s">
        <v>303</v>
      </c>
    </row>
    <row r="7" spans="1:40" x14ac:dyDescent="0.25">
      <c r="A7" s="543"/>
      <c r="B7" s="341">
        <v>2026</v>
      </c>
      <c r="C7" s="352">
        <v>1</v>
      </c>
      <c r="D7" s="341" t="s">
        <v>80</v>
      </c>
      <c r="E7" s="342">
        <f>'CapEx (Original Dollars)'!E7*(1-$D$2)^E$5</f>
        <v>1.6</v>
      </c>
      <c r="F7" s="342">
        <f>'CapEx (Original Dollars)'!F7*(1-$D$2)^F$5</f>
        <v>13.22</v>
      </c>
      <c r="G7" s="342">
        <f>'CapEx (Original Dollars)'!G7*(1-$D$2)^G$5</f>
        <v>14.81</v>
      </c>
      <c r="H7" s="342">
        <f>'CapEx (Original Dollars)'!H7*(1-$D$2)^H$5</f>
        <v>24.37</v>
      </c>
      <c r="I7" s="342">
        <f>'CapEx (Original Dollars)'!I7*(1-$D$2)^I$5</f>
        <v>20.8</v>
      </c>
      <c r="J7" s="342">
        <f>'CapEx (Original Dollars)'!J7*(1-$D$2)^J$5</f>
        <v>14.718449028903571</v>
      </c>
      <c r="K7" s="342">
        <f>'CapEx (Original Dollars)'!K7*(1-$D$2)^K$5</f>
        <v>16.592331566498121</v>
      </c>
      <c r="L7" s="342">
        <f>'CapEx (Original Dollars)'!L7*(1-$D$2)^L$5</f>
        <v>15.173919566498116</v>
      </c>
      <c r="M7" s="342">
        <f>'CapEx (Original Dollars)'!M7*(1-$D$2)^M$5</f>
        <v>3.2739195664981171</v>
      </c>
      <c r="N7" s="342">
        <f>'CapEx (Original Dollars)'!N7*(1-$D$2)^N$5</f>
        <v>3.2739195664981171</v>
      </c>
      <c r="O7" s="342">
        <f>'CapEx (Original Dollars)'!O7*(1-$D$2)^O$5</f>
        <v>3.2739195664981171</v>
      </c>
      <c r="P7" s="342">
        <f>'CapEx (Original Dollars)'!P7*(1-$D$2)^P$5</f>
        <v>0</v>
      </c>
      <c r="Q7" s="342">
        <f>'CapEx (Original Dollars)'!Q7*(1-$D$2)^Q$5</f>
        <v>0</v>
      </c>
      <c r="R7" s="342">
        <f>'CapEx (Original Dollars)'!R7*(1-$D$2)^R$5</f>
        <v>0</v>
      </c>
      <c r="S7" s="342">
        <f>'CapEx (Original Dollars)'!S7*(1-$D$2)^S$5</f>
        <v>0</v>
      </c>
      <c r="T7" s="342">
        <f>'CapEx (Original Dollars)'!T7*(1-$D$2)^T$5</f>
        <v>0</v>
      </c>
      <c r="U7" s="342">
        <f>'CapEx (Original Dollars)'!U7*(1-$D$2)^U$5</f>
        <v>0</v>
      </c>
      <c r="V7" s="342">
        <f>'CapEx (Original Dollars)'!V7*(1-$D$2)^V$5</f>
        <v>0</v>
      </c>
      <c r="W7" s="342">
        <f>'CapEx (Original Dollars)'!W7*(1-$D$2)^W$5</f>
        <v>0</v>
      </c>
      <c r="X7" s="342">
        <f>'CapEx (Original Dollars)'!X7*(1-$D$2)^X$5</f>
        <v>0</v>
      </c>
      <c r="Y7" s="342">
        <f>'CapEx (Original Dollars)'!Y7*(1-$D$2)^Y$5</f>
        <v>0</v>
      </c>
      <c r="Z7" s="342">
        <f>'CapEx (Original Dollars)'!Z7*(1-$D$2)^Z$5</f>
        <v>0</v>
      </c>
      <c r="AA7" s="342">
        <f>'CapEx (Original Dollars)'!AA7*(1-$D$2)^AA$5</f>
        <v>0</v>
      </c>
      <c r="AB7" s="342">
        <f>'CapEx (Original Dollars)'!AB7*(1-$D$2)^AB$5</f>
        <v>0</v>
      </c>
      <c r="AC7" s="342">
        <f>'CapEx (Original Dollars)'!AC7*(1-$D$2)^AC$5</f>
        <v>0</v>
      </c>
      <c r="AD7" s="342">
        <f>'CapEx (Original Dollars)'!AD7*(1-$D$2)^AD$5</f>
        <v>0</v>
      </c>
      <c r="AE7" s="342">
        <f>'CapEx (Original Dollars)'!AE7*(1-$D$2)^AE$5</f>
        <v>0</v>
      </c>
      <c r="AF7" s="340">
        <f t="shared" ref="AF7:AF49" si="15">SUM(E7:AE7)</f>
        <v>131.10645886139417</v>
      </c>
      <c r="AG7" s="571"/>
      <c r="AI7" s="571"/>
      <c r="AJ7" s="571"/>
      <c r="AK7" s="571"/>
      <c r="AL7" s="571"/>
      <c r="AM7" s="571"/>
      <c r="AN7" s="571"/>
    </row>
    <row r="8" spans="1:40" s="336" customFormat="1" x14ac:dyDescent="0.25">
      <c r="A8" s="343"/>
      <c r="C8" s="350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8"/>
      <c r="AI8" s="338"/>
      <c r="AJ8" s="338"/>
      <c r="AK8" s="338"/>
      <c r="AL8" s="338"/>
      <c r="AM8" s="338"/>
      <c r="AN8" s="338"/>
    </row>
    <row r="9" spans="1:40" ht="15" customHeight="1" x14ac:dyDescent="0.25">
      <c r="A9" s="542" t="s">
        <v>304</v>
      </c>
      <c r="B9" s="339">
        <v>2017</v>
      </c>
      <c r="C9" s="351" t="s">
        <v>322</v>
      </c>
      <c r="D9" s="339" t="s">
        <v>282</v>
      </c>
      <c r="E9" s="340">
        <f>'CapEx (Original Dollars)'!E9*(1-$D$2)^E$5</f>
        <v>0</v>
      </c>
      <c r="F9" s="340">
        <f>'CapEx (Original Dollars)'!F9*(1-$D$2)^F$5</f>
        <v>0</v>
      </c>
      <c r="G9" s="340">
        <f>'CapEx (Original Dollars)'!G9*(1-$D$2)^G$5</f>
        <v>0</v>
      </c>
      <c r="H9" s="340">
        <f>'CapEx (Original Dollars)'!H9*(1-$D$2)^H$5</f>
        <v>0</v>
      </c>
      <c r="I9" s="340">
        <f>'CapEx (Original Dollars)'!I9*(1-$D$2)^I$5</f>
        <v>0</v>
      </c>
      <c r="J9" s="340">
        <f>'CapEx (Original Dollars)'!J9*(1-$D$2)^J$5</f>
        <v>0</v>
      </c>
      <c r="K9" s="340">
        <f>'CapEx (Original Dollars)'!K9*(1-$D$2)^K$5</f>
        <v>0</v>
      </c>
      <c r="L9" s="340">
        <f>'CapEx (Original Dollars)'!L9*(1-$D$2)^L$5</f>
        <v>0</v>
      </c>
      <c r="M9" s="340">
        <f>'CapEx (Original Dollars)'!M9*(1-$D$2)^M$5</f>
        <v>0</v>
      </c>
      <c r="N9" s="340">
        <f>'CapEx (Original Dollars)'!N9*(1-$D$2)^N$5</f>
        <v>0</v>
      </c>
      <c r="O9" s="340">
        <f>'CapEx (Original Dollars)'!O9*(1-$D$2)^O$5</f>
        <v>0</v>
      </c>
      <c r="P9" s="340">
        <f>'CapEx (Original Dollars)'!P9*(1-$D$2)^P$5</f>
        <v>0</v>
      </c>
      <c r="Q9" s="340">
        <f>'CapEx (Original Dollars)'!Q9*(1-$D$2)^Q$5</f>
        <v>0</v>
      </c>
      <c r="R9" s="340">
        <f>'CapEx (Original Dollars)'!R9*(1-$D$2)^R$5</f>
        <v>0</v>
      </c>
      <c r="S9" s="340">
        <f>'CapEx (Original Dollars)'!S9*(1-$D$2)^S$5</f>
        <v>0</v>
      </c>
      <c r="T9" s="340">
        <f>'CapEx (Original Dollars)'!T9*(1-$D$2)^T$5</f>
        <v>0</v>
      </c>
      <c r="U9" s="340">
        <f>'CapEx (Original Dollars)'!U9*(1-$D$2)^U$5</f>
        <v>0</v>
      </c>
      <c r="V9" s="340">
        <f>'CapEx (Original Dollars)'!V9*(1-$D$2)^V$5</f>
        <v>0</v>
      </c>
      <c r="W9" s="340">
        <f>'CapEx (Original Dollars)'!W9*(1-$D$2)^W$5</f>
        <v>0</v>
      </c>
      <c r="X9" s="340">
        <f>'CapEx (Original Dollars)'!X9*(1-$D$2)^X$5</f>
        <v>0</v>
      </c>
      <c r="Y9" s="340">
        <f>'CapEx (Original Dollars)'!Y9*(1-$D$2)^Y$5</f>
        <v>0</v>
      </c>
      <c r="Z9" s="340">
        <f>'CapEx (Original Dollars)'!Z9*(1-$D$2)^Z$5</f>
        <v>0</v>
      </c>
      <c r="AA9" s="340">
        <f>'CapEx (Original Dollars)'!AA9*(1-$D$2)^AA$5</f>
        <v>0</v>
      </c>
      <c r="AB9" s="340">
        <f>'CapEx (Original Dollars)'!AB9*(1-$D$2)^AB$5</f>
        <v>0</v>
      </c>
      <c r="AC9" s="340">
        <f>'CapEx (Original Dollars)'!AC9*(1-$D$2)^AC$5</f>
        <v>0</v>
      </c>
      <c r="AD9" s="340">
        <f>'CapEx (Original Dollars)'!AD9*(1-$D$2)^AD$5</f>
        <v>0</v>
      </c>
      <c r="AE9" s="340">
        <f>'CapEx (Original Dollars)'!AE9*(1-$D$2)^AE$5</f>
        <v>0</v>
      </c>
      <c r="AF9" s="340">
        <f t="shared" si="15"/>
        <v>0</v>
      </c>
      <c r="AG9" s="570" t="s">
        <v>303</v>
      </c>
      <c r="AI9" s="570" t="s">
        <v>315</v>
      </c>
      <c r="AJ9" s="570">
        <v>10</v>
      </c>
      <c r="AK9" s="570" t="s">
        <v>14</v>
      </c>
      <c r="AL9" s="570" t="s">
        <v>316</v>
      </c>
      <c r="AM9" s="570" t="s">
        <v>319</v>
      </c>
      <c r="AN9" s="570" t="s">
        <v>319</v>
      </c>
    </row>
    <row r="10" spans="1:40" x14ac:dyDescent="0.25">
      <c r="A10" s="546"/>
      <c r="B10" s="341">
        <v>2026</v>
      </c>
      <c r="C10" s="352" t="s">
        <v>322</v>
      </c>
      <c r="D10" s="341" t="s">
        <v>282</v>
      </c>
      <c r="E10" s="342">
        <f>'CapEx (Original Dollars)'!E10*(1-$D$2)^E$5</f>
        <v>0</v>
      </c>
      <c r="F10" s="342">
        <f>'CapEx (Original Dollars)'!F10*(1-$D$2)^F$5</f>
        <v>4.2640000000000002</v>
      </c>
      <c r="G10" s="342">
        <f>'CapEx (Original Dollars)'!G10*(1-$D$2)^G$5</f>
        <v>5.1420000000000003</v>
      </c>
      <c r="H10" s="342">
        <f>'CapEx (Original Dollars)'!H10*(1-$D$2)^H$5</f>
        <v>1.17384753</v>
      </c>
      <c r="I10" s="342">
        <f>'CapEx (Original Dollars)'!I10*(1-$D$2)^I$5</f>
        <v>4.2</v>
      </c>
      <c r="J10" s="342">
        <f>'CapEx (Original Dollars)'!J10*(1-$D$2)^J$5</f>
        <v>1.7</v>
      </c>
      <c r="K10" s="342">
        <f>'CapEx (Original Dollars)'!K10*(1-$D$2)^K$5</f>
        <v>0</v>
      </c>
      <c r="L10" s="342">
        <f>'CapEx (Original Dollars)'!L10*(1-$D$2)^L$5</f>
        <v>0</v>
      </c>
      <c r="M10" s="342">
        <f>'CapEx (Original Dollars)'!M10*(1-$D$2)^M$5</f>
        <v>0</v>
      </c>
      <c r="N10" s="342">
        <f>'CapEx (Original Dollars)'!N10*(1-$D$2)^N$5</f>
        <v>0</v>
      </c>
      <c r="O10" s="342">
        <f>'CapEx (Original Dollars)'!O10*(1-$D$2)^O$5</f>
        <v>0</v>
      </c>
      <c r="P10" s="342">
        <f>'CapEx (Original Dollars)'!P10*(1-$D$2)^P$5</f>
        <v>0</v>
      </c>
      <c r="Q10" s="342">
        <f>'CapEx (Original Dollars)'!Q10*(1-$D$2)^Q$5</f>
        <v>0</v>
      </c>
      <c r="R10" s="342">
        <f>'CapEx (Original Dollars)'!R10*(1-$D$2)^R$5</f>
        <v>0</v>
      </c>
      <c r="S10" s="342">
        <f>'CapEx (Original Dollars)'!S10*(1-$D$2)^S$5</f>
        <v>0</v>
      </c>
      <c r="T10" s="342">
        <f>'CapEx (Original Dollars)'!T10*(1-$D$2)^T$5</f>
        <v>0</v>
      </c>
      <c r="U10" s="342">
        <f>'CapEx (Original Dollars)'!U10*(1-$D$2)^U$5</f>
        <v>0</v>
      </c>
      <c r="V10" s="342">
        <f>'CapEx (Original Dollars)'!V10*(1-$D$2)^V$5</f>
        <v>0</v>
      </c>
      <c r="W10" s="342">
        <f>'CapEx (Original Dollars)'!W10*(1-$D$2)^W$5</f>
        <v>0</v>
      </c>
      <c r="X10" s="342">
        <f>'CapEx (Original Dollars)'!X10*(1-$D$2)^X$5</f>
        <v>0</v>
      </c>
      <c r="Y10" s="342">
        <f>'CapEx (Original Dollars)'!Y10*(1-$D$2)^Y$5</f>
        <v>0</v>
      </c>
      <c r="Z10" s="342">
        <f>'CapEx (Original Dollars)'!Z10*(1-$D$2)^Z$5</f>
        <v>0</v>
      </c>
      <c r="AA10" s="342">
        <f>'CapEx (Original Dollars)'!AA10*(1-$D$2)^AA$5</f>
        <v>0</v>
      </c>
      <c r="AB10" s="342">
        <f>'CapEx (Original Dollars)'!AB10*(1-$D$2)^AB$5</f>
        <v>0</v>
      </c>
      <c r="AC10" s="342">
        <f>'CapEx (Original Dollars)'!AC10*(1-$D$2)^AC$5</f>
        <v>0</v>
      </c>
      <c r="AD10" s="342">
        <f>'CapEx (Original Dollars)'!AD10*(1-$D$2)^AD$5</f>
        <v>0</v>
      </c>
      <c r="AE10" s="342">
        <f>'CapEx (Original Dollars)'!AE10*(1-$D$2)^AE$5</f>
        <v>0</v>
      </c>
      <c r="AF10" s="340">
        <f t="shared" si="15"/>
        <v>16.479847530000001</v>
      </c>
      <c r="AG10" s="571"/>
      <c r="AI10" s="571"/>
      <c r="AJ10" s="571"/>
      <c r="AK10" s="571"/>
      <c r="AL10" s="571"/>
      <c r="AM10" s="571"/>
      <c r="AN10" s="571"/>
    </row>
    <row r="11" spans="1:40" s="336" customFormat="1" x14ac:dyDescent="0.25">
      <c r="A11" s="546"/>
      <c r="C11" s="350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8"/>
      <c r="AI11" s="338"/>
      <c r="AJ11" s="338"/>
      <c r="AK11" s="338"/>
      <c r="AL11" s="338"/>
      <c r="AM11" s="338"/>
      <c r="AN11" s="338"/>
    </row>
    <row r="12" spans="1:40" ht="15" customHeight="1" x14ac:dyDescent="0.25">
      <c r="A12" s="546"/>
      <c r="B12" s="339">
        <v>2017</v>
      </c>
      <c r="C12" s="351" t="s">
        <v>323</v>
      </c>
      <c r="D12" s="339" t="s">
        <v>281</v>
      </c>
      <c r="E12" s="340">
        <f>'CapEx (Original Dollars)'!E12*(1-$D$2)^E$5</f>
        <v>0</v>
      </c>
      <c r="F12" s="340">
        <f>'CapEx (Original Dollars)'!F12*(1-$D$2)^F$5</f>
        <v>0</v>
      </c>
      <c r="G12" s="340">
        <f>'CapEx (Original Dollars)'!G12*(1-$D$2)^G$5</f>
        <v>0</v>
      </c>
      <c r="H12" s="340">
        <f>'CapEx (Original Dollars)'!H12*(1-$D$2)^H$5</f>
        <v>0</v>
      </c>
      <c r="I12" s="340">
        <f>'CapEx (Original Dollars)'!I12*(1-$D$2)^I$5</f>
        <v>0</v>
      </c>
      <c r="J12" s="340">
        <f>'CapEx (Original Dollars)'!J12*(1-$D$2)^J$5</f>
        <v>0</v>
      </c>
      <c r="K12" s="340">
        <f>'CapEx (Original Dollars)'!K12*(1-$D$2)^K$5</f>
        <v>0</v>
      </c>
      <c r="L12" s="340">
        <f>'CapEx (Original Dollars)'!L12*(1-$D$2)^L$5</f>
        <v>0</v>
      </c>
      <c r="M12" s="340">
        <f>'CapEx (Original Dollars)'!M12*(1-$D$2)^M$5</f>
        <v>0</v>
      </c>
      <c r="N12" s="340">
        <f>'CapEx (Original Dollars)'!N12*(1-$D$2)^N$5</f>
        <v>0</v>
      </c>
      <c r="O12" s="340">
        <f>'CapEx (Original Dollars)'!O12*(1-$D$2)^O$5</f>
        <v>0</v>
      </c>
      <c r="P12" s="340">
        <f>'CapEx (Original Dollars)'!P12*(1-$D$2)^P$5</f>
        <v>0</v>
      </c>
      <c r="Q12" s="340">
        <f>'CapEx (Original Dollars)'!Q12*(1-$D$2)^Q$5</f>
        <v>0</v>
      </c>
      <c r="R12" s="340">
        <f>'CapEx (Original Dollars)'!R12*(1-$D$2)^R$5</f>
        <v>0</v>
      </c>
      <c r="S12" s="340">
        <f>'CapEx (Original Dollars)'!S12*(1-$D$2)^S$5</f>
        <v>0</v>
      </c>
      <c r="T12" s="340">
        <f>'CapEx (Original Dollars)'!T12*(1-$D$2)^T$5</f>
        <v>0</v>
      </c>
      <c r="U12" s="340">
        <f>'CapEx (Original Dollars)'!U12*(1-$D$2)^U$5</f>
        <v>0</v>
      </c>
      <c r="V12" s="340">
        <f>'CapEx (Original Dollars)'!V12*(1-$D$2)^V$5</f>
        <v>0</v>
      </c>
      <c r="W12" s="340">
        <f>'CapEx (Original Dollars)'!W12*(1-$D$2)^W$5</f>
        <v>0</v>
      </c>
      <c r="X12" s="340">
        <f>'CapEx (Original Dollars)'!X12*(1-$D$2)^X$5</f>
        <v>0</v>
      </c>
      <c r="Y12" s="340">
        <f>'CapEx (Original Dollars)'!Y12*(1-$D$2)^Y$5</f>
        <v>0</v>
      </c>
      <c r="Z12" s="340">
        <f>'CapEx (Original Dollars)'!Z12*(1-$D$2)^Z$5</f>
        <v>0</v>
      </c>
      <c r="AA12" s="340">
        <f>'CapEx (Original Dollars)'!AA12*(1-$D$2)^AA$5</f>
        <v>0</v>
      </c>
      <c r="AB12" s="340">
        <f>'CapEx (Original Dollars)'!AB12*(1-$D$2)^AB$5</f>
        <v>0</v>
      </c>
      <c r="AC12" s="340">
        <f>'CapEx (Original Dollars)'!AC12*(1-$D$2)^AC$5</f>
        <v>0</v>
      </c>
      <c r="AD12" s="340">
        <f>'CapEx (Original Dollars)'!AD12*(1-$D$2)^AD$5</f>
        <v>0</v>
      </c>
      <c r="AE12" s="340">
        <f>'CapEx (Original Dollars)'!AE12*(1-$D$2)^AE$5</f>
        <v>0</v>
      </c>
      <c r="AF12" s="340">
        <f t="shared" si="15"/>
        <v>0</v>
      </c>
      <c r="AG12" s="570" t="s">
        <v>303</v>
      </c>
      <c r="AI12" s="570" t="s">
        <v>315</v>
      </c>
      <c r="AJ12" s="570">
        <v>10</v>
      </c>
      <c r="AK12" s="570" t="s">
        <v>14</v>
      </c>
      <c r="AL12" s="570" t="s">
        <v>316</v>
      </c>
      <c r="AM12" s="570" t="s">
        <v>319</v>
      </c>
      <c r="AN12" s="570" t="s">
        <v>319</v>
      </c>
    </row>
    <row r="13" spans="1:40" x14ac:dyDescent="0.25">
      <c r="A13" s="546"/>
      <c r="B13" s="341">
        <v>2026</v>
      </c>
      <c r="C13" s="352" t="s">
        <v>323</v>
      </c>
      <c r="D13" s="341" t="s">
        <v>355</v>
      </c>
      <c r="E13" s="342">
        <f>'CapEx (Original Dollars)'!E13*(1-$D$2)^E$5</f>
        <v>0</v>
      </c>
      <c r="F13" s="342">
        <f>'CapEx (Original Dollars)'!F13*(1-$D$2)^F$5</f>
        <v>0.17199999999999999</v>
      </c>
      <c r="G13" s="342">
        <f>'CapEx (Original Dollars)'!G13*(1-$D$2)^G$5</f>
        <v>0.17899999999999999</v>
      </c>
      <c r="H13" s="342">
        <f>'CapEx (Original Dollars)'!H13*(1-$D$2)^H$5</f>
        <v>8.5705199999999999E-3</v>
      </c>
      <c r="I13" s="342">
        <f>'CapEx (Original Dollars)'!I13*(1-$D$2)^I$5</f>
        <v>0</v>
      </c>
      <c r="J13" s="342">
        <f>'CapEx (Original Dollars)'!J13*(1-$D$2)^J$5</f>
        <v>0</v>
      </c>
      <c r="K13" s="342">
        <f>'CapEx (Original Dollars)'!K13*(1-$D$2)^K$5</f>
        <v>0</v>
      </c>
      <c r="L13" s="342">
        <f>'CapEx (Original Dollars)'!L13*(1-$D$2)^L$5</f>
        <v>0</v>
      </c>
      <c r="M13" s="342">
        <f>'CapEx (Original Dollars)'!M13*(1-$D$2)^M$5</f>
        <v>0</v>
      </c>
      <c r="N13" s="342">
        <f>'CapEx (Original Dollars)'!N13*(1-$D$2)^N$5</f>
        <v>0</v>
      </c>
      <c r="O13" s="342">
        <f>'CapEx (Original Dollars)'!O13*(1-$D$2)^O$5</f>
        <v>0</v>
      </c>
      <c r="P13" s="342">
        <f>'CapEx (Original Dollars)'!P13*(1-$D$2)^P$5</f>
        <v>0</v>
      </c>
      <c r="Q13" s="342">
        <f>'CapEx (Original Dollars)'!Q13*(1-$D$2)^Q$5</f>
        <v>0</v>
      </c>
      <c r="R13" s="342">
        <f>'CapEx (Original Dollars)'!R13*(1-$D$2)^R$5</f>
        <v>0</v>
      </c>
      <c r="S13" s="342">
        <f>'CapEx (Original Dollars)'!S13*(1-$D$2)^S$5</f>
        <v>0</v>
      </c>
      <c r="T13" s="342">
        <f>'CapEx (Original Dollars)'!T13*(1-$D$2)^T$5</f>
        <v>0</v>
      </c>
      <c r="U13" s="342">
        <f>'CapEx (Original Dollars)'!U13*(1-$D$2)^U$5</f>
        <v>0</v>
      </c>
      <c r="V13" s="342">
        <f>'CapEx (Original Dollars)'!V13*(1-$D$2)^V$5</f>
        <v>0</v>
      </c>
      <c r="W13" s="342">
        <f>'CapEx (Original Dollars)'!W13*(1-$D$2)^W$5</f>
        <v>0</v>
      </c>
      <c r="X13" s="342">
        <f>'CapEx (Original Dollars)'!X13*(1-$D$2)^X$5</f>
        <v>0</v>
      </c>
      <c r="Y13" s="342">
        <f>'CapEx (Original Dollars)'!Y13*(1-$D$2)^Y$5</f>
        <v>0</v>
      </c>
      <c r="Z13" s="342">
        <f>'CapEx (Original Dollars)'!Z13*(1-$D$2)^Z$5</f>
        <v>0</v>
      </c>
      <c r="AA13" s="342">
        <f>'CapEx (Original Dollars)'!AA13*(1-$D$2)^AA$5</f>
        <v>0</v>
      </c>
      <c r="AB13" s="342">
        <f>'CapEx (Original Dollars)'!AB13*(1-$D$2)^AB$5</f>
        <v>0</v>
      </c>
      <c r="AC13" s="342">
        <f>'CapEx (Original Dollars)'!AC13*(1-$D$2)^AC$5</f>
        <v>0</v>
      </c>
      <c r="AD13" s="342">
        <f>'CapEx (Original Dollars)'!AD13*(1-$D$2)^AD$5</f>
        <v>0</v>
      </c>
      <c r="AE13" s="342">
        <f>'CapEx (Original Dollars)'!AE13*(1-$D$2)^AE$5</f>
        <v>0</v>
      </c>
      <c r="AF13" s="340">
        <f t="shared" si="15"/>
        <v>0.35957052</v>
      </c>
      <c r="AG13" s="571"/>
      <c r="AI13" s="571"/>
      <c r="AJ13" s="571"/>
      <c r="AK13" s="571"/>
      <c r="AL13" s="571"/>
      <c r="AM13" s="571"/>
      <c r="AN13" s="571"/>
    </row>
    <row r="14" spans="1:40" x14ac:dyDescent="0.25">
      <c r="A14" s="543"/>
      <c r="B14" s="341">
        <v>2026</v>
      </c>
      <c r="C14" s="399" t="s">
        <v>353</v>
      </c>
      <c r="D14" s="341" t="s">
        <v>354</v>
      </c>
      <c r="E14" s="342">
        <f>'CapEx (Original Dollars)'!E14*(1-$D$2)^E$5</f>
        <v>0</v>
      </c>
      <c r="F14" s="342">
        <f>'CapEx (Original Dollars)'!F14*(1-$D$2)^F$5</f>
        <v>0.76200000000000001</v>
      </c>
      <c r="G14" s="342">
        <f>'CapEx (Original Dollars)'!G14*(1-$D$2)^G$5</f>
        <v>2.5979999999999999</v>
      </c>
      <c r="H14" s="342">
        <f>'CapEx (Original Dollars)'!H14*(1-$D$2)^H$5</f>
        <v>1.5324867</v>
      </c>
      <c r="I14" s="342">
        <f>'CapEx (Original Dollars)'!I14*(1-$D$2)^I$5</f>
        <v>0.6</v>
      </c>
      <c r="J14" s="342">
        <f>'CapEx (Original Dollars)'!J14*(1-$D$2)^J$5</f>
        <v>0</v>
      </c>
      <c r="K14" s="342">
        <f>'CapEx (Original Dollars)'!K14*(1-$D$2)^K$5</f>
        <v>0</v>
      </c>
      <c r="L14" s="342">
        <f>'CapEx (Original Dollars)'!L14*(1-$D$2)^L$5</f>
        <v>0</v>
      </c>
      <c r="M14" s="342">
        <f>'CapEx (Original Dollars)'!M14*(1-$D$2)^M$5</f>
        <v>0</v>
      </c>
      <c r="N14" s="342">
        <f>'CapEx (Original Dollars)'!N14*(1-$D$2)^N$5</f>
        <v>0</v>
      </c>
      <c r="O14" s="342">
        <f>'CapEx (Original Dollars)'!O14*(1-$D$2)^O$5</f>
        <v>0</v>
      </c>
      <c r="P14" s="342">
        <f>'CapEx (Original Dollars)'!P14*(1-$D$2)^P$5</f>
        <v>0</v>
      </c>
      <c r="Q14" s="342">
        <f>'CapEx (Original Dollars)'!Q14*(1-$D$2)^Q$5</f>
        <v>0</v>
      </c>
      <c r="R14" s="342">
        <f>'CapEx (Original Dollars)'!R14*(1-$D$2)^R$5</f>
        <v>0</v>
      </c>
      <c r="S14" s="342">
        <f>'CapEx (Original Dollars)'!S14*(1-$D$2)^S$5</f>
        <v>0</v>
      </c>
      <c r="T14" s="342">
        <f>'CapEx (Original Dollars)'!T14*(1-$D$2)^T$5</f>
        <v>0</v>
      </c>
      <c r="U14" s="342">
        <f>'CapEx (Original Dollars)'!U14*(1-$D$2)^U$5</f>
        <v>0</v>
      </c>
      <c r="V14" s="342">
        <f>'CapEx (Original Dollars)'!V14*(1-$D$2)^V$5</f>
        <v>0</v>
      </c>
      <c r="W14" s="342">
        <f>'CapEx (Original Dollars)'!W14*(1-$D$2)^W$5</f>
        <v>0</v>
      </c>
      <c r="X14" s="342">
        <f>'CapEx (Original Dollars)'!X14*(1-$D$2)^X$5</f>
        <v>0</v>
      </c>
      <c r="Y14" s="342">
        <f>'CapEx (Original Dollars)'!Y14*(1-$D$2)^Y$5</f>
        <v>0</v>
      </c>
      <c r="Z14" s="342">
        <f>'CapEx (Original Dollars)'!Z14*(1-$D$2)^Z$5</f>
        <v>0</v>
      </c>
      <c r="AA14" s="342">
        <f>'CapEx (Original Dollars)'!AA14*(1-$D$2)^AA$5</f>
        <v>0</v>
      </c>
      <c r="AB14" s="342">
        <f>'CapEx (Original Dollars)'!AB14*(1-$D$2)^AB$5</f>
        <v>0</v>
      </c>
      <c r="AC14" s="342">
        <f>'CapEx (Original Dollars)'!AC14*(1-$D$2)^AC$5</f>
        <v>0</v>
      </c>
      <c r="AD14" s="342">
        <f>'CapEx (Original Dollars)'!AD14*(1-$D$2)^AD$5</f>
        <v>0</v>
      </c>
      <c r="AE14" s="342">
        <f>'CapEx (Original Dollars)'!AE14*(1-$D$2)^AE$5</f>
        <v>0</v>
      </c>
      <c r="AF14" s="340">
        <f t="shared" si="15"/>
        <v>5.4924866999999997</v>
      </c>
      <c r="AG14" s="398"/>
      <c r="AI14" s="398"/>
      <c r="AJ14" s="398"/>
      <c r="AK14" s="398"/>
      <c r="AL14" s="398"/>
      <c r="AM14" s="398"/>
      <c r="AN14" s="398"/>
    </row>
    <row r="15" spans="1:40" s="336" customFormat="1" x14ac:dyDescent="0.25">
      <c r="A15" s="343"/>
      <c r="C15" s="350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8"/>
      <c r="AI15" s="338"/>
      <c r="AJ15" s="338"/>
      <c r="AK15" s="338"/>
      <c r="AL15" s="338"/>
      <c r="AM15" s="338"/>
      <c r="AN15" s="338"/>
    </row>
    <row r="16" spans="1:40" ht="15" customHeight="1" x14ac:dyDescent="0.25">
      <c r="A16" s="542" t="s">
        <v>81</v>
      </c>
      <c r="B16" s="339">
        <v>2017</v>
      </c>
      <c r="C16" s="351" t="s">
        <v>324</v>
      </c>
      <c r="D16" s="339" t="s">
        <v>83</v>
      </c>
      <c r="E16" s="340">
        <f>'CapEx (Original Dollars)'!E16*(1-$D$2)^E$5</f>
        <v>0</v>
      </c>
      <c r="F16" s="340">
        <f>'CapEx (Original Dollars)'!F16*(1-$D$2)^F$5</f>
        <v>42</v>
      </c>
      <c r="G16" s="340">
        <f>'CapEx (Original Dollars)'!G16*(1-$D$2)^G$5</f>
        <v>70</v>
      </c>
      <c r="H16" s="340">
        <f>'CapEx (Original Dollars)'!H16*(1-$D$2)^H$5</f>
        <v>28</v>
      </c>
      <c r="I16" s="340">
        <f>'CapEx (Original Dollars)'!I16*(1-$D$2)^I$5</f>
        <v>0</v>
      </c>
      <c r="J16" s="340">
        <f>'CapEx (Original Dollars)'!J16*(1-$D$2)^J$5</f>
        <v>0</v>
      </c>
      <c r="K16" s="340">
        <f>'CapEx (Original Dollars)'!K16*(1-$D$2)^K$5</f>
        <v>0</v>
      </c>
      <c r="L16" s="340">
        <f>'CapEx (Original Dollars)'!L16*(1-$D$2)^L$5</f>
        <v>0</v>
      </c>
      <c r="M16" s="340">
        <f>'CapEx (Original Dollars)'!M16*(1-$D$2)^M$5</f>
        <v>0</v>
      </c>
      <c r="N16" s="340">
        <f>'CapEx (Original Dollars)'!N16*(1-$D$2)^N$5</f>
        <v>0</v>
      </c>
      <c r="O16" s="340">
        <f>'CapEx (Original Dollars)'!O16*(1-$D$2)^O$5</f>
        <v>0</v>
      </c>
      <c r="P16" s="340">
        <f>'CapEx (Original Dollars)'!P16*(1-$D$2)^P$5</f>
        <v>0</v>
      </c>
      <c r="Q16" s="340">
        <f>'CapEx (Original Dollars)'!Q16*(1-$D$2)^Q$5</f>
        <v>0</v>
      </c>
      <c r="R16" s="340">
        <f>'CapEx (Original Dollars)'!R16*(1-$D$2)^R$5</f>
        <v>0</v>
      </c>
      <c r="S16" s="340">
        <f>'CapEx (Original Dollars)'!S16*(1-$D$2)^S$5</f>
        <v>0</v>
      </c>
      <c r="T16" s="340">
        <f>'CapEx (Original Dollars)'!T16*(1-$D$2)^T$5</f>
        <v>0</v>
      </c>
      <c r="U16" s="340">
        <f>'CapEx (Original Dollars)'!U16*(1-$D$2)^U$5</f>
        <v>0</v>
      </c>
      <c r="V16" s="340">
        <f>'CapEx (Original Dollars)'!V16*(1-$D$2)^V$5</f>
        <v>0</v>
      </c>
      <c r="W16" s="340">
        <f>'CapEx (Original Dollars)'!W16*(1-$D$2)^W$5</f>
        <v>0</v>
      </c>
      <c r="X16" s="340">
        <f>'CapEx (Original Dollars)'!X16*(1-$D$2)^X$5</f>
        <v>0</v>
      </c>
      <c r="Y16" s="340">
        <f>'CapEx (Original Dollars)'!Y16*(1-$D$2)^Y$5</f>
        <v>0</v>
      </c>
      <c r="Z16" s="340">
        <f>'CapEx (Original Dollars)'!Z16*(1-$D$2)^Z$5</f>
        <v>0</v>
      </c>
      <c r="AA16" s="340">
        <f>'CapEx (Original Dollars)'!AA16*(1-$D$2)^AA$5</f>
        <v>0</v>
      </c>
      <c r="AB16" s="340">
        <f>'CapEx (Original Dollars)'!AB16*(1-$D$2)^AB$5</f>
        <v>0</v>
      </c>
      <c r="AC16" s="340">
        <f>'CapEx (Original Dollars)'!AC16*(1-$D$2)^AC$5</f>
        <v>0</v>
      </c>
      <c r="AD16" s="340">
        <f>'CapEx (Original Dollars)'!AD16*(1-$D$2)^AD$5</f>
        <v>0</v>
      </c>
      <c r="AE16" s="340">
        <f>'CapEx (Original Dollars)'!AE16*(1-$D$2)^AE$5</f>
        <v>0</v>
      </c>
      <c r="AF16" s="340">
        <f t="shared" si="15"/>
        <v>140</v>
      </c>
      <c r="AG16" s="566" t="s">
        <v>305</v>
      </c>
      <c r="AI16" s="566" t="s">
        <v>315</v>
      </c>
      <c r="AJ16" s="566">
        <v>50</v>
      </c>
      <c r="AK16" s="566" t="s">
        <v>4</v>
      </c>
      <c r="AL16" s="566" t="s">
        <v>317</v>
      </c>
      <c r="AM16" s="566" t="s">
        <v>319</v>
      </c>
      <c r="AN16" s="566" t="s">
        <v>319</v>
      </c>
    </row>
    <row r="17" spans="1:40" x14ac:dyDescent="0.25">
      <c r="A17" s="546"/>
      <c r="B17" s="341">
        <v>2026</v>
      </c>
      <c r="C17" s="352" t="s">
        <v>324</v>
      </c>
      <c r="D17" s="341" t="s">
        <v>83</v>
      </c>
      <c r="E17" s="342">
        <f>'CapEx (Original Dollars)'!E17*(1-$D$2)^E$5</f>
        <v>0</v>
      </c>
      <c r="F17" s="342">
        <f>'CapEx (Original Dollars)'!F17*(1-$D$2)^F$5</f>
        <v>0</v>
      </c>
      <c r="G17" s="342">
        <f>'CapEx (Original Dollars)'!G17*(1-$D$2)^G$5</f>
        <v>0</v>
      </c>
      <c r="H17" s="342">
        <f>'CapEx (Original Dollars)'!H17*(1-$D$2)^H$5</f>
        <v>0</v>
      </c>
      <c r="I17" s="342">
        <f>'CapEx (Original Dollars)'!I17*(1-$D$2)^I$5</f>
        <v>0</v>
      </c>
      <c r="J17" s="342">
        <f>'CapEx (Original Dollars)'!J17*(1-$D$2)^J$5</f>
        <v>0</v>
      </c>
      <c r="K17" s="342">
        <f>'CapEx (Original Dollars)'!K17*(1-$D$2)^K$5</f>
        <v>0</v>
      </c>
      <c r="L17" s="342">
        <f>'CapEx (Original Dollars)'!L17*(1-$D$2)^L$5</f>
        <v>0</v>
      </c>
      <c r="M17" s="342">
        <f>'CapEx (Original Dollars)'!M17*(1-$D$2)^M$5</f>
        <v>0</v>
      </c>
      <c r="N17" s="342">
        <f>'CapEx (Original Dollars)'!N17*(1-$D$2)^N$5</f>
        <v>0</v>
      </c>
      <c r="O17" s="342">
        <f>'CapEx (Original Dollars)'!O17*(1-$D$2)^O$5</f>
        <v>42</v>
      </c>
      <c r="P17" s="342">
        <f>'CapEx (Original Dollars)'!P17*(1-$D$2)^P$5</f>
        <v>70</v>
      </c>
      <c r="Q17" s="342">
        <f>'CapEx (Original Dollars)'!Q17*(1-$D$2)^Q$5</f>
        <v>28</v>
      </c>
      <c r="R17" s="342">
        <f>'CapEx (Original Dollars)'!R17*(1-$D$2)^R$5</f>
        <v>0</v>
      </c>
      <c r="S17" s="342">
        <f>'CapEx (Original Dollars)'!S17*(1-$D$2)^S$5</f>
        <v>0</v>
      </c>
      <c r="T17" s="342">
        <f>'CapEx (Original Dollars)'!T17*(1-$D$2)^T$5</f>
        <v>0</v>
      </c>
      <c r="U17" s="342">
        <f>'CapEx (Original Dollars)'!U17*(1-$D$2)^U$5</f>
        <v>0</v>
      </c>
      <c r="V17" s="342">
        <f>'CapEx (Original Dollars)'!V17*(1-$D$2)^V$5</f>
        <v>0</v>
      </c>
      <c r="W17" s="342">
        <f>'CapEx (Original Dollars)'!W17*(1-$D$2)^W$5</f>
        <v>0</v>
      </c>
      <c r="X17" s="342">
        <f>'CapEx (Original Dollars)'!X17*(1-$D$2)^X$5</f>
        <v>0</v>
      </c>
      <c r="Y17" s="342">
        <f>'CapEx (Original Dollars)'!Y17*(1-$D$2)^Y$5</f>
        <v>0</v>
      </c>
      <c r="Z17" s="342">
        <f>'CapEx (Original Dollars)'!Z17*(1-$D$2)^Z$5</f>
        <v>0</v>
      </c>
      <c r="AA17" s="342">
        <f>'CapEx (Original Dollars)'!AA17*(1-$D$2)^AA$5</f>
        <v>0</v>
      </c>
      <c r="AB17" s="342">
        <f>'CapEx (Original Dollars)'!AB17*(1-$D$2)^AB$5</f>
        <v>0</v>
      </c>
      <c r="AC17" s="342">
        <f>'CapEx (Original Dollars)'!AC17*(1-$D$2)^AC$5</f>
        <v>0</v>
      </c>
      <c r="AD17" s="342">
        <f>'CapEx (Original Dollars)'!AD17*(1-$D$2)^AD$5</f>
        <v>0</v>
      </c>
      <c r="AE17" s="342">
        <f>'CapEx (Original Dollars)'!AE17*(1-$D$2)^AE$5</f>
        <v>0</v>
      </c>
      <c r="AF17" s="340">
        <f t="shared" si="15"/>
        <v>140</v>
      </c>
      <c r="AG17" s="567"/>
      <c r="AI17" s="567"/>
      <c r="AJ17" s="567"/>
      <c r="AK17" s="567"/>
      <c r="AL17" s="567"/>
      <c r="AM17" s="567"/>
      <c r="AN17" s="567"/>
    </row>
    <row r="18" spans="1:40" s="336" customFormat="1" x14ac:dyDescent="0.25">
      <c r="A18" s="546"/>
      <c r="C18" s="350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8"/>
      <c r="AI18" s="338"/>
      <c r="AJ18" s="338"/>
      <c r="AK18" s="338"/>
      <c r="AL18" s="338"/>
      <c r="AM18" s="338"/>
      <c r="AN18" s="338"/>
    </row>
    <row r="19" spans="1:40" ht="15" customHeight="1" x14ac:dyDescent="0.25">
      <c r="A19" s="546"/>
      <c r="B19" s="339">
        <v>2017</v>
      </c>
      <c r="C19" s="351" t="s">
        <v>325</v>
      </c>
      <c r="D19" s="339" t="s">
        <v>351</v>
      </c>
      <c r="E19" s="340">
        <f>'CapEx (Original Dollars)'!E19*(1-$D$2)^E$5</f>
        <v>0</v>
      </c>
      <c r="F19" s="340">
        <f>'CapEx (Original Dollars)'!F19*(1-$D$2)^F$5</f>
        <v>2.4</v>
      </c>
      <c r="G19" s="340">
        <f>'CapEx (Original Dollars)'!G19*(1-$D$2)^G$5</f>
        <v>0.6</v>
      </c>
      <c r="H19" s="340">
        <f>'CapEx (Original Dollars)'!H19*(1-$D$2)^H$5</f>
        <v>0</v>
      </c>
      <c r="I19" s="340">
        <f>'CapEx (Original Dollars)'!I19*(1-$D$2)^I$5</f>
        <v>0</v>
      </c>
      <c r="J19" s="340">
        <f>'CapEx (Original Dollars)'!J19*(1-$D$2)^J$5</f>
        <v>0</v>
      </c>
      <c r="K19" s="340">
        <f>'CapEx (Original Dollars)'!K19*(1-$D$2)^K$5</f>
        <v>0</v>
      </c>
      <c r="L19" s="340">
        <f>'CapEx (Original Dollars)'!L19*(1-$D$2)^L$5</f>
        <v>0</v>
      </c>
      <c r="M19" s="340">
        <f>'CapEx (Original Dollars)'!M19*(1-$D$2)^M$5</f>
        <v>0</v>
      </c>
      <c r="N19" s="340">
        <f>'CapEx (Original Dollars)'!N19*(1-$D$2)^N$5</f>
        <v>0</v>
      </c>
      <c r="O19" s="340">
        <f>'CapEx (Original Dollars)'!O19*(1-$D$2)^O$5</f>
        <v>0</v>
      </c>
      <c r="P19" s="340">
        <f>'CapEx (Original Dollars)'!P19*(1-$D$2)^P$5</f>
        <v>0</v>
      </c>
      <c r="Q19" s="340">
        <f>'CapEx (Original Dollars)'!Q19*(1-$D$2)^Q$5</f>
        <v>0</v>
      </c>
      <c r="R19" s="340">
        <f>'CapEx (Original Dollars)'!R19*(1-$D$2)^R$5</f>
        <v>0</v>
      </c>
      <c r="S19" s="340">
        <f>'CapEx (Original Dollars)'!S19*(1-$D$2)^S$5</f>
        <v>0</v>
      </c>
      <c r="T19" s="340">
        <f>'CapEx (Original Dollars)'!T19*(1-$D$2)^T$5</f>
        <v>0</v>
      </c>
      <c r="U19" s="340">
        <f>'CapEx (Original Dollars)'!U19*(1-$D$2)^U$5</f>
        <v>0</v>
      </c>
      <c r="V19" s="340">
        <f>'CapEx (Original Dollars)'!V19*(1-$D$2)^V$5</f>
        <v>0</v>
      </c>
      <c r="W19" s="340">
        <f>'CapEx (Original Dollars)'!W19*(1-$D$2)^W$5</f>
        <v>0</v>
      </c>
      <c r="X19" s="340">
        <f>'CapEx (Original Dollars)'!X19*(1-$D$2)^X$5</f>
        <v>0</v>
      </c>
      <c r="Y19" s="340">
        <f>'CapEx (Original Dollars)'!Y19*(1-$D$2)^Y$5</f>
        <v>0</v>
      </c>
      <c r="Z19" s="340">
        <f>'CapEx (Original Dollars)'!Z19*(1-$D$2)^Z$5</f>
        <v>0</v>
      </c>
      <c r="AA19" s="340">
        <f>'CapEx (Original Dollars)'!AA19*(1-$D$2)^AA$5</f>
        <v>0</v>
      </c>
      <c r="AB19" s="340">
        <f>'CapEx (Original Dollars)'!AB19*(1-$D$2)^AB$5</f>
        <v>0</v>
      </c>
      <c r="AC19" s="340">
        <f>'CapEx (Original Dollars)'!AC19*(1-$D$2)^AC$5</f>
        <v>0</v>
      </c>
      <c r="AD19" s="340">
        <f>'CapEx (Original Dollars)'!AD19*(1-$D$2)^AD$5</f>
        <v>0</v>
      </c>
      <c r="AE19" s="340">
        <f>'CapEx (Original Dollars)'!AE19*(1-$D$2)^AE$5</f>
        <v>0</v>
      </c>
      <c r="AF19" s="340">
        <f t="shared" si="15"/>
        <v>3</v>
      </c>
      <c r="AG19" s="573" t="s">
        <v>306</v>
      </c>
      <c r="AI19" s="573" t="s">
        <v>315</v>
      </c>
      <c r="AJ19" s="573">
        <v>50</v>
      </c>
      <c r="AK19" s="573" t="s">
        <v>4</v>
      </c>
      <c r="AL19" s="573" t="s">
        <v>317</v>
      </c>
      <c r="AM19" s="573" t="s">
        <v>319</v>
      </c>
      <c r="AN19" s="573" t="s">
        <v>318</v>
      </c>
    </row>
    <row r="20" spans="1:40" x14ac:dyDescent="0.25">
      <c r="A20" s="546"/>
      <c r="B20" s="341">
        <v>2026</v>
      </c>
      <c r="C20" s="352" t="s">
        <v>325</v>
      </c>
      <c r="D20" s="341" t="s">
        <v>351</v>
      </c>
      <c r="E20" s="342">
        <f>'CapEx (Original Dollars)'!E20*(1-$D$2)^E$5</f>
        <v>0</v>
      </c>
      <c r="F20" s="342">
        <f>'CapEx (Original Dollars)'!F20*(1-$D$2)^F$5</f>
        <v>2.4</v>
      </c>
      <c r="G20" s="342">
        <f>'CapEx (Original Dollars)'!G20*(1-$D$2)^G$5</f>
        <v>0.6</v>
      </c>
      <c r="H20" s="342">
        <f>'CapEx (Original Dollars)'!H20*(1-$D$2)^H$5</f>
        <v>0</v>
      </c>
      <c r="I20" s="342">
        <f>'CapEx (Original Dollars)'!I20*(1-$D$2)^I$5</f>
        <v>0</v>
      </c>
      <c r="J20" s="342">
        <f>'CapEx (Original Dollars)'!J20*(1-$D$2)^J$5</f>
        <v>0</v>
      </c>
      <c r="K20" s="342">
        <f>'CapEx (Original Dollars)'!K20*(1-$D$2)^K$5</f>
        <v>0</v>
      </c>
      <c r="L20" s="342">
        <f>'CapEx (Original Dollars)'!L20*(1-$D$2)^L$5</f>
        <v>0</v>
      </c>
      <c r="M20" s="342">
        <f>'CapEx (Original Dollars)'!M20*(1-$D$2)^M$5</f>
        <v>0</v>
      </c>
      <c r="N20" s="342">
        <f>'CapEx (Original Dollars)'!N20*(1-$D$2)^N$5</f>
        <v>0</v>
      </c>
      <c r="O20" s="342">
        <f>'CapEx (Original Dollars)'!O20*(1-$D$2)^O$5</f>
        <v>0</v>
      </c>
      <c r="P20" s="342">
        <f>'CapEx (Original Dollars)'!P20*(1-$D$2)^P$5</f>
        <v>0</v>
      </c>
      <c r="Q20" s="342">
        <f>'CapEx (Original Dollars)'!Q20*(1-$D$2)^Q$5</f>
        <v>0</v>
      </c>
      <c r="R20" s="342">
        <f>'CapEx (Original Dollars)'!R20*(1-$D$2)^R$5</f>
        <v>0</v>
      </c>
      <c r="S20" s="342">
        <f>'CapEx (Original Dollars)'!S20*(1-$D$2)^S$5</f>
        <v>0</v>
      </c>
      <c r="T20" s="342">
        <f>'CapEx (Original Dollars)'!T20*(1-$D$2)^T$5</f>
        <v>0</v>
      </c>
      <c r="U20" s="342">
        <f>'CapEx (Original Dollars)'!U20*(1-$D$2)^U$5</f>
        <v>0</v>
      </c>
      <c r="V20" s="342">
        <f>'CapEx (Original Dollars)'!V20*(1-$D$2)^V$5</f>
        <v>0</v>
      </c>
      <c r="W20" s="342">
        <f>'CapEx (Original Dollars)'!W20*(1-$D$2)^W$5</f>
        <v>0</v>
      </c>
      <c r="X20" s="342">
        <f>'CapEx (Original Dollars)'!X20*(1-$D$2)^X$5</f>
        <v>0</v>
      </c>
      <c r="Y20" s="342">
        <f>'CapEx (Original Dollars)'!Y20*(1-$D$2)^Y$5</f>
        <v>0</v>
      </c>
      <c r="Z20" s="342">
        <f>'CapEx (Original Dollars)'!Z20*(1-$D$2)^Z$5</f>
        <v>0</v>
      </c>
      <c r="AA20" s="342">
        <f>'CapEx (Original Dollars)'!AA20*(1-$D$2)^AA$5</f>
        <v>0</v>
      </c>
      <c r="AB20" s="342">
        <f>'CapEx (Original Dollars)'!AB20*(1-$D$2)^AB$5</f>
        <v>0</v>
      </c>
      <c r="AC20" s="342">
        <f>'CapEx (Original Dollars)'!AC20*(1-$D$2)^AC$5</f>
        <v>0</v>
      </c>
      <c r="AD20" s="342">
        <f>'CapEx (Original Dollars)'!AD20*(1-$D$2)^AD$5</f>
        <v>0</v>
      </c>
      <c r="AE20" s="342">
        <f>'CapEx (Original Dollars)'!AE20*(1-$D$2)^AE$5</f>
        <v>0</v>
      </c>
      <c r="AF20" s="340">
        <f t="shared" si="15"/>
        <v>3</v>
      </c>
      <c r="AG20" s="574"/>
      <c r="AI20" s="574"/>
      <c r="AJ20" s="574"/>
      <c r="AK20" s="574"/>
      <c r="AL20" s="574"/>
      <c r="AM20" s="574"/>
      <c r="AN20" s="574"/>
    </row>
    <row r="21" spans="1:40" s="336" customFormat="1" x14ac:dyDescent="0.25">
      <c r="A21" s="546"/>
      <c r="C21" s="350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8"/>
      <c r="AI21" s="338"/>
      <c r="AJ21" s="338"/>
      <c r="AK21" s="338"/>
      <c r="AL21" s="338"/>
      <c r="AM21" s="338"/>
      <c r="AN21" s="338"/>
    </row>
    <row r="22" spans="1:40" ht="15" customHeight="1" x14ac:dyDescent="0.25">
      <c r="A22" s="546"/>
      <c r="B22" s="339">
        <v>2017</v>
      </c>
      <c r="C22" s="351" t="s">
        <v>326</v>
      </c>
      <c r="D22" s="339" t="s">
        <v>82</v>
      </c>
      <c r="E22" s="340">
        <f>'CapEx (Original Dollars)'!E22*(1-$D$2)^E$5</f>
        <v>0</v>
      </c>
      <c r="F22" s="340">
        <f>'CapEx (Original Dollars)'!F22*(1-$D$2)^F$5</f>
        <v>1.8</v>
      </c>
      <c r="G22" s="340">
        <f>'CapEx (Original Dollars)'!G22*(1-$D$2)^G$5</f>
        <v>0.6</v>
      </c>
      <c r="H22" s="340">
        <f>'CapEx (Original Dollars)'!H22*(1-$D$2)^H$5</f>
        <v>0</v>
      </c>
      <c r="I22" s="340">
        <f>'CapEx (Original Dollars)'!I22*(1-$D$2)^I$5</f>
        <v>0</v>
      </c>
      <c r="J22" s="340">
        <f>'CapEx (Original Dollars)'!J22*(1-$D$2)^J$5</f>
        <v>0</v>
      </c>
      <c r="K22" s="340">
        <f>'CapEx (Original Dollars)'!K22*(1-$D$2)^K$5</f>
        <v>0</v>
      </c>
      <c r="L22" s="340">
        <f>'CapEx (Original Dollars)'!L22*(1-$D$2)^L$5</f>
        <v>0</v>
      </c>
      <c r="M22" s="340">
        <f>'CapEx (Original Dollars)'!M22*(1-$D$2)^M$5</f>
        <v>0</v>
      </c>
      <c r="N22" s="340">
        <f>'CapEx (Original Dollars)'!N22*(1-$D$2)^N$5</f>
        <v>0</v>
      </c>
      <c r="O22" s="340">
        <f>'CapEx (Original Dollars)'!O22*(1-$D$2)^O$5</f>
        <v>0</v>
      </c>
      <c r="P22" s="340">
        <f>'CapEx (Original Dollars)'!P22*(1-$D$2)^P$5</f>
        <v>0</v>
      </c>
      <c r="Q22" s="340">
        <f>'CapEx (Original Dollars)'!Q22*(1-$D$2)^Q$5</f>
        <v>0</v>
      </c>
      <c r="R22" s="340">
        <f>'CapEx (Original Dollars)'!R22*(1-$D$2)^R$5</f>
        <v>0</v>
      </c>
      <c r="S22" s="340">
        <f>'CapEx (Original Dollars)'!S22*(1-$D$2)^S$5</f>
        <v>0</v>
      </c>
      <c r="T22" s="340">
        <f>'CapEx (Original Dollars)'!T22*(1-$D$2)^T$5</f>
        <v>0</v>
      </c>
      <c r="U22" s="340">
        <f>'CapEx (Original Dollars)'!U22*(1-$D$2)^U$5</f>
        <v>0</v>
      </c>
      <c r="V22" s="340">
        <f>'CapEx (Original Dollars)'!V22*(1-$D$2)^V$5</f>
        <v>0</v>
      </c>
      <c r="W22" s="340">
        <f>'CapEx (Original Dollars)'!W22*(1-$D$2)^W$5</f>
        <v>0</v>
      </c>
      <c r="X22" s="340">
        <f>'CapEx (Original Dollars)'!X22*(1-$D$2)^X$5</f>
        <v>0</v>
      </c>
      <c r="Y22" s="340">
        <f>'CapEx (Original Dollars)'!Y22*(1-$D$2)^Y$5</f>
        <v>0</v>
      </c>
      <c r="Z22" s="340">
        <f>'CapEx (Original Dollars)'!Z22*(1-$D$2)^Z$5</f>
        <v>0</v>
      </c>
      <c r="AA22" s="340">
        <f>'CapEx (Original Dollars)'!AA22*(1-$D$2)^AA$5</f>
        <v>0</v>
      </c>
      <c r="AB22" s="340">
        <f>'CapEx (Original Dollars)'!AB22*(1-$D$2)^AB$5</f>
        <v>0</v>
      </c>
      <c r="AC22" s="340">
        <f>'CapEx (Original Dollars)'!AC22*(1-$D$2)^AC$5</f>
        <v>0</v>
      </c>
      <c r="AD22" s="340">
        <f>'CapEx (Original Dollars)'!AD22*(1-$D$2)^AD$5</f>
        <v>0</v>
      </c>
      <c r="AE22" s="340">
        <f>'CapEx (Original Dollars)'!AE22*(1-$D$2)^AE$5</f>
        <v>0</v>
      </c>
      <c r="AF22" s="340">
        <f t="shared" si="15"/>
        <v>2.4</v>
      </c>
      <c r="AG22" s="573" t="s">
        <v>306</v>
      </c>
      <c r="AI22" s="573" t="s">
        <v>315</v>
      </c>
      <c r="AJ22" s="573">
        <v>50</v>
      </c>
      <c r="AK22" s="573" t="s">
        <v>4</v>
      </c>
      <c r="AL22" s="573" t="s">
        <v>317</v>
      </c>
      <c r="AM22" s="573" t="s">
        <v>319</v>
      </c>
      <c r="AN22" s="573" t="s">
        <v>318</v>
      </c>
    </row>
    <row r="23" spans="1:40" x14ac:dyDescent="0.25">
      <c r="A23" s="546"/>
      <c r="B23" s="341">
        <v>2026</v>
      </c>
      <c r="C23" s="352" t="s">
        <v>326</v>
      </c>
      <c r="D23" s="341" t="s">
        <v>82</v>
      </c>
      <c r="E23" s="342">
        <f>'CapEx (Original Dollars)'!E23*(1-$D$2)^E$5</f>
        <v>0</v>
      </c>
      <c r="F23" s="342">
        <f>'CapEx (Original Dollars)'!F23*(1-$D$2)^F$5</f>
        <v>1.8</v>
      </c>
      <c r="G23" s="342">
        <f>'CapEx (Original Dollars)'!G23*(1-$D$2)^G$5</f>
        <v>0.6</v>
      </c>
      <c r="H23" s="342">
        <f>'CapEx (Original Dollars)'!H23*(1-$D$2)^H$5</f>
        <v>0</v>
      </c>
      <c r="I23" s="342">
        <f>'CapEx (Original Dollars)'!I23*(1-$D$2)^I$5</f>
        <v>0</v>
      </c>
      <c r="J23" s="342">
        <f>'CapEx (Original Dollars)'!J23*(1-$D$2)^J$5</f>
        <v>0</v>
      </c>
      <c r="K23" s="342">
        <f>'CapEx (Original Dollars)'!K23*(1-$D$2)^K$5</f>
        <v>0</v>
      </c>
      <c r="L23" s="342">
        <f>'CapEx (Original Dollars)'!L23*(1-$D$2)^L$5</f>
        <v>0</v>
      </c>
      <c r="M23" s="342">
        <f>'CapEx (Original Dollars)'!M23*(1-$D$2)^M$5</f>
        <v>0</v>
      </c>
      <c r="N23" s="342">
        <f>'CapEx (Original Dollars)'!N23*(1-$D$2)^N$5</f>
        <v>0</v>
      </c>
      <c r="O23" s="342">
        <f>'CapEx (Original Dollars)'!O23*(1-$D$2)^O$5</f>
        <v>0</v>
      </c>
      <c r="P23" s="342">
        <f>'CapEx (Original Dollars)'!P23*(1-$D$2)^P$5</f>
        <v>0</v>
      </c>
      <c r="Q23" s="342">
        <f>'CapEx (Original Dollars)'!Q23*(1-$D$2)^Q$5</f>
        <v>0</v>
      </c>
      <c r="R23" s="342">
        <f>'CapEx (Original Dollars)'!R23*(1-$D$2)^R$5</f>
        <v>0</v>
      </c>
      <c r="S23" s="342">
        <f>'CapEx (Original Dollars)'!S23*(1-$D$2)^S$5</f>
        <v>0</v>
      </c>
      <c r="T23" s="342">
        <f>'CapEx (Original Dollars)'!T23*(1-$D$2)^T$5</f>
        <v>0</v>
      </c>
      <c r="U23" s="342">
        <f>'CapEx (Original Dollars)'!U23*(1-$D$2)^U$5</f>
        <v>0</v>
      </c>
      <c r="V23" s="342">
        <f>'CapEx (Original Dollars)'!V23*(1-$D$2)^V$5</f>
        <v>0</v>
      </c>
      <c r="W23" s="342">
        <f>'CapEx (Original Dollars)'!W23*(1-$D$2)^W$5</f>
        <v>0</v>
      </c>
      <c r="X23" s="342">
        <f>'CapEx (Original Dollars)'!X23*(1-$D$2)^X$5</f>
        <v>0</v>
      </c>
      <c r="Y23" s="342">
        <f>'CapEx (Original Dollars)'!Y23*(1-$D$2)^Y$5</f>
        <v>0</v>
      </c>
      <c r="Z23" s="342">
        <f>'CapEx (Original Dollars)'!Z23*(1-$D$2)^Z$5</f>
        <v>0</v>
      </c>
      <c r="AA23" s="342">
        <f>'CapEx (Original Dollars)'!AA23*(1-$D$2)^AA$5</f>
        <v>0</v>
      </c>
      <c r="AB23" s="342">
        <f>'CapEx (Original Dollars)'!AB23*(1-$D$2)^AB$5</f>
        <v>0</v>
      </c>
      <c r="AC23" s="342">
        <f>'CapEx (Original Dollars)'!AC23*(1-$D$2)^AC$5</f>
        <v>0</v>
      </c>
      <c r="AD23" s="342">
        <f>'CapEx (Original Dollars)'!AD23*(1-$D$2)^AD$5</f>
        <v>0</v>
      </c>
      <c r="AE23" s="342">
        <f>'CapEx (Original Dollars)'!AE23*(1-$D$2)^AE$5</f>
        <v>0</v>
      </c>
      <c r="AF23" s="340">
        <f t="shared" si="15"/>
        <v>2.4</v>
      </c>
      <c r="AG23" s="574"/>
      <c r="AI23" s="574"/>
      <c r="AJ23" s="574"/>
      <c r="AK23" s="574"/>
      <c r="AL23" s="574"/>
      <c r="AM23" s="574"/>
      <c r="AN23" s="574"/>
    </row>
    <row r="24" spans="1:40" s="336" customFormat="1" x14ac:dyDescent="0.25">
      <c r="A24" s="546"/>
      <c r="C24" s="350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8"/>
      <c r="AI24" s="338"/>
      <c r="AJ24" s="338"/>
      <c r="AK24" s="338"/>
      <c r="AL24" s="338"/>
      <c r="AM24" s="338"/>
      <c r="AN24" s="338"/>
    </row>
    <row r="25" spans="1:40" ht="15" customHeight="1" x14ac:dyDescent="0.25">
      <c r="A25" s="546"/>
      <c r="B25" s="339">
        <v>2017</v>
      </c>
      <c r="C25" s="351" t="s">
        <v>327</v>
      </c>
      <c r="D25" s="384" t="s">
        <v>357</v>
      </c>
      <c r="E25" s="340">
        <f>'CapEx (Original Dollars)'!E25*(1-$D$2)^E$5</f>
        <v>0</v>
      </c>
      <c r="F25" s="340">
        <f>'CapEx (Original Dollars)'!F25*(1-$D$2)^F$5</f>
        <v>0</v>
      </c>
      <c r="G25" s="340">
        <f>'CapEx (Original Dollars)'!G25*(1-$D$2)^G$5</f>
        <v>0</v>
      </c>
      <c r="H25" s="340">
        <f>'CapEx (Original Dollars)'!H25*(1-$D$2)^H$5</f>
        <v>0</v>
      </c>
      <c r="I25" s="340">
        <f>'CapEx (Original Dollars)'!I25*(1-$D$2)^I$5</f>
        <v>0</v>
      </c>
      <c r="J25" s="340">
        <f>'CapEx (Original Dollars)'!J25*(1-$D$2)^J$5</f>
        <v>0</v>
      </c>
      <c r="K25" s="340">
        <f>'CapEx (Original Dollars)'!K25*(1-$D$2)^K$5</f>
        <v>0</v>
      </c>
      <c r="L25" s="340">
        <f>'CapEx (Original Dollars)'!L25*(1-$D$2)^L$5</f>
        <v>0</v>
      </c>
      <c r="M25" s="340">
        <f>'CapEx (Original Dollars)'!M25*(1-$D$2)^M$5</f>
        <v>0</v>
      </c>
      <c r="N25" s="340">
        <f>'CapEx (Original Dollars)'!N25*(1-$D$2)^N$5</f>
        <v>0</v>
      </c>
      <c r="O25" s="340">
        <f>'CapEx (Original Dollars)'!O25*(1-$D$2)^O$5</f>
        <v>0</v>
      </c>
      <c r="P25" s="340">
        <f>'CapEx (Original Dollars)'!P25*(1-$D$2)^P$5</f>
        <v>0</v>
      </c>
      <c r="Q25" s="340">
        <f>'CapEx (Original Dollars)'!Q25*(1-$D$2)^Q$5</f>
        <v>0</v>
      </c>
      <c r="R25" s="340">
        <f>'CapEx (Original Dollars)'!R25*(1-$D$2)^R$5</f>
        <v>0</v>
      </c>
      <c r="S25" s="340">
        <f>'CapEx (Original Dollars)'!S25*(1-$D$2)^S$5</f>
        <v>0</v>
      </c>
      <c r="T25" s="340">
        <f>'CapEx (Original Dollars)'!T25*(1-$D$2)^T$5</f>
        <v>0</v>
      </c>
      <c r="U25" s="340">
        <f>'CapEx (Original Dollars)'!U25*(1-$D$2)^U$5</f>
        <v>0</v>
      </c>
      <c r="V25" s="340">
        <f>'CapEx (Original Dollars)'!V25*(1-$D$2)^V$5</f>
        <v>0</v>
      </c>
      <c r="W25" s="340">
        <f>'CapEx (Original Dollars)'!W25*(1-$D$2)^W$5</f>
        <v>0</v>
      </c>
      <c r="X25" s="340">
        <f>'CapEx (Original Dollars)'!X25*(1-$D$2)^X$5</f>
        <v>0</v>
      </c>
      <c r="Y25" s="340">
        <f>'CapEx (Original Dollars)'!Y25*(1-$D$2)^Y$5</f>
        <v>0</v>
      </c>
      <c r="Z25" s="340">
        <f>'CapEx (Original Dollars)'!Z25*(1-$D$2)^Z$5</f>
        <v>0</v>
      </c>
      <c r="AA25" s="340">
        <f>'CapEx (Original Dollars)'!AA25*(1-$D$2)^AA$5</f>
        <v>0</v>
      </c>
      <c r="AB25" s="340">
        <f>'CapEx (Original Dollars)'!AB25*(1-$D$2)^AB$5</f>
        <v>0</v>
      </c>
      <c r="AC25" s="340">
        <f>'CapEx (Original Dollars)'!AC25*(1-$D$2)^AC$5</f>
        <v>0</v>
      </c>
      <c r="AD25" s="340">
        <f>'CapEx (Original Dollars)'!AD25*(1-$D$2)^AD$5</f>
        <v>0</v>
      </c>
      <c r="AE25" s="340">
        <f>'CapEx (Original Dollars)'!AE25*(1-$D$2)^AE$5</f>
        <v>0</v>
      </c>
      <c r="AF25" s="340">
        <f t="shared" si="15"/>
        <v>0</v>
      </c>
      <c r="AG25" s="568" t="s">
        <v>307</v>
      </c>
      <c r="AI25" s="568" t="s">
        <v>315</v>
      </c>
      <c r="AJ25" s="568">
        <v>50</v>
      </c>
      <c r="AK25" s="568" t="s">
        <v>4</v>
      </c>
      <c r="AL25" s="568" t="s">
        <v>317</v>
      </c>
      <c r="AM25" s="568" t="s">
        <v>319</v>
      </c>
      <c r="AN25" s="568" t="s">
        <v>318</v>
      </c>
    </row>
    <row r="26" spans="1:40" x14ac:dyDescent="0.25">
      <c r="A26" s="543"/>
      <c r="B26" s="341">
        <v>2026</v>
      </c>
      <c r="C26" s="352" t="s">
        <v>327</v>
      </c>
      <c r="D26" s="419" t="s">
        <v>357</v>
      </c>
      <c r="E26" s="342">
        <f>'CapEx (Original Dollars)'!E26*(1-$D$2)^E$5</f>
        <v>0</v>
      </c>
      <c r="F26" s="342">
        <f>'CapEx (Original Dollars)'!F26*(1-$D$2)^F$5</f>
        <v>0</v>
      </c>
      <c r="G26" s="342">
        <f>'CapEx (Original Dollars)'!G26*(1-$D$2)^G$5</f>
        <v>0</v>
      </c>
      <c r="H26" s="342">
        <f>'CapEx (Original Dollars)'!H26*(1-$D$2)^H$5</f>
        <v>0</v>
      </c>
      <c r="I26" s="342">
        <f>'CapEx (Original Dollars)'!I26*(1-$D$2)^I$5</f>
        <v>0</v>
      </c>
      <c r="J26" s="342">
        <f>'CapEx (Original Dollars)'!J26*(1-$D$2)^J$5</f>
        <v>0</v>
      </c>
      <c r="K26" s="342">
        <f>'CapEx (Original Dollars)'!K26*(1-$D$2)^K$5</f>
        <v>0</v>
      </c>
      <c r="L26" s="342">
        <f>'CapEx (Original Dollars)'!L26*(1-$D$2)^L$5</f>
        <v>0</v>
      </c>
      <c r="M26" s="342">
        <f>'CapEx (Original Dollars)'!M26*(1-$D$2)^M$5</f>
        <v>31.5</v>
      </c>
      <c r="N26" s="342">
        <f>'CapEx (Original Dollars)'!N26*(1-$D$2)^N$5</f>
        <v>52.5</v>
      </c>
      <c r="O26" s="342">
        <f>'CapEx (Original Dollars)'!O26*(1-$D$2)^O$5</f>
        <v>21</v>
      </c>
      <c r="P26" s="342">
        <f>'CapEx (Original Dollars)'!P26*(1-$D$2)^P$5</f>
        <v>0</v>
      </c>
      <c r="Q26" s="342">
        <f>'CapEx (Original Dollars)'!Q26*(1-$D$2)^Q$5</f>
        <v>0</v>
      </c>
      <c r="R26" s="342">
        <f>'CapEx (Original Dollars)'!R26*(1-$D$2)^R$5</f>
        <v>0</v>
      </c>
      <c r="S26" s="342">
        <f>'CapEx (Original Dollars)'!S26*(1-$D$2)^S$5</f>
        <v>0</v>
      </c>
      <c r="T26" s="342">
        <f>'CapEx (Original Dollars)'!T26*(1-$D$2)^T$5</f>
        <v>0</v>
      </c>
      <c r="U26" s="342">
        <f>'CapEx (Original Dollars)'!U26*(1-$D$2)^U$5</f>
        <v>0</v>
      </c>
      <c r="V26" s="342">
        <f>'CapEx (Original Dollars)'!V26*(1-$D$2)^V$5</f>
        <v>0</v>
      </c>
      <c r="W26" s="342">
        <f>'CapEx (Original Dollars)'!W26*(1-$D$2)^W$5</f>
        <v>0</v>
      </c>
      <c r="X26" s="342">
        <f>'CapEx (Original Dollars)'!X26*(1-$D$2)^X$5</f>
        <v>0</v>
      </c>
      <c r="Y26" s="342">
        <f>'CapEx (Original Dollars)'!Y26*(1-$D$2)^Y$5</f>
        <v>0</v>
      </c>
      <c r="Z26" s="342">
        <f>'CapEx (Original Dollars)'!Z26*(1-$D$2)^Z$5</f>
        <v>0</v>
      </c>
      <c r="AA26" s="342">
        <f>'CapEx (Original Dollars)'!AA26*(1-$D$2)^AA$5</f>
        <v>0</v>
      </c>
      <c r="AB26" s="342">
        <f>'CapEx (Original Dollars)'!AB26*(1-$D$2)^AB$5</f>
        <v>0</v>
      </c>
      <c r="AC26" s="342">
        <f>'CapEx (Original Dollars)'!AC26*(1-$D$2)^AC$5</f>
        <v>0</v>
      </c>
      <c r="AD26" s="342">
        <f>'CapEx (Original Dollars)'!AD26*(1-$D$2)^AD$5</f>
        <v>0</v>
      </c>
      <c r="AE26" s="342">
        <f>'CapEx (Original Dollars)'!AE26*(1-$D$2)^AE$5</f>
        <v>0</v>
      </c>
      <c r="AF26" s="340">
        <f t="shared" si="15"/>
        <v>105</v>
      </c>
      <c r="AG26" s="569"/>
      <c r="AI26" s="569"/>
      <c r="AJ26" s="569"/>
      <c r="AK26" s="569"/>
      <c r="AL26" s="569"/>
      <c r="AM26" s="569"/>
      <c r="AN26" s="569"/>
    </row>
    <row r="27" spans="1:40" s="336" customFormat="1" x14ac:dyDescent="0.25">
      <c r="A27" s="343"/>
      <c r="C27" s="350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8"/>
      <c r="AI27" s="338"/>
      <c r="AJ27" s="338"/>
      <c r="AK27" s="338"/>
      <c r="AL27" s="338"/>
      <c r="AM27" s="338"/>
      <c r="AN27" s="338"/>
    </row>
    <row r="28" spans="1:40" ht="15" customHeight="1" x14ac:dyDescent="0.25">
      <c r="A28" s="542" t="s">
        <v>84</v>
      </c>
      <c r="B28" s="339">
        <v>2017</v>
      </c>
      <c r="C28" s="351" t="s">
        <v>328</v>
      </c>
      <c r="D28" s="339" t="s">
        <v>85</v>
      </c>
      <c r="E28" s="340">
        <f>'CapEx (Original Dollars)'!E28*(1-$D$2)^E$5</f>
        <v>0</v>
      </c>
      <c r="F28" s="340">
        <f>'CapEx (Original Dollars)'!F28*(1-$D$2)^F$5</f>
        <v>1.8</v>
      </c>
      <c r="G28" s="340">
        <f>'CapEx (Original Dollars)'!G28*(1-$D$2)^G$5</f>
        <v>1.8</v>
      </c>
      <c r="H28" s="340">
        <f>'CapEx (Original Dollars)'!H28*(1-$D$2)^H$5</f>
        <v>0</v>
      </c>
      <c r="I28" s="340">
        <f>'CapEx (Original Dollars)'!I28*(1-$D$2)^I$5</f>
        <v>0</v>
      </c>
      <c r="J28" s="340">
        <f>'CapEx (Original Dollars)'!J28*(1-$D$2)^J$5</f>
        <v>0</v>
      </c>
      <c r="K28" s="340">
        <f>'CapEx (Original Dollars)'!K28*(1-$D$2)^K$5</f>
        <v>0</v>
      </c>
      <c r="L28" s="340">
        <f>'CapEx (Original Dollars)'!L28*(1-$D$2)^L$5</f>
        <v>0</v>
      </c>
      <c r="M28" s="340">
        <f>'CapEx (Original Dollars)'!M28*(1-$D$2)^M$5</f>
        <v>0</v>
      </c>
      <c r="N28" s="340">
        <f>'CapEx (Original Dollars)'!N28*(1-$D$2)^N$5</f>
        <v>0</v>
      </c>
      <c r="O28" s="340">
        <f>'CapEx (Original Dollars)'!O28*(1-$D$2)^O$5</f>
        <v>0</v>
      </c>
      <c r="P28" s="340">
        <f>'CapEx (Original Dollars)'!P28*(1-$D$2)^P$5</f>
        <v>0</v>
      </c>
      <c r="Q28" s="340">
        <f>'CapEx (Original Dollars)'!Q28*(1-$D$2)^Q$5</f>
        <v>0</v>
      </c>
      <c r="R28" s="340">
        <f>'CapEx (Original Dollars)'!R28*(1-$D$2)^R$5</f>
        <v>0</v>
      </c>
      <c r="S28" s="340">
        <f>'CapEx (Original Dollars)'!S28*(1-$D$2)^S$5</f>
        <v>0</v>
      </c>
      <c r="T28" s="340">
        <f>'CapEx (Original Dollars)'!T28*(1-$D$2)^T$5</f>
        <v>0</v>
      </c>
      <c r="U28" s="340">
        <f>'CapEx (Original Dollars)'!U28*(1-$D$2)^U$5</f>
        <v>0</v>
      </c>
      <c r="V28" s="340">
        <f>'CapEx (Original Dollars)'!V28*(1-$D$2)^V$5</f>
        <v>0</v>
      </c>
      <c r="W28" s="340">
        <f>'CapEx (Original Dollars)'!W28*(1-$D$2)^W$5</f>
        <v>0</v>
      </c>
      <c r="X28" s="340">
        <f>'CapEx (Original Dollars)'!X28*(1-$D$2)^X$5</f>
        <v>0</v>
      </c>
      <c r="Y28" s="340">
        <f>'CapEx (Original Dollars)'!Y28*(1-$D$2)^Y$5</f>
        <v>0</v>
      </c>
      <c r="Z28" s="340">
        <f>'CapEx (Original Dollars)'!Z28*(1-$D$2)^Z$5</f>
        <v>0</v>
      </c>
      <c r="AA28" s="340">
        <f>'CapEx (Original Dollars)'!AA28*(1-$D$2)^AA$5</f>
        <v>0</v>
      </c>
      <c r="AB28" s="340">
        <f>'CapEx (Original Dollars)'!AB28*(1-$D$2)^AB$5</f>
        <v>0</v>
      </c>
      <c r="AC28" s="340">
        <f>'CapEx (Original Dollars)'!AC28*(1-$D$2)^AC$5</f>
        <v>0</v>
      </c>
      <c r="AD28" s="340">
        <f>'CapEx (Original Dollars)'!AD28*(1-$D$2)^AD$5</f>
        <v>0</v>
      </c>
      <c r="AE28" s="340">
        <f>'CapEx (Original Dollars)'!AE28*(1-$D$2)^AE$5</f>
        <v>0</v>
      </c>
      <c r="AF28" s="340">
        <f t="shared" si="15"/>
        <v>3.6</v>
      </c>
      <c r="AG28" s="573" t="s">
        <v>306</v>
      </c>
      <c r="AI28" s="573" t="s">
        <v>315</v>
      </c>
      <c r="AJ28" s="573">
        <v>50</v>
      </c>
      <c r="AK28" s="573" t="s">
        <v>4</v>
      </c>
      <c r="AL28" s="573" t="s">
        <v>317</v>
      </c>
      <c r="AM28" s="573" t="s">
        <v>319</v>
      </c>
      <c r="AN28" s="573" t="s">
        <v>318</v>
      </c>
    </row>
    <row r="29" spans="1:40" x14ac:dyDescent="0.25">
      <c r="A29" s="546"/>
      <c r="B29" s="341">
        <v>2026</v>
      </c>
      <c r="C29" s="352" t="s">
        <v>328</v>
      </c>
      <c r="D29" s="341" t="s">
        <v>85</v>
      </c>
      <c r="E29" s="342">
        <f>'CapEx (Original Dollars)'!E29*(1-$D$2)^E$5</f>
        <v>0</v>
      </c>
      <c r="F29" s="342">
        <f>'CapEx (Original Dollars)'!F29*(1-$D$2)^F$5</f>
        <v>1.8</v>
      </c>
      <c r="G29" s="342">
        <f>'CapEx (Original Dollars)'!G29*(1-$D$2)^G$5</f>
        <v>1.8</v>
      </c>
      <c r="H29" s="342">
        <f>'CapEx (Original Dollars)'!H29*(1-$D$2)^H$5</f>
        <v>0</v>
      </c>
      <c r="I29" s="342">
        <f>'CapEx (Original Dollars)'!I29*(1-$D$2)^I$5</f>
        <v>0</v>
      </c>
      <c r="J29" s="342">
        <f>'CapEx (Original Dollars)'!J29*(1-$D$2)^J$5</f>
        <v>0</v>
      </c>
      <c r="K29" s="342">
        <f>'CapEx (Original Dollars)'!K29*(1-$D$2)^K$5</f>
        <v>0</v>
      </c>
      <c r="L29" s="342">
        <f>'CapEx (Original Dollars)'!L29*(1-$D$2)^L$5</f>
        <v>0</v>
      </c>
      <c r="M29" s="342">
        <f>'CapEx (Original Dollars)'!M29*(1-$D$2)^M$5</f>
        <v>0</v>
      </c>
      <c r="N29" s="342">
        <f>'CapEx (Original Dollars)'!N29*(1-$D$2)^N$5</f>
        <v>0</v>
      </c>
      <c r="O29" s="342">
        <f>'CapEx (Original Dollars)'!O29*(1-$D$2)^O$5</f>
        <v>0</v>
      </c>
      <c r="P29" s="342">
        <f>'CapEx (Original Dollars)'!P29*(1-$D$2)^P$5</f>
        <v>0</v>
      </c>
      <c r="Q29" s="342">
        <f>'CapEx (Original Dollars)'!Q29*(1-$D$2)^Q$5</f>
        <v>0</v>
      </c>
      <c r="R29" s="342">
        <f>'CapEx (Original Dollars)'!R29*(1-$D$2)^R$5</f>
        <v>0</v>
      </c>
      <c r="S29" s="342">
        <f>'CapEx (Original Dollars)'!S29*(1-$D$2)^S$5</f>
        <v>0</v>
      </c>
      <c r="T29" s="342">
        <f>'CapEx (Original Dollars)'!T29*(1-$D$2)^T$5</f>
        <v>0</v>
      </c>
      <c r="U29" s="342">
        <f>'CapEx (Original Dollars)'!U29*(1-$D$2)^U$5</f>
        <v>0</v>
      </c>
      <c r="V29" s="342">
        <f>'CapEx (Original Dollars)'!V29*(1-$D$2)^V$5</f>
        <v>0</v>
      </c>
      <c r="W29" s="342">
        <f>'CapEx (Original Dollars)'!W29*(1-$D$2)^W$5</f>
        <v>0</v>
      </c>
      <c r="X29" s="342">
        <f>'CapEx (Original Dollars)'!X29*(1-$D$2)^X$5</f>
        <v>0</v>
      </c>
      <c r="Y29" s="342">
        <f>'CapEx (Original Dollars)'!Y29*(1-$D$2)^Y$5</f>
        <v>0</v>
      </c>
      <c r="Z29" s="342">
        <f>'CapEx (Original Dollars)'!Z29*(1-$D$2)^Z$5</f>
        <v>0</v>
      </c>
      <c r="AA29" s="342">
        <f>'CapEx (Original Dollars)'!AA29*(1-$D$2)^AA$5</f>
        <v>0</v>
      </c>
      <c r="AB29" s="342">
        <f>'CapEx (Original Dollars)'!AB29*(1-$D$2)^AB$5</f>
        <v>0</v>
      </c>
      <c r="AC29" s="342">
        <f>'CapEx (Original Dollars)'!AC29*(1-$D$2)^AC$5</f>
        <v>0</v>
      </c>
      <c r="AD29" s="342">
        <f>'CapEx (Original Dollars)'!AD29*(1-$D$2)^AD$5</f>
        <v>0</v>
      </c>
      <c r="AE29" s="342">
        <f>'CapEx (Original Dollars)'!AE29*(1-$D$2)^AE$5</f>
        <v>0</v>
      </c>
      <c r="AF29" s="340">
        <f t="shared" si="15"/>
        <v>3.6</v>
      </c>
      <c r="AG29" s="574"/>
      <c r="AI29" s="574"/>
      <c r="AJ29" s="574"/>
      <c r="AK29" s="574"/>
      <c r="AL29" s="574"/>
      <c r="AM29" s="574"/>
      <c r="AN29" s="574"/>
    </row>
    <row r="30" spans="1:40" s="336" customFormat="1" x14ac:dyDescent="0.25">
      <c r="A30" s="546"/>
      <c r="C30" s="350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8"/>
      <c r="AI30" s="338"/>
      <c r="AJ30" s="338"/>
      <c r="AK30" s="338"/>
      <c r="AL30" s="338"/>
      <c r="AM30" s="338"/>
      <c r="AN30" s="338"/>
    </row>
    <row r="31" spans="1:40" ht="15" customHeight="1" x14ac:dyDescent="0.25">
      <c r="A31" s="546"/>
      <c r="B31" s="339">
        <v>2017</v>
      </c>
      <c r="C31" s="351" t="s">
        <v>329</v>
      </c>
      <c r="D31" s="339" t="s">
        <v>87</v>
      </c>
      <c r="E31" s="340">
        <f>'CapEx (Original Dollars)'!E31*(1-$D$2)^E$5</f>
        <v>0</v>
      </c>
      <c r="F31" s="340">
        <f>'CapEx (Original Dollars)'!F31*(1-$D$2)^F$5</f>
        <v>0</v>
      </c>
      <c r="G31" s="340">
        <f>'CapEx (Original Dollars)'!G31*(1-$D$2)^G$5</f>
        <v>0</v>
      </c>
      <c r="H31" s="340">
        <f>'CapEx (Original Dollars)'!H31*(1-$D$2)^H$5</f>
        <v>0</v>
      </c>
      <c r="I31" s="340">
        <f>'CapEx (Original Dollars)'!I31*(1-$D$2)^I$5</f>
        <v>0</v>
      </c>
      <c r="J31" s="340">
        <f>'CapEx (Original Dollars)'!J31*(1-$D$2)^J$5</f>
        <v>0</v>
      </c>
      <c r="K31" s="340">
        <f>'CapEx (Original Dollars)'!K31*(1-$D$2)^K$5</f>
        <v>0</v>
      </c>
      <c r="L31" s="340">
        <f>'CapEx (Original Dollars)'!L31*(1-$D$2)^L$5</f>
        <v>0</v>
      </c>
      <c r="M31" s="340">
        <f>'CapEx (Original Dollars)'!M31*(1-$D$2)^M$5</f>
        <v>0</v>
      </c>
      <c r="N31" s="340">
        <f>'CapEx (Original Dollars)'!N31*(1-$D$2)^N$5</f>
        <v>0</v>
      </c>
      <c r="O31" s="340">
        <f>'CapEx (Original Dollars)'!O31*(1-$D$2)^O$5</f>
        <v>0</v>
      </c>
      <c r="P31" s="340">
        <f>'CapEx (Original Dollars)'!P31*(1-$D$2)^P$5</f>
        <v>0</v>
      </c>
      <c r="Q31" s="340">
        <f>'CapEx (Original Dollars)'!Q31*(1-$D$2)^Q$5</f>
        <v>0</v>
      </c>
      <c r="R31" s="340">
        <f>'CapEx (Original Dollars)'!R31*(1-$D$2)^R$5</f>
        <v>0</v>
      </c>
      <c r="S31" s="340">
        <f>'CapEx (Original Dollars)'!S31*(1-$D$2)^S$5</f>
        <v>0</v>
      </c>
      <c r="T31" s="340">
        <f>'CapEx (Original Dollars)'!T31*(1-$D$2)^T$5</f>
        <v>0</v>
      </c>
      <c r="U31" s="340">
        <f>'CapEx (Original Dollars)'!U31*(1-$D$2)^U$5</f>
        <v>0</v>
      </c>
      <c r="V31" s="340">
        <f>'CapEx (Original Dollars)'!V31*(1-$D$2)^V$5</f>
        <v>0</v>
      </c>
      <c r="W31" s="340">
        <f>'CapEx (Original Dollars)'!W31*(1-$D$2)^W$5</f>
        <v>0</v>
      </c>
      <c r="X31" s="340">
        <f>'CapEx (Original Dollars)'!X31*(1-$D$2)^X$5</f>
        <v>0</v>
      </c>
      <c r="Y31" s="340">
        <f>'CapEx (Original Dollars)'!Y31*(1-$D$2)^Y$5</f>
        <v>0</v>
      </c>
      <c r="Z31" s="340">
        <f>'CapEx (Original Dollars)'!Z31*(1-$D$2)^Z$5</f>
        <v>0</v>
      </c>
      <c r="AA31" s="340">
        <f>'CapEx (Original Dollars)'!AA31*(1-$D$2)^AA$5</f>
        <v>0</v>
      </c>
      <c r="AB31" s="340">
        <f>'CapEx (Original Dollars)'!AB31*(1-$D$2)^AB$5</f>
        <v>0</v>
      </c>
      <c r="AC31" s="340">
        <f>'CapEx (Original Dollars)'!AC31*(1-$D$2)^AC$5</f>
        <v>0</v>
      </c>
      <c r="AD31" s="340">
        <f>'CapEx (Original Dollars)'!AD31*(1-$D$2)^AD$5</f>
        <v>0</v>
      </c>
      <c r="AE31" s="340">
        <f>'CapEx (Original Dollars)'!AE31*(1-$D$2)^AE$5</f>
        <v>0</v>
      </c>
      <c r="AF31" s="340">
        <f t="shared" si="15"/>
        <v>0</v>
      </c>
      <c r="AG31" s="568" t="s">
        <v>307</v>
      </c>
      <c r="AI31" s="568" t="s">
        <v>315</v>
      </c>
      <c r="AJ31" s="568">
        <v>50</v>
      </c>
      <c r="AK31" s="568" t="s">
        <v>4</v>
      </c>
      <c r="AL31" s="568" t="s">
        <v>317</v>
      </c>
      <c r="AM31" s="568" t="s">
        <v>319</v>
      </c>
      <c r="AN31" s="568" t="s">
        <v>318</v>
      </c>
    </row>
    <row r="32" spans="1:40" x14ac:dyDescent="0.25">
      <c r="A32" s="546"/>
      <c r="B32" s="341">
        <v>2026</v>
      </c>
      <c r="C32" s="352" t="s">
        <v>329</v>
      </c>
      <c r="D32" s="341" t="s">
        <v>87</v>
      </c>
      <c r="E32" s="342">
        <f>'CapEx (Original Dollars)'!E32*(1-$D$2)^E$5</f>
        <v>0</v>
      </c>
      <c r="F32" s="342">
        <f>'CapEx (Original Dollars)'!F32*(1-$D$2)^F$5</f>
        <v>0</v>
      </c>
      <c r="G32" s="342">
        <f>'CapEx (Original Dollars)'!G32*(1-$D$2)^G$5</f>
        <v>19.5</v>
      </c>
      <c r="H32" s="342">
        <f>'CapEx (Original Dollars)'!H32*(1-$D$2)^H$5</f>
        <v>78</v>
      </c>
      <c r="I32" s="342">
        <f>'CapEx (Original Dollars)'!I32*(1-$D$2)^I$5</f>
        <v>78</v>
      </c>
      <c r="J32" s="342">
        <f>'CapEx (Original Dollars)'!J32*(1-$D$2)^J$5</f>
        <v>19.5</v>
      </c>
      <c r="K32" s="342">
        <f>'CapEx (Original Dollars)'!K32*(1-$D$2)^K$5</f>
        <v>0</v>
      </c>
      <c r="L32" s="342">
        <f>'CapEx (Original Dollars)'!L32*(1-$D$2)^L$5</f>
        <v>0</v>
      </c>
      <c r="M32" s="342">
        <f>'CapEx (Original Dollars)'!M32*(1-$D$2)^M$5</f>
        <v>0</v>
      </c>
      <c r="N32" s="342">
        <f>'CapEx (Original Dollars)'!N32*(1-$D$2)^N$5</f>
        <v>0</v>
      </c>
      <c r="O32" s="342">
        <f>'CapEx (Original Dollars)'!O32*(1-$D$2)^O$5</f>
        <v>0</v>
      </c>
      <c r="P32" s="342">
        <f>'CapEx (Original Dollars)'!P32*(1-$D$2)^P$5</f>
        <v>0</v>
      </c>
      <c r="Q32" s="342">
        <f>'CapEx (Original Dollars)'!Q32*(1-$D$2)^Q$5</f>
        <v>0</v>
      </c>
      <c r="R32" s="342">
        <f>'CapEx (Original Dollars)'!R32*(1-$D$2)^R$5</f>
        <v>0</v>
      </c>
      <c r="S32" s="342">
        <f>'CapEx (Original Dollars)'!S32*(1-$D$2)^S$5</f>
        <v>0</v>
      </c>
      <c r="T32" s="342">
        <f>'CapEx (Original Dollars)'!T32*(1-$D$2)^T$5</f>
        <v>0</v>
      </c>
      <c r="U32" s="342">
        <f>'CapEx (Original Dollars)'!U32*(1-$D$2)^U$5</f>
        <v>0</v>
      </c>
      <c r="V32" s="342">
        <f>'CapEx (Original Dollars)'!V32*(1-$D$2)^V$5</f>
        <v>0</v>
      </c>
      <c r="W32" s="342">
        <f>'CapEx (Original Dollars)'!W32*(1-$D$2)^W$5</f>
        <v>0</v>
      </c>
      <c r="X32" s="342">
        <f>'CapEx (Original Dollars)'!X32*(1-$D$2)^X$5</f>
        <v>0</v>
      </c>
      <c r="Y32" s="342">
        <f>'CapEx (Original Dollars)'!Y32*(1-$D$2)^Y$5</f>
        <v>0</v>
      </c>
      <c r="Z32" s="342">
        <f>'CapEx (Original Dollars)'!Z32*(1-$D$2)^Z$5</f>
        <v>0</v>
      </c>
      <c r="AA32" s="342">
        <f>'CapEx (Original Dollars)'!AA32*(1-$D$2)^AA$5</f>
        <v>0</v>
      </c>
      <c r="AB32" s="342">
        <f>'CapEx (Original Dollars)'!AB32*(1-$D$2)^AB$5</f>
        <v>0</v>
      </c>
      <c r="AC32" s="342">
        <f>'CapEx (Original Dollars)'!AC32*(1-$D$2)^AC$5</f>
        <v>0</v>
      </c>
      <c r="AD32" s="342">
        <f>'CapEx (Original Dollars)'!AD32*(1-$D$2)^AD$5</f>
        <v>0</v>
      </c>
      <c r="AE32" s="342">
        <f>'CapEx (Original Dollars)'!AE32*(1-$D$2)^AE$5</f>
        <v>0</v>
      </c>
      <c r="AF32" s="340">
        <f t="shared" si="15"/>
        <v>195</v>
      </c>
      <c r="AG32" s="569"/>
      <c r="AI32" s="569"/>
      <c r="AJ32" s="569"/>
      <c r="AK32" s="569"/>
      <c r="AL32" s="569"/>
      <c r="AM32" s="569"/>
      <c r="AN32" s="569"/>
    </row>
    <row r="33" spans="1:40" s="336" customFormat="1" x14ac:dyDescent="0.25">
      <c r="A33" s="546"/>
      <c r="C33" s="350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  <c r="AE33" s="337"/>
      <c r="AF33" s="337"/>
      <c r="AG33" s="338"/>
      <c r="AI33" s="338"/>
      <c r="AJ33" s="338"/>
      <c r="AK33" s="338"/>
      <c r="AL33" s="338"/>
      <c r="AM33" s="338"/>
      <c r="AN33" s="338"/>
    </row>
    <row r="34" spans="1:40" ht="15" customHeight="1" x14ac:dyDescent="0.25">
      <c r="A34" s="546"/>
      <c r="B34" s="339">
        <v>2017</v>
      </c>
      <c r="C34" s="351" t="s">
        <v>330</v>
      </c>
      <c r="D34" s="339" t="s">
        <v>89</v>
      </c>
      <c r="E34" s="340">
        <f>'CapEx (Original Dollars)'!E34*(1-$D$2)^E$5</f>
        <v>0</v>
      </c>
      <c r="F34" s="340">
        <f>'CapEx (Original Dollars)'!F34*(1-$D$2)^F$5</f>
        <v>179.1</v>
      </c>
      <c r="G34" s="340">
        <f>'CapEx (Original Dollars)'!G34*(1-$D$2)^G$5</f>
        <v>298.5</v>
      </c>
      <c r="H34" s="340">
        <f>'CapEx (Original Dollars)'!H34*(1-$D$2)^H$5</f>
        <v>119.4</v>
      </c>
      <c r="I34" s="340">
        <f>'CapEx (Original Dollars)'!I34*(1-$D$2)^I$5</f>
        <v>0</v>
      </c>
      <c r="J34" s="340">
        <f>'CapEx (Original Dollars)'!J34*(1-$D$2)^J$5</f>
        <v>0</v>
      </c>
      <c r="K34" s="340">
        <f>'CapEx (Original Dollars)'!K34*(1-$D$2)^K$5</f>
        <v>0</v>
      </c>
      <c r="L34" s="340">
        <f>'CapEx (Original Dollars)'!L34*(1-$D$2)^L$5</f>
        <v>0</v>
      </c>
      <c r="M34" s="340">
        <f>'CapEx (Original Dollars)'!M34*(1-$D$2)^M$5</f>
        <v>0</v>
      </c>
      <c r="N34" s="340">
        <f>'CapEx (Original Dollars)'!N34*(1-$D$2)^N$5</f>
        <v>0</v>
      </c>
      <c r="O34" s="340">
        <f>'CapEx (Original Dollars)'!O34*(1-$D$2)^O$5</f>
        <v>0</v>
      </c>
      <c r="P34" s="340">
        <f>'CapEx (Original Dollars)'!P34*(1-$D$2)^P$5</f>
        <v>0</v>
      </c>
      <c r="Q34" s="340">
        <f>'CapEx (Original Dollars)'!Q34*(1-$D$2)^Q$5</f>
        <v>0</v>
      </c>
      <c r="R34" s="340">
        <f>'CapEx (Original Dollars)'!R34*(1-$D$2)^R$5</f>
        <v>0</v>
      </c>
      <c r="S34" s="340">
        <f>'CapEx (Original Dollars)'!S34*(1-$D$2)^S$5</f>
        <v>0</v>
      </c>
      <c r="T34" s="340">
        <f>'CapEx (Original Dollars)'!T34*(1-$D$2)^T$5</f>
        <v>0</v>
      </c>
      <c r="U34" s="340">
        <f>'CapEx (Original Dollars)'!U34*(1-$D$2)^U$5</f>
        <v>0</v>
      </c>
      <c r="V34" s="340">
        <f>'CapEx (Original Dollars)'!V34*(1-$D$2)^V$5</f>
        <v>0</v>
      </c>
      <c r="W34" s="340">
        <f>'CapEx (Original Dollars)'!W34*(1-$D$2)^W$5</f>
        <v>0</v>
      </c>
      <c r="X34" s="340">
        <f>'CapEx (Original Dollars)'!X34*(1-$D$2)^X$5</f>
        <v>0</v>
      </c>
      <c r="Y34" s="340">
        <f>'CapEx (Original Dollars)'!Y34*(1-$D$2)^Y$5</f>
        <v>0</v>
      </c>
      <c r="Z34" s="340">
        <f>'CapEx (Original Dollars)'!Z34*(1-$D$2)^Z$5</f>
        <v>0</v>
      </c>
      <c r="AA34" s="340">
        <f>'CapEx (Original Dollars)'!AA34*(1-$D$2)^AA$5</f>
        <v>0</v>
      </c>
      <c r="AB34" s="340">
        <f>'CapEx (Original Dollars)'!AB34*(1-$D$2)^AB$5</f>
        <v>0</v>
      </c>
      <c r="AC34" s="340">
        <f>'CapEx (Original Dollars)'!AC34*(1-$D$2)^AC$5</f>
        <v>0</v>
      </c>
      <c r="AD34" s="340">
        <f>'CapEx (Original Dollars)'!AD34*(1-$D$2)^AD$5</f>
        <v>0</v>
      </c>
      <c r="AE34" s="340">
        <f>'CapEx (Original Dollars)'!AE34*(1-$D$2)^AE$5</f>
        <v>0</v>
      </c>
      <c r="AF34" s="340">
        <f t="shared" si="15"/>
        <v>597</v>
      </c>
      <c r="AG34" s="566" t="s">
        <v>305</v>
      </c>
      <c r="AI34" s="566" t="s">
        <v>315</v>
      </c>
      <c r="AJ34" s="566">
        <v>50</v>
      </c>
      <c r="AK34" s="566" t="s">
        <v>4</v>
      </c>
      <c r="AL34" s="566" t="s">
        <v>317</v>
      </c>
      <c r="AM34" s="566" t="s">
        <v>319</v>
      </c>
      <c r="AN34" s="566" t="s">
        <v>318</v>
      </c>
    </row>
    <row r="35" spans="1:40" x14ac:dyDescent="0.25">
      <c r="A35" s="546"/>
      <c r="B35" s="341">
        <v>2026</v>
      </c>
      <c r="C35" s="352" t="s">
        <v>330</v>
      </c>
      <c r="D35" s="341" t="s">
        <v>89</v>
      </c>
      <c r="E35" s="342">
        <f>'CapEx (Original Dollars)'!E35*(1-$D$2)^E$5</f>
        <v>0</v>
      </c>
      <c r="F35" s="342">
        <f>'CapEx (Original Dollars)'!F35*(1-$D$2)^F$5</f>
        <v>0</v>
      </c>
      <c r="G35" s="342">
        <f>'CapEx (Original Dollars)'!G35*(1-$D$2)^G$5</f>
        <v>0</v>
      </c>
      <c r="H35" s="342">
        <f>'CapEx (Original Dollars)'!H35*(1-$D$2)^H$5</f>
        <v>0</v>
      </c>
      <c r="I35" s="342">
        <f>'CapEx (Original Dollars)'!I35*(1-$D$2)^I$5</f>
        <v>0</v>
      </c>
      <c r="J35" s="342">
        <f>'CapEx (Original Dollars)'!J35*(1-$D$2)^J$5</f>
        <v>0</v>
      </c>
      <c r="K35" s="342">
        <f>'CapEx (Original Dollars)'!K35*(1-$D$2)^K$5</f>
        <v>0</v>
      </c>
      <c r="L35" s="342">
        <f>'CapEx (Original Dollars)'!L35*(1-$D$2)^L$5</f>
        <v>10</v>
      </c>
      <c r="M35" s="342">
        <f>'CapEx (Original Dollars)'!M35*(1-$D$2)^M$5</f>
        <v>58.7</v>
      </c>
      <c r="N35" s="342">
        <f>'CapEx (Original Dollars)'!N35*(1-$D$2)^N$5</f>
        <v>117.4</v>
      </c>
      <c r="O35" s="342">
        <f>'CapEx (Original Dollars)'!O35*(1-$D$2)^O$5</f>
        <v>205.45</v>
      </c>
      <c r="P35" s="342">
        <f>'CapEx (Original Dollars)'!P35*(1-$D$2)^P$5</f>
        <v>146.75</v>
      </c>
      <c r="Q35" s="342">
        <f>'CapEx (Original Dollars)'!Q35*(1-$D$2)^Q$5</f>
        <v>58.7</v>
      </c>
      <c r="R35" s="342">
        <f>'CapEx (Original Dollars)'!R35*(1-$D$2)^R$5</f>
        <v>0</v>
      </c>
      <c r="S35" s="342">
        <f>'CapEx (Original Dollars)'!S35*(1-$D$2)^S$5</f>
        <v>0</v>
      </c>
      <c r="T35" s="342">
        <f>'CapEx (Original Dollars)'!T35*(1-$D$2)^T$5</f>
        <v>0</v>
      </c>
      <c r="U35" s="342">
        <f>'CapEx (Original Dollars)'!U35*(1-$D$2)^U$5</f>
        <v>0</v>
      </c>
      <c r="V35" s="342">
        <f>'CapEx (Original Dollars)'!V35*(1-$D$2)^V$5</f>
        <v>0</v>
      </c>
      <c r="W35" s="342">
        <f>'CapEx (Original Dollars)'!W35*(1-$D$2)^W$5</f>
        <v>0</v>
      </c>
      <c r="X35" s="342">
        <f>'CapEx (Original Dollars)'!X35*(1-$D$2)^X$5</f>
        <v>0</v>
      </c>
      <c r="Y35" s="342">
        <f>'CapEx (Original Dollars)'!Y35*(1-$D$2)^Y$5</f>
        <v>0</v>
      </c>
      <c r="Z35" s="342">
        <f>'CapEx (Original Dollars)'!Z35*(1-$D$2)^Z$5</f>
        <v>0</v>
      </c>
      <c r="AA35" s="342">
        <f>'CapEx (Original Dollars)'!AA35*(1-$D$2)^AA$5</f>
        <v>0</v>
      </c>
      <c r="AB35" s="342">
        <f>'CapEx (Original Dollars)'!AB35*(1-$D$2)^AB$5</f>
        <v>0</v>
      </c>
      <c r="AC35" s="342">
        <f>'CapEx (Original Dollars)'!AC35*(1-$D$2)^AC$5</f>
        <v>0</v>
      </c>
      <c r="AD35" s="342">
        <f>'CapEx (Original Dollars)'!AD35*(1-$D$2)^AD$5</f>
        <v>0</v>
      </c>
      <c r="AE35" s="342">
        <f>'CapEx (Original Dollars)'!AE35*(1-$D$2)^AE$5</f>
        <v>0</v>
      </c>
      <c r="AF35" s="340">
        <f t="shared" si="15"/>
        <v>597</v>
      </c>
      <c r="AG35" s="567"/>
      <c r="AI35" s="567"/>
      <c r="AJ35" s="567"/>
      <c r="AK35" s="567"/>
      <c r="AL35" s="567"/>
      <c r="AM35" s="567"/>
      <c r="AN35" s="567"/>
    </row>
    <row r="36" spans="1:40" s="336" customFormat="1" x14ac:dyDescent="0.25">
      <c r="A36" s="546"/>
      <c r="C36" s="350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8"/>
      <c r="AI36" s="338"/>
      <c r="AJ36" s="338"/>
      <c r="AK36" s="338"/>
      <c r="AL36" s="338"/>
      <c r="AM36" s="338"/>
      <c r="AN36" s="338"/>
    </row>
    <row r="37" spans="1:40" ht="15" customHeight="1" x14ac:dyDescent="0.25">
      <c r="A37" s="546"/>
      <c r="B37" s="339">
        <v>2017</v>
      </c>
      <c r="C37" s="351" t="s">
        <v>331</v>
      </c>
      <c r="D37" s="339" t="s">
        <v>88</v>
      </c>
      <c r="E37" s="340">
        <f>'CapEx (Original Dollars)'!E37*(1-$D$2)^E$5</f>
        <v>0</v>
      </c>
      <c r="F37" s="340">
        <f>'CapEx (Original Dollars)'!F37*(1-$D$2)^F$5</f>
        <v>24.6</v>
      </c>
      <c r="G37" s="340">
        <f>'CapEx (Original Dollars)'!G37*(1-$D$2)^G$5</f>
        <v>41</v>
      </c>
      <c r="H37" s="340">
        <f>'CapEx (Original Dollars)'!H37*(1-$D$2)^H$5</f>
        <v>16.399999999999999</v>
      </c>
      <c r="I37" s="340">
        <f>'CapEx (Original Dollars)'!I37*(1-$D$2)^I$5</f>
        <v>0</v>
      </c>
      <c r="J37" s="340">
        <f>'CapEx (Original Dollars)'!J37*(1-$D$2)^J$5</f>
        <v>0</v>
      </c>
      <c r="K37" s="340">
        <f>'CapEx (Original Dollars)'!K37*(1-$D$2)^K$5</f>
        <v>0</v>
      </c>
      <c r="L37" s="340">
        <f>'CapEx (Original Dollars)'!L37*(1-$D$2)^L$5</f>
        <v>0</v>
      </c>
      <c r="M37" s="340">
        <f>'CapEx (Original Dollars)'!M37*(1-$D$2)^M$5</f>
        <v>0</v>
      </c>
      <c r="N37" s="340">
        <f>'CapEx (Original Dollars)'!N37*(1-$D$2)^N$5</f>
        <v>0</v>
      </c>
      <c r="O37" s="340">
        <f>'CapEx (Original Dollars)'!O37*(1-$D$2)^O$5</f>
        <v>0</v>
      </c>
      <c r="P37" s="340">
        <f>'CapEx (Original Dollars)'!P37*(1-$D$2)^P$5</f>
        <v>0</v>
      </c>
      <c r="Q37" s="340">
        <f>'CapEx (Original Dollars)'!Q37*(1-$D$2)^Q$5</f>
        <v>0</v>
      </c>
      <c r="R37" s="340">
        <f>'CapEx (Original Dollars)'!R37*(1-$D$2)^R$5</f>
        <v>0</v>
      </c>
      <c r="S37" s="340">
        <f>'CapEx (Original Dollars)'!S37*(1-$D$2)^S$5</f>
        <v>0</v>
      </c>
      <c r="T37" s="340">
        <f>'CapEx (Original Dollars)'!T37*(1-$D$2)^T$5</f>
        <v>0</v>
      </c>
      <c r="U37" s="340">
        <f>'CapEx (Original Dollars)'!U37*(1-$D$2)^U$5</f>
        <v>0</v>
      </c>
      <c r="V37" s="340">
        <f>'CapEx (Original Dollars)'!V37*(1-$D$2)^V$5</f>
        <v>0</v>
      </c>
      <c r="W37" s="340">
        <f>'CapEx (Original Dollars)'!W37*(1-$D$2)^W$5</f>
        <v>0</v>
      </c>
      <c r="X37" s="340">
        <f>'CapEx (Original Dollars)'!X37*(1-$D$2)^X$5</f>
        <v>0</v>
      </c>
      <c r="Y37" s="340">
        <f>'CapEx (Original Dollars)'!Y37*(1-$D$2)^Y$5</f>
        <v>0</v>
      </c>
      <c r="Z37" s="340">
        <f>'CapEx (Original Dollars)'!Z37*(1-$D$2)^Z$5</f>
        <v>0</v>
      </c>
      <c r="AA37" s="340">
        <f>'CapEx (Original Dollars)'!AA37*(1-$D$2)^AA$5</f>
        <v>0</v>
      </c>
      <c r="AB37" s="340">
        <f>'CapEx (Original Dollars)'!AB37*(1-$D$2)^AB$5</f>
        <v>0</v>
      </c>
      <c r="AC37" s="340">
        <f>'CapEx (Original Dollars)'!AC37*(1-$D$2)^AC$5</f>
        <v>0</v>
      </c>
      <c r="AD37" s="340">
        <f>'CapEx (Original Dollars)'!AD37*(1-$D$2)^AD$5</f>
        <v>0</v>
      </c>
      <c r="AE37" s="340">
        <f>'CapEx (Original Dollars)'!AE37*(1-$D$2)^AE$5</f>
        <v>0</v>
      </c>
      <c r="AF37" s="340">
        <f t="shared" si="15"/>
        <v>82</v>
      </c>
      <c r="AG37" s="566" t="s">
        <v>305</v>
      </c>
      <c r="AI37" s="566" t="s">
        <v>315</v>
      </c>
      <c r="AJ37" s="566">
        <v>50</v>
      </c>
      <c r="AK37" s="566" t="s">
        <v>4</v>
      </c>
      <c r="AL37" s="566" t="s">
        <v>317</v>
      </c>
      <c r="AM37" s="566" t="s">
        <v>319</v>
      </c>
      <c r="AN37" s="566" t="s">
        <v>318</v>
      </c>
    </row>
    <row r="38" spans="1:40" x14ac:dyDescent="0.25">
      <c r="A38" s="546"/>
      <c r="B38" s="341">
        <v>2026</v>
      </c>
      <c r="C38" s="352" t="s">
        <v>331</v>
      </c>
      <c r="D38" s="341" t="s">
        <v>88</v>
      </c>
      <c r="E38" s="342">
        <f>'CapEx (Original Dollars)'!E38*(1-$D$2)^E$5</f>
        <v>0</v>
      </c>
      <c r="F38" s="342">
        <f>'CapEx (Original Dollars)'!F38*(1-$D$2)^F$5</f>
        <v>0</v>
      </c>
      <c r="G38" s="342">
        <f>'CapEx (Original Dollars)'!G38*(1-$D$2)^G$5</f>
        <v>0</v>
      </c>
      <c r="H38" s="342">
        <f>'CapEx (Original Dollars)'!H38*(1-$D$2)^H$5</f>
        <v>0</v>
      </c>
      <c r="I38" s="342">
        <f>'CapEx (Original Dollars)'!I38*(1-$D$2)^I$5</f>
        <v>0</v>
      </c>
      <c r="J38" s="342">
        <f>'CapEx (Original Dollars)'!J38*(1-$D$2)^J$5</f>
        <v>0</v>
      </c>
      <c r="K38" s="342">
        <f>'CapEx (Original Dollars)'!K38*(1-$D$2)^K$5</f>
        <v>0</v>
      </c>
      <c r="L38" s="342">
        <f>'CapEx (Original Dollars)'!L38*(1-$D$2)^L$5</f>
        <v>8.1999999999999993</v>
      </c>
      <c r="M38" s="342">
        <f>'CapEx (Original Dollars)'!M38*(1-$D$2)^M$5</f>
        <v>16.399999999999999</v>
      </c>
      <c r="N38" s="342">
        <f>'CapEx (Original Dollars)'!N38*(1-$D$2)^N$5</f>
        <v>28.7</v>
      </c>
      <c r="O38" s="342">
        <f>'CapEx (Original Dollars)'!O38*(1-$D$2)^O$5</f>
        <v>20.5</v>
      </c>
      <c r="P38" s="342">
        <f>'CapEx (Original Dollars)'!P38*(1-$D$2)^P$5</f>
        <v>8.1999999999999993</v>
      </c>
      <c r="Q38" s="342">
        <f>'CapEx (Original Dollars)'!Q38*(1-$D$2)^Q$5</f>
        <v>0</v>
      </c>
      <c r="R38" s="342">
        <f>'CapEx (Original Dollars)'!R38*(1-$D$2)^R$5</f>
        <v>0</v>
      </c>
      <c r="S38" s="342">
        <f>'CapEx (Original Dollars)'!S38*(1-$D$2)^S$5</f>
        <v>0</v>
      </c>
      <c r="T38" s="342">
        <f>'CapEx (Original Dollars)'!T38*(1-$D$2)^T$5</f>
        <v>0</v>
      </c>
      <c r="U38" s="342">
        <f>'CapEx (Original Dollars)'!U38*(1-$D$2)^U$5</f>
        <v>0</v>
      </c>
      <c r="V38" s="342">
        <f>'CapEx (Original Dollars)'!V38*(1-$D$2)^V$5</f>
        <v>0</v>
      </c>
      <c r="W38" s="342">
        <f>'CapEx (Original Dollars)'!W38*(1-$D$2)^W$5</f>
        <v>0</v>
      </c>
      <c r="X38" s="342">
        <f>'CapEx (Original Dollars)'!X38*(1-$D$2)^X$5</f>
        <v>0</v>
      </c>
      <c r="Y38" s="342">
        <f>'CapEx (Original Dollars)'!Y38*(1-$D$2)^Y$5</f>
        <v>0</v>
      </c>
      <c r="Z38" s="342">
        <f>'CapEx (Original Dollars)'!Z38*(1-$D$2)^Z$5</f>
        <v>0</v>
      </c>
      <c r="AA38" s="342">
        <f>'CapEx (Original Dollars)'!AA38*(1-$D$2)^AA$5</f>
        <v>0</v>
      </c>
      <c r="AB38" s="342">
        <f>'CapEx (Original Dollars)'!AB38*(1-$D$2)^AB$5</f>
        <v>0</v>
      </c>
      <c r="AC38" s="342">
        <f>'CapEx (Original Dollars)'!AC38*(1-$D$2)^AC$5</f>
        <v>0</v>
      </c>
      <c r="AD38" s="342">
        <f>'CapEx (Original Dollars)'!AD38*(1-$D$2)^AD$5</f>
        <v>0</v>
      </c>
      <c r="AE38" s="342">
        <f>'CapEx (Original Dollars)'!AE38*(1-$D$2)^AE$5</f>
        <v>0</v>
      </c>
      <c r="AF38" s="340">
        <f t="shared" si="15"/>
        <v>82</v>
      </c>
      <c r="AG38" s="567"/>
      <c r="AI38" s="567"/>
      <c r="AJ38" s="567"/>
      <c r="AK38" s="567"/>
      <c r="AL38" s="567"/>
      <c r="AM38" s="567"/>
      <c r="AN38" s="567"/>
    </row>
    <row r="39" spans="1:40" s="336" customFormat="1" x14ac:dyDescent="0.25">
      <c r="A39" s="546"/>
      <c r="C39" s="350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8"/>
      <c r="AI39" s="338"/>
      <c r="AJ39" s="338"/>
      <c r="AK39" s="338"/>
      <c r="AL39" s="338"/>
      <c r="AM39" s="338"/>
      <c r="AN39" s="338"/>
    </row>
    <row r="40" spans="1:40" x14ac:dyDescent="0.25">
      <c r="A40" s="546"/>
      <c r="B40" s="339">
        <v>2017</v>
      </c>
      <c r="C40" s="351" t="s">
        <v>332</v>
      </c>
      <c r="D40" s="339" t="s">
        <v>86</v>
      </c>
      <c r="E40" s="340">
        <f>'CapEx (Original Dollars)'!E40*(1-$D$2)^E$5</f>
        <v>0</v>
      </c>
      <c r="F40" s="340">
        <f>'CapEx (Original Dollars)'!F40*(1-$D$2)^F$5</f>
        <v>0</v>
      </c>
      <c r="G40" s="340">
        <f>'CapEx (Original Dollars)'!G40*(1-$D$2)^G$5</f>
        <v>0</v>
      </c>
      <c r="H40" s="340">
        <f>'CapEx (Original Dollars)'!H40*(1-$D$2)^H$5</f>
        <v>0</v>
      </c>
      <c r="I40" s="340">
        <f>'CapEx (Original Dollars)'!I40*(1-$D$2)^I$5</f>
        <v>0</v>
      </c>
      <c r="J40" s="340">
        <f>'CapEx (Original Dollars)'!J40*(1-$D$2)^J$5</f>
        <v>0</v>
      </c>
      <c r="K40" s="340">
        <f>'CapEx (Original Dollars)'!K40*(1-$D$2)^K$5</f>
        <v>0</v>
      </c>
      <c r="L40" s="340">
        <f>'CapEx (Original Dollars)'!L40*(1-$D$2)^L$5</f>
        <v>0</v>
      </c>
      <c r="M40" s="340">
        <f>'CapEx (Original Dollars)'!M40*(1-$D$2)^M$5</f>
        <v>0</v>
      </c>
      <c r="N40" s="340">
        <f>'CapEx (Original Dollars)'!N40*(1-$D$2)^N$5</f>
        <v>0</v>
      </c>
      <c r="O40" s="340">
        <f>'CapEx (Original Dollars)'!O40*(1-$D$2)^O$5</f>
        <v>0</v>
      </c>
      <c r="P40" s="340">
        <f>'CapEx (Original Dollars)'!P40*(1-$D$2)^P$5</f>
        <v>0</v>
      </c>
      <c r="Q40" s="340">
        <f>'CapEx (Original Dollars)'!Q40*(1-$D$2)^Q$5</f>
        <v>0</v>
      </c>
      <c r="R40" s="340">
        <f>'CapEx (Original Dollars)'!R40*(1-$D$2)^R$5</f>
        <v>0</v>
      </c>
      <c r="S40" s="340">
        <f>'CapEx (Original Dollars)'!S40*(1-$D$2)^S$5</f>
        <v>0</v>
      </c>
      <c r="T40" s="340">
        <f>'CapEx (Original Dollars)'!T40*(1-$D$2)^T$5</f>
        <v>0</v>
      </c>
      <c r="U40" s="340">
        <f>'CapEx (Original Dollars)'!U40*(1-$D$2)^U$5</f>
        <v>0</v>
      </c>
      <c r="V40" s="340">
        <f>'CapEx (Original Dollars)'!V40*(1-$D$2)^V$5</f>
        <v>0</v>
      </c>
      <c r="W40" s="340">
        <f>'CapEx (Original Dollars)'!W40*(1-$D$2)^W$5</f>
        <v>0</v>
      </c>
      <c r="X40" s="340">
        <f>'CapEx (Original Dollars)'!X40*(1-$D$2)^X$5</f>
        <v>0</v>
      </c>
      <c r="Y40" s="340">
        <f>'CapEx (Original Dollars)'!Y40*(1-$D$2)^Y$5</f>
        <v>0</v>
      </c>
      <c r="Z40" s="340">
        <f>'CapEx (Original Dollars)'!Z40*(1-$D$2)^Z$5</f>
        <v>0</v>
      </c>
      <c r="AA40" s="340">
        <f>'CapEx (Original Dollars)'!AA40*(1-$D$2)^AA$5</f>
        <v>0</v>
      </c>
      <c r="AB40" s="340">
        <f>'CapEx (Original Dollars)'!AB40*(1-$D$2)^AB$5</f>
        <v>0</v>
      </c>
      <c r="AC40" s="340">
        <f>'CapEx (Original Dollars)'!AC40*(1-$D$2)^AC$5</f>
        <v>0</v>
      </c>
      <c r="AD40" s="340">
        <f>'CapEx (Original Dollars)'!AD40*(1-$D$2)^AD$5</f>
        <v>0</v>
      </c>
      <c r="AE40" s="340">
        <f>'CapEx (Original Dollars)'!AE40*(1-$D$2)^AE$5</f>
        <v>0</v>
      </c>
      <c r="AF40" s="340">
        <f t="shared" si="15"/>
        <v>0</v>
      </c>
      <c r="AG40" s="564" t="s">
        <v>308</v>
      </c>
      <c r="AI40" s="564" t="s">
        <v>315</v>
      </c>
      <c r="AJ40" s="564">
        <v>50</v>
      </c>
      <c r="AK40" s="564" t="s">
        <v>4</v>
      </c>
      <c r="AL40" s="564" t="s">
        <v>317</v>
      </c>
      <c r="AM40" s="564" t="s">
        <v>319</v>
      </c>
      <c r="AN40" s="564" t="s">
        <v>318</v>
      </c>
    </row>
    <row r="41" spans="1:40" x14ac:dyDescent="0.25">
      <c r="A41" s="546"/>
      <c r="B41" s="341">
        <v>2026</v>
      </c>
      <c r="C41" s="352" t="s">
        <v>332</v>
      </c>
      <c r="D41" s="341" t="s">
        <v>86</v>
      </c>
      <c r="E41" s="342">
        <f>'CapEx (Original Dollars)'!E41*(1-$D$2)^E$5</f>
        <v>0</v>
      </c>
      <c r="F41" s="342">
        <f>'CapEx (Original Dollars)'!F41*(1-$D$2)^F$5</f>
        <v>0</v>
      </c>
      <c r="G41" s="342">
        <f>'CapEx (Original Dollars)'!G41*(1-$D$2)^G$5</f>
        <v>3.8</v>
      </c>
      <c r="H41" s="342">
        <f>'CapEx (Original Dollars)'!H41*(1-$D$2)^H$5</f>
        <v>15.2</v>
      </c>
      <c r="I41" s="342">
        <f>'CapEx (Original Dollars)'!I41*(1-$D$2)^I$5</f>
        <v>15.2</v>
      </c>
      <c r="J41" s="342">
        <f>'CapEx (Original Dollars)'!J41*(1-$D$2)^J$5</f>
        <v>3.8</v>
      </c>
      <c r="K41" s="342">
        <f>'CapEx (Original Dollars)'!K41*(1-$D$2)^K$5</f>
        <v>0</v>
      </c>
      <c r="L41" s="342">
        <f>'CapEx (Original Dollars)'!L41*(1-$D$2)^L$5</f>
        <v>0</v>
      </c>
      <c r="M41" s="342">
        <f>'CapEx (Original Dollars)'!M41*(1-$D$2)^M$5</f>
        <v>0</v>
      </c>
      <c r="N41" s="342">
        <f>'CapEx (Original Dollars)'!N41*(1-$D$2)^N$5</f>
        <v>0</v>
      </c>
      <c r="O41" s="342">
        <f>'CapEx (Original Dollars)'!O41*(1-$D$2)^O$5</f>
        <v>0</v>
      </c>
      <c r="P41" s="342">
        <f>'CapEx (Original Dollars)'!P41*(1-$D$2)^P$5</f>
        <v>0</v>
      </c>
      <c r="Q41" s="342">
        <f>'CapEx (Original Dollars)'!Q41*(1-$D$2)^Q$5</f>
        <v>0</v>
      </c>
      <c r="R41" s="342">
        <f>'CapEx (Original Dollars)'!R41*(1-$D$2)^R$5</f>
        <v>0</v>
      </c>
      <c r="S41" s="342">
        <f>'CapEx (Original Dollars)'!S41*(1-$D$2)^S$5</f>
        <v>0</v>
      </c>
      <c r="T41" s="342">
        <f>'CapEx (Original Dollars)'!T41*(1-$D$2)^T$5</f>
        <v>0</v>
      </c>
      <c r="U41" s="342">
        <f>'CapEx (Original Dollars)'!U41*(1-$D$2)^U$5</f>
        <v>0</v>
      </c>
      <c r="V41" s="342">
        <f>'CapEx (Original Dollars)'!V41*(1-$D$2)^V$5</f>
        <v>0</v>
      </c>
      <c r="W41" s="342">
        <f>'CapEx (Original Dollars)'!W41*(1-$D$2)^W$5</f>
        <v>0</v>
      </c>
      <c r="X41" s="342">
        <f>'CapEx (Original Dollars)'!X41*(1-$D$2)^X$5</f>
        <v>0</v>
      </c>
      <c r="Y41" s="342">
        <f>'CapEx (Original Dollars)'!Y41*(1-$D$2)^Y$5</f>
        <v>0</v>
      </c>
      <c r="Z41" s="342">
        <f>'CapEx (Original Dollars)'!Z41*(1-$D$2)^Z$5</f>
        <v>0</v>
      </c>
      <c r="AA41" s="342">
        <f>'CapEx (Original Dollars)'!AA41*(1-$D$2)^AA$5</f>
        <v>0</v>
      </c>
      <c r="AB41" s="342">
        <f>'CapEx (Original Dollars)'!AB41*(1-$D$2)^AB$5</f>
        <v>0</v>
      </c>
      <c r="AC41" s="342">
        <f>'CapEx (Original Dollars)'!AC41*(1-$D$2)^AC$5</f>
        <v>0</v>
      </c>
      <c r="AD41" s="342">
        <f>'CapEx (Original Dollars)'!AD41*(1-$D$2)^AD$5</f>
        <v>0</v>
      </c>
      <c r="AE41" s="342">
        <f>'CapEx (Original Dollars)'!AE41*(1-$D$2)^AE$5</f>
        <v>0</v>
      </c>
      <c r="AF41" s="340">
        <f t="shared" si="15"/>
        <v>38</v>
      </c>
      <c r="AG41" s="565"/>
      <c r="AI41" s="565"/>
      <c r="AJ41" s="565"/>
      <c r="AK41" s="565"/>
      <c r="AL41" s="565"/>
      <c r="AM41" s="565"/>
      <c r="AN41" s="565"/>
    </row>
    <row r="42" spans="1:40" s="336" customFormat="1" hidden="1" x14ac:dyDescent="0.25">
      <c r="A42" s="546"/>
      <c r="C42" s="350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40">
        <f t="shared" si="15"/>
        <v>0</v>
      </c>
      <c r="AG42" s="338"/>
      <c r="AI42" s="338"/>
      <c r="AJ42" s="338"/>
      <c r="AK42" s="338"/>
      <c r="AL42" s="338"/>
      <c r="AM42" s="338"/>
      <c r="AN42" s="338"/>
    </row>
    <row r="43" spans="1:40" s="336" customFormat="1" hidden="1" x14ac:dyDescent="0.25">
      <c r="A43" s="546"/>
      <c r="B43" s="339">
        <v>2017</v>
      </c>
      <c r="C43" s="351" t="s">
        <v>347</v>
      </c>
      <c r="D43" s="339" t="s">
        <v>348</v>
      </c>
      <c r="E43" s="340">
        <f>'CapEx (Original Dollars)'!E43*(1+$D$2)^E$5</f>
        <v>0</v>
      </c>
      <c r="F43" s="340">
        <f>'CapEx (Original Dollars)'!F43*(1+$D$2)^F$5</f>
        <v>0</v>
      </c>
      <c r="G43" s="340">
        <f>'CapEx (Original Dollars)'!G43*(1+$D$2)^G$5</f>
        <v>0</v>
      </c>
      <c r="H43" s="340">
        <f>'CapEx (Original Dollars)'!H43*(1+$D$2)^H$5</f>
        <v>0</v>
      </c>
      <c r="I43" s="340">
        <f>'CapEx (Original Dollars)'!I43*(1+$D$2)^I$5</f>
        <v>0</v>
      </c>
      <c r="J43" s="340">
        <f>'CapEx (Original Dollars)'!J43*(1+$D$2)^J$5</f>
        <v>0</v>
      </c>
      <c r="K43" s="340">
        <f>'CapEx (Original Dollars)'!K43*(1+$D$2)^K$5</f>
        <v>0</v>
      </c>
      <c r="L43" s="340">
        <f>'CapEx (Original Dollars)'!L43*(1+$D$2)^L$5</f>
        <v>0</v>
      </c>
      <c r="M43" s="340">
        <f>'CapEx (Original Dollars)'!M43*(1+$D$2)^M$5</f>
        <v>0</v>
      </c>
      <c r="N43" s="340">
        <f>'CapEx (Original Dollars)'!N43*(1+$D$2)^N$5</f>
        <v>0</v>
      </c>
      <c r="O43" s="340">
        <f>'CapEx (Original Dollars)'!O43*(1+$D$2)^O$5</f>
        <v>0</v>
      </c>
      <c r="P43" s="340">
        <f>'CapEx (Original Dollars)'!P43*(1+$D$2)^P$5</f>
        <v>0</v>
      </c>
      <c r="Q43" s="340">
        <f>'CapEx (Original Dollars)'!Q43*(1+$D$2)^Q$5</f>
        <v>0</v>
      </c>
      <c r="R43" s="340">
        <f>'CapEx (Original Dollars)'!R43*(1+$D$2)^R$5</f>
        <v>0</v>
      </c>
      <c r="S43" s="340">
        <f>'CapEx (Original Dollars)'!S43*(1+$D$2)^S$5</f>
        <v>0</v>
      </c>
      <c r="T43" s="340">
        <f>'CapEx (Original Dollars)'!T43*(1+$D$2)^T$5</f>
        <v>0</v>
      </c>
      <c r="U43" s="340">
        <f>'CapEx (Original Dollars)'!U43*(1+$D$2)^U$5</f>
        <v>0</v>
      </c>
      <c r="V43" s="340">
        <f>'CapEx (Original Dollars)'!V43*(1+$D$2)^V$5</f>
        <v>0</v>
      </c>
      <c r="W43" s="340">
        <f>'CapEx (Original Dollars)'!W43*(1+$D$2)^W$5</f>
        <v>0</v>
      </c>
      <c r="X43" s="340">
        <f>'CapEx (Original Dollars)'!X43*(1+$D$2)^X$5</f>
        <v>0</v>
      </c>
      <c r="Y43" s="340">
        <f>'CapEx (Original Dollars)'!Y43*(1+$D$2)^Y$5</f>
        <v>0</v>
      </c>
      <c r="Z43" s="340">
        <f>'CapEx (Original Dollars)'!Z43*(1+$D$2)^Z$5</f>
        <v>0</v>
      </c>
      <c r="AA43" s="340">
        <f>'CapEx (Original Dollars)'!AA43*(1+$D$2)^AA$5</f>
        <v>0</v>
      </c>
      <c r="AB43" s="340">
        <f>'CapEx (Original Dollars)'!AB43*(1+$D$2)^AB$5</f>
        <v>0</v>
      </c>
      <c r="AC43" s="340">
        <f>'CapEx (Original Dollars)'!AC43*(1+$D$2)^AC$5</f>
        <v>0</v>
      </c>
      <c r="AD43" s="340">
        <f>'CapEx (Original Dollars)'!AD43*(1+$D$2)^AD$5</f>
        <v>0</v>
      </c>
      <c r="AE43" s="340">
        <f>'CapEx (Original Dollars)'!AE43*(1+$D$2)^AE$5</f>
        <v>0</v>
      </c>
      <c r="AF43" s="340">
        <f t="shared" si="15"/>
        <v>0</v>
      </c>
      <c r="AG43" s="338"/>
      <c r="AI43" s="338"/>
      <c r="AJ43" s="338"/>
      <c r="AK43" s="338"/>
      <c r="AL43" s="338"/>
      <c r="AM43" s="338"/>
      <c r="AN43" s="338"/>
    </row>
    <row r="44" spans="1:40" s="336" customFormat="1" hidden="1" x14ac:dyDescent="0.25">
      <c r="A44" s="546"/>
      <c r="B44" s="341">
        <v>2026</v>
      </c>
      <c r="C44" s="352" t="s">
        <v>347</v>
      </c>
      <c r="D44" s="341" t="s">
        <v>348</v>
      </c>
      <c r="E44" s="342">
        <f>'CapEx (Original Dollars)'!E44*(1+$D$2)^E$5</f>
        <v>0</v>
      </c>
      <c r="F44" s="342">
        <f>'CapEx (Original Dollars)'!F44*(1+$D$2)^F$5</f>
        <v>0</v>
      </c>
      <c r="G44" s="342">
        <f>'CapEx (Original Dollars)'!G44*(1+$D$2)^G$5</f>
        <v>0</v>
      </c>
      <c r="H44" s="342">
        <f>'CapEx (Original Dollars)'!H44*(1+$D$2)^H$5</f>
        <v>0</v>
      </c>
      <c r="I44" s="342">
        <f>'CapEx (Original Dollars)'!I44*(1+$D$2)^I$5</f>
        <v>0</v>
      </c>
      <c r="J44" s="342">
        <f>'CapEx (Original Dollars)'!J44*(1+$D$2)^J$5</f>
        <v>0</v>
      </c>
      <c r="K44" s="342">
        <f>'CapEx (Original Dollars)'!K44*(1+$D$2)^K$5</f>
        <v>0</v>
      </c>
      <c r="L44" s="342">
        <f>'CapEx (Original Dollars)'!L44*(1+$D$2)^L$5</f>
        <v>0</v>
      </c>
      <c r="M44" s="342">
        <f>'CapEx (Original Dollars)'!M44*(1+$D$2)^M$5</f>
        <v>0</v>
      </c>
      <c r="N44" s="342">
        <f>'CapEx (Original Dollars)'!N44*(1+$D$2)^N$5</f>
        <v>0</v>
      </c>
      <c r="O44" s="342">
        <f>'CapEx (Original Dollars)'!O44*(1+$D$2)^O$5</f>
        <v>0</v>
      </c>
      <c r="P44" s="342">
        <f>'CapEx (Original Dollars)'!P44*(1+$D$2)^P$5</f>
        <v>0</v>
      </c>
      <c r="Q44" s="342">
        <f>'CapEx (Original Dollars)'!Q44*(1+$D$2)^Q$5</f>
        <v>0</v>
      </c>
      <c r="R44" s="342">
        <f>'CapEx (Original Dollars)'!R44*(1+$D$2)^R$5</f>
        <v>0</v>
      </c>
      <c r="S44" s="342">
        <f>'CapEx (Original Dollars)'!S44*(1+$D$2)^S$5</f>
        <v>0</v>
      </c>
      <c r="T44" s="342">
        <f>'CapEx (Original Dollars)'!T44*(1+$D$2)^T$5</f>
        <v>0</v>
      </c>
      <c r="U44" s="342">
        <f>'CapEx (Original Dollars)'!U44*(1+$D$2)^U$5</f>
        <v>0</v>
      </c>
      <c r="V44" s="342">
        <f>'CapEx (Original Dollars)'!V44*(1+$D$2)^V$5</f>
        <v>0</v>
      </c>
      <c r="W44" s="342">
        <f>'CapEx (Original Dollars)'!W44*(1+$D$2)^W$5</f>
        <v>0</v>
      </c>
      <c r="X44" s="342">
        <f>'CapEx (Original Dollars)'!X44*(1+$D$2)^X$5</f>
        <v>0</v>
      </c>
      <c r="Y44" s="342">
        <f>'CapEx (Original Dollars)'!Y44*(1+$D$2)^Y$5</f>
        <v>0</v>
      </c>
      <c r="Z44" s="342">
        <f>'CapEx (Original Dollars)'!Z44*(1+$D$2)^Z$5</f>
        <v>0</v>
      </c>
      <c r="AA44" s="342">
        <f>'CapEx (Original Dollars)'!AA44*(1+$D$2)^AA$5</f>
        <v>0</v>
      </c>
      <c r="AB44" s="342">
        <f>'CapEx (Original Dollars)'!AB44*(1+$D$2)^AB$5</f>
        <v>0</v>
      </c>
      <c r="AC44" s="342">
        <f>'CapEx (Original Dollars)'!AC44*(1+$D$2)^AC$5</f>
        <v>0</v>
      </c>
      <c r="AD44" s="342">
        <f>'CapEx (Original Dollars)'!AD44*(1+$D$2)^AD$5</f>
        <v>0</v>
      </c>
      <c r="AE44" s="342">
        <f>'CapEx (Original Dollars)'!AE44*(1+$D$2)^AE$5</f>
        <v>0</v>
      </c>
      <c r="AF44" s="340">
        <f t="shared" si="15"/>
        <v>0</v>
      </c>
      <c r="AG44" s="338"/>
      <c r="AI44" s="338"/>
      <c r="AJ44" s="338"/>
      <c r="AK44" s="338"/>
      <c r="AL44" s="338"/>
      <c r="AM44" s="338"/>
      <c r="AN44" s="338"/>
    </row>
    <row r="45" spans="1:40" s="336" customFormat="1" hidden="1" x14ac:dyDescent="0.25">
      <c r="A45" s="546"/>
      <c r="C45" s="350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40">
        <f t="shared" si="15"/>
        <v>0</v>
      </c>
      <c r="AG45" s="338"/>
      <c r="AI45" s="338"/>
      <c r="AJ45" s="338"/>
      <c r="AK45" s="338"/>
      <c r="AL45" s="338"/>
      <c r="AM45" s="338"/>
      <c r="AN45" s="338"/>
    </row>
    <row r="46" spans="1:40" s="336" customFormat="1" hidden="1" x14ac:dyDescent="0.25">
      <c r="A46" s="546"/>
      <c r="B46" s="339">
        <v>2017</v>
      </c>
      <c r="C46" s="351" t="s">
        <v>349</v>
      </c>
      <c r="D46" s="340" t="s">
        <v>350</v>
      </c>
      <c r="E46" s="340">
        <f>'CapEx (Original Dollars)'!E46*(1+$D$2)^E$5</f>
        <v>0</v>
      </c>
      <c r="F46" s="340">
        <f>'CapEx (Original Dollars)'!F46*(1+$D$2)^F$5</f>
        <v>0</v>
      </c>
      <c r="G46" s="340">
        <f>'CapEx (Original Dollars)'!G46*(1+$D$2)^G$5</f>
        <v>0</v>
      </c>
      <c r="H46" s="340">
        <f>'CapEx (Original Dollars)'!H46*(1+$D$2)^H$5</f>
        <v>0</v>
      </c>
      <c r="I46" s="340">
        <f>'CapEx (Original Dollars)'!I46*(1+$D$2)^I$5</f>
        <v>0</v>
      </c>
      <c r="J46" s="340">
        <f>'CapEx (Original Dollars)'!J46*(1+$D$2)^J$5</f>
        <v>0</v>
      </c>
      <c r="K46" s="340">
        <f>'CapEx (Original Dollars)'!K46*(1+$D$2)^K$5</f>
        <v>0</v>
      </c>
      <c r="L46" s="340">
        <f>'CapEx (Original Dollars)'!L46*(1+$D$2)^L$5</f>
        <v>0</v>
      </c>
      <c r="M46" s="340">
        <f>'CapEx (Original Dollars)'!M46*(1+$D$2)^M$5</f>
        <v>0</v>
      </c>
      <c r="N46" s="340">
        <f>'CapEx (Original Dollars)'!N46*(1+$D$2)^N$5</f>
        <v>0</v>
      </c>
      <c r="O46" s="340">
        <f>'CapEx (Original Dollars)'!O46*(1+$D$2)^O$5</f>
        <v>0</v>
      </c>
      <c r="P46" s="340">
        <f>'CapEx (Original Dollars)'!P46*(1+$D$2)^P$5</f>
        <v>0</v>
      </c>
      <c r="Q46" s="340">
        <f>'CapEx (Original Dollars)'!Q46*(1+$D$2)^Q$5</f>
        <v>0</v>
      </c>
      <c r="R46" s="340">
        <f>'CapEx (Original Dollars)'!R46*(1+$D$2)^R$5</f>
        <v>0</v>
      </c>
      <c r="S46" s="340">
        <f>'CapEx (Original Dollars)'!S46*(1+$D$2)^S$5</f>
        <v>0</v>
      </c>
      <c r="T46" s="340">
        <f>'CapEx (Original Dollars)'!T46*(1+$D$2)^T$5</f>
        <v>0</v>
      </c>
      <c r="U46" s="340">
        <f>'CapEx (Original Dollars)'!U46*(1+$D$2)^U$5</f>
        <v>0</v>
      </c>
      <c r="V46" s="340">
        <f>'CapEx (Original Dollars)'!V46*(1+$D$2)^V$5</f>
        <v>0</v>
      </c>
      <c r="W46" s="340">
        <f>'CapEx (Original Dollars)'!W46*(1+$D$2)^W$5</f>
        <v>0</v>
      </c>
      <c r="X46" s="340">
        <f>'CapEx (Original Dollars)'!X46*(1+$D$2)^X$5</f>
        <v>0</v>
      </c>
      <c r="Y46" s="340">
        <f>'CapEx (Original Dollars)'!Y46*(1+$D$2)^Y$5</f>
        <v>0</v>
      </c>
      <c r="Z46" s="340">
        <f>'CapEx (Original Dollars)'!Z46*(1+$D$2)^Z$5</f>
        <v>0</v>
      </c>
      <c r="AA46" s="340">
        <f>'CapEx (Original Dollars)'!AA46*(1+$D$2)^AA$5</f>
        <v>0</v>
      </c>
      <c r="AB46" s="340">
        <f>'CapEx (Original Dollars)'!AB46*(1+$D$2)^AB$5</f>
        <v>0</v>
      </c>
      <c r="AC46" s="340">
        <f>'CapEx (Original Dollars)'!AC46*(1+$D$2)^AC$5</f>
        <v>0</v>
      </c>
      <c r="AD46" s="340">
        <f>'CapEx (Original Dollars)'!AD46*(1+$D$2)^AD$5</f>
        <v>0</v>
      </c>
      <c r="AE46" s="340">
        <f>'CapEx (Original Dollars)'!AE46*(1+$D$2)^AE$5</f>
        <v>0</v>
      </c>
      <c r="AF46" s="340">
        <f t="shared" si="15"/>
        <v>0</v>
      </c>
      <c r="AG46" s="338"/>
      <c r="AI46" s="338"/>
      <c r="AJ46" s="338"/>
      <c r="AK46" s="338"/>
      <c r="AL46" s="338"/>
      <c r="AM46" s="338"/>
      <c r="AN46" s="338"/>
    </row>
    <row r="47" spans="1:40" s="336" customFormat="1" hidden="1" x14ac:dyDescent="0.25">
      <c r="A47" s="543"/>
      <c r="B47" s="341">
        <v>2026</v>
      </c>
      <c r="C47" s="352" t="s">
        <v>349</v>
      </c>
      <c r="D47" s="341" t="s">
        <v>350</v>
      </c>
      <c r="E47" s="342">
        <f>'CapEx (Original Dollars)'!E47*(1+$D$2)^E$5</f>
        <v>0</v>
      </c>
      <c r="F47" s="342">
        <f>'CapEx (Original Dollars)'!F47*(1+$D$2)^F$5</f>
        <v>0</v>
      </c>
      <c r="G47" s="342">
        <f>'CapEx (Original Dollars)'!G47*(1+$D$2)^G$5</f>
        <v>0</v>
      </c>
      <c r="H47" s="342">
        <f>'CapEx (Original Dollars)'!H47*(1+$D$2)^H$5</f>
        <v>0</v>
      </c>
      <c r="I47" s="342">
        <f>'CapEx (Original Dollars)'!I47*(1+$D$2)^I$5</f>
        <v>0</v>
      </c>
      <c r="J47" s="342">
        <f>'CapEx (Original Dollars)'!J47*(1+$D$2)^J$5</f>
        <v>0</v>
      </c>
      <c r="K47" s="342">
        <f>'CapEx (Original Dollars)'!K47*(1+$D$2)^K$5</f>
        <v>0</v>
      </c>
      <c r="L47" s="342">
        <f>'CapEx (Original Dollars)'!L47*(1+$D$2)^L$5</f>
        <v>0</v>
      </c>
      <c r="M47" s="342">
        <f>'CapEx (Original Dollars)'!M47*(1+$D$2)^M$5</f>
        <v>0</v>
      </c>
      <c r="N47" s="342">
        <f>'CapEx (Original Dollars)'!N47*(1+$D$2)^N$5</f>
        <v>0</v>
      </c>
      <c r="O47" s="342">
        <f>'CapEx (Original Dollars)'!O47*(1+$D$2)^O$5</f>
        <v>0</v>
      </c>
      <c r="P47" s="342">
        <f>'CapEx (Original Dollars)'!P47*(1+$D$2)^P$5</f>
        <v>0</v>
      </c>
      <c r="Q47" s="342">
        <f>'CapEx (Original Dollars)'!Q47*(1+$D$2)^Q$5</f>
        <v>0</v>
      </c>
      <c r="R47" s="342">
        <f>'CapEx (Original Dollars)'!R47*(1+$D$2)^R$5</f>
        <v>0</v>
      </c>
      <c r="S47" s="342">
        <f>'CapEx (Original Dollars)'!S47*(1+$D$2)^S$5</f>
        <v>0</v>
      </c>
      <c r="T47" s="342">
        <f>'CapEx (Original Dollars)'!T47*(1+$D$2)^T$5</f>
        <v>0</v>
      </c>
      <c r="U47" s="342">
        <f>'CapEx (Original Dollars)'!U47*(1+$D$2)^U$5</f>
        <v>0</v>
      </c>
      <c r="V47" s="342">
        <f>'CapEx (Original Dollars)'!V47*(1+$D$2)^V$5</f>
        <v>0</v>
      </c>
      <c r="W47" s="342">
        <f>'CapEx (Original Dollars)'!W47*(1+$D$2)^W$5</f>
        <v>0</v>
      </c>
      <c r="X47" s="342">
        <f>'CapEx (Original Dollars)'!X47*(1+$D$2)^X$5</f>
        <v>0</v>
      </c>
      <c r="Y47" s="342">
        <f>'CapEx (Original Dollars)'!Y47*(1+$D$2)^Y$5</f>
        <v>0</v>
      </c>
      <c r="Z47" s="342">
        <f>'CapEx (Original Dollars)'!Z47*(1+$D$2)^Z$5</f>
        <v>0</v>
      </c>
      <c r="AA47" s="342">
        <f>'CapEx (Original Dollars)'!AA47*(1+$D$2)^AA$5</f>
        <v>0</v>
      </c>
      <c r="AB47" s="342">
        <f>'CapEx (Original Dollars)'!AB47*(1+$D$2)^AB$5</f>
        <v>0</v>
      </c>
      <c r="AC47" s="342">
        <f>'CapEx (Original Dollars)'!AC47*(1+$D$2)^AC$5</f>
        <v>0</v>
      </c>
      <c r="AD47" s="342">
        <f>'CapEx (Original Dollars)'!AD47*(1+$D$2)^AD$5</f>
        <v>0</v>
      </c>
      <c r="AE47" s="342">
        <f>'CapEx (Original Dollars)'!AE47*(1+$D$2)^AE$5</f>
        <v>0</v>
      </c>
      <c r="AF47" s="340">
        <f t="shared" si="15"/>
        <v>0</v>
      </c>
      <c r="AG47" s="338"/>
      <c r="AI47" s="338"/>
      <c r="AJ47" s="338"/>
      <c r="AK47" s="338"/>
      <c r="AL47" s="338"/>
      <c r="AM47" s="338"/>
      <c r="AN47" s="338"/>
    </row>
    <row r="48" spans="1:40" s="336" customFormat="1" x14ac:dyDescent="0.25">
      <c r="C48" s="350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8"/>
      <c r="AI48" s="338"/>
      <c r="AJ48" s="338"/>
      <c r="AK48" s="338"/>
      <c r="AL48" s="338"/>
      <c r="AM48" s="338"/>
      <c r="AN48" s="338"/>
    </row>
    <row r="49" spans="2:40" s="336" customFormat="1" x14ac:dyDescent="0.25">
      <c r="B49" s="339">
        <v>2017</v>
      </c>
      <c r="C49" s="351" t="s">
        <v>309</v>
      </c>
      <c r="D49" s="339" t="s">
        <v>272</v>
      </c>
      <c r="E49" s="340">
        <f>E6+E9+E12+E16+E19+E22+E25+E28+E31+E34+E37+E40+E43+E46</f>
        <v>0</v>
      </c>
      <c r="F49" s="340">
        <f t="shared" ref="F49:R50" si="16">F6+F9+F12+F16+F19+F22+F25+F28+F31+F34+F37+F40+F43+F46</f>
        <v>251.7</v>
      </c>
      <c r="G49" s="340">
        <f t="shared" si="16"/>
        <v>412.5</v>
      </c>
      <c r="H49" s="340">
        <f t="shared" si="16"/>
        <v>163.80000000000001</v>
      </c>
      <c r="I49" s="340">
        <f t="shared" si="16"/>
        <v>0</v>
      </c>
      <c r="J49" s="340">
        <f t="shared" si="16"/>
        <v>0</v>
      </c>
      <c r="K49" s="340">
        <f t="shared" si="16"/>
        <v>0</v>
      </c>
      <c r="L49" s="340">
        <f t="shared" si="16"/>
        <v>0</v>
      </c>
      <c r="M49" s="340">
        <f t="shared" si="16"/>
        <v>0</v>
      </c>
      <c r="N49" s="340">
        <f t="shared" si="16"/>
        <v>0</v>
      </c>
      <c r="O49" s="340">
        <f t="shared" si="16"/>
        <v>0</v>
      </c>
      <c r="P49" s="340">
        <f t="shared" si="16"/>
        <v>0</v>
      </c>
      <c r="Q49" s="340">
        <f t="shared" si="16"/>
        <v>0</v>
      </c>
      <c r="R49" s="340">
        <f t="shared" si="16"/>
        <v>0</v>
      </c>
      <c r="S49" s="340">
        <f t="shared" ref="S49:AE49" si="17">S6+S9+S12+S16+S19+S22+S25+S28+S31+S34+S37+S40+S43+S46</f>
        <v>0</v>
      </c>
      <c r="T49" s="340">
        <f t="shared" si="17"/>
        <v>0</v>
      </c>
      <c r="U49" s="340">
        <f t="shared" si="17"/>
        <v>0</v>
      </c>
      <c r="V49" s="340">
        <f t="shared" si="17"/>
        <v>0</v>
      </c>
      <c r="W49" s="340">
        <f t="shared" si="17"/>
        <v>0</v>
      </c>
      <c r="X49" s="340">
        <f t="shared" si="17"/>
        <v>0</v>
      </c>
      <c r="Y49" s="340">
        <f t="shared" si="17"/>
        <v>0</v>
      </c>
      <c r="Z49" s="340">
        <f t="shared" si="17"/>
        <v>0</v>
      </c>
      <c r="AA49" s="340">
        <f t="shared" si="17"/>
        <v>0</v>
      </c>
      <c r="AB49" s="340">
        <f t="shared" si="17"/>
        <v>0</v>
      </c>
      <c r="AC49" s="340">
        <f t="shared" si="17"/>
        <v>0</v>
      </c>
      <c r="AD49" s="340">
        <f t="shared" si="17"/>
        <v>0</v>
      </c>
      <c r="AE49" s="340">
        <f t="shared" si="17"/>
        <v>0</v>
      </c>
      <c r="AF49" s="340">
        <f t="shared" si="15"/>
        <v>828</v>
      </c>
      <c r="AG49" s="338"/>
      <c r="AI49" s="338"/>
      <c r="AJ49" s="338"/>
      <c r="AK49" s="338"/>
      <c r="AL49" s="338"/>
      <c r="AM49" s="338"/>
      <c r="AN49" s="338"/>
    </row>
    <row r="50" spans="2:40" s="336" customFormat="1" x14ac:dyDescent="0.25">
      <c r="B50" s="341">
        <v>2026</v>
      </c>
      <c r="C50" s="352" t="s">
        <v>309</v>
      </c>
      <c r="D50" s="341" t="s">
        <v>272</v>
      </c>
      <c r="E50" s="342">
        <f>E7+E10+E13+E17+E20+E23+E26+E29+E32+E35+E38+E41+E44+E47</f>
        <v>1.6</v>
      </c>
      <c r="F50" s="342">
        <f t="shared" si="16"/>
        <v>23.656000000000002</v>
      </c>
      <c r="G50" s="342">
        <f t="shared" si="16"/>
        <v>46.430999999999997</v>
      </c>
      <c r="H50" s="342">
        <f t="shared" si="16"/>
        <v>118.75241805</v>
      </c>
      <c r="I50" s="342">
        <f t="shared" si="16"/>
        <v>118.2</v>
      </c>
      <c r="J50" s="342">
        <f t="shared" si="16"/>
        <v>39.718449028903564</v>
      </c>
      <c r="K50" s="342">
        <f t="shared" si="16"/>
        <v>16.592331566498121</v>
      </c>
      <c r="L50" s="342">
        <f t="shared" si="16"/>
        <v>33.373919566498117</v>
      </c>
      <c r="M50" s="342">
        <f t="shared" si="16"/>
        <v>109.87391956649813</v>
      </c>
      <c r="N50" s="342">
        <f t="shared" si="16"/>
        <v>201.8739195664981</v>
      </c>
      <c r="O50" s="342">
        <f t="shared" si="16"/>
        <v>292.22391956649813</v>
      </c>
      <c r="P50" s="342">
        <f t="shared" si="16"/>
        <v>224.95</v>
      </c>
      <c r="Q50" s="342">
        <f t="shared" si="16"/>
        <v>86.7</v>
      </c>
      <c r="R50" s="342">
        <f t="shared" si="16"/>
        <v>0</v>
      </c>
      <c r="S50" s="342">
        <f t="shared" ref="S50:AE50" si="18">S7+S10+S13+S17+S20+S23+S26+S29+S32+S35+S38+S41+S44+S47</f>
        <v>0</v>
      </c>
      <c r="T50" s="342">
        <f t="shared" si="18"/>
        <v>0</v>
      </c>
      <c r="U50" s="342">
        <f t="shared" si="18"/>
        <v>0</v>
      </c>
      <c r="V50" s="342">
        <f t="shared" si="18"/>
        <v>0</v>
      </c>
      <c r="W50" s="342">
        <f t="shared" si="18"/>
        <v>0</v>
      </c>
      <c r="X50" s="342">
        <f t="shared" si="18"/>
        <v>0</v>
      </c>
      <c r="Y50" s="342">
        <f t="shared" si="18"/>
        <v>0</v>
      </c>
      <c r="Z50" s="342">
        <f t="shared" si="18"/>
        <v>0</v>
      </c>
      <c r="AA50" s="342">
        <f t="shared" si="18"/>
        <v>0</v>
      </c>
      <c r="AB50" s="342">
        <f t="shared" si="18"/>
        <v>0</v>
      </c>
      <c r="AC50" s="342">
        <f t="shared" si="18"/>
        <v>0</v>
      </c>
      <c r="AD50" s="342">
        <f t="shared" si="18"/>
        <v>0</v>
      </c>
      <c r="AE50" s="342">
        <f t="shared" si="18"/>
        <v>0</v>
      </c>
      <c r="AF50" s="340">
        <f>SUM(E50:AE50)</f>
        <v>1313.9458769113942</v>
      </c>
      <c r="AG50" s="338"/>
      <c r="AI50" s="338"/>
      <c r="AJ50" s="338"/>
      <c r="AK50" s="338"/>
      <c r="AL50" s="338"/>
      <c r="AM50" s="338"/>
      <c r="AN50" s="338"/>
    </row>
    <row r="51" spans="2:40" s="336" customFormat="1" x14ac:dyDescent="0.25">
      <c r="C51" s="350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G51" s="338"/>
      <c r="AI51" s="338"/>
      <c r="AJ51" s="338"/>
      <c r="AK51" s="338"/>
      <c r="AL51" s="338"/>
      <c r="AM51" s="338"/>
      <c r="AN51" s="338"/>
    </row>
    <row r="52" spans="2:40" s="336" customFormat="1" x14ac:dyDescent="0.25">
      <c r="C52" s="350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G52" s="338"/>
      <c r="AI52" s="338"/>
      <c r="AJ52" s="338"/>
      <c r="AK52" s="338"/>
      <c r="AL52" s="338"/>
      <c r="AM52" s="338"/>
      <c r="AN52" s="338"/>
    </row>
    <row r="53" spans="2:40" s="336" customFormat="1" x14ac:dyDescent="0.25">
      <c r="C53" s="350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G53" s="338"/>
      <c r="AI53" s="338"/>
      <c r="AJ53" s="338"/>
      <c r="AK53" s="338"/>
      <c r="AL53" s="338"/>
      <c r="AM53" s="338"/>
      <c r="AN53" s="338"/>
    </row>
    <row r="54" spans="2:40" s="336" customFormat="1" x14ac:dyDescent="0.25">
      <c r="C54" s="350"/>
      <c r="AG54" s="338"/>
      <c r="AI54" s="338"/>
      <c r="AJ54" s="338"/>
      <c r="AK54" s="338"/>
      <c r="AL54" s="338"/>
      <c r="AM54" s="338"/>
      <c r="AN54" s="338"/>
    </row>
    <row r="55" spans="2:40" s="336" customFormat="1" x14ac:dyDescent="0.25">
      <c r="C55" s="350"/>
      <c r="AG55" s="338"/>
      <c r="AI55" s="338"/>
      <c r="AJ55" s="338"/>
      <c r="AK55" s="338"/>
      <c r="AL55" s="338"/>
      <c r="AM55" s="338"/>
      <c r="AN55" s="338"/>
    </row>
    <row r="56" spans="2:40" s="336" customFormat="1" x14ac:dyDescent="0.25">
      <c r="C56" s="350"/>
      <c r="AG56" s="338"/>
      <c r="AI56" s="338"/>
      <c r="AJ56" s="338"/>
      <c r="AK56" s="338"/>
      <c r="AL56" s="338"/>
      <c r="AM56" s="338"/>
      <c r="AN56" s="338"/>
    </row>
    <row r="57" spans="2:40" s="336" customFormat="1" x14ac:dyDescent="0.25">
      <c r="C57" s="350"/>
      <c r="AG57" s="338"/>
      <c r="AI57" s="338"/>
      <c r="AJ57" s="338"/>
      <c r="AK57" s="338"/>
      <c r="AL57" s="338"/>
      <c r="AM57" s="338"/>
      <c r="AN57" s="338"/>
    </row>
    <row r="58" spans="2:40" s="336" customFormat="1" x14ac:dyDescent="0.25">
      <c r="C58" s="350"/>
      <c r="AG58" s="338"/>
      <c r="AI58" s="338"/>
      <c r="AJ58" s="338"/>
      <c r="AK58" s="338"/>
      <c r="AL58" s="338"/>
      <c r="AM58" s="338"/>
      <c r="AN58" s="338"/>
    </row>
    <row r="59" spans="2:40" s="336" customFormat="1" x14ac:dyDescent="0.25">
      <c r="C59" s="350"/>
      <c r="AG59" s="338"/>
      <c r="AI59" s="338"/>
      <c r="AJ59" s="338"/>
      <c r="AK59" s="338"/>
      <c r="AL59" s="338"/>
      <c r="AM59" s="338"/>
      <c r="AN59" s="338"/>
    </row>
    <row r="60" spans="2:40" s="336" customFormat="1" x14ac:dyDescent="0.25">
      <c r="C60" s="350"/>
      <c r="AG60" s="338"/>
      <c r="AI60" s="338"/>
      <c r="AJ60" s="338"/>
      <c r="AK60" s="338"/>
      <c r="AL60" s="338"/>
      <c r="AM60" s="338"/>
      <c r="AN60" s="338"/>
    </row>
    <row r="61" spans="2:40" s="336" customFormat="1" x14ac:dyDescent="0.25">
      <c r="C61" s="350"/>
      <c r="AG61" s="338"/>
      <c r="AI61" s="338"/>
      <c r="AJ61" s="338"/>
      <c r="AK61" s="338"/>
      <c r="AL61" s="338"/>
      <c r="AM61" s="338"/>
      <c r="AN61" s="338"/>
    </row>
    <row r="62" spans="2:40" s="336" customFormat="1" x14ac:dyDescent="0.25">
      <c r="C62" s="350"/>
      <c r="AG62" s="338"/>
      <c r="AI62" s="338"/>
      <c r="AJ62" s="338"/>
      <c r="AK62" s="338"/>
      <c r="AL62" s="338"/>
      <c r="AM62" s="338"/>
      <c r="AN62" s="338"/>
    </row>
    <row r="63" spans="2:40" s="336" customFormat="1" x14ac:dyDescent="0.25">
      <c r="C63" s="350"/>
      <c r="AG63" s="338"/>
      <c r="AI63" s="338"/>
      <c r="AJ63" s="338"/>
      <c r="AK63" s="338"/>
      <c r="AL63" s="338"/>
      <c r="AM63" s="338"/>
      <c r="AN63" s="338"/>
    </row>
    <row r="64" spans="2:40" s="336" customFormat="1" x14ac:dyDescent="0.25">
      <c r="C64" s="350"/>
      <c r="AG64" s="338"/>
      <c r="AI64" s="338"/>
      <c r="AJ64" s="338"/>
      <c r="AK64" s="338"/>
      <c r="AL64" s="338"/>
      <c r="AM64" s="338"/>
      <c r="AN64" s="338"/>
    </row>
    <row r="65" spans="3:40" s="336" customFormat="1" x14ac:dyDescent="0.25">
      <c r="C65" s="350"/>
      <c r="AG65" s="338"/>
      <c r="AI65" s="338"/>
      <c r="AJ65" s="338"/>
      <c r="AK65" s="338"/>
      <c r="AL65" s="338"/>
      <c r="AM65" s="338"/>
      <c r="AN65" s="338"/>
    </row>
    <row r="66" spans="3:40" s="336" customFormat="1" x14ac:dyDescent="0.25">
      <c r="C66" s="350"/>
      <c r="AG66" s="338"/>
      <c r="AI66" s="338"/>
      <c r="AJ66" s="338"/>
      <c r="AK66" s="338"/>
      <c r="AL66" s="338"/>
      <c r="AM66" s="338"/>
      <c r="AN66" s="338"/>
    </row>
  </sheetData>
  <mergeCells count="88">
    <mergeCell ref="AN40:AN41"/>
    <mergeCell ref="AG40:AG41"/>
    <mergeCell ref="AI40:AI41"/>
    <mergeCell ref="AJ40:AJ41"/>
    <mergeCell ref="AK40:AK41"/>
    <mergeCell ref="AL40:AL41"/>
    <mergeCell ref="AM40:AM41"/>
    <mergeCell ref="AL34:AL35"/>
    <mergeCell ref="AM34:AM35"/>
    <mergeCell ref="AN34:AN35"/>
    <mergeCell ref="AG37:AG38"/>
    <mergeCell ref="AI37:AI38"/>
    <mergeCell ref="AJ37:AJ38"/>
    <mergeCell ref="AK37:AK38"/>
    <mergeCell ref="AL37:AL38"/>
    <mergeCell ref="AM37:AM38"/>
    <mergeCell ref="AN37:AN38"/>
    <mergeCell ref="AM28:AM29"/>
    <mergeCell ref="AN28:AN29"/>
    <mergeCell ref="AG31:AG32"/>
    <mergeCell ref="AI31:AI32"/>
    <mergeCell ref="AJ31:AJ32"/>
    <mergeCell ref="AK31:AK32"/>
    <mergeCell ref="AL31:AL32"/>
    <mergeCell ref="AM31:AM32"/>
    <mergeCell ref="AN31:AN32"/>
    <mergeCell ref="AL28:AL29"/>
    <mergeCell ref="A28:A47"/>
    <mergeCell ref="AG28:AG29"/>
    <mergeCell ref="AI28:AI29"/>
    <mergeCell ref="AJ28:AJ29"/>
    <mergeCell ref="AK28:AK29"/>
    <mergeCell ref="AG34:AG35"/>
    <mergeCell ref="AI34:AI35"/>
    <mergeCell ref="AJ34:AJ35"/>
    <mergeCell ref="AK34:AK35"/>
    <mergeCell ref="AM19:AM20"/>
    <mergeCell ref="AN22:AN23"/>
    <mergeCell ref="AG25:AG26"/>
    <mergeCell ref="AI25:AI26"/>
    <mergeCell ref="AJ25:AJ26"/>
    <mergeCell ref="AK25:AK26"/>
    <mergeCell ref="AL25:AL26"/>
    <mergeCell ref="AM25:AM26"/>
    <mergeCell ref="AN25:AN26"/>
    <mergeCell ref="AG22:AG23"/>
    <mergeCell ref="AI22:AI23"/>
    <mergeCell ref="AJ22:AJ23"/>
    <mergeCell ref="AK22:AK23"/>
    <mergeCell ref="AL22:AL23"/>
    <mergeCell ref="AM22:AM23"/>
    <mergeCell ref="AL12:AL13"/>
    <mergeCell ref="AI19:AI20"/>
    <mergeCell ref="AJ19:AJ20"/>
    <mergeCell ref="AK19:AK20"/>
    <mergeCell ref="AL19:AL20"/>
    <mergeCell ref="AK6:AK7"/>
    <mergeCell ref="AN19:AN20"/>
    <mergeCell ref="AN12:AN13"/>
    <mergeCell ref="A16:A26"/>
    <mergeCell ref="AG16:AG17"/>
    <mergeCell ref="AI16:AI17"/>
    <mergeCell ref="AJ16:AJ17"/>
    <mergeCell ref="AK16:AK17"/>
    <mergeCell ref="AL16:AL17"/>
    <mergeCell ref="AM16:AM17"/>
    <mergeCell ref="AN16:AN17"/>
    <mergeCell ref="AG19:AG20"/>
    <mergeCell ref="AG12:AG13"/>
    <mergeCell ref="AI12:AI13"/>
    <mergeCell ref="AJ12:AJ13"/>
    <mergeCell ref="AK12:AK13"/>
    <mergeCell ref="AL6:AL7"/>
    <mergeCell ref="AM12:AM13"/>
    <mergeCell ref="AM6:AM7"/>
    <mergeCell ref="AN6:AN7"/>
    <mergeCell ref="A9:A14"/>
    <mergeCell ref="AG9:AG10"/>
    <mergeCell ref="AI9:AI10"/>
    <mergeCell ref="AJ9:AJ10"/>
    <mergeCell ref="AK9:AK10"/>
    <mergeCell ref="AL9:AL10"/>
    <mergeCell ref="AM9:AM10"/>
    <mergeCell ref="AN9:AN10"/>
    <mergeCell ref="A6:A7"/>
    <mergeCell ref="AG6:AG7"/>
    <mergeCell ref="AI6:AI7"/>
    <mergeCell ref="AJ6:AJ7"/>
  </mergeCells>
  <pageMargins left="0.7" right="0.7" top="0.75" bottom="0.75" header="0.3" footer="0.3"/>
  <pageSetup scale="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8"/>
  <sheetViews>
    <sheetView showGridLines="0" zoomScale="80" zoomScaleNormal="80" workbookViewId="0">
      <pane ySplit="4" topLeftCell="A5" activePane="bottomLeft" state="frozen"/>
      <selection pane="bottomLeft" activeCell="T9" sqref="T9"/>
    </sheetView>
  </sheetViews>
  <sheetFormatPr defaultColWidth="9.140625" defaultRowHeight="15" outlineLevelRow="1" outlineLevelCol="1" x14ac:dyDescent="0.25"/>
  <cols>
    <col min="1" max="1" width="12.42578125" style="333" customWidth="1"/>
    <col min="2" max="2" width="6.85546875" style="333" customWidth="1"/>
    <col min="3" max="3" width="14.28515625" style="349" customWidth="1"/>
    <col min="4" max="4" width="37.85546875" style="333" customWidth="1"/>
    <col min="5" max="24" width="8.7109375" style="333" customWidth="1"/>
    <col min="25" max="25" width="9.5703125" style="333" customWidth="1"/>
    <col min="26" max="31" width="8.7109375" style="333" customWidth="1"/>
    <col min="32" max="32" width="9.5703125" style="333" bestFit="1" customWidth="1"/>
    <col min="33" max="33" width="23.28515625" style="334" hidden="1" customWidth="1" outlineLevel="1"/>
    <col min="34" max="34" width="9.140625" style="333" hidden="1" customWidth="1" outlineLevel="1"/>
    <col min="35" max="35" width="23.28515625" style="334" hidden="1" customWidth="1" outlineLevel="1"/>
    <col min="36" max="36" width="19.7109375" style="334" hidden="1" customWidth="1" outlineLevel="1"/>
    <col min="37" max="37" width="10.7109375" style="334" hidden="1" customWidth="1" outlineLevel="1"/>
    <col min="38" max="38" width="10.42578125" style="334" hidden="1" customWidth="1" outlineLevel="1"/>
    <col min="39" max="39" width="11" style="334" hidden="1" customWidth="1" outlineLevel="1"/>
    <col min="40" max="40" width="12.28515625" style="334" hidden="1" customWidth="1" outlineLevel="1"/>
    <col min="41" max="41" width="9.140625" style="333" collapsed="1"/>
    <col min="42" max="16384" width="9.140625" style="333"/>
  </cols>
  <sheetData>
    <row r="1" spans="1:41" ht="21" x14ac:dyDescent="0.35">
      <c r="A1" s="332" t="s">
        <v>352</v>
      </c>
    </row>
    <row r="2" spans="1:41" ht="15.75" x14ac:dyDescent="0.25">
      <c r="A2" s="1" t="s">
        <v>259</v>
      </c>
      <c r="C2" s="349">
        <v>2018</v>
      </c>
      <c r="D2" s="414">
        <f>'Assumptions (Inputs)'!D51</f>
        <v>0.03</v>
      </c>
      <c r="R2" s="438"/>
      <c r="S2" s="438"/>
      <c r="T2" s="438"/>
      <c r="U2" s="438"/>
      <c r="V2" s="438"/>
      <c r="W2" s="438"/>
      <c r="X2" s="438"/>
      <c r="Y2" s="533"/>
      <c r="Z2" s="533"/>
      <c r="AA2" s="533"/>
      <c r="AB2" s="533"/>
      <c r="AC2" s="533"/>
      <c r="AD2" s="533"/>
      <c r="AE2" s="533"/>
    </row>
    <row r="3" spans="1:41" ht="15.75" x14ac:dyDescent="0.25">
      <c r="A3" s="1"/>
      <c r="C3" s="509"/>
      <c r="D3" s="508"/>
    </row>
    <row r="4" spans="1:41" ht="30" x14ac:dyDescent="0.25">
      <c r="D4" s="334" t="s">
        <v>2</v>
      </c>
      <c r="E4" s="334">
        <v>2014</v>
      </c>
      <c r="F4" s="334">
        <v>2015</v>
      </c>
      <c r="G4" s="334">
        <v>2016</v>
      </c>
      <c r="H4" s="334">
        <v>2017</v>
      </c>
      <c r="I4" s="334">
        <v>2018</v>
      </c>
      <c r="J4" s="334">
        <v>2019</v>
      </c>
      <c r="K4" s="334">
        <v>2020</v>
      </c>
      <c r="L4" s="334">
        <v>2021</v>
      </c>
      <c r="M4" s="334">
        <v>2022</v>
      </c>
      <c r="N4" s="334">
        <v>2023</v>
      </c>
      <c r="O4" s="334">
        <v>2024</v>
      </c>
      <c r="P4" s="334">
        <v>2025</v>
      </c>
      <c r="Q4" s="334">
        <v>2026</v>
      </c>
      <c r="R4" s="334">
        <v>2027</v>
      </c>
      <c r="S4" s="334">
        <v>2028</v>
      </c>
      <c r="T4" s="334">
        <v>2029</v>
      </c>
      <c r="U4" s="334">
        <v>2030</v>
      </c>
      <c r="V4" s="334">
        <v>2031</v>
      </c>
      <c r="W4" s="334">
        <v>2032</v>
      </c>
      <c r="X4" s="334">
        <v>2033</v>
      </c>
      <c r="Y4" s="334">
        <v>2034</v>
      </c>
      <c r="Z4" s="334">
        <v>2035</v>
      </c>
      <c r="AA4" s="334">
        <v>2036</v>
      </c>
      <c r="AB4" s="334">
        <v>2037</v>
      </c>
      <c r="AC4" s="334">
        <v>2038</v>
      </c>
      <c r="AD4" s="334">
        <v>2039</v>
      </c>
      <c r="AE4" s="334">
        <v>2040</v>
      </c>
      <c r="AF4" s="335" t="s">
        <v>272</v>
      </c>
      <c r="AG4" s="335" t="s">
        <v>301</v>
      </c>
      <c r="AI4" s="344" t="s">
        <v>310</v>
      </c>
      <c r="AJ4" s="344" t="s">
        <v>311</v>
      </c>
      <c r="AK4" s="344" t="s">
        <v>1</v>
      </c>
      <c r="AL4" s="344" t="s">
        <v>3</v>
      </c>
      <c r="AM4" s="344" t="s">
        <v>312</v>
      </c>
      <c r="AN4" s="344" t="s">
        <v>313</v>
      </c>
    </row>
    <row r="5" spans="1:41" x14ac:dyDescent="0.25">
      <c r="D5" s="507" t="s">
        <v>379</v>
      </c>
      <c r="E5" s="424">
        <v>0</v>
      </c>
      <c r="F5" s="424">
        <v>1</v>
      </c>
      <c r="G5" s="424">
        <v>2</v>
      </c>
      <c r="H5" s="424">
        <v>3</v>
      </c>
      <c r="I5" s="424">
        <v>4</v>
      </c>
      <c r="J5" s="424">
        <v>5</v>
      </c>
      <c r="K5" s="424">
        <v>6</v>
      </c>
      <c r="L5" s="424">
        <v>7</v>
      </c>
      <c r="M5" s="424">
        <v>8</v>
      </c>
      <c r="N5" s="424">
        <v>9</v>
      </c>
      <c r="O5" s="424">
        <v>10</v>
      </c>
      <c r="P5" s="424">
        <v>11</v>
      </c>
      <c r="Q5" s="424">
        <v>12</v>
      </c>
      <c r="R5" s="424">
        <v>13</v>
      </c>
      <c r="S5" s="424">
        <v>14</v>
      </c>
      <c r="T5" s="424">
        <v>15</v>
      </c>
      <c r="U5" s="424">
        <v>16</v>
      </c>
      <c r="V5" s="424">
        <v>17</v>
      </c>
      <c r="W5" s="424">
        <v>18</v>
      </c>
      <c r="X5" s="424">
        <v>19</v>
      </c>
      <c r="Y5" s="424">
        <v>20</v>
      </c>
      <c r="Z5" s="424">
        <v>21</v>
      </c>
      <c r="AA5" s="424">
        <v>22</v>
      </c>
      <c r="AB5" s="424">
        <v>23</v>
      </c>
      <c r="AC5" s="424">
        <v>24</v>
      </c>
      <c r="AD5" s="424">
        <v>25</v>
      </c>
      <c r="AE5" s="424">
        <v>26</v>
      </c>
      <c r="AF5" s="335"/>
      <c r="AG5" s="335"/>
      <c r="AI5" s="344"/>
      <c r="AJ5" s="344"/>
      <c r="AK5" s="344"/>
      <c r="AL5" s="344"/>
      <c r="AM5" s="344"/>
      <c r="AN5" s="344"/>
    </row>
    <row r="6" spans="1:41" s="336" customFormat="1" x14ac:dyDescent="0.25">
      <c r="C6" s="350"/>
      <c r="D6" s="203" t="s">
        <v>380</v>
      </c>
      <c r="E6" s="424">
        <v>0</v>
      </c>
      <c r="F6" s="424">
        <v>0</v>
      </c>
      <c r="G6" s="424">
        <v>0</v>
      </c>
      <c r="H6" s="424">
        <v>0</v>
      </c>
      <c r="I6" s="424">
        <v>1</v>
      </c>
      <c r="J6" s="424">
        <v>2</v>
      </c>
      <c r="K6" s="424">
        <v>3</v>
      </c>
      <c r="L6" s="424">
        <v>4</v>
      </c>
      <c r="M6" s="424">
        <v>5</v>
      </c>
      <c r="N6" s="424">
        <v>6</v>
      </c>
      <c r="O6" s="424">
        <v>7</v>
      </c>
      <c r="P6" s="424">
        <v>8</v>
      </c>
      <c r="Q6" s="424">
        <v>9</v>
      </c>
      <c r="R6" s="424">
        <v>10</v>
      </c>
      <c r="S6" s="424">
        <v>11</v>
      </c>
      <c r="T6" s="424">
        <v>12</v>
      </c>
      <c r="U6" s="424">
        <v>13</v>
      </c>
      <c r="V6" s="424">
        <v>14</v>
      </c>
      <c r="W6" s="424">
        <v>15</v>
      </c>
      <c r="X6" s="424">
        <v>16</v>
      </c>
      <c r="Y6" s="424">
        <v>17</v>
      </c>
      <c r="Z6" s="424">
        <v>18</v>
      </c>
      <c r="AA6" s="424">
        <v>19</v>
      </c>
      <c r="AB6" s="424">
        <v>20</v>
      </c>
      <c r="AC6" s="424">
        <v>21</v>
      </c>
      <c r="AD6" s="424">
        <v>22</v>
      </c>
      <c r="AE6" s="424">
        <v>23</v>
      </c>
      <c r="AF6" s="425"/>
      <c r="AG6" s="338"/>
      <c r="AI6" s="338"/>
      <c r="AJ6" s="338"/>
      <c r="AK6" s="338"/>
      <c r="AL6" s="338"/>
      <c r="AM6" s="338"/>
      <c r="AN6" s="338"/>
    </row>
    <row r="7" spans="1:41" s="336" customFormat="1" x14ac:dyDescent="0.25">
      <c r="C7" s="350"/>
      <c r="D7" s="203" t="s">
        <v>387</v>
      </c>
      <c r="E7" s="424">
        <v>0</v>
      </c>
      <c r="F7" s="424">
        <v>0</v>
      </c>
      <c r="G7" s="424">
        <v>0</v>
      </c>
      <c r="H7" s="424">
        <v>0</v>
      </c>
      <c r="I7" s="424">
        <v>0</v>
      </c>
      <c r="J7" s="424">
        <v>1</v>
      </c>
      <c r="K7" s="424">
        <v>2</v>
      </c>
      <c r="L7" s="424">
        <v>3</v>
      </c>
      <c r="M7" s="424">
        <v>4</v>
      </c>
      <c r="N7" s="424">
        <v>5</v>
      </c>
      <c r="O7" s="424">
        <v>6</v>
      </c>
      <c r="P7" s="424">
        <v>7</v>
      </c>
      <c r="Q7" s="424">
        <v>8</v>
      </c>
      <c r="R7" s="424">
        <v>9</v>
      </c>
      <c r="S7" s="424">
        <v>10</v>
      </c>
      <c r="T7" s="424">
        <v>11</v>
      </c>
      <c r="U7" s="424">
        <v>12</v>
      </c>
      <c r="V7" s="424">
        <v>13</v>
      </c>
      <c r="W7" s="424">
        <v>14</v>
      </c>
      <c r="X7" s="424">
        <v>15</v>
      </c>
      <c r="Y7" s="424">
        <v>16</v>
      </c>
      <c r="Z7" s="424">
        <v>17</v>
      </c>
      <c r="AA7" s="424">
        <v>18</v>
      </c>
      <c r="AB7" s="424">
        <v>19</v>
      </c>
      <c r="AC7" s="424">
        <v>20</v>
      </c>
      <c r="AD7" s="424">
        <v>21</v>
      </c>
      <c r="AE7" s="424">
        <v>22</v>
      </c>
      <c r="AF7" s="425"/>
      <c r="AG7" s="338"/>
      <c r="AI7" s="338"/>
      <c r="AJ7" s="338"/>
      <c r="AK7" s="338"/>
      <c r="AL7" s="338"/>
      <c r="AM7" s="338"/>
      <c r="AN7" s="338"/>
    </row>
    <row r="8" spans="1:41" ht="15" customHeight="1" x14ac:dyDescent="0.25">
      <c r="A8" s="542" t="s">
        <v>302</v>
      </c>
      <c r="B8" s="339">
        <v>2017</v>
      </c>
      <c r="C8" s="351">
        <v>1</v>
      </c>
      <c r="D8" s="339" t="s">
        <v>394</v>
      </c>
      <c r="E8" s="340">
        <f>'CapEx (2014 Dollars discount)'!E6*(1+$D$2)^E$6</f>
        <v>0</v>
      </c>
      <c r="F8" s="340">
        <f>'CapEx (2014 Dollars discount)'!F6*(1+$D$2)^F$6</f>
        <v>0</v>
      </c>
      <c r="G8" s="340">
        <f>'CapEx (2014 Dollars discount)'!G6*(1+$D$2)^G$6</f>
        <v>0</v>
      </c>
      <c r="H8" s="340">
        <f>'CapEx (2014 Dollars discount)'!H6*(1+$D$2)^H$6</f>
        <v>0</v>
      </c>
      <c r="I8" s="340">
        <f>'CapEx (2014 Dollars discount)'!I6*(1+$D$2)^I$6</f>
        <v>0</v>
      </c>
      <c r="J8" s="340">
        <f>'CapEx (2014 Dollars discount)'!J6*(1+$D$2)^J$6</f>
        <v>0</v>
      </c>
      <c r="K8" s="340">
        <f>'CapEx (2014 Dollars discount)'!K6*(1+$D$2)^K$6</f>
        <v>0</v>
      </c>
      <c r="L8" s="340">
        <f>'CapEx (2014 Dollars discount)'!L6*(1+$D$2)^L$6</f>
        <v>0</v>
      </c>
      <c r="M8" s="340">
        <f>'CapEx (2014 Dollars discount)'!M6*(1+$D$2)^M$6</f>
        <v>0</v>
      </c>
      <c r="N8" s="340">
        <f>'CapEx (2014 Dollars discount)'!N6*(1+$D$2)^N$6</f>
        <v>0</v>
      </c>
      <c r="O8" s="340">
        <f>'CapEx (2014 Dollars discount)'!O6*(1+$D$2)^O$6</f>
        <v>0</v>
      </c>
      <c r="P8" s="340">
        <f>'CapEx (2014 Dollars discount)'!P6*(1+$D$2)^P$6</f>
        <v>0</v>
      </c>
      <c r="Q8" s="340">
        <f>'CapEx (2014 Dollars discount)'!Q6*(1+$D$2)^Q$6</f>
        <v>0</v>
      </c>
      <c r="R8" s="340">
        <f>'CapEx (2014 Dollars discount)'!R6*(1+$D$2)^R$6</f>
        <v>0</v>
      </c>
      <c r="S8" s="340">
        <f>'CapEx (2014 Dollars discount)'!S6*(1+$D$2)^S$6</f>
        <v>0</v>
      </c>
      <c r="T8" s="340">
        <f>'CapEx (2014 Dollars discount)'!T6*(1+$D$2)^T$6</f>
        <v>0</v>
      </c>
      <c r="U8" s="340">
        <f>'CapEx (2014 Dollars discount)'!U6*(1+$D$2)^U$6</f>
        <v>0</v>
      </c>
      <c r="V8" s="340">
        <f>'CapEx (2014 Dollars discount)'!V6*(1+$D$2)^V$6</f>
        <v>0</v>
      </c>
      <c r="W8" s="340">
        <f>'CapEx (2014 Dollars discount)'!W6*(1+$D$2)^W$6</f>
        <v>0</v>
      </c>
      <c r="X8" s="340">
        <f>'CapEx (2014 Dollars discount)'!X6*(1+$D$2)^X$6</f>
        <v>0</v>
      </c>
      <c r="Y8" s="340">
        <f>'CapEx (2014 Dollars discount)'!Y6*(1+$D$2)^Y$6</f>
        <v>0</v>
      </c>
      <c r="Z8" s="340">
        <f>'CapEx (2014 Dollars discount)'!Z6*(1+$D$2)^Z$6</f>
        <v>0</v>
      </c>
      <c r="AA8" s="340">
        <f>'CapEx (2014 Dollars discount)'!AA6*(1+$D$2)^AA$6</f>
        <v>0</v>
      </c>
      <c r="AB8" s="340">
        <f>'CapEx (2014 Dollars discount)'!AB6*(1+$D$2)^AB$6</f>
        <v>0</v>
      </c>
      <c r="AC8" s="340">
        <f>'CapEx (2014 Dollars discount)'!AC6*(1+$D$2)^AC$6</f>
        <v>0</v>
      </c>
      <c r="AD8" s="340">
        <f>'CapEx (2014 Dollars discount)'!AD6*(1+$D$2)^AD$6</f>
        <v>0</v>
      </c>
      <c r="AE8" s="340">
        <f>'CapEx (2014 Dollars discount)'!AE6*(1+$D$2)^AE$6</f>
        <v>0</v>
      </c>
      <c r="AF8" s="340">
        <f>SUM(E8:AE8)</f>
        <v>0</v>
      </c>
      <c r="AG8" s="570" t="s">
        <v>303</v>
      </c>
      <c r="AI8" s="570" t="s">
        <v>314</v>
      </c>
      <c r="AJ8" s="570">
        <v>5</v>
      </c>
      <c r="AK8" s="570">
        <v>1</v>
      </c>
      <c r="AL8" s="570" t="s">
        <v>316</v>
      </c>
      <c r="AM8" s="570" t="s">
        <v>318</v>
      </c>
      <c r="AN8" s="570" t="s">
        <v>303</v>
      </c>
    </row>
    <row r="9" spans="1:41" x14ac:dyDescent="0.25">
      <c r="A9" s="543"/>
      <c r="B9" s="341">
        <v>2026</v>
      </c>
      <c r="C9" s="352">
        <v>1</v>
      </c>
      <c r="D9" s="341" t="s">
        <v>394</v>
      </c>
      <c r="E9" s="420">
        <f>'CapEx (Original Dollars)'!E7</f>
        <v>1.6</v>
      </c>
      <c r="F9" s="420">
        <f>'CapEx (Original Dollars)'!F7</f>
        <v>13.22</v>
      </c>
      <c r="G9" s="420">
        <f>'CapEx (Original Dollars)'!G7</f>
        <v>14.81</v>
      </c>
      <c r="H9" s="443">
        <f>'CapEx (Original Dollars)'!H7</f>
        <v>24.37</v>
      </c>
      <c r="I9" s="443">
        <f>'CapEx (Original Dollars)'!I7</f>
        <v>20.8</v>
      </c>
      <c r="J9" s="443">
        <f>'CapEx (Original Dollars)'!J7</f>
        <v>14.718449028903571</v>
      </c>
      <c r="K9" s="342">
        <f>'CapEx (2014 Dollars discount)'!K7*(1+$D$2)^K$7</f>
        <v>17.602804558897855</v>
      </c>
      <c r="L9" s="342">
        <f>'CapEx (2014 Dollars discount)'!L7*(1+$D$2)^L$7</f>
        <v>16.580951606140786</v>
      </c>
      <c r="M9" s="342">
        <f>'CapEx (2014 Dollars discount)'!M7*(1+$D$2)^M$7</f>
        <v>3.6848253153250115</v>
      </c>
      <c r="N9" s="342">
        <f>'CapEx (2014 Dollars discount)'!N7*(1+$D$2)^N$7</f>
        <v>3.7953700747847616</v>
      </c>
      <c r="O9" s="342">
        <f>'CapEx (2014 Dollars discount)'!O7*(1+$D$2)^O$7</f>
        <v>3.9092311770283046</v>
      </c>
      <c r="P9" s="342">
        <f>'CapEx (2014 Dollars discount)'!P7*(1+$D$2)^P$7</f>
        <v>0</v>
      </c>
      <c r="Q9" s="534">
        <f>'CapEx (2014 Dollars discount)'!Q7*(1+$D$2)^Q$7</f>
        <v>0</v>
      </c>
      <c r="R9" s="534">
        <f>'CapEx (2014 Dollars discount)'!R7*(1+$D$2)^R$7</f>
        <v>0</v>
      </c>
      <c r="S9" s="534">
        <f>'CapEx (2014 Dollars discount)'!S7*(1+$D$2)^S$7</f>
        <v>0</v>
      </c>
      <c r="T9" s="534">
        <f>'CapEx (2014 Dollars discount)'!T7*(1+$D$2)^T$7</f>
        <v>0</v>
      </c>
      <c r="U9" s="534">
        <f>'CapEx (Original Dollars)'!U7</f>
        <v>0</v>
      </c>
      <c r="V9" s="534">
        <f>'CapEx (Original Dollars)'!V7</f>
        <v>0</v>
      </c>
      <c r="W9" s="534">
        <f>'CapEx (Original Dollars)'!W7</f>
        <v>0</v>
      </c>
      <c r="X9" s="535">
        <f>'CapEx (Original Dollars)'!X7</f>
        <v>0</v>
      </c>
      <c r="Y9" s="535">
        <f>'CapEx (Original Dollars)'!Y7</f>
        <v>0</v>
      </c>
      <c r="Z9" s="535">
        <f>'CapEx (Original Dollars)'!Z7</f>
        <v>0</v>
      </c>
      <c r="AA9" s="534">
        <f>'CapEx (2014 Dollars discount)'!AA7*(1+$D$2)^AA$7</f>
        <v>0</v>
      </c>
      <c r="AB9" s="342">
        <f>'CapEx (2014 Dollars discount)'!AB7*(1+$D$2)^AB$7</f>
        <v>0</v>
      </c>
      <c r="AC9" s="342">
        <f>'CapEx (2014 Dollars discount)'!AC7*(1+$D$2)^AC$6</f>
        <v>0</v>
      </c>
      <c r="AD9" s="342">
        <f>'CapEx (2014 Dollars discount)'!AD7*(1+$D$2)^AD$6</f>
        <v>0</v>
      </c>
      <c r="AE9" s="342">
        <f>'CapEx (2014 Dollars discount)'!AE7*(1+$D$2)^AE$6</f>
        <v>0</v>
      </c>
      <c r="AF9" s="340">
        <f>SUM(E9:AE9)</f>
        <v>135.09163176108032</v>
      </c>
      <c r="AG9" s="571"/>
      <c r="AI9" s="571"/>
      <c r="AJ9" s="571"/>
      <c r="AK9" s="571"/>
      <c r="AL9" s="571"/>
      <c r="AM9" s="571"/>
      <c r="AN9" s="571"/>
      <c r="AO9" s="426"/>
    </row>
    <row r="10" spans="1:41" s="336" customFormat="1" x14ac:dyDescent="0.25">
      <c r="A10" s="343"/>
      <c r="C10" s="350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536"/>
      <c r="R10" s="536"/>
      <c r="S10" s="536"/>
      <c r="T10" s="536"/>
      <c r="U10" s="536"/>
      <c r="V10" s="536"/>
      <c r="W10" s="536"/>
      <c r="X10" s="536"/>
      <c r="Y10" s="536"/>
      <c r="Z10" s="536"/>
      <c r="AA10" s="536"/>
      <c r="AB10" s="337"/>
      <c r="AC10" s="337"/>
      <c r="AD10" s="337"/>
      <c r="AE10" s="337"/>
      <c r="AF10" s="337"/>
      <c r="AG10" s="338"/>
      <c r="AI10" s="338"/>
      <c r="AJ10" s="338"/>
      <c r="AK10" s="338"/>
      <c r="AL10" s="338"/>
      <c r="AM10" s="338"/>
      <c r="AN10" s="338"/>
    </row>
    <row r="11" spans="1:41" ht="15" customHeight="1" x14ac:dyDescent="0.25">
      <c r="A11" s="542" t="s">
        <v>304</v>
      </c>
      <c r="B11" s="339">
        <v>2017</v>
      </c>
      <c r="C11" s="351" t="s">
        <v>322</v>
      </c>
      <c r="D11" s="339" t="s">
        <v>282</v>
      </c>
      <c r="E11" s="340"/>
      <c r="F11" s="340"/>
      <c r="G11" s="340"/>
      <c r="H11" s="340"/>
      <c r="I11" s="340"/>
      <c r="J11" s="340">
        <f>'CapEx (2014 Dollars discount)'!J9*(1+$D$2)^J$6</f>
        <v>0</v>
      </c>
      <c r="K11" s="340">
        <f>'CapEx (2014 Dollars discount)'!K9*(1+$D$2)^K$6</f>
        <v>0</v>
      </c>
      <c r="L11" s="340">
        <f>'CapEx (2014 Dollars discount)'!L9*(1+$D$2)^L$6</f>
        <v>0</v>
      </c>
      <c r="M11" s="340">
        <f>'CapEx (2014 Dollars discount)'!M9*(1+$D$2)^M$6</f>
        <v>0</v>
      </c>
      <c r="N11" s="340">
        <f>'CapEx (2014 Dollars discount)'!N9*(1+$D$2)^N$6</f>
        <v>0</v>
      </c>
      <c r="O11" s="340">
        <f>'CapEx (2014 Dollars discount)'!O9*(1+$D$2)^O$6</f>
        <v>0</v>
      </c>
      <c r="P11" s="340">
        <f>'CapEx (2014 Dollars discount)'!P9*(1+$D$2)^P$6</f>
        <v>0</v>
      </c>
      <c r="Q11" s="537">
        <f>'CapEx (2014 Dollars discount)'!Q9*(1+$D$2)^Q$6</f>
        <v>0</v>
      </c>
      <c r="R11" s="537">
        <f>'CapEx (2014 Dollars discount)'!R9*(1+$D$2)^R$6</f>
        <v>0</v>
      </c>
      <c r="S11" s="537">
        <f>'CapEx (2014 Dollars discount)'!S9*(1+$D$2)^S$6</f>
        <v>0</v>
      </c>
      <c r="T11" s="537">
        <f>'CapEx (2014 Dollars discount)'!T9*(1+$D$2)^T$6</f>
        <v>0</v>
      </c>
      <c r="U11" s="537">
        <f>'CapEx (2014 Dollars discount)'!U9*(1+$D$2)^U$6</f>
        <v>0</v>
      </c>
      <c r="V11" s="537">
        <f>'CapEx (2014 Dollars discount)'!V9*(1+$D$2)^V$6</f>
        <v>0</v>
      </c>
      <c r="W11" s="537">
        <f>'CapEx (2014 Dollars discount)'!W9*(1+$D$2)^W$6</f>
        <v>0</v>
      </c>
      <c r="X11" s="537">
        <f>'CapEx (2014 Dollars discount)'!X9*(1+$D$2)^X$6</f>
        <v>0</v>
      </c>
      <c r="Y11" s="537">
        <f>'CapEx (2014 Dollars discount)'!Y9*(1+$D$2)^Y$6</f>
        <v>0</v>
      </c>
      <c r="Z11" s="537">
        <f>'CapEx (2014 Dollars discount)'!Z9*(1+$D$2)^Z$6</f>
        <v>0</v>
      </c>
      <c r="AA11" s="537">
        <f>'CapEx (2014 Dollars discount)'!AA9*(1+$D$2)^AA$6</f>
        <v>0</v>
      </c>
      <c r="AB11" s="340">
        <f>'CapEx (2014 Dollars discount)'!AB9*(1+$D$2)^AB$6</f>
        <v>0</v>
      </c>
      <c r="AC11" s="340">
        <f>'CapEx (2014 Dollars discount)'!AC9*(1+$D$2)^AC$6</f>
        <v>0</v>
      </c>
      <c r="AD11" s="340">
        <f>'CapEx (2014 Dollars discount)'!AD9*(1+$D$2)^AD$6</f>
        <v>0</v>
      </c>
      <c r="AE11" s="340">
        <f>'CapEx (2014 Dollars discount)'!AE9*(1+$D$2)^AE$6</f>
        <v>0</v>
      </c>
      <c r="AF11" s="340">
        <f t="shared" ref="AF11:AF52" si="0">SUM(E11:AE11)</f>
        <v>0</v>
      </c>
      <c r="AG11" s="570" t="s">
        <v>303</v>
      </c>
      <c r="AI11" s="570" t="s">
        <v>315</v>
      </c>
      <c r="AJ11" s="570">
        <v>10</v>
      </c>
      <c r="AK11" s="570" t="s">
        <v>14</v>
      </c>
      <c r="AL11" s="570" t="s">
        <v>316</v>
      </c>
      <c r="AM11" s="570" t="s">
        <v>319</v>
      </c>
      <c r="AN11" s="570" t="s">
        <v>319</v>
      </c>
    </row>
    <row r="12" spans="1:41" x14ac:dyDescent="0.25">
      <c r="A12" s="546"/>
      <c r="B12" s="341">
        <v>2026</v>
      </c>
      <c r="C12" s="352" t="s">
        <v>322</v>
      </c>
      <c r="D12" s="341" t="s">
        <v>282</v>
      </c>
      <c r="E12" s="342"/>
      <c r="F12" s="440">
        <f>'CapEx (Original Dollars)'!F10</f>
        <v>4.2640000000000002</v>
      </c>
      <c r="G12" s="440">
        <f>'CapEx (Original Dollars)'!G10</f>
        <v>5.1420000000000003</v>
      </c>
      <c r="H12" s="440">
        <f>'CapEx (Original Dollars)'!H10</f>
        <v>1.17384753</v>
      </c>
      <c r="I12" s="440">
        <f>'CapEx (Original Dollars)'!I10</f>
        <v>4.2</v>
      </c>
      <c r="J12" s="420">
        <f>'CapEx (2014 Dollars discount)'!J10</f>
        <v>1.7</v>
      </c>
      <c r="K12" s="342">
        <f>'CapEx (2014 Dollars discount)'!K10*(1+$D$2)^K$6</f>
        <v>0</v>
      </c>
      <c r="L12" s="342">
        <f>'CapEx (2014 Dollars discount)'!L10*(1+$D$2)^L$6</f>
        <v>0</v>
      </c>
      <c r="M12" s="342">
        <f>'CapEx (2014 Dollars discount)'!M10*(1+$D$2)^M$6</f>
        <v>0</v>
      </c>
      <c r="N12" s="342">
        <f>'CapEx (2014 Dollars discount)'!N10*(1+$D$2)^N$6</f>
        <v>0</v>
      </c>
      <c r="O12" s="342">
        <f>'CapEx (2014 Dollars discount)'!O10*(1+$D$2)^O$6</f>
        <v>0</v>
      </c>
      <c r="P12" s="342">
        <f>'CapEx (2014 Dollars discount)'!P10*(1+$D$2)^P$6</f>
        <v>0</v>
      </c>
      <c r="Q12" s="534">
        <f>'CapEx (2014 Dollars discount)'!Q10*(1+$D$2)^Q$6</f>
        <v>0</v>
      </c>
      <c r="R12" s="538">
        <f>'CapEx (Original Dollars)'!R10</f>
        <v>0</v>
      </c>
      <c r="S12" s="538">
        <f>'CapEx (Original Dollars)'!S10</f>
        <v>0</v>
      </c>
      <c r="T12" s="538">
        <f>'CapEx (Original Dollars)'!T10</f>
        <v>0</v>
      </c>
      <c r="U12" s="538">
        <f>'CapEx (Original Dollars)'!U10</f>
        <v>0</v>
      </c>
      <c r="V12" s="538">
        <f>'CapEx (Original Dollars)'!V10</f>
        <v>0</v>
      </c>
      <c r="W12" s="538">
        <f>'CapEx (Original Dollars)'!W10</f>
        <v>0</v>
      </c>
      <c r="X12" s="538">
        <f>'CapEx (Original Dollars)'!X10</f>
        <v>0</v>
      </c>
      <c r="Y12" s="538">
        <f>'CapEx (Original Dollars)'!Y10</f>
        <v>0</v>
      </c>
      <c r="Z12" s="534">
        <f>'CapEx (2014 Dollars discount)'!Z10</f>
        <v>0</v>
      </c>
      <c r="AA12" s="534">
        <f>'CapEx (2014 Dollars discount)'!AA10*(1+$D$2)^AA$6</f>
        <v>0</v>
      </c>
      <c r="AB12" s="342">
        <f>'CapEx (2014 Dollars discount)'!AB10*(1+$D$2)^AB$6</f>
        <v>0</v>
      </c>
      <c r="AC12" s="342">
        <f>'CapEx (2014 Dollars discount)'!AC10*(1+$D$2)^AC$6</f>
        <v>0</v>
      </c>
      <c r="AD12" s="342">
        <f>'CapEx (2014 Dollars discount)'!AD10*(1+$D$2)^AD$6</f>
        <v>0</v>
      </c>
      <c r="AE12" s="342">
        <f>'CapEx (2014 Dollars discount)'!AE10*(1+$D$2)^AE$6</f>
        <v>0</v>
      </c>
      <c r="AF12" s="340">
        <f t="shared" si="0"/>
        <v>16.479847530000001</v>
      </c>
      <c r="AG12" s="571"/>
      <c r="AI12" s="571"/>
      <c r="AJ12" s="571"/>
      <c r="AK12" s="571"/>
      <c r="AL12" s="571"/>
      <c r="AM12" s="571"/>
      <c r="AN12" s="571"/>
    </row>
    <row r="13" spans="1:41" s="336" customFormat="1" x14ac:dyDescent="0.25">
      <c r="A13" s="546"/>
      <c r="C13" s="350"/>
      <c r="E13" s="337"/>
      <c r="F13" s="441"/>
      <c r="G13" s="441"/>
      <c r="H13" s="441"/>
      <c r="I13" s="337"/>
      <c r="J13" s="337"/>
      <c r="K13" s="337"/>
      <c r="L13" s="337"/>
      <c r="M13" s="337"/>
      <c r="N13" s="337"/>
      <c r="O13" s="337"/>
      <c r="P13" s="337"/>
      <c r="Q13" s="536"/>
      <c r="R13" s="539"/>
      <c r="S13" s="539"/>
      <c r="T13" s="539"/>
      <c r="U13" s="536"/>
      <c r="V13" s="539"/>
      <c r="W13" s="539"/>
      <c r="X13" s="539"/>
      <c r="Y13" s="536"/>
      <c r="Z13" s="536"/>
      <c r="AA13" s="536"/>
      <c r="AB13" s="337"/>
      <c r="AC13" s="337"/>
      <c r="AD13" s="337"/>
      <c r="AE13" s="337"/>
      <c r="AF13" s="337"/>
      <c r="AG13" s="338"/>
      <c r="AI13" s="338"/>
      <c r="AJ13" s="338"/>
      <c r="AK13" s="338"/>
      <c r="AL13" s="338"/>
      <c r="AM13" s="338"/>
      <c r="AN13" s="338"/>
    </row>
    <row r="14" spans="1:41" ht="15" customHeight="1" x14ac:dyDescent="0.25">
      <c r="A14" s="546"/>
      <c r="B14" s="339">
        <v>2017</v>
      </c>
      <c r="C14" s="351" t="s">
        <v>323</v>
      </c>
      <c r="D14" s="339" t="s">
        <v>281</v>
      </c>
      <c r="E14" s="340"/>
      <c r="F14" s="442"/>
      <c r="G14" s="442"/>
      <c r="H14" s="442"/>
      <c r="I14" s="340"/>
      <c r="J14" s="340">
        <f>'CapEx (2014 Dollars discount)'!J12*(1+$D$2)^J$6</f>
        <v>0</v>
      </c>
      <c r="K14" s="340">
        <f>'CapEx (2014 Dollars discount)'!K12*(1+$D$2)^K$6</f>
        <v>0</v>
      </c>
      <c r="L14" s="340">
        <f>'CapEx (2014 Dollars discount)'!L12*(1+$D$2)^L$6</f>
        <v>0</v>
      </c>
      <c r="M14" s="340">
        <f>'CapEx (2014 Dollars discount)'!M12*(1+$D$2)^M$6</f>
        <v>0</v>
      </c>
      <c r="N14" s="340">
        <f>'CapEx (2014 Dollars discount)'!N12*(1+$D$2)^N$6</f>
        <v>0</v>
      </c>
      <c r="O14" s="340">
        <f>'CapEx (2014 Dollars discount)'!O12*(1+$D$2)^O$6</f>
        <v>0</v>
      </c>
      <c r="P14" s="340">
        <f>'CapEx (2014 Dollars discount)'!P12*(1+$D$2)^P$6</f>
        <v>0</v>
      </c>
      <c r="Q14" s="537">
        <f>'CapEx (2014 Dollars discount)'!Q12*(1+$D$2)^Q$6</f>
        <v>0</v>
      </c>
      <c r="R14" s="540"/>
      <c r="S14" s="540"/>
      <c r="T14" s="540"/>
      <c r="U14" s="537"/>
      <c r="V14" s="540"/>
      <c r="W14" s="540"/>
      <c r="X14" s="540"/>
      <c r="Y14" s="537"/>
      <c r="Z14" s="537">
        <f>'CapEx (2014 Dollars discount)'!Z12*(1+$D$2)^Z$6</f>
        <v>0</v>
      </c>
      <c r="AA14" s="537">
        <f>'CapEx (2014 Dollars discount)'!AA12*(1+$D$2)^AA$6</f>
        <v>0</v>
      </c>
      <c r="AB14" s="340">
        <f>'CapEx (2014 Dollars discount)'!AB12*(1+$D$2)^AB$6</f>
        <v>0</v>
      </c>
      <c r="AC14" s="340">
        <f>'CapEx (2014 Dollars discount)'!AC12*(1+$D$2)^AC$6</f>
        <v>0</v>
      </c>
      <c r="AD14" s="340">
        <f>'CapEx (2014 Dollars discount)'!AD12*(1+$D$2)^AD$6</f>
        <v>0</v>
      </c>
      <c r="AE14" s="340">
        <f>'CapEx (2014 Dollars discount)'!AE12*(1+$D$2)^AE$6</f>
        <v>0</v>
      </c>
      <c r="AF14" s="340">
        <f t="shared" si="0"/>
        <v>0</v>
      </c>
      <c r="AG14" s="570" t="s">
        <v>303</v>
      </c>
      <c r="AI14" s="570" t="s">
        <v>315</v>
      </c>
      <c r="AJ14" s="570">
        <v>10</v>
      </c>
      <c r="AK14" s="570" t="s">
        <v>14</v>
      </c>
      <c r="AL14" s="570" t="s">
        <v>316</v>
      </c>
      <c r="AM14" s="570" t="s">
        <v>319</v>
      </c>
      <c r="AN14" s="570" t="s">
        <v>319</v>
      </c>
    </row>
    <row r="15" spans="1:41" x14ac:dyDescent="0.25">
      <c r="A15" s="546"/>
      <c r="B15" s="341">
        <v>2026</v>
      </c>
      <c r="C15" s="352" t="s">
        <v>323</v>
      </c>
      <c r="D15" s="341" t="s">
        <v>355</v>
      </c>
      <c r="E15" s="342"/>
      <c r="F15" s="440">
        <f>'CapEx (2014 Dollars discount)'!F13*(1+$D$2)^F$6</f>
        <v>0.17199999999999999</v>
      </c>
      <c r="G15" s="440">
        <f>'CapEx (Original Dollars)'!G13</f>
        <v>0.17899999999999999</v>
      </c>
      <c r="H15" s="440">
        <f>'CapEx (Original Dollars)'!H13</f>
        <v>8.5705199999999999E-3</v>
      </c>
      <c r="I15" s="440">
        <f>'CapEx (Original Dollars)'!I13</f>
        <v>0</v>
      </c>
      <c r="J15" s="342">
        <f>'CapEx (2014 Dollars discount)'!J13*(1+$D$2)^J$6</f>
        <v>0</v>
      </c>
      <c r="K15" s="342">
        <f>'CapEx (2014 Dollars discount)'!K13*(1+$D$2)^K$6</f>
        <v>0</v>
      </c>
      <c r="L15" s="342">
        <f>'CapEx (2014 Dollars discount)'!L13*(1+$D$2)^L$6</f>
        <v>0</v>
      </c>
      <c r="M15" s="342">
        <f>'CapEx (2014 Dollars discount)'!M13*(1+$D$2)^M$6</f>
        <v>0</v>
      </c>
      <c r="N15" s="342">
        <f>'CapEx (2014 Dollars discount)'!N13*(1+$D$2)^N$6</f>
        <v>0</v>
      </c>
      <c r="O15" s="342">
        <f>'CapEx (2014 Dollars discount)'!O13*(1+$D$2)^O$6</f>
        <v>0</v>
      </c>
      <c r="P15" s="342">
        <f>'CapEx (2014 Dollars discount)'!P13*(1+$D$2)^P$6</f>
        <v>0</v>
      </c>
      <c r="Q15" s="534">
        <f>'CapEx (2014 Dollars discount)'!Q13*(1+$D$2)^Q$6</f>
        <v>0</v>
      </c>
      <c r="R15" s="538">
        <f>'CapEx (2014 Dollars discount)'!R13*(1+$D$2)^R$6</f>
        <v>0</v>
      </c>
      <c r="S15" s="538">
        <f>'CapEx (Original Dollars)'!S13</f>
        <v>0</v>
      </c>
      <c r="T15" s="538">
        <f>'CapEx (Original Dollars)'!T13</f>
        <v>0</v>
      </c>
      <c r="U15" s="538">
        <f>'CapEx (2014 Dollars discount)'!U13*(1+$D$2)^U$6</f>
        <v>0</v>
      </c>
      <c r="V15" s="538">
        <f>'CapEx (2014 Dollars discount)'!V13*(1+$D$2)^V$6</f>
        <v>0</v>
      </c>
      <c r="W15" s="538">
        <f>'CapEx (Original Dollars)'!W13</f>
        <v>0</v>
      </c>
      <c r="X15" s="538">
        <f>'CapEx (Original Dollars)'!X13</f>
        <v>0</v>
      </c>
      <c r="Y15" s="538">
        <f>'CapEx (Original Dollars)'!Y13</f>
        <v>0</v>
      </c>
      <c r="Z15" s="534">
        <f>'CapEx (2014 Dollars discount)'!Z13*(1+$D$2)^Z$6</f>
        <v>0</v>
      </c>
      <c r="AA15" s="534">
        <f>'CapEx (2014 Dollars discount)'!AA13*(1+$D$2)^AA$6</f>
        <v>0</v>
      </c>
      <c r="AB15" s="342">
        <f>'CapEx (2014 Dollars discount)'!AB13*(1+$D$2)^AB$6</f>
        <v>0</v>
      </c>
      <c r="AC15" s="342">
        <f>'CapEx (2014 Dollars discount)'!AC13*(1+$D$2)^AC$6</f>
        <v>0</v>
      </c>
      <c r="AD15" s="342">
        <f>'CapEx (2014 Dollars discount)'!AD13*(1+$D$2)^AD$6</f>
        <v>0</v>
      </c>
      <c r="AE15" s="342">
        <f>'CapEx (2014 Dollars discount)'!AE13*(1+$D$2)^AE$6</f>
        <v>0</v>
      </c>
      <c r="AF15" s="340">
        <f t="shared" si="0"/>
        <v>0.35957052</v>
      </c>
      <c r="AG15" s="571"/>
      <c r="AI15" s="571"/>
      <c r="AJ15" s="571"/>
      <c r="AK15" s="571"/>
      <c r="AL15" s="571"/>
      <c r="AM15" s="571"/>
      <c r="AN15" s="571"/>
    </row>
    <row r="16" spans="1:41" x14ac:dyDescent="0.25">
      <c r="A16" s="543"/>
      <c r="B16" s="341">
        <v>2026</v>
      </c>
      <c r="C16" s="399" t="s">
        <v>353</v>
      </c>
      <c r="D16" s="341" t="s">
        <v>354</v>
      </c>
      <c r="E16" s="342"/>
      <c r="F16" s="440">
        <f>'CapEx (Original Dollars)'!F14</f>
        <v>0.76200000000000001</v>
      </c>
      <c r="G16" s="440">
        <f>'CapEx (Original Dollars)'!G14</f>
        <v>2.5979999999999999</v>
      </c>
      <c r="H16" s="440">
        <f>'CapEx (Original Dollars)'!H14</f>
        <v>1.5324867</v>
      </c>
      <c r="I16" s="440">
        <f>'CapEx (Original Dollars)'!I14</f>
        <v>0.6</v>
      </c>
      <c r="J16" s="342">
        <f>'CapEx (2014 Dollars discount)'!J14*(1+$D$2)^J$6</f>
        <v>0</v>
      </c>
      <c r="K16" s="342">
        <f>'CapEx (2014 Dollars discount)'!K14*(1+$D$2)^K$6</f>
        <v>0</v>
      </c>
      <c r="L16" s="342">
        <f>'CapEx (2014 Dollars discount)'!L14*(1+$D$2)^L$6</f>
        <v>0</v>
      </c>
      <c r="M16" s="342">
        <f>'CapEx (2014 Dollars discount)'!M14*(1+$D$2)^M$6</f>
        <v>0</v>
      </c>
      <c r="N16" s="342">
        <f>'CapEx (2014 Dollars discount)'!N14*(1+$D$2)^N$6</f>
        <v>0</v>
      </c>
      <c r="O16" s="342">
        <f>'CapEx (2014 Dollars discount)'!O14*(1+$D$2)^O$6</f>
        <v>0</v>
      </c>
      <c r="P16" s="342">
        <f>'CapEx (2014 Dollars discount)'!P14*(1+$D$2)^P$6</f>
        <v>0</v>
      </c>
      <c r="Q16" s="534">
        <f>'CapEx (2014 Dollars discount)'!Q14*(1+$D$2)^Q$6</f>
        <v>0</v>
      </c>
      <c r="R16" s="538">
        <f>'CapEx (Original Dollars)'!R14</f>
        <v>0</v>
      </c>
      <c r="S16" s="538">
        <f>'CapEx (Original Dollars)'!S14</f>
        <v>0</v>
      </c>
      <c r="T16" s="538">
        <f>'CapEx (Original Dollars)'!T14</f>
        <v>0</v>
      </c>
      <c r="U16" s="538">
        <f>'CapEx (Original Dollars)'!U14</f>
        <v>0</v>
      </c>
      <c r="V16" s="538">
        <f>'CapEx (Original Dollars)'!V14</f>
        <v>0</v>
      </c>
      <c r="W16" s="538">
        <f>'CapEx (Original Dollars)'!W14</f>
        <v>0</v>
      </c>
      <c r="X16" s="538">
        <f>'CapEx (Original Dollars)'!X14</f>
        <v>0</v>
      </c>
      <c r="Y16" s="538">
        <f>'CapEx (Original Dollars)'!Y14</f>
        <v>0</v>
      </c>
      <c r="Z16" s="534">
        <f>'CapEx (2014 Dollars discount)'!Z14*(1+$D$2)^Z$6</f>
        <v>0</v>
      </c>
      <c r="AA16" s="534">
        <f>'CapEx (2014 Dollars discount)'!AA14*(1+$D$2)^AA$6</f>
        <v>0</v>
      </c>
      <c r="AB16" s="342">
        <f>'CapEx (2014 Dollars discount)'!AB14*(1+$D$2)^AB$6</f>
        <v>0</v>
      </c>
      <c r="AC16" s="342">
        <f>'CapEx (2014 Dollars discount)'!AC14*(1+$D$2)^AC$6</f>
        <v>0</v>
      </c>
      <c r="AD16" s="342">
        <f>'CapEx (2014 Dollars discount)'!AD14*(1+$D$2)^AD$6</f>
        <v>0</v>
      </c>
      <c r="AE16" s="342">
        <f>'CapEx (2014 Dollars discount)'!AE14*(1+$D$2)^AE$6</f>
        <v>0</v>
      </c>
      <c r="AF16" s="340">
        <f t="shared" si="0"/>
        <v>5.4924866999999997</v>
      </c>
      <c r="AG16" s="398"/>
      <c r="AI16" s="398"/>
      <c r="AJ16" s="398"/>
      <c r="AK16" s="398"/>
      <c r="AL16" s="398"/>
      <c r="AM16" s="398"/>
      <c r="AN16" s="398"/>
    </row>
    <row r="17" spans="1:40" s="336" customFormat="1" x14ac:dyDescent="0.25">
      <c r="A17" s="343"/>
      <c r="C17" s="350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536"/>
      <c r="R17" s="536"/>
      <c r="S17" s="536"/>
      <c r="T17" s="536"/>
      <c r="U17" s="536"/>
      <c r="V17" s="536"/>
      <c r="W17" s="536"/>
      <c r="X17" s="536"/>
      <c r="Y17" s="536"/>
      <c r="Z17" s="536"/>
      <c r="AA17" s="536"/>
      <c r="AB17" s="337"/>
      <c r="AC17" s="337"/>
      <c r="AD17" s="337"/>
      <c r="AE17" s="337"/>
      <c r="AF17" s="337"/>
      <c r="AG17" s="338"/>
      <c r="AI17" s="338"/>
      <c r="AJ17" s="338"/>
      <c r="AK17" s="338"/>
      <c r="AL17" s="338"/>
      <c r="AM17" s="338"/>
      <c r="AN17" s="338"/>
    </row>
    <row r="18" spans="1:40" ht="15" customHeight="1" x14ac:dyDescent="0.25">
      <c r="A18" s="542" t="s">
        <v>81</v>
      </c>
      <c r="B18" s="339">
        <v>2017</v>
      </c>
      <c r="C18" s="351" t="s">
        <v>324</v>
      </c>
      <c r="D18" s="339" t="s">
        <v>83</v>
      </c>
      <c r="E18" s="340">
        <f>'CapEx (2014 Dollars discount)'!E16*(1+$D$2)^E$6</f>
        <v>0</v>
      </c>
      <c r="F18" s="340">
        <f>'CapEx (2014 Dollars discount)'!F16*(1+$D$2)^F$5</f>
        <v>43.26</v>
      </c>
      <c r="G18" s="340">
        <f>'CapEx (2014 Dollars discount)'!G16*(1+$D$2)^G$5</f>
        <v>74.262999999999991</v>
      </c>
      <c r="H18" s="340">
        <f>'CapEx (2014 Dollars discount)'!H16*(1+$D$2)^H$5</f>
        <v>30.596356</v>
      </c>
      <c r="I18" s="340">
        <f>'CapEx (2014 Dollars discount)'!I16*(1+$D$2)^I$5</f>
        <v>0</v>
      </c>
      <c r="J18" s="340">
        <f>'CapEx (2014 Dollars discount)'!J16*(1+$D$2)^J$5</f>
        <v>0</v>
      </c>
      <c r="K18" s="340">
        <f>'CapEx (2014 Dollars discount)'!K16*(1+$D$2)^K$5</f>
        <v>0</v>
      </c>
      <c r="L18" s="340">
        <f>'CapEx (2014 Dollars discount)'!L16*(1+$D$2)^L$5</f>
        <v>0</v>
      </c>
      <c r="M18" s="340">
        <f>'CapEx (2014 Dollars discount)'!M16*(1+$D$2)^M$5</f>
        <v>0</v>
      </c>
      <c r="N18" s="340">
        <f>'CapEx (2014 Dollars discount)'!N16*(1+$D$2)^N$5</f>
        <v>0</v>
      </c>
      <c r="O18" s="340">
        <f>'CapEx (2014 Dollars discount)'!O16*(1+$D$2)^O$5</f>
        <v>0</v>
      </c>
      <c r="P18" s="340">
        <f>'CapEx (2014 Dollars discount)'!P16*(1+$D$2)^P$5</f>
        <v>0</v>
      </c>
      <c r="Q18" s="537">
        <f>'CapEx (2014 Dollars discount)'!Q16*(1+$D$2)^Q$5</f>
        <v>0</v>
      </c>
      <c r="R18" s="537">
        <f>'CapEx (2014 Dollars discount)'!R16*(1+$D$2)^R$5</f>
        <v>0</v>
      </c>
      <c r="S18" s="537">
        <f>'CapEx (2014 Dollars discount)'!S16*(1+$D$2)^S$5</f>
        <v>0</v>
      </c>
      <c r="T18" s="537">
        <f>'CapEx (2014 Dollars discount)'!T16*(1+$D$2)^T$5</f>
        <v>0</v>
      </c>
      <c r="U18" s="537">
        <f>'CapEx (2014 Dollars discount)'!U16*(1+$D$2)^U$6</f>
        <v>0</v>
      </c>
      <c r="V18" s="537">
        <f>'CapEx (2014 Dollars discount)'!V16*(1+$D$2)^V$5</f>
        <v>0</v>
      </c>
      <c r="W18" s="537">
        <f>'CapEx (2014 Dollars discount)'!W16*(1+$D$2)^W$5</f>
        <v>0</v>
      </c>
      <c r="X18" s="537">
        <f>'CapEx (2014 Dollars discount)'!X16*(1+$D$2)^X$5</f>
        <v>0</v>
      </c>
      <c r="Y18" s="537">
        <f>'CapEx (2014 Dollars discount)'!Y16*(1+$D$2)^Y$5</f>
        <v>0</v>
      </c>
      <c r="Z18" s="537">
        <f>'CapEx (2014 Dollars discount)'!Z16*(1+$D$2)^Z$5</f>
        <v>0</v>
      </c>
      <c r="AA18" s="537">
        <f>'CapEx (2014 Dollars discount)'!AA16*(1+$D$2)^AA$5</f>
        <v>0</v>
      </c>
      <c r="AB18" s="340">
        <f>'CapEx (2014 Dollars discount)'!AB16*(1+$D$2)^AB$5</f>
        <v>0</v>
      </c>
      <c r="AC18" s="340">
        <f>'CapEx (2014 Dollars discount)'!AC16*(1+$D$2)^AC$5</f>
        <v>0</v>
      </c>
      <c r="AD18" s="340">
        <f>'CapEx (2014 Dollars discount)'!AD16*(1+$D$2)^AD$5</f>
        <v>0</v>
      </c>
      <c r="AE18" s="340">
        <f>'CapEx (2014 Dollars discount)'!AE16*(1+$D$2)^AE$5</f>
        <v>0</v>
      </c>
      <c r="AF18" s="340">
        <f t="shared" si="0"/>
        <v>148.11935599999998</v>
      </c>
      <c r="AG18" s="566" t="s">
        <v>305</v>
      </c>
      <c r="AI18" s="566" t="s">
        <v>315</v>
      </c>
      <c r="AJ18" s="566">
        <v>50</v>
      </c>
      <c r="AK18" s="566" t="s">
        <v>4</v>
      </c>
      <c r="AL18" s="566" t="s">
        <v>317</v>
      </c>
      <c r="AM18" s="566" t="s">
        <v>319</v>
      </c>
      <c r="AN18" s="566" t="s">
        <v>319</v>
      </c>
    </row>
    <row r="19" spans="1:40" x14ac:dyDescent="0.25">
      <c r="A19" s="546"/>
      <c r="B19" s="341">
        <v>2026</v>
      </c>
      <c r="C19" s="352" t="s">
        <v>324</v>
      </c>
      <c r="D19" s="515" t="s">
        <v>83</v>
      </c>
      <c r="E19" s="342">
        <f>'CapEx (2014 Dollars discount)'!E17*(1+$D$2)^E$5</f>
        <v>0</v>
      </c>
      <c r="F19" s="342">
        <f>'CapEx (2014 Dollars discount)'!F17*(1+$D$2)^F$5</f>
        <v>0</v>
      </c>
      <c r="G19" s="342">
        <f>'CapEx (2014 Dollars discount)'!G17*(1+$D$2)^G$5</f>
        <v>0</v>
      </c>
      <c r="H19" s="342">
        <f>'CapEx (2014 Dollars discount)'!H17*(1+$D$2)^H$5</f>
        <v>0</v>
      </c>
      <c r="I19" s="342">
        <f>'CapEx (2014 Dollars discount)'!I17*(1+$D$2)^I$5</f>
        <v>0</v>
      </c>
      <c r="J19" s="342">
        <f>'CapEx (2014 Dollars discount)'!J17*(1+$D$2)^J$5</f>
        <v>0</v>
      </c>
      <c r="K19" s="342">
        <f>'CapEx (2014 Dollars discount)'!K17*(1+$D$2)^K$5</f>
        <v>0</v>
      </c>
      <c r="L19" s="342">
        <f>'CapEx (2014 Dollars discount)'!L17*(1+$D$2)^L$5</f>
        <v>0</v>
      </c>
      <c r="M19" s="342">
        <f>'CapEx (2014 Dollars discount)'!M17*(1+$D$2)^M$5</f>
        <v>0</v>
      </c>
      <c r="N19" s="342">
        <f>'CapEx (2014 Dollars discount)'!N17*(1+$D$2)^N$5</f>
        <v>0</v>
      </c>
      <c r="O19" s="342">
        <f>'CapEx (2014 Dollars discount)'!O17*(1+$D$2)^O$7</f>
        <v>50.150196454217998</v>
      </c>
      <c r="P19" s="342">
        <f>'CapEx (2014 Dollars discount)'!P17*(1+$D$2)^P$7</f>
        <v>86.091170579740904</v>
      </c>
      <c r="Q19" s="534">
        <f>'CapEx (2014 Dollars discount)'!Q17*(1+$D$2)^Q$7</f>
        <v>35.469562278853246</v>
      </c>
      <c r="R19" s="534">
        <f>'CapEx (2014 Dollars discount)'!R17*(1+$D$2)^R$5</f>
        <v>0</v>
      </c>
      <c r="S19" s="534">
        <f>'CapEx (2014 Dollars discount)'!S17*(1+$D$2)^S$5</f>
        <v>0</v>
      </c>
      <c r="T19" s="534">
        <f>'CapEx (2014 Dollars discount)'!T17*(1+$D$2)^T$5</f>
        <v>0</v>
      </c>
      <c r="U19" s="534">
        <f>'CapEx (2014 Dollars discount)'!U17*(1+$D$2)^U$5</f>
        <v>0</v>
      </c>
      <c r="V19" s="534">
        <f>'CapEx (2014 Dollars discount)'!V17*(1+$D$2)^V$5</f>
        <v>0</v>
      </c>
      <c r="W19" s="534">
        <f>'CapEx (2014 Dollars discount)'!W17*(1+$D$2)^W$5</f>
        <v>0</v>
      </c>
      <c r="X19" s="534">
        <f>'CapEx (2014 Dollars discount)'!X17*(1+$D$2)^X$5</f>
        <v>0</v>
      </c>
      <c r="Y19" s="534">
        <f>'CapEx (2014 Dollars discount)'!Y17*(1+$D$2)^Y$5</f>
        <v>0</v>
      </c>
      <c r="Z19" s="534">
        <f>'CapEx (2014 Dollars discount)'!Z17*(1+$D$2)^Z$5</f>
        <v>0</v>
      </c>
      <c r="AA19" s="534">
        <f>'CapEx (2014 Dollars discount)'!AA17*(1+$D$2)^AA$5</f>
        <v>0</v>
      </c>
      <c r="AB19" s="342">
        <f>'CapEx (2014 Dollars discount)'!AB17*(1+$D$2)^AB$5</f>
        <v>0</v>
      </c>
      <c r="AC19" s="342">
        <f>'CapEx (2014 Dollars discount)'!AC17*(1+$D$2)^AC$5</f>
        <v>0</v>
      </c>
      <c r="AD19" s="342">
        <f>'CapEx (2014 Dollars discount)'!AD17*(1+$D$2)^AD$5</f>
        <v>0</v>
      </c>
      <c r="AE19" s="342">
        <f>'CapEx (2014 Dollars discount)'!AE17*(1+$D$2)^AE$7</f>
        <v>0</v>
      </c>
      <c r="AF19" s="340">
        <f t="shared" si="0"/>
        <v>171.71092931281214</v>
      </c>
      <c r="AG19" s="567"/>
      <c r="AI19" s="567"/>
      <c r="AJ19" s="567"/>
      <c r="AK19" s="567"/>
      <c r="AL19" s="567"/>
      <c r="AM19" s="567"/>
      <c r="AN19" s="567"/>
    </row>
    <row r="20" spans="1:40" s="336" customFormat="1" x14ac:dyDescent="0.25">
      <c r="A20" s="546"/>
      <c r="C20" s="350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536"/>
      <c r="R20" s="536"/>
      <c r="S20" s="536"/>
      <c r="T20" s="536"/>
      <c r="U20" s="536"/>
      <c r="V20" s="536"/>
      <c r="W20" s="536"/>
      <c r="X20" s="536"/>
      <c r="Y20" s="536"/>
      <c r="Z20" s="536"/>
      <c r="AA20" s="536"/>
      <c r="AB20" s="337"/>
      <c r="AC20" s="337"/>
      <c r="AD20" s="337"/>
      <c r="AE20" s="337"/>
      <c r="AF20" s="337"/>
      <c r="AG20" s="338"/>
      <c r="AI20" s="338"/>
      <c r="AJ20" s="338"/>
      <c r="AK20" s="338"/>
      <c r="AL20" s="338"/>
      <c r="AM20" s="338"/>
      <c r="AN20" s="338"/>
    </row>
    <row r="21" spans="1:40" ht="15" customHeight="1" x14ac:dyDescent="0.25">
      <c r="A21" s="546"/>
      <c r="B21" s="339">
        <v>2017</v>
      </c>
      <c r="C21" s="351" t="s">
        <v>325</v>
      </c>
      <c r="D21" s="339" t="s">
        <v>351</v>
      </c>
      <c r="E21" s="340">
        <f>'CapEx (2014 Dollars discount)'!E19*(1+$D$2)^E$5</f>
        <v>0</v>
      </c>
      <c r="F21" s="340">
        <f>'CapEx (2014 Dollars discount)'!F19*(1+$D$2)^F$5</f>
        <v>2.472</v>
      </c>
      <c r="G21" s="340">
        <f>'CapEx (2014 Dollars discount)'!G19*(1+$D$2)^G$5</f>
        <v>0.63653999999999999</v>
      </c>
      <c r="H21" s="340">
        <f>'CapEx (2014 Dollars discount)'!H19*(1+$D$2)^H$5</f>
        <v>0</v>
      </c>
      <c r="I21" s="340">
        <f>'CapEx (2014 Dollars discount)'!I19*(1+$D$2)^I$5</f>
        <v>0</v>
      </c>
      <c r="J21" s="340">
        <f>'CapEx (2014 Dollars discount)'!J19*(1+$D$2)^J$5</f>
        <v>0</v>
      </c>
      <c r="K21" s="340">
        <f>'CapEx (2014 Dollars discount)'!K19*(1+$D$2)^K$5</f>
        <v>0</v>
      </c>
      <c r="L21" s="340">
        <f>'CapEx (2014 Dollars discount)'!L19*(1+$D$2)^L$5</f>
        <v>0</v>
      </c>
      <c r="M21" s="340">
        <f>'CapEx (2014 Dollars discount)'!M19*(1+$D$2)^M$5</f>
        <v>0</v>
      </c>
      <c r="N21" s="340">
        <f>'CapEx (2014 Dollars discount)'!N19*(1+$D$2)^N$5</f>
        <v>0</v>
      </c>
      <c r="O21" s="340">
        <f>'CapEx (2014 Dollars discount)'!O19*(1+$D$2)^O$5</f>
        <v>0</v>
      </c>
      <c r="P21" s="340">
        <f>'CapEx (2014 Dollars discount)'!P19*(1+$D$2)^P$5</f>
        <v>0</v>
      </c>
      <c r="Q21" s="537">
        <f>'CapEx (2014 Dollars discount)'!Q19*(1+$D$2)^Q$5</f>
        <v>0</v>
      </c>
      <c r="R21" s="537">
        <f>'CapEx (2014 Dollars discount)'!R19*(1+$D$2)^R$5</f>
        <v>0</v>
      </c>
      <c r="S21" s="537">
        <f>'CapEx (2014 Dollars discount)'!S19*(1+$D$2)^S$5</f>
        <v>0</v>
      </c>
      <c r="T21" s="537">
        <f>'CapEx (2014 Dollars discount)'!T19*(1+$D$2)^T$5</f>
        <v>0</v>
      </c>
      <c r="U21" s="537">
        <f>'CapEx (2014 Dollars discount)'!U19*(1+$D$2)^U$5</f>
        <v>0</v>
      </c>
      <c r="V21" s="537">
        <f>'CapEx (2014 Dollars discount)'!V19*(1+$D$2)^V$5</f>
        <v>0</v>
      </c>
      <c r="W21" s="537">
        <f>'CapEx (2014 Dollars discount)'!W19*(1+$D$2)^W$5</f>
        <v>0</v>
      </c>
      <c r="X21" s="537">
        <f>'CapEx (2014 Dollars discount)'!X19*(1+$D$2)^X$5</f>
        <v>0</v>
      </c>
      <c r="Y21" s="537">
        <f>'CapEx (2014 Dollars discount)'!Y19*(1+$D$2)^Y$5</f>
        <v>0</v>
      </c>
      <c r="Z21" s="537">
        <f>'CapEx (2014 Dollars discount)'!Z19*(1+$D$2)^Z$5</f>
        <v>0</v>
      </c>
      <c r="AA21" s="537">
        <f>'CapEx (2014 Dollars discount)'!AA19*(1+$D$2)^AA$5</f>
        <v>0</v>
      </c>
      <c r="AB21" s="340">
        <f>'CapEx (2014 Dollars discount)'!AB19*(1+$D$2)^AB$5</f>
        <v>0</v>
      </c>
      <c r="AC21" s="340">
        <f>'CapEx (2014 Dollars discount)'!AC19*(1+$D$2)^AC$5</f>
        <v>0</v>
      </c>
      <c r="AD21" s="340">
        <f>'CapEx (2014 Dollars discount)'!AD19*(1+$D$2)^AD$5</f>
        <v>0</v>
      </c>
      <c r="AE21" s="340">
        <f>'CapEx (2014 Dollars discount)'!AE19*(1+$D$2)^AE$5</f>
        <v>0</v>
      </c>
      <c r="AF21" s="340">
        <f t="shared" si="0"/>
        <v>3.1085400000000001</v>
      </c>
      <c r="AG21" s="573" t="s">
        <v>306</v>
      </c>
      <c r="AI21" s="573" t="s">
        <v>315</v>
      </c>
      <c r="AJ21" s="573">
        <v>50</v>
      </c>
      <c r="AK21" s="573" t="s">
        <v>4</v>
      </c>
      <c r="AL21" s="573" t="s">
        <v>317</v>
      </c>
      <c r="AM21" s="573" t="s">
        <v>319</v>
      </c>
      <c r="AN21" s="573" t="s">
        <v>318</v>
      </c>
    </row>
    <row r="22" spans="1:40" x14ac:dyDescent="0.25">
      <c r="A22" s="546"/>
      <c r="B22" s="341">
        <v>2026</v>
      </c>
      <c r="C22" s="352" t="s">
        <v>325</v>
      </c>
      <c r="D22" s="341" t="s">
        <v>351</v>
      </c>
      <c r="E22" s="342">
        <f>'CapEx (2014 Dollars discount)'!E20*(1+$D$2)^E$5</f>
        <v>0</v>
      </c>
      <c r="F22" s="342">
        <f>'CapEx (2014 Dollars discount)'!F20*(1+$D$2)^F$5</f>
        <v>2.472</v>
      </c>
      <c r="G22" s="342">
        <f>'CapEx (2014 Dollars discount)'!G20*(1+$D$2)^G$5</f>
        <v>0.63653999999999999</v>
      </c>
      <c r="H22" s="342">
        <f>'CapEx (2014 Dollars discount)'!H20*(1+$D$2)^H$5</f>
        <v>0</v>
      </c>
      <c r="I22" s="342">
        <f>'CapEx (2014 Dollars discount)'!I20*(1+$D$2)^I$5</f>
        <v>0</v>
      </c>
      <c r="J22" s="342">
        <f>'CapEx (2014 Dollars discount)'!J20*(1+$D$2)^J$5</f>
        <v>0</v>
      </c>
      <c r="K22" s="342">
        <f>'CapEx (2014 Dollars discount)'!K20*(1+$D$2)^K$5</f>
        <v>0</v>
      </c>
      <c r="L22" s="342">
        <f>'CapEx (2014 Dollars discount)'!L20*(1+$D$2)^L$5</f>
        <v>0</v>
      </c>
      <c r="M22" s="342">
        <f>'CapEx (2014 Dollars discount)'!M20*(1+$D$2)^M$5</f>
        <v>0</v>
      </c>
      <c r="N22" s="342">
        <f>'CapEx (2014 Dollars discount)'!N20*(1+$D$2)^N$5</f>
        <v>0</v>
      </c>
      <c r="O22" s="342">
        <f>'CapEx (2014 Dollars discount)'!O20*(1+$D$2)^O$5</f>
        <v>0</v>
      </c>
      <c r="P22" s="342">
        <f>'CapEx (2014 Dollars discount)'!P20*(1+$D$2)^P$5</f>
        <v>0</v>
      </c>
      <c r="Q22" s="342">
        <f>'CapEx (2014 Dollars discount)'!Q20*(1+$D$2)^Q$5</f>
        <v>0</v>
      </c>
      <c r="R22" s="342">
        <f>'CapEx (2014 Dollars discount)'!R20*(1+$D$2)^R$5</f>
        <v>0</v>
      </c>
      <c r="S22" s="342">
        <f>'CapEx (2014 Dollars discount)'!S20*(1+$D$2)^S$5</f>
        <v>0</v>
      </c>
      <c r="T22" s="342">
        <f>'CapEx (2014 Dollars discount)'!T20*(1+$D$2)^T$5</f>
        <v>0</v>
      </c>
      <c r="U22" s="342">
        <f>'CapEx (2014 Dollars discount)'!U20*(1+$D$2)^U$5</f>
        <v>0</v>
      </c>
      <c r="V22" s="342">
        <f>'CapEx (2014 Dollars discount)'!V20*(1+$D$2)^V$5</f>
        <v>0</v>
      </c>
      <c r="W22" s="342">
        <f>'CapEx (2014 Dollars discount)'!W20*(1+$D$2)^W$5</f>
        <v>0</v>
      </c>
      <c r="X22" s="342">
        <f>'CapEx (2014 Dollars discount)'!X20*(1+$D$2)^X$5</f>
        <v>0</v>
      </c>
      <c r="Y22" s="342">
        <f>'CapEx (2014 Dollars discount)'!Y20*(1+$D$2)^Y$5</f>
        <v>0</v>
      </c>
      <c r="Z22" s="342">
        <f>'CapEx (2014 Dollars discount)'!Z20*(1+$D$2)^Z$5</f>
        <v>0</v>
      </c>
      <c r="AA22" s="342">
        <f>'CapEx (2014 Dollars discount)'!AA20*(1+$D$2)^AA$5</f>
        <v>0</v>
      </c>
      <c r="AB22" s="342">
        <f>'CapEx (2014 Dollars discount)'!AB20*(1+$D$2)^AB$5</f>
        <v>0</v>
      </c>
      <c r="AC22" s="342">
        <f>'CapEx (2014 Dollars discount)'!AC20*(1+$D$2)^AC$5</f>
        <v>0</v>
      </c>
      <c r="AD22" s="342">
        <f>'CapEx (2014 Dollars discount)'!AD20*(1+$D$2)^AD$5</f>
        <v>0</v>
      </c>
      <c r="AE22" s="342">
        <f>'CapEx (2014 Dollars discount)'!AE20*(1+$D$2)^AE$5</f>
        <v>0</v>
      </c>
      <c r="AF22" s="340">
        <f t="shared" si="0"/>
        <v>3.1085400000000001</v>
      </c>
      <c r="AG22" s="574"/>
      <c r="AI22" s="574"/>
      <c r="AJ22" s="574"/>
      <c r="AK22" s="574"/>
      <c r="AL22" s="574"/>
      <c r="AM22" s="574"/>
      <c r="AN22" s="574"/>
    </row>
    <row r="23" spans="1:40" s="336" customFormat="1" x14ac:dyDescent="0.25">
      <c r="A23" s="546"/>
      <c r="C23" s="350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8"/>
      <c r="AI23" s="338"/>
      <c r="AJ23" s="338"/>
      <c r="AK23" s="338"/>
      <c r="AL23" s="338"/>
      <c r="AM23" s="338"/>
      <c r="AN23" s="338"/>
    </row>
    <row r="24" spans="1:40" ht="15" customHeight="1" x14ac:dyDescent="0.25">
      <c r="A24" s="546"/>
      <c r="B24" s="339">
        <v>2017</v>
      </c>
      <c r="C24" s="351" t="s">
        <v>326</v>
      </c>
      <c r="D24" s="339" t="s">
        <v>82</v>
      </c>
      <c r="E24" s="340">
        <f>'CapEx (2014 Dollars discount)'!E22*(1+$D$2)^E$6</f>
        <v>0</v>
      </c>
      <c r="F24" s="340">
        <f>'CapEx (2014 Dollars discount)'!F22*(1+$D$2)^F$5</f>
        <v>1.8540000000000001</v>
      </c>
      <c r="G24" s="340">
        <f>'CapEx (2014 Dollars discount)'!G22*(1+$D$2)^G$5</f>
        <v>0.63653999999999999</v>
      </c>
      <c r="H24" s="340">
        <f>'CapEx (2014 Dollars discount)'!H22*(1+$D$2)^H$5</f>
        <v>0</v>
      </c>
      <c r="I24" s="340">
        <f>'CapEx (2014 Dollars discount)'!I22*(1+$D$2)^I$5</f>
        <v>0</v>
      </c>
      <c r="J24" s="340">
        <f>'CapEx (2014 Dollars discount)'!J22*(1+$D$2)^J$5</f>
        <v>0</v>
      </c>
      <c r="K24" s="340">
        <f>'CapEx (2014 Dollars discount)'!K22*(1+$D$2)^K$5</f>
        <v>0</v>
      </c>
      <c r="L24" s="340">
        <f>'CapEx (2014 Dollars discount)'!L22*(1+$D$2)^L$5</f>
        <v>0</v>
      </c>
      <c r="M24" s="340">
        <f>'CapEx (2014 Dollars discount)'!M22*(1+$D$2)^M$5</f>
        <v>0</v>
      </c>
      <c r="N24" s="340">
        <f>'CapEx (2014 Dollars discount)'!N22*(1+$D$2)^N$5</f>
        <v>0</v>
      </c>
      <c r="O24" s="340">
        <f>'CapEx (2014 Dollars discount)'!O22*(1+$D$2)^O$5</f>
        <v>0</v>
      </c>
      <c r="P24" s="340">
        <f>'CapEx (2014 Dollars discount)'!P22*(1+$D$2)^P$5</f>
        <v>0</v>
      </c>
      <c r="Q24" s="340">
        <f>'CapEx (2014 Dollars discount)'!Q22*(1+$D$2)^Q$5</f>
        <v>0</v>
      </c>
      <c r="R24" s="340">
        <f>'CapEx (2014 Dollars discount)'!R22*(1+$D$2)^R$5</f>
        <v>0</v>
      </c>
      <c r="S24" s="340">
        <f>'CapEx (2014 Dollars discount)'!S22*(1+$D$2)^S$5</f>
        <v>0</v>
      </c>
      <c r="T24" s="340">
        <f>'CapEx (2014 Dollars discount)'!T22*(1+$D$2)^T$5</f>
        <v>0</v>
      </c>
      <c r="U24" s="340">
        <f>'CapEx (2014 Dollars discount)'!U22*(1+$D$2)^U$6</f>
        <v>0</v>
      </c>
      <c r="V24" s="340">
        <f>'CapEx (2014 Dollars discount)'!V22*(1+$D$2)^V$5</f>
        <v>0</v>
      </c>
      <c r="W24" s="340">
        <f>'CapEx (2014 Dollars discount)'!W22*(1+$D$2)^W$5</f>
        <v>0</v>
      </c>
      <c r="X24" s="340">
        <f>'CapEx (2014 Dollars discount)'!X22*(1+$D$2)^X$5</f>
        <v>0</v>
      </c>
      <c r="Y24" s="340">
        <f>'CapEx (2014 Dollars discount)'!Y22*(1+$D$2)^Y$5</f>
        <v>0</v>
      </c>
      <c r="Z24" s="340">
        <f>'CapEx (2014 Dollars discount)'!Z22*(1+$D$2)^Z$5</f>
        <v>0</v>
      </c>
      <c r="AA24" s="340">
        <f>'CapEx (2014 Dollars discount)'!AA22*(1+$D$2)^AA$5</f>
        <v>0</v>
      </c>
      <c r="AB24" s="340">
        <f>'CapEx (2014 Dollars discount)'!AB22*(1+$D$2)^AB$5</f>
        <v>0</v>
      </c>
      <c r="AC24" s="340">
        <f>'CapEx (2014 Dollars discount)'!AC22*(1+$D$2)^AC$5</f>
        <v>0</v>
      </c>
      <c r="AD24" s="340">
        <f>'CapEx (2014 Dollars discount)'!AD22*(1+$D$2)^AD$5</f>
        <v>0</v>
      </c>
      <c r="AE24" s="340">
        <f>'CapEx (2014 Dollars discount)'!AE22*(1+$D$2)^AE$5</f>
        <v>0</v>
      </c>
      <c r="AF24" s="340">
        <f t="shared" si="0"/>
        <v>2.4905400000000002</v>
      </c>
      <c r="AG24" s="573" t="s">
        <v>306</v>
      </c>
      <c r="AI24" s="573" t="s">
        <v>315</v>
      </c>
      <c r="AJ24" s="573">
        <v>50</v>
      </c>
      <c r="AK24" s="573" t="s">
        <v>4</v>
      </c>
      <c r="AL24" s="573" t="s">
        <v>317</v>
      </c>
      <c r="AM24" s="573" t="s">
        <v>319</v>
      </c>
      <c r="AN24" s="573" t="s">
        <v>318</v>
      </c>
    </row>
    <row r="25" spans="1:40" x14ac:dyDescent="0.25">
      <c r="A25" s="546"/>
      <c r="B25" s="341">
        <v>2026</v>
      </c>
      <c r="C25" s="352" t="s">
        <v>326</v>
      </c>
      <c r="D25" s="341" t="s">
        <v>82</v>
      </c>
      <c r="E25" s="342">
        <f>'CapEx (2014 Dollars discount)'!E23*(1+$D$2)^E$5</f>
        <v>0</v>
      </c>
      <c r="F25" s="342">
        <f>'CapEx (2014 Dollars discount)'!F23*(1+$D$2)^F$5</f>
        <v>1.8540000000000001</v>
      </c>
      <c r="G25" s="342">
        <f>'CapEx (2014 Dollars discount)'!G23*(1+$D$2)^G$5</f>
        <v>0.63653999999999999</v>
      </c>
      <c r="H25" s="342">
        <f>'CapEx (2014 Dollars discount)'!H23*(1+$D$2)^H$5</f>
        <v>0</v>
      </c>
      <c r="I25" s="342">
        <f>'CapEx (2014 Dollars discount)'!I23*(1+$D$2)^I$5</f>
        <v>0</v>
      </c>
      <c r="J25" s="342">
        <f>'CapEx (2014 Dollars discount)'!J23*(1+$D$2)^J$5</f>
        <v>0</v>
      </c>
      <c r="K25" s="342">
        <f>'CapEx (2014 Dollars discount)'!K23*(1+$D$2)^K$5</f>
        <v>0</v>
      </c>
      <c r="L25" s="342">
        <f>'CapEx (2014 Dollars discount)'!L23*(1+$D$2)^L$5</f>
        <v>0</v>
      </c>
      <c r="M25" s="342">
        <f>'CapEx (2014 Dollars discount)'!M23*(1+$D$2)^M$5</f>
        <v>0</v>
      </c>
      <c r="N25" s="342">
        <f>'CapEx (2014 Dollars discount)'!N23*(1+$D$2)^N$5</f>
        <v>0</v>
      </c>
      <c r="O25" s="342">
        <f>'CapEx (2014 Dollars discount)'!O23*(1+$D$2)^O$5</f>
        <v>0</v>
      </c>
      <c r="P25" s="342">
        <f>'CapEx (2014 Dollars discount)'!P23*(1+$D$2)^P$5</f>
        <v>0</v>
      </c>
      <c r="Q25" s="342">
        <f>'CapEx (2014 Dollars discount)'!Q23*(1+$D$2)^Q$5</f>
        <v>0</v>
      </c>
      <c r="R25" s="342">
        <f>'CapEx (2014 Dollars discount)'!R23*(1+$D$2)^R$5</f>
        <v>0</v>
      </c>
      <c r="S25" s="342">
        <f>'CapEx (2014 Dollars discount)'!S23*(1+$D$2)^S$5</f>
        <v>0</v>
      </c>
      <c r="T25" s="342">
        <f>'CapEx (2014 Dollars discount)'!T23*(1+$D$2)^T$5</f>
        <v>0</v>
      </c>
      <c r="U25" s="342">
        <f>'CapEx (2014 Dollars discount)'!U23*(1+$D$2)^U$5</f>
        <v>0</v>
      </c>
      <c r="V25" s="342">
        <f>'CapEx (2014 Dollars discount)'!V23*(1+$D$2)^V$5</f>
        <v>0</v>
      </c>
      <c r="W25" s="342">
        <f>'CapEx (2014 Dollars discount)'!W23*(1+$D$2)^W$5</f>
        <v>0</v>
      </c>
      <c r="X25" s="342">
        <f>'CapEx (2014 Dollars discount)'!X23*(1+$D$2)^X$5</f>
        <v>0</v>
      </c>
      <c r="Y25" s="342">
        <f>'CapEx (2014 Dollars discount)'!Y23*(1+$D$2)^Y$5</f>
        <v>0</v>
      </c>
      <c r="Z25" s="342">
        <f>'CapEx (2014 Dollars discount)'!Z23*(1+$D$2)^Z$5</f>
        <v>0</v>
      </c>
      <c r="AA25" s="342">
        <f>'CapEx (2014 Dollars discount)'!AA23*(1+$D$2)^AA$5</f>
        <v>0</v>
      </c>
      <c r="AB25" s="342">
        <f>'CapEx (2014 Dollars discount)'!AB23*(1+$D$2)^AB$5</f>
        <v>0</v>
      </c>
      <c r="AC25" s="342">
        <f>'CapEx (2014 Dollars discount)'!AC23*(1+$D$2)^AC$5</f>
        <v>0</v>
      </c>
      <c r="AD25" s="342">
        <f>'CapEx (2014 Dollars discount)'!AD23*(1+$D$2)^AD$5</f>
        <v>0</v>
      </c>
      <c r="AE25" s="342">
        <f>'CapEx (2014 Dollars discount)'!AE23*(1+$D$2)^AE$5</f>
        <v>0</v>
      </c>
      <c r="AF25" s="340">
        <f t="shared" si="0"/>
        <v>2.4905400000000002</v>
      </c>
      <c r="AG25" s="574"/>
      <c r="AI25" s="574"/>
      <c r="AJ25" s="574"/>
      <c r="AK25" s="574"/>
      <c r="AL25" s="574"/>
      <c r="AM25" s="574"/>
      <c r="AN25" s="574"/>
    </row>
    <row r="26" spans="1:40" s="336" customFormat="1" x14ac:dyDescent="0.25">
      <c r="A26" s="546"/>
      <c r="C26" s="350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8"/>
      <c r="AI26" s="338"/>
      <c r="AJ26" s="338"/>
      <c r="AK26" s="338"/>
      <c r="AL26" s="338"/>
      <c r="AM26" s="338"/>
      <c r="AN26" s="338"/>
    </row>
    <row r="27" spans="1:40" ht="15" customHeight="1" x14ac:dyDescent="0.25">
      <c r="A27" s="546"/>
      <c r="B27" s="339">
        <v>2017</v>
      </c>
      <c r="C27" s="351" t="s">
        <v>327</v>
      </c>
      <c r="D27" s="384" t="s">
        <v>357</v>
      </c>
      <c r="E27" s="340">
        <f>'CapEx (2014 Dollars discount)'!E25*(1+$D$2)^E$5</f>
        <v>0</v>
      </c>
      <c r="F27" s="340">
        <f>'CapEx (2014 Dollars discount)'!F25*(1+$D$2)^F$5</f>
        <v>0</v>
      </c>
      <c r="G27" s="340">
        <f>'CapEx (2014 Dollars discount)'!G25*(1+$D$2)^G$5</f>
        <v>0</v>
      </c>
      <c r="H27" s="340">
        <f>'CapEx (2014 Dollars discount)'!H25*(1+$D$2)^H$5</f>
        <v>0</v>
      </c>
      <c r="I27" s="340">
        <f>'CapEx (2014 Dollars discount)'!I25*(1+$D$2)^I$5</f>
        <v>0</v>
      </c>
      <c r="J27" s="340">
        <f>'CapEx (2014 Dollars discount)'!J25*(1+$D$2)^J$5</f>
        <v>0</v>
      </c>
      <c r="K27" s="340">
        <f>'CapEx (2014 Dollars discount)'!K25*(1+$D$2)^K$5</f>
        <v>0</v>
      </c>
      <c r="L27" s="340">
        <f>'CapEx (2014 Dollars discount)'!L25*(1+$D$2)^L$5</f>
        <v>0</v>
      </c>
      <c r="M27" s="340">
        <f>'CapEx (2014 Dollars discount)'!M25*(1+$D$2)^M$5</f>
        <v>0</v>
      </c>
      <c r="N27" s="340">
        <f>'CapEx (2014 Dollars discount)'!N25*(1+$D$2)^N$5</f>
        <v>0</v>
      </c>
      <c r="O27" s="340">
        <f>'CapEx (2014 Dollars discount)'!O25*(1+$D$2)^O$5</f>
        <v>0</v>
      </c>
      <c r="P27" s="340">
        <f>'CapEx (2014 Dollars discount)'!P25*(1+$D$2)^P$5</f>
        <v>0</v>
      </c>
      <c r="Q27" s="340">
        <f>'CapEx (2014 Dollars discount)'!Q25*(1+$D$2)^Q$5</f>
        <v>0</v>
      </c>
      <c r="R27" s="340">
        <f>'CapEx (2014 Dollars discount)'!R25*(1+$D$2)^R$5</f>
        <v>0</v>
      </c>
      <c r="S27" s="340">
        <f>'CapEx (2014 Dollars discount)'!S25*(1+$D$2)^S$5</f>
        <v>0</v>
      </c>
      <c r="T27" s="340">
        <f>'CapEx (2014 Dollars discount)'!T25*(1+$D$2)^T$5</f>
        <v>0</v>
      </c>
      <c r="U27" s="340">
        <f>'CapEx (2014 Dollars discount)'!U25*(1+$D$2)^U$5</f>
        <v>0</v>
      </c>
      <c r="V27" s="340">
        <f>'CapEx (2014 Dollars discount)'!V25*(1+$D$2)^V$5</f>
        <v>0</v>
      </c>
      <c r="W27" s="340">
        <f>'CapEx (2014 Dollars discount)'!W25*(1+$D$2)^W$5</f>
        <v>0</v>
      </c>
      <c r="X27" s="340">
        <f>'CapEx (2014 Dollars discount)'!X25*(1+$D$2)^X$5</f>
        <v>0</v>
      </c>
      <c r="Y27" s="340">
        <f>'CapEx (2014 Dollars discount)'!Y25*(1+$D$2)^Y$5</f>
        <v>0</v>
      </c>
      <c r="Z27" s="340">
        <f>'CapEx (2014 Dollars discount)'!Z25*(1+$D$2)^Z$5</f>
        <v>0</v>
      </c>
      <c r="AA27" s="340">
        <f>'CapEx (2014 Dollars discount)'!AA25*(1+$D$2)^AA$5</f>
        <v>0</v>
      </c>
      <c r="AB27" s="340">
        <f>'CapEx (2014 Dollars discount)'!AB25*(1+$D$2)^AB$5</f>
        <v>0</v>
      </c>
      <c r="AC27" s="340">
        <f>'CapEx (2014 Dollars discount)'!AC25*(1+$D$2)^AC$5</f>
        <v>0</v>
      </c>
      <c r="AD27" s="340">
        <f>'CapEx (2014 Dollars discount)'!AD25*(1+$D$2)^AD$5</f>
        <v>0</v>
      </c>
      <c r="AE27" s="340">
        <f>'CapEx (2014 Dollars discount)'!AE25*(1+$D$2)^AE$5</f>
        <v>0</v>
      </c>
      <c r="AF27" s="340">
        <f t="shared" si="0"/>
        <v>0</v>
      </c>
      <c r="AG27" s="568" t="s">
        <v>307</v>
      </c>
      <c r="AI27" s="568" t="s">
        <v>315</v>
      </c>
      <c r="AJ27" s="568">
        <v>50</v>
      </c>
      <c r="AK27" s="568" t="s">
        <v>4</v>
      </c>
      <c r="AL27" s="568" t="s">
        <v>317</v>
      </c>
      <c r="AM27" s="568" t="s">
        <v>319</v>
      </c>
      <c r="AN27" s="568" t="s">
        <v>318</v>
      </c>
    </row>
    <row r="28" spans="1:40" x14ac:dyDescent="0.25">
      <c r="A28" s="543"/>
      <c r="B28" s="341">
        <v>2026</v>
      </c>
      <c r="C28" s="352" t="s">
        <v>327</v>
      </c>
      <c r="D28" s="419" t="s">
        <v>357</v>
      </c>
      <c r="E28" s="342">
        <f>'CapEx (2014 Dollars discount)'!E26*(1+$D$2)^E$5</f>
        <v>0</v>
      </c>
      <c r="F28" s="342">
        <f>'CapEx (2014 Dollars discount)'!F26*(1+$D$2)^F$5</f>
        <v>0</v>
      </c>
      <c r="G28" s="342">
        <f>'CapEx (2014 Dollars discount)'!G26*(1+$D$2)^G$5</f>
        <v>0</v>
      </c>
      <c r="H28" s="342">
        <f>'CapEx (2014 Dollars discount)'!H26*(1+$D$2)^H$5</f>
        <v>0</v>
      </c>
      <c r="I28" s="342">
        <f>'CapEx (2014 Dollars discount)'!I26*(1+$D$2)^I$5</f>
        <v>0</v>
      </c>
      <c r="J28" s="342">
        <f>'CapEx (2014 Dollars discount)'!J26*(1+$D$2)^J$5</f>
        <v>0</v>
      </c>
      <c r="K28" s="342">
        <f>'CapEx (2014 Dollars discount)'!K26*(1+$D$2)^K$5</f>
        <v>0</v>
      </c>
      <c r="L28" s="342">
        <f>'CapEx (2014 Dollars discount)'!L26*(1+$D$2)^L$5</f>
        <v>0</v>
      </c>
      <c r="M28" s="342">
        <f>'CapEx (2014 Dollars discount)'!M26*(1+$D$2)^M$7</f>
        <v>35.453527514999998</v>
      </c>
      <c r="N28" s="342">
        <f>'CapEx (2014 Dollars discount)'!N26*(1+$D$2)^N$7</f>
        <v>60.861888900749989</v>
      </c>
      <c r="O28" s="342">
        <f>'CapEx (2014 Dollars discount)'!O26*(1+$D$2)^O$7</f>
        <v>25.075098227108999</v>
      </c>
      <c r="P28" s="342">
        <f>'CapEx (2014 Dollars discount)'!P26*(1+$D$2)^P$5</f>
        <v>0</v>
      </c>
      <c r="Q28" s="342">
        <f>'CapEx (2014 Dollars discount)'!Q26*(1+$D$2)^Q$5</f>
        <v>0</v>
      </c>
      <c r="R28" s="342">
        <f>'CapEx (2014 Dollars discount)'!R26*(1+$D$2)^R$5</f>
        <v>0</v>
      </c>
      <c r="S28" s="342">
        <f>'CapEx (2014 Dollars discount)'!S26*(1+$D$2)^S$5</f>
        <v>0</v>
      </c>
      <c r="T28" s="342">
        <f>'CapEx (2014 Dollars discount)'!T26*(1+$D$2)^T$5</f>
        <v>0</v>
      </c>
      <c r="U28" s="342">
        <f>'CapEx (2014 Dollars discount)'!U26*(1+$D$2)^U$5</f>
        <v>0</v>
      </c>
      <c r="V28" s="342">
        <f>'CapEx (2014 Dollars discount)'!V26*(1+$D$2)^V$5</f>
        <v>0</v>
      </c>
      <c r="W28" s="342">
        <f>'CapEx (2014 Dollars discount)'!W26*(1+$D$2)^W$5</f>
        <v>0</v>
      </c>
      <c r="X28" s="342">
        <f>'CapEx (2014 Dollars discount)'!X26*(1+$D$2)^X$5</f>
        <v>0</v>
      </c>
      <c r="Y28" s="342">
        <f>'CapEx (2014 Dollars discount)'!Y26*(1+$D$2)^Y$5</f>
        <v>0</v>
      </c>
      <c r="Z28" s="342">
        <f>'CapEx (2014 Dollars discount)'!Z26*(1+$D$2)^Z$5</f>
        <v>0</v>
      </c>
      <c r="AA28" s="342">
        <f>'CapEx (2014 Dollars discount)'!AA26*(1+$D$2)^AA$5</f>
        <v>0</v>
      </c>
      <c r="AB28" s="342">
        <f>'CapEx (2014 Dollars discount)'!AB26*(1+$D$2)^AB$5</f>
        <v>0</v>
      </c>
      <c r="AC28" s="342">
        <f>'CapEx (2014 Dollars discount)'!AC26*(1+$D$2)^AC$7</f>
        <v>0</v>
      </c>
      <c r="AD28" s="342">
        <f>'CapEx (2014 Dollars discount)'!AD26*(1+$D$2)^AD$7</f>
        <v>0</v>
      </c>
      <c r="AE28" s="342">
        <f>'CapEx (2014 Dollars discount)'!AE26*(1+$D$2)^AE$7</f>
        <v>0</v>
      </c>
      <c r="AF28" s="340">
        <f t="shared" si="0"/>
        <v>121.39051464285897</v>
      </c>
      <c r="AG28" s="569"/>
      <c r="AI28" s="569"/>
      <c r="AJ28" s="569"/>
      <c r="AK28" s="569"/>
      <c r="AL28" s="569"/>
      <c r="AM28" s="569"/>
      <c r="AN28" s="569"/>
    </row>
    <row r="29" spans="1:40" s="336" customFormat="1" x14ac:dyDescent="0.25">
      <c r="A29" s="343"/>
      <c r="C29" s="350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8"/>
      <c r="AI29" s="338"/>
      <c r="AJ29" s="338"/>
      <c r="AK29" s="338"/>
      <c r="AL29" s="338"/>
      <c r="AM29" s="338"/>
      <c r="AN29" s="338"/>
    </row>
    <row r="30" spans="1:40" ht="15" customHeight="1" x14ac:dyDescent="0.25">
      <c r="A30" s="542" t="s">
        <v>84</v>
      </c>
      <c r="B30" s="339">
        <v>2017</v>
      </c>
      <c r="C30" s="351" t="s">
        <v>328</v>
      </c>
      <c r="D30" s="339" t="s">
        <v>85</v>
      </c>
      <c r="E30" s="340">
        <f>'CapEx (2014 Dollars discount)'!E28*(1+$D$2)^E$5</f>
        <v>0</v>
      </c>
      <c r="F30" s="340">
        <f>'CapEx (2014 Dollars discount)'!F28*(1+$D$2)^F$5</f>
        <v>1.8540000000000001</v>
      </c>
      <c r="G30" s="340">
        <f>'CapEx (2014 Dollars discount)'!G28*(1+$D$2)^G$5</f>
        <v>1.9096199999999999</v>
      </c>
      <c r="H30" s="340">
        <f>'CapEx (2014 Dollars discount)'!H28*(1+$D$2)^H$5</f>
        <v>0</v>
      </c>
      <c r="I30" s="340">
        <f>'CapEx (2014 Dollars discount)'!I28*(1+$D$2)^I$5</f>
        <v>0</v>
      </c>
      <c r="J30" s="340">
        <f>'CapEx (2014 Dollars discount)'!J28*(1+$D$2)^J$5</f>
        <v>0</v>
      </c>
      <c r="K30" s="340">
        <f>'CapEx (2014 Dollars discount)'!K28*(1+$D$2)^K$5</f>
        <v>0</v>
      </c>
      <c r="L30" s="340">
        <f>'CapEx (2014 Dollars discount)'!L28*(1+$D$2)^L$5</f>
        <v>0</v>
      </c>
      <c r="M30" s="340">
        <f>'CapEx (2014 Dollars discount)'!M28*(1+$D$2)^M$5</f>
        <v>0</v>
      </c>
      <c r="N30" s="340">
        <f>'CapEx (2014 Dollars discount)'!N28*(1+$D$2)^N$5</f>
        <v>0</v>
      </c>
      <c r="O30" s="340">
        <f>'CapEx (2014 Dollars discount)'!O28*(1+$D$2)^O$5</f>
        <v>0</v>
      </c>
      <c r="P30" s="340">
        <f>'CapEx (2014 Dollars discount)'!P28*(1+$D$2)^P$5</f>
        <v>0</v>
      </c>
      <c r="Q30" s="340">
        <f>'CapEx (2014 Dollars discount)'!Q28*(1+$D$2)^Q$5</f>
        <v>0</v>
      </c>
      <c r="R30" s="340">
        <f>'CapEx (2014 Dollars discount)'!R28*(1+$D$2)^R$5</f>
        <v>0</v>
      </c>
      <c r="S30" s="340">
        <f>'CapEx (2014 Dollars discount)'!S28*(1+$D$2)^S$5</f>
        <v>0</v>
      </c>
      <c r="T30" s="340">
        <f>'CapEx (2014 Dollars discount)'!T28*(1+$D$2)^T$5</f>
        <v>0</v>
      </c>
      <c r="U30" s="340">
        <f>'CapEx (2014 Dollars discount)'!U28*(1+$D$2)^U$5</f>
        <v>0</v>
      </c>
      <c r="V30" s="340">
        <f>'CapEx (2014 Dollars discount)'!V28*(1+$D$2)^V$5</f>
        <v>0</v>
      </c>
      <c r="W30" s="340">
        <f>'CapEx (2014 Dollars discount)'!W28*(1+$D$2)^W$5</f>
        <v>0</v>
      </c>
      <c r="X30" s="340">
        <f>'CapEx (2014 Dollars discount)'!X28*(1+$D$2)^X$5</f>
        <v>0</v>
      </c>
      <c r="Y30" s="340">
        <f>'CapEx (2014 Dollars discount)'!Y28*(1+$D$2)^Y$5</f>
        <v>0</v>
      </c>
      <c r="Z30" s="340">
        <f>'CapEx (2014 Dollars discount)'!Z28*(1+$D$2)^Z$5</f>
        <v>0</v>
      </c>
      <c r="AA30" s="340">
        <f>'CapEx (2014 Dollars discount)'!AA28*(1+$D$2)^AA$5</f>
        <v>0</v>
      </c>
      <c r="AB30" s="340">
        <f>'CapEx (2014 Dollars discount)'!AB28*(1+$D$2)^AB$5</f>
        <v>0</v>
      </c>
      <c r="AC30" s="340">
        <f>'CapEx (2014 Dollars discount)'!AC28*(1+$D$2)^AC$5</f>
        <v>0</v>
      </c>
      <c r="AD30" s="340">
        <f>'CapEx (2014 Dollars discount)'!AD28*(1+$D$2)^AD$5</f>
        <v>0</v>
      </c>
      <c r="AE30" s="340">
        <f>'CapEx (2014 Dollars discount)'!AE28*(1+$D$2)^AE$5</f>
        <v>0</v>
      </c>
      <c r="AF30" s="340">
        <f t="shared" si="0"/>
        <v>3.76362</v>
      </c>
      <c r="AG30" s="573" t="s">
        <v>306</v>
      </c>
      <c r="AI30" s="573" t="s">
        <v>315</v>
      </c>
      <c r="AJ30" s="573">
        <v>50</v>
      </c>
      <c r="AK30" s="573" t="s">
        <v>4</v>
      </c>
      <c r="AL30" s="573" t="s">
        <v>317</v>
      </c>
      <c r="AM30" s="573" t="s">
        <v>319</v>
      </c>
      <c r="AN30" s="573" t="s">
        <v>318</v>
      </c>
    </row>
    <row r="31" spans="1:40" x14ac:dyDescent="0.25">
      <c r="A31" s="546"/>
      <c r="B31" s="341">
        <v>2026</v>
      </c>
      <c r="C31" s="352" t="s">
        <v>328</v>
      </c>
      <c r="D31" s="341" t="s">
        <v>85</v>
      </c>
      <c r="E31" s="342">
        <f>'CapEx (2014 Dollars discount)'!E29*(1+$D$2)^E$5</f>
        <v>0</v>
      </c>
      <c r="F31" s="342">
        <f>'CapEx (2014 Dollars discount)'!F29*(1+$D$2)^F$5</f>
        <v>1.8540000000000001</v>
      </c>
      <c r="G31" s="342">
        <f>'CapEx (2014 Dollars discount)'!G29*(1+$D$2)^G$5</f>
        <v>1.9096199999999999</v>
      </c>
      <c r="H31" s="342">
        <f>'CapEx (2014 Dollars discount)'!H29*(1+$D$2)^H$5</f>
        <v>0</v>
      </c>
      <c r="I31" s="342">
        <f>'CapEx (2014 Dollars discount)'!I29*(1+$D$2)^I$5</f>
        <v>0</v>
      </c>
      <c r="J31" s="342">
        <f>'CapEx (2014 Dollars discount)'!J29*(1+$D$2)^J$5</f>
        <v>0</v>
      </c>
      <c r="K31" s="342">
        <f>'CapEx (2014 Dollars discount)'!K29*(1+$D$2)^K$5</f>
        <v>0</v>
      </c>
      <c r="L31" s="342">
        <f>'CapEx (2014 Dollars discount)'!L29*(1+$D$2)^L$5</f>
        <v>0</v>
      </c>
      <c r="M31" s="342">
        <f>'CapEx (2014 Dollars discount)'!M29*(1+$D$2)^M$5</f>
        <v>0</v>
      </c>
      <c r="N31" s="342">
        <f>'CapEx (2014 Dollars discount)'!N29*(1+$D$2)^N$5</f>
        <v>0</v>
      </c>
      <c r="O31" s="342">
        <f>'CapEx (2014 Dollars discount)'!O29*(1+$D$2)^O$5</f>
        <v>0</v>
      </c>
      <c r="P31" s="342">
        <f>'CapEx (2014 Dollars discount)'!P29*(1+$D$2)^P$5</f>
        <v>0</v>
      </c>
      <c r="Q31" s="342">
        <f>'CapEx (2014 Dollars discount)'!Q29*(1+$D$2)^Q$5</f>
        <v>0</v>
      </c>
      <c r="R31" s="342">
        <f>'CapEx (2014 Dollars discount)'!R29*(1+$D$2)^R$5</f>
        <v>0</v>
      </c>
      <c r="S31" s="342">
        <f>'CapEx (2014 Dollars discount)'!S29*(1+$D$2)^S$5</f>
        <v>0</v>
      </c>
      <c r="T31" s="342">
        <f>'CapEx (2014 Dollars discount)'!T29*(1+$D$2)^T$5</f>
        <v>0</v>
      </c>
      <c r="U31" s="342">
        <f>'CapEx (2014 Dollars discount)'!U29*(1+$D$2)^U$5</f>
        <v>0</v>
      </c>
      <c r="V31" s="342">
        <f>'CapEx (2014 Dollars discount)'!V29*(1+$D$2)^V$5</f>
        <v>0</v>
      </c>
      <c r="W31" s="342">
        <f>'CapEx (2014 Dollars discount)'!W29*(1+$D$2)^W$5</f>
        <v>0</v>
      </c>
      <c r="X31" s="342">
        <f>'CapEx (2014 Dollars discount)'!X29*(1+$D$2)^X$5</f>
        <v>0</v>
      </c>
      <c r="Y31" s="342">
        <f>'CapEx (2014 Dollars discount)'!Y29*(1+$D$2)^Y$5</f>
        <v>0</v>
      </c>
      <c r="Z31" s="342">
        <f>'CapEx (2014 Dollars discount)'!Z29*(1+$D$2)^Z$5</f>
        <v>0</v>
      </c>
      <c r="AA31" s="342">
        <f>'CapEx (2014 Dollars discount)'!AA29*(1+$D$2)^AA$5</f>
        <v>0</v>
      </c>
      <c r="AB31" s="342">
        <f>'CapEx (2014 Dollars discount)'!AB29*(1+$D$2)^AB$5</f>
        <v>0</v>
      </c>
      <c r="AC31" s="342">
        <f>'CapEx (2014 Dollars discount)'!AC29*(1+$D$2)^AC$5</f>
        <v>0</v>
      </c>
      <c r="AD31" s="342">
        <f>'CapEx (2014 Dollars discount)'!AD29*(1+$D$2)^AD$5</f>
        <v>0</v>
      </c>
      <c r="AE31" s="342">
        <f>'CapEx (2014 Dollars discount)'!AE29*(1+$D$2)^AE$5</f>
        <v>0</v>
      </c>
      <c r="AF31" s="340">
        <f t="shared" si="0"/>
        <v>3.76362</v>
      </c>
      <c r="AG31" s="574"/>
      <c r="AI31" s="574"/>
      <c r="AJ31" s="574"/>
      <c r="AK31" s="574"/>
      <c r="AL31" s="574"/>
      <c r="AM31" s="574"/>
      <c r="AN31" s="574"/>
    </row>
    <row r="32" spans="1:40" s="336" customFormat="1" x14ac:dyDescent="0.25">
      <c r="A32" s="546"/>
      <c r="C32" s="350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8"/>
      <c r="AI32" s="338"/>
      <c r="AJ32" s="338"/>
      <c r="AK32" s="338"/>
      <c r="AL32" s="338"/>
      <c r="AM32" s="338"/>
      <c r="AN32" s="338"/>
    </row>
    <row r="33" spans="1:40" ht="15" customHeight="1" x14ac:dyDescent="0.25">
      <c r="A33" s="546"/>
      <c r="B33" s="339">
        <v>2017</v>
      </c>
      <c r="C33" s="351" t="s">
        <v>329</v>
      </c>
      <c r="D33" s="339" t="s">
        <v>87</v>
      </c>
      <c r="E33" s="340">
        <f>'CapEx (2014 Dollars discount)'!E31*(1+$D$2)^E$5</f>
        <v>0</v>
      </c>
      <c r="F33" s="340">
        <f>'CapEx (2014 Dollars discount)'!F31*(1+$D$2)^F$5</f>
        <v>0</v>
      </c>
      <c r="G33" s="340">
        <f>'CapEx (2014 Dollars discount)'!G31*(1+$D$2)^G$5</f>
        <v>0</v>
      </c>
      <c r="H33" s="340">
        <f>'CapEx (2014 Dollars discount)'!H31*(1+$D$2)^H$5</f>
        <v>0</v>
      </c>
      <c r="I33" s="340">
        <f>'CapEx (2014 Dollars discount)'!I31*(1+$D$2)^I$5</f>
        <v>0</v>
      </c>
      <c r="J33" s="340">
        <f>'CapEx (2014 Dollars discount)'!J31*(1+$D$2)^J$5</f>
        <v>0</v>
      </c>
      <c r="K33" s="340">
        <f>'CapEx (2014 Dollars discount)'!K31*(1+$D$2)^K$5</f>
        <v>0</v>
      </c>
      <c r="L33" s="340">
        <f>'CapEx (2014 Dollars discount)'!L31*(1+$D$2)^L$5</f>
        <v>0</v>
      </c>
      <c r="M33" s="340">
        <f>'CapEx (2014 Dollars discount)'!M31*(1+$D$2)^M$5</f>
        <v>0</v>
      </c>
      <c r="N33" s="340">
        <f>'CapEx (2014 Dollars discount)'!N31*(1+$D$2)^N$5</f>
        <v>0</v>
      </c>
      <c r="O33" s="340">
        <f>'CapEx (2014 Dollars discount)'!O31*(1+$D$2)^O$5</f>
        <v>0</v>
      </c>
      <c r="P33" s="340">
        <f>'CapEx (2014 Dollars discount)'!P31*(1+$D$2)^P$5</f>
        <v>0</v>
      </c>
      <c r="Q33" s="340">
        <f>'CapEx (2014 Dollars discount)'!Q31*(1+$D$2)^Q$5</f>
        <v>0</v>
      </c>
      <c r="R33" s="340">
        <f>'CapEx (2014 Dollars discount)'!R31*(1+$D$2)^R$5</f>
        <v>0</v>
      </c>
      <c r="S33" s="340">
        <f>'CapEx (2014 Dollars discount)'!S31*(1+$D$2)^S$5</f>
        <v>0</v>
      </c>
      <c r="T33" s="340">
        <f>'CapEx (2014 Dollars discount)'!T31*(1+$D$2)^T$5</f>
        <v>0</v>
      </c>
      <c r="U33" s="340">
        <f>'CapEx (2014 Dollars discount)'!U31*(1+$D$2)^U$5</f>
        <v>0</v>
      </c>
      <c r="V33" s="340">
        <f>'CapEx (2014 Dollars discount)'!V31*(1+$D$2)^V$5</f>
        <v>0</v>
      </c>
      <c r="W33" s="340">
        <f>'CapEx (2014 Dollars discount)'!W31*(1+$D$2)^W$5</f>
        <v>0</v>
      </c>
      <c r="X33" s="340">
        <f>'CapEx (2014 Dollars discount)'!X31*(1+$D$2)^X$5</f>
        <v>0</v>
      </c>
      <c r="Y33" s="340">
        <f>'CapEx (2014 Dollars discount)'!Y31*(1+$D$2)^Y$5</f>
        <v>0</v>
      </c>
      <c r="Z33" s="340">
        <f>'CapEx (2014 Dollars discount)'!Z31*(1+$D$2)^Z$5</f>
        <v>0</v>
      </c>
      <c r="AA33" s="340">
        <f>'CapEx (2014 Dollars discount)'!AA31*(1+$D$2)^AA$5</f>
        <v>0</v>
      </c>
      <c r="AB33" s="340">
        <f>'CapEx (2014 Dollars discount)'!AB31*(1+$D$2)^AB$5</f>
        <v>0</v>
      </c>
      <c r="AC33" s="340">
        <f>'CapEx (2014 Dollars discount)'!AC31*(1+$D$2)^AC$5</f>
        <v>0</v>
      </c>
      <c r="AD33" s="340">
        <f>'CapEx (2014 Dollars discount)'!AD31*(1+$D$2)^AD$5</f>
        <v>0</v>
      </c>
      <c r="AE33" s="340">
        <f>'CapEx (2014 Dollars discount)'!AE31*(1+$D$2)^AE$5</f>
        <v>0</v>
      </c>
      <c r="AF33" s="340">
        <f t="shared" si="0"/>
        <v>0</v>
      </c>
      <c r="AG33" s="568" t="s">
        <v>307</v>
      </c>
      <c r="AI33" s="568" t="s">
        <v>315</v>
      </c>
      <c r="AJ33" s="568">
        <v>50</v>
      </c>
      <c r="AK33" s="568" t="s">
        <v>4</v>
      </c>
      <c r="AL33" s="568" t="s">
        <v>317</v>
      </c>
      <c r="AM33" s="568" t="s">
        <v>319</v>
      </c>
      <c r="AN33" s="568" t="s">
        <v>318</v>
      </c>
    </row>
    <row r="34" spans="1:40" x14ac:dyDescent="0.25">
      <c r="A34" s="546"/>
      <c r="B34" s="341">
        <v>2026</v>
      </c>
      <c r="C34" s="352" t="s">
        <v>329</v>
      </c>
      <c r="D34" s="341" t="s">
        <v>87</v>
      </c>
      <c r="E34" s="342">
        <f>'CapEx (2014 Dollars discount)'!E32*(1+$D$2)^E$5</f>
        <v>0</v>
      </c>
      <c r="F34" s="342">
        <f>'CapEx (2014 Dollars discount)'!F32*(1+$D$2)^F$5</f>
        <v>0</v>
      </c>
      <c r="G34" s="342">
        <f>'CapEx (2014 Dollars discount)'!G32*(1+$D$2)^G$5</f>
        <v>20.687549999999998</v>
      </c>
      <c r="H34" s="342">
        <f>'CapEx (2014 Dollars discount)'!H32*(1+$D$2)^H$5</f>
        <v>85.232706000000007</v>
      </c>
      <c r="I34" s="342">
        <f>'CapEx (2014 Dollars discount)'!I32*(1+$D$2)^I$5</f>
        <v>87.789687179999987</v>
      </c>
      <c r="J34" s="342">
        <f>'CapEx (2014 Dollars discount)'!J32*(1+$D$2)^J$5</f>
        <v>22.605844448849997</v>
      </c>
      <c r="K34" s="342">
        <f>'CapEx (2014 Dollars discount)'!K32*(1+$D$2)^K$5</f>
        <v>0</v>
      </c>
      <c r="L34" s="342">
        <f>'CapEx (2014 Dollars discount)'!L32*(1+$D$2)^L$5</f>
        <v>0</v>
      </c>
      <c r="M34" s="342">
        <f>'CapEx (2014 Dollars discount)'!M32*(1+$D$2)^M$5</f>
        <v>0</v>
      </c>
      <c r="N34" s="342">
        <f>'CapEx (2014 Dollars discount)'!N32*(1+$D$2)^N$5</f>
        <v>0</v>
      </c>
      <c r="O34" s="342">
        <f>'CapEx (2014 Dollars discount)'!O32*(1+$D$2)^O$5</f>
        <v>0</v>
      </c>
      <c r="P34" s="342">
        <f>'CapEx (2014 Dollars discount)'!P32*(1+$D$2)^P$5</f>
        <v>0</v>
      </c>
      <c r="Q34" s="342">
        <f>'CapEx (2014 Dollars discount)'!Q32*(1+$D$2)^Q$5</f>
        <v>0</v>
      </c>
      <c r="R34" s="342">
        <f>'CapEx (2014 Dollars discount)'!R32*(1+$D$2)^R$5</f>
        <v>0</v>
      </c>
      <c r="S34" s="342">
        <f>'CapEx (2014 Dollars discount)'!S32*(1+$D$2)^S$5</f>
        <v>0</v>
      </c>
      <c r="T34" s="342">
        <f>'CapEx (2014 Dollars discount)'!T32*(1+$D$2)^T$5</f>
        <v>0</v>
      </c>
      <c r="U34" s="342">
        <f>'CapEx (2014 Dollars discount)'!U32*(1+$D$2)^U$5</f>
        <v>0</v>
      </c>
      <c r="V34" s="342">
        <f>'CapEx (2014 Dollars discount)'!V32*(1+$D$2)^V$5</f>
        <v>0</v>
      </c>
      <c r="W34" s="342">
        <f>'CapEx (2014 Dollars discount)'!W32*(1+$D$2)^W$5</f>
        <v>0</v>
      </c>
      <c r="X34" s="342">
        <f>'CapEx (2014 Dollars discount)'!X32*(1+$D$2)^X$5</f>
        <v>0</v>
      </c>
      <c r="Y34" s="342">
        <f>'CapEx (2014 Dollars discount)'!Y32*(1+$D$2)^Y$5</f>
        <v>0</v>
      </c>
      <c r="Z34" s="342">
        <f>'CapEx (2014 Dollars discount)'!Z32*(1+$D$2)^Z$5</f>
        <v>0</v>
      </c>
      <c r="AA34" s="342">
        <f>'CapEx (2014 Dollars discount)'!AA32*(1+$D$2)^AA$5</f>
        <v>0</v>
      </c>
      <c r="AB34" s="342">
        <f>'CapEx (2014 Dollars discount)'!AB32*(1+$D$2)^AB$5</f>
        <v>0</v>
      </c>
      <c r="AC34" s="342">
        <f>'CapEx (2014 Dollars discount)'!AC32*(1+$D$2)^AC$5</f>
        <v>0</v>
      </c>
      <c r="AD34" s="342">
        <f>'CapEx (2014 Dollars discount)'!AD32*(1+$D$2)^AD$5</f>
        <v>0</v>
      </c>
      <c r="AE34" s="342">
        <f>'CapEx (2014 Dollars discount)'!AE32*(1+$D$2)^AE$5</f>
        <v>0</v>
      </c>
      <c r="AF34" s="340">
        <f t="shared" si="0"/>
        <v>216.31578762884999</v>
      </c>
      <c r="AG34" s="569"/>
      <c r="AI34" s="569"/>
      <c r="AJ34" s="569"/>
      <c r="AK34" s="569"/>
      <c r="AL34" s="569"/>
      <c r="AM34" s="569"/>
      <c r="AN34" s="569"/>
    </row>
    <row r="35" spans="1:40" s="336" customFormat="1" x14ac:dyDescent="0.25">
      <c r="A35" s="546"/>
      <c r="C35" s="350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8"/>
      <c r="AI35" s="338"/>
      <c r="AJ35" s="338"/>
      <c r="AK35" s="338"/>
      <c r="AL35" s="338"/>
      <c r="AM35" s="338"/>
      <c r="AN35" s="338"/>
    </row>
    <row r="36" spans="1:40" ht="15" customHeight="1" x14ac:dyDescent="0.25">
      <c r="A36" s="546"/>
      <c r="B36" s="339">
        <v>2017</v>
      </c>
      <c r="C36" s="351" t="s">
        <v>330</v>
      </c>
      <c r="D36" s="339" t="s">
        <v>89</v>
      </c>
      <c r="E36" s="340">
        <f>'CapEx (2014 Dollars discount)'!E34*(1+$D$2)^E$5</f>
        <v>0</v>
      </c>
      <c r="F36" s="340">
        <f>'CapEx (2014 Dollars discount)'!F34*(1+$D$2)^F$5</f>
        <v>184.47299999999998</v>
      </c>
      <c r="G36" s="340">
        <f>'CapEx (2014 Dollars discount)'!G34*(1+$D$2)^G$5</f>
        <v>316.67865</v>
      </c>
      <c r="H36" s="340">
        <f>'CapEx (2014 Dollars discount)'!H34*(1+$D$2)^H$5</f>
        <v>130.4716038</v>
      </c>
      <c r="I36" s="340">
        <f>'CapEx (2014 Dollars discount)'!I34*(1+$D$2)^I$5</f>
        <v>0</v>
      </c>
      <c r="J36" s="340">
        <f>'CapEx (2014 Dollars discount)'!J34*(1+$D$2)^J$5</f>
        <v>0</v>
      </c>
      <c r="K36" s="340">
        <f>'CapEx (2014 Dollars discount)'!K34*(1+$D$2)^K$5</f>
        <v>0</v>
      </c>
      <c r="L36" s="340">
        <f>'CapEx (2014 Dollars discount)'!L34*(1+$D$2)^L$5</f>
        <v>0</v>
      </c>
      <c r="M36" s="340">
        <f>'CapEx (2014 Dollars discount)'!M34*(1+$D$2)^M$5</f>
        <v>0</v>
      </c>
      <c r="N36" s="340">
        <f>'CapEx (2014 Dollars discount)'!N34*(1+$D$2)^N$5</f>
        <v>0</v>
      </c>
      <c r="O36" s="340">
        <f>'CapEx (2014 Dollars discount)'!O34*(1+$D$2)^O$5</f>
        <v>0</v>
      </c>
      <c r="P36" s="340">
        <f>'CapEx (2014 Dollars discount)'!P34*(1+$D$2)^P$5</f>
        <v>0</v>
      </c>
      <c r="Q36" s="340">
        <f>'CapEx (2014 Dollars discount)'!Q34*(1+$D$2)^Q$5</f>
        <v>0</v>
      </c>
      <c r="R36" s="340">
        <f>'CapEx (2014 Dollars discount)'!R34*(1+$D$2)^R$5</f>
        <v>0</v>
      </c>
      <c r="S36" s="340">
        <f>'CapEx (2014 Dollars discount)'!S34*(1+$D$2)^S$5</f>
        <v>0</v>
      </c>
      <c r="T36" s="340">
        <f>'CapEx (2014 Dollars discount)'!T34*(1+$D$2)^T$5</f>
        <v>0</v>
      </c>
      <c r="U36" s="340">
        <f>'CapEx (2014 Dollars discount)'!U34*(1+$D$2)^U$5</f>
        <v>0</v>
      </c>
      <c r="V36" s="340">
        <f>'CapEx (2014 Dollars discount)'!V34*(1+$D$2)^V$5</f>
        <v>0</v>
      </c>
      <c r="W36" s="340">
        <f>'CapEx (2014 Dollars discount)'!W34*(1+$D$2)^W$5</f>
        <v>0</v>
      </c>
      <c r="X36" s="340">
        <f>'CapEx (2014 Dollars discount)'!X34*(1+$D$2)^X$5</f>
        <v>0</v>
      </c>
      <c r="Y36" s="340">
        <f>'CapEx (2014 Dollars discount)'!Y34*(1+$D$2)^Y$5</f>
        <v>0</v>
      </c>
      <c r="Z36" s="340">
        <f>'CapEx (2014 Dollars discount)'!Z34*(1+$D$2)^Z$5</f>
        <v>0</v>
      </c>
      <c r="AA36" s="340">
        <f>'CapEx (2014 Dollars discount)'!AA34*(1+$D$2)^AA$5</f>
        <v>0</v>
      </c>
      <c r="AB36" s="340">
        <f>'CapEx (2014 Dollars discount)'!AB34*(1+$D$2)^AB$5</f>
        <v>0</v>
      </c>
      <c r="AC36" s="340">
        <f>'CapEx (2014 Dollars discount)'!AC34*(1+$D$2)^AC$5</f>
        <v>0</v>
      </c>
      <c r="AD36" s="340">
        <f>'CapEx (2014 Dollars discount)'!AD34*(1+$D$2)^AD$5</f>
        <v>0</v>
      </c>
      <c r="AE36" s="340">
        <f>'CapEx (2014 Dollars discount)'!AE34*(1+$D$2)^AE$5</f>
        <v>0</v>
      </c>
      <c r="AF36" s="340">
        <f t="shared" si="0"/>
        <v>631.62325380000004</v>
      </c>
      <c r="AG36" s="566" t="s">
        <v>305</v>
      </c>
      <c r="AI36" s="566" t="s">
        <v>315</v>
      </c>
      <c r="AJ36" s="566">
        <v>50</v>
      </c>
      <c r="AK36" s="566" t="s">
        <v>4</v>
      </c>
      <c r="AL36" s="566" t="s">
        <v>317</v>
      </c>
      <c r="AM36" s="566" t="s">
        <v>319</v>
      </c>
      <c r="AN36" s="566" t="s">
        <v>318</v>
      </c>
    </row>
    <row r="37" spans="1:40" x14ac:dyDescent="0.25">
      <c r="A37" s="546"/>
      <c r="B37" s="341">
        <v>2026</v>
      </c>
      <c r="C37" s="352" t="s">
        <v>330</v>
      </c>
      <c r="D37" s="341" t="s">
        <v>89</v>
      </c>
      <c r="E37" s="342">
        <f>'CapEx (2014 Dollars discount)'!E35*(1+$D$2)^E$5</f>
        <v>0</v>
      </c>
      <c r="F37" s="342">
        <f>'CapEx (2014 Dollars discount)'!F35*(1+$D$2)^F$5</f>
        <v>0</v>
      </c>
      <c r="G37" s="342">
        <f>'CapEx (2014 Dollars discount)'!G35*(1+$D$2)^G$5</f>
        <v>0</v>
      </c>
      <c r="H37" s="342">
        <f>'CapEx (2014 Dollars discount)'!H35*(1+$D$2)^H$5</f>
        <v>0</v>
      </c>
      <c r="I37" s="342">
        <f>'CapEx (2014 Dollars discount)'!I35*(1+$D$2)^I$5</f>
        <v>0</v>
      </c>
      <c r="J37" s="342">
        <f>'CapEx (2014 Dollars discount)'!J35*(1+$D$2)^J$5</f>
        <v>0</v>
      </c>
      <c r="K37" s="342">
        <f>'CapEx (2014 Dollars discount)'!K35*(1+$D$2)^K$5</f>
        <v>0</v>
      </c>
      <c r="L37" s="342">
        <f>'CapEx (2014 Dollars discount)'!L35*(1+$D$2)^L$7</f>
        <v>10.92727</v>
      </c>
      <c r="M37" s="342">
        <f>'CapEx (2014 Dollars discount)'!M35*(1+$D$2)^M$7</f>
        <v>66.067367146999999</v>
      </c>
      <c r="N37" s="342">
        <f>'CapEx (2014 Dollars discount)'!N35*(1+$D$2)^N$7</f>
        <v>136.09877632281999</v>
      </c>
      <c r="O37" s="342">
        <f>'CapEx (2014 Dollars discount)'!O35*(1+$D$2)^O$7</f>
        <v>245.31804432188301</v>
      </c>
      <c r="P37" s="342">
        <f>'CapEx (2014 Dollars discount)'!P35*(1+$D$2)^P$7</f>
        <v>180.48398975109967</v>
      </c>
      <c r="Q37" s="342">
        <f>'CapEx (2014 Dollars discount)'!Q35*(1+$D$2)^Q$7</f>
        <v>74.359403777453053</v>
      </c>
      <c r="R37" s="342">
        <f>'CapEx (2014 Dollars discount)'!R35*(1+$D$2)^R$5</f>
        <v>0</v>
      </c>
      <c r="S37" s="342">
        <f>'CapEx (2014 Dollars discount)'!S35*(1+$D$2)^S$5</f>
        <v>0</v>
      </c>
      <c r="T37" s="342">
        <f>'CapEx (2014 Dollars discount)'!T35*(1+$D$2)^T$5</f>
        <v>0</v>
      </c>
      <c r="U37" s="342">
        <f>'CapEx (2014 Dollars discount)'!U35*(1+$D$2)^U$5</f>
        <v>0</v>
      </c>
      <c r="V37" s="342">
        <f>'CapEx (2014 Dollars discount)'!V35*(1+$D$2)^V$5</f>
        <v>0</v>
      </c>
      <c r="W37" s="342">
        <f>'CapEx (2014 Dollars discount)'!W35*(1+$D$2)^W$5</f>
        <v>0</v>
      </c>
      <c r="X37" s="342">
        <f>'CapEx (2014 Dollars discount)'!X35*(1+$D$2)^X$5</f>
        <v>0</v>
      </c>
      <c r="Y37" s="342">
        <f>'CapEx (2014 Dollars discount)'!Y35*(1+$D$2)^Y$5</f>
        <v>0</v>
      </c>
      <c r="Z37" s="342">
        <f>'CapEx (2014 Dollars discount)'!Z35*(1+$D$2)^Z$5</f>
        <v>0</v>
      </c>
      <c r="AA37" s="342">
        <f>'CapEx (2014 Dollars discount)'!AA35*(1+$D$2)^AA$5</f>
        <v>0</v>
      </c>
      <c r="AB37" s="342">
        <f>'CapEx (2014 Dollars discount)'!AB35*(1+$D$2)^AB$7</f>
        <v>0</v>
      </c>
      <c r="AC37" s="342">
        <f>'CapEx (2014 Dollars discount)'!AC35*(1+$D$2)^AC$7</f>
        <v>0</v>
      </c>
      <c r="AD37" s="342">
        <f>'CapEx (2014 Dollars discount)'!AD35*(1+$D$2)^AD$7</f>
        <v>0</v>
      </c>
      <c r="AE37" s="342">
        <f>'CapEx (2014 Dollars discount)'!AE35*(1+$D$2)^AE$7</f>
        <v>0</v>
      </c>
      <c r="AF37" s="340">
        <f t="shared" si="0"/>
        <v>713.25485132025574</v>
      </c>
      <c r="AG37" s="567"/>
      <c r="AI37" s="567"/>
      <c r="AJ37" s="567"/>
      <c r="AK37" s="567"/>
      <c r="AL37" s="567"/>
      <c r="AM37" s="567"/>
      <c r="AN37" s="567"/>
    </row>
    <row r="38" spans="1:40" s="336" customFormat="1" x14ac:dyDescent="0.25">
      <c r="A38" s="546"/>
      <c r="C38" s="350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8"/>
      <c r="AI38" s="338"/>
      <c r="AJ38" s="338"/>
      <c r="AK38" s="338"/>
      <c r="AL38" s="338"/>
      <c r="AM38" s="338"/>
      <c r="AN38" s="338"/>
    </row>
    <row r="39" spans="1:40" ht="15" customHeight="1" x14ac:dyDescent="0.25">
      <c r="A39" s="546"/>
      <c r="B39" s="339">
        <v>2017</v>
      </c>
      <c r="C39" s="351" t="s">
        <v>331</v>
      </c>
      <c r="D39" s="339" t="s">
        <v>88</v>
      </c>
      <c r="E39" s="340">
        <f>'CapEx (2014 Dollars discount)'!E37*(1+$D$2)^E$5</f>
        <v>0</v>
      </c>
      <c r="F39" s="340">
        <f>'CapEx (2014 Dollars discount)'!F37*(1+$D$2)^F$5</f>
        <v>25.338000000000001</v>
      </c>
      <c r="G39" s="340">
        <f>'CapEx (2014 Dollars discount)'!G37*(1+$D$2)^G$5</f>
        <v>43.496899999999997</v>
      </c>
      <c r="H39" s="340">
        <f>'CapEx (2014 Dollars discount)'!H37*(1+$D$2)^H$5</f>
        <v>17.9207228</v>
      </c>
      <c r="I39" s="340">
        <f>'CapEx (2014 Dollars discount)'!I37*(1+$D$2)^I$5</f>
        <v>0</v>
      </c>
      <c r="J39" s="340">
        <f>'CapEx (2014 Dollars discount)'!J37*(1+$D$2)^J$5</f>
        <v>0</v>
      </c>
      <c r="K39" s="340">
        <f>'CapEx (2014 Dollars discount)'!K37*(1+$D$2)^K$5</f>
        <v>0</v>
      </c>
      <c r="L39" s="340">
        <f>'CapEx (2014 Dollars discount)'!L37*(1+$D$2)^L$5</f>
        <v>0</v>
      </c>
      <c r="M39" s="340">
        <f>'CapEx (2014 Dollars discount)'!M37*(1+$D$2)^M$5</f>
        <v>0</v>
      </c>
      <c r="N39" s="340">
        <f>'CapEx (2014 Dollars discount)'!N37*(1+$D$2)^N$5</f>
        <v>0</v>
      </c>
      <c r="O39" s="340">
        <f>'CapEx (2014 Dollars discount)'!O37*(1+$D$2)^O$5</f>
        <v>0</v>
      </c>
      <c r="P39" s="340">
        <f>'CapEx (2014 Dollars discount)'!P37*(1+$D$2)^P$5</f>
        <v>0</v>
      </c>
      <c r="Q39" s="340">
        <f>'CapEx (2014 Dollars discount)'!Q37*(1+$D$2)^Q$5</f>
        <v>0</v>
      </c>
      <c r="R39" s="340">
        <f>'CapEx (2014 Dollars discount)'!R37*(1+$D$2)^R$5</f>
        <v>0</v>
      </c>
      <c r="S39" s="340">
        <f>'CapEx (2014 Dollars discount)'!S37*(1+$D$2)^S$5</f>
        <v>0</v>
      </c>
      <c r="T39" s="340">
        <f>'CapEx (2014 Dollars discount)'!T37*(1+$D$2)^T$5</f>
        <v>0</v>
      </c>
      <c r="U39" s="340">
        <f>'CapEx (2014 Dollars discount)'!U37*(1+$D$2)^U$5</f>
        <v>0</v>
      </c>
      <c r="V39" s="340">
        <f>'CapEx (2014 Dollars discount)'!V37*(1+$D$2)^V$5</f>
        <v>0</v>
      </c>
      <c r="W39" s="340">
        <f>'CapEx (2014 Dollars discount)'!W37*(1+$D$2)^W$5</f>
        <v>0</v>
      </c>
      <c r="X39" s="340">
        <f>'CapEx (2014 Dollars discount)'!X37*(1+$D$2)^X$5</f>
        <v>0</v>
      </c>
      <c r="Y39" s="340">
        <f>'CapEx (2014 Dollars discount)'!Y37*(1+$D$2)^Y$5</f>
        <v>0</v>
      </c>
      <c r="Z39" s="340">
        <f>'CapEx (2014 Dollars discount)'!Z37*(1+$D$2)^Z$5</f>
        <v>0</v>
      </c>
      <c r="AA39" s="340">
        <f>'CapEx (2014 Dollars discount)'!AA37*(1+$D$2)^AA$5</f>
        <v>0</v>
      </c>
      <c r="AB39" s="340">
        <f>'CapEx (2014 Dollars discount)'!AB37*(1+$D$2)^AB$5</f>
        <v>0</v>
      </c>
      <c r="AC39" s="340">
        <f>'CapEx (2014 Dollars discount)'!AC37*(1+$D$2)^AC$5</f>
        <v>0</v>
      </c>
      <c r="AD39" s="340">
        <f>'CapEx (2014 Dollars discount)'!AD37*(1+$D$2)^AD$5</f>
        <v>0</v>
      </c>
      <c r="AE39" s="340">
        <f>'CapEx (2014 Dollars discount)'!AE37*(1+$D$2)^AE$5</f>
        <v>0</v>
      </c>
      <c r="AF39" s="340">
        <f t="shared" si="0"/>
        <v>86.755622799999998</v>
      </c>
      <c r="AG39" s="566" t="s">
        <v>305</v>
      </c>
      <c r="AI39" s="566" t="s">
        <v>315</v>
      </c>
      <c r="AJ39" s="566">
        <v>50</v>
      </c>
      <c r="AK39" s="566" t="s">
        <v>4</v>
      </c>
      <c r="AL39" s="566" t="s">
        <v>317</v>
      </c>
      <c r="AM39" s="566" t="s">
        <v>319</v>
      </c>
      <c r="AN39" s="566" t="s">
        <v>318</v>
      </c>
    </row>
    <row r="40" spans="1:40" x14ac:dyDescent="0.25">
      <c r="A40" s="546"/>
      <c r="B40" s="341">
        <v>2026</v>
      </c>
      <c r="C40" s="352" t="s">
        <v>331</v>
      </c>
      <c r="D40" s="341" t="s">
        <v>88</v>
      </c>
      <c r="E40" s="342">
        <f>'CapEx (2014 Dollars discount)'!E38*(1+$D$2)^E$5</f>
        <v>0</v>
      </c>
      <c r="F40" s="342">
        <f>'CapEx (2014 Dollars discount)'!F38*(1+$D$2)^F$5</f>
        <v>0</v>
      </c>
      <c r="G40" s="342">
        <f>'CapEx (2014 Dollars discount)'!G38*(1+$D$2)^G$5</f>
        <v>0</v>
      </c>
      <c r="H40" s="342">
        <f>'CapEx (2014 Dollars discount)'!H38*(1+$D$2)^H$5</f>
        <v>0</v>
      </c>
      <c r="I40" s="342">
        <f>'CapEx (2014 Dollars discount)'!I38*(1+$D$2)^I$5</f>
        <v>0</v>
      </c>
      <c r="J40" s="342">
        <f>'CapEx (2014 Dollars discount)'!J38*(1+$D$2)^J$5</f>
        <v>0</v>
      </c>
      <c r="K40" s="342">
        <f>'CapEx (2014 Dollars discount)'!K38*(1+$D$2)^K$7</f>
        <v>0</v>
      </c>
      <c r="L40" s="342">
        <f>'CapEx (2014 Dollars discount)'!L38*(1+$D$2)^L$7</f>
        <v>8.9603614</v>
      </c>
      <c r="M40" s="342">
        <f>'CapEx (2014 Dollars discount)'!M38*(1+$D$2)^M$7</f>
        <v>18.458344483999998</v>
      </c>
      <c r="N40" s="342">
        <f>'CapEx (2014 Dollars discount)'!N38*(1+$D$2)^N$7</f>
        <v>33.271165932409993</v>
      </c>
      <c r="O40" s="342">
        <f>'CapEx (2014 Dollars discount)'!O38*(1+$D$2)^O$7</f>
        <v>24.478072078844498</v>
      </c>
      <c r="P40" s="342">
        <f>'CapEx (2014 Dollars discount)'!P38*(1+$D$2)^P$5</f>
        <v>11.350717739940452</v>
      </c>
      <c r="Q40" s="342">
        <f>'CapEx (2014 Dollars discount)'!Q38*(1+$D$2)^Q$5</f>
        <v>0</v>
      </c>
      <c r="R40" s="342">
        <f>'CapEx (2014 Dollars discount)'!R38*(1+$D$2)^R$5</f>
        <v>0</v>
      </c>
      <c r="S40" s="342">
        <f>'CapEx (2014 Dollars discount)'!S38*(1+$D$2)^S$5</f>
        <v>0</v>
      </c>
      <c r="T40" s="342">
        <f>'CapEx (2014 Dollars discount)'!T38*(1+$D$2)^T$5</f>
        <v>0</v>
      </c>
      <c r="U40" s="342">
        <f>'CapEx (2014 Dollars discount)'!U38*(1+$D$2)^U$5</f>
        <v>0</v>
      </c>
      <c r="V40" s="342">
        <f>'CapEx (2014 Dollars discount)'!V38*(1+$D$2)^V$5</f>
        <v>0</v>
      </c>
      <c r="W40" s="342">
        <f>'CapEx (2014 Dollars discount)'!W38*(1+$D$2)^W$5</f>
        <v>0</v>
      </c>
      <c r="X40" s="342">
        <f>'CapEx (2014 Dollars discount)'!X38*(1+$D$2)^X$5</f>
        <v>0</v>
      </c>
      <c r="Y40" s="342">
        <f>'CapEx (2014 Dollars discount)'!Y38*(1+$D$2)^Y$5</f>
        <v>0</v>
      </c>
      <c r="Z40" s="342">
        <f>'CapEx (2014 Dollars discount)'!Z38*(1+$D$2)^Z$5</f>
        <v>0</v>
      </c>
      <c r="AA40" s="342">
        <f>'CapEx (2014 Dollars discount)'!AA38*(1+$D$2)^AA$7</f>
        <v>0</v>
      </c>
      <c r="AB40" s="342">
        <f>'CapEx (2014 Dollars discount)'!AB38*(1+$D$2)^AB$7</f>
        <v>0</v>
      </c>
      <c r="AC40" s="342">
        <f>'CapEx (2014 Dollars discount)'!AC38*(1+$D$2)^AC$7</f>
        <v>0</v>
      </c>
      <c r="AD40" s="342">
        <f>'CapEx (2014 Dollars discount)'!AD38*(1+$D$2)^AD$7</f>
        <v>0</v>
      </c>
      <c r="AE40" s="342">
        <f>'CapEx (2014 Dollars discount)'!AE38*(1+$D$2)^AE$7</f>
        <v>0</v>
      </c>
      <c r="AF40" s="340">
        <f t="shared" si="0"/>
        <v>96.518661635194945</v>
      </c>
      <c r="AG40" s="567"/>
      <c r="AI40" s="567"/>
      <c r="AJ40" s="567"/>
      <c r="AK40" s="567"/>
      <c r="AL40" s="567"/>
      <c r="AM40" s="567"/>
      <c r="AN40" s="567"/>
    </row>
    <row r="41" spans="1:40" s="336" customFormat="1" x14ac:dyDescent="0.25">
      <c r="A41" s="546"/>
      <c r="C41" s="350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8"/>
      <c r="AI41" s="338"/>
      <c r="AJ41" s="338"/>
      <c r="AK41" s="338"/>
      <c r="AL41" s="338"/>
      <c r="AM41" s="338"/>
      <c r="AN41" s="338"/>
    </row>
    <row r="42" spans="1:40" x14ac:dyDescent="0.25">
      <c r="A42" s="546"/>
      <c r="B42" s="339">
        <v>2017</v>
      </c>
      <c r="C42" s="351" t="s">
        <v>332</v>
      </c>
      <c r="D42" s="339" t="s">
        <v>86</v>
      </c>
      <c r="E42" s="340">
        <f>'CapEx (2014 Dollars discount)'!E40*(1+$D$2)^E$5</f>
        <v>0</v>
      </c>
      <c r="F42" s="340">
        <f>'CapEx (2014 Dollars discount)'!F40*(1+$D$2)^F$5</f>
        <v>0</v>
      </c>
      <c r="G42" s="340">
        <f>'CapEx (2014 Dollars discount)'!G40*(1+$D$2)^G$5</f>
        <v>0</v>
      </c>
      <c r="H42" s="340">
        <f>'CapEx (2014 Dollars discount)'!H40*(1+$D$2)^H$5</f>
        <v>0</v>
      </c>
      <c r="I42" s="340">
        <f>'CapEx (2014 Dollars discount)'!I40*(1+$D$2)^I$5</f>
        <v>0</v>
      </c>
      <c r="J42" s="340">
        <f>'CapEx (2014 Dollars discount)'!J40*(1+$D$2)^J$5</f>
        <v>0</v>
      </c>
      <c r="K42" s="340">
        <f>'CapEx (2014 Dollars discount)'!K40*(1+$D$2)^K$5</f>
        <v>0</v>
      </c>
      <c r="L42" s="340">
        <f>'CapEx (2014 Dollars discount)'!L40*(1+$D$2)^L$5</f>
        <v>0</v>
      </c>
      <c r="M42" s="340">
        <f>'CapEx (2014 Dollars discount)'!M40*(1+$D$2)^M$5</f>
        <v>0</v>
      </c>
      <c r="N42" s="340">
        <f>'CapEx (2014 Dollars discount)'!N40*(1+$D$2)^N$5</f>
        <v>0</v>
      </c>
      <c r="O42" s="340">
        <f>'CapEx (2014 Dollars discount)'!O40*(1+$D$2)^O$5</f>
        <v>0</v>
      </c>
      <c r="P42" s="340">
        <f>'CapEx (2014 Dollars discount)'!P40*(1+$D$2)^P$5</f>
        <v>0</v>
      </c>
      <c r="Q42" s="340">
        <f>'CapEx (2014 Dollars discount)'!Q40*(1+$D$2)^Q$5</f>
        <v>0</v>
      </c>
      <c r="R42" s="340">
        <f>'CapEx (2014 Dollars discount)'!R40*(1+$D$2)^R$5</f>
        <v>0</v>
      </c>
      <c r="S42" s="340">
        <f>'CapEx (2014 Dollars discount)'!S40*(1+$D$2)^S$5</f>
        <v>0</v>
      </c>
      <c r="T42" s="340">
        <f>'CapEx (2014 Dollars discount)'!T40*(1+$D$2)^T$5</f>
        <v>0</v>
      </c>
      <c r="U42" s="340">
        <f>'CapEx (2014 Dollars discount)'!U40*(1+$D$2)^U$5</f>
        <v>0</v>
      </c>
      <c r="V42" s="340">
        <f>'CapEx (2014 Dollars discount)'!V40*(1+$D$2)^V$5</f>
        <v>0</v>
      </c>
      <c r="W42" s="340">
        <f>'CapEx (2014 Dollars discount)'!W40*(1+$D$2)^W$5</f>
        <v>0</v>
      </c>
      <c r="X42" s="340">
        <f>'CapEx (2014 Dollars discount)'!X40*(1+$D$2)^X$5</f>
        <v>0</v>
      </c>
      <c r="Y42" s="340">
        <f>'CapEx (2014 Dollars discount)'!Y40*(1+$D$2)^Y$5</f>
        <v>0</v>
      </c>
      <c r="Z42" s="340">
        <f>'CapEx (2014 Dollars discount)'!Z40*(1+$D$2)^Z$5</f>
        <v>0</v>
      </c>
      <c r="AA42" s="340">
        <f>'CapEx (2014 Dollars discount)'!AA40*(1+$D$2)^AA$5</f>
        <v>0</v>
      </c>
      <c r="AB42" s="340">
        <f>'CapEx (2014 Dollars discount)'!AB40*(1+$D$2)^AB$5</f>
        <v>0</v>
      </c>
      <c r="AC42" s="340">
        <f>'CapEx (2014 Dollars discount)'!AC40*(1+$D$2)^AC$5</f>
        <v>0</v>
      </c>
      <c r="AD42" s="340">
        <f>'CapEx (2014 Dollars discount)'!AD40*(1+$D$2)^AD$5</f>
        <v>0</v>
      </c>
      <c r="AE42" s="340">
        <f>'CapEx (2014 Dollars discount)'!AE40*(1+$D$2)^AE$5</f>
        <v>0</v>
      </c>
      <c r="AF42" s="340">
        <f t="shared" si="0"/>
        <v>0</v>
      </c>
      <c r="AG42" s="564" t="s">
        <v>308</v>
      </c>
      <c r="AI42" s="564" t="s">
        <v>315</v>
      </c>
      <c r="AJ42" s="564">
        <v>50</v>
      </c>
      <c r="AK42" s="564" t="s">
        <v>4</v>
      </c>
      <c r="AL42" s="564" t="s">
        <v>317</v>
      </c>
      <c r="AM42" s="564" t="s">
        <v>319</v>
      </c>
      <c r="AN42" s="564" t="s">
        <v>318</v>
      </c>
    </row>
    <row r="43" spans="1:40" x14ac:dyDescent="0.25">
      <c r="A43" s="546"/>
      <c r="B43" s="341">
        <v>2026</v>
      </c>
      <c r="C43" s="352" t="s">
        <v>332</v>
      </c>
      <c r="D43" s="341" t="s">
        <v>86</v>
      </c>
      <c r="E43" s="342">
        <f>'CapEx (2014 Dollars discount)'!E41*(1+$D$2)^E$5</f>
        <v>0</v>
      </c>
      <c r="F43" s="342">
        <f>'CapEx (2014 Dollars discount)'!F41*(1+$D$2)^F$5</f>
        <v>0</v>
      </c>
      <c r="G43" s="342">
        <f>'CapEx (2014 Dollars discount)'!G41*(1+$D$2)^G$5</f>
        <v>4.0314199999999998</v>
      </c>
      <c r="H43" s="342">
        <f>'CapEx (2014 Dollars discount)'!H41*(1+$D$2)^H$5</f>
        <v>16.6094504</v>
      </c>
      <c r="I43" s="342">
        <f>'CapEx (2014 Dollars discount)'!I41*(1+$D$2)^I$5</f>
        <v>17.107733911999997</v>
      </c>
      <c r="J43" s="342">
        <f>'CapEx (2014 Dollars discount)'!J41*(1+$D$2)^J$5</f>
        <v>4.4052414823399992</v>
      </c>
      <c r="K43" s="342">
        <f>'CapEx (2014 Dollars discount)'!K41*(1+$D$2)^K$5</f>
        <v>0</v>
      </c>
      <c r="L43" s="342">
        <f>'CapEx (2014 Dollars discount)'!L41*(1+$D$2)^L$5</f>
        <v>0</v>
      </c>
      <c r="M43" s="342">
        <f>'CapEx (2014 Dollars discount)'!M41*(1+$D$2)^M$5</f>
        <v>0</v>
      </c>
      <c r="N43" s="342">
        <f>'CapEx (2014 Dollars discount)'!N41*(1+$D$2)^N$5</f>
        <v>0</v>
      </c>
      <c r="O43" s="342">
        <f>'CapEx (2014 Dollars discount)'!O41*(1+$D$2)^O$5</f>
        <v>0</v>
      </c>
      <c r="P43" s="342">
        <f>'CapEx (2014 Dollars discount)'!P41*(1+$D$2)^P$5</f>
        <v>0</v>
      </c>
      <c r="Q43" s="342">
        <f>'CapEx (2014 Dollars discount)'!Q41*(1+$D$2)^Q$5</f>
        <v>0</v>
      </c>
      <c r="R43" s="342">
        <f>'CapEx (2014 Dollars discount)'!R41*(1+$D$2)^R$5</f>
        <v>0</v>
      </c>
      <c r="S43" s="342">
        <f>'CapEx (2014 Dollars discount)'!S41*(1+$D$2)^S$5</f>
        <v>0</v>
      </c>
      <c r="T43" s="342">
        <f>'CapEx (2014 Dollars discount)'!T41*(1+$D$2)^T$5</f>
        <v>0</v>
      </c>
      <c r="U43" s="342">
        <f>'CapEx (2014 Dollars discount)'!U41*(1+$D$2)^U$5</f>
        <v>0</v>
      </c>
      <c r="V43" s="342">
        <f>'CapEx (2014 Dollars discount)'!V41*(1+$D$2)^V$5</f>
        <v>0</v>
      </c>
      <c r="W43" s="342">
        <f>'CapEx (2014 Dollars discount)'!W41*(1+$D$2)^W$5</f>
        <v>0</v>
      </c>
      <c r="X43" s="342">
        <f>'CapEx (2014 Dollars discount)'!X41*(1+$D$2)^X$5</f>
        <v>0</v>
      </c>
      <c r="Y43" s="342">
        <f>'CapEx (2014 Dollars discount)'!Y41*(1+$D$2)^Y$5</f>
        <v>0</v>
      </c>
      <c r="Z43" s="342">
        <f>'CapEx (2014 Dollars discount)'!Z41*(1+$D$2)^Z$5</f>
        <v>0</v>
      </c>
      <c r="AA43" s="342">
        <f>'CapEx (2014 Dollars discount)'!AA41*(1+$D$2)^AA$5</f>
        <v>0</v>
      </c>
      <c r="AB43" s="342">
        <f>'CapEx (2014 Dollars discount)'!AB41*(1+$D$2)^AB$5</f>
        <v>0</v>
      </c>
      <c r="AC43" s="342">
        <f>'CapEx (2014 Dollars discount)'!AC41*(1+$D$2)^AC$5</f>
        <v>0</v>
      </c>
      <c r="AD43" s="342">
        <f>'CapEx (2014 Dollars discount)'!AD41*(1+$D$2)^AD$5</f>
        <v>0</v>
      </c>
      <c r="AE43" s="342">
        <f>'CapEx (2014 Dollars discount)'!AE41*(1+$D$2)^AE$5</f>
        <v>0</v>
      </c>
      <c r="AF43" s="340">
        <f t="shared" si="0"/>
        <v>42.15384579434</v>
      </c>
      <c r="AG43" s="565"/>
      <c r="AI43" s="565"/>
      <c r="AJ43" s="565"/>
      <c r="AK43" s="565"/>
      <c r="AL43" s="565"/>
      <c r="AM43" s="565"/>
      <c r="AN43" s="565"/>
    </row>
    <row r="44" spans="1:40" s="336" customFormat="1" hidden="1" outlineLevel="1" x14ac:dyDescent="0.25">
      <c r="A44" s="546"/>
      <c r="C44" s="350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40">
        <f t="shared" si="0"/>
        <v>0</v>
      </c>
      <c r="AG44" s="338"/>
      <c r="AI44" s="338"/>
      <c r="AJ44" s="338"/>
      <c r="AK44" s="338"/>
      <c r="AL44" s="338"/>
      <c r="AM44" s="338"/>
      <c r="AN44" s="338"/>
    </row>
    <row r="45" spans="1:40" s="336" customFormat="1" hidden="1" outlineLevel="1" x14ac:dyDescent="0.25">
      <c r="A45" s="546"/>
      <c r="B45" s="339">
        <v>2017</v>
      </c>
      <c r="C45" s="351" t="s">
        <v>347</v>
      </c>
      <c r="D45" s="339" t="s">
        <v>348</v>
      </c>
      <c r="E45" s="340">
        <f>'CapEx (Original Dollars)'!E43*(1+$D$2)^E$6</f>
        <v>0</v>
      </c>
      <c r="F45" s="340">
        <f>'CapEx (Original Dollars)'!F43*(1+$D$2)^F$6</f>
        <v>0</v>
      </c>
      <c r="G45" s="340">
        <f>'CapEx (Original Dollars)'!G43*(1+$D$2)^G$6</f>
        <v>0</v>
      </c>
      <c r="H45" s="340">
        <f>'CapEx (Original Dollars)'!H43*(1+$D$2)^H$6</f>
        <v>0</v>
      </c>
      <c r="I45" s="340">
        <f>'CapEx (Original Dollars)'!I43*(1+$D$2)^I$6</f>
        <v>0</v>
      </c>
      <c r="J45" s="340">
        <f>'CapEx (Original Dollars)'!J43*(1+$D$2)^J$6</f>
        <v>0</v>
      </c>
      <c r="K45" s="340">
        <f>'CapEx (Original Dollars)'!K43*(1+$D$2)^K$6</f>
        <v>0</v>
      </c>
      <c r="L45" s="340">
        <f>'CapEx (Original Dollars)'!L43*(1+$D$2)^L$6</f>
        <v>0</v>
      </c>
      <c r="M45" s="340">
        <f>'CapEx (Original Dollars)'!M43*(1+$D$2)^M$6</f>
        <v>0</v>
      </c>
      <c r="N45" s="340">
        <f>'CapEx (Original Dollars)'!N43*(1+$D$2)^N$6</f>
        <v>0</v>
      </c>
      <c r="O45" s="340">
        <f>'CapEx (Original Dollars)'!O43*(1+$D$2)^O$6</f>
        <v>0</v>
      </c>
      <c r="P45" s="340">
        <f>'CapEx (Original Dollars)'!P43*(1+$D$2)^P$6</f>
        <v>0</v>
      </c>
      <c r="Q45" s="340">
        <f>'CapEx (Original Dollars)'!Q43*(1+$D$2)^Q$6</f>
        <v>0</v>
      </c>
      <c r="R45" s="340">
        <f>'CapEx (Original Dollars)'!R43*(1+$D$2)^R$6</f>
        <v>0</v>
      </c>
      <c r="S45" s="340">
        <f>'CapEx (Original Dollars)'!S43*(1+$D$2)^S$6</f>
        <v>0</v>
      </c>
      <c r="T45" s="340">
        <f>'CapEx (Original Dollars)'!T43*(1+$D$2)^T$6</f>
        <v>0</v>
      </c>
      <c r="U45" s="340">
        <f>'CapEx (Original Dollars)'!U43*(1+$D$2)^U$6</f>
        <v>0</v>
      </c>
      <c r="V45" s="340">
        <f>'CapEx (Original Dollars)'!V43*(1+$D$2)^V$6</f>
        <v>0</v>
      </c>
      <c r="W45" s="340">
        <f>'CapEx (Original Dollars)'!W43*(1+$D$2)^W$6</f>
        <v>0</v>
      </c>
      <c r="X45" s="340">
        <f>'CapEx (Original Dollars)'!X43*(1+$D$2)^X$6</f>
        <v>0</v>
      </c>
      <c r="Y45" s="340">
        <f>'CapEx (Original Dollars)'!Y43*(1+$D$2)^Y$6</f>
        <v>0</v>
      </c>
      <c r="Z45" s="340">
        <f>'CapEx (Original Dollars)'!Z43*(1+$D$2)^Z$6</f>
        <v>0</v>
      </c>
      <c r="AA45" s="340">
        <f>'CapEx (Original Dollars)'!AA43*(1+$D$2)^AA$6</f>
        <v>0</v>
      </c>
      <c r="AB45" s="340">
        <f>'CapEx (Original Dollars)'!AB43*(1+$D$2)^AB$6</f>
        <v>0</v>
      </c>
      <c r="AC45" s="340">
        <f>'CapEx (Original Dollars)'!AC43*(1+$D$2)^AC$6</f>
        <v>0</v>
      </c>
      <c r="AD45" s="340">
        <f>'CapEx (Original Dollars)'!AD43*(1+$D$2)^AD$6</f>
        <v>0</v>
      </c>
      <c r="AE45" s="340">
        <f>'CapEx (Original Dollars)'!AE43*(1+$D$2)^AE$6</f>
        <v>0</v>
      </c>
      <c r="AF45" s="340">
        <f t="shared" si="0"/>
        <v>0</v>
      </c>
      <c r="AG45" s="338"/>
      <c r="AI45" s="338"/>
      <c r="AJ45" s="338"/>
      <c r="AK45" s="338"/>
      <c r="AL45" s="338"/>
      <c r="AM45" s="338"/>
      <c r="AN45" s="338"/>
    </row>
    <row r="46" spans="1:40" s="336" customFormat="1" hidden="1" outlineLevel="1" x14ac:dyDescent="0.25">
      <c r="A46" s="546"/>
      <c r="B46" s="341">
        <v>2026</v>
      </c>
      <c r="C46" s="352" t="s">
        <v>347</v>
      </c>
      <c r="D46" s="341" t="s">
        <v>348</v>
      </c>
      <c r="E46" s="342">
        <f>'CapEx (Original Dollars)'!E44*(1+$D$2)^E$6</f>
        <v>0</v>
      </c>
      <c r="F46" s="342">
        <f>'CapEx (Original Dollars)'!F44*(1+$D$2)^F$6</f>
        <v>0</v>
      </c>
      <c r="G46" s="342">
        <f>'CapEx (Original Dollars)'!G44*(1+$D$2)^G$6</f>
        <v>0</v>
      </c>
      <c r="H46" s="342">
        <f>'CapEx (Original Dollars)'!H44*(1+$D$2)^H$6</f>
        <v>0</v>
      </c>
      <c r="I46" s="342">
        <f>'CapEx (Original Dollars)'!I44*(1+$D$2)^I$6</f>
        <v>0</v>
      </c>
      <c r="J46" s="342">
        <f>'CapEx (Original Dollars)'!J44*(1+$D$2)^J$6</f>
        <v>0</v>
      </c>
      <c r="K46" s="342">
        <f>'CapEx (Original Dollars)'!K44*(1+$D$2)^K$6</f>
        <v>0</v>
      </c>
      <c r="L46" s="342">
        <f>'CapEx (Original Dollars)'!L44*(1+$D$2)^L$6</f>
        <v>0</v>
      </c>
      <c r="M46" s="342">
        <f>'CapEx (Original Dollars)'!M44*(1+$D$2)^M$6</f>
        <v>0</v>
      </c>
      <c r="N46" s="342">
        <f>'CapEx (Original Dollars)'!N44*(1+$D$2)^N$6</f>
        <v>0</v>
      </c>
      <c r="O46" s="342">
        <f>'CapEx (Original Dollars)'!O44*(1+$D$2)^O$6</f>
        <v>0</v>
      </c>
      <c r="P46" s="342">
        <f>'CapEx (Original Dollars)'!P44*(1+$D$2)^P$6</f>
        <v>0</v>
      </c>
      <c r="Q46" s="342">
        <f>'CapEx (Original Dollars)'!Q44*(1+$D$2)^Q$6</f>
        <v>0</v>
      </c>
      <c r="R46" s="342">
        <f>'CapEx (Original Dollars)'!R44*(1+$D$2)^R$6</f>
        <v>0</v>
      </c>
      <c r="S46" s="342">
        <f>'CapEx (Original Dollars)'!S44*(1+$D$2)^S$6</f>
        <v>0</v>
      </c>
      <c r="T46" s="342">
        <f>'CapEx (Original Dollars)'!T44*(1+$D$2)^T$6</f>
        <v>0</v>
      </c>
      <c r="U46" s="342">
        <f>'CapEx (Original Dollars)'!U44*(1+$D$2)^U$6</f>
        <v>0</v>
      </c>
      <c r="V46" s="342">
        <f>'CapEx (Original Dollars)'!V44*(1+$D$2)^V$6</f>
        <v>0</v>
      </c>
      <c r="W46" s="342">
        <f>'CapEx (Original Dollars)'!W44*(1+$D$2)^W$6</f>
        <v>0</v>
      </c>
      <c r="X46" s="342">
        <f>'CapEx (Original Dollars)'!X44*(1+$D$2)^X$6</f>
        <v>0</v>
      </c>
      <c r="Y46" s="342">
        <f>'CapEx (Original Dollars)'!Y44*(1+$D$2)^Y$6</f>
        <v>0</v>
      </c>
      <c r="Z46" s="342">
        <f>'CapEx (Original Dollars)'!Z44*(1+$D$2)^Z$6</f>
        <v>0</v>
      </c>
      <c r="AA46" s="342">
        <f>'CapEx (Original Dollars)'!AA44*(1+$D$2)^AA$6</f>
        <v>0</v>
      </c>
      <c r="AB46" s="342">
        <f>'CapEx (Original Dollars)'!AB44*(1+$D$2)^AB$6</f>
        <v>0</v>
      </c>
      <c r="AC46" s="342">
        <f>'CapEx (Original Dollars)'!AC44*(1+$D$2)^AC$6</f>
        <v>0</v>
      </c>
      <c r="AD46" s="342">
        <f>'CapEx (Original Dollars)'!AD44*(1+$D$2)^AD$6</f>
        <v>0</v>
      </c>
      <c r="AE46" s="342">
        <f>'CapEx (Original Dollars)'!AE44*(1+$D$2)^AE$6</f>
        <v>0</v>
      </c>
      <c r="AF46" s="340">
        <f t="shared" si="0"/>
        <v>0</v>
      </c>
      <c r="AG46" s="338"/>
      <c r="AI46" s="338"/>
      <c r="AJ46" s="338"/>
      <c r="AK46" s="338"/>
      <c r="AL46" s="338"/>
      <c r="AM46" s="338"/>
      <c r="AN46" s="338"/>
    </row>
    <row r="47" spans="1:40" s="336" customFormat="1" hidden="1" outlineLevel="1" x14ac:dyDescent="0.25">
      <c r="A47" s="546"/>
      <c r="C47" s="350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40">
        <f t="shared" si="0"/>
        <v>0</v>
      </c>
      <c r="AG47" s="338"/>
      <c r="AI47" s="338"/>
      <c r="AJ47" s="338"/>
      <c r="AK47" s="338"/>
      <c r="AL47" s="338"/>
      <c r="AM47" s="338"/>
      <c r="AN47" s="338"/>
    </row>
    <row r="48" spans="1:40" s="336" customFormat="1" hidden="1" outlineLevel="1" x14ac:dyDescent="0.25">
      <c r="A48" s="546"/>
      <c r="B48" s="339">
        <v>2017</v>
      </c>
      <c r="C48" s="351" t="s">
        <v>349</v>
      </c>
      <c r="D48" s="340" t="s">
        <v>350</v>
      </c>
      <c r="E48" s="340">
        <f>'CapEx (Original Dollars)'!E46*(1+$D$2)^E$6</f>
        <v>0</v>
      </c>
      <c r="F48" s="340">
        <f>'CapEx (Original Dollars)'!F46*(1+$D$2)^F$6</f>
        <v>0</v>
      </c>
      <c r="G48" s="340">
        <f>'CapEx (Original Dollars)'!G46*(1+$D$2)^G$6</f>
        <v>0</v>
      </c>
      <c r="H48" s="340">
        <f>'CapEx (Original Dollars)'!H46*(1+$D$2)^H$6</f>
        <v>0</v>
      </c>
      <c r="I48" s="340">
        <f>'CapEx (Original Dollars)'!I46*(1+$D$2)^I$6</f>
        <v>0</v>
      </c>
      <c r="J48" s="340">
        <f>'CapEx (Original Dollars)'!J46*(1+$D$2)^J$6</f>
        <v>0</v>
      </c>
      <c r="K48" s="340">
        <f>'CapEx (Original Dollars)'!K46*(1+$D$2)^K$6</f>
        <v>0</v>
      </c>
      <c r="L48" s="340">
        <f>'CapEx (Original Dollars)'!L46*(1+$D$2)^L$6</f>
        <v>0</v>
      </c>
      <c r="M48" s="340">
        <f>'CapEx (Original Dollars)'!M46*(1+$D$2)^M$6</f>
        <v>0</v>
      </c>
      <c r="N48" s="340">
        <f>'CapEx (Original Dollars)'!N46*(1+$D$2)^N$6</f>
        <v>0</v>
      </c>
      <c r="O48" s="340">
        <f>'CapEx (Original Dollars)'!O46*(1+$D$2)^O$6</f>
        <v>0</v>
      </c>
      <c r="P48" s="340">
        <f>'CapEx (Original Dollars)'!P46*(1+$D$2)^P$6</f>
        <v>0</v>
      </c>
      <c r="Q48" s="340">
        <f>'CapEx (Original Dollars)'!Q46*(1+$D$2)^Q$6</f>
        <v>0</v>
      </c>
      <c r="R48" s="340">
        <f>'CapEx (Original Dollars)'!R46*(1+$D$2)^R$6</f>
        <v>0</v>
      </c>
      <c r="S48" s="340">
        <f>'CapEx (Original Dollars)'!S46*(1+$D$2)^S$6</f>
        <v>0</v>
      </c>
      <c r="T48" s="340">
        <f>'CapEx (Original Dollars)'!T46*(1+$D$2)^T$6</f>
        <v>0</v>
      </c>
      <c r="U48" s="340">
        <f>'CapEx (Original Dollars)'!U46*(1+$D$2)^U$6</f>
        <v>0</v>
      </c>
      <c r="V48" s="340">
        <f>'CapEx (Original Dollars)'!V46*(1+$D$2)^V$6</f>
        <v>0</v>
      </c>
      <c r="W48" s="340">
        <f>'CapEx (Original Dollars)'!W46*(1+$D$2)^W$6</f>
        <v>0</v>
      </c>
      <c r="X48" s="340">
        <f>'CapEx (Original Dollars)'!X46*(1+$D$2)^X$6</f>
        <v>0</v>
      </c>
      <c r="Y48" s="340">
        <f>'CapEx (Original Dollars)'!Y46*(1+$D$2)^Y$6</f>
        <v>0</v>
      </c>
      <c r="Z48" s="340">
        <f>'CapEx (Original Dollars)'!Z46*(1+$D$2)^Z$6</f>
        <v>0</v>
      </c>
      <c r="AA48" s="340">
        <f>'CapEx (Original Dollars)'!AA46*(1+$D$2)^AA$6</f>
        <v>0</v>
      </c>
      <c r="AB48" s="340">
        <f>'CapEx (Original Dollars)'!AB46*(1+$D$2)^AB$6</f>
        <v>0</v>
      </c>
      <c r="AC48" s="340">
        <f>'CapEx (Original Dollars)'!AC46*(1+$D$2)^AC$6</f>
        <v>0</v>
      </c>
      <c r="AD48" s="340">
        <f>'CapEx (Original Dollars)'!AD46*(1+$D$2)^AD$6</f>
        <v>0</v>
      </c>
      <c r="AE48" s="340">
        <f>'CapEx (Original Dollars)'!AE46*(1+$D$2)^AE$6</f>
        <v>0</v>
      </c>
      <c r="AF48" s="340">
        <f t="shared" si="0"/>
        <v>0</v>
      </c>
      <c r="AG48" s="338"/>
      <c r="AI48" s="338"/>
      <c r="AJ48" s="338"/>
      <c r="AK48" s="338"/>
      <c r="AL48" s="338"/>
      <c r="AM48" s="338"/>
      <c r="AN48" s="338"/>
    </row>
    <row r="49" spans="1:40" s="336" customFormat="1" hidden="1" outlineLevel="1" x14ac:dyDescent="0.25">
      <c r="A49" s="543"/>
      <c r="B49" s="341">
        <v>2026</v>
      </c>
      <c r="C49" s="352" t="s">
        <v>349</v>
      </c>
      <c r="D49" s="341" t="s">
        <v>350</v>
      </c>
      <c r="E49" s="342">
        <f>'CapEx (Original Dollars)'!E47*(1+$D$2)^E$6</f>
        <v>0</v>
      </c>
      <c r="F49" s="342">
        <f>'CapEx (Original Dollars)'!F47*(1+$D$2)^F$6</f>
        <v>0</v>
      </c>
      <c r="G49" s="342">
        <f>'CapEx (Original Dollars)'!G47*(1+$D$2)^G$6</f>
        <v>0</v>
      </c>
      <c r="H49" s="342">
        <f>'CapEx (Original Dollars)'!H47*(1+$D$2)^H$6</f>
        <v>0</v>
      </c>
      <c r="I49" s="342">
        <f>'CapEx (Original Dollars)'!I47*(1+$D$2)^I$6</f>
        <v>0</v>
      </c>
      <c r="J49" s="342">
        <f>'CapEx (Original Dollars)'!J47*(1+$D$2)^J$6</f>
        <v>0</v>
      </c>
      <c r="K49" s="342">
        <f>'CapEx (Original Dollars)'!K47*(1+$D$2)^K$6</f>
        <v>0</v>
      </c>
      <c r="L49" s="342">
        <f>'CapEx (Original Dollars)'!L47*(1+$D$2)^L$6</f>
        <v>0</v>
      </c>
      <c r="M49" s="342">
        <f>'CapEx (Original Dollars)'!M47*(1+$D$2)^M$6</f>
        <v>0</v>
      </c>
      <c r="N49" s="342">
        <f>'CapEx (Original Dollars)'!N47*(1+$D$2)^N$6</f>
        <v>0</v>
      </c>
      <c r="O49" s="342">
        <f>'CapEx (Original Dollars)'!O47*(1+$D$2)^O$6</f>
        <v>0</v>
      </c>
      <c r="P49" s="342">
        <f>'CapEx (Original Dollars)'!P47*(1+$D$2)^P$6</f>
        <v>0</v>
      </c>
      <c r="Q49" s="342">
        <f>'CapEx (Original Dollars)'!Q47*(1+$D$2)^Q$6</f>
        <v>0</v>
      </c>
      <c r="R49" s="342">
        <f>'CapEx (Original Dollars)'!R47*(1+$D$2)^R$6</f>
        <v>0</v>
      </c>
      <c r="S49" s="342">
        <f>'CapEx (Original Dollars)'!S47*(1+$D$2)^S$6</f>
        <v>0</v>
      </c>
      <c r="T49" s="342">
        <f>'CapEx (Original Dollars)'!T47*(1+$D$2)^T$6</f>
        <v>0</v>
      </c>
      <c r="U49" s="342">
        <f>'CapEx (Original Dollars)'!U47*(1+$D$2)^U$6</f>
        <v>0</v>
      </c>
      <c r="V49" s="342">
        <f>'CapEx (Original Dollars)'!V47*(1+$D$2)^V$6</f>
        <v>0</v>
      </c>
      <c r="W49" s="342">
        <f>'CapEx (Original Dollars)'!W47*(1+$D$2)^W$6</f>
        <v>0</v>
      </c>
      <c r="X49" s="342">
        <f>'CapEx (Original Dollars)'!X47*(1+$D$2)^X$6</f>
        <v>0</v>
      </c>
      <c r="Y49" s="342">
        <f>'CapEx (Original Dollars)'!Y47*(1+$D$2)^Y$6</f>
        <v>0</v>
      </c>
      <c r="Z49" s="342">
        <f>'CapEx (Original Dollars)'!Z47*(1+$D$2)^Z$6</f>
        <v>0</v>
      </c>
      <c r="AA49" s="342">
        <f>'CapEx (Original Dollars)'!AA47*(1+$D$2)^AA$6</f>
        <v>0</v>
      </c>
      <c r="AB49" s="342">
        <f>'CapEx (Original Dollars)'!AB47*(1+$D$2)^AB$6</f>
        <v>0</v>
      </c>
      <c r="AC49" s="342">
        <f>'CapEx (Original Dollars)'!AC47*(1+$D$2)^AC$6</f>
        <v>0</v>
      </c>
      <c r="AD49" s="342">
        <f>'CapEx (Original Dollars)'!AD47*(1+$D$2)^AD$6</f>
        <v>0</v>
      </c>
      <c r="AE49" s="342">
        <f>'CapEx (Original Dollars)'!AE47*(1+$D$2)^AE$6</f>
        <v>0</v>
      </c>
      <c r="AF49" s="340">
        <f t="shared" si="0"/>
        <v>0</v>
      </c>
      <c r="AG49" s="338"/>
      <c r="AI49" s="338"/>
      <c r="AJ49" s="338"/>
      <c r="AK49" s="338"/>
      <c r="AL49" s="338"/>
      <c r="AM49" s="338"/>
      <c r="AN49" s="338"/>
    </row>
    <row r="50" spans="1:40" s="336" customFormat="1" collapsed="1" x14ac:dyDescent="0.25">
      <c r="C50" s="350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8"/>
      <c r="AI50" s="338"/>
      <c r="AJ50" s="338"/>
      <c r="AK50" s="338"/>
      <c r="AL50" s="338"/>
      <c r="AM50" s="338"/>
      <c r="AN50" s="338"/>
    </row>
    <row r="51" spans="1:40" s="336" customFormat="1" x14ac:dyDescent="0.25">
      <c r="B51" s="339">
        <v>2017</v>
      </c>
      <c r="C51" s="351" t="s">
        <v>309</v>
      </c>
      <c r="D51" s="339" t="s">
        <v>272</v>
      </c>
      <c r="E51" s="340">
        <f>E8+E11+E14+E18+E21+E24+E27+E30+E33+E36+E39+E42+E45+E48</f>
        <v>0</v>
      </c>
      <c r="F51" s="340">
        <f t="shared" ref="F51:Q51" si="1">F8+F11+F14+F18+F21+F24+F27+F30+F33+F36+F39+F42+F45+F48</f>
        <v>259.25099999999998</v>
      </c>
      <c r="G51" s="340">
        <f t="shared" si="1"/>
        <v>437.62124999999997</v>
      </c>
      <c r="H51" s="340">
        <f t="shared" si="1"/>
        <v>178.98868259999998</v>
      </c>
      <c r="I51" s="340">
        <f t="shared" si="1"/>
        <v>0</v>
      </c>
      <c r="J51" s="340">
        <f t="shared" si="1"/>
        <v>0</v>
      </c>
      <c r="K51" s="340">
        <f t="shared" si="1"/>
        <v>0</v>
      </c>
      <c r="L51" s="340">
        <f t="shared" si="1"/>
        <v>0</v>
      </c>
      <c r="M51" s="340">
        <f t="shared" si="1"/>
        <v>0</v>
      </c>
      <c r="N51" s="340">
        <f t="shared" si="1"/>
        <v>0</v>
      </c>
      <c r="O51" s="340">
        <f t="shared" si="1"/>
        <v>0</v>
      </c>
      <c r="P51" s="340">
        <f t="shared" si="1"/>
        <v>0</v>
      </c>
      <c r="Q51" s="340">
        <f t="shared" si="1"/>
        <v>0</v>
      </c>
      <c r="R51" s="340">
        <f t="shared" ref="R51:T51" si="2">R8+R11+R14+R18+R21+R24+R27+R30+R33+R36+R39+R42+R45+R48</f>
        <v>0</v>
      </c>
      <c r="S51" s="340">
        <f t="shared" si="2"/>
        <v>0</v>
      </c>
      <c r="T51" s="340">
        <f t="shared" si="2"/>
        <v>0</v>
      </c>
      <c r="U51" s="340">
        <f>U8+U11+U14+U18+U21+U24+U27+U30+U33+U36+U39+U42+U45+U48</f>
        <v>0</v>
      </c>
      <c r="V51" s="340">
        <f t="shared" ref="V51:AE51" si="3">V8+V11+V14+V18+V21+V24+V27+V30+V33+V36+V39+V42+V45+V48</f>
        <v>0</v>
      </c>
      <c r="W51" s="340">
        <f t="shared" si="3"/>
        <v>0</v>
      </c>
      <c r="X51" s="340">
        <f t="shared" si="3"/>
        <v>0</v>
      </c>
      <c r="Y51" s="340">
        <f t="shared" si="3"/>
        <v>0</v>
      </c>
      <c r="Z51" s="340">
        <f t="shared" si="3"/>
        <v>0</v>
      </c>
      <c r="AA51" s="340">
        <f t="shared" si="3"/>
        <v>0</v>
      </c>
      <c r="AB51" s="340">
        <f t="shared" si="3"/>
        <v>0</v>
      </c>
      <c r="AC51" s="340">
        <f t="shared" si="3"/>
        <v>0</v>
      </c>
      <c r="AD51" s="340">
        <f t="shared" si="3"/>
        <v>0</v>
      </c>
      <c r="AE51" s="340">
        <f t="shared" si="3"/>
        <v>0</v>
      </c>
      <c r="AF51" s="340">
        <f t="shared" si="0"/>
        <v>875.86093259999984</v>
      </c>
      <c r="AG51" s="338"/>
      <c r="AI51" s="338"/>
      <c r="AJ51" s="338"/>
      <c r="AK51" s="338"/>
      <c r="AL51" s="338"/>
      <c r="AM51" s="338"/>
      <c r="AN51" s="338"/>
    </row>
    <row r="52" spans="1:40" s="336" customFormat="1" x14ac:dyDescent="0.25">
      <c r="B52" s="341">
        <v>2026</v>
      </c>
      <c r="C52" s="352" t="s">
        <v>309</v>
      </c>
      <c r="D52" s="341" t="s">
        <v>272</v>
      </c>
      <c r="E52" s="342">
        <f>E9+E12+E15+E19+E22+E25+E28+E31+E34+E37+E40+E43+E46+E49</f>
        <v>1.6</v>
      </c>
      <c r="F52" s="342">
        <f t="shared" ref="F52:Q52" si="4">F9+F12+F15+F19+F22+F25+F28+F31+F34+F37+F40+F43+F46+F49</f>
        <v>23.836000000000002</v>
      </c>
      <c r="G52" s="342">
        <f t="shared" si="4"/>
        <v>48.032669999999996</v>
      </c>
      <c r="H52" s="342">
        <f t="shared" si="4"/>
        <v>127.39457445000001</v>
      </c>
      <c r="I52" s="342">
        <f t="shared" si="4"/>
        <v>129.89742109199997</v>
      </c>
      <c r="J52" s="342">
        <f t="shared" si="4"/>
        <v>43.429534960093562</v>
      </c>
      <c r="K52" s="342">
        <f t="shared" si="4"/>
        <v>17.602804558897855</v>
      </c>
      <c r="L52" s="342">
        <f t="shared" si="4"/>
        <v>36.46858300614079</v>
      </c>
      <c r="M52" s="342">
        <f t="shared" si="4"/>
        <v>123.664064461325</v>
      </c>
      <c r="N52" s="342">
        <f t="shared" si="4"/>
        <v>234.02720123076472</v>
      </c>
      <c r="O52" s="342">
        <f t="shared" si="4"/>
        <v>348.93064225908279</v>
      </c>
      <c r="P52" s="342">
        <f t="shared" si="4"/>
        <v>277.92587807078104</v>
      </c>
      <c r="Q52" s="342">
        <f t="shared" si="4"/>
        <v>109.8289660563063</v>
      </c>
      <c r="R52" s="342">
        <f t="shared" ref="R52:T52" si="5">R9+R12+R15+R19+R22+R25+R28+R31+R34+R37+R40+R43+R46+R49</f>
        <v>0</v>
      </c>
      <c r="S52" s="342">
        <f t="shared" si="5"/>
        <v>0</v>
      </c>
      <c r="T52" s="342">
        <f t="shared" si="5"/>
        <v>0</v>
      </c>
      <c r="U52" s="342">
        <f>U9+U12+U15+U19+U22+U25+U28+U31+U34+U37+U40+U43+U46+U49</f>
        <v>0</v>
      </c>
      <c r="V52" s="342">
        <f t="shared" ref="V52:AE52" si="6">V9+V12+V15+V19+V22+V25+V28+V31+V34+V37+V40+V43+V46+V49</f>
        <v>0</v>
      </c>
      <c r="W52" s="342">
        <f t="shared" si="6"/>
        <v>0</v>
      </c>
      <c r="X52" s="342">
        <f t="shared" si="6"/>
        <v>0</v>
      </c>
      <c r="Y52" s="342">
        <f t="shared" si="6"/>
        <v>0</v>
      </c>
      <c r="Z52" s="342">
        <f t="shared" si="6"/>
        <v>0</v>
      </c>
      <c r="AA52" s="342">
        <f t="shared" si="6"/>
        <v>0</v>
      </c>
      <c r="AB52" s="342">
        <f t="shared" si="6"/>
        <v>0</v>
      </c>
      <c r="AC52" s="342">
        <f t="shared" si="6"/>
        <v>0</v>
      </c>
      <c r="AD52" s="342">
        <f t="shared" si="6"/>
        <v>0</v>
      </c>
      <c r="AE52" s="342">
        <f t="shared" si="6"/>
        <v>0</v>
      </c>
      <c r="AF52" s="340">
        <f t="shared" si="0"/>
        <v>1522.638340145392</v>
      </c>
      <c r="AG52" s="338"/>
      <c r="AI52" s="338"/>
      <c r="AJ52" s="338"/>
      <c r="AK52" s="338"/>
      <c r="AL52" s="338"/>
      <c r="AM52" s="338"/>
      <c r="AN52" s="338"/>
    </row>
    <row r="53" spans="1:40" s="336" customFormat="1" x14ac:dyDescent="0.25">
      <c r="C53" s="350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G53" s="338"/>
      <c r="AI53" s="338"/>
      <c r="AJ53" s="338"/>
      <c r="AK53" s="338"/>
      <c r="AL53" s="338"/>
      <c r="AM53" s="338"/>
      <c r="AN53" s="338"/>
    </row>
    <row r="54" spans="1:40" s="336" customFormat="1" x14ac:dyDescent="0.25">
      <c r="C54" s="350"/>
      <c r="E54" s="337"/>
      <c r="F54" s="337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G54" s="338"/>
      <c r="AI54" s="338"/>
      <c r="AJ54" s="338"/>
      <c r="AK54" s="338"/>
      <c r="AL54" s="338"/>
      <c r="AM54" s="338"/>
      <c r="AN54" s="338"/>
    </row>
    <row r="55" spans="1:40" s="336" customFormat="1" x14ac:dyDescent="0.25">
      <c r="C55" s="350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G55" s="338"/>
      <c r="AI55" s="338"/>
      <c r="AJ55" s="338"/>
      <c r="AK55" s="338"/>
      <c r="AL55" s="338"/>
      <c r="AM55" s="338"/>
      <c r="AN55" s="338"/>
    </row>
    <row r="56" spans="1:40" s="336" customFormat="1" x14ac:dyDescent="0.25">
      <c r="C56" s="350"/>
      <c r="AG56" s="338"/>
      <c r="AI56" s="338"/>
      <c r="AJ56" s="338"/>
      <c r="AK56" s="338"/>
      <c r="AL56" s="338"/>
      <c r="AM56" s="338"/>
      <c r="AN56" s="338"/>
    </row>
    <row r="57" spans="1:40" s="336" customFormat="1" x14ac:dyDescent="0.25">
      <c r="C57" s="350"/>
      <c r="AG57" s="338"/>
      <c r="AI57" s="338"/>
      <c r="AJ57" s="338"/>
      <c r="AK57" s="338"/>
      <c r="AL57" s="338"/>
      <c r="AM57" s="338"/>
      <c r="AN57" s="338"/>
    </row>
    <row r="58" spans="1:40" s="336" customFormat="1" x14ac:dyDescent="0.25">
      <c r="C58" s="350"/>
      <c r="AG58" s="338"/>
      <c r="AI58" s="338"/>
      <c r="AJ58" s="338"/>
      <c r="AK58" s="338"/>
      <c r="AL58" s="338"/>
      <c r="AM58" s="338"/>
      <c r="AN58" s="338"/>
    </row>
    <row r="59" spans="1:40" s="336" customFormat="1" x14ac:dyDescent="0.25">
      <c r="C59" s="350"/>
      <c r="AG59" s="338"/>
      <c r="AI59" s="338"/>
      <c r="AJ59" s="338"/>
      <c r="AK59" s="338"/>
      <c r="AL59" s="338"/>
      <c r="AM59" s="338"/>
      <c r="AN59" s="338"/>
    </row>
    <row r="60" spans="1:40" s="336" customFormat="1" x14ac:dyDescent="0.25">
      <c r="C60" s="350"/>
      <c r="AG60" s="338"/>
      <c r="AI60" s="338"/>
      <c r="AJ60" s="338"/>
      <c r="AK60" s="338"/>
      <c r="AL60" s="338"/>
      <c r="AM60" s="338"/>
      <c r="AN60" s="338"/>
    </row>
    <row r="61" spans="1:40" s="336" customFormat="1" x14ac:dyDescent="0.25">
      <c r="C61" s="350"/>
      <c r="AG61" s="338"/>
      <c r="AI61" s="338"/>
      <c r="AJ61" s="338"/>
      <c r="AK61" s="338"/>
      <c r="AL61" s="338"/>
      <c r="AM61" s="338"/>
      <c r="AN61" s="338"/>
    </row>
    <row r="62" spans="1:40" s="336" customFormat="1" x14ac:dyDescent="0.25">
      <c r="C62" s="350"/>
      <c r="AG62" s="338"/>
      <c r="AI62" s="338"/>
      <c r="AJ62" s="338"/>
      <c r="AK62" s="338"/>
      <c r="AL62" s="338"/>
      <c r="AM62" s="338"/>
      <c r="AN62" s="338"/>
    </row>
    <row r="63" spans="1:40" s="336" customFormat="1" x14ac:dyDescent="0.25">
      <c r="C63" s="350"/>
      <c r="AG63" s="338"/>
      <c r="AI63" s="338"/>
      <c r="AJ63" s="338"/>
      <c r="AK63" s="338"/>
      <c r="AL63" s="338"/>
      <c r="AM63" s="338"/>
      <c r="AN63" s="338"/>
    </row>
    <row r="64" spans="1:40" s="336" customFormat="1" x14ac:dyDescent="0.25">
      <c r="C64" s="350"/>
      <c r="AG64" s="338"/>
      <c r="AI64" s="338"/>
      <c r="AJ64" s="338"/>
      <c r="AK64" s="338"/>
      <c r="AL64" s="338"/>
      <c r="AM64" s="338"/>
      <c r="AN64" s="338"/>
    </row>
    <row r="65" spans="3:40" s="336" customFormat="1" x14ac:dyDescent="0.25">
      <c r="C65" s="350"/>
      <c r="AG65" s="338"/>
      <c r="AI65" s="338"/>
      <c r="AJ65" s="338"/>
      <c r="AK65" s="338"/>
      <c r="AL65" s="338"/>
      <c r="AM65" s="338"/>
      <c r="AN65" s="338"/>
    </row>
    <row r="66" spans="3:40" s="336" customFormat="1" x14ac:dyDescent="0.25">
      <c r="C66" s="350"/>
      <c r="AG66" s="338"/>
      <c r="AI66" s="338"/>
      <c r="AJ66" s="338"/>
      <c r="AK66" s="338"/>
      <c r="AL66" s="338"/>
      <c r="AM66" s="338"/>
      <c r="AN66" s="338"/>
    </row>
    <row r="67" spans="3:40" s="336" customFormat="1" x14ac:dyDescent="0.25">
      <c r="C67" s="350"/>
      <c r="AG67" s="338"/>
      <c r="AI67" s="338"/>
      <c r="AJ67" s="338"/>
      <c r="AK67" s="338"/>
      <c r="AL67" s="338"/>
      <c r="AM67" s="338"/>
      <c r="AN67" s="338"/>
    </row>
    <row r="68" spans="3:40" s="336" customFormat="1" x14ac:dyDescent="0.25">
      <c r="C68" s="350"/>
      <c r="AG68" s="338"/>
      <c r="AI68" s="338"/>
      <c r="AJ68" s="338"/>
      <c r="AK68" s="338"/>
      <c r="AL68" s="338"/>
      <c r="AM68" s="338"/>
      <c r="AN68" s="338"/>
    </row>
  </sheetData>
  <mergeCells count="88">
    <mergeCell ref="A11:A16"/>
    <mergeCell ref="AL8:AL9"/>
    <mergeCell ref="AM14:AM15"/>
    <mergeCell ref="AM8:AM9"/>
    <mergeCell ref="AN8:AN9"/>
    <mergeCell ref="AG11:AG12"/>
    <mergeCell ref="AI11:AI12"/>
    <mergeCell ref="AJ11:AJ12"/>
    <mergeCell ref="AK11:AK12"/>
    <mergeCell ref="AL11:AL12"/>
    <mergeCell ref="AM11:AM12"/>
    <mergeCell ref="AN11:AN12"/>
    <mergeCell ref="A8:A9"/>
    <mergeCell ref="AG8:AG9"/>
    <mergeCell ref="AI8:AI9"/>
    <mergeCell ref="AJ8:AJ9"/>
    <mergeCell ref="AK8:AK9"/>
    <mergeCell ref="AN21:AN22"/>
    <mergeCell ref="AN14:AN15"/>
    <mergeCell ref="A18:A28"/>
    <mergeCell ref="AG18:AG19"/>
    <mergeCell ref="AI18:AI19"/>
    <mergeCell ref="AJ18:AJ19"/>
    <mergeCell ref="AK18:AK19"/>
    <mergeCell ref="AL18:AL19"/>
    <mergeCell ref="AM18:AM19"/>
    <mergeCell ref="AN18:AN19"/>
    <mergeCell ref="AG21:AG22"/>
    <mergeCell ref="AG14:AG15"/>
    <mergeCell ref="AI14:AI15"/>
    <mergeCell ref="AJ14:AJ15"/>
    <mergeCell ref="AK14:AK15"/>
    <mergeCell ref="AL14:AL15"/>
    <mergeCell ref="AI21:AI22"/>
    <mergeCell ref="AJ21:AJ22"/>
    <mergeCell ref="AK21:AK22"/>
    <mergeCell ref="AL21:AL22"/>
    <mergeCell ref="AM21:AM22"/>
    <mergeCell ref="AN24:AN25"/>
    <mergeCell ref="AG27:AG28"/>
    <mergeCell ref="AI27:AI28"/>
    <mergeCell ref="AJ27:AJ28"/>
    <mergeCell ref="AK27:AK28"/>
    <mergeCell ref="AL27:AL28"/>
    <mergeCell ref="AM27:AM28"/>
    <mergeCell ref="AN27:AN28"/>
    <mergeCell ref="AG24:AG25"/>
    <mergeCell ref="AI24:AI25"/>
    <mergeCell ref="AJ24:AJ25"/>
    <mergeCell ref="AK24:AK25"/>
    <mergeCell ref="AL24:AL25"/>
    <mergeCell ref="AM24:AM25"/>
    <mergeCell ref="AG30:AG31"/>
    <mergeCell ref="AI30:AI31"/>
    <mergeCell ref="AJ30:AJ31"/>
    <mergeCell ref="AK30:AK31"/>
    <mergeCell ref="AG36:AG37"/>
    <mergeCell ref="AI36:AI37"/>
    <mergeCell ref="AJ36:AJ37"/>
    <mergeCell ref="AK36:AK37"/>
    <mergeCell ref="A30:A49"/>
    <mergeCell ref="AM30:AM31"/>
    <mergeCell ref="AN30:AN31"/>
    <mergeCell ref="AG33:AG34"/>
    <mergeCell ref="AI33:AI34"/>
    <mergeCell ref="AJ33:AJ34"/>
    <mergeCell ref="AK33:AK34"/>
    <mergeCell ref="AL33:AL34"/>
    <mergeCell ref="AM33:AM34"/>
    <mergeCell ref="AN33:AN34"/>
    <mergeCell ref="AL30:AL31"/>
    <mergeCell ref="AL36:AL37"/>
    <mergeCell ref="AM36:AM37"/>
    <mergeCell ref="AN36:AN37"/>
    <mergeCell ref="AG39:AG40"/>
    <mergeCell ref="AI39:AI40"/>
    <mergeCell ref="AJ39:AJ40"/>
    <mergeCell ref="AK39:AK40"/>
    <mergeCell ref="AL39:AL40"/>
    <mergeCell ref="AM39:AM40"/>
    <mergeCell ref="AN39:AN40"/>
    <mergeCell ref="AN42:AN43"/>
    <mergeCell ref="AG42:AG43"/>
    <mergeCell ref="AI42:AI43"/>
    <mergeCell ref="AJ42:AJ43"/>
    <mergeCell ref="AK42:AK43"/>
    <mergeCell ref="AL42:AL43"/>
    <mergeCell ref="AM42:AM43"/>
  </mergeCells>
  <pageMargins left="0.7" right="0.7" top="0.75" bottom="0.75" header="0.3" footer="0.3"/>
  <pageSetup scale="4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E165"/>
  <sheetViews>
    <sheetView zoomScaleNormal="100" workbookViewId="0">
      <pane xSplit="1" ySplit="9" topLeftCell="B10" activePane="bottomRight" state="frozen"/>
      <selection activeCell="A62" sqref="A62"/>
      <selection pane="topRight" activeCell="A62" sqref="A62"/>
      <selection pane="bottomLeft" activeCell="A62" sqref="A62"/>
      <selection pane="bottomRight" activeCell="M90" sqref="M90"/>
    </sheetView>
  </sheetViews>
  <sheetFormatPr defaultColWidth="9.140625" defaultRowHeight="15" customHeight="1" x14ac:dyDescent="0.2"/>
  <cols>
    <col min="1" max="1" width="35.85546875" style="37" customWidth="1"/>
    <col min="2" max="14" width="10.7109375" style="37" customWidth="1"/>
    <col min="15" max="15" width="1.7109375" style="38" customWidth="1"/>
    <col min="16" max="16" width="10.7109375" style="36" customWidth="1"/>
    <col min="17" max="17" width="15.140625" style="38" customWidth="1"/>
    <col min="18" max="19" width="13.42578125" style="37" bestFit="1" customWidth="1"/>
    <col min="20" max="16384" width="9.140625" style="37"/>
  </cols>
  <sheetData>
    <row r="1" spans="1:17" ht="15" customHeight="1" x14ac:dyDescent="0.2">
      <c r="A1" s="445" t="s">
        <v>20</v>
      </c>
      <c r="B1" s="446">
        <v>1</v>
      </c>
    </row>
    <row r="2" spans="1:17" ht="15" customHeight="1" x14ac:dyDescent="0.2">
      <c r="A2" s="445" t="s">
        <v>21</v>
      </c>
      <c r="B2" s="447" t="str">
        <f>VLOOKUP($B$1,'Assumptions (Inputs)'!$B$7:$G$24,2,FALSE)</f>
        <v>CSS Program with Extension</v>
      </c>
      <c r="C2" s="447"/>
      <c r="D2" s="447"/>
      <c r="E2" s="447"/>
    </row>
    <row r="3" spans="1:17" ht="15" customHeight="1" x14ac:dyDescent="0.2">
      <c r="A3" s="445" t="s">
        <v>263</v>
      </c>
      <c r="B3" s="448">
        <f>VLOOKUP($B$1,'Assumptions (Inputs)'!$B$7:$G$24,4,FALSE)</f>
        <v>10</v>
      </c>
      <c r="C3" s="449" t="s">
        <v>289</v>
      </c>
    </row>
    <row r="4" spans="1:17" ht="15" customHeight="1" x14ac:dyDescent="0.2">
      <c r="A4" s="445" t="s">
        <v>1</v>
      </c>
      <c r="B4" s="448">
        <f>VLOOKUP($B$1,'Assumptions (Inputs)'!$B$7:$G$24,5,FALSE)</f>
        <v>1</v>
      </c>
      <c r="C4" s="448"/>
    </row>
    <row r="5" spans="1:17" ht="15" customHeight="1" x14ac:dyDescent="0.2">
      <c r="A5" s="445" t="s">
        <v>67</v>
      </c>
      <c r="B5" s="450">
        <f>VLOOKUP($B$1,'Assumptions (Inputs)'!$B$7:$J$24,8,FALSE)</f>
        <v>0</v>
      </c>
    </row>
    <row r="6" spans="1:17" ht="15" customHeight="1" x14ac:dyDescent="0.2">
      <c r="A6" s="445" t="s">
        <v>290</v>
      </c>
      <c r="B6" s="450">
        <f>'Assumptions (Inputs)'!E30</f>
        <v>0.60770000000000013</v>
      </c>
    </row>
    <row r="7" spans="1:17" ht="15" customHeight="1" x14ac:dyDescent="0.2">
      <c r="A7" s="445"/>
    </row>
    <row r="8" spans="1:17" ht="15" customHeight="1" x14ac:dyDescent="0.2">
      <c r="B8" s="451" t="s">
        <v>90</v>
      </c>
      <c r="C8" s="452">
        <v>2015</v>
      </c>
      <c r="D8" s="452">
        <v>2016</v>
      </c>
      <c r="E8" s="452">
        <v>2017</v>
      </c>
      <c r="F8" s="452">
        <v>2018</v>
      </c>
      <c r="G8" s="452">
        <v>2019</v>
      </c>
      <c r="H8" s="452">
        <v>2020</v>
      </c>
      <c r="I8" s="452">
        <v>2021</v>
      </c>
      <c r="J8" s="452">
        <v>2022</v>
      </c>
      <c r="K8" s="452">
        <v>2023</v>
      </c>
      <c r="L8" s="452">
        <v>2024</v>
      </c>
      <c r="M8" s="452">
        <v>2025</v>
      </c>
      <c r="N8" s="452">
        <v>2026</v>
      </c>
      <c r="O8" s="60"/>
      <c r="P8" s="282"/>
    </row>
    <row r="9" spans="1:17" ht="15" customHeight="1" thickBot="1" x14ac:dyDescent="0.25">
      <c r="A9" s="445" t="s">
        <v>51</v>
      </c>
      <c r="B9" s="453" t="str">
        <f>IF(VLOOKUP($B$1,'Assumptions (Inputs)'!$B$7:$G$24,6,FALSE)="Monthly","Y",IF(VLOOKUP($B$1,'Assumptions (Inputs)'!$B$7:$G$24,6,FALSE)=B8,"Y","N"))</f>
        <v>N</v>
      </c>
      <c r="C9" s="453" t="str">
        <f>IF(VLOOKUP($B$1,'Assumptions (Inputs)'!$B$7:$G$24,6,FALSE)="Monthly","Y",IF(VLOOKUP($B$1,'Assumptions (Inputs)'!$B$7:$G$24,6,FALSE)=C8,"Y","N"))</f>
        <v>N</v>
      </c>
      <c r="D9" s="453" t="str">
        <f>IF(VLOOKUP($B$1,'Assumptions (Inputs)'!$B$7:$G$24,6,FALSE)="Monthly","Y",IF(VLOOKUP($B$1,'Assumptions (Inputs)'!$B$7:$G$24,6,FALSE)=D8,"Y","N"))</f>
        <v>N</v>
      </c>
      <c r="E9" s="453" t="str">
        <f>IF(VLOOKUP($B$1,'Assumptions (Inputs)'!$B$7:$G$24,6,FALSE)="Monthly","Y",IF(VLOOKUP($B$1,'Assumptions (Inputs)'!$B$7:$G$24,6,FALSE)=E8,"Y","N"))</f>
        <v>N</v>
      </c>
      <c r="F9" s="453" t="s">
        <v>291</v>
      </c>
      <c r="G9" s="453" t="str">
        <f>IF(VLOOKUP($B$1,'Assumptions (Inputs)'!$B$7:$G$24,6,FALSE)="Monthly","Y",IF(VLOOKUP($B$1,'Assumptions (Inputs)'!$B$7:$G$24,6,FALSE)=G8,"Y","N"))</f>
        <v>N</v>
      </c>
      <c r="H9" s="453" t="str">
        <f>IF(VLOOKUP($B$1,'Assumptions (Inputs)'!$B$7:$G$24,6,FALSE)="Monthly","Y",IF(VLOOKUP($B$1,'Assumptions (Inputs)'!$B$7:$G$24,6,FALSE)=H8,"Y","N"))</f>
        <v>N</v>
      </c>
      <c r="I9" s="453" t="str">
        <f>IF(VLOOKUP($B$1,'Assumptions (Inputs)'!$B$7:$G$24,6,FALSE)="Monthly","Y",IF(VLOOKUP($B$1,'Assumptions (Inputs)'!$B$7:$G$24,6,FALSE)=I8,"Y","N"))</f>
        <v>N</v>
      </c>
      <c r="J9" s="453" t="str">
        <f>IF(VLOOKUP($B$1,'Assumptions (Inputs)'!$B$7:$G$24,6,FALSE)="Monthly","Y",IF(VLOOKUP($B$1,'Assumptions (Inputs)'!$B$7:$G$24,6,FALSE)=J8,"Y","N"))</f>
        <v>N</v>
      </c>
      <c r="K9" s="453" t="s">
        <v>291</v>
      </c>
      <c r="L9" s="453" t="str">
        <f>IF(VLOOKUP($B$1,'Assumptions (Inputs)'!$B$7:$G$24,6,FALSE)="Monthly","Y",IF(VLOOKUP($B$1,'Assumptions (Inputs)'!$B$7:$G$24,6,FALSE)=L8,"Y","N"))</f>
        <v>N</v>
      </c>
      <c r="M9" s="453" t="s">
        <v>291</v>
      </c>
      <c r="N9" s="453" t="s">
        <v>291</v>
      </c>
      <c r="O9" s="108"/>
      <c r="P9" s="454" t="s">
        <v>6</v>
      </c>
    </row>
    <row r="10" spans="1:17" ht="15" customHeight="1" x14ac:dyDescent="0.2">
      <c r="A10" s="445"/>
      <c r="B10" s="455"/>
      <c r="C10" s="455"/>
      <c r="D10" s="455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108"/>
      <c r="P10" s="282"/>
    </row>
    <row r="11" spans="1:17" s="36" customFormat="1" ht="15" customHeight="1" x14ac:dyDescent="0.2">
      <c r="A11" s="456" t="s">
        <v>30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35"/>
      <c r="P11" s="52"/>
      <c r="Q11" s="35"/>
    </row>
    <row r="12" spans="1:17" s="36" customFormat="1" ht="15" customHeight="1" x14ac:dyDescent="0.2">
      <c r="A12" s="457" t="s">
        <v>24</v>
      </c>
      <c r="B12" s="53">
        <v>0</v>
      </c>
      <c r="C12" s="53">
        <f t="shared" ref="C12:N12" si="0">B16</f>
        <v>0</v>
      </c>
      <c r="D12" s="53">
        <f t="shared" si="0"/>
        <v>0</v>
      </c>
      <c r="E12" s="53">
        <f t="shared" si="0"/>
        <v>0</v>
      </c>
      <c r="F12" s="53">
        <f t="shared" si="0"/>
        <v>0</v>
      </c>
      <c r="G12" s="53">
        <f t="shared" si="0"/>
        <v>0</v>
      </c>
      <c r="H12" s="53">
        <f t="shared" si="0"/>
        <v>0</v>
      </c>
      <c r="I12" s="53">
        <f t="shared" si="0"/>
        <v>0</v>
      </c>
      <c r="J12" s="53">
        <f t="shared" si="0"/>
        <v>0</v>
      </c>
      <c r="K12" s="53">
        <f t="shared" si="0"/>
        <v>0</v>
      </c>
      <c r="L12" s="53">
        <f t="shared" si="0"/>
        <v>0</v>
      </c>
      <c r="M12" s="53">
        <f t="shared" si="0"/>
        <v>0</v>
      </c>
      <c r="N12" s="53">
        <f t="shared" si="0"/>
        <v>0</v>
      </c>
      <c r="O12" s="35"/>
      <c r="P12" s="52"/>
      <c r="Q12" s="35"/>
    </row>
    <row r="13" spans="1:17" s="36" customFormat="1" ht="15" customHeight="1" x14ac:dyDescent="0.2">
      <c r="A13" s="457" t="s">
        <v>25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35"/>
      <c r="P13" s="52"/>
      <c r="Q13" s="35"/>
    </row>
    <row r="14" spans="1:17" s="36" customFormat="1" ht="15" customHeight="1" x14ac:dyDescent="0.2">
      <c r="A14" s="64" t="s">
        <v>288</v>
      </c>
      <c r="B14" s="290">
        <f>'CapEx (Escalated)'!E8</f>
        <v>0</v>
      </c>
      <c r="C14" s="290">
        <f>'CapEx (Escalated)'!F8</f>
        <v>0</v>
      </c>
      <c r="D14" s="290">
        <f>'CapEx (Escalated)'!G8</f>
        <v>0</v>
      </c>
      <c r="E14" s="290">
        <f>'CapEx (Escalated)'!H8</f>
        <v>0</v>
      </c>
      <c r="F14" s="290">
        <f>'CapEx (Escalated)'!I8</f>
        <v>0</v>
      </c>
      <c r="G14" s="290">
        <f>'CapEx (Escalated)'!J8</f>
        <v>0</v>
      </c>
      <c r="H14" s="290">
        <f>'CapEx (Escalated)'!K8</f>
        <v>0</v>
      </c>
      <c r="I14" s="290">
        <f>'CapEx (Escalated)'!L8</f>
        <v>0</v>
      </c>
      <c r="J14" s="290">
        <f>'CapEx (Escalated)'!M8</f>
        <v>0</v>
      </c>
      <c r="K14" s="290">
        <f>'CapEx (Escalated)'!N8</f>
        <v>0</v>
      </c>
      <c r="L14" s="290">
        <f>'CapEx (Escalated)'!O8</f>
        <v>0</v>
      </c>
      <c r="M14" s="290">
        <f>'CapEx (Escalated)'!P8</f>
        <v>0</v>
      </c>
      <c r="N14" s="290">
        <f>'CapEx (Escalated)'!Q8</f>
        <v>0</v>
      </c>
      <c r="O14" s="109"/>
      <c r="P14" s="52">
        <f>SUM(B14:L14)</f>
        <v>0</v>
      </c>
      <c r="Q14" s="35"/>
    </row>
    <row r="15" spans="1:17" s="36" customFormat="1" ht="15" customHeight="1" x14ac:dyDescent="0.2">
      <c r="A15" s="309" t="s">
        <v>27</v>
      </c>
      <c r="B15" s="310">
        <f>-B14</f>
        <v>0</v>
      </c>
      <c r="C15" s="310">
        <f>-C14</f>
        <v>0</v>
      </c>
      <c r="D15" s="310">
        <f>-D14</f>
        <v>0</v>
      </c>
      <c r="E15" s="310">
        <f>-E14</f>
        <v>0</v>
      </c>
      <c r="F15" s="310">
        <f>-F14</f>
        <v>0</v>
      </c>
      <c r="G15" s="310"/>
      <c r="H15" s="310"/>
      <c r="I15" s="310"/>
      <c r="J15" s="310"/>
      <c r="K15" s="310"/>
      <c r="L15" s="310"/>
      <c r="M15" s="310"/>
      <c r="N15" s="310"/>
      <c r="O15" s="35"/>
      <c r="P15" s="52">
        <f>SUM(B15:L15)</f>
        <v>0</v>
      </c>
      <c r="Q15" s="35"/>
    </row>
    <row r="16" spans="1:17" s="36" customFormat="1" ht="15" customHeight="1" x14ac:dyDescent="0.2">
      <c r="A16" s="35" t="s">
        <v>28</v>
      </c>
      <c r="B16" s="75">
        <f>SUM(B12:B15)</f>
        <v>0</v>
      </c>
      <c r="C16" s="75">
        <f t="shared" ref="C16:J16" si="1">SUM(C12:C15)</f>
        <v>0</v>
      </c>
      <c r="D16" s="75">
        <f t="shared" si="1"/>
        <v>0</v>
      </c>
      <c r="E16" s="75">
        <f>SUM(E12:E15)</f>
        <v>0</v>
      </c>
      <c r="F16" s="75">
        <f t="shared" si="1"/>
        <v>0</v>
      </c>
      <c r="G16" s="75">
        <f t="shared" si="1"/>
        <v>0</v>
      </c>
      <c r="H16" s="75">
        <f t="shared" si="1"/>
        <v>0</v>
      </c>
      <c r="I16" s="75">
        <f t="shared" si="1"/>
        <v>0</v>
      </c>
      <c r="J16" s="75">
        <f t="shared" si="1"/>
        <v>0</v>
      </c>
      <c r="K16" s="75">
        <f>SUM(K12:K15)</f>
        <v>0</v>
      </c>
      <c r="L16" s="75">
        <f>SUM(L12:L15)</f>
        <v>0</v>
      </c>
      <c r="M16" s="75">
        <f>SUM(M12:M15)</f>
        <v>0</v>
      </c>
      <c r="N16" s="75">
        <f>SUM(N12:N15)</f>
        <v>0</v>
      </c>
      <c r="O16" s="35"/>
      <c r="P16" s="52"/>
      <c r="Q16" s="35"/>
    </row>
    <row r="17" spans="1:17" s="36" customFormat="1" ht="15" customHeight="1" thickBot="1" x14ac:dyDescent="0.25">
      <c r="A17" s="35" t="s">
        <v>29</v>
      </c>
      <c r="B17" s="55">
        <f t="shared" ref="B17:N17" si="2">AVERAGE(B12,B16)</f>
        <v>0</v>
      </c>
      <c r="C17" s="55">
        <f t="shared" si="2"/>
        <v>0</v>
      </c>
      <c r="D17" s="55">
        <f t="shared" si="2"/>
        <v>0</v>
      </c>
      <c r="E17" s="55">
        <f t="shared" si="2"/>
        <v>0</v>
      </c>
      <c r="F17" s="55">
        <f t="shared" si="2"/>
        <v>0</v>
      </c>
      <c r="G17" s="55">
        <f t="shared" si="2"/>
        <v>0</v>
      </c>
      <c r="H17" s="55">
        <f t="shared" si="2"/>
        <v>0</v>
      </c>
      <c r="I17" s="55">
        <f t="shared" si="2"/>
        <v>0</v>
      </c>
      <c r="J17" s="55">
        <f t="shared" si="2"/>
        <v>0</v>
      </c>
      <c r="K17" s="55">
        <f t="shared" si="2"/>
        <v>0</v>
      </c>
      <c r="L17" s="55">
        <f t="shared" si="2"/>
        <v>0</v>
      </c>
      <c r="M17" s="55">
        <f t="shared" si="2"/>
        <v>0</v>
      </c>
      <c r="N17" s="55">
        <f t="shared" si="2"/>
        <v>0</v>
      </c>
      <c r="O17" s="35"/>
      <c r="P17" s="52"/>
      <c r="Q17" s="35"/>
    </row>
    <row r="18" spans="1:17" s="36" customFormat="1" ht="15" customHeight="1" thickTop="1" x14ac:dyDescent="0.2">
      <c r="A18" s="67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35"/>
      <c r="P18" s="52"/>
      <c r="Q18" s="35"/>
    </row>
    <row r="19" spans="1:17" s="71" customFormat="1" ht="15" customHeight="1" x14ac:dyDescent="0.2">
      <c r="A19" s="77" t="s">
        <v>31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110"/>
      <c r="P19" s="69"/>
      <c r="Q19" s="110"/>
    </row>
    <row r="20" spans="1:17" s="36" customFormat="1" ht="15" customHeight="1" x14ac:dyDescent="0.2">
      <c r="A20" s="35" t="s">
        <v>24</v>
      </c>
      <c r="B20" s="52">
        <v>0</v>
      </c>
      <c r="C20" s="52">
        <f t="shared" ref="C20:L20" si="3">B22</f>
        <v>0</v>
      </c>
      <c r="D20" s="52">
        <f t="shared" si="3"/>
        <v>0</v>
      </c>
      <c r="E20" s="52">
        <f t="shared" si="3"/>
        <v>0</v>
      </c>
      <c r="F20" s="52">
        <f t="shared" si="3"/>
        <v>0</v>
      </c>
      <c r="G20" s="52">
        <f t="shared" si="3"/>
        <v>0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2">
        <f t="shared" si="3"/>
        <v>0</v>
      </c>
      <c r="L20" s="52">
        <f t="shared" si="3"/>
        <v>0</v>
      </c>
      <c r="M20" s="52"/>
      <c r="N20" s="52"/>
      <c r="O20" s="35"/>
      <c r="P20" s="52"/>
      <c r="Q20" s="35"/>
    </row>
    <row r="21" spans="1:17" s="36" customFormat="1" ht="15" customHeight="1" x14ac:dyDescent="0.2">
      <c r="A21" s="35" t="s">
        <v>25</v>
      </c>
      <c r="B21" s="52">
        <f>-B15</f>
        <v>0</v>
      </c>
      <c r="C21" s="52">
        <f t="shared" ref="C21:K21" si="4">-C15</f>
        <v>0</v>
      </c>
      <c r="D21" s="52">
        <f t="shared" si="4"/>
        <v>0</v>
      </c>
      <c r="E21" s="52">
        <f t="shared" si="4"/>
        <v>0</v>
      </c>
      <c r="F21" s="52">
        <f t="shared" si="4"/>
        <v>0</v>
      </c>
      <c r="G21" s="52">
        <f t="shared" si="4"/>
        <v>0</v>
      </c>
      <c r="H21" s="52">
        <f t="shared" si="4"/>
        <v>0</v>
      </c>
      <c r="I21" s="52">
        <f t="shared" si="4"/>
        <v>0</v>
      </c>
      <c r="J21" s="52">
        <f t="shared" si="4"/>
        <v>0</v>
      </c>
      <c r="K21" s="52">
        <f t="shared" si="4"/>
        <v>0</v>
      </c>
      <c r="L21" s="52">
        <f>-L15</f>
        <v>0</v>
      </c>
      <c r="M21" s="52"/>
      <c r="N21" s="52"/>
      <c r="O21" s="35"/>
      <c r="P21" s="52">
        <f>SUM(B21:L21)</f>
        <v>0</v>
      </c>
      <c r="Q21" s="35"/>
    </row>
    <row r="22" spans="1:17" s="36" customFormat="1" ht="15" customHeight="1" x14ac:dyDescent="0.2">
      <c r="A22" s="35" t="s">
        <v>28</v>
      </c>
      <c r="B22" s="52">
        <f t="shared" ref="B22:L22" si="5">SUM(B20:B21)</f>
        <v>0</v>
      </c>
      <c r="C22" s="52">
        <f t="shared" si="5"/>
        <v>0</v>
      </c>
      <c r="D22" s="52">
        <f t="shared" si="5"/>
        <v>0</v>
      </c>
      <c r="E22" s="52">
        <f t="shared" si="5"/>
        <v>0</v>
      </c>
      <c r="F22" s="52">
        <f t="shared" si="5"/>
        <v>0</v>
      </c>
      <c r="G22" s="52">
        <f t="shared" si="5"/>
        <v>0</v>
      </c>
      <c r="H22" s="52">
        <f t="shared" si="5"/>
        <v>0</v>
      </c>
      <c r="I22" s="52">
        <f t="shared" si="5"/>
        <v>0</v>
      </c>
      <c r="J22" s="52">
        <f t="shared" si="5"/>
        <v>0</v>
      </c>
      <c r="K22" s="52">
        <f t="shared" si="5"/>
        <v>0</v>
      </c>
      <c r="L22" s="52">
        <f t="shared" si="5"/>
        <v>0</v>
      </c>
      <c r="M22" s="52"/>
      <c r="N22" s="52"/>
      <c r="O22" s="35"/>
      <c r="P22" s="52"/>
      <c r="Q22" s="35"/>
    </row>
    <row r="23" spans="1:17" s="36" customFormat="1" ht="15" customHeight="1" thickBot="1" x14ac:dyDescent="0.25">
      <c r="A23" s="35" t="s">
        <v>29</v>
      </c>
      <c r="B23" s="55">
        <f t="shared" ref="B23:L23" si="6">AVERAGE(B20,B22)</f>
        <v>0</v>
      </c>
      <c r="C23" s="55">
        <f t="shared" si="6"/>
        <v>0</v>
      </c>
      <c r="D23" s="55">
        <f t="shared" si="6"/>
        <v>0</v>
      </c>
      <c r="E23" s="55">
        <f t="shared" si="6"/>
        <v>0</v>
      </c>
      <c r="F23" s="55">
        <f t="shared" si="6"/>
        <v>0</v>
      </c>
      <c r="G23" s="55">
        <f t="shared" si="6"/>
        <v>0</v>
      </c>
      <c r="H23" s="55">
        <f t="shared" si="6"/>
        <v>0</v>
      </c>
      <c r="I23" s="55">
        <f t="shared" si="6"/>
        <v>0</v>
      </c>
      <c r="J23" s="55">
        <f t="shared" si="6"/>
        <v>0</v>
      </c>
      <c r="K23" s="55">
        <f t="shared" si="6"/>
        <v>0</v>
      </c>
      <c r="L23" s="55">
        <f t="shared" si="6"/>
        <v>0</v>
      </c>
      <c r="M23" s="55"/>
      <c r="N23" s="55"/>
      <c r="O23" s="35"/>
      <c r="P23" s="52"/>
      <c r="Q23" s="35"/>
    </row>
    <row r="24" spans="1:17" s="36" customFormat="1" ht="15" customHeight="1" thickTop="1" x14ac:dyDescent="0.2">
      <c r="A24" s="67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35"/>
      <c r="P24" s="52"/>
      <c r="Q24" s="35"/>
    </row>
    <row r="25" spans="1:17" s="71" customFormat="1" ht="15" customHeight="1" x14ac:dyDescent="0.2">
      <c r="A25" s="77" t="s">
        <v>32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110"/>
      <c r="P25" s="69"/>
      <c r="Q25" s="110"/>
    </row>
    <row r="26" spans="1:17" s="36" customFormat="1" ht="15" customHeight="1" x14ac:dyDescent="0.2">
      <c r="A26" s="35" t="s">
        <v>24</v>
      </c>
      <c r="B26" s="52">
        <v>0</v>
      </c>
      <c r="C26" s="52">
        <f t="shared" ref="C26:L26" si="7">B29</f>
        <v>0</v>
      </c>
      <c r="D26" s="52">
        <f t="shared" si="7"/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52">
        <f t="shared" si="7"/>
        <v>0</v>
      </c>
      <c r="K26" s="52">
        <f t="shared" si="7"/>
        <v>0</v>
      </c>
      <c r="L26" s="52">
        <f t="shared" si="7"/>
        <v>0</v>
      </c>
      <c r="M26" s="52"/>
      <c r="N26" s="52"/>
      <c r="O26" s="35"/>
      <c r="P26" s="52"/>
      <c r="Q26" s="35"/>
    </row>
    <row r="27" spans="1:17" s="36" customFormat="1" ht="15" customHeight="1" x14ac:dyDescent="0.2">
      <c r="A27" s="36" t="s">
        <v>78</v>
      </c>
      <c r="B27" s="52">
        <f>B78</f>
        <v>0</v>
      </c>
      <c r="C27" s="52">
        <f t="shared" ref="C27:L27" si="8">C78</f>
        <v>0</v>
      </c>
      <c r="D27" s="52">
        <f t="shared" si="8"/>
        <v>0</v>
      </c>
      <c r="E27" s="52">
        <f t="shared" si="8"/>
        <v>0</v>
      </c>
      <c r="F27" s="52">
        <f t="shared" si="8"/>
        <v>0</v>
      </c>
      <c r="G27" s="52">
        <f t="shared" si="8"/>
        <v>0</v>
      </c>
      <c r="H27" s="52">
        <f t="shared" si="8"/>
        <v>0</v>
      </c>
      <c r="I27" s="52">
        <f t="shared" si="8"/>
        <v>0</v>
      </c>
      <c r="J27" s="52">
        <f t="shared" si="8"/>
        <v>0</v>
      </c>
      <c r="K27" s="52">
        <f t="shared" si="8"/>
        <v>0</v>
      </c>
      <c r="L27" s="52">
        <f t="shared" si="8"/>
        <v>0</v>
      </c>
      <c r="M27" s="52"/>
      <c r="N27" s="52"/>
      <c r="O27" s="35"/>
      <c r="P27" s="52">
        <f>SUM(B27:L27)</f>
        <v>0</v>
      </c>
      <c r="Q27" s="35"/>
    </row>
    <row r="28" spans="1:17" s="36" customFormat="1" ht="15" customHeight="1" x14ac:dyDescent="0.2">
      <c r="A28" s="35" t="s">
        <v>79</v>
      </c>
      <c r="B28" s="52">
        <f t="shared" ref="B28:L28" si="9">B85</f>
        <v>0</v>
      </c>
      <c r="C28" s="52">
        <f t="shared" si="9"/>
        <v>0</v>
      </c>
      <c r="D28" s="52">
        <f t="shared" si="9"/>
        <v>0</v>
      </c>
      <c r="E28" s="52">
        <f t="shared" si="9"/>
        <v>0</v>
      </c>
      <c r="F28" s="52">
        <f t="shared" si="9"/>
        <v>0</v>
      </c>
      <c r="G28" s="52">
        <f t="shared" si="9"/>
        <v>0</v>
      </c>
      <c r="H28" s="52">
        <f t="shared" si="9"/>
        <v>0</v>
      </c>
      <c r="I28" s="52">
        <f t="shared" si="9"/>
        <v>0</v>
      </c>
      <c r="J28" s="52">
        <f t="shared" si="9"/>
        <v>0</v>
      </c>
      <c r="K28" s="52">
        <f t="shared" si="9"/>
        <v>0</v>
      </c>
      <c r="L28" s="52">
        <f t="shared" si="9"/>
        <v>0</v>
      </c>
      <c r="M28" s="52"/>
      <c r="N28" s="52"/>
      <c r="O28" s="35"/>
      <c r="P28" s="52">
        <f>SUM(B28:L28)</f>
        <v>0</v>
      </c>
      <c r="Q28" s="35"/>
    </row>
    <row r="29" spans="1:17" s="36" customFormat="1" ht="15" customHeight="1" x14ac:dyDescent="0.2">
      <c r="A29" s="35" t="s">
        <v>28</v>
      </c>
      <c r="B29" s="52">
        <f t="shared" ref="B29:L29" si="10">SUM(B26:B28)</f>
        <v>0</v>
      </c>
      <c r="C29" s="52">
        <f t="shared" si="10"/>
        <v>0</v>
      </c>
      <c r="D29" s="52">
        <f t="shared" si="10"/>
        <v>0</v>
      </c>
      <c r="E29" s="52">
        <f t="shared" si="10"/>
        <v>0</v>
      </c>
      <c r="F29" s="52">
        <f t="shared" si="10"/>
        <v>0</v>
      </c>
      <c r="G29" s="52">
        <f t="shared" si="10"/>
        <v>0</v>
      </c>
      <c r="H29" s="52">
        <f t="shared" si="10"/>
        <v>0</v>
      </c>
      <c r="I29" s="52">
        <f t="shared" si="10"/>
        <v>0</v>
      </c>
      <c r="J29" s="52">
        <f t="shared" si="10"/>
        <v>0</v>
      </c>
      <c r="K29" s="52">
        <f t="shared" si="10"/>
        <v>0</v>
      </c>
      <c r="L29" s="52">
        <f t="shared" si="10"/>
        <v>0</v>
      </c>
      <c r="M29" s="52"/>
      <c r="N29" s="52"/>
      <c r="O29" s="35"/>
      <c r="P29" s="52"/>
      <c r="Q29" s="35"/>
    </row>
    <row r="30" spans="1:17" s="36" customFormat="1" ht="15" customHeight="1" thickBot="1" x14ac:dyDescent="0.25">
      <c r="A30" s="35" t="s">
        <v>29</v>
      </c>
      <c r="B30" s="55">
        <f t="shared" ref="B30:L30" si="11">AVERAGE(B26,B29)</f>
        <v>0</v>
      </c>
      <c r="C30" s="55">
        <f t="shared" si="11"/>
        <v>0</v>
      </c>
      <c r="D30" s="55">
        <f t="shared" si="11"/>
        <v>0</v>
      </c>
      <c r="E30" s="55">
        <f t="shared" si="11"/>
        <v>0</v>
      </c>
      <c r="F30" s="55">
        <f t="shared" si="11"/>
        <v>0</v>
      </c>
      <c r="G30" s="55">
        <f>AVERAGE(G26,G29)</f>
        <v>0</v>
      </c>
      <c r="H30" s="55">
        <f t="shared" si="11"/>
        <v>0</v>
      </c>
      <c r="I30" s="55">
        <f t="shared" si="11"/>
        <v>0</v>
      </c>
      <c r="J30" s="55">
        <f t="shared" si="11"/>
        <v>0</v>
      </c>
      <c r="K30" s="55">
        <f t="shared" si="11"/>
        <v>0</v>
      </c>
      <c r="L30" s="55">
        <f t="shared" si="11"/>
        <v>0</v>
      </c>
      <c r="M30" s="55"/>
      <c r="N30" s="55"/>
      <c r="O30" s="35"/>
      <c r="P30" s="52"/>
      <c r="Q30" s="35"/>
    </row>
    <row r="31" spans="1:17" s="36" customFormat="1" ht="15" customHeight="1" thickTop="1" x14ac:dyDescent="0.2">
      <c r="A31" s="67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35"/>
      <c r="P31" s="52"/>
      <c r="Q31" s="35"/>
    </row>
    <row r="32" spans="1:17" s="71" customFormat="1" ht="15" customHeight="1" x14ac:dyDescent="0.2">
      <c r="A32" s="77" t="s">
        <v>68</v>
      </c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110"/>
      <c r="P32" s="69"/>
      <c r="Q32" s="110"/>
    </row>
    <row r="33" spans="1:17" s="36" customFormat="1" ht="15" customHeight="1" x14ac:dyDescent="0.2">
      <c r="A33" s="35" t="s">
        <v>24</v>
      </c>
      <c r="B33" s="52">
        <v>0</v>
      </c>
      <c r="C33" s="52">
        <f>B35</f>
        <v>0</v>
      </c>
      <c r="D33" s="52">
        <f t="shared" ref="D33:N33" si="12">C35</f>
        <v>0</v>
      </c>
      <c r="E33" s="52">
        <f t="shared" si="12"/>
        <v>0</v>
      </c>
      <c r="F33" s="52">
        <f t="shared" si="12"/>
        <v>0</v>
      </c>
      <c r="G33" s="52">
        <f t="shared" si="12"/>
        <v>0</v>
      </c>
      <c r="H33" s="52">
        <f t="shared" si="12"/>
        <v>0</v>
      </c>
      <c r="I33" s="52">
        <f t="shared" si="12"/>
        <v>0</v>
      </c>
      <c r="J33" s="52">
        <f t="shared" si="12"/>
        <v>0</v>
      </c>
      <c r="K33" s="52">
        <f t="shared" si="12"/>
        <v>0</v>
      </c>
      <c r="L33" s="52">
        <f t="shared" si="12"/>
        <v>0</v>
      </c>
      <c r="M33" s="52">
        <f t="shared" si="12"/>
        <v>0</v>
      </c>
      <c r="N33" s="52">
        <f t="shared" si="12"/>
        <v>0</v>
      </c>
      <c r="O33" s="35"/>
      <c r="P33" s="52"/>
      <c r="Q33" s="35"/>
    </row>
    <row r="34" spans="1:17" s="64" customFormat="1" ht="15" customHeight="1" x14ac:dyDescent="0.2">
      <c r="A34" s="288" t="s">
        <v>284</v>
      </c>
      <c r="B34" s="289">
        <f t="shared" ref="B34:N34" si="13">B99</f>
        <v>0</v>
      </c>
      <c r="C34" s="289">
        <f t="shared" si="13"/>
        <v>0</v>
      </c>
      <c r="D34" s="289">
        <f t="shared" si="13"/>
        <v>0</v>
      </c>
      <c r="E34" s="289">
        <f t="shared" si="13"/>
        <v>0</v>
      </c>
      <c r="F34" s="289">
        <f t="shared" si="13"/>
        <v>0</v>
      </c>
      <c r="G34" s="289">
        <f t="shared" si="13"/>
        <v>0</v>
      </c>
      <c r="H34" s="289">
        <f t="shared" si="13"/>
        <v>0</v>
      </c>
      <c r="I34" s="289">
        <f t="shared" si="13"/>
        <v>0</v>
      </c>
      <c r="J34" s="289">
        <f t="shared" si="13"/>
        <v>0</v>
      </c>
      <c r="K34" s="289">
        <f t="shared" si="13"/>
        <v>0</v>
      </c>
      <c r="L34" s="289">
        <f t="shared" si="13"/>
        <v>0</v>
      </c>
      <c r="M34" s="289">
        <f t="shared" si="13"/>
        <v>0</v>
      </c>
      <c r="N34" s="289">
        <f t="shared" si="13"/>
        <v>0</v>
      </c>
      <c r="O34" s="288"/>
      <c r="P34" s="289">
        <f>SUM(B34:L34)</f>
        <v>0</v>
      </c>
      <c r="Q34" s="288"/>
    </row>
    <row r="35" spans="1:17" s="36" customFormat="1" ht="15" customHeight="1" x14ac:dyDescent="0.2">
      <c r="A35" s="35" t="s">
        <v>28</v>
      </c>
      <c r="B35" s="52">
        <f t="shared" ref="B35:N35" si="14">SUM(B33:B34)</f>
        <v>0</v>
      </c>
      <c r="C35" s="52">
        <f t="shared" si="14"/>
        <v>0</v>
      </c>
      <c r="D35" s="52">
        <f t="shared" si="14"/>
        <v>0</v>
      </c>
      <c r="E35" s="52">
        <f t="shared" si="14"/>
        <v>0</v>
      </c>
      <c r="F35" s="52">
        <f t="shared" si="14"/>
        <v>0</v>
      </c>
      <c r="G35" s="52">
        <f t="shared" si="14"/>
        <v>0</v>
      </c>
      <c r="H35" s="52">
        <f t="shared" si="14"/>
        <v>0</v>
      </c>
      <c r="I35" s="52">
        <f t="shared" si="14"/>
        <v>0</v>
      </c>
      <c r="J35" s="52">
        <f t="shared" si="14"/>
        <v>0</v>
      </c>
      <c r="K35" s="52">
        <f t="shared" si="14"/>
        <v>0</v>
      </c>
      <c r="L35" s="52">
        <f t="shared" si="14"/>
        <v>0</v>
      </c>
      <c r="M35" s="52">
        <f t="shared" si="14"/>
        <v>0</v>
      </c>
      <c r="N35" s="52">
        <f t="shared" si="14"/>
        <v>0</v>
      </c>
      <c r="O35" s="35"/>
      <c r="P35" s="52"/>
      <c r="Q35" s="35"/>
    </row>
    <row r="36" spans="1:17" s="36" customFormat="1" ht="15" customHeight="1" thickBot="1" x14ac:dyDescent="0.25">
      <c r="A36" s="35" t="s">
        <v>29</v>
      </c>
      <c r="B36" s="55">
        <f t="shared" ref="B36:N36" si="15">AVERAGE(B33,B35)</f>
        <v>0</v>
      </c>
      <c r="C36" s="55">
        <f t="shared" si="15"/>
        <v>0</v>
      </c>
      <c r="D36" s="55">
        <f t="shared" si="15"/>
        <v>0</v>
      </c>
      <c r="E36" s="55">
        <f t="shared" si="15"/>
        <v>0</v>
      </c>
      <c r="F36" s="55">
        <f t="shared" si="15"/>
        <v>0</v>
      </c>
      <c r="G36" s="55">
        <f t="shared" si="15"/>
        <v>0</v>
      </c>
      <c r="H36" s="55">
        <f t="shared" si="15"/>
        <v>0</v>
      </c>
      <c r="I36" s="55">
        <f t="shared" si="15"/>
        <v>0</v>
      </c>
      <c r="J36" s="55">
        <f t="shared" si="15"/>
        <v>0</v>
      </c>
      <c r="K36" s="55">
        <f t="shared" si="15"/>
        <v>0</v>
      </c>
      <c r="L36" s="55">
        <f t="shared" si="15"/>
        <v>0</v>
      </c>
      <c r="M36" s="55">
        <f t="shared" si="15"/>
        <v>0</v>
      </c>
      <c r="N36" s="55">
        <f t="shared" si="15"/>
        <v>0</v>
      </c>
      <c r="O36" s="35"/>
      <c r="P36" s="52"/>
      <c r="Q36" s="35"/>
    </row>
    <row r="37" spans="1:17" s="36" customFormat="1" ht="15" customHeight="1" thickTop="1" x14ac:dyDescent="0.2">
      <c r="A37" s="288" t="s">
        <v>285</v>
      </c>
      <c r="B37" s="290">
        <f>SUM(B14)-SUM(B34)</f>
        <v>0</v>
      </c>
      <c r="C37" s="290">
        <f>SUM($B14:C14)-SUM($B34:C34)</f>
        <v>0</v>
      </c>
      <c r="D37" s="290">
        <f>SUM($B14:D14)-SUM($B34:D34)</f>
        <v>0</v>
      </c>
      <c r="E37" s="290">
        <f>SUM($B14:E14)-SUM($B34:E34)</f>
        <v>0</v>
      </c>
      <c r="F37" s="290">
        <f>SUM($B14:F14)-SUM($B34:F34)</f>
        <v>0</v>
      </c>
      <c r="G37" s="290">
        <f>SUM($B14:G14)-SUM($B34:G34)</f>
        <v>0</v>
      </c>
      <c r="H37" s="290">
        <f>SUM($B14:H14)-SUM($B34:H34)</f>
        <v>0</v>
      </c>
      <c r="I37" s="290">
        <f>SUM($B14:I14)-SUM($B34:I34)</f>
        <v>0</v>
      </c>
      <c r="J37" s="290">
        <f>SUM($B14:J14)-SUM($B34:J34)</f>
        <v>0</v>
      </c>
      <c r="K37" s="290">
        <f>SUM($B14:K14)-SUM($B34:K34)</f>
        <v>0</v>
      </c>
      <c r="L37" s="290">
        <f>SUM($B14:L14)-SUM($B34:L34)</f>
        <v>0</v>
      </c>
      <c r="M37" s="290">
        <f>SUM($B14:M14)-SUM($B34:M34)</f>
        <v>0</v>
      </c>
      <c r="N37" s="290">
        <f>SUM($B14:N14)-SUM($B34:N34)</f>
        <v>0</v>
      </c>
      <c r="O37" s="35"/>
      <c r="P37" s="52"/>
      <c r="Q37" s="35"/>
    </row>
    <row r="38" spans="1:17" s="64" customFormat="1" ht="15" customHeight="1" x14ac:dyDescent="0.2">
      <c r="A38" s="28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88"/>
      <c r="P38" s="289"/>
      <c r="Q38" s="288"/>
    </row>
    <row r="39" spans="1:17" s="36" customFormat="1" ht="15" customHeight="1" x14ac:dyDescent="0.2">
      <c r="A39" s="288" t="s">
        <v>368</v>
      </c>
      <c r="B39" s="290">
        <f>(B37/2)*B6</f>
        <v>0</v>
      </c>
      <c r="C39" s="290">
        <f>AVERAGE(B37:C37)*$B$6</f>
        <v>0</v>
      </c>
      <c r="D39" s="290">
        <f>AVERAGE(C37:D37)*$B$6</f>
        <v>0</v>
      </c>
      <c r="E39" s="290">
        <f t="shared" ref="E39:N39" si="16">AVERAGE(D37:E37)*$B$6</f>
        <v>0</v>
      </c>
      <c r="F39" s="290">
        <f t="shared" si="16"/>
        <v>0</v>
      </c>
      <c r="G39" s="290">
        <f t="shared" si="16"/>
        <v>0</v>
      </c>
      <c r="H39" s="290">
        <f t="shared" si="16"/>
        <v>0</v>
      </c>
      <c r="I39" s="290">
        <f>AVERAGE(H37:I37)*$B$6</f>
        <v>0</v>
      </c>
      <c r="J39" s="290">
        <f>AVERAGE(I37:J37)*$B$6</f>
        <v>0</v>
      </c>
      <c r="K39" s="290">
        <f t="shared" si="16"/>
        <v>0</v>
      </c>
      <c r="L39" s="290">
        <f t="shared" si="16"/>
        <v>0</v>
      </c>
      <c r="M39" s="290">
        <f t="shared" si="16"/>
        <v>0</v>
      </c>
      <c r="N39" s="290">
        <f t="shared" si="16"/>
        <v>0</v>
      </c>
      <c r="O39" s="35"/>
      <c r="P39" s="52">
        <f>SUM(B39:L39)</f>
        <v>0</v>
      </c>
      <c r="Q39" s="35"/>
    </row>
    <row r="40" spans="1:17" s="36" customFormat="1" ht="15" customHeight="1" x14ac:dyDescent="0.2">
      <c r="A40" s="35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35"/>
      <c r="P40" s="52"/>
      <c r="Q40" s="35"/>
    </row>
    <row r="41" spans="1:17" s="71" customFormat="1" ht="15" customHeight="1" x14ac:dyDescent="0.2">
      <c r="A41" s="458" t="s">
        <v>103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110"/>
      <c r="P41" s="69"/>
      <c r="Q41" s="110"/>
    </row>
    <row r="42" spans="1:17" s="36" customFormat="1" ht="15" customHeight="1" x14ac:dyDescent="0.2">
      <c r="A42" s="35" t="s">
        <v>24</v>
      </c>
      <c r="B42" s="52">
        <v>0</v>
      </c>
      <c r="C42" s="52">
        <f t="shared" ref="C42:L42" si="17">B44</f>
        <v>0</v>
      </c>
      <c r="D42" s="52">
        <f t="shared" si="17"/>
        <v>0</v>
      </c>
      <c r="E42" s="52">
        <f t="shared" si="17"/>
        <v>0</v>
      </c>
      <c r="F42" s="52">
        <f t="shared" si="17"/>
        <v>0</v>
      </c>
      <c r="G42" s="52">
        <f t="shared" si="17"/>
        <v>0</v>
      </c>
      <c r="H42" s="52">
        <f t="shared" si="17"/>
        <v>0</v>
      </c>
      <c r="I42" s="52">
        <f t="shared" si="17"/>
        <v>0</v>
      </c>
      <c r="J42" s="52">
        <f t="shared" si="17"/>
        <v>0</v>
      </c>
      <c r="K42" s="52">
        <f t="shared" si="17"/>
        <v>0</v>
      </c>
      <c r="L42" s="52">
        <f t="shared" si="17"/>
        <v>0</v>
      </c>
      <c r="M42" s="52"/>
      <c r="N42" s="52"/>
      <c r="O42" s="35"/>
      <c r="P42" s="52"/>
      <c r="Q42" s="35"/>
    </row>
    <row r="43" spans="1:17" s="36" customFormat="1" ht="15" customHeight="1" x14ac:dyDescent="0.2">
      <c r="A43" s="73" t="s">
        <v>25</v>
      </c>
      <c r="B43" s="74">
        <f>(B27-B113)*'Assumptions (Inputs)'!$D$29</f>
        <v>0</v>
      </c>
      <c r="C43" s="74">
        <f>(C27-C113)*'Assumptions (Inputs)'!$D$29</f>
        <v>0</v>
      </c>
      <c r="D43" s="74">
        <f>(D27-D113)*'Assumptions (Inputs)'!$D$29</f>
        <v>0</v>
      </c>
      <c r="E43" s="74">
        <f>(E27-E113)*'Assumptions (Inputs)'!$D$29</f>
        <v>0</v>
      </c>
      <c r="F43" s="74">
        <f>(F27-F113)*'Assumptions (Inputs)'!$D$29</f>
        <v>0</v>
      </c>
      <c r="G43" s="74">
        <f>(G27-G113)*'Assumptions (Inputs)'!$D$29</f>
        <v>0</v>
      </c>
      <c r="H43" s="74">
        <f>(H27-H113)*'Assumptions (Inputs)'!$D$29</f>
        <v>0</v>
      </c>
      <c r="I43" s="74">
        <f>(I27-I113)*'Assumptions (Inputs)'!$D$29</f>
        <v>0</v>
      </c>
      <c r="J43" s="74">
        <f>(J27-J113)*'Assumptions (Inputs)'!$D$29</f>
        <v>0</v>
      </c>
      <c r="K43" s="74">
        <f>(K27-K113)*'Assumptions (Inputs)'!$D$29</f>
        <v>0</v>
      </c>
      <c r="L43" s="74">
        <f>(L27-L113)*'Assumptions (Inputs)'!$D$29</f>
        <v>0</v>
      </c>
      <c r="M43" s="74"/>
      <c r="N43" s="74"/>
      <c r="O43" s="35"/>
      <c r="P43" s="52">
        <f>SUM(B43:L43)</f>
        <v>0</v>
      </c>
      <c r="Q43" s="35"/>
    </row>
    <row r="44" spans="1:17" s="36" customFormat="1" ht="15" customHeight="1" x14ac:dyDescent="0.2">
      <c r="A44" s="35" t="s">
        <v>28</v>
      </c>
      <c r="B44" s="52">
        <f>SUM(B42:B43)</f>
        <v>0</v>
      </c>
      <c r="C44" s="52">
        <f t="shared" ref="C44:L44" si="18">SUM(C42:C43)</f>
        <v>0</v>
      </c>
      <c r="D44" s="52">
        <f t="shared" si="18"/>
        <v>0</v>
      </c>
      <c r="E44" s="52">
        <f t="shared" si="18"/>
        <v>0</v>
      </c>
      <c r="F44" s="52">
        <f t="shared" si="18"/>
        <v>0</v>
      </c>
      <c r="G44" s="52">
        <f t="shared" si="18"/>
        <v>0</v>
      </c>
      <c r="H44" s="52">
        <f t="shared" si="18"/>
        <v>0</v>
      </c>
      <c r="I44" s="52">
        <f t="shared" si="18"/>
        <v>0</v>
      </c>
      <c r="J44" s="52">
        <f t="shared" si="18"/>
        <v>0</v>
      </c>
      <c r="K44" s="52">
        <f t="shared" si="18"/>
        <v>0</v>
      </c>
      <c r="L44" s="52">
        <f t="shared" si="18"/>
        <v>0</v>
      </c>
      <c r="M44" s="52"/>
      <c r="N44" s="52"/>
      <c r="O44" s="35"/>
      <c r="P44" s="52"/>
      <c r="Q44" s="35"/>
    </row>
    <row r="45" spans="1:17" s="36" customFormat="1" ht="15" customHeight="1" thickBot="1" x14ac:dyDescent="0.25">
      <c r="A45" s="35" t="s">
        <v>29</v>
      </c>
      <c r="B45" s="55">
        <f>AVERAGE(B42,B44)</f>
        <v>0</v>
      </c>
      <c r="C45" s="55">
        <f t="shared" ref="C45:L45" si="19">AVERAGE(C42,C44)</f>
        <v>0</v>
      </c>
      <c r="D45" s="55">
        <f t="shared" si="19"/>
        <v>0</v>
      </c>
      <c r="E45" s="55">
        <f t="shared" si="19"/>
        <v>0</v>
      </c>
      <c r="F45" s="55">
        <f>AVERAGE(F42,F44)</f>
        <v>0</v>
      </c>
      <c r="G45" s="55">
        <f t="shared" si="19"/>
        <v>0</v>
      </c>
      <c r="H45" s="55">
        <f t="shared" si="19"/>
        <v>0</v>
      </c>
      <c r="I45" s="55">
        <f t="shared" si="19"/>
        <v>0</v>
      </c>
      <c r="J45" s="55">
        <f t="shared" si="19"/>
        <v>0</v>
      </c>
      <c r="K45" s="55">
        <f t="shared" si="19"/>
        <v>0</v>
      </c>
      <c r="L45" s="55">
        <f t="shared" si="19"/>
        <v>0</v>
      </c>
      <c r="M45" s="55"/>
      <c r="N45" s="55"/>
      <c r="O45" s="35"/>
      <c r="P45" s="52"/>
      <c r="Q45" s="35"/>
    </row>
    <row r="46" spans="1:17" s="36" customFormat="1" ht="15" customHeight="1" thickTop="1" x14ac:dyDescent="0.2">
      <c r="A46" s="67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35"/>
      <c r="P46" s="52"/>
      <c r="Q46" s="35"/>
    </row>
    <row r="47" spans="1:17" s="36" customFormat="1" ht="15" customHeight="1" x14ac:dyDescent="0.2">
      <c r="A47" s="77" t="s">
        <v>77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35"/>
      <c r="P47" s="52"/>
      <c r="Q47" s="35"/>
    </row>
    <row r="48" spans="1:17" s="36" customFormat="1" ht="15" customHeight="1" x14ac:dyDescent="0.2">
      <c r="A48" s="35" t="s">
        <v>24</v>
      </c>
      <c r="B48" s="53">
        <v>0</v>
      </c>
      <c r="C48" s="53">
        <f t="shared" ref="C48:L48" si="20">B50</f>
        <v>0</v>
      </c>
      <c r="D48" s="53">
        <f t="shared" si="20"/>
        <v>0</v>
      </c>
      <c r="E48" s="53">
        <f t="shared" si="20"/>
        <v>0</v>
      </c>
      <c r="F48" s="53">
        <f t="shared" si="20"/>
        <v>0</v>
      </c>
      <c r="G48" s="53">
        <f t="shared" si="20"/>
        <v>0</v>
      </c>
      <c r="H48" s="53">
        <f t="shared" si="20"/>
        <v>0</v>
      </c>
      <c r="I48" s="53">
        <f t="shared" si="20"/>
        <v>0</v>
      </c>
      <c r="J48" s="53">
        <f t="shared" si="20"/>
        <v>0</v>
      </c>
      <c r="K48" s="53">
        <f t="shared" si="20"/>
        <v>0</v>
      </c>
      <c r="L48" s="53">
        <f t="shared" si="20"/>
        <v>0</v>
      </c>
      <c r="M48" s="53"/>
      <c r="N48" s="53"/>
      <c r="O48" s="35"/>
      <c r="P48" s="52"/>
      <c r="Q48" s="35"/>
    </row>
    <row r="49" spans="1:57" s="36" customFormat="1" ht="15" customHeight="1" x14ac:dyDescent="0.2">
      <c r="A49" s="35" t="s">
        <v>25</v>
      </c>
      <c r="B49" s="53">
        <f>(B28-B113)*'Assumptions (Inputs)'!$D$26</f>
        <v>0</v>
      </c>
      <c r="C49" s="53">
        <f>(C28-C113)*'Assumptions (Inputs)'!$D$26</f>
        <v>0</v>
      </c>
      <c r="D49" s="53">
        <f>(D28-D113)*'Assumptions (Inputs)'!$D$26</f>
        <v>0</v>
      </c>
      <c r="E49" s="53">
        <f>(E28-E113)*'Assumptions (Inputs)'!$D$26</f>
        <v>0</v>
      </c>
      <c r="F49" s="53">
        <f>(F28-F113)*'Assumptions (Inputs)'!$D$26</f>
        <v>0</v>
      </c>
      <c r="G49" s="53">
        <f>(G28-G113)*'Assumptions (Inputs)'!$D$26</f>
        <v>0</v>
      </c>
      <c r="H49" s="53">
        <f>(H28-H113)*'Assumptions (Inputs)'!$D$26</f>
        <v>0</v>
      </c>
      <c r="I49" s="53">
        <f>(I28-I113)*'Assumptions (Inputs)'!$D$26</f>
        <v>0</v>
      </c>
      <c r="J49" s="53">
        <f>(J28-J113)*'Assumptions (Inputs)'!$D$26</f>
        <v>0</v>
      </c>
      <c r="K49" s="53">
        <f>(K28-K113)*'Assumptions (Inputs)'!$D$26</f>
        <v>0</v>
      </c>
      <c r="L49" s="53">
        <f>(L28-L113)*'Assumptions (Inputs)'!$D$26</f>
        <v>0</v>
      </c>
      <c r="M49" s="53"/>
      <c r="N49" s="53"/>
      <c r="O49" s="35"/>
      <c r="P49" s="52">
        <f>SUM(B49:L49)</f>
        <v>0</v>
      </c>
      <c r="Q49" s="35"/>
    </row>
    <row r="50" spans="1:57" s="76" customFormat="1" ht="15" customHeight="1" x14ac:dyDescent="0.2">
      <c r="A50" s="35" t="s">
        <v>28</v>
      </c>
      <c r="B50" s="75">
        <f t="shared" ref="B50:L50" si="21">SUM(B48:B49)</f>
        <v>0</v>
      </c>
      <c r="C50" s="75">
        <f t="shared" si="21"/>
        <v>0</v>
      </c>
      <c r="D50" s="75">
        <f>SUM(D48:D49)</f>
        <v>0</v>
      </c>
      <c r="E50" s="75">
        <f>SUM(E48:E49)</f>
        <v>0</v>
      </c>
      <c r="F50" s="75">
        <f t="shared" si="21"/>
        <v>0</v>
      </c>
      <c r="G50" s="75">
        <f t="shared" si="21"/>
        <v>0</v>
      </c>
      <c r="H50" s="75">
        <f t="shared" si="21"/>
        <v>0</v>
      </c>
      <c r="I50" s="75">
        <f t="shared" si="21"/>
        <v>0</v>
      </c>
      <c r="J50" s="75">
        <f t="shared" si="21"/>
        <v>0</v>
      </c>
      <c r="K50" s="75">
        <f t="shared" si="21"/>
        <v>0</v>
      </c>
      <c r="L50" s="75">
        <f t="shared" si="21"/>
        <v>0</v>
      </c>
      <c r="M50" s="75"/>
      <c r="N50" s="75"/>
      <c r="O50" s="35"/>
      <c r="P50" s="52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</row>
    <row r="51" spans="1:57" s="36" customFormat="1" ht="15" customHeight="1" thickBot="1" x14ac:dyDescent="0.25">
      <c r="A51" s="35" t="s">
        <v>29</v>
      </c>
      <c r="B51" s="55">
        <f t="shared" ref="B51:K51" si="22">AVERAGE(B48,B50)</f>
        <v>0</v>
      </c>
      <c r="C51" s="55">
        <f t="shared" si="22"/>
        <v>0</v>
      </c>
      <c r="D51" s="55">
        <f t="shared" si="22"/>
        <v>0</v>
      </c>
      <c r="E51" s="55">
        <f>AVERAGE(E48,E50)</f>
        <v>0</v>
      </c>
      <c r="F51" s="55">
        <f t="shared" si="22"/>
        <v>0</v>
      </c>
      <c r="G51" s="55">
        <f>AVERAGE(G48,G50)</f>
        <v>0</v>
      </c>
      <c r="H51" s="55">
        <f t="shared" si="22"/>
        <v>0</v>
      </c>
      <c r="I51" s="55">
        <f t="shared" si="22"/>
        <v>0</v>
      </c>
      <c r="J51" s="55">
        <f t="shared" si="22"/>
        <v>0</v>
      </c>
      <c r="K51" s="55">
        <f t="shared" si="22"/>
        <v>0</v>
      </c>
      <c r="L51" s="55">
        <f>AVERAGE(L48,L50)</f>
        <v>0</v>
      </c>
      <c r="M51" s="55"/>
      <c r="N51" s="55"/>
      <c r="O51" s="35"/>
      <c r="P51" s="52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</row>
    <row r="52" spans="1:57" s="36" customFormat="1" ht="15" customHeight="1" thickTop="1" x14ac:dyDescent="0.2">
      <c r="A52" s="79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35"/>
      <c r="P52" s="52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</row>
    <row r="53" spans="1:57" s="71" customFormat="1" ht="15" customHeight="1" x14ac:dyDescent="0.2">
      <c r="A53" s="77" t="s">
        <v>73</v>
      </c>
      <c r="B53" s="69">
        <f t="shared" ref="B53:L53" si="23">B23-B36-B45-B51</f>
        <v>0</v>
      </c>
      <c r="C53" s="69">
        <f t="shared" si="23"/>
        <v>0</v>
      </c>
      <c r="D53" s="69">
        <f t="shared" si="23"/>
        <v>0</v>
      </c>
      <c r="E53" s="69">
        <f t="shared" si="23"/>
        <v>0</v>
      </c>
      <c r="F53" s="69">
        <f t="shared" si="23"/>
        <v>0</v>
      </c>
      <c r="G53" s="69">
        <f t="shared" si="23"/>
        <v>0</v>
      </c>
      <c r="H53" s="69">
        <f t="shared" si="23"/>
        <v>0</v>
      </c>
      <c r="I53" s="69">
        <f t="shared" si="23"/>
        <v>0</v>
      </c>
      <c r="J53" s="69">
        <f t="shared" si="23"/>
        <v>0</v>
      </c>
      <c r="K53" s="69">
        <f t="shared" si="23"/>
        <v>0</v>
      </c>
      <c r="L53" s="69">
        <f t="shared" si="23"/>
        <v>0</v>
      </c>
      <c r="M53" s="69"/>
      <c r="N53" s="69"/>
      <c r="O53" s="110"/>
      <c r="P53" s="52"/>
      <c r="Q53" s="110"/>
    </row>
    <row r="54" spans="1:57" s="36" customFormat="1" ht="15" customHeight="1" x14ac:dyDescent="0.2">
      <c r="A54" s="67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35"/>
      <c r="P54" s="52"/>
      <c r="Q54" s="35"/>
    </row>
    <row r="55" spans="1:57" s="71" customFormat="1" ht="15" customHeight="1" x14ac:dyDescent="0.2">
      <c r="A55" s="77" t="s">
        <v>54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110"/>
      <c r="P55" s="69"/>
      <c r="Q55" s="110"/>
    </row>
    <row r="56" spans="1:57" s="36" customFormat="1" ht="15" customHeight="1" x14ac:dyDescent="0.2">
      <c r="A56" s="35" t="s">
        <v>70</v>
      </c>
      <c r="B56" s="78">
        <f>(+B34-B113)*'Assumptions (Inputs)'!$E$31/'Assumptions (Inputs)'!$E$30</f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96"/>
      <c r="P56" s="52">
        <f>SUM(B56:L56)</f>
        <v>0</v>
      </c>
      <c r="Q56" s="35"/>
    </row>
    <row r="57" spans="1:57" s="36" customFormat="1" ht="15" customHeight="1" x14ac:dyDescent="0.2">
      <c r="A57" s="35" t="s">
        <v>53</v>
      </c>
      <c r="B57" s="52">
        <f t="shared" ref="B57:N57" si="24">B34</f>
        <v>0</v>
      </c>
      <c r="C57" s="52">
        <f t="shared" si="24"/>
        <v>0</v>
      </c>
      <c r="D57" s="52">
        <f t="shared" si="24"/>
        <v>0</v>
      </c>
      <c r="E57" s="52">
        <f t="shared" si="24"/>
        <v>0</v>
      </c>
      <c r="F57" s="52">
        <f t="shared" si="24"/>
        <v>0</v>
      </c>
      <c r="G57" s="52">
        <f t="shared" si="24"/>
        <v>0</v>
      </c>
      <c r="H57" s="52">
        <f t="shared" si="24"/>
        <v>0</v>
      </c>
      <c r="I57" s="52">
        <f t="shared" si="24"/>
        <v>0</v>
      </c>
      <c r="J57" s="52">
        <f t="shared" si="24"/>
        <v>0</v>
      </c>
      <c r="K57" s="52">
        <f t="shared" si="24"/>
        <v>0</v>
      </c>
      <c r="L57" s="52">
        <f t="shared" si="24"/>
        <v>0</v>
      </c>
      <c r="M57" s="52">
        <f t="shared" si="24"/>
        <v>0</v>
      </c>
      <c r="N57" s="52">
        <f t="shared" si="24"/>
        <v>0</v>
      </c>
      <c r="O57" s="35"/>
      <c r="P57" s="52">
        <f>SUM(B57:L57)</f>
        <v>0</v>
      </c>
      <c r="Q57" s="35"/>
    </row>
    <row r="58" spans="1:57" s="36" customFormat="1" ht="15" customHeight="1" x14ac:dyDescent="0.2">
      <c r="A58" s="35" t="s">
        <v>65</v>
      </c>
      <c r="B58" s="75">
        <v>0</v>
      </c>
      <c r="C58" s="75">
        <v>0</v>
      </c>
      <c r="D58" s="75">
        <v>0</v>
      </c>
      <c r="E58" s="75">
        <v>0</v>
      </c>
      <c r="F58" s="75">
        <v>0</v>
      </c>
      <c r="G58" s="75">
        <v>0</v>
      </c>
      <c r="H58" s="75">
        <v>0</v>
      </c>
      <c r="I58" s="75">
        <v>0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9"/>
      <c r="P58" s="52">
        <f>SUM(B58:L58)</f>
        <v>0</v>
      </c>
      <c r="Q58" s="35"/>
    </row>
    <row r="59" spans="1:57" s="36" customFormat="1" ht="15" customHeight="1" thickBot="1" x14ac:dyDescent="0.25">
      <c r="A59" s="35" t="s">
        <v>100</v>
      </c>
      <c r="B59" s="55">
        <f t="shared" ref="B59:N59" si="25">SUM(B56:B58)</f>
        <v>0</v>
      </c>
      <c r="C59" s="55">
        <f t="shared" si="25"/>
        <v>0</v>
      </c>
      <c r="D59" s="55">
        <f t="shared" si="25"/>
        <v>0</v>
      </c>
      <c r="E59" s="55">
        <f t="shared" si="25"/>
        <v>0</v>
      </c>
      <c r="F59" s="55">
        <f t="shared" si="25"/>
        <v>0</v>
      </c>
      <c r="G59" s="55">
        <f t="shared" si="25"/>
        <v>0</v>
      </c>
      <c r="H59" s="55">
        <f t="shared" si="25"/>
        <v>0</v>
      </c>
      <c r="I59" s="55">
        <f t="shared" si="25"/>
        <v>0</v>
      </c>
      <c r="J59" s="55">
        <f t="shared" si="25"/>
        <v>0</v>
      </c>
      <c r="K59" s="55">
        <f t="shared" si="25"/>
        <v>0</v>
      </c>
      <c r="L59" s="55">
        <f t="shared" si="25"/>
        <v>0</v>
      </c>
      <c r="M59" s="55">
        <f t="shared" si="25"/>
        <v>0</v>
      </c>
      <c r="N59" s="55">
        <f t="shared" si="25"/>
        <v>0</v>
      </c>
      <c r="O59" s="35"/>
      <c r="P59" s="52">
        <f>SUM(P56:P58)</f>
        <v>0</v>
      </c>
      <c r="Q59" s="35"/>
    </row>
    <row r="60" spans="1:57" s="36" customFormat="1" ht="15" customHeight="1" thickTop="1" x14ac:dyDescent="0.2">
      <c r="A60" s="79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35"/>
      <c r="P60" s="52"/>
      <c r="Q60" s="35"/>
    </row>
    <row r="61" spans="1:57" s="36" customFormat="1" ht="15" customHeight="1" x14ac:dyDescent="0.2">
      <c r="A61" s="77" t="s">
        <v>45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35"/>
      <c r="P61" s="52"/>
      <c r="Q61" s="35"/>
    </row>
    <row r="62" spans="1:57" s="36" customFormat="1" ht="15" customHeight="1" x14ac:dyDescent="0.2">
      <c r="A62" s="73" t="s">
        <v>369</v>
      </c>
      <c r="B62" s="52">
        <f t="shared" ref="B62:N62" si="26">B39</f>
        <v>0</v>
      </c>
      <c r="C62" s="52">
        <f t="shared" si="26"/>
        <v>0</v>
      </c>
      <c r="D62" s="52">
        <f t="shared" si="26"/>
        <v>0</v>
      </c>
      <c r="E62" s="52">
        <f t="shared" si="26"/>
        <v>0</v>
      </c>
      <c r="F62" s="52">
        <f t="shared" si="26"/>
        <v>0</v>
      </c>
      <c r="G62" s="52">
        <f t="shared" si="26"/>
        <v>0</v>
      </c>
      <c r="H62" s="52">
        <f t="shared" si="26"/>
        <v>0</v>
      </c>
      <c r="I62" s="52">
        <f t="shared" si="26"/>
        <v>0</v>
      </c>
      <c r="J62" s="52">
        <f t="shared" si="26"/>
        <v>0</v>
      </c>
      <c r="K62" s="52">
        <f t="shared" si="26"/>
        <v>0</v>
      </c>
      <c r="L62" s="52">
        <f t="shared" si="26"/>
        <v>0</v>
      </c>
      <c r="M62" s="52">
        <f t="shared" si="26"/>
        <v>0</v>
      </c>
      <c r="N62" s="52">
        <f t="shared" si="26"/>
        <v>0</v>
      </c>
      <c r="O62" s="35"/>
      <c r="P62" s="52">
        <f>SUM(B62:L62)</f>
        <v>0</v>
      </c>
      <c r="Q62" s="35"/>
    </row>
    <row r="63" spans="1:57" ht="15" customHeight="1" x14ac:dyDescent="0.2">
      <c r="A63" s="35" t="s">
        <v>46</v>
      </c>
      <c r="B63" s="410">
        <f>'Capital Structure'!E16</f>
        <v>9.98E-2</v>
      </c>
      <c r="C63" s="410">
        <f>B63</f>
        <v>9.98E-2</v>
      </c>
      <c r="D63" s="410">
        <f>'Capital Structure'!K16</f>
        <v>9.7000000000000003E-2</v>
      </c>
      <c r="E63" s="410">
        <f>'Capital Structure'!Q16</f>
        <v>9.6100000000000005E-2</v>
      </c>
      <c r="F63" s="410">
        <f t="shared" ref="F63:N63" si="27">E63</f>
        <v>9.6100000000000005E-2</v>
      </c>
      <c r="G63" s="410">
        <f t="shared" si="27"/>
        <v>9.6100000000000005E-2</v>
      </c>
      <c r="H63" s="410">
        <f t="shared" si="27"/>
        <v>9.6100000000000005E-2</v>
      </c>
      <c r="I63" s="410">
        <f t="shared" si="27"/>
        <v>9.6100000000000005E-2</v>
      </c>
      <c r="J63" s="410">
        <f t="shared" si="27"/>
        <v>9.6100000000000005E-2</v>
      </c>
      <c r="K63" s="410">
        <f t="shared" si="27"/>
        <v>9.6100000000000005E-2</v>
      </c>
      <c r="L63" s="410">
        <f t="shared" si="27"/>
        <v>9.6100000000000005E-2</v>
      </c>
      <c r="M63" s="410">
        <f t="shared" si="27"/>
        <v>9.6100000000000005E-2</v>
      </c>
      <c r="N63" s="410">
        <f t="shared" si="27"/>
        <v>9.6100000000000005E-2</v>
      </c>
      <c r="O63" s="347"/>
      <c r="P63" s="52"/>
    </row>
    <row r="64" spans="1:57" s="36" customFormat="1" ht="15" customHeight="1" x14ac:dyDescent="0.2">
      <c r="A64" s="35" t="s">
        <v>47</v>
      </c>
      <c r="B64" s="52">
        <f t="shared" ref="B64:E64" si="28">+B62*B63</f>
        <v>0</v>
      </c>
      <c r="C64" s="52">
        <f t="shared" si="28"/>
        <v>0</v>
      </c>
      <c r="D64" s="52">
        <f t="shared" si="28"/>
        <v>0</v>
      </c>
      <c r="E64" s="52">
        <f t="shared" si="28"/>
        <v>0</v>
      </c>
      <c r="F64" s="52">
        <f>+F62*F63</f>
        <v>0</v>
      </c>
      <c r="G64" s="52">
        <f t="shared" ref="G64:N64" si="29">+G62*G63</f>
        <v>0</v>
      </c>
      <c r="H64" s="52">
        <f t="shared" si="29"/>
        <v>0</v>
      </c>
      <c r="I64" s="52">
        <f t="shared" si="29"/>
        <v>0</v>
      </c>
      <c r="J64" s="52">
        <f t="shared" si="29"/>
        <v>0</v>
      </c>
      <c r="K64" s="52">
        <f t="shared" si="29"/>
        <v>0</v>
      </c>
      <c r="L64" s="52">
        <f t="shared" si="29"/>
        <v>0</v>
      </c>
      <c r="M64" s="52">
        <f t="shared" si="29"/>
        <v>0</v>
      </c>
      <c r="N64" s="52">
        <f t="shared" si="29"/>
        <v>0</v>
      </c>
      <c r="O64" s="35"/>
      <c r="P64" s="52"/>
      <c r="Q64" s="35"/>
    </row>
    <row r="65" spans="1:25" s="36" customFormat="1" ht="15" customHeight="1" x14ac:dyDescent="0.2">
      <c r="A65" s="35" t="s">
        <v>292</v>
      </c>
      <c r="B65" s="75">
        <f t="shared" ref="B65:N65" si="30">B59</f>
        <v>0</v>
      </c>
      <c r="C65" s="75">
        <f t="shared" si="30"/>
        <v>0</v>
      </c>
      <c r="D65" s="75">
        <f t="shared" si="30"/>
        <v>0</v>
      </c>
      <c r="E65" s="75">
        <f t="shared" si="30"/>
        <v>0</v>
      </c>
      <c r="F65" s="75">
        <f t="shared" si="30"/>
        <v>0</v>
      </c>
      <c r="G65" s="75">
        <f t="shared" si="30"/>
        <v>0</v>
      </c>
      <c r="H65" s="75">
        <f t="shared" si="30"/>
        <v>0</v>
      </c>
      <c r="I65" s="75">
        <f t="shared" si="30"/>
        <v>0</v>
      </c>
      <c r="J65" s="75">
        <f t="shared" si="30"/>
        <v>0</v>
      </c>
      <c r="K65" s="75">
        <f t="shared" si="30"/>
        <v>0</v>
      </c>
      <c r="L65" s="75">
        <f t="shared" si="30"/>
        <v>0</v>
      </c>
      <c r="M65" s="75">
        <f t="shared" si="30"/>
        <v>0</v>
      </c>
      <c r="N65" s="75">
        <f t="shared" si="30"/>
        <v>0</v>
      </c>
      <c r="O65" s="35"/>
      <c r="P65" s="84">
        <f>SUM(B65:L65)</f>
        <v>0</v>
      </c>
      <c r="Q65" s="35"/>
    </row>
    <row r="66" spans="1:25" s="36" customFormat="1" ht="15" customHeight="1" x14ac:dyDescent="0.2">
      <c r="A66" s="35" t="s">
        <v>49</v>
      </c>
      <c r="B66" s="52">
        <f>SUM(B64:B65)</f>
        <v>0</v>
      </c>
      <c r="C66" s="52">
        <f t="shared" ref="C66:N66" si="31">SUM(C64:C65)</f>
        <v>0</v>
      </c>
      <c r="D66" s="52">
        <f t="shared" si="31"/>
        <v>0</v>
      </c>
      <c r="E66" s="52">
        <f t="shared" si="31"/>
        <v>0</v>
      </c>
      <c r="F66" s="52">
        <f t="shared" si="31"/>
        <v>0</v>
      </c>
      <c r="G66" s="52">
        <f t="shared" si="31"/>
        <v>0</v>
      </c>
      <c r="H66" s="52">
        <f t="shared" si="31"/>
        <v>0</v>
      </c>
      <c r="I66" s="52">
        <f t="shared" si="31"/>
        <v>0</v>
      </c>
      <c r="J66" s="52">
        <f t="shared" si="31"/>
        <v>0</v>
      </c>
      <c r="K66" s="52">
        <f t="shared" si="31"/>
        <v>0</v>
      </c>
      <c r="L66" s="52">
        <f t="shared" si="31"/>
        <v>0</v>
      </c>
      <c r="M66" s="52">
        <f t="shared" si="31"/>
        <v>0</v>
      </c>
      <c r="N66" s="52">
        <f t="shared" si="31"/>
        <v>0</v>
      </c>
      <c r="O66" s="35"/>
      <c r="P66" s="52"/>
      <c r="Q66" s="35"/>
    </row>
    <row r="67" spans="1:25" s="82" customFormat="1" ht="15" customHeight="1" x14ac:dyDescent="0.2">
      <c r="A67" s="94" t="s">
        <v>99</v>
      </c>
      <c r="B67" s="459">
        <f>'Assumptions (Inputs)'!$E$38</f>
        <v>1.0353574571620852</v>
      </c>
      <c r="C67" s="459">
        <f>'Assumptions (Inputs)'!$E$38</f>
        <v>1.0353574571620852</v>
      </c>
      <c r="D67" s="459">
        <f>'Assumptions (Inputs)'!$E$38</f>
        <v>1.0353574571620852</v>
      </c>
      <c r="E67" s="459">
        <f>'Assumptions (Inputs)'!E45</f>
        <v>1.0297600659046442</v>
      </c>
      <c r="F67" s="459">
        <f>E67</f>
        <v>1.0297600659046442</v>
      </c>
      <c r="G67" s="459">
        <f t="shared" ref="G67:N67" si="32">F67</f>
        <v>1.0297600659046442</v>
      </c>
      <c r="H67" s="459">
        <f t="shared" si="32"/>
        <v>1.0297600659046442</v>
      </c>
      <c r="I67" s="459">
        <f t="shared" si="32"/>
        <v>1.0297600659046442</v>
      </c>
      <c r="J67" s="459">
        <f t="shared" si="32"/>
        <v>1.0297600659046442</v>
      </c>
      <c r="K67" s="459">
        <f t="shared" si="32"/>
        <v>1.0297600659046442</v>
      </c>
      <c r="L67" s="459">
        <f t="shared" si="32"/>
        <v>1.0297600659046442</v>
      </c>
      <c r="M67" s="459">
        <f t="shared" si="32"/>
        <v>1.0297600659046442</v>
      </c>
      <c r="N67" s="459">
        <f t="shared" si="32"/>
        <v>1.0297600659046442</v>
      </c>
      <c r="O67" s="94"/>
      <c r="P67" s="52"/>
      <c r="Q67" s="94"/>
    </row>
    <row r="68" spans="1:25" s="71" customFormat="1" ht="15" customHeight="1" thickBot="1" x14ac:dyDescent="0.25">
      <c r="A68" s="110" t="s">
        <v>50</v>
      </c>
      <c r="B68" s="460">
        <f>B66*B67</f>
        <v>0</v>
      </c>
      <c r="C68" s="460">
        <f t="shared" ref="C68:N68" si="33">C66*C67</f>
        <v>0</v>
      </c>
      <c r="D68" s="460">
        <f t="shared" si="33"/>
        <v>0</v>
      </c>
      <c r="E68" s="460">
        <f t="shared" si="33"/>
        <v>0</v>
      </c>
      <c r="F68" s="460">
        <f t="shared" si="33"/>
        <v>0</v>
      </c>
      <c r="G68" s="460">
        <f t="shared" si="33"/>
        <v>0</v>
      </c>
      <c r="H68" s="460">
        <f t="shared" si="33"/>
        <v>0</v>
      </c>
      <c r="I68" s="460">
        <f t="shared" si="33"/>
        <v>0</v>
      </c>
      <c r="J68" s="460">
        <f t="shared" si="33"/>
        <v>0</v>
      </c>
      <c r="K68" s="460">
        <f t="shared" si="33"/>
        <v>0</v>
      </c>
      <c r="L68" s="460">
        <f t="shared" si="33"/>
        <v>0</v>
      </c>
      <c r="M68" s="460">
        <f t="shared" si="33"/>
        <v>0</v>
      </c>
      <c r="N68" s="460">
        <f t="shared" si="33"/>
        <v>0</v>
      </c>
      <c r="O68" s="110"/>
      <c r="P68" s="461">
        <f>SUM(B68:L68)</f>
        <v>0</v>
      </c>
      <c r="Q68" s="110"/>
    </row>
    <row r="69" spans="1:25" s="36" customFormat="1" ht="15" customHeight="1" thickTop="1" x14ac:dyDescent="0.2">
      <c r="A69" s="67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35"/>
      <c r="P69" s="53"/>
      <c r="Q69" s="35"/>
    </row>
    <row r="70" spans="1:25" s="36" customFormat="1" ht="15" customHeight="1" x14ac:dyDescent="0.2">
      <c r="A70" s="67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35"/>
      <c r="P70" s="53"/>
      <c r="Q70" s="35"/>
    </row>
    <row r="71" spans="1:25" s="36" customFormat="1" ht="15" customHeight="1" x14ac:dyDescent="0.2">
      <c r="A71" s="462" t="s">
        <v>36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35"/>
      <c r="P71" s="53"/>
      <c r="Q71" s="35"/>
    </row>
    <row r="72" spans="1:25" s="36" customFormat="1" ht="15" customHeight="1" x14ac:dyDescent="0.2">
      <c r="A72" s="97"/>
      <c r="B72" s="84"/>
      <c r="C72" s="84"/>
      <c r="D72" s="84"/>
      <c r="E72" s="84"/>
      <c r="F72" s="94"/>
      <c r="G72" s="52"/>
      <c r="H72" s="52"/>
      <c r="I72" s="52"/>
      <c r="J72" s="52"/>
      <c r="K72" s="52"/>
      <c r="L72" s="52"/>
      <c r="M72" s="52"/>
      <c r="N72" s="52"/>
      <c r="O72" s="35"/>
      <c r="P72" s="52"/>
      <c r="Q72" s="35"/>
    </row>
    <row r="73" spans="1:25" s="36" customFormat="1" ht="15" customHeight="1" x14ac:dyDescent="0.2">
      <c r="A73" s="93" t="s">
        <v>101</v>
      </c>
      <c r="B73" s="84"/>
      <c r="C73" s="84"/>
      <c r="D73" s="84"/>
      <c r="E73" s="84"/>
      <c r="F73" s="52"/>
      <c r="G73" s="52"/>
      <c r="H73" s="52"/>
      <c r="I73" s="52"/>
      <c r="J73" s="52"/>
      <c r="K73" s="52"/>
      <c r="L73" s="52"/>
      <c r="M73" s="52"/>
      <c r="N73" s="52"/>
      <c r="O73" s="35"/>
      <c r="P73" s="52"/>
      <c r="Q73" s="35"/>
      <c r="R73" s="35"/>
      <c r="S73" s="35"/>
      <c r="T73" s="35"/>
      <c r="U73" s="35"/>
      <c r="V73" s="35"/>
    </row>
    <row r="74" spans="1:25" s="36" customFormat="1" ht="12.75" x14ac:dyDescent="0.2">
      <c r="A74" s="86" t="s">
        <v>105</v>
      </c>
      <c r="B74" s="84">
        <f t="shared" ref="B74:L74" si="34">B21</f>
        <v>0</v>
      </c>
      <c r="C74" s="84">
        <f t="shared" si="34"/>
        <v>0</v>
      </c>
      <c r="D74" s="84">
        <f t="shared" si="34"/>
        <v>0</v>
      </c>
      <c r="E74" s="84">
        <f t="shared" si="34"/>
        <v>0</v>
      </c>
      <c r="F74" s="84">
        <f t="shared" si="34"/>
        <v>0</v>
      </c>
      <c r="G74" s="84">
        <f t="shared" si="34"/>
        <v>0</v>
      </c>
      <c r="H74" s="84">
        <f t="shared" si="34"/>
        <v>0</v>
      </c>
      <c r="I74" s="84">
        <f t="shared" si="34"/>
        <v>0</v>
      </c>
      <c r="J74" s="84">
        <f t="shared" si="34"/>
        <v>0</v>
      </c>
      <c r="K74" s="84">
        <f t="shared" si="34"/>
        <v>0</v>
      </c>
      <c r="L74" s="84">
        <f t="shared" si="34"/>
        <v>0</v>
      </c>
      <c r="M74" s="84"/>
      <c r="N74" s="84"/>
      <c r="O74" s="35"/>
      <c r="P74" s="52"/>
      <c r="Q74" s="578"/>
      <c r="R74" s="578"/>
      <c r="S74" s="578"/>
      <c r="T74" s="578"/>
      <c r="U74" s="35"/>
      <c r="V74" s="35"/>
      <c r="X74" s="87"/>
      <c r="Y74" s="87"/>
    </row>
    <row r="75" spans="1:25" s="36" customFormat="1" ht="15" customHeight="1" x14ac:dyDescent="0.2">
      <c r="A75" s="86" t="s">
        <v>104</v>
      </c>
      <c r="B75" s="84">
        <v>0</v>
      </c>
      <c r="C75" s="84">
        <v>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/>
      <c r="N75" s="84"/>
      <c r="O75" s="35"/>
      <c r="P75" s="52"/>
      <c r="Q75" s="88"/>
      <c r="R75" s="35"/>
      <c r="S75" s="35"/>
      <c r="T75" s="90"/>
      <c r="U75" s="35"/>
      <c r="V75" s="35"/>
      <c r="W75" s="91"/>
      <c r="X75" s="89"/>
      <c r="Y75" s="89"/>
    </row>
    <row r="76" spans="1:25" s="36" customFormat="1" ht="12.75" x14ac:dyDescent="0.2">
      <c r="A76" s="86" t="s">
        <v>92</v>
      </c>
      <c r="B76" s="84">
        <f>$B$74-B75</f>
        <v>0</v>
      </c>
      <c r="C76" s="84">
        <f>SUM($B$74:C74)-SUM($B$75:C75)</f>
        <v>0</v>
      </c>
      <c r="D76" s="84">
        <f>SUM($B$74:D74)-SUM($B$75:D75)</f>
        <v>0</v>
      </c>
      <c r="E76" s="84">
        <f>SUM($B$74:E74)-SUM($B$75:E75)</f>
        <v>0</v>
      </c>
      <c r="F76" s="84">
        <f>SUM($B$74:F74)-SUM($B$75:F75)</f>
        <v>0</v>
      </c>
      <c r="G76" s="84">
        <f>SUM($B$74:G74)-SUM($B$75:G75)</f>
        <v>0</v>
      </c>
      <c r="H76" s="84">
        <f>SUM($B$74:H74)-SUM($B$75:H75)</f>
        <v>0</v>
      </c>
      <c r="I76" s="84">
        <f>SUM($B$74:I74)-SUM($B$75:I75)</f>
        <v>0</v>
      </c>
      <c r="J76" s="84">
        <f>SUM($B$74:J74)-SUM($B$75:J75)</f>
        <v>0</v>
      </c>
      <c r="K76" s="84">
        <f>SUM($B$74:K74)-SUM($B$75:K75)</f>
        <v>0</v>
      </c>
      <c r="L76" s="84">
        <f>SUM($B$74:L74)-SUM($B$75:L75)</f>
        <v>0</v>
      </c>
      <c r="M76" s="84"/>
      <c r="N76" s="84"/>
      <c r="O76" s="35"/>
      <c r="P76" s="52"/>
      <c r="Q76" s="88"/>
      <c r="R76" s="35"/>
      <c r="S76" s="35"/>
      <c r="T76" s="90"/>
      <c r="U76" s="35"/>
      <c r="V76" s="35"/>
      <c r="W76" s="91"/>
      <c r="X76" s="89"/>
      <c r="Y76" s="89"/>
    </row>
    <row r="77" spans="1:25" s="36" customFormat="1" ht="15" customHeight="1" x14ac:dyDescent="0.2">
      <c r="A77" s="86" t="s">
        <v>74</v>
      </c>
      <c r="B77" s="463">
        <v>0</v>
      </c>
      <c r="C77" s="463">
        <v>0</v>
      </c>
      <c r="D77" s="463">
        <v>0</v>
      </c>
      <c r="E77" s="463">
        <v>0</v>
      </c>
      <c r="F77" s="463">
        <f>$F$74*TaxDepr!$L5</f>
        <v>0</v>
      </c>
      <c r="G77" s="463">
        <f>$F$74*TaxDepr!$L6</f>
        <v>0</v>
      </c>
      <c r="H77" s="463">
        <f>$F$74*TaxDepr!$L7</f>
        <v>0</v>
      </c>
      <c r="I77" s="463">
        <f>$F$74*TaxDepr!$L8</f>
        <v>0</v>
      </c>
      <c r="J77" s="463">
        <f>$F$74*TaxDepr!$L9</f>
        <v>0</v>
      </c>
      <c r="K77" s="463">
        <f>$F$74*TaxDepr!$L10</f>
        <v>0</v>
      </c>
      <c r="L77" s="463">
        <f>$F$74*TaxDepr!$L11</f>
        <v>0</v>
      </c>
      <c r="M77" s="463"/>
      <c r="N77" s="463"/>
      <c r="O77" s="35"/>
      <c r="P77" s="52"/>
      <c r="Q77" s="35"/>
      <c r="R77" s="35"/>
      <c r="S77" s="35"/>
      <c r="T77" s="35"/>
      <c r="U77" s="35"/>
      <c r="V77" s="35"/>
      <c r="W77" s="91"/>
      <c r="X77" s="89"/>
      <c r="Y77" s="89"/>
    </row>
    <row r="78" spans="1:25" s="36" customFormat="1" ht="15" customHeight="1" thickBot="1" x14ac:dyDescent="0.25">
      <c r="A78" s="86" t="s">
        <v>75</v>
      </c>
      <c r="B78" s="92">
        <f>B75+B77</f>
        <v>0</v>
      </c>
      <c r="C78" s="92">
        <f t="shared" ref="C78:L78" si="35">C75+C77</f>
        <v>0</v>
      </c>
      <c r="D78" s="92">
        <f t="shared" si="35"/>
        <v>0</v>
      </c>
      <c r="E78" s="92">
        <f t="shared" si="35"/>
        <v>0</v>
      </c>
      <c r="F78" s="92">
        <f t="shared" si="35"/>
        <v>0</v>
      </c>
      <c r="G78" s="92">
        <f t="shared" si="35"/>
        <v>0</v>
      </c>
      <c r="H78" s="92">
        <f t="shared" si="35"/>
        <v>0</v>
      </c>
      <c r="I78" s="92">
        <f t="shared" si="35"/>
        <v>0</v>
      </c>
      <c r="J78" s="92">
        <f t="shared" si="35"/>
        <v>0</v>
      </c>
      <c r="K78" s="92">
        <f t="shared" si="35"/>
        <v>0</v>
      </c>
      <c r="L78" s="92">
        <f t="shared" si="35"/>
        <v>0</v>
      </c>
      <c r="M78" s="92"/>
      <c r="N78" s="92"/>
      <c r="O78" s="35"/>
      <c r="P78" s="52"/>
      <c r="Q78" s="35"/>
      <c r="R78" s="35"/>
      <c r="S78" s="35"/>
      <c r="T78" s="35"/>
      <c r="U78" s="35"/>
      <c r="V78" s="35"/>
      <c r="W78" s="91"/>
      <c r="X78" s="89"/>
      <c r="Y78" s="89"/>
    </row>
    <row r="79" spans="1:25" s="36" customFormat="1" ht="15" customHeight="1" thickTop="1" x14ac:dyDescent="0.2">
      <c r="A79" s="93"/>
      <c r="B79" s="84"/>
      <c r="C79" s="84"/>
      <c r="D79" s="84"/>
      <c r="E79" s="84"/>
      <c r="F79" s="52"/>
      <c r="G79" s="52"/>
      <c r="H79" s="52"/>
      <c r="I79" s="52"/>
      <c r="J79" s="52"/>
      <c r="K79" s="52"/>
      <c r="L79" s="52"/>
      <c r="M79" s="52"/>
      <c r="N79" s="52"/>
      <c r="O79" s="35"/>
      <c r="P79" s="52"/>
      <c r="Q79" s="35"/>
      <c r="R79" s="35"/>
      <c r="S79" s="35"/>
      <c r="T79" s="35"/>
      <c r="U79" s="35"/>
      <c r="V79" s="35"/>
      <c r="W79" s="91"/>
      <c r="X79" s="89"/>
      <c r="Y79" s="89"/>
    </row>
    <row r="80" spans="1:25" s="36" customFormat="1" ht="15" customHeight="1" x14ac:dyDescent="0.2">
      <c r="A80" s="93" t="s">
        <v>102</v>
      </c>
      <c r="B80" s="84"/>
      <c r="C80" s="84"/>
      <c r="D80" s="84"/>
      <c r="E80" s="84"/>
      <c r="F80" s="52"/>
      <c r="G80" s="52"/>
      <c r="H80" s="52"/>
      <c r="I80" s="52"/>
      <c r="J80" s="52"/>
      <c r="K80" s="52"/>
      <c r="L80" s="52"/>
      <c r="M80" s="52"/>
      <c r="N80" s="52"/>
      <c r="O80" s="35"/>
      <c r="P80" s="52"/>
      <c r="Q80" s="35"/>
      <c r="R80" s="35"/>
      <c r="S80" s="35"/>
      <c r="T80" s="35"/>
      <c r="U80" s="35"/>
      <c r="V80" s="35"/>
      <c r="W80" s="91"/>
      <c r="X80" s="89"/>
      <c r="Y80" s="89"/>
    </row>
    <row r="81" spans="1:25" s="36" customFormat="1" ht="12.75" x14ac:dyDescent="0.2">
      <c r="A81" s="86" t="s">
        <v>105</v>
      </c>
      <c r="B81" s="84">
        <f t="shared" ref="B81:L81" si="36">B21</f>
        <v>0</v>
      </c>
      <c r="C81" s="84">
        <f t="shared" si="36"/>
        <v>0</v>
      </c>
      <c r="D81" s="84">
        <f t="shared" si="36"/>
        <v>0</v>
      </c>
      <c r="E81" s="84">
        <f t="shared" si="36"/>
        <v>0</v>
      </c>
      <c r="F81" s="84">
        <f t="shared" si="36"/>
        <v>0</v>
      </c>
      <c r="G81" s="84">
        <f t="shared" si="36"/>
        <v>0</v>
      </c>
      <c r="H81" s="84">
        <f t="shared" si="36"/>
        <v>0</v>
      </c>
      <c r="I81" s="84">
        <f t="shared" si="36"/>
        <v>0</v>
      </c>
      <c r="J81" s="84">
        <f t="shared" si="36"/>
        <v>0</v>
      </c>
      <c r="K81" s="84">
        <f t="shared" si="36"/>
        <v>0</v>
      </c>
      <c r="L81" s="84">
        <f t="shared" si="36"/>
        <v>0</v>
      </c>
      <c r="M81" s="84"/>
      <c r="N81" s="84"/>
      <c r="O81" s="35"/>
      <c r="P81" s="52"/>
      <c r="Q81" s="35"/>
      <c r="R81" s="88"/>
      <c r="S81" s="35"/>
      <c r="T81" s="94"/>
      <c r="U81" s="35"/>
      <c r="V81" s="35"/>
      <c r="W81" s="91"/>
      <c r="X81" s="89"/>
      <c r="Y81" s="89"/>
    </row>
    <row r="82" spans="1:25" s="36" customFormat="1" ht="15" customHeight="1" x14ac:dyDescent="0.2">
      <c r="A82" s="86" t="s">
        <v>104</v>
      </c>
      <c r="B82" s="84">
        <v>0</v>
      </c>
      <c r="C82" s="84">
        <v>0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/>
      <c r="N82" s="84"/>
      <c r="O82" s="35"/>
      <c r="P82" s="52"/>
      <c r="Q82" s="35"/>
      <c r="R82" s="88"/>
      <c r="S82" s="35"/>
      <c r="T82" s="94"/>
      <c r="U82" s="35"/>
      <c r="V82" s="35"/>
      <c r="W82" s="91"/>
      <c r="X82" s="89"/>
      <c r="Y82" s="89"/>
    </row>
    <row r="83" spans="1:25" s="36" customFormat="1" ht="24.75" customHeight="1" x14ac:dyDescent="0.2">
      <c r="A83" s="86" t="s">
        <v>92</v>
      </c>
      <c r="B83" s="84">
        <f>SUM($B$81:B81)</f>
        <v>0</v>
      </c>
      <c r="C83" s="84">
        <f>SUM($B$81:C81)</f>
        <v>0</v>
      </c>
      <c r="D83" s="84">
        <f>SUM($B$81:D81)</f>
        <v>0</v>
      </c>
      <c r="E83" s="84">
        <f>SUM($B$81:E81)</f>
        <v>0</v>
      </c>
      <c r="F83" s="84">
        <f>SUM($B$81:F81)</f>
        <v>0</v>
      </c>
      <c r="G83" s="84">
        <f>SUM($B$81:G81)</f>
        <v>0</v>
      </c>
      <c r="H83" s="84">
        <f>SUM($B$81:H81)</f>
        <v>0</v>
      </c>
      <c r="I83" s="84">
        <f>SUM($B$81:I81)</f>
        <v>0</v>
      </c>
      <c r="J83" s="84">
        <f>SUM($B$81:J81)</f>
        <v>0</v>
      </c>
      <c r="K83" s="84">
        <f>SUM($B$81:K81)</f>
        <v>0</v>
      </c>
      <c r="L83" s="84">
        <f>SUM($B$81:L81)</f>
        <v>0</v>
      </c>
      <c r="M83" s="84"/>
      <c r="N83" s="84"/>
      <c r="O83" s="35"/>
      <c r="P83" s="52"/>
      <c r="Q83" s="35"/>
      <c r="R83" s="88"/>
      <c r="S83" s="35"/>
      <c r="T83" s="94"/>
      <c r="U83" s="35"/>
      <c r="V83" s="35"/>
      <c r="W83" s="91"/>
      <c r="X83" s="89"/>
      <c r="Y83" s="89"/>
    </row>
    <row r="84" spans="1:25" s="36" customFormat="1" ht="15" customHeight="1" x14ac:dyDescent="0.2">
      <c r="A84" s="86" t="s">
        <v>74</v>
      </c>
      <c r="B84" s="463">
        <v>0</v>
      </c>
      <c r="C84" s="463">
        <v>0</v>
      </c>
      <c r="D84" s="463">
        <v>0</v>
      </c>
      <c r="E84" s="463">
        <v>0</v>
      </c>
      <c r="F84" s="463">
        <f>F77</f>
        <v>0</v>
      </c>
      <c r="G84" s="463">
        <f t="shared" ref="G84:L84" si="37">G77</f>
        <v>0</v>
      </c>
      <c r="H84" s="463">
        <f t="shared" si="37"/>
        <v>0</v>
      </c>
      <c r="I84" s="463">
        <f t="shared" si="37"/>
        <v>0</v>
      </c>
      <c r="J84" s="463">
        <f t="shared" si="37"/>
        <v>0</v>
      </c>
      <c r="K84" s="463">
        <f t="shared" si="37"/>
        <v>0</v>
      </c>
      <c r="L84" s="463">
        <f t="shared" si="37"/>
        <v>0</v>
      </c>
      <c r="M84" s="463"/>
      <c r="N84" s="463"/>
      <c r="O84" s="35"/>
      <c r="P84" s="52"/>
      <c r="Q84" s="35"/>
      <c r="R84" s="88"/>
      <c r="S84" s="35"/>
      <c r="T84" s="94"/>
      <c r="U84" s="35"/>
      <c r="V84" s="35"/>
      <c r="W84" s="91"/>
      <c r="X84" s="89"/>
      <c r="Y84" s="89"/>
    </row>
    <row r="85" spans="1:25" s="36" customFormat="1" ht="15" customHeight="1" thickBot="1" x14ac:dyDescent="0.25">
      <c r="A85" s="86" t="s">
        <v>75</v>
      </c>
      <c r="B85" s="92">
        <f>B82+B84</f>
        <v>0</v>
      </c>
      <c r="C85" s="92">
        <f t="shared" ref="C85:L85" si="38">C82+C84</f>
        <v>0</v>
      </c>
      <c r="D85" s="92">
        <f t="shared" si="38"/>
        <v>0</v>
      </c>
      <c r="E85" s="92">
        <f t="shared" si="38"/>
        <v>0</v>
      </c>
      <c r="F85" s="92">
        <f t="shared" si="38"/>
        <v>0</v>
      </c>
      <c r="G85" s="92">
        <f t="shared" si="38"/>
        <v>0</v>
      </c>
      <c r="H85" s="92">
        <f t="shared" si="38"/>
        <v>0</v>
      </c>
      <c r="I85" s="92">
        <f t="shared" si="38"/>
        <v>0</v>
      </c>
      <c r="J85" s="92">
        <f t="shared" si="38"/>
        <v>0</v>
      </c>
      <c r="K85" s="92">
        <f t="shared" si="38"/>
        <v>0</v>
      </c>
      <c r="L85" s="92">
        <f t="shared" si="38"/>
        <v>0</v>
      </c>
      <c r="M85" s="92"/>
      <c r="N85" s="92"/>
      <c r="O85" s="35"/>
      <c r="P85" s="52"/>
      <c r="Q85" s="95"/>
      <c r="R85" s="35"/>
      <c r="S85" s="35"/>
      <c r="T85" s="96"/>
      <c r="U85" s="35"/>
      <c r="V85" s="35"/>
      <c r="W85" s="91"/>
      <c r="X85" s="89"/>
      <c r="Y85" s="89"/>
    </row>
    <row r="86" spans="1:25" s="36" customFormat="1" ht="15" customHeight="1" thickTop="1" x14ac:dyDescent="0.2">
      <c r="A86" s="97"/>
      <c r="B86" s="84"/>
      <c r="C86" s="84"/>
      <c r="D86" s="84"/>
      <c r="E86" s="84"/>
      <c r="F86" s="52"/>
      <c r="G86" s="52"/>
      <c r="H86" s="52"/>
      <c r="I86" s="52"/>
      <c r="J86" s="52"/>
      <c r="K86" s="52"/>
      <c r="L86" s="52"/>
      <c r="M86" s="52"/>
      <c r="N86" s="52"/>
      <c r="O86" s="35"/>
      <c r="P86" s="52"/>
      <c r="Q86" s="35"/>
      <c r="R86" s="35"/>
      <c r="S86" s="35"/>
      <c r="T86" s="35"/>
      <c r="U86" s="35"/>
      <c r="V86" s="35"/>
      <c r="W86" s="91"/>
      <c r="X86" s="89"/>
      <c r="Y86" s="89"/>
    </row>
    <row r="87" spans="1:25" s="36" customFormat="1" ht="15" customHeight="1" x14ac:dyDescent="0.2">
      <c r="A87" s="464" t="s">
        <v>68</v>
      </c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35"/>
      <c r="P87" s="53"/>
      <c r="Q87" s="35"/>
      <c r="R87" s="35"/>
      <c r="S87" s="35"/>
      <c r="T87" s="35"/>
      <c r="U87" s="35"/>
      <c r="V87" s="35"/>
    </row>
    <row r="88" spans="1:25" s="36" customFormat="1" ht="15" customHeight="1" x14ac:dyDescent="0.2">
      <c r="A88" s="465" t="s">
        <v>90</v>
      </c>
      <c r="B88" s="289">
        <f>$B$21*(1-$B$5)/$B$3</f>
        <v>0</v>
      </c>
      <c r="C88" s="289">
        <f>$B$21*(1-$B$5)/$B$3</f>
        <v>0</v>
      </c>
      <c r="D88" s="289">
        <f>$B$21*(1-$B$5)/$B$3</f>
        <v>0</v>
      </c>
      <c r="E88" s="289">
        <f>$B$21*(1-$B$5)/$B$3</f>
        <v>0</v>
      </c>
      <c r="F88" s="289">
        <f>$B$21*(1-$B$5)/$B$3</f>
        <v>0</v>
      </c>
      <c r="G88" s="289"/>
      <c r="H88" s="289"/>
      <c r="I88" s="289"/>
      <c r="J88" s="289"/>
      <c r="K88" s="289"/>
      <c r="L88" s="289"/>
      <c r="M88" s="289"/>
      <c r="N88" s="289"/>
      <c r="O88" s="35"/>
      <c r="P88" s="52">
        <f t="shared" ref="P88:P98" si="39">SUM(B88:L88)</f>
        <v>0</v>
      </c>
      <c r="Q88" s="35"/>
    </row>
    <row r="89" spans="1:25" s="36" customFormat="1" ht="15" customHeight="1" x14ac:dyDescent="0.2">
      <c r="A89" s="465">
        <v>2015</v>
      </c>
      <c r="B89" s="289"/>
      <c r="C89" s="289">
        <f>$C$21*(1-$B$5)/$B$3</f>
        <v>0</v>
      </c>
      <c r="D89" s="289">
        <f>$C$21*(1-$B$5)/$B$3</f>
        <v>0</v>
      </c>
      <c r="E89" s="289">
        <f>$C$21*(1-$B$5)/$B$3</f>
        <v>0</v>
      </c>
      <c r="F89" s="289">
        <f>$C$21*(1-$B$5)/$B$3</f>
        <v>0</v>
      </c>
      <c r="G89" s="289">
        <f>$C$21*(1-$B$5)/$B$3</f>
        <v>0</v>
      </c>
      <c r="H89" s="289"/>
      <c r="I89" s="289"/>
      <c r="J89" s="289"/>
      <c r="K89" s="289"/>
      <c r="L89" s="289"/>
      <c r="M89" s="289"/>
      <c r="N89" s="289"/>
      <c r="O89" s="35"/>
      <c r="P89" s="52">
        <f t="shared" si="39"/>
        <v>0</v>
      </c>
      <c r="Q89" s="35"/>
    </row>
    <row r="90" spans="1:25" s="36" customFormat="1" ht="15" customHeight="1" x14ac:dyDescent="0.2">
      <c r="A90" s="465">
        <v>2016</v>
      </c>
      <c r="B90" s="289"/>
      <c r="C90" s="289"/>
      <c r="D90" s="289">
        <f>$D$21*(1-$B$5)/$B$3</f>
        <v>0</v>
      </c>
      <c r="E90" s="289">
        <f>$D$21*(1-$B$5)/$B$3</f>
        <v>0</v>
      </c>
      <c r="F90" s="289">
        <f>$D$21*(1-$B$5)/$B$3</f>
        <v>0</v>
      </c>
      <c r="G90" s="289">
        <f>$D$21*(1-$B$5)/$B$3</f>
        <v>0</v>
      </c>
      <c r="H90" s="289">
        <f>$D$21*(1-$B$5)/$B$3</f>
        <v>0</v>
      </c>
      <c r="I90" s="289"/>
      <c r="J90" s="289"/>
      <c r="K90" s="289"/>
      <c r="L90" s="289"/>
      <c r="M90" s="289"/>
      <c r="N90" s="289"/>
      <c r="O90" s="35"/>
      <c r="P90" s="52">
        <f t="shared" si="39"/>
        <v>0</v>
      </c>
      <c r="Q90" s="35"/>
    </row>
    <row r="91" spans="1:25" s="36" customFormat="1" ht="15" customHeight="1" x14ac:dyDescent="0.2">
      <c r="A91" s="465">
        <v>2017</v>
      </c>
      <c r="B91" s="289"/>
      <c r="C91" s="289"/>
      <c r="D91" s="289"/>
      <c r="E91" s="289">
        <f>$E$21*(1-$B$5)/$B$3</f>
        <v>0</v>
      </c>
      <c r="F91" s="289">
        <f>$E$21*(1-$B$5)/$B$3</f>
        <v>0</v>
      </c>
      <c r="G91" s="289">
        <f>$E$21*(1-$B$5)/$B$3</f>
        <v>0</v>
      </c>
      <c r="H91" s="289">
        <f>$E$21*(1-$B$5)/$B$3</f>
        <v>0</v>
      </c>
      <c r="I91" s="289">
        <f>$E$21*(1-$B$5)/$B$3</f>
        <v>0</v>
      </c>
      <c r="J91" s="289"/>
      <c r="K91" s="289"/>
      <c r="L91" s="289"/>
      <c r="M91" s="289"/>
      <c r="N91" s="289"/>
      <c r="O91" s="35"/>
      <c r="P91" s="52">
        <f t="shared" si="39"/>
        <v>0</v>
      </c>
      <c r="Q91" s="35"/>
    </row>
    <row r="92" spans="1:25" s="36" customFormat="1" ht="15" customHeight="1" x14ac:dyDescent="0.2">
      <c r="A92" s="465">
        <v>2018</v>
      </c>
      <c r="B92" s="289"/>
      <c r="C92" s="289"/>
      <c r="D92" s="289"/>
      <c r="E92" s="289"/>
      <c r="F92" s="289">
        <f>$F$21*(1-$B$5)/$B$3</f>
        <v>0</v>
      </c>
      <c r="G92" s="289">
        <f>$F$21*(1-$B$5)/$B$3</f>
        <v>0</v>
      </c>
      <c r="H92" s="289">
        <f>$F$21*(1-$B$5)/$B$3</f>
        <v>0</v>
      </c>
      <c r="I92" s="289">
        <f>$F$21*(1-$B$5)/$B$3</f>
        <v>0</v>
      </c>
      <c r="J92" s="289">
        <f>$F$21*(1-$B$5)/$B$3</f>
        <v>0</v>
      </c>
      <c r="K92" s="289"/>
      <c r="L92" s="289"/>
      <c r="M92" s="289"/>
      <c r="N92" s="289"/>
      <c r="O92" s="35"/>
      <c r="P92" s="52">
        <f t="shared" si="39"/>
        <v>0</v>
      </c>
      <c r="Q92" s="35"/>
    </row>
    <row r="93" spans="1:25" s="36" customFormat="1" ht="15" customHeight="1" x14ac:dyDescent="0.2">
      <c r="A93" s="465">
        <v>2019</v>
      </c>
      <c r="B93" s="289"/>
      <c r="C93" s="289"/>
      <c r="D93" s="289"/>
      <c r="E93" s="289"/>
      <c r="F93" s="289"/>
      <c r="G93" s="289">
        <f t="shared" ref="G93:L93" si="40">$G$21*(1-$B$5)/$B$3</f>
        <v>0</v>
      </c>
      <c r="H93" s="289">
        <f t="shared" si="40"/>
        <v>0</v>
      </c>
      <c r="I93" s="289">
        <f t="shared" si="40"/>
        <v>0</v>
      </c>
      <c r="J93" s="289">
        <f t="shared" si="40"/>
        <v>0</v>
      </c>
      <c r="K93" s="289">
        <f t="shared" si="40"/>
        <v>0</v>
      </c>
      <c r="L93" s="289">
        <f t="shared" si="40"/>
        <v>0</v>
      </c>
      <c r="M93" s="289"/>
      <c r="N93" s="289"/>
      <c r="O93" s="35"/>
      <c r="P93" s="52">
        <f t="shared" si="39"/>
        <v>0</v>
      </c>
      <c r="Q93" s="35"/>
    </row>
    <row r="94" spans="1:25" s="36" customFormat="1" ht="15" customHeight="1" x14ac:dyDescent="0.2">
      <c r="A94" s="465">
        <v>2020</v>
      </c>
      <c r="B94" s="289"/>
      <c r="C94" s="289"/>
      <c r="D94" s="289"/>
      <c r="E94" s="289"/>
      <c r="F94" s="289"/>
      <c r="G94" s="289"/>
      <c r="H94" s="289">
        <f>$H$21*(1-$B$5)/$B$3</f>
        <v>0</v>
      </c>
      <c r="I94" s="289">
        <f>$H$21*(1-$B$5)/$B$3</f>
        <v>0</v>
      </c>
      <c r="J94" s="289">
        <f>$H$21*(1-$B$5)/$B$3</f>
        <v>0</v>
      </c>
      <c r="K94" s="289">
        <f>$H$21*(1-$B$5)/$B$3</f>
        <v>0</v>
      </c>
      <c r="L94" s="289">
        <f>$H$21*(1-$B$5)/$B$3</f>
        <v>0</v>
      </c>
      <c r="M94" s="289"/>
      <c r="N94" s="289"/>
      <c r="O94" s="35"/>
      <c r="P94" s="52">
        <f t="shared" si="39"/>
        <v>0</v>
      </c>
      <c r="Q94" s="35"/>
    </row>
    <row r="95" spans="1:25" s="36" customFormat="1" ht="15" customHeight="1" x14ac:dyDescent="0.2">
      <c r="A95" s="465">
        <v>2021</v>
      </c>
      <c r="B95" s="289"/>
      <c r="C95" s="289"/>
      <c r="D95" s="289"/>
      <c r="E95" s="289"/>
      <c r="F95" s="289"/>
      <c r="G95" s="289"/>
      <c r="H95" s="289"/>
      <c r="I95" s="289">
        <f>$I$21*(1-$B$5)/$B$3</f>
        <v>0</v>
      </c>
      <c r="J95" s="289">
        <f>$I$21*(1-$B$5)/$B$3</f>
        <v>0</v>
      </c>
      <c r="K95" s="289">
        <f>$I$21*(1-$B$5)/$B$3</f>
        <v>0</v>
      </c>
      <c r="L95" s="289">
        <f>$I$21*(1-$B$5)/$B$3</f>
        <v>0</v>
      </c>
      <c r="M95" s="289"/>
      <c r="N95" s="289"/>
      <c r="O95" s="35"/>
      <c r="P95" s="52">
        <f t="shared" si="39"/>
        <v>0</v>
      </c>
      <c r="Q95" s="35"/>
    </row>
    <row r="96" spans="1:25" s="36" customFormat="1" ht="15" customHeight="1" x14ac:dyDescent="0.2">
      <c r="A96" s="465">
        <v>2022</v>
      </c>
      <c r="B96" s="289"/>
      <c r="C96" s="289"/>
      <c r="D96" s="289"/>
      <c r="E96" s="289"/>
      <c r="F96" s="289"/>
      <c r="G96" s="289"/>
      <c r="H96" s="289"/>
      <c r="I96" s="289"/>
      <c r="J96" s="289">
        <f>$J$21*(1-$B$5)/$B$3</f>
        <v>0</v>
      </c>
      <c r="K96" s="289">
        <f>$J$21*(1-$B$5)/$B$3</f>
        <v>0</v>
      </c>
      <c r="L96" s="289">
        <f>$J$21*(1-$B$5)/$B$3</f>
        <v>0</v>
      </c>
      <c r="M96" s="289"/>
      <c r="N96" s="289"/>
      <c r="O96" s="35"/>
      <c r="P96" s="52">
        <f t="shared" si="39"/>
        <v>0</v>
      </c>
      <c r="Q96" s="35"/>
    </row>
    <row r="97" spans="1:17" s="36" customFormat="1" ht="15" customHeight="1" x14ac:dyDescent="0.2">
      <c r="A97" s="465">
        <v>2023</v>
      </c>
      <c r="B97" s="289"/>
      <c r="C97" s="289"/>
      <c r="D97" s="289"/>
      <c r="E97" s="289"/>
      <c r="F97" s="289"/>
      <c r="G97" s="289"/>
      <c r="H97" s="289"/>
      <c r="I97" s="289"/>
      <c r="J97" s="289"/>
      <c r="K97" s="289">
        <f>$K$21*(1-$B$5)/$B$3</f>
        <v>0</v>
      </c>
      <c r="L97" s="289">
        <f>$K$21*(1-$B$5)/$B$3</f>
        <v>0</v>
      </c>
      <c r="M97" s="289"/>
      <c r="N97" s="289"/>
      <c r="O97" s="35"/>
      <c r="P97" s="52">
        <f t="shared" si="39"/>
        <v>0</v>
      </c>
      <c r="Q97" s="35"/>
    </row>
    <row r="98" spans="1:17" s="36" customFormat="1" ht="15" customHeight="1" x14ac:dyDescent="0.2">
      <c r="A98" s="465">
        <v>2024</v>
      </c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>
        <f>$L$21*(1-$B$5)/$B$3</f>
        <v>0</v>
      </c>
      <c r="M98" s="289"/>
      <c r="N98" s="289"/>
      <c r="O98" s="35"/>
      <c r="P98" s="52">
        <f t="shared" si="39"/>
        <v>0</v>
      </c>
      <c r="Q98" s="35"/>
    </row>
    <row r="99" spans="1:17" s="102" customFormat="1" ht="15" customHeight="1" thickBot="1" x14ac:dyDescent="0.25">
      <c r="A99" s="466"/>
      <c r="B99" s="467">
        <f t="shared" ref="B99:L99" si="41">SUM(B88:B98)</f>
        <v>0</v>
      </c>
      <c r="C99" s="467">
        <f t="shared" si="41"/>
        <v>0</v>
      </c>
      <c r="D99" s="467">
        <f t="shared" si="41"/>
        <v>0</v>
      </c>
      <c r="E99" s="467">
        <f t="shared" si="41"/>
        <v>0</v>
      </c>
      <c r="F99" s="467">
        <f t="shared" si="41"/>
        <v>0</v>
      </c>
      <c r="G99" s="467">
        <f t="shared" si="41"/>
        <v>0</v>
      </c>
      <c r="H99" s="467">
        <f t="shared" si="41"/>
        <v>0</v>
      </c>
      <c r="I99" s="467">
        <f t="shared" si="41"/>
        <v>0</v>
      </c>
      <c r="J99" s="467">
        <f t="shared" si="41"/>
        <v>0</v>
      </c>
      <c r="K99" s="467">
        <f t="shared" si="41"/>
        <v>0</v>
      </c>
      <c r="L99" s="467">
        <f t="shared" si="41"/>
        <v>0</v>
      </c>
      <c r="M99" s="467"/>
      <c r="N99" s="467"/>
      <c r="O99" s="444"/>
      <c r="P99" s="55">
        <f>SUM(P88:P98)</f>
        <v>0</v>
      </c>
      <c r="Q99" s="444"/>
    </row>
    <row r="100" spans="1:17" s="36" customFormat="1" ht="15" customHeight="1" thickTop="1" x14ac:dyDescent="0.2">
      <c r="A100" s="468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35"/>
      <c r="P100" s="53"/>
      <c r="Q100" s="35"/>
    </row>
    <row r="101" spans="1:17" s="36" customFormat="1" ht="15" customHeight="1" x14ac:dyDescent="0.2">
      <c r="A101" s="469" t="s">
        <v>69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35"/>
      <c r="P101" s="53"/>
      <c r="Q101" s="35"/>
    </row>
    <row r="102" spans="1:17" s="36" customFormat="1" ht="15" customHeight="1" x14ac:dyDescent="0.2">
      <c r="A102" s="465" t="s">
        <v>90</v>
      </c>
      <c r="B102" s="52">
        <f t="shared" ref="B102:L102" si="42">$B$21/$B$3</f>
        <v>0</v>
      </c>
      <c r="C102" s="52">
        <f t="shared" si="42"/>
        <v>0</v>
      </c>
      <c r="D102" s="52">
        <f t="shared" si="42"/>
        <v>0</v>
      </c>
      <c r="E102" s="52">
        <f t="shared" si="42"/>
        <v>0</v>
      </c>
      <c r="F102" s="52">
        <f t="shared" si="42"/>
        <v>0</v>
      </c>
      <c r="G102" s="52">
        <f t="shared" si="42"/>
        <v>0</v>
      </c>
      <c r="H102" s="52">
        <f t="shared" si="42"/>
        <v>0</v>
      </c>
      <c r="I102" s="52">
        <f t="shared" si="42"/>
        <v>0</v>
      </c>
      <c r="J102" s="52">
        <f t="shared" si="42"/>
        <v>0</v>
      </c>
      <c r="K102" s="52">
        <f t="shared" si="42"/>
        <v>0</v>
      </c>
      <c r="L102" s="52">
        <f t="shared" si="42"/>
        <v>0</v>
      </c>
      <c r="M102" s="52"/>
      <c r="N102" s="52"/>
      <c r="O102" s="35"/>
      <c r="P102" s="52">
        <f t="shared" ref="P102:P112" si="43">SUM(B102:O102)</f>
        <v>0</v>
      </c>
      <c r="Q102" s="35"/>
    </row>
    <row r="103" spans="1:17" s="36" customFormat="1" ht="15" customHeight="1" x14ac:dyDescent="0.2">
      <c r="A103" s="465">
        <v>2015</v>
      </c>
      <c r="B103" s="52"/>
      <c r="C103" s="52">
        <f t="shared" ref="C103:L103" si="44">$C$21/$B$3</f>
        <v>0</v>
      </c>
      <c r="D103" s="52">
        <f t="shared" si="44"/>
        <v>0</v>
      </c>
      <c r="E103" s="52">
        <f t="shared" si="44"/>
        <v>0</v>
      </c>
      <c r="F103" s="52">
        <f t="shared" si="44"/>
        <v>0</v>
      </c>
      <c r="G103" s="52">
        <f t="shared" si="44"/>
        <v>0</v>
      </c>
      <c r="H103" s="52">
        <f t="shared" si="44"/>
        <v>0</v>
      </c>
      <c r="I103" s="52">
        <f t="shared" si="44"/>
        <v>0</v>
      </c>
      <c r="J103" s="52">
        <f t="shared" si="44"/>
        <v>0</v>
      </c>
      <c r="K103" s="52">
        <f t="shared" si="44"/>
        <v>0</v>
      </c>
      <c r="L103" s="52">
        <f t="shared" si="44"/>
        <v>0</v>
      </c>
      <c r="M103" s="52"/>
      <c r="N103" s="52"/>
      <c r="O103" s="35"/>
      <c r="P103" s="52">
        <f t="shared" si="43"/>
        <v>0</v>
      </c>
      <c r="Q103" s="35"/>
    </row>
    <row r="104" spans="1:17" s="36" customFormat="1" ht="15" customHeight="1" x14ac:dyDescent="0.2">
      <c r="A104" s="465">
        <v>2016</v>
      </c>
      <c r="B104" s="52"/>
      <c r="C104" s="52"/>
      <c r="D104" s="52">
        <f t="shared" ref="D104:L104" si="45">$D$21/$B$3</f>
        <v>0</v>
      </c>
      <c r="E104" s="52">
        <f t="shared" si="45"/>
        <v>0</v>
      </c>
      <c r="F104" s="52">
        <f t="shared" si="45"/>
        <v>0</v>
      </c>
      <c r="G104" s="52">
        <f t="shared" si="45"/>
        <v>0</v>
      </c>
      <c r="H104" s="52">
        <f t="shared" si="45"/>
        <v>0</v>
      </c>
      <c r="I104" s="52">
        <f t="shared" si="45"/>
        <v>0</v>
      </c>
      <c r="J104" s="52">
        <f t="shared" si="45"/>
        <v>0</v>
      </c>
      <c r="K104" s="52">
        <f t="shared" si="45"/>
        <v>0</v>
      </c>
      <c r="L104" s="52">
        <f t="shared" si="45"/>
        <v>0</v>
      </c>
      <c r="M104" s="52"/>
      <c r="N104" s="52"/>
      <c r="O104" s="35"/>
      <c r="P104" s="52">
        <f t="shared" si="43"/>
        <v>0</v>
      </c>
      <c r="Q104" s="35"/>
    </row>
    <row r="105" spans="1:17" s="36" customFormat="1" ht="15" customHeight="1" x14ac:dyDescent="0.2">
      <c r="A105" s="465">
        <v>2017</v>
      </c>
      <c r="B105" s="52"/>
      <c r="C105" s="52"/>
      <c r="D105" s="52"/>
      <c r="E105" s="52">
        <f t="shared" ref="E105:L105" si="46">$E$21/$B$3</f>
        <v>0</v>
      </c>
      <c r="F105" s="52">
        <f t="shared" si="46"/>
        <v>0</v>
      </c>
      <c r="G105" s="52">
        <f t="shared" si="46"/>
        <v>0</v>
      </c>
      <c r="H105" s="52">
        <f t="shared" si="46"/>
        <v>0</v>
      </c>
      <c r="I105" s="52">
        <f t="shared" si="46"/>
        <v>0</v>
      </c>
      <c r="J105" s="52">
        <f t="shared" si="46"/>
        <v>0</v>
      </c>
      <c r="K105" s="52">
        <f t="shared" si="46"/>
        <v>0</v>
      </c>
      <c r="L105" s="52">
        <f t="shared" si="46"/>
        <v>0</v>
      </c>
      <c r="M105" s="52"/>
      <c r="N105" s="52"/>
      <c r="O105" s="35"/>
      <c r="P105" s="52">
        <f t="shared" si="43"/>
        <v>0</v>
      </c>
      <c r="Q105" s="35"/>
    </row>
    <row r="106" spans="1:17" s="36" customFormat="1" ht="15" customHeight="1" x14ac:dyDescent="0.2">
      <c r="A106" s="465">
        <v>2018</v>
      </c>
      <c r="B106" s="52"/>
      <c r="C106" s="52"/>
      <c r="D106" s="52"/>
      <c r="E106" s="52"/>
      <c r="F106" s="52">
        <f t="shared" ref="F106:L106" si="47">$F$21/$B$3</f>
        <v>0</v>
      </c>
      <c r="G106" s="52">
        <f t="shared" si="47"/>
        <v>0</v>
      </c>
      <c r="H106" s="52">
        <f t="shared" si="47"/>
        <v>0</v>
      </c>
      <c r="I106" s="52">
        <f t="shared" si="47"/>
        <v>0</v>
      </c>
      <c r="J106" s="52">
        <f t="shared" si="47"/>
        <v>0</v>
      </c>
      <c r="K106" s="52">
        <f t="shared" si="47"/>
        <v>0</v>
      </c>
      <c r="L106" s="52">
        <f t="shared" si="47"/>
        <v>0</v>
      </c>
      <c r="M106" s="52"/>
      <c r="N106" s="52"/>
      <c r="O106" s="35"/>
      <c r="P106" s="52">
        <f t="shared" si="43"/>
        <v>0</v>
      </c>
      <c r="Q106" s="35"/>
    </row>
    <row r="107" spans="1:17" s="36" customFormat="1" ht="15" customHeight="1" x14ac:dyDescent="0.2">
      <c r="A107" s="465">
        <v>2019</v>
      </c>
      <c r="B107" s="52"/>
      <c r="C107" s="52"/>
      <c r="D107" s="52"/>
      <c r="E107" s="52"/>
      <c r="F107" s="52"/>
      <c r="G107" s="52">
        <f t="shared" ref="G107:L107" si="48">$G$21/$B$3</f>
        <v>0</v>
      </c>
      <c r="H107" s="52">
        <f t="shared" si="48"/>
        <v>0</v>
      </c>
      <c r="I107" s="52">
        <f t="shared" si="48"/>
        <v>0</v>
      </c>
      <c r="J107" s="52">
        <f t="shared" si="48"/>
        <v>0</v>
      </c>
      <c r="K107" s="52">
        <f t="shared" si="48"/>
        <v>0</v>
      </c>
      <c r="L107" s="52">
        <f t="shared" si="48"/>
        <v>0</v>
      </c>
      <c r="M107" s="52"/>
      <c r="N107" s="52"/>
      <c r="O107" s="35"/>
      <c r="P107" s="52">
        <f t="shared" si="43"/>
        <v>0</v>
      </c>
      <c r="Q107" s="35"/>
    </row>
    <row r="108" spans="1:17" s="36" customFormat="1" ht="15" customHeight="1" x14ac:dyDescent="0.2">
      <c r="A108" s="465">
        <v>2020</v>
      </c>
      <c r="B108" s="52"/>
      <c r="C108" s="52"/>
      <c r="D108" s="52"/>
      <c r="E108" s="52"/>
      <c r="F108" s="52"/>
      <c r="G108" s="52"/>
      <c r="H108" s="52">
        <f>$H$21/$B$3</f>
        <v>0</v>
      </c>
      <c r="I108" s="52">
        <f>$H$21/$B$3</f>
        <v>0</v>
      </c>
      <c r="J108" s="52">
        <f>$H$21/$B$3</f>
        <v>0</v>
      </c>
      <c r="K108" s="52">
        <f>$H$21/$B$3</f>
        <v>0</v>
      </c>
      <c r="L108" s="52">
        <f>$H$21/$B$3</f>
        <v>0</v>
      </c>
      <c r="M108" s="52"/>
      <c r="N108" s="52"/>
      <c r="O108" s="35"/>
      <c r="P108" s="52">
        <f t="shared" si="43"/>
        <v>0</v>
      </c>
      <c r="Q108" s="35"/>
    </row>
    <row r="109" spans="1:17" s="36" customFormat="1" ht="15" customHeight="1" x14ac:dyDescent="0.2">
      <c r="A109" s="465">
        <v>2021</v>
      </c>
      <c r="B109" s="52"/>
      <c r="C109" s="52"/>
      <c r="D109" s="52"/>
      <c r="E109" s="52"/>
      <c r="F109" s="52"/>
      <c r="G109" s="52"/>
      <c r="H109" s="52"/>
      <c r="I109" s="52">
        <f>$I$21/$B$3</f>
        <v>0</v>
      </c>
      <c r="J109" s="52">
        <f>$I$21/$B$3</f>
        <v>0</v>
      </c>
      <c r="K109" s="52">
        <f>$I$21/$B$3</f>
        <v>0</v>
      </c>
      <c r="L109" s="52">
        <f>$I$21/$B$3</f>
        <v>0</v>
      </c>
      <c r="M109" s="52"/>
      <c r="N109" s="52"/>
      <c r="O109" s="35"/>
      <c r="P109" s="52">
        <f t="shared" si="43"/>
        <v>0</v>
      </c>
      <c r="Q109" s="35"/>
    </row>
    <row r="110" spans="1:17" s="36" customFormat="1" ht="15" customHeight="1" x14ac:dyDescent="0.2">
      <c r="A110" s="465">
        <v>2022</v>
      </c>
      <c r="B110" s="52"/>
      <c r="C110" s="52"/>
      <c r="D110" s="52"/>
      <c r="E110" s="52"/>
      <c r="F110" s="52"/>
      <c r="G110" s="52"/>
      <c r="H110" s="52"/>
      <c r="I110" s="52"/>
      <c r="J110" s="52">
        <f>$J$21/$B$3</f>
        <v>0</v>
      </c>
      <c r="K110" s="52">
        <f>$J$21/$B$3</f>
        <v>0</v>
      </c>
      <c r="L110" s="52">
        <f>$J$21/$B$3</f>
        <v>0</v>
      </c>
      <c r="M110" s="52"/>
      <c r="N110" s="52"/>
      <c r="O110" s="35"/>
      <c r="P110" s="52">
        <f t="shared" si="43"/>
        <v>0</v>
      </c>
      <c r="Q110" s="35"/>
    </row>
    <row r="111" spans="1:17" s="36" customFormat="1" ht="15" customHeight="1" x14ac:dyDescent="0.2">
      <c r="A111" s="465">
        <v>2023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>
        <f>$K$21/$B$3</f>
        <v>0</v>
      </c>
      <c r="L111" s="52">
        <f>$K$21/$B$3</f>
        <v>0</v>
      </c>
      <c r="M111" s="52"/>
      <c r="N111" s="52"/>
      <c r="O111" s="35"/>
      <c r="P111" s="52">
        <f t="shared" si="43"/>
        <v>0</v>
      </c>
      <c r="Q111" s="35"/>
    </row>
    <row r="112" spans="1:17" s="36" customFormat="1" ht="15" customHeight="1" x14ac:dyDescent="0.2">
      <c r="A112" s="465">
        <v>2024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>
        <f>$L$21/$B$3</f>
        <v>0</v>
      </c>
      <c r="M112" s="52"/>
      <c r="N112" s="52"/>
      <c r="O112" s="35"/>
      <c r="P112" s="52">
        <f t="shared" si="43"/>
        <v>0</v>
      </c>
      <c r="Q112" s="35"/>
    </row>
    <row r="113" spans="1:17" s="36" customFormat="1" ht="15" customHeight="1" thickBot="1" x14ac:dyDescent="0.25">
      <c r="A113" s="102"/>
      <c r="B113" s="55">
        <f t="shared" ref="B113:L113" si="49">SUM(B102:B112)</f>
        <v>0</v>
      </c>
      <c r="C113" s="55">
        <f t="shared" si="49"/>
        <v>0</v>
      </c>
      <c r="D113" s="55">
        <f t="shared" si="49"/>
        <v>0</v>
      </c>
      <c r="E113" s="55">
        <f t="shared" si="49"/>
        <v>0</v>
      </c>
      <c r="F113" s="55">
        <f t="shared" si="49"/>
        <v>0</v>
      </c>
      <c r="G113" s="55">
        <f t="shared" si="49"/>
        <v>0</v>
      </c>
      <c r="H113" s="55">
        <f t="shared" si="49"/>
        <v>0</v>
      </c>
      <c r="I113" s="55">
        <f t="shared" si="49"/>
        <v>0</v>
      </c>
      <c r="J113" s="55">
        <f t="shared" si="49"/>
        <v>0</v>
      </c>
      <c r="K113" s="55">
        <f t="shared" si="49"/>
        <v>0</v>
      </c>
      <c r="L113" s="55">
        <f t="shared" si="49"/>
        <v>0</v>
      </c>
      <c r="M113" s="55"/>
      <c r="N113" s="55"/>
      <c r="O113" s="35"/>
      <c r="P113" s="55">
        <f>SUM(P102:P112)</f>
        <v>0</v>
      </c>
      <c r="Q113" s="35"/>
    </row>
    <row r="114" spans="1:17" ht="15" customHeight="1" thickTop="1" x14ac:dyDescent="0.2"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P114" s="53"/>
    </row>
    <row r="115" spans="1:17" ht="15" customHeight="1" x14ac:dyDescent="0.2"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P115" s="53"/>
    </row>
    <row r="116" spans="1:17" ht="15" customHeight="1" x14ac:dyDescent="0.2"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P116" s="53"/>
    </row>
    <row r="117" spans="1:17" ht="15" customHeight="1" x14ac:dyDescent="0.2">
      <c r="B117" s="470"/>
      <c r="C117" s="470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P117" s="53"/>
    </row>
    <row r="118" spans="1:17" ht="15" customHeight="1" x14ac:dyDescent="0.2">
      <c r="B118" s="470"/>
      <c r="C118" s="470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P118" s="53"/>
    </row>
    <row r="119" spans="1:17" ht="15" customHeight="1" x14ac:dyDescent="0.2">
      <c r="B119" s="470"/>
      <c r="C119" s="470"/>
      <c r="D119" s="470"/>
      <c r="E119" s="470"/>
      <c r="F119" s="470"/>
      <c r="G119" s="470"/>
      <c r="H119" s="470"/>
      <c r="I119" s="470"/>
      <c r="J119" s="470"/>
      <c r="K119" s="470"/>
      <c r="L119" s="470"/>
      <c r="M119" s="470"/>
      <c r="N119" s="470"/>
      <c r="P119" s="53"/>
    </row>
    <row r="120" spans="1:17" ht="15" customHeight="1" x14ac:dyDescent="0.2">
      <c r="B120" s="470"/>
      <c r="C120" s="470"/>
      <c r="D120" s="470"/>
      <c r="E120" s="470"/>
      <c r="F120" s="470"/>
      <c r="G120" s="470"/>
      <c r="H120" s="470"/>
      <c r="I120" s="470"/>
      <c r="J120" s="470"/>
      <c r="K120" s="470"/>
      <c r="L120" s="470"/>
      <c r="M120" s="470"/>
      <c r="N120" s="470"/>
      <c r="P120" s="53"/>
    </row>
    <row r="121" spans="1:17" ht="15" customHeight="1" x14ac:dyDescent="0.2">
      <c r="B121" s="470"/>
      <c r="C121" s="470"/>
      <c r="D121" s="470"/>
      <c r="E121" s="470"/>
      <c r="F121" s="470"/>
      <c r="G121" s="470"/>
      <c r="H121" s="470"/>
      <c r="I121" s="470"/>
      <c r="J121" s="470"/>
      <c r="K121" s="470"/>
      <c r="L121" s="470"/>
      <c r="M121" s="470"/>
      <c r="N121" s="470"/>
      <c r="P121" s="53"/>
    </row>
    <row r="122" spans="1:17" ht="15" customHeight="1" x14ac:dyDescent="0.2"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P122" s="53"/>
    </row>
    <row r="123" spans="1:17" ht="15" customHeight="1" x14ac:dyDescent="0.2">
      <c r="B123" s="470"/>
      <c r="C123" s="470"/>
      <c r="D123" s="470"/>
      <c r="E123" s="470"/>
      <c r="F123" s="470"/>
      <c r="G123" s="470"/>
      <c r="H123" s="470"/>
      <c r="I123" s="470"/>
      <c r="J123" s="470"/>
      <c r="K123" s="470"/>
      <c r="L123" s="470"/>
      <c r="M123" s="470"/>
      <c r="N123" s="470"/>
      <c r="P123" s="53"/>
    </row>
    <row r="124" spans="1:17" ht="15" customHeight="1" x14ac:dyDescent="0.2">
      <c r="B124" s="470"/>
      <c r="C124" s="470"/>
      <c r="D124" s="470"/>
      <c r="E124" s="470"/>
      <c r="F124" s="470"/>
      <c r="G124" s="470"/>
      <c r="H124" s="470"/>
      <c r="I124" s="470"/>
      <c r="J124" s="470"/>
      <c r="K124" s="470"/>
      <c r="L124" s="470"/>
      <c r="M124" s="470"/>
      <c r="N124" s="470"/>
      <c r="P124" s="37"/>
    </row>
    <row r="125" spans="1:17" ht="15" customHeight="1" x14ac:dyDescent="0.2">
      <c r="B125" s="470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0"/>
      <c r="P125" s="37"/>
    </row>
    <row r="126" spans="1:17" ht="15" customHeight="1" x14ac:dyDescent="0.2">
      <c r="B126" s="470"/>
      <c r="C126" s="470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P126" s="37"/>
    </row>
    <row r="127" spans="1:17" ht="15" customHeight="1" x14ac:dyDescent="0.2"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0"/>
      <c r="P127" s="37"/>
    </row>
    <row r="128" spans="1:17" ht="15" customHeight="1" x14ac:dyDescent="0.2">
      <c r="B128" s="470"/>
      <c r="C128" s="470"/>
      <c r="D128" s="470"/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P128" s="37"/>
    </row>
    <row r="129" spans="2:16" ht="15" customHeight="1" x14ac:dyDescent="0.2">
      <c r="B129" s="470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P129" s="37"/>
    </row>
    <row r="130" spans="2:16" ht="15" customHeight="1" x14ac:dyDescent="0.2">
      <c r="B130" s="470"/>
      <c r="C130" s="470"/>
      <c r="D130" s="470"/>
      <c r="E130" s="470"/>
      <c r="F130" s="470"/>
      <c r="G130" s="470"/>
      <c r="H130" s="470"/>
      <c r="I130" s="470"/>
      <c r="J130" s="470"/>
      <c r="K130" s="470"/>
      <c r="L130" s="470"/>
      <c r="M130" s="470"/>
      <c r="N130" s="470"/>
      <c r="P130" s="37"/>
    </row>
    <row r="131" spans="2:16" ht="15" customHeight="1" x14ac:dyDescent="0.2">
      <c r="B131" s="470"/>
      <c r="C131" s="470"/>
      <c r="D131" s="470"/>
      <c r="E131" s="470"/>
      <c r="F131" s="470"/>
      <c r="G131" s="470"/>
      <c r="H131" s="470"/>
      <c r="I131" s="470"/>
      <c r="J131" s="470"/>
      <c r="K131" s="470"/>
      <c r="L131" s="470"/>
      <c r="M131" s="470"/>
      <c r="N131" s="470"/>
      <c r="P131" s="37"/>
    </row>
    <row r="132" spans="2:16" ht="15" customHeight="1" x14ac:dyDescent="0.2"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P132" s="37"/>
    </row>
    <row r="133" spans="2:16" ht="15" customHeight="1" x14ac:dyDescent="0.2">
      <c r="B133" s="470"/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P133" s="37"/>
    </row>
    <row r="134" spans="2:16" ht="15" customHeight="1" x14ac:dyDescent="0.2">
      <c r="B134" s="470"/>
      <c r="C134" s="470"/>
      <c r="D134" s="470"/>
      <c r="E134" s="470"/>
      <c r="F134" s="470"/>
      <c r="G134" s="470"/>
      <c r="H134" s="470"/>
      <c r="I134" s="470"/>
      <c r="J134" s="470"/>
      <c r="K134" s="470"/>
      <c r="L134" s="470"/>
      <c r="M134" s="470"/>
      <c r="N134" s="470"/>
      <c r="P134" s="37"/>
    </row>
    <row r="135" spans="2:16" ht="15" customHeight="1" x14ac:dyDescent="0.2">
      <c r="B135" s="470"/>
      <c r="C135" s="470"/>
      <c r="D135" s="470"/>
      <c r="E135" s="470"/>
      <c r="F135" s="470"/>
      <c r="G135" s="470"/>
      <c r="H135" s="470"/>
      <c r="I135" s="470"/>
      <c r="J135" s="470"/>
      <c r="K135" s="470"/>
      <c r="L135" s="470"/>
      <c r="M135" s="470"/>
      <c r="N135" s="470"/>
      <c r="P135" s="37"/>
    </row>
    <row r="136" spans="2:16" ht="15" customHeight="1" x14ac:dyDescent="0.2">
      <c r="B136" s="470"/>
      <c r="C136" s="470"/>
      <c r="D136" s="470"/>
      <c r="E136" s="470"/>
      <c r="F136" s="470"/>
      <c r="G136" s="470"/>
      <c r="H136" s="470"/>
      <c r="I136" s="470"/>
      <c r="J136" s="470"/>
      <c r="K136" s="470"/>
      <c r="L136" s="470"/>
      <c r="M136" s="470"/>
      <c r="N136" s="470"/>
      <c r="P136" s="37"/>
    </row>
    <row r="137" spans="2:16" ht="15" customHeight="1" x14ac:dyDescent="0.2">
      <c r="B137" s="470"/>
      <c r="C137" s="470"/>
      <c r="D137" s="470"/>
      <c r="E137" s="470"/>
      <c r="F137" s="470"/>
      <c r="G137" s="470"/>
      <c r="H137" s="470"/>
      <c r="I137" s="470"/>
      <c r="J137" s="470"/>
      <c r="K137" s="470"/>
      <c r="L137" s="470"/>
      <c r="M137" s="470"/>
      <c r="N137" s="470"/>
      <c r="P137" s="37"/>
    </row>
    <row r="138" spans="2:16" ht="15" customHeight="1" x14ac:dyDescent="0.2">
      <c r="B138" s="470"/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P138" s="37"/>
    </row>
    <row r="139" spans="2:16" ht="15" customHeight="1" x14ac:dyDescent="0.2">
      <c r="B139" s="470"/>
      <c r="C139" s="470"/>
      <c r="D139" s="470"/>
      <c r="E139" s="470"/>
      <c r="F139" s="470"/>
      <c r="G139" s="470"/>
      <c r="H139" s="470"/>
      <c r="I139" s="470"/>
      <c r="J139" s="470"/>
      <c r="K139" s="470"/>
      <c r="L139" s="470"/>
      <c r="M139" s="470"/>
      <c r="N139" s="470"/>
      <c r="P139" s="37"/>
    </row>
    <row r="140" spans="2:16" ht="15" customHeight="1" x14ac:dyDescent="0.2">
      <c r="P140" s="37"/>
    </row>
    <row r="141" spans="2:16" ht="15" customHeight="1" x14ac:dyDescent="0.2">
      <c r="P141" s="37"/>
    </row>
    <row r="142" spans="2:16" ht="15" customHeight="1" x14ac:dyDescent="0.2">
      <c r="P142" s="37"/>
    </row>
    <row r="143" spans="2:16" ht="15" customHeight="1" x14ac:dyDescent="0.2">
      <c r="P143" s="37"/>
    </row>
    <row r="144" spans="2:16" ht="15" customHeight="1" x14ac:dyDescent="0.2">
      <c r="P144" s="37"/>
    </row>
    <row r="145" spans="16:16" ht="15" customHeight="1" x14ac:dyDescent="0.2">
      <c r="P145" s="37"/>
    </row>
    <row r="146" spans="16:16" ht="15" customHeight="1" x14ac:dyDescent="0.2">
      <c r="P146" s="37"/>
    </row>
    <row r="147" spans="16:16" ht="15" customHeight="1" x14ac:dyDescent="0.2">
      <c r="P147" s="37"/>
    </row>
    <row r="148" spans="16:16" ht="15" customHeight="1" x14ac:dyDescent="0.2">
      <c r="P148" s="37"/>
    </row>
    <row r="149" spans="16:16" ht="15" customHeight="1" x14ac:dyDescent="0.2">
      <c r="P149" s="37"/>
    </row>
    <row r="150" spans="16:16" ht="15" customHeight="1" x14ac:dyDescent="0.2">
      <c r="P150" s="37"/>
    </row>
    <row r="151" spans="16:16" ht="15" customHeight="1" x14ac:dyDescent="0.2">
      <c r="P151" s="37"/>
    </row>
    <row r="152" spans="16:16" ht="15" customHeight="1" x14ac:dyDescent="0.2">
      <c r="P152" s="37"/>
    </row>
    <row r="153" spans="16:16" ht="15" customHeight="1" x14ac:dyDescent="0.2">
      <c r="P153" s="37"/>
    </row>
    <row r="154" spans="16:16" ht="15" customHeight="1" x14ac:dyDescent="0.2">
      <c r="P154" s="37"/>
    </row>
    <row r="155" spans="16:16" ht="15" customHeight="1" x14ac:dyDescent="0.2">
      <c r="P155" s="37"/>
    </row>
    <row r="156" spans="16:16" ht="15" customHeight="1" x14ac:dyDescent="0.2">
      <c r="P156" s="37"/>
    </row>
    <row r="157" spans="16:16" ht="15" customHeight="1" x14ac:dyDescent="0.2">
      <c r="P157" s="37"/>
    </row>
    <row r="158" spans="16:16" ht="15" customHeight="1" x14ac:dyDescent="0.2">
      <c r="P158" s="37"/>
    </row>
    <row r="159" spans="16:16" ht="15" customHeight="1" x14ac:dyDescent="0.2">
      <c r="P159" s="37"/>
    </row>
    <row r="160" spans="16:16" ht="15" customHeight="1" x14ac:dyDescent="0.2">
      <c r="P160" s="37"/>
    </row>
    <row r="161" spans="16:16" ht="15" customHeight="1" x14ac:dyDescent="0.2">
      <c r="P161" s="37"/>
    </row>
    <row r="162" spans="16:16" ht="15" customHeight="1" x14ac:dyDescent="0.2">
      <c r="P162" s="37"/>
    </row>
    <row r="163" spans="16:16" ht="15" customHeight="1" x14ac:dyDescent="0.2">
      <c r="P163" s="37"/>
    </row>
    <row r="164" spans="16:16" ht="15" customHeight="1" x14ac:dyDescent="0.2">
      <c r="P164" s="37"/>
    </row>
    <row r="165" spans="16:16" ht="15" customHeight="1" x14ac:dyDescent="0.2">
      <c r="P165" s="37"/>
    </row>
  </sheetData>
  <mergeCells count="1">
    <mergeCell ref="Q74:T74"/>
  </mergeCells>
  <printOptions horizontalCentered="1"/>
  <pageMargins left="0.25" right="0.25" top="0.25" bottom="0.25" header="0.5" footer="0.5"/>
  <pageSetup scale="4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R193"/>
  <sheetViews>
    <sheetView zoomScale="70" zoomScaleNormal="70" workbookViewId="0">
      <pane xSplit="1" ySplit="9" topLeftCell="B10" activePane="bottomRight" state="frozen"/>
      <selection activeCell="A62" sqref="A62"/>
      <selection pane="topRight" activeCell="A62" sqref="A62"/>
      <selection pane="bottomLeft" activeCell="A62" sqref="A62"/>
      <selection pane="bottomRight" activeCell="AE64" sqref="AE64"/>
    </sheetView>
  </sheetViews>
  <sheetFormatPr defaultColWidth="9.140625" defaultRowHeight="15" customHeight="1" x14ac:dyDescent="0.2"/>
  <cols>
    <col min="1" max="1" width="40.7109375" style="475" customWidth="1"/>
    <col min="2" max="21" width="10.7109375" style="31" customWidth="1"/>
    <col min="22" max="28" width="8" style="38" customWidth="1"/>
    <col min="29" max="29" width="10.7109375" style="33" customWidth="1"/>
    <col min="30" max="30" width="15.140625" style="38" customWidth="1"/>
    <col min="31" max="32" width="13.42578125" style="37" bestFit="1" customWidth="1"/>
    <col min="33" max="16384" width="9.140625" style="37"/>
  </cols>
  <sheetData>
    <row r="1" spans="1:30" ht="15" customHeight="1" x14ac:dyDescent="0.2">
      <c r="A1" s="445" t="s">
        <v>20</v>
      </c>
      <c r="B1" s="58">
        <v>1</v>
      </c>
    </row>
    <row r="2" spans="1:30" ht="15" customHeight="1" x14ac:dyDescent="0.2">
      <c r="A2" s="445" t="s">
        <v>21</v>
      </c>
      <c r="B2" s="105" t="str">
        <f>VLOOKUP($B$1,'Assumptions (Inputs)'!$B$7:$G$24,2,FALSE)</f>
        <v>CSS Program with Extension</v>
      </c>
      <c r="C2" s="105"/>
      <c r="D2" s="105"/>
      <c r="E2" s="105"/>
    </row>
    <row r="3" spans="1:30" ht="15" customHeight="1" x14ac:dyDescent="0.2">
      <c r="A3" s="445" t="s">
        <v>263</v>
      </c>
      <c r="B3" s="59">
        <f>VLOOKUP($B$1,'Assumptions (Inputs)'!$B$7:$G$24,4,FALSE)</f>
        <v>10</v>
      </c>
      <c r="C3" s="285" t="s">
        <v>289</v>
      </c>
    </row>
    <row r="4" spans="1:30" ht="15" customHeight="1" x14ac:dyDescent="0.2">
      <c r="A4" s="445" t="s">
        <v>1</v>
      </c>
      <c r="B4" s="59">
        <f>VLOOKUP($B$1,'Assumptions (Inputs)'!$B$7:$G$24,5,FALSE)</f>
        <v>1</v>
      </c>
      <c r="C4" s="59"/>
    </row>
    <row r="5" spans="1:30" ht="15" customHeight="1" x14ac:dyDescent="0.2">
      <c r="A5" s="445" t="s">
        <v>67</v>
      </c>
      <c r="B5" s="207">
        <f>VLOOKUP($B$1,'Assumptions (Inputs)'!$B$7:$J$24,8,FALSE)</f>
        <v>0</v>
      </c>
      <c r="C5" s="519">
        <v>2018</v>
      </c>
    </row>
    <row r="6" spans="1:30" ht="15" customHeight="1" x14ac:dyDescent="0.2">
      <c r="A6" s="445" t="s">
        <v>290</v>
      </c>
      <c r="B6" s="207">
        <f>'Assumptions (Inputs)'!E30</f>
        <v>0.60770000000000013</v>
      </c>
      <c r="C6" s="520">
        <f>'Assumptions (Inputs)'!G30</f>
        <v>0.73860000000000003</v>
      </c>
    </row>
    <row r="7" spans="1:30" ht="15" customHeight="1" x14ac:dyDescent="0.2">
      <c r="A7" s="445"/>
    </row>
    <row r="8" spans="1:30" ht="15" customHeight="1" x14ac:dyDescent="0.2">
      <c r="B8" s="50" t="s">
        <v>90</v>
      </c>
      <c r="C8" s="51">
        <v>2015</v>
      </c>
      <c r="D8" s="51">
        <v>2016</v>
      </c>
      <c r="E8" s="51">
        <v>2017</v>
      </c>
      <c r="F8" s="51">
        <v>2018</v>
      </c>
      <c r="G8" s="51">
        <v>2019</v>
      </c>
      <c r="H8" s="51">
        <v>2020</v>
      </c>
      <c r="I8" s="51">
        <v>2021</v>
      </c>
      <c r="J8" s="51">
        <v>2022</v>
      </c>
      <c r="K8" s="51">
        <v>2023</v>
      </c>
      <c r="L8" s="51">
        <v>2024</v>
      </c>
      <c r="M8" s="51">
        <v>2025</v>
      </c>
      <c r="N8" s="51">
        <v>2026</v>
      </c>
      <c r="O8" s="51">
        <v>2027</v>
      </c>
      <c r="P8" s="51">
        <v>2028</v>
      </c>
      <c r="Q8" s="51">
        <v>2029</v>
      </c>
      <c r="R8" s="51">
        <v>2030</v>
      </c>
      <c r="S8" s="51">
        <v>2031</v>
      </c>
      <c r="T8" s="51">
        <v>2032</v>
      </c>
      <c r="U8" s="51">
        <v>2033</v>
      </c>
      <c r="V8" s="51">
        <v>2034</v>
      </c>
      <c r="W8" s="51">
        <v>2035</v>
      </c>
      <c r="X8" s="51">
        <v>2036</v>
      </c>
      <c r="Y8" s="51">
        <v>2037</v>
      </c>
      <c r="Z8" s="51">
        <v>2038</v>
      </c>
      <c r="AA8" s="51">
        <v>2039</v>
      </c>
      <c r="AB8" s="51">
        <v>2040</v>
      </c>
      <c r="AC8" s="46"/>
    </row>
    <row r="9" spans="1:30" ht="15" customHeight="1" thickBot="1" x14ac:dyDescent="0.25">
      <c r="A9" s="445" t="s">
        <v>51</v>
      </c>
      <c r="B9" s="61" t="str">
        <f>IF(VLOOKUP($B$1,'Assumptions (Inputs)'!$B$7:$G$24,6,FALSE)="Monthly","Y",IF(VLOOKUP($B$1,'Assumptions (Inputs)'!$B$7:$G$24,6,FALSE)=B8,"Y","N"))</f>
        <v>N</v>
      </c>
      <c r="C9" s="61" t="str">
        <f>IF(VLOOKUP($B$1,'Assumptions (Inputs)'!$B$7:$G$24,6,FALSE)="Monthly","Y",IF(VLOOKUP($B$1,'Assumptions (Inputs)'!$B$7:$G$24,6,FALSE)=C8,"Y","N"))</f>
        <v>N</v>
      </c>
      <c r="D9" s="61" t="str">
        <f>IF(VLOOKUP($B$1,'Assumptions (Inputs)'!$B$7:$G$24,6,FALSE)="Monthly","Y",IF(VLOOKUP($B$1,'Assumptions (Inputs)'!$B$7:$G$24,6,FALSE)=D8,"Y","N"))</f>
        <v>N</v>
      </c>
      <c r="E9" s="61" t="str">
        <f>IF(VLOOKUP($B$1,'Assumptions (Inputs)'!$B$7:$G$24,6,FALSE)="Monthly","Y",IF(VLOOKUP($B$1,'Assumptions (Inputs)'!$B$7:$G$24,6,FALSE)=E8,"Y","N"))</f>
        <v>N</v>
      </c>
      <c r="F9" s="61" t="s">
        <v>291</v>
      </c>
      <c r="G9" s="61" t="str">
        <f>IF(VLOOKUP($B$1,'Assumptions (Inputs)'!$B$7:$G$24,6,FALSE)="Monthly","Y",IF(VLOOKUP($B$1,'Assumptions (Inputs)'!$B$7:$G$24,6,FALSE)=G8,"Y","N"))</f>
        <v>N</v>
      </c>
      <c r="H9" s="61" t="str">
        <f>IF(VLOOKUP($B$1,'Assumptions (Inputs)'!$B$7:$G$24,6,FALSE)="Monthly","Y",IF(VLOOKUP($B$1,'Assumptions (Inputs)'!$B$7:$G$24,6,FALSE)=H8,"Y","N"))</f>
        <v>N</v>
      </c>
      <c r="I9" s="61" t="str">
        <f>IF(VLOOKUP($B$1,'Assumptions (Inputs)'!$B$7:$G$24,6,FALSE)="Monthly","Y",IF(VLOOKUP($B$1,'Assumptions (Inputs)'!$B$7:$G$24,6,FALSE)=I8,"Y","N"))</f>
        <v>N</v>
      </c>
      <c r="J9" s="61" t="str">
        <f>IF(VLOOKUP($B$1,'Assumptions (Inputs)'!$B$7:$G$24,6,FALSE)="Monthly","Y",IF(VLOOKUP($B$1,'Assumptions (Inputs)'!$B$7:$G$24,6,FALSE)=J8,"Y","N"))</f>
        <v>N</v>
      </c>
      <c r="K9" s="61" t="s">
        <v>291</v>
      </c>
      <c r="L9" s="61" t="str">
        <f>IF(VLOOKUP($B$1,'Assumptions (Inputs)'!$B$7:$G$24,6,FALSE)="Monthly","Y",IF(VLOOKUP($B$1,'Assumptions (Inputs)'!$B$7:$G$24,6,FALSE)=L8,"Y","N"))</f>
        <v>N</v>
      </c>
      <c r="M9" s="61" t="s">
        <v>291</v>
      </c>
      <c r="N9" s="61" t="s">
        <v>291</v>
      </c>
      <c r="O9" s="61" t="s">
        <v>291</v>
      </c>
      <c r="P9" s="61" t="s">
        <v>291</v>
      </c>
      <c r="Q9" s="61" t="s">
        <v>291</v>
      </c>
      <c r="R9" s="61" t="s">
        <v>291</v>
      </c>
      <c r="S9" s="61" t="s">
        <v>291</v>
      </c>
      <c r="T9" s="61" t="s">
        <v>291</v>
      </c>
      <c r="U9" s="61" t="s">
        <v>291</v>
      </c>
      <c r="V9" s="61" t="s">
        <v>291</v>
      </c>
      <c r="W9" s="61" t="s">
        <v>291</v>
      </c>
      <c r="X9" s="61" t="s">
        <v>291</v>
      </c>
      <c r="Y9" s="61" t="s">
        <v>291</v>
      </c>
      <c r="Z9" s="61" t="s">
        <v>291</v>
      </c>
      <c r="AA9" s="61" t="s">
        <v>291</v>
      </c>
      <c r="AB9" s="61" t="s">
        <v>291</v>
      </c>
      <c r="AC9" s="107" t="s">
        <v>6</v>
      </c>
    </row>
    <row r="10" spans="1:30" ht="15" customHeight="1" x14ac:dyDescent="0.2">
      <c r="A10" s="445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484"/>
      <c r="Q10" s="484"/>
      <c r="R10" s="484"/>
      <c r="S10" s="484"/>
      <c r="T10" s="484"/>
      <c r="U10" s="484"/>
      <c r="V10" s="108"/>
      <c r="W10" s="108"/>
      <c r="X10" s="108"/>
      <c r="Y10" s="108"/>
      <c r="Z10" s="108"/>
      <c r="AA10" s="108"/>
      <c r="AB10" s="108"/>
      <c r="AC10" s="112"/>
    </row>
    <row r="11" spans="1:30" s="36" customFormat="1" ht="15" customHeight="1" x14ac:dyDescent="0.2">
      <c r="A11" s="486" t="s">
        <v>30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35"/>
      <c r="W11" s="35"/>
      <c r="X11" s="35"/>
      <c r="Y11" s="35"/>
      <c r="Z11" s="35"/>
      <c r="AA11" s="35"/>
      <c r="AB11" s="35"/>
      <c r="AC11" s="72"/>
      <c r="AD11" s="35"/>
    </row>
    <row r="12" spans="1:30" s="36" customFormat="1" ht="15" customHeight="1" x14ac:dyDescent="0.2">
      <c r="A12" s="487" t="s">
        <v>24</v>
      </c>
      <c r="B12" s="54">
        <v>0</v>
      </c>
      <c r="C12" s="54">
        <f t="shared" ref="C12:N12" si="0">B16</f>
        <v>0</v>
      </c>
      <c r="D12" s="54">
        <f t="shared" si="0"/>
        <v>0</v>
      </c>
      <c r="E12" s="54">
        <f t="shared" si="0"/>
        <v>0</v>
      </c>
      <c r="F12" s="54">
        <f t="shared" si="0"/>
        <v>0</v>
      </c>
      <c r="G12" s="54">
        <f t="shared" si="0"/>
        <v>0</v>
      </c>
      <c r="H12" s="54">
        <f t="shared" si="0"/>
        <v>0</v>
      </c>
      <c r="I12" s="54">
        <f t="shared" si="0"/>
        <v>0</v>
      </c>
      <c r="J12" s="54">
        <f t="shared" si="0"/>
        <v>0</v>
      </c>
      <c r="K12" s="54">
        <f t="shared" si="0"/>
        <v>0</v>
      </c>
      <c r="L12" s="54">
        <f t="shared" si="0"/>
        <v>0</v>
      </c>
      <c r="M12" s="54">
        <f t="shared" si="0"/>
        <v>0</v>
      </c>
      <c r="N12" s="54">
        <f t="shared" si="0"/>
        <v>0</v>
      </c>
      <c r="O12" s="54">
        <f t="shared" ref="O12" si="1">N16</f>
        <v>0</v>
      </c>
      <c r="P12" s="54">
        <f>O16</f>
        <v>0</v>
      </c>
      <c r="Q12" s="54">
        <f t="shared" ref="Q12" si="2">P16</f>
        <v>0</v>
      </c>
      <c r="R12" s="54">
        <f t="shared" ref="R12" si="3">Q16</f>
        <v>0</v>
      </c>
      <c r="S12" s="54">
        <f t="shared" ref="S12" si="4">R16</f>
        <v>0</v>
      </c>
      <c r="T12" s="54">
        <f t="shared" ref="T12" si="5">S16</f>
        <v>0</v>
      </c>
      <c r="U12" s="54">
        <f t="shared" ref="U12" si="6">T16</f>
        <v>0</v>
      </c>
      <c r="V12" s="54">
        <f t="shared" ref="V12" si="7">U16</f>
        <v>0</v>
      </c>
      <c r="W12" s="54">
        <f t="shared" ref="W12" si="8">V16</f>
        <v>0</v>
      </c>
      <c r="X12" s="54">
        <f t="shared" ref="X12" si="9">W16</f>
        <v>0</v>
      </c>
      <c r="Y12" s="54">
        <f t="shared" ref="Y12" si="10">X16</f>
        <v>0</v>
      </c>
      <c r="Z12" s="54">
        <f t="shared" ref="Z12" si="11">Y16</f>
        <v>0</v>
      </c>
      <c r="AA12" s="54">
        <f t="shared" ref="AA12" si="12">Z16</f>
        <v>0</v>
      </c>
      <c r="AB12" s="54">
        <f t="shared" ref="AB12" si="13">AA16</f>
        <v>0</v>
      </c>
      <c r="AC12" s="72"/>
      <c r="AD12" s="35"/>
    </row>
    <row r="13" spans="1:30" s="36" customFormat="1" ht="15" customHeight="1" x14ac:dyDescent="0.2">
      <c r="A13" s="487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35"/>
      <c r="W13" s="54"/>
      <c r="X13" s="54"/>
      <c r="Y13" s="54"/>
      <c r="Z13" s="54"/>
      <c r="AA13" s="54"/>
      <c r="AB13" s="54"/>
      <c r="AC13" s="72"/>
      <c r="AD13" s="35"/>
    </row>
    <row r="14" spans="1:30" s="36" customFormat="1" ht="15" customHeight="1" x14ac:dyDescent="0.2">
      <c r="A14" s="474" t="s">
        <v>288</v>
      </c>
      <c r="B14" s="126">
        <f>'CapEx (Escalated)'!E9</f>
        <v>1.6</v>
      </c>
      <c r="C14" s="126">
        <f>'CapEx (Escalated)'!F9</f>
        <v>13.22</v>
      </c>
      <c r="D14" s="126">
        <f>'CapEx (Escalated)'!G9</f>
        <v>14.81</v>
      </c>
      <c r="E14" s="126">
        <f>'CapEx (Escalated)'!H9</f>
        <v>24.37</v>
      </c>
      <c r="F14" s="126">
        <f>'CapEx (Escalated)'!I9</f>
        <v>20.8</v>
      </c>
      <c r="G14" s="126">
        <f>'CapEx (Escalated)'!J9</f>
        <v>14.718449028903571</v>
      </c>
      <c r="H14" s="126">
        <f>'CapEx (Escalated)'!K9</f>
        <v>17.602804558897855</v>
      </c>
      <c r="I14" s="126">
        <f>'CapEx (Escalated)'!L9</f>
        <v>16.580951606140786</v>
      </c>
      <c r="J14" s="126">
        <f>'CapEx (Escalated)'!M9</f>
        <v>3.6848253153250115</v>
      </c>
      <c r="K14" s="126">
        <f>'CapEx (Escalated)'!N9</f>
        <v>3.7953700747847616</v>
      </c>
      <c r="L14" s="126">
        <f>'CapEx (Escalated)'!O9</f>
        <v>3.9092311770283046</v>
      </c>
      <c r="M14" s="126">
        <f>'CapEx (Escalated)'!P9</f>
        <v>0</v>
      </c>
      <c r="N14" s="126">
        <f>'CapEx (Escalated)'!Q9</f>
        <v>0</v>
      </c>
      <c r="O14" s="126">
        <f>'CapEx (Escalated)'!R9</f>
        <v>0</v>
      </c>
      <c r="P14" s="126">
        <f>'CapEx (Escalated)'!S9</f>
        <v>0</v>
      </c>
      <c r="Q14" s="126">
        <f>'CapEx (Escalated)'!T9</f>
        <v>0</v>
      </c>
      <c r="R14" s="126">
        <f>'CapEx (Escalated)'!U9</f>
        <v>0</v>
      </c>
      <c r="S14" s="126">
        <f>'CapEx (Escalated)'!V9</f>
        <v>0</v>
      </c>
      <c r="T14" s="126">
        <f>'CapEx (Escalated)'!W9</f>
        <v>0</v>
      </c>
      <c r="U14" s="126">
        <f>'CapEx (Escalated)'!X9</f>
        <v>0</v>
      </c>
      <c r="V14" s="126">
        <f>'CapEx (Escalated)'!Y9</f>
        <v>0</v>
      </c>
      <c r="W14" s="126">
        <f>'CapEx (Escalated)'!Z9</f>
        <v>0</v>
      </c>
      <c r="X14" s="126">
        <f>'CapEx (Escalated)'!AA9</f>
        <v>0</v>
      </c>
      <c r="Y14" s="126">
        <f>'CapEx (Escalated)'!AB9</f>
        <v>0</v>
      </c>
      <c r="Z14" s="126">
        <f>'CapEx (Escalated)'!AC9</f>
        <v>0</v>
      </c>
      <c r="AA14" s="126">
        <f>'CapEx (Escalated)'!AD9</f>
        <v>0</v>
      </c>
      <c r="AB14" s="126">
        <f>'CapEx (Escalated)'!AE9</f>
        <v>0</v>
      </c>
      <c r="AC14" s="72">
        <f>SUM(B14:AB14)</f>
        <v>135.09163176108032</v>
      </c>
      <c r="AD14" s="35"/>
    </row>
    <row r="15" spans="1:30" s="36" customFormat="1" ht="15" customHeight="1" x14ac:dyDescent="0.2">
      <c r="A15" s="474" t="s">
        <v>27</v>
      </c>
      <c r="B15" s="310">
        <f t="shared" ref="B15:V15" si="14">-B14</f>
        <v>-1.6</v>
      </c>
      <c r="C15" s="310">
        <f t="shared" si="14"/>
        <v>-13.22</v>
      </c>
      <c r="D15" s="310">
        <f t="shared" si="14"/>
        <v>-14.81</v>
      </c>
      <c r="E15" s="310">
        <f t="shared" si="14"/>
        <v>-24.37</v>
      </c>
      <c r="F15" s="310">
        <f t="shared" si="14"/>
        <v>-20.8</v>
      </c>
      <c r="G15" s="310">
        <f t="shared" si="14"/>
        <v>-14.718449028903571</v>
      </c>
      <c r="H15" s="310">
        <f t="shared" si="14"/>
        <v>-17.602804558897855</v>
      </c>
      <c r="I15" s="310">
        <f t="shared" si="14"/>
        <v>-16.580951606140786</v>
      </c>
      <c r="J15" s="310">
        <f t="shared" si="14"/>
        <v>-3.6848253153250115</v>
      </c>
      <c r="K15" s="310">
        <f t="shared" si="14"/>
        <v>-3.7953700747847616</v>
      </c>
      <c r="L15" s="310">
        <f t="shared" si="14"/>
        <v>-3.9092311770283046</v>
      </c>
      <c r="M15" s="310">
        <f t="shared" si="14"/>
        <v>0</v>
      </c>
      <c r="N15" s="310">
        <f t="shared" si="14"/>
        <v>0</v>
      </c>
      <c r="O15" s="310">
        <f t="shared" si="14"/>
        <v>0</v>
      </c>
      <c r="P15" s="310">
        <f t="shared" si="14"/>
        <v>0</v>
      </c>
      <c r="Q15" s="310">
        <f t="shared" si="14"/>
        <v>0</v>
      </c>
      <c r="R15" s="310">
        <f t="shared" si="14"/>
        <v>0</v>
      </c>
      <c r="S15" s="310">
        <f t="shared" si="14"/>
        <v>0</v>
      </c>
      <c r="T15" s="310">
        <f t="shared" si="14"/>
        <v>0</v>
      </c>
      <c r="U15" s="310">
        <f t="shared" si="14"/>
        <v>0</v>
      </c>
      <c r="V15" s="310">
        <f t="shared" si="14"/>
        <v>0</v>
      </c>
      <c r="W15" s="310">
        <f t="shared" ref="W15:AB15" si="15">-W14</f>
        <v>0</v>
      </c>
      <c r="X15" s="310">
        <f t="shared" si="15"/>
        <v>0</v>
      </c>
      <c r="Y15" s="310">
        <f t="shared" si="15"/>
        <v>0</v>
      </c>
      <c r="Z15" s="310">
        <f t="shared" si="15"/>
        <v>0</v>
      </c>
      <c r="AA15" s="310">
        <f t="shared" si="15"/>
        <v>0</v>
      </c>
      <c r="AB15" s="310">
        <f t="shared" si="15"/>
        <v>0</v>
      </c>
      <c r="AC15" s="72">
        <f>SUM(B15:AB15)</f>
        <v>-135.09163176108032</v>
      </c>
      <c r="AD15" s="35"/>
    </row>
    <row r="16" spans="1:30" s="36" customFormat="1" ht="15" customHeight="1" x14ac:dyDescent="0.2">
      <c r="A16" s="473" t="s">
        <v>28</v>
      </c>
      <c r="B16" s="65">
        <f>SUM(B12:B15)</f>
        <v>0</v>
      </c>
      <c r="C16" s="65">
        <f t="shared" ref="C16:J16" si="16">SUM(C12:C15)</f>
        <v>0</v>
      </c>
      <c r="D16" s="65">
        <f t="shared" si="16"/>
        <v>0</v>
      </c>
      <c r="E16" s="65">
        <f>SUM(E12:E15)</f>
        <v>0</v>
      </c>
      <c r="F16" s="65">
        <f t="shared" si="16"/>
        <v>0</v>
      </c>
      <c r="G16" s="65">
        <f t="shared" si="16"/>
        <v>0</v>
      </c>
      <c r="H16" s="65">
        <f t="shared" si="16"/>
        <v>0</v>
      </c>
      <c r="I16" s="65">
        <f t="shared" si="16"/>
        <v>0</v>
      </c>
      <c r="J16" s="65">
        <f t="shared" si="16"/>
        <v>0</v>
      </c>
      <c r="K16" s="65">
        <f>SUM(K12:K15)</f>
        <v>0</v>
      </c>
      <c r="L16" s="65">
        <f>SUM(L12:L15)</f>
        <v>0</v>
      </c>
      <c r="M16" s="65">
        <f>SUM(M12:M15)</f>
        <v>0</v>
      </c>
      <c r="N16" s="65">
        <f>SUM(N12:N15)</f>
        <v>0</v>
      </c>
      <c r="O16" s="65">
        <f t="shared" ref="O16:X16" si="17">SUM(O12:O15)</f>
        <v>0</v>
      </c>
      <c r="P16" s="65">
        <f t="shared" ref="P16:T16" si="18">SUM(P12:P15)</f>
        <v>0</v>
      </c>
      <c r="Q16" s="65">
        <f t="shared" si="18"/>
        <v>0</v>
      </c>
      <c r="R16" s="65">
        <f t="shared" si="18"/>
        <v>0</v>
      </c>
      <c r="S16" s="65">
        <f t="shared" si="18"/>
        <v>0</v>
      </c>
      <c r="T16" s="65">
        <f t="shared" si="18"/>
        <v>0</v>
      </c>
      <c r="U16" s="65">
        <f>SUM(U12:U15)</f>
        <v>0</v>
      </c>
      <c r="V16" s="65">
        <f>SUM(V12:V15)</f>
        <v>0</v>
      </c>
      <c r="W16" s="65">
        <f t="shared" si="17"/>
        <v>0</v>
      </c>
      <c r="X16" s="65">
        <f t="shared" si="17"/>
        <v>0</v>
      </c>
      <c r="Y16" s="65">
        <f>SUM(Y12:Y15)</f>
        <v>0</v>
      </c>
      <c r="Z16" s="65">
        <f t="shared" ref="Z16:AB16" si="19">SUM(Z12:Z15)</f>
        <v>0</v>
      </c>
      <c r="AA16" s="65">
        <f t="shared" si="19"/>
        <v>0</v>
      </c>
      <c r="AB16" s="65">
        <f t="shared" si="19"/>
        <v>0</v>
      </c>
      <c r="AC16" s="72"/>
      <c r="AD16" s="35"/>
    </row>
    <row r="17" spans="1:30" s="36" customFormat="1" ht="15" customHeight="1" thickBot="1" x14ac:dyDescent="0.25">
      <c r="A17" s="473" t="s">
        <v>29</v>
      </c>
      <c r="B17" s="66">
        <f t="shared" ref="B17:L17" si="20">AVERAGE(B12,B16)</f>
        <v>0</v>
      </c>
      <c r="C17" s="66">
        <f t="shared" si="20"/>
        <v>0</v>
      </c>
      <c r="D17" s="66">
        <f t="shared" si="20"/>
        <v>0</v>
      </c>
      <c r="E17" s="66">
        <f t="shared" si="20"/>
        <v>0</v>
      </c>
      <c r="F17" s="66">
        <f t="shared" si="20"/>
        <v>0</v>
      </c>
      <c r="G17" s="66">
        <f t="shared" si="20"/>
        <v>0</v>
      </c>
      <c r="H17" s="66">
        <f t="shared" si="20"/>
        <v>0</v>
      </c>
      <c r="I17" s="66">
        <f t="shared" si="20"/>
        <v>0</v>
      </c>
      <c r="J17" s="66">
        <f t="shared" si="20"/>
        <v>0</v>
      </c>
      <c r="K17" s="66">
        <f t="shared" si="20"/>
        <v>0</v>
      </c>
      <c r="L17" s="66">
        <f t="shared" si="20"/>
        <v>0</v>
      </c>
      <c r="M17" s="66">
        <f t="shared" ref="M17:N17" si="21">AVERAGE(M12,M16)</f>
        <v>0</v>
      </c>
      <c r="N17" s="66">
        <f t="shared" si="21"/>
        <v>0</v>
      </c>
      <c r="O17" s="66">
        <f t="shared" ref="O17:AB17" si="22">AVERAGE(O12,O16)</f>
        <v>0</v>
      </c>
      <c r="P17" s="66">
        <f t="shared" ref="P17:U17" si="23">AVERAGE(P12,P16)</f>
        <v>0</v>
      </c>
      <c r="Q17" s="66">
        <f t="shared" si="23"/>
        <v>0</v>
      </c>
      <c r="R17" s="66">
        <f t="shared" si="23"/>
        <v>0</v>
      </c>
      <c r="S17" s="66">
        <f t="shared" si="23"/>
        <v>0</v>
      </c>
      <c r="T17" s="66">
        <f t="shared" si="23"/>
        <v>0</v>
      </c>
      <c r="U17" s="66">
        <f t="shared" si="23"/>
        <v>0</v>
      </c>
      <c r="V17" s="66">
        <f t="shared" si="22"/>
        <v>0</v>
      </c>
      <c r="W17" s="66">
        <f t="shared" si="22"/>
        <v>0</v>
      </c>
      <c r="X17" s="66">
        <f t="shared" si="22"/>
        <v>0</v>
      </c>
      <c r="Y17" s="66">
        <f t="shared" si="22"/>
        <v>0</v>
      </c>
      <c r="Z17" s="66">
        <f t="shared" si="22"/>
        <v>0</v>
      </c>
      <c r="AA17" s="66">
        <f t="shared" si="22"/>
        <v>0</v>
      </c>
      <c r="AB17" s="66">
        <f t="shared" si="22"/>
        <v>0</v>
      </c>
      <c r="AC17" s="72"/>
      <c r="AD17" s="35"/>
    </row>
    <row r="18" spans="1:30" s="36" customFormat="1" ht="15" customHeight="1" thickTop="1" x14ac:dyDescent="0.2">
      <c r="A18" s="476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35"/>
      <c r="W18" s="35"/>
      <c r="X18" s="35"/>
      <c r="Y18" s="35"/>
      <c r="Z18" s="35"/>
      <c r="AA18" s="35"/>
      <c r="AB18" s="35"/>
      <c r="AC18" s="52"/>
      <c r="AD18" s="35"/>
    </row>
    <row r="19" spans="1:30" s="71" customFormat="1" ht="15" customHeight="1" x14ac:dyDescent="0.2">
      <c r="A19" s="485" t="s">
        <v>370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110"/>
      <c r="W19" s="110"/>
      <c r="X19" s="110"/>
      <c r="Y19" s="110"/>
      <c r="Z19" s="110"/>
      <c r="AA19" s="110"/>
      <c r="AB19" s="110"/>
      <c r="AC19" s="69"/>
      <c r="AD19" s="110"/>
    </row>
    <row r="20" spans="1:30" s="36" customFormat="1" ht="15" customHeight="1" x14ac:dyDescent="0.2">
      <c r="A20" s="473" t="s">
        <v>24</v>
      </c>
      <c r="B20" s="52">
        <v>0</v>
      </c>
      <c r="C20" s="52">
        <f t="shared" ref="C20:M20" si="24">B22</f>
        <v>1.6</v>
      </c>
      <c r="D20" s="52">
        <f t="shared" si="24"/>
        <v>14.82</v>
      </c>
      <c r="E20" s="52">
        <f t="shared" si="24"/>
        <v>29.630000000000003</v>
      </c>
      <c r="F20" s="52">
        <f t="shared" si="24"/>
        <v>54</v>
      </c>
      <c r="G20" s="52">
        <f t="shared" si="24"/>
        <v>74.8</v>
      </c>
      <c r="H20" s="52">
        <f t="shared" si="24"/>
        <v>89.518449028903575</v>
      </c>
      <c r="I20" s="52">
        <f t="shared" si="24"/>
        <v>107.12125358780143</v>
      </c>
      <c r="J20" s="52">
        <f t="shared" si="24"/>
        <v>123.70220519394222</v>
      </c>
      <c r="K20" s="52">
        <f t="shared" si="24"/>
        <v>127.38703050926723</v>
      </c>
      <c r="L20" s="52">
        <f t="shared" si="24"/>
        <v>131.182400584052</v>
      </c>
      <c r="M20" s="52">
        <f t="shared" si="24"/>
        <v>135.09163176108032</v>
      </c>
      <c r="N20" s="52">
        <f t="shared" ref="N20" si="25">M22</f>
        <v>135.09163176108032</v>
      </c>
      <c r="O20" s="52">
        <f t="shared" ref="O20" si="26">N22</f>
        <v>135.09163176108032</v>
      </c>
      <c r="P20" s="52">
        <f t="shared" ref="P20" si="27">O22</f>
        <v>135.09163176108032</v>
      </c>
      <c r="Q20" s="52">
        <f t="shared" ref="Q20" si="28">P22</f>
        <v>135.09163176108032</v>
      </c>
      <c r="R20" s="52">
        <f t="shared" ref="R20" si="29">Q22</f>
        <v>135.09163176108032</v>
      </c>
      <c r="S20" s="52">
        <f t="shared" ref="S20" si="30">R22</f>
        <v>135.09163176108032</v>
      </c>
      <c r="T20" s="52">
        <f t="shared" ref="T20" si="31">S22</f>
        <v>135.09163176108032</v>
      </c>
      <c r="U20" s="52">
        <f t="shared" ref="U20" si="32">T22</f>
        <v>135.09163176108032</v>
      </c>
      <c r="V20" s="52">
        <f t="shared" ref="V20" si="33">U22</f>
        <v>135.09163176108032</v>
      </c>
      <c r="W20" s="52">
        <f t="shared" ref="W20" si="34">V22</f>
        <v>135.09163176108032</v>
      </c>
      <c r="X20" s="52">
        <f t="shared" ref="X20" si="35">W22</f>
        <v>135.09163176108032</v>
      </c>
      <c r="Y20" s="52">
        <f t="shared" ref="Y20" si="36">X22</f>
        <v>135.09163176108032</v>
      </c>
      <c r="Z20" s="52">
        <f t="shared" ref="Z20" si="37">Y22</f>
        <v>135.09163176108032</v>
      </c>
      <c r="AA20" s="52">
        <f t="shared" ref="AA20" si="38">Z22</f>
        <v>135.09163176108032</v>
      </c>
      <c r="AB20" s="52">
        <f t="shared" ref="AB20" si="39">AA22</f>
        <v>135.09163176108032</v>
      </c>
      <c r="AC20" s="52"/>
      <c r="AD20" s="35"/>
    </row>
    <row r="21" spans="1:30" s="36" customFormat="1" ht="15" customHeight="1" x14ac:dyDescent="0.2">
      <c r="A21" s="473" t="s">
        <v>25</v>
      </c>
      <c r="B21" s="52">
        <f>-B15</f>
        <v>1.6</v>
      </c>
      <c r="C21" s="52">
        <f t="shared" ref="C21:K21" si="40">-C15</f>
        <v>13.22</v>
      </c>
      <c r="D21" s="52">
        <f t="shared" si="40"/>
        <v>14.81</v>
      </c>
      <c r="E21" s="52">
        <f t="shared" si="40"/>
        <v>24.37</v>
      </c>
      <c r="F21" s="52">
        <f t="shared" si="40"/>
        <v>20.8</v>
      </c>
      <c r="G21" s="52">
        <f t="shared" si="40"/>
        <v>14.718449028903571</v>
      </c>
      <c r="H21" s="52">
        <f t="shared" si="40"/>
        <v>17.602804558897855</v>
      </c>
      <c r="I21" s="52">
        <f t="shared" si="40"/>
        <v>16.580951606140786</v>
      </c>
      <c r="J21" s="52">
        <f t="shared" si="40"/>
        <v>3.6848253153250115</v>
      </c>
      <c r="K21" s="52">
        <f t="shared" si="40"/>
        <v>3.7953700747847616</v>
      </c>
      <c r="L21" s="52">
        <f>-L15</f>
        <v>3.9092311770283046</v>
      </c>
      <c r="M21" s="52">
        <f t="shared" ref="M21:AB21" si="41">-M15</f>
        <v>0</v>
      </c>
      <c r="N21" s="52">
        <f t="shared" si="41"/>
        <v>0</v>
      </c>
      <c r="O21" s="52">
        <f t="shared" si="41"/>
        <v>0</v>
      </c>
      <c r="P21" s="52">
        <f t="shared" si="41"/>
        <v>0</v>
      </c>
      <c r="Q21" s="52">
        <f t="shared" si="41"/>
        <v>0</v>
      </c>
      <c r="R21" s="52">
        <f>-R15</f>
        <v>0</v>
      </c>
      <c r="S21" s="52">
        <f t="shared" si="41"/>
        <v>0</v>
      </c>
      <c r="T21" s="52">
        <f t="shared" si="41"/>
        <v>0</v>
      </c>
      <c r="U21" s="52">
        <f t="shared" si="41"/>
        <v>0</v>
      </c>
      <c r="V21" s="52">
        <f t="shared" si="41"/>
        <v>0</v>
      </c>
      <c r="W21" s="52">
        <f t="shared" si="41"/>
        <v>0</v>
      </c>
      <c r="X21" s="52">
        <f t="shared" si="41"/>
        <v>0</v>
      </c>
      <c r="Y21" s="52">
        <f t="shared" si="41"/>
        <v>0</v>
      </c>
      <c r="Z21" s="52">
        <f t="shared" si="41"/>
        <v>0</v>
      </c>
      <c r="AA21" s="52">
        <f t="shared" si="41"/>
        <v>0</v>
      </c>
      <c r="AB21" s="52">
        <f t="shared" si="41"/>
        <v>0</v>
      </c>
      <c r="AC21" s="52">
        <f>SUM(B21:AB21)</f>
        <v>135.09163176108032</v>
      </c>
      <c r="AD21" s="35"/>
    </row>
    <row r="22" spans="1:30" s="36" customFormat="1" ht="15" customHeight="1" x14ac:dyDescent="0.2">
      <c r="A22" s="473" t="s">
        <v>28</v>
      </c>
      <c r="B22" s="52">
        <f t="shared" ref="B22:L22" si="42">SUM(B20:B21)</f>
        <v>1.6</v>
      </c>
      <c r="C22" s="52">
        <f t="shared" si="42"/>
        <v>14.82</v>
      </c>
      <c r="D22" s="52">
        <f t="shared" si="42"/>
        <v>29.630000000000003</v>
      </c>
      <c r="E22" s="52">
        <f t="shared" si="42"/>
        <v>54</v>
      </c>
      <c r="F22" s="52">
        <f t="shared" si="42"/>
        <v>74.8</v>
      </c>
      <c r="G22" s="52">
        <f t="shared" si="42"/>
        <v>89.518449028903575</v>
      </c>
      <c r="H22" s="52">
        <f t="shared" si="42"/>
        <v>107.12125358780143</v>
      </c>
      <c r="I22" s="52">
        <f t="shared" si="42"/>
        <v>123.70220519394222</v>
      </c>
      <c r="J22" s="52">
        <f t="shared" si="42"/>
        <v>127.38703050926723</v>
      </c>
      <c r="K22" s="52">
        <f t="shared" si="42"/>
        <v>131.182400584052</v>
      </c>
      <c r="L22" s="52">
        <f t="shared" si="42"/>
        <v>135.09163176108032</v>
      </c>
      <c r="M22" s="52">
        <f t="shared" ref="M22:AB22" si="43">SUM(M20:M21)</f>
        <v>135.09163176108032</v>
      </c>
      <c r="N22" s="52">
        <f t="shared" si="43"/>
        <v>135.09163176108032</v>
      </c>
      <c r="O22" s="52">
        <f t="shared" si="43"/>
        <v>135.09163176108032</v>
      </c>
      <c r="P22" s="52">
        <f t="shared" si="43"/>
        <v>135.09163176108032</v>
      </c>
      <c r="Q22" s="52">
        <f t="shared" si="43"/>
        <v>135.09163176108032</v>
      </c>
      <c r="R22" s="52">
        <f t="shared" si="43"/>
        <v>135.09163176108032</v>
      </c>
      <c r="S22" s="52">
        <f t="shared" si="43"/>
        <v>135.09163176108032</v>
      </c>
      <c r="T22" s="52">
        <f t="shared" si="43"/>
        <v>135.09163176108032</v>
      </c>
      <c r="U22" s="52">
        <f t="shared" si="43"/>
        <v>135.09163176108032</v>
      </c>
      <c r="V22" s="52">
        <f t="shared" si="43"/>
        <v>135.09163176108032</v>
      </c>
      <c r="W22" s="52">
        <f t="shared" si="43"/>
        <v>135.09163176108032</v>
      </c>
      <c r="X22" s="52">
        <f t="shared" si="43"/>
        <v>135.09163176108032</v>
      </c>
      <c r="Y22" s="52">
        <f t="shared" si="43"/>
        <v>135.09163176108032</v>
      </c>
      <c r="Z22" s="52">
        <f t="shared" si="43"/>
        <v>135.09163176108032</v>
      </c>
      <c r="AA22" s="52">
        <f t="shared" si="43"/>
        <v>135.09163176108032</v>
      </c>
      <c r="AB22" s="52">
        <f t="shared" si="43"/>
        <v>135.09163176108032</v>
      </c>
      <c r="AC22" s="52"/>
      <c r="AD22" s="35"/>
    </row>
    <row r="23" spans="1:30" s="36" customFormat="1" ht="15" customHeight="1" thickBot="1" x14ac:dyDescent="0.25">
      <c r="A23" s="473" t="s">
        <v>29</v>
      </c>
      <c r="B23" s="55">
        <f t="shared" ref="B23:L23" si="44">AVERAGE(B20,B22)</f>
        <v>0.8</v>
      </c>
      <c r="C23" s="55">
        <f t="shared" si="44"/>
        <v>8.2100000000000009</v>
      </c>
      <c r="D23" s="55">
        <f t="shared" si="44"/>
        <v>22.225000000000001</v>
      </c>
      <c r="E23" s="55">
        <f t="shared" si="44"/>
        <v>41.814999999999998</v>
      </c>
      <c r="F23" s="55">
        <f t="shared" si="44"/>
        <v>64.400000000000006</v>
      </c>
      <c r="G23" s="55">
        <f t="shared" si="44"/>
        <v>82.159224514451779</v>
      </c>
      <c r="H23" s="55">
        <f t="shared" si="44"/>
        <v>98.319851308352497</v>
      </c>
      <c r="I23" s="55">
        <f t="shared" si="44"/>
        <v>115.41172939087183</v>
      </c>
      <c r="J23" s="55">
        <f t="shared" si="44"/>
        <v>125.54461785160473</v>
      </c>
      <c r="K23" s="55">
        <f t="shared" si="44"/>
        <v>129.28471554665961</v>
      </c>
      <c r="L23" s="55">
        <f t="shared" si="44"/>
        <v>133.13701617256618</v>
      </c>
      <c r="M23" s="55">
        <f t="shared" ref="M23:AB23" si="45">AVERAGE(M20,M22)</f>
        <v>135.09163176108032</v>
      </c>
      <c r="N23" s="55">
        <f t="shared" si="45"/>
        <v>135.09163176108032</v>
      </c>
      <c r="O23" s="55">
        <f t="shared" si="45"/>
        <v>135.09163176108032</v>
      </c>
      <c r="P23" s="55">
        <f t="shared" si="45"/>
        <v>135.09163176108032</v>
      </c>
      <c r="Q23" s="55">
        <f t="shared" si="45"/>
        <v>135.09163176108032</v>
      </c>
      <c r="R23" s="55">
        <f t="shared" si="45"/>
        <v>135.09163176108032</v>
      </c>
      <c r="S23" s="55">
        <f t="shared" si="45"/>
        <v>135.09163176108032</v>
      </c>
      <c r="T23" s="55">
        <f t="shared" si="45"/>
        <v>135.09163176108032</v>
      </c>
      <c r="U23" s="55">
        <f t="shared" si="45"/>
        <v>135.09163176108032</v>
      </c>
      <c r="V23" s="55">
        <f t="shared" si="45"/>
        <v>135.09163176108032</v>
      </c>
      <c r="W23" s="55">
        <f t="shared" si="45"/>
        <v>135.09163176108032</v>
      </c>
      <c r="X23" s="55">
        <f t="shared" si="45"/>
        <v>135.09163176108032</v>
      </c>
      <c r="Y23" s="55">
        <f t="shared" si="45"/>
        <v>135.09163176108032</v>
      </c>
      <c r="Z23" s="55">
        <f t="shared" si="45"/>
        <v>135.09163176108032</v>
      </c>
      <c r="AA23" s="55">
        <f t="shared" si="45"/>
        <v>135.09163176108032</v>
      </c>
      <c r="AB23" s="55">
        <f t="shared" si="45"/>
        <v>135.09163176108032</v>
      </c>
      <c r="AC23" s="52"/>
      <c r="AD23" s="35"/>
    </row>
    <row r="24" spans="1:30" s="36" customFormat="1" ht="15" customHeight="1" thickTop="1" x14ac:dyDescent="0.2">
      <c r="A24" s="476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35"/>
      <c r="W24" s="35"/>
      <c r="X24" s="35"/>
      <c r="Y24" s="35"/>
      <c r="Z24" s="35"/>
      <c r="AA24" s="35"/>
      <c r="AB24" s="35"/>
      <c r="AC24" s="52"/>
      <c r="AD24" s="35"/>
    </row>
    <row r="25" spans="1:30" s="71" customFormat="1" ht="15" hidden="1" customHeight="1" x14ac:dyDescent="0.2">
      <c r="A25" s="485" t="s">
        <v>371</v>
      </c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110"/>
      <c r="W25" s="110"/>
      <c r="X25" s="110"/>
      <c r="Y25" s="110"/>
      <c r="Z25" s="110"/>
      <c r="AA25" s="110"/>
      <c r="AB25" s="110"/>
      <c r="AC25" s="69"/>
      <c r="AD25" s="110"/>
    </row>
    <row r="26" spans="1:30" s="36" customFormat="1" ht="15" hidden="1" customHeight="1" x14ac:dyDescent="0.2">
      <c r="A26" s="473" t="s">
        <v>24</v>
      </c>
      <c r="B26" s="496">
        <v>0</v>
      </c>
      <c r="C26" s="496">
        <f t="shared" ref="C26:L26" si="46">B29</f>
        <v>0</v>
      </c>
      <c r="D26" s="496">
        <f t="shared" si="46"/>
        <v>0</v>
      </c>
      <c r="E26" s="496">
        <f t="shared" si="46"/>
        <v>0</v>
      </c>
      <c r="F26" s="496">
        <f t="shared" si="46"/>
        <v>0</v>
      </c>
      <c r="G26" s="496">
        <f t="shared" si="46"/>
        <v>1.56</v>
      </c>
      <c r="H26" s="496">
        <f t="shared" si="46"/>
        <v>4.5631040000000009</v>
      </c>
      <c r="I26" s="496">
        <f t="shared" si="46"/>
        <v>7.3407360000000015</v>
      </c>
      <c r="J26" s="496">
        <f t="shared" si="46"/>
        <v>9.9103680000000001</v>
      </c>
      <c r="K26" s="496">
        <f t="shared" si="46"/>
        <v>12.286976000000001</v>
      </c>
      <c r="L26" s="496">
        <f t="shared" si="46"/>
        <v>14.485536000000002</v>
      </c>
      <c r="M26" s="496"/>
      <c r="N26" s="496"/>
      <c r="O26" s="496"/>
      <c r="P26" s="496"/>
      <c r="Q26" s="496"/>
      <c r="R26" s="496"/>
      <c r="S26" s="496"/>
      <c r="T26" s="496"/>
      <c r="U26" s="496"/>
      <c r="V26" s="35"/>
      <c r="W26" s="35"/>
      <c r="X26" s="35"/>
      <c r="Y26" s="35"/>
      <c r="Z26" s="35"/>
      <c r="AA26" s="35"/>
      <c r="AB26" s="35"/>
      <c r="AC26" s="52"/>
      <c r="AD26" s="35"/>
    </row>
    <row r="27" spans="1:30" s="36" customFormat="1" ht="15" hidden="1" customHeight="1" x14ac:dyDescent="0.2">
      <c r="A27" s="474" t="s">
        <v>78</v>
      </c>
      <c r="B27" s="496">
        <f>B78</f>
        <v>0</v>
      </c>
      <c r="C27" s="496">
        <f t="shared" ref="C27:L27" si="47">C78</f>
        <v>0</v>
      </c>
      <c r="D27" s="496">
        <f t="shared" si="47"/>
        <v>0</v>
      </c>
      <c r="E27" s="496">
        <f t="shared" si="47"/>
        <v>0</v>
      </c>
      <c r="F27" s="496">
        <f>F78</f>
        <v>0.78</v>
      </c>
      <c r="G27" s="496">
        <f t="shared" si="47"/>
        <v>1.5015520000000002</v>
      </c>
      <c r="H27" s="496">
        <f t="shared" si="47"/>
        <v>1.3888160000000001</v>
      </c>
      <c r="I27" s="496">
        <f t="shared" si="47"/>
        <v>1.284816</v>
      </c>
      <c r="J27" s="496">
        <f t="shared" si="47"/>
        <v>1.188304</v>
      </c>
      <c r="K27" s="496">
        <f t="shared" si="47"/>
        <v>1.09928</v>
      </c>
      <c r="L27" s="496">
        <f t="shared" si="47"/>
        <v>1.0167040000000001</v>
      </c>
      <c r="M27" s="496"/>
      <c r="N27" s="496"/>
      <c r="O27" s="496"/>
      <c r="P27" s="496"/>
      <c r="Q27" s="496"/>
      <c r="R27" s="496"/>
      <c r="S27" s="496"/>
      <c r="T27" s="496"/>
      <c r="U27" s="496"/>
      <c r="V27" s="35"/>
      <c r="W27" s="35"/>
      <c r="X27" s="35"/>
      <c r="Y27" s="35"/>
      <c r="Z27" s="35"/>
      <c r="AA27" s="35"/>
      <c r="AB27" s="35"/>
      <c r="AC27" s="52"/>
      <c r="AD27" s="35"/>
    </row>
    <row r="28" spans="1:30" s="36" customFormat="1" ht="15" hidden="1" customHeight="1" x14ac:dyDescent="0.2">
      <c r="A28" s="473" t="s">
        <v>79</v>
      </c>
      <c r="B28" s="496">
        <f t="shared" ref="B28:L28" si="48">B85</f>
        <v>0</v>
      </c>
      <c r="C28" s="496">
        <f t="shared" si="48"/>
        <v>0</v>
      </c>
      <c r="D28" s="496">
        <f t="shared" si="48"/>
        <v>0</v>
      </c>
      <c r="E28" s="496">
        <f t="shared" si="48"/>
        <v>0</v>
      </c>
      <c r="F28" s="496">
        <f t="shared" si="48"/>
        <v>0.78</v>
      </c>
      <c r="G28" s="496">
        <f t="shared" si="48"/>
        <v>1.5015520000000002</v>
      </c>
      <c r="H28" s="496">
        <f t="shared" si="48"/>
        <v>1.3888160000000001</v>
      </c>
      <c r="I28" s="496">
        <f t="shared" si="48"/>
        <v>1.284816</v>
      </c>
      <c r="J28" s="496">
        <f t="shared" si="48"/>
        <v>1.188304</v>
      </c>
      <c r="K28" s="496">
        <f t="shared" si="48"/>
        <v>1.09928</v>
      </c>
      <c r="L28" s="496">
        <f t="shared" si="48"/>
        <v>1.0167040000000001</v>
      </c>
      <c r="M28" s="496"/>
      <c r="N28" s="496"/>
      <c r="O28" s="496"/>
      <c r="P28" s="496"/>
      <c r="Q28" s="496"/>
      <c r="R28" s="496"/>
      <c r="S28" s="496"/>
      <c r="T28" s="496"/>
      <c r="U28" s="496"/>
      <c r="V28" s="35"/>
      <c r="W28" s="35"/>
      <c r="X28" s="35"/>
      <c r="Y28" s="35"/>
      <c r="Z28" s="35"/>
      <c r="AA28" s="35"/>
      <c r="AB28" s="35"/>
      <c r="AC28" s="52"/>
      <c r="AD28" s="35"/>
    </row>
    <row r="29" spans="1:30" s="36" customFormat="1" ht="15" hidden="1" customHeight="1" x14ac:dyDescent="0.2">
      <c r="A29" s="473" t="s">
        <v>28</v>
      </c>
      <c r="B29" s="496">
        <f t="shared" ref="B29:L29" si="49">SUM(B26:B28)</f>
        <v>0</v>
      </c>
      <c r="C29" s="496">
        <f t="shared" si="49"/>
        <v>0</v>
      </c>
      <c r="D29" s="496">
        <f t="shared" si="49"/>
        <v>0</v>
      </c>
      <c r="E29" s="496">
        <f t="shared" si="49"/>
        <v>0</v>
      </c>
      <c r="F29" s="496">
        <f>SUM(F26:F28)</f>
        <v>1.56</v>
      </c>
      <c r="G29" s="496">
        <f t="shared" si="49"/>
        <v>4.5631040000000009</v>
      </c>
      <c r="H29" s="496">
        <f t="shared" si="49"/>
        <v>7.3407360000000015</v>
      </c>
      <c r="I29" s="496">
        <f t="shared" si="49"/>
        <v>9.9103680000000001</v>
      </c>
      <c r="J29" s="496">
        <f t="shared" si="49"/>
        <v>12.286976000000001</v>
      </c>
      <c r="K29" s="496">
        <f t="shared" si="49"/>
        <v>14.485536000000002</v>
      </c>
      <c r="L29" s="496">
        <f t="shared" si="49"/>
        <v>16.518944000000001</v>
      </c>
      <c r="M29" s="496"/>
      <c r="N29" s="496"/>
      <c r="O29" s="496"/>
      <c r="P29" s="496"/>
      <c r="Q29" s="496"/>
      <c r="R29" s="496"/>
      <c r="S29" s="496"/>
      <c r="T29" s="496"/>
      <c r="U29" s="496"/>
      <c r="V29" s="35"/>
      <c r="W29" s="35"/>
      <c r="X29" s="35"/>
      <c r="Y29" s="35"/>
      <c r="Z29" s="35"/>
      <c r="AA29" s="35"/>
      <c r="AB29" s="35"/>
      <c r="AC29" s="52"/>
      <c r="AD29" s="35"/>
    </row>
    <row r="30" spans="1:30" s="36" customFormat="1" ht="15" hidden="1" customHeight="1" thickBot="1" x14ac:dyDescent="0.25">
      <c r="A30" s="473" t="s">
        <v>29</v>
      </c>
      <c r="B30" s="497">
        <f t="shared" ref="B30:E30" si="50">AVERAGE(B26,B29)</f>
        <v>0</v>
      </c>
      <c r="C30" s="497">
        <f t="shared" si="50"/>
        <v>0</v>
      </c>
      <c r="D30" s="497">
        <f t="shared" si="50"/>
        <v>0</v>
      </c>
      <c r="E30" s="497">
        <f t="shared" si="50"/>
        <v>0</v>
      </c>
      <c r="F30" s="497">
        <f t="shared" ref="F30:L30" si="51">AVERAGE(F26,F29)</f>
        <v>0.78</v>
      </c>
      <c r="G30" s="497">
        <f t="shared" si="51"/>
        <v>3.0615520000000007</v>
      </c>
      <c r="H30" s="497">
        <f t="shared" si="51"/>
        <v>5.9519200000000012</v>
      </c>
      <c r="I30" s="497">
        <f t="shared" si="51"/>
        <v>8.6255520000000008</v>
      </c>
      <c r="J30" s="497">
        <f t="shared" si="51"/>
        <v>11.098672000000001</v>
      </c>
      <c r="K30" s="497">
        <f t="shared" si="51"/>
        <v>13.386256000000001</v>
      </c>
      <c r="L30" s="497">
        <f t="shared" si="51"/>
        <v>15.50224</v>
      </c>
      <c r="M30" s="497"/>
      <c r="N30" s="497"/>
      <c r="O30" s="496"/>
      <c r="P30" s="496"/>
      <c r="Q30" s="496"/>
      <c r="R30" s="496"/>
      <c r="S30" s="496"/>
      <c r="T30" s="496"/>
      <c r="U30" s="496"/>
      <c r="V30" s="35"/>
      <c r="W30" s="35"/>
      <c r="X30" s="35"/>
      <c r="Y30" s="35"/>
      <c r="Z30" s="35"/>
      <c r="AA30" s="35"/>
      <c r="AB30" s="35"/>
      <c r="AC30" s="52"/>
      <c r="AD30" s="35"/>
    </row>
    <row r="31" spans="1:30" s="36" customFormat="1" ht="15" customHeight="1" x14ac:dyDescent="0.2">
      <c r="A31" s="476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35"/>
      <c r="W31" s="35"/>
      <c r="X31" s="35"/>
      <c r="Y31" s="35"/>
      <c r="Z31" s="35"/>
      <c r="AA31" s="35"/>
      <c r="AB31" s="35"/>
      <c r="AC31" s="52"/>
      <c r="AD31" s="35"/>
    </row>
    <row r="32" spans="1:30" s="71" customFormat="1" ht="15" customHeight="1" x14ac:dyDescent="0.2">
      <c r="A32" s="485" t="s">
        <v>372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110"/>
      <c r="W32" s="110"/>
      <c r="X32" s="110"/>
      <c r="Y32" s="110"/>
      <c r="Z32" s="110"/>
      <c r="AA32" s="110"/>
      <c r="AB32" s="110"/>
      <c r="AC32" s="70"/>
      <c r="AD32" s="110"/>
    </row>
    <row r="33" spans="1:30" s="36" customFormat="1" ht="15" customHeight="1" x14ac:dyDescent="0.2">
      <c r="A33" s="473" t="s">
        <v>24</v>
      </c>
      <c r="B33" s="72">
        <v>0</v>
      </c>
      <c r="C33" s="72">
        <f>B35</f>
        <v>0.16</v>
      </c>
      <c r="D33" s="72">
        <f>C35</f>
        <v>1.6419999999999999</v>
      </c>
      <c r="E33" s="72">
        <f t="shared" ref="E33:O33" si="52">D35</f>
        <v>4.6050000000000004</v>
      </c>
      <c r="F33" s="72">
        <f t="shared" si="52"/>
        <v>10.005000000000001</v>
      </c>
      <c r="G33" s="72">
        <f t="shared" si="52"/>
        <v>17.484999999999999</v>
      </c>
      <c r="H33" s="72">
        <f t="shared" si="52"/>
        <v>26.436844902890357</v>
      </c>
      <c r="I33" s="72">
        <f t="shared" si="52"/>
        <v>37.148970261670499</v>
      </c>
      <c r="J33" s="72">
        <f t="shared" si="52"/>
        <v>49.519190781064722</v>
      </c>
      <c r="K33" s="72">
        <f t="shared" si="52"/>
        <v>62.257893831991446</v>
      </c>
      <c r="L33" s="72">
        <f t="shared" si="52"/>
        <v>75.376133890396645</v>
      </c>
      <c r="M33" s="72">
        <f t="shared" si="52"/>
        <v>88.72529706650468</v>
      </c>
      <c r="N33" s="72">
        <f t="shared" si="52"/>
        <v>100.75246024261271</v>
      </c>
      <c r="O33" s="72">
        <f t="shared" si="52"/>
        <v>111.29862341872074</v>
      </c>
      <c r="P33" s="72">
        <f t="shared" ref="P33" si="53">O35</f>
        <v>119.40778659482876</v>
      </c>
      <c r="Q33" s="72">
        <f t="shared" ref="Q33" si="54">P35</f>
        <v>125.43694977093679</v>
      </c>
      <c r="R33" s="72">
        <f t="shared" ref="R33" si="55">Q35</f>
        <v>129.99426804415447</v>
      </c>
      <c r="S33" s="72">
        <f t="shared" ref="S33" si="56">R35</f>
        <v>132.79130586148236</v>
      </c>
      <c r="T33" s="72">
        <f t="shared" ref="T33" si="57">S35</f>
        <v>133.93024851819615</v>
      </c>
      <c r="U33" s="72">
        <f t="shared" ref="U33" si="58">T35</f>
        <v>134.70070864337745</v>
      </c>
      <c r="V33" s="72">
        <f>O35</f>
        <v>119.40778659482876</v>
      </c>
      <c r="W33" s="72">
        <v>1</v>
      </c>
      <c r="X33" s="72">
        <f>W35</f>
        <v>1</v>
      </c>
      <c r="Y33" s="72">
        <f>X35</f>
        <v>1</v>
      </c>
      <c r="Z33" s="72">
        <f t="shared" ref="Z33" si="59">Y35</f>
        <v>1</v>
      </c>
      <c r="AA33" s="72">
        <f>Z35</f>
        <v>1</v>
      </c>
      <c r="AB33" s="72">
        <f>AA35</f>
        <v>1</v>
      </c>
      <c r="AC33" s="72"/>
      <c r="AD33" s="35"/>
    </row>
    <row r="34" spans="1:30" s="64" customFormat="1" ht="15" customHeight="1" x14ac:dyDescent="0.2">
      <c r="A34" s="473" t="s">
        <v>284</v>
      </c>
      <c r="B34" s="305">
        <f>B127</f>
        <v>0.16</v>
      </c>
      <c r="C34" s="305">
        <f>C127</f>
        <v>1.482</v>
      </c>
      <c r="D34" s="305">
        <f>D127</f>
        <v>2.9630000000000001</v>
      </c>
      <c r="E34" s="305">
        <f>E127</f>
        <v>5.4</v>
      </c>
      <c r="F34" s="305">
        <f t="shared" ref="F34:L34" si="60">F127</f>
        <v>7.48</v>
      </c>
      <c r="G34" s="305">
        <f t="shared" si="60"/>
        <v>8.9518449028903575</v>
      </c>
      <c r="H34" s="305">
        <f t="shared" si="60"/>
        <v>10.712125358780144</v>
      </c>
      <c r="I34" s="305">
        <f t="shared" si="60"/>
        <v>12.370220519394222</v>
      </c>
      <c r="J34" s="305">
        <f t="shared" si="60"/>
        <v>12.738703050926723</v>
      </c>
      <c r="K34" s="305">
        <f t="shared" si="60"/>
        <v>13.118240058405199</v>
      </c>
      <c r="L34" s="305">
        <f t="shared" si="60"/>
        <v>13.349163176108028</v>
      </c>
      <c r="M34" s="305">
        <f t="shared" ref="M34:N34" si="61">M127</f>
        <v>12.027163176108028</v>
      </c>
      <c r="N34" s="305">
        <f t="shared" si="61"/>
        <v>10.546163176108028</v>
      </c>
      <c r="O34" s="305">
        <f>O127</f>
        <v>8.1091631761080283</v>
      </c>
      <c r="P34" s="305">
        <f t="shared" ref="P34:AB34" si="62">P127</f>
        <v>6.0291631761080291</v>
      </c>
      <c r="Q34" s="305">
        <f t="shared" si="62"/>
        <v>4.557318273217672</v>
      </c>
      <c r="R34" s="305">
        <f t="shared" si="62"/>
        <v>2.7970378173278863</v>
      </c>
      <c r="S34" s="305">
        <f t="shared" si="62"/>
        <v>1.1389426567138079</v>
      </c>
      <c r="T34" s="305">
        <f t="shared" si="62"/>
        <v>0.77046012518130658</v>
      </c>
      <c r="U34" s="305">
        <f t="shared" si="62"/>
        <v>0.39092311770283045</v>
      </c>
      <c r="V34" s="305">
        <f t="shared" si="62"/>
        <v>0</v>
      </c>
      <c r="W34" s="305">
        <f t="shared" si="62"/>
        <v>0</v>
      </c>
      <c r="X34" s="305">
        <f t="shared" si="62"/>
        <v>0</v>
      </c>
      <c r="Y34" s="305">
        <f t="shared" si="62"/>
        <v>0</v>
      </c>
      <c r="Z34" s="305">
        <f t="shared" si="62"/>
        <v>0</v>
      </c>
      <c r="AA34" s="305">
        <f t="shared" si="62"/>
        <v>0</v>
      </c>
      <c r="AB34" s="305">
        <f t="shared" si="62"/>
        <v>0</v>
      </c>
      <c r="AC34" s="289">
        <f>SUM(B34:AB34)</f>
        <v>135.09163176108029</v>
      </c>
      <c r="AD34" s="288"/>
    </row>
    <row r="35" spans="1:30" s="36" customFormat="1" ht="15" customHeight="1" x14ac:dyDescent="0.2">
      <c r="A35" s="473" t="s">
        <v>28</v>
      </c>
      <c r="B35" s="72">
        <f>SUM(B33:B34)</f>
        <v>0.16</v>
      </c>
      <c r="C35" s="72">
        <f>SUM(C33:C34)</f>
        <v>1.6419999999999999</v>
      </c>
      <c r="D35" s="72">
        <f t="shared" ref="D35:L35" si="63">SUM(D33:D34)</f>
        <v>4.6050000000000004</v>
      </c>
      <c r="E35" s="72">
        <f t="shared" si="63"/>
        <v>10.005000000000001</v>
      </c>
      <c r="F35" s="72">
        <f t="shared" si="63"/>
        <v>17.484999999999999</v>
      </c>
      <c r="G35" s="72">
        <f t="shared" si="63"/>
        <v>26.436844902890357</v>
      </c>
      <c r="H35" s="72">
        <f t="shared" si="63"/>
        <v>37.148970261670499</v>
      </c>
      <c r="I35" s="72">
        <f t="shared" si="63"/>
        <v>49.519190781064722</v>
      </c>
      <c r="J35" s="72">
        <f t="shared" si="63"/>
        <v>62.257893831991446</v>
      </c>
      <c r="K35" s="72">
        <f t="shared" si="63"/>
        <v>75.376133890396645</v>
      </c>
      <c r="L35" s="72">
        <f t="shared" si="63"/>
        <v>88.72529706650468</v>
      </c>
      <c r="M35" s="72">
        <f t="shared" ref="M35" si="64">SUM(M33:M34)</f>
        <v>100.75246024261271</v>
      </c>
      <c r="N35" s="72">
        <f>SUM(N33:N34)</f>
        <v>111.29862341872074</v>
      </c>
      <c r="O35" s="72">
        <f t="shared" ref="O35:V35" si="65">SUM(O33:O34)</f>
        <v>119.40778659482876</v>
      </c>
      <c r="P35" s="72">
        <f t="shared" ref="P35:U35" si="66">SUM(P33:P34)</f>
        <v>125.43694977093679</v>
      </c>
      <c r="Q35" s="72">
        <f t="shared" si="66"/>
        <v>129.99426804415447</v>
      </c>
      <c r="R35" s="72">
        <f t="shared" si="66"/>
        <v>132.79130586148236</v>
      </c>
      <c r="S35" s="72">
        <f t="shared" si="66"/>
        <v>133.93024851819615</v>
      </c>
      <c r="T35" s="72">
        <f t="shared" si="66"/>
        <v>134.70070864337745</v>
      </c>
      <c r="U35" s="72">
        <f t="shared" si="66"/>
        <v>135.09163176108029</v>
      </c>
      <c r="V35" s="72">
        <f t="shared" si="65"/>
        <v>119.40778659482876</v>
      </c>
      <c r="W35" s="72">
        <f>SUM(W33:W34)</f>
        <v>1</v>
      </c>
      <c r="X35" s="72">
        <f>SUM(X33:X34)</f>
        <v>1</v>
      </c>
      <c r="Y35" s="72">
        <f t="shared" ref="Y35" si="67">SUM(Y33:Y34)</f>
        <v>1</v>
      </c>
      <c r="Z35" s="72">
        <f>SUM(Z33:Z34)</f>
        <v>1</v>
      </c>
      <c r="AA35" s="72">
        <f>SUM(AA33:AA34)</f>
        <v>1</v>
      </c>
      <c r="AB35" s="72">
        <f>SUM(AB33:AB34)</f>
        <v>1</v>
      </c>
      <c r="AC35" s="72"/>
      <c r="AD35" s="35"/>
    </row>
    <row r="36" spans="1:30" s="36" customFormat="1" ht="15" customHeight="1" thickBot="1" x14ac:dyDescent="0.25">
      <c r="A36" s="473" t="s">
        <v>29</v>
      </c>
      <c r="B36" s="66">
        <f t="shared" ref="B36:L36" si="68">AVERAGE(B33,B35)</f>
        <v>0.08</v>
      </c>
      <c r="C36" s="66">
        <f t="shared" si="68"/>
        <v>0.90099999999999991</v>
      </c>
      <c r="D36" s="66">
        <f t="shared" si="68"/>
        <v>3.1234999999999999</v>
      </c>
      <c r="E36" s="66">
        <f t="shared" si="68"/>
        <v>7.3050000000000006</v>
      </c>
      <c r="F36" s="66">
        <f t="shared" si="68"/>
        <v>13.745000000000001</v>
      </c>
      <c r="G36" s="66">
        <f t="shared" si="68"/>
        <v>21.960922451445178</v>
      </c>
      <c r="H36" s="66">
        <f t="shared" si="68"/>
        <v>31.792907582280428</v>
      </c>
      <c r="I36" s="66">
        <f t="shared" si="68"/>
        <v>43.334080521367611</v>
      </c>
      <c r="J36" s="66">
        <f t="shared" si="68"/>
        <v>55.88854230652808</v>
      </c>
      <c r="K36" s="66">
        <f t="shared" si="68"/>
        <v>68.817013861194042</v>
      </c>
      <c r="L36" s="66">
        <f t="shared" si="68"/>
        <v>82.050715478450655</v>
      </c>
      <c r="M36" s="66">
        <f t="shared" ref="M36:N36" si="69">AVERAGE(M33,M35)</f>
        <v>94.738878654558704</v>
      </c>
      <c r="N36" s="66">
        <f t="shared" si="69"/>
        <v>106.02554183066673</v>
      </c>
      <c r="O36" s="66">
        <f t="shared" ref="O36:AB36" si="70">AVERAGE(O33,O35)</f>
        <v>115.35320500677474</v>
      </c>
      <c r="P36" s="66">
        <f t="shared" ref="P36:U36" si="71">AVERAGE(P33,P35)</f>
        <v>122.42236818288278</v>
      </c>
      <c r="Q36" s="66">
        <f t="shared" si="71"/>
        <v>127.71560890754563</v>
      </c>
      <c r="R36" s="66">
        <f t="shared" si="71"/>
        <v>131.39278695281843</v>
      </c>
      <c r="S36" s="66">
        <f t="shared" si="71"/>
        <v>133.36077718983927</v>
      </c>
      <c r="T36" s="66">
        <f t="shared" si="71"/>
        <v>134.31547858078682</v>
      </c>
      <c r="U36" s="66">
        <f t="shared" si="71"/>
        <v>134.89617020222886</v>
      </c>
      <c r="V36" s="66">
        <f t="shared" si="70"/>
        <v>119.40778659482876</v>
      </c>
      <c r="W36" s="66">
        <f t="shared" si="70"/>
        <v>1</v>
      </c>
      <c r="X36" s="66">
        <f t="shared" si="70"/>
        <v>1</v>
      </c>
      <c r="Y36" s="66">
        <f t="shared" si="70"/>
        <v>1</v>
      </c>
      <c r="Z36" s="66">
        <f t="shared" si="70"/>
        <v>1</v>
      </c>
      <c r="AA36" s="66">
        <f t="shared" si="70"/>
        <v>1</v>
      </c>
      <c r="AB36" s="66">
        <f t="shared" si="70"/>
        <v>1</v>
      </c>
      <c r="AC36" s="72"/>
      <c r="AD36" s="35"/>
    </row>
    <row r="37" spans="1:30" s="36" customFormat="1" ht="15" customHeight="1" thickTop="1" x14ac:dyDescent="0.2">
      <c r="A37" s="473" t="s">
        <v>285</v>
      </c>
      <c r="B37" s="126">
        <f>SUM(B14)-SUM(B34)</f>
        <v>1.4400000000000002</v>
      </c>
      <c r="C37" s="126">
        <f>SUM($B14:C14)-SUM($B34:C34)</f>
        <v>13.178000000000001</v>
      </c>
      <c r="D37" s="126">
        <f>SUM($B14:D14)-SUM($B34:D34)</f>
        <v>25.025000000000002</v>
      </c>
      <c r="E37" s="126">
        <f>SUM($B14:E14)-SUM($B34:E34)</f>
        <v>43.994999999999997</v>
      </c>
      <c r="F37" s="126">
        <f>SUM($B14:F14)-SUM($B34:F34)</f>
        <v>57.314999999999998</v>
      </c>
      <c r="G37" s="126">
        <f>SUM($B14:G14)-SUM($B34:G34)</f>
        <v>63.081604126013218</v>
      </c>
      <c r="H37" s="126">
        <f>SUM($B14:H14)-SUM($B34:H34)</f>
        <v>69.972283326130935</v>
      </c>
      <c r="I37" s="126">
        <f>SUM($B14:I14)-SUM($B34:I34)</f>
        <v>74.183014412877498</v>
      </c>
      <c r="J37" s="126">
        <f>SUM($B14:J14)-SUM($B34:J34)</f>
        <v>65.129136677275795</v>
      </c>
      <c r="K37" s="126">
        <f>SUM($B14:K14)-SUM($B34:K34)</f>
        <v>55.80626669365536</v>
      </c>
      <c r="L37" s="126">
        <f>SUM($B14:L14)-SUM($B34:L34)</f>
        <v>46.366334694575642</v>
      </c>
      <c r="M37" s="126">
        <f>SUM($B14:M14)-SUM($B34:M34)</f>
        <v>34.339171518467609</v>
      </c>
      <c r="N37" s="126">
        <f>SUM($B14:N14)-SUM($B34:N34)</f>
        <v>23.793008342359585</v>
      </c>
      <c r="O37" s="126">
        <f>SUM($B14:O14)-SUM($B34:O34)</f>
        <v>15.683845166251558</v>
      </c>
      <c r="P37" s="126">
        <f>SUM($B14:P14)-SUM($B34:P34)</f>
        <v>9.6546819901435299</v>
      </c>
      <c r="Q37" s="126">
        <f>SUM($B14:Q14)-SUM($B34:Q34)</f>
        <v>5.0973637169258552</v>
      </c>
      <c r="R37" s="126">
        <f>SUM($B14:R14)-SUM($B34:R34)</f>
        <v>2.300325899597965</v>
      </c>
      <c r="S37" s="126">
        <f>SUM($B14:S14)-SUM($B34:S34)</f>
        <v>1.1613832428841704</v>
      </c>
      <c r="T37" s="126">
        <f>SUM($B14:T14)-SUM($B34:T34)</f>
        <v>0.39092311770286869</v>
      </c>
      <c r="U37" s="126">
        <f>SUM($B14:U14)-SUM($B34:U34)</f>
        <v>0</v>
      </c>
      <c r="V37" s="126">
        <f>SUM($B14:V14)-SUM($B34:V34)</f>
        <v>0</v>
      </c>
      <c r="W37" s="126">
        <f>SUM($B14:W14)-SUM($B34:W34)</f>
        <v>0</v>
      </c>
      <c r="X37" s="126">
        <f>SUM($B14:X14)-SUM($B34:X34)</f>
        <v>0</v>
      </c>
      <c r="Y37" s="126">
        <f>SUM($B14:Y14)-SUM($B34:Y34)</f>
        <v>0</v>
      </c>
      <c r="Z37" s="126">
        <f>SUM($B14:Z14)-SUM($B34:Z34)</f>
        <v>0</v>
      </c>
      <c r="AA37" s="126">
        <f>SUM($B14:AA14)-SUM($B34:AA34)</f>
        <v>0</v>
      </c>
      <c r="AB37" s="126">
        <f>SUM($B14:AB14)-SUM($B34:AB34)</f>
        <v>0</v>
      </c>
      <c r="AC37" s="52"/>
      <c r="AD37" s="35"/>
    </row>
    <row r="38" spans="1:30" s="64" customFormat="1" ht="15" customHeight="1" x14ac:dyDescent="0.2">
      <c r="A38" s="473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89"/>
      <c r="AD38" s="288"/>
    </row>
    <row r="39" spans="1:30" s="36" customFormat="1" ht="15" customHeight="1" x14ac:dyDescent="0.2">
      <c r="A39" s="473" t="s">
        <v>388</v>
      </c>
      <c r="B39" s="126">
        <f>(B37/2)*B6</f>
        <v>0.43754400000000016</v>
      </c>
      <c r="C39" s="126">
        <f>AVERAGE(B37:C37)*$B$6</f>
        <v>4.4416793000000014</v>
      </c>
      <c r="D39" s="126">
        <f>AVERAGE(C37:D37)*$B$6</f>
        <v>11.607981550000003</v>
      </c>
      <c r="E39" s="126">
        <f t="shared" ref="E39" si="72">AVERAGE(D37:E37)*$B$6</f>
        <v>20.971727000000005</v>
      </c>
      <c r="F39" s="126">
        <f>AVERAGE(E37:F37)*$C$6</f>
        <v>37.413783000000002</v>
      </c>
      <c r="G39" s="126">
        <f t="shared" ref="G39:O39" si="73">AVERAGE(F37:G37)*$C$6</f>
        <v>44.462465903736685</v>
      </c>
      <c r="H39" s="126">
        <f t="shared" si="73"/>
        <v>49.136800636076835</v>
      </c>
      <c r="I39" s="126">
        <f t="shared" si="73"/>
        <v>53.236551455015814</v>
      </c>
      <c r="J39" s="126">
        <f t="shared" si="73"/>
        <v>51.447977397593611</v>
      </c>
      <c r="K39" s="126">
        <f t="shared" si="73"/>
        <v>44.66144446488488</v>
      </c>
      <c r="L39" s="126">
        <f t="shared" si="73"/>
        <v>37.732341692673714</v>
      </c>
      <c r="M39" s="126">
        <f t="shared" si="73"/>
        <v>29.804543444476874</v>
      </c>
      <c r="N39" s="126">
        <f t="shared" si="73"/>
        <v>21.468214022603483</v>
      </c>
      <c r="O39" s="126">
        <f t="shared" si="73"/>
        <v>14.578802000730096</v>
      </c>
      <c r="P39" s="126">
        <f t="shared" ref="P39" si="74">AVERAGE(O37:P37)*$C$6</f>
        <v>9.3575180788567067</v>
      </c>
      <c r="Q39" s="126">
        <f t="shared" ref="Q39" si="75">AVERAGE(P37:Q37)*$C$6</f>
        <v>5.447930479620724</v>
      </c>
      <c r="R39" s="126">
        <f t="shared" ref="R39" si="76">AVERAGE(Q37:R37)*$C$6</f>
        <v>2.7319667753822467</v>
      </c>
      <c r="S39" s="126">
        <f t="shared" ref="S39" si="77">AVERAGE(R37:S37)*$C$6</f>
        <v>1.2784091863186526</v>
      </c>
      <c r="T39" s="126">
        <f t="shared" ref="T39" si="78">AVERAGE(S37:T37)*$C$6</f>
        <v>0.57326673896479352</v>
      </c>
      <c r="U39" s="126">
        <f t="shared" ref="U39" si="79">AVERAGE(T37:U37)*$C$6</f>
        <v>0.14436790736766941</v>
      </c>
      <c r="V39" s="126">
        <f>AVERAGE(U37:V37)*$C$6</f>
        <v>0</v>
      </c>
      <c r="W39" s="126">
        <f>AVERAGE(V37:W37)*$C$6</f>
        <v>0</v>
      </c>
      <c r="X39" s="126">
        <f>AVERAGE(W37:X37)*$B$6</f>
        <v>0</v>
      </c>
      <c r="Y39" s="126">
        <f>AVERAGE(X37:Y37)*$B$6</f>
        <v>0</v>
      </c>
      <c r="Z39" s="126">
        <f t="shared" ref="Z39" si="80">AVERAGE(Y37:Z37)*$B$6</f>
        <v>0</v>
      </c>
      <c r="AA39" s="126">
        <f>AVERAGE(Z37:AA37)*$C$6</f>
        <v>0</v>
      </c>
      <c r="AB39" s="126">
        <f t="shared" ref="AB39" si="81">AVERAGE(AA37:AB37)*$C$6</f>
        <v>0</v>
      </c>
      <c r="AC39" s="52">
        <f>SUM(B39:AB39)</f>
        <v>440.93531503430273</v>
      </c>
      <c r="AD39" s="35"/>
    </row>
    <row r="40" spans="1:30" s="36" customFormat="1" ht="15" customHeight="1" x14ac:dyDescent="0.2">
      <c r="A40" s="47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35"/>
      <c r="W40" s="35"/>
      <c r="X40" s="35"/>
      <c r="Y40" s="35"/>
      <c r="Z40" s="35"/>
      <c r="AA40" s="35"/>
      <c r="AB40" s="35"/>
      <c r="AC40" s="52"/>
      <c r="AD40" s="35"/>
    </row>
    <row r="41" spans="1:30" s="71" customFormat="1" ht="15" hidden="1" customHeight="1" x14ac:dyDescent="0.2">
      <c r="A41" s="494" t="s">
        <v>103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110"/>
      <c r="W41" s="110"/>
      <c r="X41" s="110"/>
      <c r="Y41" s="110"/>
      <c r="Z41" s="110"/>
      <c r="AA41" s="110"/>
      <c r="AB41" s="110"/>
      <c r="AC41" s="69"/>
      <c r="AD41" s="110"/>
    </row>
    <row r="42" spans="1:30" s="36" customFormat="1" ht="15" hidden="1" customHeight="1" x14ac:dyDescent="0.2">
      <c r="A42" s="473" t="s">
        <v>24</v>
      </c>
      <c r="B42" s="496">
        <v>0</v>
      </c>
      <c r="C42" s="496">
        <f>B44</f>
        <v>-5.5999999999999994E-2</v>
      </c>
      <c r="D42" s="496">
        <f t="shared" ref="D42:L42" si="82">C44</f>
        <v>-0.57469999999999999</v>
      </c>
      <c r="E42" s="496">
        <f t="shared" si="82"/>
        <v>-1.61175</v>
      </c>
      <c r="F42" s="496">
        <f t="shared" si="82"/>
        <v>-3.5017499999999999</v>
      </c>
      <c r="G42" s="496">
        <f t="shared" si="82"/>
        <v>-5.8467500000000001</v>
      </c>
      <c r="H42" s="496">
        <f t="shared" si="82"/>
        <v>-8.4543525160116246</v>
      </c>
      <c r="I42" s="496">
        <f t="shared" si="82"/>
        <v>-11.717510791584674</v>
      </c>
      <c r="J42" s="496">
        <f t="shared" si="82"/>
        <v>-15.597402373372653</v>
      </c>
      <c r="K42" s="496">
        <f t="shared" si="82"/>
        <v>-19.640042041197006</v>
      </c>
      <c r="L42" s="496">
        <f t="shared" si="82"/>
        <v>-23.846678061638826</v>
      </c>
      <c r="M42" s="496"/>
      <c r="N42" s="496"/>
      <c r="O42" s="496"/>
      <c r="P42" s="496"/>
      <c r="Q42" s="496"/>
      <c r="R42" s="496"/>
      <c r="S42" s="496"/>
      <c r="T42" s="496"/>
      <c r="U42" s="496"/>
      <c r="V42" s="35"/>
      <c r="W42" s="35"/>
      <c r="X42" s="35"/>
      <c r="Y42" s="35"/>
      <c r="Z42" s="35"/>
      <c r="AA42" s="35"/>
      <c r="AB42" s="35"/>
      <c r="AC42" s="52"/>
      <c r="AD42" s="35"/>
    </row>
    <row r="43" spans="1:30" s="36" customFormat="1" ht="15" hidden="1" customHeight="1" x14ac:dyDescent="0.2">
      <c r="A43" s="473" t="s">
        <v>25</v>
      </c>
      <c r="B43" s="496">
        <f>(B27-B141)*'Assumptions (Inputs)'!$D$29</f>
        <v>-5.5999999999999994E-2</v>
      </c>
      <c r="C43" s="496">
        <f>(C27-C141)*'Assumptions (Inputs)'!$D$29</f>
        <v>-0.51869999999999994</v>
      </c>
      <c r="D43" s="496">
        <f>(D27-D141)*'Assumptions (Inputs)'!$D$29</f>
        <v>-1.03705</v>
      </c>
      <c r="E43" s="496">
        <f>(E27-E141)*'Assumptions (Inputs)'!$D$29</f>
        <v>-1.89</v>
      </c>
      <c r="F43" s="496">
        <f>(F27-F141)*'Assumptions (Inputs)'!$D$29</f>
        <v>-2.3449999999999998</v>
      </c>
      <c r="G43" s="496">
        <f>(G27-G141)*'Assumptions (Inputs)'!$D$29</f>
        <v>-2.607602516011625</v>
      </c>
      <c r="H43" s="496">
        <f>(H27-H141)*'Assumptions (Inputs)'!$D$29</f>
        <v>-3.2631582755730499</v>
      </c>
      <c r="I43" s="496">
        <f>(I27-I141)*'Assumptions (Inputs)'!$D$29</f>
        <v>-3.8798915817879776</v>
      </c>
      <c r="J43" s="496">
        <f>(J27-J141)*'Assumptions (Inputs)'!$D$29</f>
        <v>-4.0426396678243526</v>
      </c>
      <c r="K43" s="496">
        <f>(K27-K141)*'Assumptions (Inputs)'!$D$29</f>
        <v>-4.2066360204418194</v>
      </c>
      <c r="L43" s="496">
        <f>(L27-L141)*'Assumptions (Inputs)'!$D$29</f>
        <v>-4.3163607116378095</v>
      </c>
      <c r="M43" s="496"/>
      <c r="N43" s="496"/>
      <c r="O43" s="496"/>
      <c r="P43" s="496"/>
      <c r="Q43" s="496"/>
      <c r="R43" s="496"/>
      <c r="S43" s="496"/>
      <c r="T43" s="496"/>
      <c r="U43" s="496"/>
      <c r="V43" s="35"/>
      <c r="W43" s="35"/>
      <c r="X43" s="35"/>
      <c r="Y43" s="35"/>
      <c r="Z43" s="35"/>
      <c r="AA43" s="35"/>
      <c r="AB43" s="35"/>
      <c r="AC43" s="52">
        <f>SUM(B43:L43)</f>
        <v>-28.163038773276636</v>
      </c>
      <c r="AD43" s="35"/>
    </row>
    <row r="44" spans="1:30" s="36" customFormat="1" ht="15" hidden="1" customHeight="1" x14ac:dyDescent="0.2">
      <c r="A44" s="473" t="s">
        <v>28</v>
      </c>
      <c r="B44" s="496">
        <f>SUM(B42:B43)</f>
        <v>-5.5999999999999994E-2</v>
      </c>
      <c r="C44" s="496">
        <f t="shared" ref="C44:L44" si="83">SUM(C42:C43)</f>
        <v>-0.57469999999999999</v>
      </c>
      <c r="D44" s="496">
        <f t="shared" si="83"/>
        <v>-1.61175</v>
      </c>
      <c r="E44" s="496">
        <f t="shared" si="83"/>
        <v>-3.5017499999999999</v>
      </c>
      <c r="F44" s="496">
        <f t="shared" si="83"/>
        <v>-5.8467500000000001</v>
      </c>
      <c r="G44" s="496">
        <f t="shared" si="83"/>
        <v>-8.4543525160116246</v>
      </c>
      <c r="H44" s="496">
        <f t="shared" si="83"/>
        <v>-11.717510791584674</v>
      </c>
      <c r="I44" s="496">
        <f t="shared" si="83"/>
        <v>-15.597402373372653</v>
      </c>
      <c r="J44" s="496">
        <f t="shared" si="83"/>
        <v>-19.640042041197006</v>
      </c>
      <c r="K44" s="496">
        <f t="shared" si="83"/>
        <v>-23.846678061638826</v>
      </c>
      <c r="L44" s="496">
        <f t="shared" si="83"/>
        <v>-28.163038773276636</v>
      </c>
      <c r="M44" s="496"/>
      <c r="N44" s="496"/>
      <c r="O44" s="496"/>
      <c r="P44" s="496"/>
      <c r="Q44" s="496"/>
      <c r="R44" s="496"/>
      <c r="S44" s="496"/>
      <c r="T44" s="496"/>
      <c r="U44" s="496"/>
      <c r="V44" s="35"/>
      <c r="W44" s="35"/>
      <c r="X44" s="35"/>
      <c r="Y44" s="35"/>
      <c r="Z44" s="35"/>
      <c r="AA44" s="35"/>
      <c r="AB44" s="35"/>
      <c r="AC44" s="52"/>
      <c r="AD44" s="35"/>
    </row>
    <row r="45" spans="1:30" s="36" customFormat="1" ht="15" hidden="1" customHeight="1" thickBot="1" x14ac:dyDescent="0.25">
      <c r="A45" s="473" t="s">
        <v>29</v>
      </c>
      <c r="B45" s="497">
        <f>AVERAGE(B42,B44)</f>
        <v>-2.7999999999999997E-2</v>
      </c>
      <c r="C45" s="497">
        <f t="shared" ref="C45:L45" si="84">AVERAGE(C42,C44)</f>
        <v>-0.31535000000000002</v>
      </c>
      <c r="D45" s="497">
        <f t="shared" si="84"/>
        <v>-1.0932249999999999</v>
      </c>
      <c r="E45" s="497">
        <f t="shared" si="84"/>
        <v>-2.5567500000000001</v>
      </c>
      <c r="F45" s="497">
        <f>AVERAGE(F42,F44)</f>
        <v>-4.6742499999999998</v>
      </c>
      <c r="G45" s="497">
        <f t="shared" si="84"/>
        <v>-7.1505512580058124</v>
      </c>
      <c r="H45" s="497">
        <f t="shared" si="84"/>
        <v>-10.085931653798148</v>
      </c>
      <c r="I45" s="497">
        <f t="shared" si="84"/>
        <v>-13.657456582478662</v>
      </c>
      <c r="J45" s="497">
        <f t="shared" si="84"/>
        <v>-17.618722207284829</v>
      </c>
      <c r="K45" s="497">
        <f t="shared" si="84"/>
        <v>-21.743360051417916</v>
      </c>
      <c r="L45" s="497">
        <f t="shared" si="84"/>
        <v>-26.004858417457733</v>
      </c>
      <c r="M45" s="497"/>
      <c r="N45" s="497"/>
      <c r="O45" s="496"/>
      <c r="P45" s="496"/>
      <c r="Q45" s="496"/>
      <c r="R45" s="496"/>
      <c r="S45" s="496"/>
      <c r="T45" s="496"/>
      <c r="U45" s="496"/>
      <c r="V45" s="35"/>
      <c r="W45" s="35"/>
      <c r="X45" s="35"/>
      <c r="Y45" s="35"/>
      <c r="Z45" s="35"/>
      <c r="AA45" s="35"/>
      <c r="AB45" s="35"/>
      <c r="AC45" s="52"/>
      <c r="AD45" s="35"/>
    </row>
    <row r="46" spans="1:30" s="36" customFormat="1" ht="15" hidden="1" customHeight="1" thickTop="1" x14ac:dyDescent="0.2">
      <c r="A46" s="476"/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35"/>
      <c r="W46" s="35"/>
      <c r="X46" s="35"/>
      <c r="Y46" s="35"/>
      <c r="Z46" s="35"/>
      <c r="AA46" s="35"/>
      <c r="AB46" s="35"/>
      <c r="AC46" s="52"/>
      <c r="AD46" s="35"/>
    </row>
    <row r="47" spans="1:30" s="36" customFormat="1" ht="15" hidden="1" customHeight="1" x14ac:dyDescent="0.2">
      <c r="A47" s="485" t="s">
        <v>77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35"/>
      <c r="W47" s="35"/>
      <c r="X47" s="35"/>
      <c r="Y47" s="35"/>
      <c r="Z47" s="35"/>
      <c r="AA47" s="35"/>
      <c r="AB47" s="35"/>
      <c r="AC47" s="52"/>
      <c r="AD47" s="35"/>
    </row>
    <row r="48" spans="1:30" s="36" customFormat="1" ht="15" hidden="1" customHeight="1" x14ac:dyDescent="0.2">
      <c r="A48" s="473" t="s">
        <v>24</v>
      </c>
      <c r="B48" s="500">
        <v>0</v>
      </c>
      <c r="C48" s="500">
        <f>B50</f>
        <v>-1.0400000000000001E-2</v>
      </c>
      <c r="D48" s="500">
        <f t="shared" ref="D48:L48" si="85">C50</f>
        <v>-0.10673000000000001</v>
      </c>
      <c r="E48" s="500">
        <f t="shared" si="85"/>
        <v>-0.29932500000000001</v>
      </c>
      <c r="F48" s="500">
        <f t="shared" si="85"/>
        <v>-0.65032500000000004</v>
      </c>
      <c r="G48" s="500">
        <f t="shared" si="85"/>
        <v>-1.085825</v>
      </c>
      <c r="H48" s="500">
        <f t="shared" si="85"/>
        <v>-1.5700940386878732</v>
      </c>
      <c r="I48" s="500">
        <f t="shared" si="85"/>
        <v>-2.1761091470085825</v>
      </c>
      <c r="J48" s="500">
        <f t="shared" si="85"/>
        <v>-2.8966604407692067</v>
      </c>
      <c r="K48" s="500">
        <f t="shared" si="85"/>
        <v>-3.6474363790794437</v>
      </c>
      <c r="L48" s="500">
        <f t="shared" si="85"/>
        <v>-4.428668782875782</v>
      </c>
      <c r="M48" s="500"/>
      <c r="N48" s="500"/>
      <c r="O48" s="500"/>
      <c r="P48" s="500"/>
      <c r="Q48" s="500"/>
      <c r="R48" s="500"/>
      <c r="S48" s="500"/>
      <c r="T48" s="500"/>
      <c r="U48" s="500"/>
      <c r="V48" s="35"/>
      <c r="W48" s="35"/>
      <c r="X48" s="35"/>
      <c r="Y48" s="35"/>
      <c r="Z48" s="35"/>
      <c r="AA48" s="35"/>
      <c r="AB48" s="35"/>
      <c r="AC48" s="52"/>
      <c r="AD48" s="35"/>
    </row>
    <row r="49" spans="1:70" s="36" customFormat="1" ht="15" hidden="1" customHeight="1" x14ac:dyDescent="0.2">
      <c r="A49" s="473" t="s">
        <v>25</v>
      </c>
      <c r="B49" s="500">
        <f>(B28-B141)*'Assumptions (Inputs)'!$D$26</f>
        <v>-1.0400000000000001E-2</v>
      </c>
      <c r="C49" s="500">
        <f>(C28-C141)*'Assumptions (Inputs)'!$D$26</f>
        <v>-9.6329999999999999E-2</v>
      </c>
      <c r="D49" s="500">
        <f>(D28-D141)*'Assumptions (Inputs)'!$D$26</f>
        <v>-0.19259500000000002</v>
      </c>
      <c r="E49" s="500">
        <f>(E28-E141)*'Assumptions (Inputs)'!$D$26</f>
        <v>-0.35100000000000003</v>
      </c>
      <c r="F49" s="500">
        <f>(F28-F141)*'Assumptions (Inputs)'!$D$26</f>
        <v>-0.43550000000000005</v>
      </c>
      <c r="G49" s="500">
        <f>(G28-G141)*'Assumptions (Inputs)'!$D$26</f>
        <v>-0.48426903868787324</v>
      </c>
      <c r="H49" s="500">
        <f>(H28-H141)*'Assumptions (Inputs)'!$D$26</f>
        <v>-0.60601510832070937</v>
      </c>
      <c r="I49" s="500">
        <f>(I28-I141)*'Assumptions (Inputs)'!$D$26</f>
        <v>-0.72055129376062443</v>
      </c>
      <c r="J49" s="500">
        <f>(J28-J141)*'Assumptions (Inputs)'!$D$26</f>
        <v>-0.75077593831023703</v>
      </c>
      <c r="K49" s="500">
        <f>(K28-K141)*'Assumptions (Inputs)'!$D$26</f>
        <v>-0.78123240379633796</v>
      </c>
      <c r="L49" s="500">
        <f>(L28-L141)*'Assumptions (Inputs)'!$D$26</f>
        <v>-0.80160984644702182</v>
      </c>
      <c r="M49" s="500"/>
      <c r="N49" s="500"/>
      <c r="O49" s="500"/>
      <c r="P49" s="500"/>
      <c r="Q49" s="500"/>
      <c r="R49" s="500"/>
      <c r="S49" s="500"/>
      <c r="T49" s="500"/>
      <c r="U49" s="500"/>
      <c r="V49" s="35"/>
      <c r="W49" s="35"/>
      <c r="X49" s="35"/>
      <c r="Y49" s="35"/>
      <c r="Z49" s="35"/>
      <c r="AA49" s="35"/>
      <c r="AB49" s="35"/>
      <c r="AC49" s="52">
        <f>SUM(B49:L49)</f>
        <v>-5.2302786293228039</v>
      </c>
      <c r="AD49" s="35"/>
    </row>
    <row r="50" spans="1:70" s="76" customFormat="1" ht="15" hidden="1" customHeight="1" x14ac:dyDescent="0.2">
      <c r="A50" s="473" t="s">
        <v>28</v>
      </c>
      <c r="B50" s="501">
        <f t="shared" ref="B50:L50" si="86">SUM(B48:B49)</f>
        <v>-1.0400000000000001E-2</v>
      </c>
      <c r="C50" s="501">
        <f t="shared" si="86"/>
        <v>-0.10673000000000001</v>
      </c>
      <c r="D50" s="501">
        <f>SUM(D48:D49)</f>
        <v>-0.29932500000000001</v>
      </c>
      <c r="E50" s="501">
        <f>SUM(E48:E49)</f>
        <v>-0.65032500000000004</v>
      </c>
      <c r="F50" s="501">
        <f t="shared" si="86"/>
        <v>-1.085825</v>
      </c>
      <c r="G50" s="501">
        <f t="shared" si="86"/>
        <v>-1.5700940386878732</v>
      </c>
      <c r="H50" s="501">
        <f t="shared" si="86"/>
        <v>-2.1761091470085825</v>
      </c>
      <c r="I50" s="501">
        <f t="shared" si="86"/>
        <v>-2.8966604407692067</v>
      </c>
      <c r="J50" s="501">
        <f t="shared" si="86"/>
        <v>-3.6474363790794437</v>
      </c>
      <c r="K50" s="501">
        <f t="shared" si="86"/>
        <v>-4.428668782875782</v>
      </c>
      <c r="L50" s="501">
        <f t="shared" si="86"/>
        <v>-5.2302786293228039</v>
      </c>
      <c r="M50" s="501"/>
      <c r="N50" s="501"/>
      <c r="O50" s="496"/>
      <c r="P50" s="496"/>
      <c r="Q50" s="496"/>
      <c r="R50" s="496"/>
      <c r="S50" s="496"/>
      <c r="T50" s="496"/>
      <c r="U50" s="496"/>
      <c r="V50" s="35"/>
      <c r="W50" s="35"/>
      <c r="X50" s="35"/>
      <c r="Y50" s="35"/>
      <c r="Z50" s="35"/>
      <c r="AA50" s="35"/>
      <c r="AB50" s="35"/>
      <c r="AC50" s="5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</row>
    <row r="51" spans="1:70" s="36" customFormat="1" ht="15" hidden="1" customHeight="1" thickBot="1" x14ac:dyDescent="0.25">
      <c r="A51" s="473" t="s">
        <v>29</v>
      </c>
      <c r="B51" s="497">
        <f t="shared" ref="B51:K51" si="87">AVERAGE(B48,B50)</f>
        <v>-5.2000000000000006E-3</v>
      </c>
      <c r="C51" s="497">
        <f t="shared" si="87"/>
        <v>-5.8565000000000006E-2</v>
      </c>
      <c r="D51" s="497">
        <f t="shared" si="87"/>
        <v>-0.2030275</v>
      </c>
      <c r="E51" s="497">
        <f>AVERAGE(E48,E50)</f>
        <v>-0.47482500000000005</v>
      </c>
      <c r="F51" s="497">
        <f t="shared" si="87"/>
        <v>-0.86807500000000004</v>
      </c>
      <c r="G51" s="497">
        <f>AVERAGE(G48,G50)</f>
        <v>-1.3279595193439366</v>
      </c>
      <c r="H51" s="497">
        <f t="shared" si="87"/>
        <v>-1.873101592848228</v>
      </c>
      <c r="I51" s="497">
        <f t="shared" si="87"/>
        <v>-2.5363847938888946</v>
      </c>
      <c r="J51" s="497">
        <f t="shared" si="87"/>
        <v>-3.2720484099243254</v>
      </c>
      <c r="K51" s="497">
        <f t="shared" si="87"/>
        <v>-4.0380525809776131</v>
      </c>
      <c r="L51" s="497">
        <f>AVERAGE(L48,L50)</f>
        <v>-4.8294737060992929</v>
      </c>
      <c r="M51" s="497"/>
      <c r="N51" s="497"/>
      <c r="O51" s="496"/>
      <c r="P51" s="496"/>
      <c r="Q51" s="496"/>
      <c r="R51" s="496"/>
      <c r="S51" s="496"/>
      <c r="T51" s="496"/>
      <c r="U51" s="496"/>
      <c r="V51" s="35"/>
      <c r="W51" s="35"/>
      <c r="X51" s="35"/>
      <c r="Y51" s="35"/>
      <c r="Z51" s="35"/>
      <c r="AA51" s="35"/>
      <c r="AB51" s="35"/>
      <c r="AC51" s="5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</row>
    <row r="52" spans="1:70" s="36" customFormat="1" ht="15" hidden="1" customHeight="1" x14ac:dyDescent="0.2">
      <c r="A52" s="477"/>
      <c r="B52" s="500"/>
      <c r="C52" s="500"/>
      <c r="D52" s="500"/>
      <c r="E52" s="500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35"/>
      <c r="W52" s="35"/>
      <c r="X52" s="35"/>
      <c r="Y52" s="35"/>
      <c r="Z52" s="35"/>
      <c r="AA52" s="35"/>
      <c r="AB52" s="35"/>
      <c r="AC52" s="52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</row>
    <row r="53" spans="1:70" s="71" customFormat="1" ht="15" hidden="1" customHeight="1" x14ac:dyDescent="0.2">
      <c r="A53" s="485" t="s">
        <v>73</v>
      </c>
      <c r="B53" s="495">
        <f t="shared" ref="B53:L53" si="88">B23-B36-B45-B51</f>
        <v>0.75320000000000009</v>
      </c>
      <c r="C53" s="495">
        <f t="shared" si="88"/>
        <v>7.6829150000000013</v>
      </c>
      <c r="D53" s="495">
        <f>D23-D36-D45-D51</f>
        <v>20.397752500000003</v>
      </c>
      <c r="E53" s="495">
        <f t="shared" si="88"/>
        <v>37.541575000000002</v>
      </c>
      <c r="F53" s="495">
        <f t="shared" si="88"/>
        <v>56.197324999999999</v>
      </c>
      <c r="G53" s="495">
        <f t="shared" si="88"/>
        <v>68.676812840356348</v>
      </c>
      <c r="H53" s="495">
        <f t="shared" si="88"/>
        <v>78.485976972718447</v>
      </c>
      <c r="I53" s="495">
        <f t="shared" si="88"/>
        <v>88.271490245871775</v>
      </c>
      <c r="J53" s="495">
        <f t="shared" si="88"/>
        <v>90.546846162285803</v>
      </c>
      <c r="K53" s="495">
        <f t="shared" si="88"/>
        <v>86.249114317861114</v>
      </c>
      <c r="L53" s="495">
        <f t="shared" si="88"/>
        <v>81.920632817672555</v>
      </c>
      <c r="M53" s="495"/>
      <c r="N53" s="495"/>
      <c r="O53" s="495"/>
      <c r="P53" s="495"/>
      <c r="Q53" s="495"/>
      <c r="R53" s="495"/>
      <c r="S53" s="495"/>
      <c r="T53" s="495"/>
      <c r="U53" s="495"/>
      <c r="V53" s="110"/>
      <c r="W53" s="110"/>
      <c r="X53" s="110"/>
      <c r="Y53" s="110"/>
      <c r="Z53" s="110"/>
      <c r="AA53" s="110"/>
      <c r="AB53" s="110"/>
      <c r="AC53" s="52"/>
      <c r="AD53" s="110"/>
    </row>
    <row r="54" spans="1:70" s="36" customFormat="1" ht="15" hidden="1" customHeight="1" x14ac:dyDescent="0.2">
      <c r="A54" s="476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35"/>
      <c r="W54" s="35"/>
      <c r="X54" s="35"/>
      <c r="Y54" s="35"/>
      <c r="Z54" s="35"/>
      <c r="AA54" s="35"/>
      <c r="AB54" s="35"/>
      <c r="AC54" s="52"/>
      <c r="AD54" s="35"/>
    </row>
    <row r="55" spans="1:70" s="71" customFormat="1" ht="15" customHeight="1" x14ac:dyDescent="0.2">
      <c r="A55" s="485" t="s">
        <v>54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110"/>
      <c r="W55" s="69"/>
      <c r="X55" s="69"/>
      <c r="Y55" s="69"/>
      <c r="Z55" s="69"/>
      <c r="AA55" s="69"/>
      <c r="AB55" s="69"/>
      <c r="AC55" s="69"/>
      <c r="AD55" s="110"/>
    </row>
    <row r="56" spans="1:70" s="36" customFormat="1" ht="15" customHeight="1" x14ac:dyDescent="0.2">
      <c r="A56" s="473" t="s">
        <v>70</v>
      </c>
      <c r="B56" s="78">
        <f>(+B34-B141)*'Assumptions (Inputs)'!$E$31/'Assumptions (Inputs)'!$E$30</f>
        <v>0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f>SUM(B56:AB56)</f>
        <v>0</v>
      </c>
      <c r="AD56" s="35"/>
    </row>
    <row r="57" spans="1:70" s="36" customFormat="1" ht="15" customHeight="1" x14ac:dyDescent="0.2">
      <c r="A57" s="473" t="s">
        <v>53</v>
      </c>
      <c r="B57" s="52">
        <f>B34</f>
        <v>0.16</v>
      </c>
      <c r="C57" s="52">
        <f t="shared" ref="C57:N57" si="89">C34</f>
        <v>1.482</v>
      </c>
      <c r="D57" s="52">
        <f t="shared" si="89"/>
        <v>2.9630000000000001</v>
      </c>
      <c r="E57" s="52">
        <f t="shared" si="89"/>
        <v>5.4</v>
      </c>
      <c r="F57" s="52">
        <f t="shared" si="89"/>
        <v>7.48</v>
      </c>
      <c r="G57" s="52">
        <f t="shared" si="89"/>
        <v>8.9518449028903575</v>
      </c>
      <c r="H57" s="52">
        <f t="shared" si="89"/>
        <v>10.712125358780144</v>
      </c>
      <c r="I57" s="52">
        <f t="shared" si="89"/>
        <v>12.370220519394222</v>
      </c>
      <c r="J57" s="52">
        <f t="shared" si="89"/>
        <v>12.738703050926723</v>
      </c>
      <c r="K57" s="52">
        <f t="shared" si="89"/>
        <v>13.118240058405199</v>
      </c>
      <c r="L57" s="52">
        <f t="shared" si="89"/>
        <v>13.349163176108028</v>
      </c>
      <c r="M57" s="52">
        <f t="shared" si="89"/>
        <v>12.027163176108028</v>
      </c>
      <c r="N57" s="52">
        <f t="shared" si="89"/>
        <v>10.546163176108028</v>
      </c>
      <c r="O57" s="52">
        <f t="shared" ref="O57:V57" si="90">O34</f>
        <v>8.1091631761080283</v>
      </c>
      <c r="P57" s="52">
        <f t="shared" ref="P57:U57" si="91">P34</f>
        <v>6.0291631761080291</v>
      </c>
      <c r="Q57" s="52">
        <f t="shared" si="91"/>
        <v>4.557318273217672</v>
      </c>
      <c r="R57" s="52">
        <f t="shared" si="91"/>
        <v>2.7970378173278863</v>
      </c>
      <c r="S57" s="52">
        <f t="shared" si="91"/>
        <v>1.1389426567138079</v>
      </c>
      <c r="T57" s="52">
        <f t="shared" si="91"/>
        <v>0.77046012518130658</v>
      </c>
      <c r="U57" s="52">
        <f t="shared" si="91"/>
        <v>0.39092311770283045</v>
      </c>
      <c r="V57" s="52">
        <f t="shared" si="90"/>
        <v>0</v>
      </c>
      <c r="W57" s="52">
        <f>W34</f>
        <v>0</v>
      </c>
      <c r="X57" s="52">
        <f t="shared" ref="X57:AB57" si="92">X34</f>
        <v>0</v>
      </c>
      <c r="Y57" s="52">
        <f t="shared" si="92"/>
        <v>0</v>
      </c>
      <c r="Z57" s="52">
        <f t="shared" si="92"/>
        <v>0</v>
      </c>
      <c r="AA57" s="52">
        <f t="shared" si="92"/>
        <v>0</v>
      </c>
      <c r="AB57" s="52">
        <f t="shared" si="92"/>
        <v>0</v>
      </c>
      <c r="AC57" s="52">
        <f>SUM(B57:AB57)</f>
        <v>135.09163176108029</v>
      </c>
      <c r="AD57" s="35"/>
    </row>
    <row r="58" spans="1:70" s="36" customFormat="1" ht="15" customHeight="1" x14ac:dyDescent="0.2">
      <c r="A58" s="473" t="s">
        <v>65</v>
      </c>
      <c r="B58" s="75">
        <v>0</v>
      </c>
      <c r="C58" s="75">
        <v>0</v>
      </c>
      <c r="D58" s="75">
        <v>0</v>
      </c>
      <c r="E58" s="75">
        <v>0</v>
      </c>
      <c r="F58" s="75">
        <v>0</v>
      </c>
      <c r="G58" s="75">
        <v>0</v>
      </c>
      <c r="H58" s="75">
        <v>0</v>
      </c>
      <c r="I58" s="75">
        <v>0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5">
        <v>0</v>
      </c>
      <c r="Q58" s="75">
        <v>0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52">
        <f>SUM(B58:AB58)</f>
        <v>0</v>
      </c>
      <c r="AD58" s="35"/>
    </row>
    <row r="59" spans="1:70" s="36" customFormat="1" ht="15" customHeight="1" thickBot="1" x14ac:dyDescent="0.25">
      <c r="A59" s="473" t="s">
        <v>100</v>
      </c>
      <c r="B59" s="55">
        <f t="shared" ref="B59:L59" si="93">SUM(B56:B58)</f>
        <v>0.16</v>
      </c>
      <c r="C59" s="55">
        <f t="shared" si="93"/>
        <v>1.482</v>
      </c>
      <c r="D59" s="55">
        <f t="shared" si="93"/>
        <v>2.9630000000000001</v>
      </c>
      <c r="E59" s="55">
        <f t="shared" si="93"/>
        <v>5.4</v>
      </c>
      <c r="F59" s="55">
        <f t="shared" si="93"/>
        <v>7.48</v>
      </c>
      <c r="G59" s="55">
        <f t="shared" si="93"/>
        <v>8.9518449028903575</v>
      </c>
      <c r="H59" s="55">
        <f t="shared" si="93"/>
        <v>10.712125358780144</v>
      </c>
      <c r="I59" s="55">
        <f t="shared" si="93"/>
        <v>12.370220519394222</v>
      </c>
      <c r="J59" s="55">
        <f t="shared" si="93"/>
        <v>12.738703050926723</v>
      </c>
      <c r="K59" s="55">
        <f t="shared" si="93"/>
        <v>13.118240058405199</v>
      </c>
      <c r="L59" s="55">
        <f t="shared" si="93"/>
        <v>13.349163176108028</v>
      </c>
      <c r="M59" s="55">
        <f t="shared" ref="M59:N59" si="94">SUM(M56:M58)</f>
        <v>12.027163176108028</v>
      </c>
      <c r="N59" s="55">
        <f t="shared" si="94"/>
        <v>10.546163176108028</v>
      </c>
      <c r="O59" s="55">
        <f t="shared" ref="O59:AB59" si="95">SUM(O56:O58)</f>
        <v>8.1091631761080283</v>
      </c>
      <c r="P59" s="55">
        <f t="shared" ref="P59:U59" si="96">SUM(P56:P58)</f>
        <v>6.0291631761080291</v>
      </c>
      <c r="Q59" s="55">
        <f t="shared" si="96"/>
        <v>4.557318273217672</v>
      </c>
      <c r="R59" s="55">
        <f t="shared" si="96"/>
        <v>2.7970378173278863</v>
      </c>
      <c r="S59" s="55">
        <f t="shared" si="96"/>
        <v>1.1389426567138079</v>
      </c>
      <c r="T59" s="55">
        <f t="shared" si="96"/>
        <v>0.77046012518130658</v>
      </c>
      <c r="U59" s="55">
        <f t="shared" si="96"/>
        <v>0.39092311770283045</v>
      </c>
      <c r="V59" s="55">
        <f t="shared" si="95"/>
        <v>0</v>
      </c>
      <c r="W59" s="55">
        <f t="shared" si="95"/>
        <v>0</v>
      </c>
      <c r="X59" s="55">
        <f t="shared" si="95"/>
        <v>0</v>
      </c>
      <c r="Y59" s="55">
        <f t="shared" si="95"/>
        <v>0</v>
      </c>
      <c r="Z59" s="55">
        <f t="shared" si="95"/>
        <v>0</v>
      </c>
      <c r="AA59" s="55">
        <f t="shared" si="95"/>
        <v>0</v>
      </c>
      <c r="AB59" s="55">
        <f t="shared" si="95"/>
        <v>0</v>
      </c>
      <c r="AC59" s="52">
        <f>SUM(AC56:AC58)</f>
        <v>135.09163176108029</v>
      </c>
      <c r="AD59" s="35"/>
    </row>
    <row r="60" spans="1:70" s="36" customFormat="1" ht="15" customHeight="1" thickTop="1" x14ac:dyDescent="0.2">
      <c r="A60" s="477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35"/>
      <c r="W60" s="35"/>
      <c r="X60" s="35"/>
      <c r="Y60" s="35"/>
      <c r="Z60" s="35"/>
      <c r="AA60" s="35"/>
      <c r="AB60" s="35"/>
      <c r="AC60" s="52"/>
      <c r="AD60" s="35"/>
    </row>
    <row r="61" spans="1:70" s="36" customFormat="1" ht="15" customHeight="1" x14ac:dyDescent="0.2">
      <c r="A61" s="485" t="s">
        <v>45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35"/>
      <c r="W61" s="35"/>
      <c r="X61" s="35"/>
      <c r="Y61" s="35"/>
      <c r="Z61" s="35"/>
      <c r="AA61" s="35"/>
      <c r="AB61" s="35"/>
      <c r="AC61" s="72"/>
      <c r="AD61" s="35"/>
    </row>
    <row r="62" spans="1:70" s="36" customFormat="1" ht="15" customHeight="1" x14ac:dyDescent="0.2">
      <c r="A62" s="473" t="s">
        <v>367</v>
      </c>
      <c r="B62" s="72">
        <f>B39</f>
        <v>0.43754400000000016</v>
      </c>
      <c r="C62" s="72">
        <f t="shared" ref="C62:N62" si="97">C39</f>
        <v>4.4416793000000014</v>
      </c>
      <c r="D62" s="72">
        <f t="shared" si="97"/>
        <v>11.607981550000003</v>
      </c>
      <c r="E62" s="72">
        <f t="shared" si="97"/>
        <v>20.971727000000005</v>
      </c>
      <c r="F62" s="72">
        <f t="shared" si="97"/>
        <v>37.413783000000002</v>
      </c>
      <c r="G62" s="72">
        <f t="shared" si="97"/>
        <v>44.462465903736685</v>
      </c>
      <c r="H62" s="72">
        <f t="shared" si="97"/>
        <v>49.136800636076835</v>
      </c>
      <c r="I62" s="72">
        <f t="shared" si="97"/>
        <v>53.236551455015814</v>
      </c>
      <c r="J62" s="72">
        <f t="shared" si="97"/>
        <v>51.447977397593611</v>
      </c>
      <c r="K62" s="72">
        <f t="shared" si="97"/>
        <v>44.66144446488488</v>
      </c>
      <c r="L62" s="72">
        <f t="shared" si="97"/>
        <v>37.732341692673714</v>
      </c>
      <c r="M62" s="72">
        <f t="shared" si="97"/>
        <v>29.804543444476874</v>
      </c>
      <c r="N62" s="72">
        <f t="shared" si="97"/>
        <v>21.468214022603483</v>
      </c>
      <c r="O62" s="72">
        <f t="shared" ref="O62:V62" si="98">O39</f>
        <v>14.578802000730096</v>
      </c>
      <c r="P62" s="72">
        <f t="shared" ref="P62:U62" si="99">P39</f>
        <v>9.3575180788567067</v>
      </c>
      <c r="Q62" s="72">
        <f t="shared" si="99"/>
        <v>5.447930479620724</v>
      </c>
      <c r="R62" s="72">
        <f t="shared" si="99"/>
        <v>2.7319667753822467</v>
      </c>
      <c r="S62" s="72">
        <f t="shared" si="99"/>
        <v>1.2784091863186526</v>
      </c>
      <c r="T62" s="72">
        <f t="shared" si="99"/>
        <v>0.57326673896479352</v>
      </c>
      <c r="U62" s="72">
        <f t="shared" si="99"/>
        <v>0.14436790736766941</v>
      </c>
      <c r="V62" s="72">
        <f t="shared" si="98"/>
        <v>0</v>
      </c>
      <c r="W62" s="72">
        <f>W39</f>
        <v>0</v>
      </c>
      <c r="X62" s="72">
        <f t="shared" ref="X62:AB62" si="100">X39</f>
        <v>0</v>
      </c>
      <c r="Y62" s="72">
        <f t="shared" si="100"/>
        <v>0</v>
      </c>
      <c r="Z62" s="72">
        <f t="shared" si="100"/>
        <v>0</v>
      </c>
      <c r="AA62" s="72">
        <f t="shared" si="100"/>
        <v>0</v>
      </c>
      <c r="AB62" s="72">
        <f t="shared" si="100"/>
        <v>0</v>
      </c>
      <c r="AC62" s="52">
        <f>SUM(B62:AB62)</f>
        <v>440.93531503430273</v>
      </c>
      <c r="AD62" s="35"/>
    </row>
    <row r="63" spans="1:70" ht="15" customHeight="1" x14ac:dyDescent="0.2">
      <c r="A63" s="473" t="s">
        <v>46</v>
      </c>
      <c r="B63" s="346">
        <f>'Capital Structure'!E16</f>
        <v>9.98E-2</v>
      </c>
      <c r="C63" s="346">
        <f>'Capital Structure'!E16</f>
        <v>9.98E-2</v>
      </c>
      <c r="D63" s="346">
        <f>'Capital Structure'!K16</f>
        <v>9.7000000000000003E-2</v>
      </c>
      <c r="E63" s="346">
        <f>'Capital Structure'!Q16</f>
        <v>9.6100000000000005E-2</v>
      </c>
      <c r="F63" s="346">
        <f>'Capital Structure'!W16</f>
        <v>9.5899999999999999E-2</v>
      </c>
      <c r="G63" s="346">
        <f>'Capital Structure'!AC16</f>
        <v>9.5200000000000007E-2</v>
      </c>
      <c r="H63" s="346">
        <f t="shared" ref="H63:O63" si="101">G63</f>
        <v>9.5200000000000007E-2</v>
      </c>
      <c r="I63" s="346">
        <f t="shared" si="101"/>
        <v>9.5200000000000007E-2</v>
      </c>
      <c r="J63" s="346">
        <f t="shared" si="101"/>
        <v>9.5200000000000007E-2</v>
      </c>
      <c r="K63" s="346">
        <f t="shared" si="101"/>
        <v>9.5200000000000007E-2</v>
      </c>
      <c r="L63" s="346">
        <f t="shared" si="101"/>
        <v>9.5200000000000007E-2</v>
      </c>
      <c r="M63" s="346">
        <f t="shared" si="101"/>
        <v>9.5200000000000007E-2</v>
      </c>
      <c r="N63" s="346">
        <f t="shared" si="101"/>
        <v>9.5200000000000007E-2</v>
      </c>
      <c r="O63" s="346">
        <f t="shared" si="101"/>
        <v>9.5200000000000007E-2</v>
      </c>
      <c r="P63" s="346">
        <f t="shared" ref="P63" si="102">O63</f>
        <v>9.5200000000000007E-2</v>
      </c>
      <c r="Q63" s="346">
        <f t="shared" ref="Q63" si="103">P63</f>
        <v>9.5200000000000007E-2</v>
      </c>
      <c r="R63" s="346">
        <f t="shared" ref="R63" si="104">Q63</f>
        <v>9.5200000000000007E-2</v>
      </c>
      <c r="S63" s="346">
        <f t="shared" ref="S63" si="105">R63</f>
        <v>9.5200000000000007E-2</v>
      </c>
      <c r="T63" s="346">
        <f t="shared" ref="T63" si="106">S63</f>
        <v>9.5200000000000007E-2</v>
      </c>
      <c r="U63" s="346">
        <f t="shared" ref="U63" si="107">T63</f>
        <v>9.5200000000000007E-2</v>
      </c>
      <c r="V63" s="346">
        <f>O63</f>
        <v>9.5200000000000007E-2</v>
      </c>
      <c r="W63" s="346">
        <f t="shared" ref="W63:AB63" si="108">P63</f>
        <v>9.5200000000000007E-2</v>
      </c>
      <c r="X63" s="346">
        <f t="shared" si="108"/>
        <v>9.5200000000000007E-2</v>
      </c>
      <c r="Y63" s="346">
        <f t="shared" si="108"/>
        <v>9.5200000000000007E-2</v>
      </c>
      <c r="Z63" s="346">
        <f t="shared" si="108"/>
        <v>9.5200000000000007E-2</v>
      </c>
      <c r="AA63" s="346">
        <f t="shared" si="108"/>
        <v>9.5200000000000007E-2</v>
      </c>
      <c r="AB63" s="346">
        <f t="shared" si="108"/>
        <v>9.5200000000000007E-2</v>
      </c>
      <c r="AC63" s="52"/>
    </row>
    <row r="64" spans="1:70" s="36" customFormat="1" ht="15" customHeight="1" x14ac:dyDescent="0.2">
      <c r="A64" s="473" t="s">
        <v>47</v>
      </c>
      <c r="B64" s="72">
        <f t="shared" ref="B64:E64" si="109">+B62*B63</f>
        <v>4.3666891200000016E-2</v>
      </c>
      <c r="C64" s="72">
        <f t="shared" si="109"/>
        <v>0.44327959414000012</v>
      </c>
      <c r="D64" s="72">
        <f t="shared" si="109"/>
        <v>1.1259742103500003</v>
      </c>
      <c r="E64" s="72">
        <f t="shared" si="109"/>
        <v>2.0153829647000006</v>
      </c>
      <c r="F64" s="72">
        <f>+F62*F63</f>
        <v>3.5879817897000001</v>
      </c>
      <c r="G64" s="72">
        <f>+G62*G63</f>
        <v>4.2328267540357327</v>
      </c>
      <c r="H64" s="72">
        <f t="shared" ref="H64:L64" si="110">+H62*H63</f>
        <v>4.6778234205545148</v>
      </c>
      <c r="I64" s="72">
        <f t="shared" si="110"/>
        <v>5.0681196985175054</v>
      </c>
      <c r="J64" s="72">
        <f t="shared" si="110"/>
        <v>4.8978474482509124</v>
      </c>
      <c r="K64" s="72">
        <f t="shared" si="110"/>
        <v>4.2517695130570408</v>
      </c>
      <c r="L64" s="72">
        <f t="shared" si="110"/>
        <v>3.5921189291425377</v>
      </c>
      <c r="M64" s="72">
        <f t="shared" ref="M64:N64" si="111">+M62*M63</f>
        <v>2.8373925359141987</v>
      </c>
      <c r="N64" s="72">
        <f t="shared" si="111"/>
        <v>2.0437739749518515</v>
      </c>
      <c r="O64" s="72">
        <f t="shared" ref="O64:Z64" si="112">+O62*O63</f>
        <v>1.3879019504695054</v>
      </c>
      <c r="P64" s="72">
        <f t="shared" ref="P64:U64" si="113">+P62*P63</f>
        <v>0.89083572110715858</v>
      </c>
      <c r="Q64" s="72">
        <f t="shared" si="113"/>
        <v>0.51864298165989298</v>
      </c>
      <c r="R64" s="72">
        <f>+R62*R63</f>
        <v>0.26008323701638991</v>
      </c>
      <c r="S64" s="72">
        <f t="shared" si="113"/>
        <v>0.12170455453753574</v>
      </c>
      <c r="T64" s="72">
        <f t="shared" si="113"/>
        <v>5.457499354944835E-2</v>
      </c>
      <c r="U64" s="72">
        <f t="shared" si="113"/>
        <v>1.3743824781402129E-2</v>
      </c>
      <c r="V64" s="72">
        <f t="shared" si="112"/>
        <v>0</v>
      </c>
      <c r="W64" s="72">
        <f t="shared" si="112"/>
        <v>0</v>
      </c>
      <c r="X64" s="72">
        <f t="shared" si="112"/>
        <v>0</v>
      </c>
      <c r="Y64" s="72">
        <f t="shared" si="112"/>
        <v>0</v>
      </c>
      <c r="Z64" s="72">
        <f t="shared" si="112"/>
        <v>0</v>
      </c>
      <c r="AA64" s="72">
        <f>+AA62*AA63</f>
        <v>0</v>
      </c>
      <c r="AB64" s="72">
        <f>+AB62*AB63</f>
        <v>0</v>
      </c>
      <c r="AC64" s="72"/>
      <c r="AD64" s="35"/>
    </row>
    <row r="65" spans="1:38" s="36" customFormat="1" ht="15" customHeight="1" x14ac:dyDescent="0.2">
      <c r="A65" s="473" t="s">
        <v>292</v>
      </c>
      <c r="B65" s="65">
        <f>B59</f>
        <v>0.16</v>
      </c>
      <c r="C65" s="65">
        <f t="shared" ref="C65:L65" si="114">C59</f>
        <v>1.482</v>
      </c>
      <c r="D65" s="65">
        <f t="shared" si="114"/>
        <v>2.9630000000000001</v>
      </c>
      <c r="E65" s="65">
        <f t="shared" si="114"/>
        <v>5.4</v>
      </c>
      <c r="F65" s="65">
        <f t="shared" si="114"/>
        <v>7.48</v>
      </c>
      <c r="G65" s="65">
        <f>G59</f>
        <v>8.9518449028903575</v>
      </c>
      <c r="H65" s="65">
        <f t="shared" si="114"/>
        <v>10.712125358780144</v>
      </c>
      <c r="I65" s="65">
        <f t="shared" si="114"/>
        <v>12.370220519394222</v>
      </c>
      <c r="J65" s="65">
        <f t="shared" si="114"/>
        <v>12.738703050926723</v>
      </c>
      <c r="K65" s="65">
        <f t="shared" si="114"/>
        <v>13.118240058405199</v>
      </c>
      <c r="L65" s="65">
        <f t="shared" si="114"/>
        <v>13.349163176108028</v>
      </c>
      <c r="M65" s="65">
        <f t="shared" ref="M65:N65" si="115">M59</f>
        <v>12.027163176108028</v>
      </c>
      <c r="N65" s="65">
        <f t="shared" si="115"/>
        <v>10.546163176108028</v>
      </c>
      <c r="O65" s="65">
        <f>O59</f>
        <v>8.1091631761080283</v>
      </c>
      <c r="P65" s="65">
        <f t="shared" ref="P65:U65" si="116">P59</f>
        <v>6.0291631761080291</v>
      </c>
      <c r="Q65" s="65">
        <f t="shared" si="116"/>
        <v>4.557318273217672</v>
      </c>
      <c r="R65" s="65">
        <f t="shared" si="116"/>
        <v>2.7970378173278863</v>
      </c>
      <c r="S65" s="65">
        <f t="shared" si="116"/>
        <v>1.1389426567138079</v>
      </c>
      <c r="T65" s="65">
        <f t="shared" si="116"/>
        <v>0.77046012518130658</v>
      </c>
      <c r="U65" s="65">
        <f t="shared" si="116"/>
        <v>0.39092311770283045</v>
      </c>
      <c r="V65" s="65">
        <f>V59</f>
        <v>0</v>
      </c>
      <c r="W65" s="65">
        <f>W59</f>
        <v>0</v>
      </c>
      <c r="X65" s="65">
        <f t="shared" ref="X65:AA65" si="117">X59</f>
        <v>0</v>
      </c>
      <c r="Y65" s="65">
        <f t="shared" si="117"/>
        <v>0</v>
      </c>
      <c r="Z65" s="65">
        <f t="shared" si="117"/>
        <v>0</v>
      </c>
      <c r="AA65" s="65">
        <f t="shared" si="117"/>
        <v>0</v>
      </c>
      <c r="AB65" s="65">
        <f>AB59</f>
        <v>0</v>
      </c>
      <c r="AC65" s="84">
        <f>SUM(B65:AB65)</f>
        <v>135.09163176108029</v>
      </c>
      <c r="AD65" s="35"/>
    </row>
    <row r="66" spans="1:38" s="36" customFormat="1" ht="15" customHeight="1" x14ac:dyDescent="0.2">
      <c r="A66" s="473" t="s">
        <v>49</v>
      </c>
      <c r="B66" s="72">
        <f>SUM(B64:B65)</f>
        <v>0.20366689120000003</v>
      </c>
      <c r="C66" s="72">
        <f t="shared" ref="C66:L66" si="118">SUM(C64:C65)</f>
        <v>1.9252795941400001</v>
      </c>
      <c r="D66" s="72">
        <f t="shared" si="118"/>
        <v>4.0889742103500009</v>
      </c>
      <c r="E66" s="72">
        <f t="shared" si="118"/>
        <v>7.4153829647000009</v>
      </c>
      <c r="F66" s="72">
        <f t="shared" si="118"/>
        <v>11.067981789700001</v>
      </c>
      <c r="G66" s="72">
        <f>SUM(G64:G65)</f>
        <v>13.18467165692609</v>
      </c>
      <c r="H66" s="72">
        <f t="shared" si="118"/>
        <v>15.389948779334659</v>
      </c>
      <c r="I66" s="72">
        <f t="shared" si="118"/>
        <v>17.438340217911726</v>
      </c>
      <c r="J66" s="72">
        <f t="shared" si="118"/>
        <v>17.636550499177638</v>
      </c>
      <c r="K66" s="72">
        <f t="shared" si="118"/>
        <v>17.370009571462241</v>
      </c>
      <c r="L66" s="72">
        <f t="shared" si="118"/>
        <v>16.941282105250565</v>
      </c>
      <c r="M66" s="72">
        <f t="shared" ref="M66:N66" si="119">SUM(M64:M65)</f>
        <v>14.864555712022227</v>
      </c>
      <c r="N66" s="72">
        <f t="shared" si="119"/>
        <v>12.589937151059878</v>
      </c>
      <c r="O66" s="72">
        <f t="shared" ref="O66:V66" si="120">SUM(O64:O65)</f>
        <v>9.4970651265775334</v>
      </c>
      <c r="P66" s="72">
        <f t="shared" ref="P66:U66" si="121">SUM(P64:P65)</f>
        <v>6.919998897215188</v>
      </c>
      <c r="Q66" s="72">
        <f t="shared" si="121"/>
        <v>5.0759612548775648</v>
      </c>
      <c r="R66" s="72">
        <f t="shared" si="121"/>
        <v>3.0571210543442762</v>
      </c>
      <c r="S66" s="72">
        <f t="shared" si="121"/>
        <v>1.2606472112513436</v>
      </c>
      <c r="T66" s="72">
        <f t="shared" si="121"/>
        <v>0.82503511873075497</v>
      </c>
      <c r="U66" s="72">
        <f t="shared" si="121"/>
        <v>0.40466694248423257</v>
      </c>
      <c r="V66" s="72">
        <f t="shared" si="120"/>
        <v>0</v>
      </c>
      <c r="W66" s="72">
        <f>SUM(W64:W65)</f>
        <v>0</v>
      </c>
      <c r="X66" s="72">
        <f t="shared" ref="X66:AA66" si="122">SUM(X64:X65)</f>
        <v>0</v>
      </c>
      <c r="Y66" s="72">
        <f t="shared" si="122"/>
        <v>0</v>
      </c>
      <c r="Z66" s="72">
        <f t="shared" si="122"/>
        <v>0</v>
      </c>
      <c r="AA66" s="72">
        <f t="shared" si="122"/>
        <v>0</v>
      </c>
      <c r="AB66" s="72">
        <f>SUM(AB64:AB65)</f>
        <v>0</v>
      </c>
      <c r="AC66" s="72"/>
      <c r="AD66" s="35"/>
    </row>
    <row r="67" spans="1:38" s="82" customFormat="1" ht="15" customHeight="1" x14ac:dyDescent="0.2">
      <c r="A67" s="480" t="s">
        <v>99</v>
      </c>
      <c r="B67" s="211">
        <f>'Assumptions (Inputs)'!$E$38</f>
        <v>1.0353574571620852</v>
      </c>
      <c r="C67" s="211">
        <f>'Assumptions (Inputs)'!$E$38</f>
        <v>1.0353574571620852</v>
      </c>
      <c r="D67" s="211">
        <f>'Assumptions (Inputs)'!$E$38</f>
        <v>1.0353574571620852</v>
      </c>
      <c r="E67" s="211">
        <f>'Assumptions (Inputs)'!$E$38</f>
        <v>1.0353574571620852</v>
      </c>
      <c r="F67" s="211">
        <f>'Assumptions (Inputs)'!$E$38</f>
        <v>1.0353574571620852</v>
      </c>
      <c r="G67" s="211">
        <f>'Assumptions (Inputs)'!$E$38</f>
        <v>1.0353574571620852</v>
      </c>
      <c r="H67" s="211">
        <f>'Assumptions (Inputs)'!$E$38</f>
        <v>1.0353574571620852</v>
      </c>
      <c r="I67" s="211">
        <f>'Assumptions (Inputs)'!$E$38</f>
        <v>1.0353574571620852</v>
      </c>
      <c r="J67" s="211">
        <f>'Assumptions (Inputs)'!$E$38</f>
        <v>1.0353574571620852</v>
      </c>
      <c r="K67" s="211">
        <f>'Assumptions (Inputs)'!$E$38</f>
        <v>1.0353574571620852</v>
      </c>
      <c r="L67" s="211">
        <f>'Assumptions (Inputs)'!$E$38</f>
        <v>1.0353574571620852</v>
      </c>
      <c r="M67" s="211">
        <f>'Assumptions (Inputs)'!$E$38</f>
        <v>1.0353574571620852</v>
      </c>
      <c r="N67" s="211">
        <f>'Assumptions (Inputs)'!$E$38</f>
        <v>1.0353574571620852</v>
      </c>
      <c r="O67" s="211">
        <f>'Assumptions (Inputs)'!$E$38</f>
        <v>1.0353574571620852</v>
      </c>
      <c r="P67" s="211">
        <f>'Assumptions (Inputs)'!$E$38</f>
        <v>1.0353574571620852</v>
      </c>
      <c r="Q67" s="211">
        <f>'Assumptions (Inputs)'!$E$38</f>
        <v>1.0353574571620852</v>
      </c>
      <c r="R67" s="211">
        <f>'Assumptions (Inputs)'!$E$38</f>
        <v>1.0353574571620852</v>
      </c>
      <c r="S67" s="211">
        <f>'Assumptions (Inputs)'!$E$38</f>
        <v>1.0353574571620852</v>
      </c>
      <c r="T67" s="211">
        <f>'Assumptions (Inputs)'!$E$38</f>
        <v>1.0353574571620852</v>
      </c>
      <c r="U67" s="211">
        <f>'Assumptions (Inputs)'!$E$38</f>
        <v>1.0353574571620852</v>
      </c>
      <c r="V67" s="211">
        <f>'Assumptions (Inputs)'!$E$38</f>
        <v>1.0353574571620852</v>
      </c>
      <c r="W67" s="211">
        <f>'Assumptions (Inputs)'!$E$38</f>
        <v>1.0353574571620852</v>
      </c>
      <c r="X67" s="211">
        <f>'Assumptions (Inputs)'!$E$38</f>
        <v>1.0353574571620852</v>
      </c>
      <c r="Y67" s="211">
        <f>'Assumptions (Inputs)'!$E$38</f>
        <v>1.0353574571620852</v>
      </c>
      <c r="Z67" s="211">
        <f>'Assumptions (Inputs)'!$E$38</f>
        <v>1.0353574571620852</v>
      </c>
      <c r="AA67" s="211">
        <f>'Assumptions (Inputs)'!$E$38</f>
        <v>1.0353574571620852</v>
      </c>
      <c r="AB67" s="211">
        <f>'Assumptions (Inputs)'!$E$38</f>
        <v>1.0353574571620852</v>
      </c>
      <c r="AC67" s="72"/>
      <c r="AD67" s="94"/>
    </row>
    <row r="68" spans="1:38" s="71" customFormat="1" ht="15" customHeight="1" thickBot="1" x14ac:dyDescent="0.25">
      <c r="A68" s="483" t="s">
        <v>50</v>
      </c>
      <c r="B68" s="116">
        <f>B66*B67</f>
        <v>0.21086803458093908</v>
      </c>
      <c r="C68" s="116">
        <f t="shared" ref="C68:L68" si="123">C66*C67</f>
        <v>1.9933525849148419</v>
      </c>
      <c r="D68" s="116">
        <f t="shared" si="123"/>
        <v>4.233549940829322</v>
      </c>
      <c r="E68" s="116">
        <f t="shared" si="123"/>
        <v>7.6775720502148372</v>
      </c>
      <c r="F68" s="116">
        <f t="shared" si="123"/>
        <v>11.459317481700058</v>
      </c>
      <c r="G68" s="116">
        <f>G66*G67</f>
        <v>13.650848120232013</v>
      </c>
      <c r="H68" s="116">
        <f t="shared" si="123"/>
        <v>15.934098234026669</v>
      </c>
      <c r="I68" s="116">
        <f t="shared" si="123"/>
        <v>18.054915585144407</v>
      </c>
      <c r="J68" s="116">
        <f t="shared" si="123"/>
        <v>18.260134077939263</v>
      </c>
      <c r="K68" s="116">
        <f t="shared" si="123"/>
        <v>17.984168940790227</v>
      </c>
      <c r="L68" s="116">
        <f t="shared" si="123"/>
        <v>17.540282761557762</v>
      </c>
      <c r="M68" s="116">
        <f t="shared" ref="M68:N68" si="124">M66*M67</f>
        <v>15.390128603843481</v>
      </c>
      <c r="N68" s="116">
        <f t="shared" si="124"/>
        <v>13.035085314551823</v>
      </c>
      <c r="O68" s="116">
        <f t="shared" ref="O68:V68" si="125">O66*O67</f>
        <v>9.832857199956031</v>
      </c>
      <c r="P68" s="116">
        <f t="shared" ref="P68:U68" si="126">P66*P67</f>
        <v>7.1646724617851509</v>
      </c>
      <c r="Q68" s="116">
        <f t="shared" si="126"/>
        <v>5.2554343375033019</v>
      </c>
      <c r="R68" s="116">
        <f t="shared" si="126"/>
        <v>3.1652130810625625</v>
      </c>
      <c r="S68" s="116">
        <f t="shared" si="126"/>
        <v>1.3052204910196652</v>
      </c>
      <c r="T68" s="116">
        <f t="shared" si="126"/>
        <v>0.85420626259849353</v>
      </c>
      <c r="U68" s="116">
        <f t="shared" si="126"/>
        <v>0.41897493656803081</v>
      </c>
      <c r="V68" s="116">
        <f t="shared" si="125"/>
        <v>0</v>
      </c>
      <c r="W68" s="116">
        <f>W66*W67</f>
        <v>0</v>
      </c>
      <c r="X68" s="116">
        <f t="shared" ref="X68:AA68" si="127">X66*X67</f>
        <v>0</v>
      </c>
      <c r="Y68" s="116">
        <f t="shared" si="127"/>
        <v>0</v>
      </c>
      <c r="Z68" s="116">
        <f t="shared" si="127"/>
        <v>0</v>
      </c>
      <c r="AA68" s="116">
        <f t="shared" si="127"/>
        <v>0</v>
      </c>
      <c r="AB68" s="116">
        <f>AB66*AB67</f>
        <v>0</v>
      </c>
      <c r="AC68" s="304">
        <f>SUM(B68:AB68)</f>
        <v>183.4209005008189</v>
      </c>
      <c r="AD68" s="110"/>
    </row>
    <row r="69" spans="1:38" s="36" customFormat="1" ht="15" customHeight="1" thickTop="1" x14ac:dyDescent="0.2">
      <c r="A69" s="476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35"/>
      <c r="W69" s="35"/>
      <c r="X69" s="35"/>
      <c r="Y69" s="35"/>
      <c r="Z69" s="35"/>
      <c r="AA69" s="35"/>
      <c r="AB69" s="35"/>
      <c r="AC69" s="53"/>
      <c r="AD69" s="35"/>
    </row>
    <row r="70" spans="1:38" s="36" customFormat="1" ht="15" customHeight="1" x14ac:dyDescent="0.2">
      <c r="A70" s="476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35"/>
      <c r="W70" s="35"/>
      <c r="X70" s="35"/>
      <c r="Y70" s="35"/>
      <c r="Z70" s="35"/>
      <c r="AA70" s="35"/>
      <c r="AB70" s="35"/>
      <c r="AC70" s="53"/>
      <c r="AD70" s="35"/>
    </row>
    <row r="71" spans="1:38" s="36" customFormat="1" ht="15" hidden="1" customHeight="1" x14ac:dyDescent="0.2">
      <c r="A71" s="488" t="s">
        <v>36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35"/>
      <c r="W71" s="35"/>
      <c r="X71" s="35"/>
      <c r="Y71" s="35"/>
      <c r="Z71" s="35"/>
      <c r="AA71" s="35"/>
      <c r="AB71" s="35"/>
      <c r="AC71" s="53"/>
      <c r="AD71" s="35"/>
    </row>
    <row r="72" spans="1:38" s="36" customFormat="1" ht="15" hidden="1" customHeight="1" x14ac:dyDescent="0.2">
      <c r="A72" s="481"/>
      <c r="B72" s="84"/>
      <c r="C72" s="84"/>
      <c r="D72" s="84"/>
      <c r="E72" s="84"/>
      <c r="F72" s="94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35"/>
      <c r="W72" s="35"/>
      <c r="X72" s="35"/>
      <c r="Y72" s="35"/>
      <c r="Z72" s="35"/>
      <c r="AA72" s="35"/>
      <c r="AB72" s="35"/>
      <c r="AC72" s="52"/>
      <c r="AD72" s="35"/>
    </row>
    <row r="73" spans="1:38" s="36" customFormat="1" ht="15" hidden="1" customHeight="1" x14ac:dyDescent="0.2">
      <c r="A73" s="479" t="s">
        <v>101</v>
      </c>
      <c r="B73" s="84"/>
      <c r="C73" s="84"/>
      <c r="D73" s="84"/>
      <c r="E73" s="84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35"/>
      <c r="W73" s="35"/>
      <c r="X73" s="35"/>
      <c r="Y73" s="35"/>
      <c r="Z73" s="35"/>
      <c r="AA73" s="35"/>
      <c r="AB73" s="35"/>
      <c r="AC73" s="52"/>
      <c r="AD73" s="35"/>
      <c r="AE73" s="35"/>
      <c r="AF73" s="35"/>
      <c r="AG73" s="35"/>
      <c r="AH73" s="35"/>
      <c r="AI73" s="35"/>
    </row>
    <row r="74" spans="1:38" s="36" customFormat="1" ht="12.75" hidden="1" customHeight="1" x14ac:dyDescent="0.2">
      <c r="A74" s="478" t="s">
        <v>105</v>
      </c>
      <c r="B74" s="498">
        <f t="shared" ref="B74:L74" si="128">B21</f>
        <v>1.6</v>
      </c>
      <c r="C74" s="498">
        <f t="shared" si="128"/>
        <v>13.22</v>
      </c>
      <c r="D74" s="498">
        <f t="shared" si="128"/>
        <v>14.81</v>
      </c>
      <c r="E74" s="498">
        <f t="shared" si="128"/>
        <v>24.37</v>
      </c>
      <c r="F74" s="498">
        <f t="shared" si="128"/>
        <v>20.8</v>
      </c>
      <c r="G74" s="498">
        <f t="shared" si="128"/>
        <v>14.718449028903571</v>
      </c>
      <c r="H74" s="498">
        <f t="shared" si="128"/>
        <v>17.602804558897855</v>
      </c>
      <c r="I74" s="498">
        <f t="shared" si="128"/>
        <v>16.580951606140786</v>
      </c>
      <c r="J74" s="498">
        <f t="shared" si="128"/>
        <v>3.6848253153250115</v>
      </c>
      <c r="K74" s="498">
        <f t="shared" si="128"/>
        <v>3.7953700747847616</v>
      </c>
      <c r="L74" s="498">
        <f t="shared" si="128"/>
        <v>3.9092311770283046</v>
      </c>
      <c r="M74" s="498"/>
      <c r="N74" s="498"/>
      <c r="O74" s="498"/>
      <c r="P74" s="498"/>
      <c r="Q74" s="498"/>
      <c r="R74" s="498"/>
      <c r="S74" s="498"/>
      <c r="T74" s="498"/>
      <c r="U74" s="498"/>
      <c r="V74" s="35"/>
      <c r="W74" s="35"/>
      <c r="X74" s="35"/>
      <c r="Y74" s="35"/>
      <c r="Z74" s="35"/>
      <c r="AA74" s="35"/>
      <c r="AB74" s="35"/>
      <c r="AC74" s="52"/>
      <c r="AD74" s="578"/>
      <c r="AE74" s="578"/>
      <c r="AF74" s="578"/>
      <c r="AG74" s="578"/>
      <c r="AH74" s="35"/>
      <c r="AI74" s="35"/>
      <c r="AK74" s="87"/>
      <c r="AL74" s="87"/>
    </row>
    <row r="75" spans="1:38" s="36" customFormat="1" ht="15" hidden="1" customHeight="1" x14ac:dyDescent="0.2">
      <c r="A75" s="478" t="s">
        <v>104</v>
      </c>
      <c r="B75" s="498">
        <v>0</v>
      </c>
      <c r="C75" s="498">
        <v>0</v>
      </c>
      <c r="D75" s="498">
        <v>0</v>
      </c>
      <c r="E75" s="498">
        <v>0</v>
      </c>
      <c r="F75" s="498">
        <v>0</v>
      </c>
      <c r="G75" s="498">
        <v>0</v>
      </c>
      <c r="H75" s="498">
        <v>0</v>
      </c>
      <c r="I75" s="498">
        <v>0</v>
      </c>
      <c r="J75" s="498">
        <v>0</v>
      </c>
      <c r="K75" s="498">
        <v>0</v>
      </c>
      <c r="L75" s="498">
        <v>0</v>
      </c>
      <c r="M75" s="498"/>
      <c r="N75" s="498"/>
      <c r="O75" s="498"/>
      <c r="P75" s="498"/>
      <c r="Q75" s="498"/>
      <c r="R75" s="498"/>
      <c r="S75" s="498"/>
      <c r="T75" s="498"/>
      <c r="U75" s="498"/>
      <c r="V75" s="35"/>
      <c r="W75" s="35"/>
      <c r="X75" s="35"/>
      <c r="Y75" s="35"/>
      <c r="Z75" s="35"/>
      <c r="AA75" s="35"/>
      <c r="AB75" s="35"/>
      <c r="AC75" s="52"/>
      <c r="AD75" s="88"/>
      <c r="AE75" s="35"/>
      <c r="AF75" s="35"/>
      <c r="AG75" s="90"/>
      <c r="AH75" s="35"/>
      <c r="AI75" s="35"/>
      <c r="AJ75" s="91"/>
      <c r="AK75" s="89"/>
      <c r="AL75" s="89"/>
    </row>
    <row r="76" spans="1:38" s="36" customFormat="1" ht="12.75" hidden="1" customHeight="1" x14ac:dyDescent="0.2">
      <c r="A76" s="478" t="s">
        <v>92</v>
      </c>
      <c r="B76" s="498">
        <f>$B$74-B75</f>
        <v>1.6</v>
      </c>
      <c r="C76" s="498">
        <f>SUM($B$74:C74)-SUM($B$75:C75)</f>
        <v>14.82</v>
      </c>
      <c r="D76" s="498">
        <f>SUM($B$74:D74)-SUM($B$75:D75)</f>
        <v>29.630000000000003</v>
      </c>
      <c r="E76" s="498">
        <f>SUM($B$74:E74)-SUM($B$75:E75)</f>
        <v>54</v>
      </c>
      <c r="F76" s="498">
        <f>SUM($B$74:F74)-SUM($B$75:F75)</f>
        <v>74.8</v>
      </c>
      <c r="G76" s="498">
        <f>SUM($B$74:G74)-SUM($B$75:G75)</f>
        <v>89.518449028903575</v>
      </c>
      <c r="H76" s="498">
        <f>SUM($B$74:H74)-SUM($B$75:H75)</f>
        <v>107.12125358780143</v>
      </c>
      <c r="I76" s="498">
        <f>SUM($B$74:I74)-SUM($B$75:I75)</f>
        <v>123.70220519394222</v>
      </c>
      <c r="J76" s="498">
        <f>SUM($B$74:J74)-SUM($B$75:J75)</f>
        <v>127.38703050926723</v>
      </c>
      <c r="K76" s="498">
        <f>SUM($B$74:K74)-SUM($B$75:K75)</f>
        <v>131.182400584052</v>
      </c>
      <c r="L76" s="498">
        <f>SUM($B$74:L74)-SUM($B$75:L75)</f>
        <v>135.09163176108032</v>
      </c>
      <c r="M76" s="498"/>
      <c r="N76" s="498"/>
      <c r="O76" s="498"/>
      <c r="P76" s="498"/>
      <c r="Q76" s="498"/>
      <c r="R76" s="498"/>
      <c r="S76" s="498"/>
      <c r="T76" s="498"/>
      <c r="U76" s="498"/>
      <c r="V76" s="35"/>
      <c r="W76" s="35"/>
      <c r="X76" s="35"/>
      <c r="Y76" s="35"/>
      <c r="Z76" s="35"/>
      <c r="AA76" s="35"/>
      <c r="AB76" s="35"/>
      <c r="AC76" s="52"/>
      <c r="AD76" s="88"/>
      <c r="AE76" s="35"/>
      <c r="AF76" s="35"/>
      <c r="AG76" s="90"/>
      <c r="AH76" s="35"/>
      <c r="AI76" s="35"/>
      <c r="AJ76" s="91"/>
      <c r="AK76" s="89"/>
      <c r="AL76" s="89"/>
    </row>
    <row r="77" spans="1:38" s="36" customFormat="1" ht="15" hidden="1" customHeight="1" x14ac:dyDescent="0.2">
      <c r="A77" s="478" t="s">
        <v>74</v>
      </c>
      <c r="B77" s="498">
        <v>0</v>
      </c>
      <c r="C77" s="498">
        <v>0</v>
      </c>
      <c r="D77" s="498">
        <v>0</v>
      </c>
      <c r="E77" s="498">
        <v>0</v>
      </c>
      <c r="F77" s="498">
        <f>$F$74*TaxDepr!$L5</f>
        <v>0.78</v>
      </c>
      <c r="G77" s="498">
        <f>$F$74*TaxDepr!$L6</f>
        <v>1.5015520000000002</v>
      </c>
      <c r="H77" s="498">
        <f>$F$74*TaxDepr!$L7</f>
        <v>1.3888160000000001</v>
      </c>
      <c r="I77" s="498">
        <f>$F$74*TaxDepr!$L8</f>
        <v>1.284816</v>
      </c>
      <c r="J77" s="498">
        <f>$F$74*TaxDepr!$L9</f>
        <v>1.188304</v>
      </c>
      <c r="K77" s="498">
        <f>$F$74*TaxDepr!$L10</f>
        <v>1.09928</v>
      </c>
      <c r="L77" s="498">
        <f>$F$74*TaxDepr!$L11</f>
        <v>1.0167040000000001</v>
      </c>
      <c r="M77" s="498"/>
      <c r="N77" s="498"/>
      <c r="O77" s="498"/>
      <c r="P77" s="498"/>
      <c r="Q77" s="498"/>
      <c r="R77" s="498"/>
      <c r="S77" s="498"/>
      <c r="T77" s="498"/>
      <c r="U77" s="498"/>
      <c r="V77" s="35"/>
      <c r="W77" s="35"/>
      <c r="X77" s="35"/>
      <c r="Y77" s="35"/>
      <c r="Z77" s="35"/>
      <c r="AA77" s="35"/>
      <c r="AB77" s="35"/>
      <c r="AC77" s="52"/>
      <c r="AD77" s="35"/>
      <c r="AE77" s="35"/>
      <c r="AF77" s="35"/>
      <c r="AG77" s="35"/>
      <c r="AH77" s="35"/>
      <c r="AI77" s="35"/>
      <c r="AJ77" s="91"/>
      <c r="AK77" s="89"/>
      <c r="AL77" s="89"/>
    </row>
    <row r="78" spans="1:38" s="36" customFormat="1" ht="15" hidden="1" customHeight="1" thickBot="1" x14ac:dyDescent="0.25">
      <c r="A78" s="478" t="s">
        <v>75</v>
      </c>
      <c r="B78" s="499">
        <f>B75+B77</f>
        <v>0</v>
      </c>
      <c r="C78" s="499">
        <f t="shared" ref="C78:L78" si="129">C75+C77</f>
        <v>0</v>
      </c>
      <c r="D78" s="499">
        <f t="shared" si="129"/>
        <v>0</v>
      </c>
      <c r="E78" s="499">
        <f t="shared" si="129"/>
        <v>0</v>
      </c>
      <c r="F78" s="499">
        <f t="shared" si="129"/>
        <v>0.78</v>
      </c>
      <c r="G78" s="499">
        <f t="shared" si="129"/>
        <v>1.5015520000000002</v>
      </c>
      <c r="H78" s="499">
        <f t="shared" si="129"/>
        <v>1.3888160000000001</v>
      </c>
      <c r="I78" s="499">
        <f t="shared" si="129"/>
        <v>1.284816</v>
      </c>
      <c r="J78" s="499">
        <f t="shared" si="129"/>
        <v>1.188304</v>
      </c>
      <c r="K78" s="499">
        <f t="shared" si="129"/>
        <v>1.09928</v>
      </c>
      <c r="L78" s="499">
        <f t="shared" si="129"/>
        <v>1.0167040000000001</v>
      </c>
      <c r="M78" s="499"/>
      <c r="N78" s="499"/>
      <c r="O78" s="499"/>
      <c r="P78" s="499"/>
      <c r="Q78" s="499"/>
      <c r="R78" s="499"/>
      <c r="S78" s="499"/>
      <c r="T78" s="499"/>
      <c r="U78" s="499"/>
      <c r="V78" s="35"/>
      <c r="W78" s="35"/>
      <c r="X78" s="35"/>
      <c r="Y78" s="35"/>
      <c r="Z78" s="35"/>
      <c r="AA78" s="35"/>
      <c r="AB78" s="35"/>
      <c r="AC78" s="52"/>
      <c r="AD78" s="35"/>
      <c r="AE78" s="35"/>
      <c r="AF78" s="35"/>
      <c r="AG78" s="35"/>
      <c r="AH78" s="35"/>
      <c r="AI78" s="35"/>
      <c r="AJ78" s="91"/>
      <c r="AK78" s="89"/>
      <c r="AL78" s="89"/>
    </row>
    <row r="79" spans="1:38" s="36" customFormat="1" ht="15" hidden="1" customHeight="1" thickTop="1" x14ac:dyDescent="0.2">
      <c r="A79" s="479"/>
      <c r="B79" s="498"/>
      <c r="C79" s="498"/>
      <c r="D79" s="498"/>
      <c r="E79" s="498"/>
      <c r="F79" s="496"/>
      <c r="G79" s="496"/>
      <c r="H79" s="496"/>
      <c r="I79" s="496"/>
      <c r="J79" s="496"/>
      <c r="K79" s="496"/>
      <c r="L79" s="496"/>
      <c r="M79" s="496"/>
      <c r="N79" s="496"/>
      <c r="O79" s="496"/>
      <c r="P79" s="496"/>
      <c r="Q79" s="496"/>
      <c r="R79" s="496"/>
      <c r="S79" s="496"/>
      <c r="T79" s="496"/>
      <c r="U79" s="496"/>
      <c r="V79" s="35"/>
      <c r="W79" s="35"/>
      <c r="X79" s="35"/>
      <c r="Y79" s="35"/>
      <c r="Z79" s="35"/>
      <c r="AA79" s="35"/>
      <c r="AB79" s="35"/>
      <c r="AC79" s="52"/>
      <c r="AD79" s="35"/>
      <c r="AE79" s="35"/>
      <c r="AF79" s="35"/>
      <c r="AG79" s="35"/>
      <c r="AH79" s="35"/>
      <c r="AI79" s="35"/>
      <c r="AJ79" s="91"/>
      <c r="AK79" s="89"/>
      <c r="AL79" s="89"/>
    </row>
    <row r="80" spans="1:38" s="36" customFormat="1" ht="15" hidden="1" customHeight="1" x14ac:dyDescent="0.2">
      <c r="A80" s="479" t="s">
        <v>102</v>
      </c>
      <c r="B80" s="498"/>
      <c r="C80" s="498"/>
      <c r="D80" s="498"/>
      <c r="E80" s="498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35"/>
      <c r="W80" s="35"/>
      <c r="X80" s="35"/>
      <c r="Y80" s="35"/>
      <c r="Z80" s="35"/>
      <c r="AA80" s="35"/>
      <c r="AB80" s="35"/>
      <c r="AC80" s="52"/>
      <c r="AD80" s="35"/>
      <c r="AE80" s="35"/>
      <c r="AF80" s="35"/>
      <c r="AG80" s="35"/>
      <c r="AH80" s="35"/>
      <c r="AI80" s="35"/>
      <c r="AJ80" s="91"/>
      <c r="AK80" s="89"/>
      <c r="AL80" s="89"/>
    </row>
    <row r="81" spans="1:38" s="36" customFormat="1" ht="12.75" hidden="1" customHeight="1" x14ac:dyDescent="0.2">
      <c r="A81" s="478" t="s">
        <v>105</v>
      </c>
      <c r="B81" s="498">
        <f t="shared" ref="B81:L81" si="130">B21</f>
        <v>1.6</v>
      </c>
      <c r="C81" s="498">
        <f t="shared" si="130"/>
        <v>13.22</v>
      </c>
      <c r="D81" s="498">
        <f t="shared" si="130"/>
        <v>14.81</v>
      </c>
      <c r="E81" s="498">
        <f t="shared" si="130"/>
        <v>24.37</v>
      </c>
      <c r="F81" s="498">
        <f t="shared" si="130"/>
        <v>20.8</v>
      </c>
      <c r="G81" s="498">
        <f t="shared" si="130"/>
        <v>14.718449028903571</v>
      </c>
      <c r="H81" s="498">
        <f t="shared" si="130"/>
        <v>17.602804558897855</v>
      </c>
      <c r="I81" s="498">
        <f t="shared" si="130"/>
        <v>16.580951606140786</v>
      </c>
      <c r="J81" s="498">
        <f t="shared" si="130"/>
        <v>3.6848253153250115</v>
      </c>
      <c r="K81" s="498">
        <f t="shared" si="130"/>
        <v>3.7953700747847616</v>
      </c>
      <c r="L81" s="498">
        <f t="shared" si="130"/>
        <v>3.9092311770283046</v>
      </c>
      <c r="M81" s="498"/>
      <c r="N81" s="498"/>
      <c r="O81" s="498"/>
      <c r="P81" s="498"/>
      <c r="Q81" s="498"/>
      <c r="R81" s="498"/>
      <c r="S81" s="498"/>
      <c r="T81" s="498"/>
      <c r="U81" s="498"/>
      <c r="V81" s="35"/>
      <c r="W81" s="35"/>
      <c r="X81" s="35"/>
      <c r="Y81" s="35"/>
      <c r="Z81" s="35"/>
      <c r="AA81" s="35"/>
      <c r="AB81" s="35"/>
      <c r="AC81" s="52"/>
      <c r="AD81" s="35"/>
      <c r="AE81" s="88"/>
      <c r="AF81" s="35"/>
      <c r="AG81" s="94"/>
      <c r="AH81" s="35"/>
      <c r="AI81" s="35"/>
      <c r="AJ81" s="91"/>
      <c r="AK81" s="89"/>
      <c r="AL81" s="89"/>
    </row>
    <row r="82" spans="1:38" s="36" customFormat="1" ht="15" hidden="1" customHeight="1" x14ac:dyDescent="0.2">
      <c r="A82" s="478" t="s">
        <v>104</v>
      </c>
      <c r="B82" s="498">
        <v>0</v>
      </c>
      <c r="C82" s="498">
        <v>0</v>
      </c>
      <c r="D82" s="498">
        <v>0</v>
      </c>
      <c r="E82" s="498">
        <v>0</v>
      </c>
      <c r="F82" s="498">
        <v>0</v>
      </c>
      <c r="G82" s="498">
        <v>0</v>
      </c>
      <c r="H82" s="498">
        <v>0</v>
      </c>
      <c r="I82" s="498">
        <v>0</v>
      </c>
      <c r="J82" s="498">
        <v>0</v>
      </c>
      <c r="K82" s="498">
        <v>0</v>
      </c>
      <c r="L82" s="498">
        <v>0</v>
      </c>
      <c r="M82" s="498"/>
      <c r="N82" s="498"/>
      <c r="O82" s="498"/>
      <c r="P82" s="498"/>
      <c r="Q82" s="498"/>
      <c r="R82" s="498"/>
      <c r="S82" s="498"/>
      <c r="T82" s="498"/>
      <c r="U82" s="498"/>
      <c r="V82" s="35"/>
      <c r="W82" s="35"/>
      <c r="X82" s="35"/>
      <c r="Y82" s="35"/>
      <c r="Z82" s="35"/>
      <c r="AA82" s="35"/>
      <c r="AB82" s="35"/>
      <c r="AC82" s="52"/>
      <c r="AD82" s="35"/>
      <c r="AE82" s="88"/>
      <c r="AF82" s="35"/>
      <c r="AG82" s="94"/>
      <c r="AH82" s="35"/>
      <c r="AI82" s="35"/>
      <c r="AJ82" s="91"/>
      <c r="AK82" s="89"/>
      <c r="AL82" s="89"/>
    </row>
    <row r="83" spans="1:38" s="36" customFormat="1" ht="24.75" hidden="1" customHeight="1" x14ac:dyDescent="0.2">
      <c r="A83" s="478" t="s">
        <v>92</v>
      </c>
      <c r="B83" s="498">
        <f>SUM($B$81:B81)</f>
        <v>1.6</v>
      </c>
      <c r="C83" s="498">
        <f>SUM($B$81:C81)</f>
        <v>14.82</v>
      </c>
      <c r="D83" s="498">
        <f>SUM($B$81:D81)</f>
        <v>29.630000000000003</v>
      </c>
      <c r="E83" s="498">
        <f>SUM($B$81:E81)</f>
        <v>54</v>
      </c>
      <c r="F83" s="498">
        <f>SUM($B$81:F81)</f>
        <v>74.8</v>
      </c>
      <c r="G83" s="498">
        <f>SUM($B$81:G81)</f>
        <v>89.518449028903575</v>
      </c>
      <c r="H83" s="498">
        <f>SUM($B$81:H81)</f>
        <v>107.12125358780143</v>
      </c>
      <c r="I83" s="498">
        <f>SUM($B$81:I81)</f>
        <v>123.70220519394222</v>
      </c>
      <c r="J83" s="498">
        <f>SUM($B$81:J81)</f>
        <v>127.38703050926723</v>
      </c>
      <c r="K83" s="498">
        <f>SUM($B$81:K81)</f>
        <v>131.182400584052</v>
      </c>
      <c r="L83" s="498">
        <f>SUM($B$81:L81)</f>
        <v>135.09163176108032</v>
      </c>
      <c r="M83" s="498"/>
      <c r="N83" s="498"/>
      <c r="O83" s="498"/>
      <c r="P83" s="498"/>
      <c r="Q83" s="498"/>
      <c r="R83" s="498"/>
      <c r="S83" s="498"/>
      <c r="T83" s="498"/>
      <c r="U83" s="498"/>
      <c r="V83" s="35"/>
      <c r="W83" s="35"/>
      <c r="X83" s="35"/>
      <c r="Y83" s="35"/>
      <c r="Z83" s="35"/>
      <c r="AA83" s="35"/>
      <c r="AB83" s="35"/>
      <c r="AC83" s="52"/>
      <c r="AD83" s="35"/>
      <c r="AE83" s="88"/>
      <c r="AF83" s="35"/>
      <c r="AG83" s="94"/>
      <c r="AH83" s="35"/>
      <c r="AI83" s="35"/>
      <c r="AJ83" s="91"/>
      <c r="AK83" s="89"/>
      <c r="AL83" s="89"/>
    </row>
    <row r="84" spans="1:38" s="36" customFormat="1" ht="15" hidden="1" customHeight="1" x14ac:dyDescent="0.2">
      <c r="A84" s="478" t="s">
        <v>74</v>
      </c>
      <c r="B84" s="498">
        <v>0</v>
      </c>
      <c r="C84" s="498">
        <v>0</v>
      </c>
      <c r="D84" s="498">
        <v>0</v>
      </c>
      <c r="E84" s="498">
        <v>0</v>
      </c>
      <c r="F84" s="498">
        <f>F77</f>
        <v>0.78</v>
      </c>
      <c r="G84" s="498">
        <f t="shared" ref="G84:L84" si="131">G77</f>
        <v>1.5015520000000002</v>
      </c>
      <c r="H84" s="498">
        <f t="shared" si="131"/>
        <v>1.3888160000000001</v>
      </c>
      <c r="I84" s="498">
        <f t="shared" si="131"/>
        <v>1.284816</v>
      </c>
      <c r="J84" s="498">
        <f t="shared" si="131"/>
        <v>1.188304</v>
      </c>
      <c r="K84" s="498">
        <f t="shared" si="131"/>
        <v>1.09928</v>
      </c>
      <c r="L84" s="498">
        <f t="shared" si="131"/>
        <v>1.0167040000000001</v>
      </c>
      <c r="M84" s="498"/>
      <c r="N84" s="498"/>
      <c r="O84" s="498"/>
      <c r="P84" s="498"/>
      <c r="Q84" s="498"/>
      <c r="R84" s="498"/>
      <c r="S84" s="498"/>
      <c r="T84" s="498"/>
      <c r="U84" s="498"/>
      <c r="V84" s="35"/>
      <c r="W84" s="35"/>
      <c r="X84" s="35"/>
      <c r="Y84" s="35"/>
      <c r="Z84" s="35"/>
      <c r="AA84" s="35"/>
      <c r="AB84" s="35"/>
      <c r="AC84" s="52"/>
      <c r="AD84" s="35"/>
      <c r="AE84" s="88"/>
      <c r="AF84" s="35"/>
      <c r="AG84" s="94"/>
      <c r="AH84" s="35"/>
      <c r="AI84" s="35"/>
      <c r="AJ84" s="91"/>
      <c r="AK84" s="89"/>
      <c r="AL84" s="89"/>
    </row>
    <row r="85" spans="1:38" s="36" customFormat="1" ht="15" hidden="1" customHeight="1" thickBot="1" x14ac:dyDescent="0.25">
      <c r="A85" s="478" t="s">
        <v>75</v>
      </c>
      <c r="B85" s="92">
        <f>B82+B84</f>
        <v>0</v>
      </c>
      <c r="C85" s="92">
        <f t="shared" ref="C85:L85" si="132">C82+C84</f>
        <v>0</v>
      </c>
      <c r="D85" s="92">
        <f t="shared" si="132"/>
        <v>0</v>
      </c>
      <c r="E85" s="92">
        <f t="shared" si="132"/>
        <v>0</v>
      </c>
      <c r="F85" s="92">
        <f t="shared" si="132"/>
        <v>0.78</v>
      </c>
      <c r="G85" s="92">
        <f t="shared" si="132"/>
        <v>1.5015520000000002</v>
      </c>
      <c r="H85" s="92">
        <f t="shared" si="132"/>
        <v>1.3888160000000001</v>
      </c>
      <c r="I85" s="92">
        <f t="shared" si="132"/>
        <v>1.284816</v>
      </c>
      <c r="J85" s="92">
        <f t="shared" si="132"/>
        <v>1.188304</v>
      </c>
      <c r="K85" s="92">
        <f t="shared" si="132"/>
        <v>1.09928</v>
      </c>
      <c r="L85" s="92">
        <f t="shared" si="132"/>
        <v>1.0167040000000001</v>
      </c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84"/>
      <c r="X85" s="84"/>
      <c r="Y85" s="84"/>
      <c r="Z85" s="84"/>
      <c r="AA85" s="84"/>
      <c r="AB85" s="84"/>
      <c r="AC85" s="52"/>
      <c r="AD85" s="95"/>
      <c r="AE85" s="35"/>
      <c r="AF85" s="35"/>
      <c r="AG85" s="96"/>
      <c r="AH85" s="35"/>
      <c r="AI85" s="35"/>
      <c r="AJ85" s="91"/>
      <c r="AK85" s="89"/>
      <c r="AL85" s="89"/>
    </row>
    <row r="86" spans="1:38" s="36" customFormat="1" ht="15" customHeight="1" x14ac:dyDescent="0.2">
      <c r="A86" s="481"/>
      <c r="B86" s="84"/>
      <c r="C86" s="84"/>
      <c r="D86" s="84"/>
      <c r="E86" s="84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35"/>
      <c r="W86" s="35"/>
      <c r="X86" s="35"/>
      <c r="Y86" s="35"/>
      <c r="Z86" s="35"/>
      <c r="AA86" s="35"/>
      <c r="AB86" s="35"/>
      <c r="AC86" s="52"/>
      <c r="AD86" s="35"/>
      <c r="AE86" s="35"/>
      <c r="AF86" s="35"/>
      <c r="AG86" s="35"/>
      <c r="AH86" s="35"/>
      <c r="AI86" s="35"/>
      <c r="AJ86" s="91"/>
      <c r="AK86" s="89"/>
      <c r="AL86" s="89"/>
    </row>
    <row r="87" spans="1:38" s="36" customFormat="1" ht="15" customHeight="1" x14ac:dyDescent="0.2">
      <c r="A87" s="493" t="s">
        <v>68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35"/>
      <c r="W87" s="35"/>
      <c r="X87" s="35"/>
      <c r="Y87" s="35"/>
      <c r="Z87" s="35"/>
      <c r="AA87" s="35"/>
      <c r="AB87" s="35"/>
      <c r="AC87" s="54"/>
      <c r="AD87" s="35"/>
      <c r="AE87" s="35"/>
      <c r="AF87" s="35"/>
      <c r="AG87" s="35"/>
      <c r="AH87" s="35"/>
      <c r="AI87" s="35"/>
    </row>
    <row r="88" spans="1:38" s="36" customFormat="1" ht="15" customHeight="1" x14ac:dyDescent="0.2">
      <c r="A88" s="490" t="s">
        <v>90</v>
      </c>
      <c r="B88" s="286">
        <f t="shared" ref="B88:K88" si="133">$B$21*(1-$B$5)/$B$3</f>
        <v>0.16</v>
      </c>
      <c r="C88" s="286">
        <f t="shared" si="133"/>
        <v>0.16</v>
      </c>
      <c r="D88" s="286">
        <f t="shared" si="133"/>
        <v>0.16</v>
      </c>
      <c r="E88" s="286">
        <f t="shared" si="133"/>
        <v>0.16</v>
      </c>
      <c r="F88" s="286">
        <f t="shared" si="133"/>
        <v>0.16</v>
      </c>
      <c r="G88" s="286">
        <f t="shared" si="133"/>
        <v>0.16</v>
      </c>
      <c r="H88" s="286">
        <f t="shared" si="133"/>
        <v>0.16</v>
      </c>
      <c r="I88" s="286">
        <f t="shared" si="133"/>
        <v>0.16</v>
      </c>
      <c r="J88" s="286">
        <f t="shared" si="133"/>
        <v>0.16</v>
      </c>
      <c r="K88" s="286">
        <f t="shared" si="133"/>
        <v>0.16</v>
      </c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35"/>
      <c r="W88" s="35"/>
      <c r="X88" s="35"/>
      <c r="Y88" s="35"/>
      <c r="Z88" s="35"/>
      <c r="AA88" s="35"/>
      <c r="AB88" s="35"/>
      <c r="AC88" s="72">
        <f>SUM(B88:AB88)</f>
        <v>1.5999999999999999</v>
      </c>
      <c r="AD88" s="35"/>
    </row>
    <row r="89" spans="1:38" s="36" customFormat="1" ht="15" customHeight="1" x14ac:dyDescent="0.2">
      <c r="A89" s="490">
        <v>2015</v>
      </c>
      <c r="B89" s="286"/>
      <c r="C89" s="286">
        <f t="shared" ref="C89:L89" si="134">$C$21*(1-$B$5)/$B$3</f>
        <v>1.3220000000000001</v>
      </c>
      <c r="D89" s="286">
        <f t="shared" si="134"/>
        <v>1.3220000000000001</v>
      </c>
      <c r="E89" s="286">
        <f t="shared" si="134"/>
        <v>1.3220000000000001</v>
      </c>
      <c r="F89" s="286">
        <f t="shared" si="134"/>
        <v>1.3220000000000001</v>
      </c>
      <c r="G89" s="286">
        <f t="shared" si="134"/>
        <v>1.3220000000000001</v>
      </c>
      <c r="H89" s="286">
        <f t="shared" si="134"/>
        <v>1.3220000000000001</v>
      </c>
      <c r="I89" s="286">
        <f t="shared" si="134"/>
        <v>1.3220000000000001</v>
      </c>
      <c r="J89" s="286">
        <f t="shared" si="134"/>
        <v>1.3220000000000001</v>
      </c>
      <c r="K89" s="286">
        <f t="shared" si="134"/>
        <v>1.3220000000000001</v>
      </c>
      <c r="L89" s="286">
        <f t="shared" si="134"/>
        <v>1.3220000000000001</v>
      </c>
      <c r="M89" s="286"/>
      <c r="N89" s="286"/>
      <c r="O89" s="286"/>
      <c r="P89" s="286"/>
      <c r="Q89" s="286"/>
      <c r="R89" s="286"/>
      <c r="S89" s="286"/>
      <c r="T89" s="286"/>
      <c r="U89" s="286"/>
      <c r="V89" s="35"/>
      <c r="W89" s="35"/>
      <c r="X89" s="35"/>
      <c r="Y89" s="35"/>
      <c r="Z89" s="35"/>
      <c r="AA89" s="35"/>
      <c r="AB89" s="35"/>
      <c r="AC89" s="72">
        <f>SUM(B89:AB89)</f>
        <v>13.219999999999999</v>
      </c>
      <c r="AD89" s="35"/>
    </row>
    <row r="90" spans="1:38" s="36" customFormat="1" ht="15" customHeight="1" x14ac:dyDescent="0.2">
      <c r="A90" s="490">
        <v>2016</v>
      </c>
      <c r="B90" s="286"/>
      <c r="C90" s="286"/>
      <c r="D90" s="286">
        <f>$D$21*(1-$B$5)/$B$3</f>
        <v>1.4810000000000001</v>
      </c>
      <c r="E90" s="286">
        <f>$D$21*(1-$B$5)/$B$3</f>
        <v>1.4810000000000001</v>
      </c>
      <c r="F90" s="286">
        <f>$D$21*(1-$B$5)/$B$3</f>
        <v>1.4810000000000001</v>
      </c>
      <c r="G90" s="286">
        <f>$D$21*(1-$B$5)/$B$3</f>
        <v>1.4810000000000001</v>
      </c>
      <c r="H90" s="286">
        <f>$D$21*(1-$B$5)/$B$3</f>
        <v>1.4810000000000001</v>
      </c>
      <c r="I90" s="286">
        <f t="shared" ref="I90:M90" si="135">$D$21*(1-$B$5)/$B$3</f>
        <v>1.4810000000000001</v>
      </c>
      <c r="J90" s="286">
        <f t="shared" si="135"/>
        <v>1.4810000000000001</v>
      </c>
      <c r="K90" s="286">
        <f t="shared" si="135"/>
        <v>1.4810000000000001</v>
      </c>
      <c r="L90" s="286">
        <f t="shared" si="135"/>
        <v>1.4810000000000001</v>
      </c>
      <c r="M90" s="286">
        <f t="shared" si="135"/>
        <v>1.4810000000000001</v>
      </c>
      <c r="N90" s="286"/>
      <c r="O90" s="286"/>
      <c r="P90" s="286"/>
      <c r="Q90" s="286"/>
      <c r="R90" s="286"/>
      <c r="S90" s="286"/>
      <c r="T90" s="286"/>
      <c r="U90" s="286"/>
      <c r="V90" s="35"/>
      <c r="W90" s="35"/>
      <c r="X90" s="35"/>
      <c r="Y90" s="35"/>
      <c r="Z90" s="35"/>
      <c r="AA90" s="35"/>
      <c r="AB90" s="35"/>
      <c r="AC90" s="72">
        <f>SUM(B90:AB90)</f>
        <v>14.81</v>
      </c>
      <c r="AD90" s="35"/>
    </row>
    <row r="91" spans="1:38" s="36" customFormat="1" ht="15" customHeight="1" x14ac:dyDescent="0.2">
      <c r="A91" s="490">
        <v>2017</v>
      </c>
      <c r="B91" s="286"/>
      <c r="C91" s="286"/>
      <c r="D91" s="286"/>
      <c r="E91" s="286">
        <f>$E$21*(1-$B$5)/$B$3</f>
        <v>2.4370000000000003</v>
      </c>
      <c r="F91" s="286">
        <f>$E$21*(1-$B$5)/$B$3</f>
        <v>2.4370000000000003</v>
      </c>
      <c r="G91" s="286">
        <f>$E$21*(1-$B$5)/$B$3</f>
        <v>2.4370000000000003</v>
      </c>
      <c r="H91" s="286">
        <f>$E$21*(1-$B$5)/$B$3</f>
        <v>2.4370000000000003</v>
      </c>
      <c r="I91" s="286">
        <f>$E$21*(1-$B$5)/$B$3</f>
        <v>2.4370000000000003</v>
      </c>
      <c r="J91" s="286">
        <f t="shared" ref="J91:N91" si="136">$E$21*(1-$B$5)/$B$3</f>
        <v>2.4370000000000003</v>
      </c>
      <c r="K91" s="286">
        <f t="shared" si="136"/>
        <v>2.4370000000000003</v>
      </c>
      <c r="L91" s="286">
        <f t="shared" si="136"/>
        <v>2.4370000000000003</v>
      </c>
      <c r="M91" s="286">
        <f t="shared" si="136"/>
        <v>2.4370000000000003</v>
      </c>
      <c r="N91" s="286">
        <f t="shared" si="136"/>
        <v>2.4370000000000003</v>
      </c>
      <c r="O91" s="286"/>
      <c r="P91" s="286"/>
      <c r="Q91" s="286"/>
      <c r="R91" s="286"/>
      <c r="S91" s="286"/>
      <c r="T91" s="286"/>
      <c r="U91" s="286"/>
      <c r="V91" s="35"/>
      <c r="W91" s="35"/>
      <c r="X91" s="35"/>
      <c r="Y91" s="35"/>
      <c r="Z91" s="35"/>
      <c r="AA91" s="35"/>
      <c r="AB91" s="35"/>
      <c r="AC91" s="72">
        <f>SUM(B91:AB91)</f>
        <v>24.370000000000008</v>
      </c>
      <c r="AD91" s="35"/>
    </row>
    <row r="92" spans="1:38" s="36" customFormat="1" ht="15" customHeight="1" x14ac:dyDescent="0.2">
      <c r="A92" s="490">
        <v>2018</v>
      </c>
      <c r="B92" s="286"/>
      <c r="C92" s="286"/>
      <c r="D92" s="286"/>
      <c r="E92" s="286"/>
      <c r="F92" s="286">
        <f>$F$21*(1-$B$5)/$B$3</f>
        <v>2.08</v>
      </c>
      <c r="G92" s="286">
        <f>$F$21*(1-$B$5)/$B$3</f>
        <v>2.08</v>
      </c>
      <c r="H92" s="286">
        <f>$F$21*(1-$B$5)/$B$3</f>
        <v>2.08</v>
      </c>
      <c r="I92" s="286">
        <f>$F$21*(1-$B$5)/$B$3</f>
        <v>2.08</v>
      </c>
      <c r="J92" s="286">
        <f>$F$21*(1-$B$5)/$B$3</f>
        <v>2.08</v>
      </c>
      <c r="K92" s="286">
        <f t="shared" ref="K92:O92" si="137">$F$21*(1-$B$5)/$B$3</f>
        <v>2.08</v>
      </c>
      <c r="L92" s="286">
        <f t="shared" si="137"/>
        <v>2.08</v>
      </c>
      <c r="M92" s="286">
        <f t="shared" si="137"/>
        <v>2.08</v>
      </c>
      <c r="N92" s="286">
        <f t="shared" si="137"/>
        <v>2.08</v>
      </c>
      <c r="O92" s="286">
        <f t="shared" si="137"/>
        <v>2.08</v>
      </c>
      <c r="P92" s="286"/>
      <c r="Q92" s="286"/>
      <c r="R92" s="286"/>
      <c r="S92" s="286"/>
      <c r="T92" s="286"/>
      <c r="U92" s="286"/>
      <c r="V92" s="35"/>
      <c r="W92" s="35"/>
      <c r="X92" s="35"/>
      <c r="Y92" s="35"/>
      <c r="Z92" s="35"/>
      <c r="AA92" s="35"/>
      <c r="AB92" s="35"/>
      <c r="AC92" s="72">
        <f t="shared" ref="AC92:AC126" si="138">SUM(B92:AB92)</f>
        <v>20.799999999999997</v>
      </c>
      <c r="AD92" s="35"/>
    </row>
    <row r="93" spans="1:38" s="36" customFormat="1" ht="15" customHeight="1" x14ac:dyDescent="0.2">
      <c r="A93" s="490">
        <v>2019</v>
      </c>
      <c r="B93" s="286"/>
      <c r="C93" s="286"/>
      <c r="D93" s="286"/>
      <c r="E93" s="286"/>
      <c r="F93" s="286"/>
      <c r="G93" s="286">
        <f>$G$21*(1-$B$5)/$B$3</f>
        <v>1.4718449028903571</v>
      </c>
      <c r="H93" s="286">
        <f t="shared" ref="H93:P93" si="139">$G$21*(1-$B$5)/$B$3</f>
        <v>1.4718449028903571</v>
      </c>
      <c r="I93" s="286">
        <f t="shared" si="139"/>
        <v>1.4718449028903571</v>
      </c>
      <c r="J93" s="286">
        <f t="shared" si="139"/>
        <v>1.4718449028903571</v>
      </c>
      <c r="K93" s="286">
        <f t="shared" si="139"/>
        <v>1.4718449028903571</v>
      </c>
      <c r="L93" s="286">
        <f t="shared" si="139"/>
        <v>1.4718449028903571</v>
      </c>
      <c r="M93" s="286">
        <f t="shared" si="139"/>
        <v>1.4718449028903571</v>
      </c>
      <c r="N93" s="286">
        <f t="shared" si="139"/>
        <v>1.4718449028903571</v>
      </c>
      <c r="O93" s="286">
        <f t="shared" si="139"/>
        <v>1.4718449028903571</v>
      </c>
      <c r="P93" s="286">
        <f t="shared" si="139"/>
        <v>1.4718449028903571</v>
      </c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72">
        <f t="shared" ref="AC93:AC98" si="140">SUM(B93:AB93)</f>
        <v>14.718449028903571</v>
      </c>
      <c r="AD93" s="35"/>
    </row>
    <row r="94" spans="1:38" s="36" customFormat="1" ht="15" customHeight="1" x14ac:dyDescent="0.2">
      <c r="A94" s="490">
        <v>2020</v>
      </c>
      <c r="B94" s="286"/>
      <c r="C94" s="286"/>
      <c r="D94" s="286"/>
      <c r="E94" s="286"/>
      <c r="F94" s="286"/>
      <c r="G94" s="286"/>
      <c r="H94" s="286">
        <f>$H$21*(1-$B$5)/$B$3</f>
        <v>1.7602804558897855</v>
      </c>
      <c r="I94" s="286">
        <f>$H$21*(1-$B$5)/$B$3</f>
        <v>1.7602804558897855</v>
      </c>
      <c r="J94" s="286">
        <f>$H$21*(1-$B$5)/$B$3</f>
        <v>1.7602804558897855</v>
      </c>
      <c r="K94" s="286">
        <f>$H$21*(1-$B$5)/$B$3</f>
        <v>1.7602804558897855</v>
      </c>
      <c r="L94" s="286">
        <f>$H$21*(1-$B$5)/$B$3</f>
        <v>1.7602804558897855</v>
      </c>
      <c r="M94" s="286">
        <f t="shared" ref="M94:Q94" si="141">$H$21*(1-$B$5)/$B$3</f>
        <v>1.7602804558897855</v>
      </c>
      <c r="N94" s="286">
        <f t="shared" si="141"/>
        <v>1.7602804558897855</v>
      </c>
      <c r="O94" s="286">
        <f t="shared" si="141"/>
        <v>1.7602804558897855</v>
      </c>
      <c r="P94" s="286">
        <f t="shared" si="141"/>
        <v>1.7602804558897855</v>
      </c>
      <c r="Q94" s="286">
        <f t="shared" si="141"/>
        <v>1.7602804558897855</v>
      </c>
      <c r="R94" s="286"/>
      <c r="S94" s="286"/>
      <c r="T94" s="286"/>
      <c r="U94" s="286"/>
      <c r="V94" s="35"/>
      <c r="W94" s="35"/>
      <c r="X94" s="35"/>
      <c r="Y94" s="35"/>
      <c r="Z94" s="35"/>
      <c r="AA94" s="35"/>
      <c r="AB94" s="35"/>
      <c r="AC94" s="72">
        <f t="shared" si="140"/>
        <v>17.602804558897859</v>
      </c>
      <c r="AD94" s="35"/>
    </row>
    <row r="95" spans="1:38" s="36" customFormat="1" ht="15" customHeight="1" x14ac:dyDescent="0.2">
      <c r="A95" s="490">
        <v>2021</v>
      </c>
      <c r="B95" s="286"/>
      <c r="C95" s="286"/>
      <c r="D95" s="286"/>
      <c r="E95" s="286"/>
      <c r="F95" s="286"/>
      <c r="G95" s="286"/>
      <c r="H95" s="286"/>
      <c r="I95" s="286">
        <f>$I$21*(1-$B$5)/$B$3</f>
        <v>1.6580951606140786</v>
      </c>
      <c r="J95" s="286">
        <f>$I$21*(1-$B$5)/$B$3</f>
        <v>1.6580951606140786</v>
      </c>
      <c r="K95" s="286">
        <f>$I$21*(1-$B$5)/$B$3</f>
        <v>1.6580951606140786</v>
      </c>
      <c r="L95" s="286">
        <f>$I$21*(1-$B$5)/$B$3</f>
        <v>1.6580951606140786</v>
      </c>
      <c r="M95" s="286">
        <f t="shared" ref="M95:Q95" si="142">$I$21*(1-$B$5)/$B$3</f>
        <v>1.6580951606140786</v>
      </c>
      <c r="N95" s="286">
        <f t="shared" si="142"/>
        <v>1.6580951606140786</v>
      </c>
      <c r="O95" s="286">
        <f t="shared" si="142"/>
        <v>1.6580951606140786</v>
      </c>
      <c r="P95" s="286">
        <f t="shared" si="142"/>
        <v>1.6580951606140786</v>
      </c>
      <c r="Q95" s="286">
        <f t="shared" si="142"/>
        <v>1.6580951606140786</v>
      </c>
      <c r="R95" s="286">
        <f>$I$21*(1-$B$5)/$B$3</f>
        <v>1.6580951606140786</v>
      </c>
      <c r="S95" s="286"/>
      <c r="T95" s="286"/>
      <c r="U95" s="286"/>
      <c r="V95" s="35"/>
      <c r="W95" s="35"/>
      <c r="X95" s="35"/>
      <c r="Y95" s="35"/>
      <c r="Z95" s="35"/>
      <c r="AA95" s="35"/>
      <c r="AB95" s="35"/>
      <c r="AC95" s="72">
        <f t="shared" si="140"/>
        <v>16.580951606140783</v>
      </c>
      <c r="AD95" s="35"/>
    </row>
    <row r="96" spans="1:38" s="36" customFormat="1" ht="15" customHeight="1" x14ac:dyDescent="0.2">
      <c r="A96" s="490">
        <v>2022</v>
      </c>
      <c r="B96" s="286"/>
      <c r="C96" s="286"/>
      <c r="D96" s="286"/>
      <c r="E96" s="286"/>
      <c r="F96" s="286"/>
      <c r="G96" s="286"/>
      <c r="H96" s="286"/>
      <c r="I96" s="286"/>
      <c r="J96" s="286">
        <f>$J$21*(1-$B$5)/$B$3</f>
        <v>0.36848253153250116</v>
      </c>
      <c r="K96" s="286">
        <f>$J$21*(1-$B$5)/$B$3</f>
        <v>0.36848253153250116</v>
      </c>
      <c r="L96" s="286">
        <f>$J$21*(1-$B$5)/$B$3</f>
        <v>0.36848253153250116</v>
      </c>
      <c r="M96" s="286">
        <f t="shared" ref="M96:S96" si="143">$J$21*(1-$B$5)/$B$3</f>
        <v>0.36848253153250116</v>
      </c>
      <c r="N96" s="286">
        <f t="shared" si="143"/>
        <v>0.36848253153250116</v>
      </c>
      <c r="O96" s="286">
        <f t="shared" si="143"/>
        <v>0.36848253153250116</v>
      </c>
      <c r="P96" s="286">
        <f t="shared" si="143"/>
        <v>0.36848253153250116</v>
      </c>
      <c r="Q96" s="286">
        <f t="shared" si="143"/>
        <v>0.36848253153250116</v>
      </c>
      <c r="R96" s="286">
        <f t="shared" si="143"/>
        <v>0.36848253153250116</v>
      </c>
      <c r="S96" s="286">
        <f t="shared" si="143"/>
        <v>0.36848253153250116</v>
      </c>
      <c r="T96" s="286"/>
      <c r="U96" s="286"/>
      <c r="V96" s="35"/>
      <c r="W96" s="35"/>
      <c r="X96" s="35"/>
      <c r="Y96" s="35"/>
      <c r="Z96" s="35"/>
      <c r="AA96" s="35"/>
      <c r="AB96" s="35"/>
      <c r="AC96" s="72">
        <f t="shared" si="140"/>
        <v>3.6848253153250123</v>
      </c>
      <c r="AD96" s="35"/>
    </row>
    <row r="97" spans="1:30" s="36" customFormat="1" ht="15" customHeight="1" x14ac:dyDescent="0.2">
      <c r="A97" s="490">
        <v>2023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>
        <f>$K$21*(1-$B$5)/$B$3</f>
        <v>0.37953700747847618</v>
      </c>
      <c r="L97" s="286">
        <f>$K$21*(1-$B$5)/$B$3</f>
        <v>0.37953700747847618</v>
      </c>
      <c r="M97" s="286">
        <f t="shared" ref="M97:T97" si="144">$K$21*(1-$B$5)/$B$3</f>
        <v>0.37953700747847618</v>
      </c>
      <c r="N97" s="286">
        <f t="shared" si="144"/>
        <v>0.37953700747847618</v>
      </c>
      <c r="O97" s="286">
        <f t="shared" si="144"/>
        <v>0.37953700747847618</v>
      </c>
      <c r="P97" s="286">
        <f t="shared" si="144"/>
        <v>0.37953700747847618</v>
      </c>
      <c r="Q97" s="286">
        <f t="shared" si="144"/>
        <v>0.37953700747847618</v>
      </c>
      <c r="R97" s="286">
        <f t="shared" si="144"/>
        <v>0.37953700747847618</v>
      </c>
      <c r="S97" s="286">
        <f t="shared" si="144"/>
        <v>0.37953700747847618</v>
      </c>
      <c r="T97" s="286">
        <f t="shared" si="144"/>
        <v>0.37953700747847618</v>
      </c>
      <c r="U97" s="286"/>
      <c r="V97" s="35"/>
      <c r="W97" s="35"/>
      <c r="X97" s="35"/>
      <c r="Y97" s="35"/>
      <c r="Z97" s="35"/>
      <c r="AA97" s="35"/>
      <c r="AB97" s="35"/>
      <c r="AC97" s="72">
        <f t="shared" si="140"/>
        <v>3.7953700747847612</v>
      </c>
      <c r="AD97" s="35"/>
    </row>
    <row r="98" spans="1:30" s="36" customFormat="1" ht="15" customHeight="1" x14ac:dyDescent="0.2">
      <c r="A98" s="490">
        <v>2024</v>
      </c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>
        <f>$L$21*(1-$B$5)/$B$3</f>
        <v>0.39092311770283045</v>
      </c>
      <c r="M98" s="286">
        <f t="shared" ref="M98:U98" si="145">$L$21*(1-$B$5)/$B$3</f>
        <v>0.39092311770283045</v>
      </c>
      <c r="N98" s="286">
        <f t="shared" si="145"/>
        <v>0.39092311770283045</v>
      </c>
      <c r="O98" s="286">
        <f t="shared" si="145"/>
        <v>0.39092311770283045</v>
      </c>
      <c r="P98" s="286">
        <f t="shared" si="145"/>
        <v>0.39092311770283045</v>
      </c>
      <c r="Q98" s="286">
        <f t="shared" si="145"/>
        <v>0.39092311770283045</v>
      </c>
      <c r="R98" s="286">
        <f t="shared" si="145"/>
        <v>0.39092311770283045</v>
      </c>
      <c r="S98" s="286">
        <f t="shared" si="145"/>
        <v>0.39092311770283045</v>
      </c>
      <c r="T98" s="286">
        <f t="shared" si="145"/>
        <v>0.39092311770283045</v>
      </c>
      <c r="U98" s="286">
        <f t="shared" si="145"/>
        <v>0.39092311770283045</v>
      </c>
      <c r="V98" s="35"/>
      <c r="W98" s="35"/>
      <c r="X98" s="35"/>
      <c r="Y98" s="35"/>
      <c r="Z98" s="35"/>
      <c r="AA98" s="35"/>
      <c r="AB98" s="35"/>
      <c r="AC98" s="72">
        <f t="shared" si="140"/>
        <v>3.9092311770283046</v>
      </c>
      <c r="AD98" s="35"/>
    </row>
    <row r="99" spans="1:30" s="36" customFormat="1" ht="15" customHeight="1" x14ac:dyDescent="0.2">
      <c r="A99" s="490">
        <v>2025</v>
      </c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>
        <f>$M$21*(1-$B$5)/$B$3</f>
        <v>0</v>
      </c>
      <c r="N99" s="286">
        <f t="shared" ref="N99:V99" si="146">$M$21*(1-$B$5)/$B$3</f>
        <v>0</v>
      </c>
      <c r="O99" s="286">
        <f t="shared" si="146"/>
        <v>0</v>
      </c>
      <c r="P99" s="286">
        <f t="shared" si="146"/>
        <v>0</v>
      </c>
      <c r="Q99" s="286">
        <f t="shared" si="146"/>
        <v>0</v>
      </c>
      <c r="R99" s="286">
        <f t="shared" si="146"/>
        <v>0</v>
      </c>
      <c r="S99" s="286">
        <f t="shared" si="146"/>
        <v>0</v>
      </c>
      <c r="T99" s="286">
        <f t="shared" si="146"/>
        <v>0</v>
      </c>
      <c r="U99" s="286">
        <f t="shared" si="146"/>
        <v>0</v>
      </c>
      <c r="V99" s="286">
        <f t="shared" si="146"/>
        <v>0</v>
      </c>
      <c r="W99" s="35"/>
      <c r="X99" s="35"/>
      <c r="Y99" s="35"/>
      <c r="Z99" s="35"/>
      <c r="AA99" s="35"/>
      <c r="AB99" s="35"/>
      <c r="AC99" s="72">
        <f t="shared" si="138"/>
        <v>0</v>
      </c>
      <c r="AD99" s="35"/>
    </row>
    <row r="100" spans="1:30" s="36" customFormat="1" ht="15" customHeight="1" x14ac:dyDescent="0.2">
      <c r="A100" s="490">
        <v>2026</v>
      </c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>
        <f>$N$21*(1-$B$5)/$B$3</f>
        <v>0</v>
      </c>
      <c r="O100" s="286">
        <f t="shared" ref="O100:W100" si="147">$N$21*(1-$B$5)/$B$3</f>
        <v>0</v>
      </c>
      <c r="P100" s="286">
        <f t="shared" si="147"/>
        <v>0</v>
      </c>
      <c r="Q100" s="286">
        <f t="shared" si="147"/>
        <v>0</v>
      </c>
      <c r="R100" s="286">
        <f t="shared" si="147"/>
        <v>0</v>
      </c>
      <c r="S100" s="286">
        <f t="shared" si="147"/>
        <v>0</v>
      </c>
      <c r="T100" s="286">
        <f t="shared" si="147"/>
        <v>0</v>
      </c>
      <c r="U100" s="286">
        <f t="shared" si="147"/>
        <v>0</v>
      </c>
      <c r="V100" s="286">
        <f t="shared" si="147"/>
        <v>0</v>
      </c>
      <c r="W100" s="286">
        <f t="shared" si="147"/>
        <v>0</v>
      </c>
      <c r="X100" s="35"/>
      <c r="Y100" s="35"/>
      <c r="Z100" s="35"/>
      <c r="AA100" s="35"/>
      <c r="AB100" s="35"/>
      <c r="AC100" s="72">
        <f>SUM(B100:AB100)</f>
        <v>0</v>
      </c>
      <c r="AD100" s="35"/>
    </row>
    <row r="101" spans="1:30" s="36" customFormat="1" ht="15" customHeight="1" x14ac:dyDescent="0.2">
      <c r="A101" s="490">
        <v>2027</v>
      </c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>
        <f>$O$21*(1-$B$5)/$B$3</f>
        <v>0</v>
      </c>
      <c r="P101" s="286">
        <f t="shared" ref="P101:X101" si="148">$O$21*(1-$B$5)/$B$3</f>
        <v>0</v>
      </c>
      <c r="Q101" s="286">
        <f t="shared" si="148"/>
        <v>0</v>
      </c>
      <c r="R101" s="286">
        <f t="shared" si="148"/>
        <v>0</v>
      </c>
      <c r="S101" s="286">
        <f t="shared" si="148"/>
        <v>0</v>
      </c>
      <c r="T101" s="286">
        <f t="shared" si="148"/>
        <v>0</v>
      </c>
      <c r="U101" s="286">
        <f t="shared" si="148"/>
        <v>0</v>
      </c>
      <c r="V101" s="286">
        <f t="shared" si="148"/>
        <v>0</v>
      </c>
      <c r="W101" s="286">
        <f t="shared" si="148"/>
        <v>0</v>
      </c>
      <c r="X101" s="286">
        <f t="shared" si="148"/>
        <v>0</v>
      </c>
      <c r="Y101" s="35"/>
      <c r="Z101" s="35"/>
      <c r="AA101" s="35"/>
      <c r="AB101" s="35"/>
      <c r="AC101" s="72">
        <f>SUM(B101:AB101)</f>
        <v>0</v>
      </c>
      <c r="AD101" s="35"/>
    </row>
    <row r="102" spans="1:30" s="36" customFormat="1" ht="15" customHeight="1" x14ac:dyDescent="0.2">
      <c r="A102" s="490">
        <v>2028</v>
      </c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>
        <f>$P$21*(1-$B$5)/$B$3</f>
        <v>0</v>
      </c>
      <c r="Q102" s="286">
        <f t="shared" ref="Q102:Y102" si="149">$P$21*(1-$B$5)/$B$3</f>
        <v>0</v>
      </c>
      <c r="R102" s="286">
        <f t="shared" si="149"/>
        <v>0</v>
      </c>
      <c r="S102" s="286">
        <f t="shared" si="149"/>
        <v>0</v>
      </c>
      <c r="T102" s="286">
        <f t="shared" si="149"/>
        <v>0</v>
      </c>
      <c r="U102" s="286">
        <f t="shared" si="149"/>
        <v>0</v>
      </c>
      <c r="V102" s="286">
        <f t="shared" si="149"/>
        <v>0</v>
      </c>
      <c r="W102" s="286">
        <f t="shared" si="149"/>
        <v>0</v>
      </c>
      <c r="X102" s="286">
        <f t="shared" si="149"/>
        <v>0</v>
      </c>
      <c r="Y102" s="286">
        <f t="shared" si="149"/>
        <v>0</v>
      </c>
      <c r="Z102" s="35"/>
      <c r="AA102" s="35"/>
      <c r="AB102" s="35"/>
      <c r="AC102" s="72">
        <f t="shared" si="138"/>
        <v>0</v>
      </c>
      <c r="AD102" s="35"/>
    </row>
    <row r="103" spans="1:30" s="36" customFormat="1" ht="15" customHeight="1" x14ac:dyDescent="0.2">
      <c r="A103" s="490">
        <v>2029</v>
      </c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>
        <f>$Q$21*(1-$B$5)/$B$3</f>
        <v>0</v>
      </c>
      <c r="R103" s="286">
        <f t="shared" ref="R103:Z103" si="150">$Q$21*(1-$B$5)/$B$3</f>
        <v>0</v>
      </c>
      <c r="S103" s="286">
        <f t="shared" si="150"/>
        <v>0</v>
      </c>
      <c r="T103" s="286">
        <f t="shared" si="150"/>
        <v>0</v>
      </c>
      <c r="U103" s="286">
        <f t="shared" si="150"/>
        <v>0</v>
      </c>
      <c r="V103" s="286">
        <f t="shared" si="150"/>
        <v>0</v>
      </c>
      <c r="W103" s="286">
        <f t="shared" si="150"/>
        <v>0</v>
      </c>
      <c r="X103" s="286">
        <f t="shared" si="150"/>
        <v>0</v>
      </c>
      <c r="Y103" s="286">
        <f t="shared" si="150"/>
        <v>0</v>
      </c>
      <c r="Z103" s="286">
        <f t="shared" si="150"/>
        <v>0</v>
      </c>
      <c r="AA103" s="35"/>
      <c r="AB103" s="35"/>
      <c r="AC103" s="72">
        <f>SUM(B103:AB103)</f>
        <v>0</v>
      </c>
      <c r="AD103" s="35"/>
    </row>
    <row r="104" spans="1:30" s="36" customFormat="1" ht="15" customHeight="1" x14ac:dyDescent="0.2">
      <c r="A104" s="490">
        <v>2030</v>
      </c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35"/>
      <c r="W104" s="35"/>
      <c r="X104" s="35"/>
      <c r="Y104" s="35"/>
      <c r="Z104" s="35"/>
      <c r="AA104" s="35"/>
      <c r="AB104" s="35"/>
      <c r="AC104" s="72">
        <f t="shared" si="138"/>
        <v>0</v>
      </c>
      <c r="AD104" s="35"/>
    </row>
    <row r="105" spans="1:30" s="36" customFormat="1" ht="15" customHeight="1" x14ac:dyDescent="0.2">
      <c r="A105" s="490">
        <v>2031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35"/>
      <c r="W105" s="35"/>
      <c r="X105" s="35"/>
      <c r="Y105" s="35"/>
      <c r="Z105" s="35"/>
      <c r="AA105" s="35"/>
      <c r="AB105" s="35"/>
      <c r="AC105" s="72">
        <f t="shared" si="138"/>
        <v>0</v>
      </c>
      <c r="AD105" s="35"/>
    </row>
    <row r="106" spans="1:30" s="36" customFormat="1" ht="15" customHeight="1" x14ac:dyDescent="0.2">
      <c r="A106" s="490">
        <v>2032</v>
      </c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35"/>
      <c r="W106" s="35"/>
      <c r="X106" s="35"/>
      <c r="Y106" s="35"/>
      <c r="Z106" s="35"/>
      <c r="AA106" s="35"/>
      <c r="AB106" s="35"/>
      <c r="AC106" s="72">
        <f t="shared" si="138"/>
        <v>0</v>
      </c>
      <c r="AD106" s="35"/>
    </row>
    <row r="107" spans="1:30" s="36" customFormat="1" ht="15" customHeight="1" x14ac:dyDescent="0.2">
      <c r="A107" s="490">
        <v>2033</v>
      </c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35"/>
      <c r="W107" s="35"/>
      <c r="X107" s="35"/>
      <c r="Y107" s="35"/>
      <c r="Z107" s="35"/>
      <c r="AA107" s="35"/>
      <c r="AB107" s="35"/>
      <c r="AC107" s="72">
        <f t="shared" si="138"/>
        <v>0</v>
      </c>
      <c r="AD107" s="35"/>
    </row>
    <row r="108" spans="1:30" s="36" customFormat="1" ht="15" customHeight="1" x14ac:dyDescent="0.2">
      <c r="A108" s="490">
        <v>2034</v>
      </c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35"/>
      <c r="W108" s="35"/>
      <c r="X108" s="35"/>
      <c r="Y108" s="35"/>
      <c r="Z108" s="35"/>
      <c r="AA108" s="35"/>
      <c r="AB108" s="35"/>
      <c r="AC108" s="72">
        <f t="shared" si="138"/>
        <v>0</v>
      </c>
      <c r="AD108" s="35"/>
    </row>
    <row r="109" spans="1:30" s="36" customFormat="1" ht="15" customHeight="1" x14ac:dyDescent="0.2">
      <c r="A109" s="490" t="s">
        <v>398</v>
      </c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35"/>
      <c r="W109" s="35"/>
      <c r="X109" s="35"/>
      <c r="Y109" s="35"/>
      <c r="Z109" s="35"/>
      <c r="AA109" s="35"/>
      <c r="AB109" s="35"/>
      <c r="AC109" s="72">
        <f t="shared" si="138"/>
        <v>0</v>
      </c>
      <c r="AD109" s="35"/>
    </row>
    <row r="110" spans="1:30" s="36" customFormat="1" ht="15" customHeight="1" x14ac:dyDescent="0.2">
      <c r="A110" s="490">
        <v>2035</v>
      </c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35"/>
      <c r="W110" s="35"/>
      <c r="X110" s="35"/>
      <c r="Y110" s="35"/>
      <c r="Z110" s="35"/>
      <c r="AA110" s="35"/>
      <c r="AB110" s="35"/>
      <c r="AC110" s="72">
        <f t="shared" si="138"/>
        <v>0</v>
      </c>
      <c r="AD110" s="35"/>
    </row>
    <row r="111" spans="1:30" s="36" customFormat="1" ht="15" customHeight="1" x14ac:dyDescent="0.2">
      <c r="A111" s="490">
        <v>2036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35"/>
      <c r="W111" s="35"/>
      <c r="X111" s="35"/>
      <c r="Y111" s="35"/>
      <c r="Z111" s="35"/>
      <c r="AA111" s="35"/>
      <c r="AB111" s="35"/>
      <c r="AC111" s="72">
        <f t="shared" si="138"/>
        <v>0</v>
      </c>
      <c r="AD111" s="35"/>
    </row>
    <row r="112" spans="1:30" s="36" customFormat="1" ht="15" customHeight="1" x14ac:dyDescent="0.2">
      <c r="A112" s="490">
        <v>2037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35"/>
      <c r="W112" s="35"/>
      <c r="X112" s="35"/>
      <c r="Y112" s="35"/>
      <c r="Z112" s="35"/>
      <c r="AA112" s="35"/>
      <c r="AB112" s="35"/>
      <c r="AC112" s="72">
        <f t="shared" si="138"/>
        <v>0</v>
      </c>
      <c r="AD112" s="35"/>
    </row>
    <row r="113" spans="1:30" s="36" customFormat="1" ht="15" customHeight="1" x14ac:dyDescent="0.2">
      <c r="A113" s="490">
        <v>2038</v>
      </c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35"/>
      <c r="W113" s="35"/>
      <c r="X113" s="35"/>
      <c r="Y113" s="35"/>
      <c r="Z113" s="35"/>
      <c r="AA113" s="35"/>
      <c r="AB113" s="35"/>
      <c r="AC113" s="72">
        <f t="shared" si="138"/>
        <v>0</v>
      </c>
      <c r="AD113" s="35"/>
    </row>
    <row r="114" spans="1:30" s="36" customFormat="1" ht="15" customHeight="1" x14ac:dyDescent="0.2">
      <c r="A114" s="490">
        <v>2039</v>
      </c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35"/>
      <c r="W114" s="35"/>
      <c r="X114" s="35"/>
      <c r="Y114" s="35"/>
      <c r="Z114" s="35"/>
      <c r="AA114" s="35"/>
      <c r="AB114" s="35"/>
      <c r="AC114" s="72">
        <f t="shared" si="138"/>
        <v>0</v>
      </c>
      <c r="AD114" s="35"/>
    </row>
    <row r="115" spans="1:30" s="36" customFormat="1" ht="15" customHeight="1" x14ac:dyDescent="0.2">
      <c r="A115" s="490">
        <v>2040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35"/>
      <c r="W115" s="35"/>
      <c r="X115" s="35"/>
      <c r="Y115" s="35"/>
      <c r="Z115" s="35"/>
      <c r="AA115" s="35"/>
      <c r="AB115" s="35"/>
      <c r="AC115" s="72">
        <f t="shared" si="138"/>
        <v>0</v>
      </c>
      <c r="AD115" s="35"/>
    </row>
    <row r="116" spans="1:30" s="36" customFormat="1" ht="15" customHeight="1" x14ac:dyDescent="0.2">
      <c r="A116" s="490">
        <v>2041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35"/>
      <c r="W116" s="35"/>
      <c r="X116" s="35"/>
      <c r="Y116" s="35"/>
      <c r="Z116" s="35"/>
      <c r="AA116" s="35"/>
      <c r="AB116" s="35"/>
      <c r="AC116" s="72">
        <f t="shared" si="138"/>
        <v>0</v>
      </c>
      <c r="AD116" s="35"/>
    </row>
    <row r="117" spans="1:30" s="36" customFormat="1" ht="15" customHeight="1" x14ac:dyDescent="0.2">
      <c r="A117" s="490">
        <v>2042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35"/>
      <c r="W117" s="35"/>
      <c r="X117" s="35"/>
      <c r="Y117" s="35"/>
      <c r="Z117" s="35"/>
      <c r="AA117" s="35"/>
      <c r="AB117" s="35"/>
      <c r="AC117" s="72">
        <f t="shared" si="138"/>
        <v>0</v>
      </c>
      <c r="AD117" s="35"/>
    </row>
    <row r="118" spans="1:30" s="36" customFormat="1" ht="15" customHeight="1" x14ac:dyDescent="0.2">
      <c r="A118" s="490">
        <v>2043</v>
      </c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35"/>
      <c r="W118" s="35"/>
      <c r="X118" s="35"/>
      <c r="Y118" s="35"/>
      <c r="Z118" s="35"/>
      <c r="AA118" s="35"/>
      <c r="AB118" s="35"/>
      <c r="AC118" s="72">
        <f t="shared" si="138"/>
        <v>0</v>
      </c>
      <c r="AD118" s="35"/>
    </row>
    <row r="119" spans="1:30" s="36" customFormat="1" ht="15" customHeight="1" x14ac:dyDescent="0.2">
      <c r="A119" s="490">
        <v>2044</v>
      </c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35"/>
      <c r="W119" s="35"/>
      <c r="X119" s="35"/>
      <c r="Y119" s="35"/>
      <c r="Z119" s="35"/>
      <c r="AA119" s="35"/>
      <c r="AB119" s="35"/>
      <c r="AC119" s="72">
        <f t="shared" si="138"/>
        <v>0</v>
      </c>
      <c r="AD119" s="35"/>
    </row>
    <row r="120" spans="1:30" s="36" customFormat="1" ht="15" customHeight="1" x14ac:dyDescent="0.2">
      <c r="A120" s="490" t="s">
        <v>399</v>
      </c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35"/>
      <c r="W120" s="35"/>
      <c r="X120" s="35"/>
      <c r="Y120" s="35"/>
      <c r="Z120" s="35"/>
      <c r="AA120" s="35"/>
      <c r="AB120" s="35"/>
      <c r="AC120" s="72">
        <f t="shared" si="138"/>
        <v>0</v>
      </c>
      <c r="AD120" s="35"/>
    </row>
    <row r="121" spans="1:30" s="36" customFormat="1" ht="15" customHeight="1" x14ac:dyDescent="0.2">
      <c r="A121" s="490">
        <v>2045</v>
      </c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35"/>
      <c r="W121" s="35"/>
      <c r="X121" s="35"/>
      <c r="Y121" s="35"/>
      <c r="Z121" s="35"/>
      <c r="AA121" s="35"/>
      <c r="AB121" s="35"/>
      <c r="AC121" s="72">
        <f t="shared" si="138"/>
        <v>0</v>
      </c>
      <c r="AD121" s="35"/>
    </row>
    <row r="122" spans="1:30" s="36" customFormat="1" ht="15" customHeight="1" x14ac:dyDescent="0.2">
      <c r="A122" s="490">
        <v>2046</v>
      </c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35"/>
      <c r="W122" s="35"/>
      <c r="X122" s="35"/>
      <c r="Y122" s="35"/>
      <c r="Z122" s="35"/>
      <c r="AA122" s="35"/>
      <c r="AB122" s="35"/>
      <c r="AC122" s="72">
        <f t="shared" si="138"/>
        <v>0</v>
      </c>
      <c r="AD122" s="35"/>
    </row>
    <row r="123" spans="1:30" s="36" customFormat="1" ht="15" customHeight="1" x14ac:dyDescent="0.2">
      <c r="A123" s="490">
        <v>2047</v>
      </c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35"/>
      <c r="W123" s="35"/>
      <c r="X123" s="35"/>
      <c r="Y123" s="35"/>
      <c r="Z123" s="35"/>
      <c r="AA123" s="35"/>
      <c r="AB123" s="35"/>
      <c r="AC123" s="72">
        <f t="shared" si="138"/>
        <v>0</v>
      </c>
      <c r="AD123" s="35"/>
    </row>
    <row r="124" spans="1:30" s="36" customFormat="1" ht="15" customHeight="1" x14ac:dyDescent="0.2">
      <c r="A124" s="490">
        <v>2048</v>
      </c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35"/>
      <c r="W124" s="35"/>
      <c r="X124" s="35"/>
      <c r="Y124" s="35"/>
      <c r="Z124" s="35"/>
      <c r="AA124" s="35"/>
      <c r="AB124" s="35"/>
      <c r="AC124" s="72">
        <f t="shared" si="138"/>
        <v>0</v>
      </c>
      <c r="AD124" s="35"/>
    </row>
    <row r="125" spans="1:30" s="36" customFormat="1" ht="15" customHeight="1" x14ac:dyDescent="0.2">
      <c r="A125" s="490">
        <v>2049</v>
      </c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35"/>
      <c r="W125" s="35"/>
      <c r="X125" s="35"/>
      <c r="Y125" s="35"/>
      <c r="Z125" s="35"/>
      <c r="AA125" s="35"/>
      <c r="AB125" s="35"/>
      <c r="AC125" s="72">
        <f t="shared" si="138"/>
        <v>0</v>
      </c>
      <c r="AD125" s="35"/>
    </row>
    <row r="126" spans="1:30" s="36" customFormat="1" ht="15" customHeight="1" x14ac:dyDescent="0.2">
      <c r="A126" s="490">
        <v>2050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35"/>
      <c r="W126" s="35"/>
      <c r="X126" s="35"/>
      <c r="Y126" s="35"/>
      <c r="Z126" s="35"/>
      <c r="AA126" s="35"/>
      <c r="AB126" s="35"/>
      <c r="AC126" s="72">
        <f t="shared" si="138"/>
        <v>0</v>
      </c>
      <c r="AD126" s="35"/>
    </row>
    <row r="127" spans="1:30" s="102" customFormat="1" ht="15" customHeight="1" thickBot="1" x14ac:dyDescent="0.25">
      <c r="A127" s="491"/>
      <c r="B127" s="101">
        <f t="shared" ref="B127:L127" si="151">SUM(B88:B98)</f>
        <v>0.16</v>
      </c>
      <c r="C127" s="101">
        <f t="shared" si="151"/>
        <v>1.482</v>
      </c>
      <c r="D127" s="101">
        <f t="shared" si="151"/>
        <v>2.9630000000000001</v>
      </c>
      <c r="E127" s="101">
        <f t="shared" si="151"/>
        <v>5.4</v>
      </c>
      <c r="F127" s="101">
        <f t="shared" si="151"/>
        <v>7.48</v>
      </c>
      <c r="G127" s="101">
        <f t="shared" si="151"/>
        <v>8.9518449028903575</v>
      </c>
      <c r="H127" s="101">
        <f t="shared" si="151"/>
        <v>10.712125358780144</v>
      </c>
      <c r="I127" s="101">
        <f t="shared" si="151"/>
        <v>12.370220519394222</v>
      </c>
      <c r="J127" s="101">
        <f t="shared" si="151"/>
        <v>12.738703050926723</v>
      </c>
      <c r="K127" s="101">
        <f t="shared" si="151"/>
        <v>13.118240058405199</v>
      </c>
      <c r="L127" s="101">
        <f t="shared" si="151"/>
        <v>13.349163176108028</v>
      </c>
      <c r="M127" s="101">
        <f>SUM(M88:M100)</f>
        <v>12.027163176108028</v>
      </c>
      <c r="N127" s="101">
        <f>SUM(N88:N103)</f>
        <v>10.546163176108028</v>
      </c>
      <c r="O127" s="101">
        <f>SUM(O88:O102)</f>
        <v>8.1091631761080283</v>
      </c>
      <c r="P127" s="101">
        <f>SUM(P88:P104)</f>
        <v>6.0291631761080291</v>
      </c>
      <c r="Q127" s="101">
        <f>SUM(Q88:Q104)</f>
        <v>4.557318273217672</v>
      </c>
      <c r="R127" s="101">
        <f>SUM(R88:R106)</f>
        <v>2.7970378173278863</v>
      </c>
      <c r="S127" s="101">
        <f>SUM(S88:S105)</f>
        <v>1.1389426567138079</v>
      </c>
      <c r="T127" s="101">
        <f>SUM(T88:T105)</f>
        <v>0.77046012518130658</v>
      </c>
      <c r="U127" s="101">
        <f>SUM(U88:U104)</f>
        <v>0.39092311770283045</v>
      </c>
      <c r="V127" s="101">
        <f>SUM(V88:V107)</f>
        <v>0</v>
      </c>
      <c r="W127" s="101">
        <f>SUM(W88:W107)</f>
        <v>0</v>
      </c>
      <c r="X127" s="101">
        <f>SUM(X88:X108)</f>
        <v>0</v>
      </c>
      <c r="Y127" s="101">
        <f>SUM(Y88:Y109)</f>
        <v>0</v>
      </c>
      <c r="Z127" s="101">
        <f>SUM(Z88:Z108)</f>
        <v>0</v>
      </c>
      <c r="AA127" s="101"/>
      <c r="AB127" s="101"/>
      <c r="AC127" s="55">
        <f>SUM(AC88:AC126)</f>
        <v>135.09163176108032</v>
      </c>
      <c r="AD127" s="44"/>
    </row>
    <row r="128" spans="1:30" s="36" customFormat="1" ht="15" customHeight="1" thickTop="1" x14ac:dyDescent="0.2">
      <c r="A128" s="49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35"/>
      <c r="W128" s="35"/>
      <c r="X128" s="35"/>
      <c r="Y128" s="35"/>
      <c r="Z128" s="35"/>
      <c r="AA128" s="35"/>
      <c r="AB128" s="35"/>
      <c r="AC128" s="54"/>
      <c r="AD128" s="35"/>
    </row>
    <row r="129" spans="1:30" s="36" customFormat="1" ht="15" hidden="1" customHeight="1" x14ac:dyDescent="0.2">
      <c r="A129" s="493" t="s">
        <v>69</v>
      </c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35"/>
      <c r="W129" s="35"/>
      <c r="X129" s="35"/>
      <c r="Y129" s="35"/>
      <c r="Z129" s="35"/>
      <c r="AA129" s="35"/>
      <c r="AB129" s="35"/>
      <c r="AC129" s="53"/>
      <c r="AD129" s="35"/>
    </row>
    <row r="130" spans="1:30" s="36" customFormat="1" ht="15" hidden="1" customHeight="1" x14ac:dyDescent="0.2">
      <c r="A130" s="490" t="s">
        <v>90</v>
      </c>
      <c r="B130" s="52">
        <f>$B$21/$B$3</f>
        <v>0.16</v>
      </c>
      <c r="C130" s="52">
        <f t="shared" ref="C130:K130" si="152">$B$21/$B$3</f>
        <v>0.16</v>
      </c>
      <c r="D130" s="52">
        <f t="shared" si="152"/>
        <v>0.16</v>
      </c>
      <c r="E130" s="52">
        <f t="shared" si="152"/>
        <v>0.16</v>
      </c>
      <c r="F130" s="52">
        <f t="shared" si="152"/>
        <v>0.16</v>
      </c>
      <c r="G130" s="52">
        <f t="shared" si="152"/>
        <v>0.16</v>
      </c>
      <c r="H130" s="52">
        <f t="shared" si="152"/>
        <v>0.16</v>
      </c>
      <c r="I130" s="52">
        <f t="shared" si="152"/>
        <v>0.16</v>
      </c>
      <c r="J130" s="52">
        <f t="shared" si="152"/>
        <v>0.16</v>
      </c>
      <c r="K130" s="52">
        <f t="shared" si="152"/>
        <v>0.16</v>
      </c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35"/>
      <c r="W130" s="35"/>
      <c r="X130" s="35"/>
      <c r="Y130" s="35"/>
      <c r="Z130" s="35"/>
      <c r="AA130" s="35"/>
      <c r="AB130" s="35"/>
      <c r="AC130" s="52">
        <f t="shared" ref="AC130:AC140" si="153">SUM(B130:V130)</f>
        <v>1.5999999999999999</v>
      </c>
      <c r="AD130" s="35"/>
    </row>
    <row r="131" spans="1:30" s="36" customFormat="1" ht="15" hidden="1" customHeight="1" x14ac:dyDescent="0.2">
      <c r="A131" s="490">
        <v>2015</v>
      </c>
      <c r="B131" s="52"/>
      <c r="C131" s="52">
        <f t="shared" ref="C131:L131" si="154">$C$21/$B$3</f>
        <v>1.3220000000000001</v>
      </c>
      <c r="D131" s="52">
        <f t="shared" si="154"/>
        <v>1.3220000000000001</v>
      </c>
      <c r="E131" s="52">
        <f t="shared" si="154"/>
        <v>1.3220000000000001</v>
      </c>
      <c r="F131" s="52">
        <f t="shared" si="154"/>
        <v>1.3220000000000001</v>
      </c>
      <c r="G131" s="52">
        <f t="shared" si="154"/>
        <v>1.3220000000000001</v>
      </c>
      <c r="H131" s="52">
        <f t="shared" si="154"/>
        <v>1.3220000000000001</v>
      </c>
      <c r="I131" s="52">
        <f t="shared" si="154"/>
        <v>1.3220000000000001</v>
      </c>
      <c r="J131" s="52">
        <f t="shared" si="154"/>
        <v>1.3220000000000001</v>
      </c>
      <c r="K131" s="52">
        <f t="shared" si="154"/>
        <v>1.3220000000000001</v>
      </c>
      <c r="L131" s="52">
        <f t="shared" si="154"/>
        <v>1.3220000000000001</v>
      </c>
      <c r="M131" s="52"/>
      <c r="N131" s="52"/>
      <c r="O131" s="52"/>
      <c r="P131" s="52"/>
      <c r="Q131" s="52"/>
      <c r="R131" s="52"/>
      <c r="S131" s="52"/>
      <c r="T131" s="52"/>
      <c r="U131" s="52"/>
      <c r="V131" s="35"/>
      <c r="W131" s="35"/>
      <c r="X131" s="35"/>
      <c r="Y131" s="35"/>
      <c r="Z131" s="35"/>
      <c r="AA131" s="35"/>
      <c r="AB131" s="35"/>
      <c r="AC131" s="52">
        <f t="shared" si="153"/>
        <v>13.219999999999999</v>
      </c>
      <c r="AD131" s="35"/>
    </row>
    <row r="132" spans="1:30" s="36" customFormat="1" ht="15" hidden="1" customHeight="1" x14ac:dyDescent="0.2">
      <c r="A132" s="490">
        <v>2016</v>
      </c>
      <c r="B132" s="52"/>
      <c r="C132" s="52"/>
      <c r="D132" s="52">
        <f t="shared" ref="D132:L132" si="155">$D$21/$B$3</f>
        <v>1.4810000000000001</v>
      </c>
      <c r="E132" s="52">
        <f t="shared" si="155"/>
        <v>1.4810000000000001</v>
      </c>
      <c r="F132" s="52">
        <f t="shared" si="155"/>
        <v>1.4810000000000001</v>
      </c>
      <c r="G132" s="52">
        <f t="shared" si="155"/>
        <v>1.4810000000000001</v>
      </c>
      <c r="H132" s="52">
        <f t="shared" si="155"/>
        <v>1.4810000000000001</v>
      </c>
      <c r="I132" s="52">
        <f t="shared" si="155"/>
        <v>1.4810000000000001</v>
      </c>
      <c r="J132" s="52">
        <f t="shared" si="155"/>
        <v>1.4810000000000001</v>
      </c>
      <c r="K132" s="52">
        <f t="shared" si="155"/>
        <v>1.4810000000000001</v>
      </c>
      <c r="L132" s="52">
        <f t="shared" si="155"/>
        <v>1.4810000000000001</v>
      </c>
      <c r="M132" s="52"/>
      <c r="N132" s="52"/>
      <c r="O132" s="52"/>
      <c r="P132" s="52"/>
      <c r="Q132" s="52"/>
      <c r="R132" s="52"/>
      <c r="S132" s="52"/>
      <c r="T132" s="52"/>
      <c r="U132" s="52"/>
      <c r="V132" s="35"/>
      <c r="W132" s="35"/>
      <c r="X132" s="35"/>
      <c r="Y132" s="35"/>
      <c r="Z132" s="35"/>
      <c r="AA132" s="35"/>
      <c r="AB132" s="35"/>
      <c r="AC132" s="52">
        <f t="shared" si="153"/>
        <v>13.329000000000001</v>
      </c>
      <c r="AD132" s="35"/>
    </row>
    <row r="133" spans="1:30" s="36" customFormat="1" ht="15" hidden="1" customHeight="1" x14ac:dyDescent="0.2">
      <c r="A133" s="490">
        <v>2017</v>
      </c>
      <c r="B133" s="52"/>
      <c r="C133" s="52"/>
      <c r="D133" s="52"/>
      <c r="E133" s="52">
        <f t="shared" ref="E133:L133" si="156">$E$21/$B$3</f>
        <v>2.4370000000000003</v>
      </c>
      <c r="F133" s="52">
        <f t="shared" si="156"/>
        <v>2.4370000000000003</v>
      </c>
      <c r="G133" s="52">
        <f t="shared" si="156"/>
        <v>2.4370000000000003</v>
      </c>
      <c r="H133" s="52">
        <f t="shared" si="156"/>
        <v>2.4370000000000003</v>
      </c>
      <c r="I133" s="52">
        <f t="shared" si="156"/>
        <v>2.4370000000000003</v>
      </c>
      <c r="J133" s="52">
        <f t="shared" si="156"/>
        <v>2.4370000000000003</v>
      </c>
      <c r="K133" s="52">
        <f t="shared" si="156"/>
        <v>2.4370000000000003</v>
      </c>
      <c r="L133" s="52">
        <f t="shared" si="156"/>
        <v>2.4370000000000003</v>
      </c>
      <c r="M133" s="52"/>
      <c r="N133" s="52"/>
      <c r="O133" s="52"/>
      <c r="P133" s="52"/>
      <c r="Q133" s="52"/>
      <c r="R133" s="52"/>
      <c r="S133" s="52"/>
      <c r="T133" s="52"/>
      <c r="U133" s="52"/>
      <c r="V133" s="35"/>
      <c r="W133" s="35"/>
      <c r="X133" s="35"/>
      <c r="Y133" s="35"/>
      <c r="Z133" s="35"/>
      <c r="AA133" s="35"/>
      <c r="AB133" s="35"/>
      <c r="AC133" s="52">
        <f t="shared" si="153"/>
        <v>19.496000000000006</v>
      </c>
      <c r="AD133" s="35"/>
    </row>
    <row r="134" spans="1:30" s="36" customFormat="1" ht="15" hidden="1" customHeight="1" x14ac:dyDescent="0.2">
      <c r="A134" s="490">
        <v>2018</v>
      </c>
      <c r="B134" s="52"/>
      <c r="C134" s="52"/>
      <c r="D134" s="52"/>
      <c r="E134" s="52"/>
      <c r="F134" s="52">
        <f>$F$21/$B$3</f>
        <v>2.08</v>
      </c>
      <c r="G134" s="52">
        <f t="shared" ref="G134:L134" si="157">$F$21/$B$3</f>
        <v>2.08</v>
      </c>
      <c r="H134" s="52">
        <f t="shared" si="157"/>
        <v>2.08</v>
      </c>
      <c r="I134" s="52">
        <f t="shared" si="157"/>
        <v>2.08</v>
      </c>
      <c r="J134" s="52">
        <f t="shared" si="157"/>
        <v>2.08</v>
      </c>
      <c r="K134" s="52">
        <f t="shared" si="157"/>
        <v>2.08</v>
      </c>
      <c r="L134" s="52">
        <f t="shared" si="157"/>
        <v>2.08</v>
      </c>
      <c r="M134" s="52"/>
      <c r="N134" s="52"/>
      <c r="O134" s="52"/>
      <c r="P134" s="52"/>
      <c r="Q134" s="52"/>
      <c r="R134" s="52"/>
      <c r="S134" s="52"/>
      <c r="T134" s="52"/>
      <c r="U134" s="52"/>
      <c r="V134" s="35"/>
      <c r="W134" s="35"/>
      <c r="X134" s="35"/>
      <c r="Y134" s="35"/>
      <c r="Z134" s="35"/>
      <c r="AA134" s="35"/>
      <c r="AB134" s="35"/>
      <c r="AC134" s="52">
        <f t="shared" si="153"/>
        <v>14.56</v>
      </c>
      <c r="AD134" s="35"/>
    </row>
    <row r="135" spans="1:30" s="36" customFormat="1" ht="15" hidden="1" customHeight="1" x14ac:dyDescent="0.2">
      <c r="A135" s="490">
        <v>2019</v>
      </c>
      <c r="B135" s="52"/>
      <c r="C135" s="52"/>
      <c r="D135" s="52"/>
      <c r="E135" s="52"/>
      <c r="F135" s="52"/>
      <c r="G135" s="52">
        <f t="shared" ref="G135:L135" si="158">$G$21/$B$3</f>
        <v>1.4718449028903571</v>
      </c>
      <c r="H135" s="52">
        <f t="shared" si="158"/>
        <v>1.4718449028903571</v>
      </c>
      <c r="I135" s="52">
        <f t="shared" si="158"/>
        <v>1.4718449028903571</v>
      </c>
      <c r="J135" s="52">
        <f t="shared" si="158"/>
        <v>1.4718449028903571</v>
      </c>
      <c r="K135" s="52">
        <f t="shared" si="158"/>
        <v>1.4718449028903571</v>
      </c>
      <c r="L135" s="52">
        <f t="shared" si="158"/>
        <v>1.4718449028903571</v>
      </c>
      <c r="M135" s="52"/>
      <c r="N135" s="52"/>
      <c r="O135" s="52"/>
      <c r="P135" s="52"/>
      <c r="Q135" s="52"/>
      <c r="R135" s="52"/>
      <c r="S135" s="52"/>
      <c r="T135" s="52"/>
      <c r="U135" s="52"/>
      <c r="V135" s="35"/>
      <c r="W135" s="35"/>
      <c r="X135" s="35"/>
      <c r="Y135" s="35"/>
      <c r="Z135" s="35"/>
      <c r="AA135" s="35"/>
      <c r="AB135" s="35"/>
      <c r="AC135" s="52">
        <f t="shared" si="153"/>
        <v>8.8310694173421425</v>
      </c>
      <c r="AD135" s="35"/>
    </row>
    <row r="136" spans="1:30" s="36" customFormat="1" ht="15" hidden="1" customHeight="1" x14ac:dyDescent="0.2">
      <c r="A136" s="490">
        <v>2020</v>
      </c>
      <c r="B136" s="52"/>
      <c r="C136" s="52"/>
      <c r="D136" s="52"/>
      <c r="E136" s="52"/>
      <c r="F136" s="52"/>
      <c r="G136" s="52"/>
      <c r="H136" s="52">
        <f>$H$21/$B$3</f>
        <v>1.7602804558897855</v>
      </c>
      <c r="I136" s="52">
        <f>$H$21/$B$3</f>
        <v>1.7602804558897855</v>
      </c>
      <c r="J136" s="52">
        <f>$H$21/$B$3</f>
        <v>1.7602804558897855</v>
      </c>
      <c r="K136" s="52">
        <f>$H$21/$B$3</f>
        <v>1.7602804558897855</v>
      </c>
      <c r="L136" s="52">
        <f>$H$21/$B$3</f>
        <v>1.7602804558897855</v>
      </c>
      <c r="M136" s="52"/>
      <c r="N136" s="52"/>
      <c r="O136" s="52"/>
      <c r="P136" s="52"/>
      <c r="Q136" s="52"/>
      <c r="R136" s="52"/>
      <c r="S136" s="52"/>
      <c r="T136" s="52"/>
      <c r="U136" s="52"/>
      <c r="V136" s="35"/>
      <c r="W136" s="35"/>
      <c r="X136" s="35"/>
      <c r="Y136" s="35"/>
      <c r="Z136" s="35"/>
      <c r="AA136" s="35"/>
      <c r="AB136" s="35"/>
      <c r="AC136" s="52">
        <f t="shared" si="153"/>
        <v>8.8014022794489275</v>
      </c>
      <c r="AD136" s="35"/>
    </row>
    <row r="137" spans="1:30" s="36" customFormat="1" ht="15" hidden="1" customHeight="1" x14ac:dyDescent="0.2">
      <c r="A137" s="490">
        <v>2021</v>
      </c>
      <c r="B137" s="52"/>
      <c r="C137" s="52"/>
      <c r="D137" s="52"/>
      <c r="E137" s="52"/>
      <c r="F137" s="52"/>
      <c r="G137" s="52"/>
      <c r="H137" s="52"/>
      <c r="I137" s="52">
        <f>$I$21/$B$3</f>
        <v>1.6580951606140786</v>
      </c>
      <c r="J137" s="52">
        <f>$I$21/$B$3</f>
        <v>1.6580951606140786</v>
      </c>
      <c r="K137" s="52">
        <f>$I$21/$B$3</f>
        <v>1.6580951606140786</v>
      </c>
      <c r="L137" s="52">
        <f>$I$21/$B$3</f>
        <v>1.6580951606140786</v>
      </c>
      <c r="M137" s="52"/>
      <c r="N137" s="52"/>
      <c r="O137" s="52"/>
      <c r="P137" s="52"/>
      <c r="Q137" s="52"/>
      <c r="R137" s="52"/>
      <c r="S137" s="52"/>
      <c r="T137" s="52"/>
      <c r="U137" s="52"/>
      <c r="V137" s="35"/>
      <c r="W137" s="35"/>
      <c r="X137" s="35"/>
      <c r="Y137" s="35"/>
      <c r="Z137" s="35"/>
      <c r="AA137" s="35"/>
      <c r="AB137" s="35"/>
      <c r="AC137" s="52">
        <f t="shared" si="153"/>
        <v>6.6323806424563143</v>
      </c>
      <c r="AD137" s="35"/>
    </row>
    <row r="138" spans="1:30" s="36" customFormat="1" ht="15" hidden="1" customHeight="1" x14ac:dyDescent="0.2">
      <c r="A138" s="490">
        <v>2022</v>
      </c>
      <c r="B138" s="52"/>
      <c r="C138" s="52"/>
      <c r="D138" s="52"/>
      <c r="E138" s="52"/>
      <c r="F138" s="52"/>
      <c r="G138" s="52"/>
      <c r="H138" s="52"/>
      <c r="I138" s="52"/>
      <c r="J138" s="52">
        <f>$J$21/$B$3</f>
        <v>0.36848253153250116</v>
      </c>
      <c r="K138" s="52">
        <f>$J$21/$B$3</f>
        <v>0.36848253153250116</v>
      </c>
      <c r="L138" s="52">
        <f>$J$21/$B$3</f>
        <v>0.36848253153250116</v>
      </c>
      <c r="M138" s="52"/>
      <c r="N138" s="52"/>
      <c r="O138" s="52"/>
      <c r="P138" s="52"/>
      <c r="Q138" s="52"/>
      <c r="R138" s="52"/>
      <c r="S138" s="52"/>
      <c r="T138" s="52"/>
      <c r="U138" s="52"/>
      <c r="V138" s="35"/>
      <c r="W138" s="35"/>
      <c r="X138" s="35"/>
      <c r="Y138" s="35"/>
      <c r="Z138" s="35"/>
      <c r="AA138" s="35"/>
      <c r="AB138" s="35"/>
      <c r="AC138" s="52">
        <f t="shared" si="153"/>
        <v>1.1054475945975035</v>
      </c>
      <c r="AD138" s="35"/>
    </row>
    <row r="139" spans="1:30" s="36" customFormat="1" ht="15" hidden="1" customHeight="1" x14ac:dyDescent="0.2">
      <c r="A139" s="490">
        <v>2023</v>
      </c>
      <c r="B139" s="52"/>
      <c r="C139" s="52"/>
      <c r="D139" s="52"/>
      <c r="E139" s="52"/>
      <c r="F139" s="52"/>
      <c r="G139" s="52"/>
      <c r="H139" s="52"/>
      <c r="I139" s="52"/>
      <c r="J139" s="52"/>
      <c r="K139" s="52">
        <f>$K$21/$B$3</f>
        <v>0.37953700747847618</v>
      </c>
      <c r="L139" s="52">
        <f>$K$21/$B$3</f>
        <v>0.37953700747847618</v>
      </c>
      <c r="M139" s="52"/>
      <c r="N139" s="52"/>
      <c r="O139" s="52"/>
      <c r="P139" s="52"/>
      <c r="Q139" s="52"/>
      <c r="R139" s="52"/>
      <c r="S139" s="52"/>
      <c r="T139" s="52"/>
      <c r="U139" s="52"/>
      <c r="V139" s="35"/>
      <c r="W139" s="35"/>
      <c r="X139" s="35"/>
      <c r="Y139" s="35"/>
      <c r="Z139" s="35"/>
      <c r="AA139" s="35"/>
      <c r="AB139" s="35"/>
      <c r="AC139" s="52">
        <f t="shared" si="153"/>
        <v>0.75907401495695237</v>
      </c>
      <c r="AD139" s="35"/>
    </row>
    <row r="140" spans="1:30" s="36" customFormat="1" ht="15" hidden="1" customHeight="1" x14ac:dyDescent="0.2">
      <c r="A140" s="490">
        <v>2024</v>
      </c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>
        <f>$L$21/$B$3</f>
        <v>0.39092311770283045</v>
      </c>
      <c r="M140" s="52"/>
      <c r="N140" s="52"/>
      <c r="O140" s="52"/>
      <c r="P140" s="52"/>
      <c r="Q140" s="52"/>
      <c r="R140" s="52"/>
      <c r="S140" s="52"/>
      <c r="T140" s="52"/>
      <c r="U140" s="52"/>
      <c r="V140" s="35"/>
      <c r="W140" s="35"/>
      <c r="X140" s="35"/>
      <c r="Y140" s="35"/>
      <c r="Z140" s="35"/>
      <c r="AA140" s="35"/>
      <c r="AB140" s="35"/>
      <c r="AC140" s="52">
        <f t="shared" si="153"/>
        <v>0.39092311770283045</v>
      </c>
      <c r="AD140" s="35"/>
    </row>
    <row r="141" spans="1:30" s="36" customFormat="1" ht="15" hidden="1" customHeight="1" thickBot="1" x14ac:dyDescent="0.25">
      <c r="A141" s="482"/>
      <c r="B141" s="55">
        <f t="shared" ref="B141:O141" si="159">SUM(B130:B140)</f>
        <v>0.16</v>
      </c>
      <c r="C141" s="55">
        <f t="shared" si="159"/>
        <v>1.482</v>
      </c>
      <c r="D141" s="55">
        <f t="shared" si="159"/>
        <v>2.9630000000000001</v>
      </c>
      <c r="E141" s="55">
        <f t="shared" si="159"/>
        <v>5.4</v>
      </c>
      <c r="F141" s="55">
        <f>SUM(F130:F140)</f>
        <v>7.48</v>
      </c>
      <c r="G141" s="55">
        <f t="shared" si="159"/>
        <v>8.9518449028903575</v>
      </c>
      <c r="H141" s="55">
        <f t="shared" si="159"/>
        <v>10.712125358780144</v>
      </c>
      <c r="I141" s="55">
        <f t="shared" si="159"/>
        <v>12.370220519394222</v>
      </c>
      <c r="J141" s="55">
        <f t="shared" si="159"/>
        <v>12.738703050926723</v>
      </c>
      <c r="K141" s="55">
        <f t="shared" si="159"/>
        <v>13.118240058405199</v>
      </c>
      <c r="L141" s="55">
        <f t="shared" si="159"/>
        <v>13.349163176108028</v>
      </c>
      <c r="M141" s="55">
        <f t="shared" si="159"/>
        <v>0</v>
      </c>
      <c r="N141" s="55">
        <f t="shared" si="159"/>
        <v>0</v>
      </c>
      <c r="O141" s="55">
        <f t="shared" si="159"/>
        <v>0</v>
      </c>
      <c r="P141" s="52"/>
      <c r="Q141" s="52"/>
      <c r="R141" s="52"/>
      <c r="S141" s="52"/>
      <c r="T141" s="52"/>
      <c r="U141" s="52"/>
      <c r="V141" s="35"/>
      <c r="W141" s="35"/>
      <c r="X141" s="35"/>
      <c r="Y141" s="35"/>
      <c r="Z141" s="35"/>
      <c r="AA141" s="35"/>
      <c r="AB141" s="35"/>
      <c r="AC141" s="55">
        <f>SUM(AC130:AC140)</f>
        <v>88.72529706650468</v>
      </c>
      <c r="AD141" s="35"/>
    </row>
    <row r="142" spans="1:30" ht="15" customHeight="1" x14ac:dyDescent="0.2"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AC142" s="54"/>
    </row>
    <row r="143" spans="1:30" ht="15" customHeight="1" x14ac:dyDescent="0.2"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AC143" s="54"/>
    </row>
    <row r="144" spans="1:30" ht="15" customHeight="1" x14ac:dyDescent="0.2"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AC144" s="54"/>
    </row>
    <row r="145" spans="2:29" ht="15" customHeight="1" x14ac:dyDescent="0.2"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AC145" s="54"/>
    </row>
    <row r="146" spans="2:29" ht="15" customHeight="1" x14ac:dyDescent="0.2"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AC146" s="54"/>
    </row>
    <row r="147" spans="2:29" ht="15" customHeight="1" x14ac:dyDescent="0.2"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AC147" s="54"/>
    </row>
    <row r="148" spans="2:29" ht="15" customHeight="1" x14ac:dyDescent="0.2"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AC148" s="54"/>
    </row>
    <row r="149" spans="2:29" ht="15" customHeight="1" x14ac:dyDescent="0.2"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AC149" s="54"/>
    </row>
    <row r="150" spans="2:29" ht="15" customHeight="1" x14ac:dyDescent="0.2"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AC150" s="54"/>
    </row>
    <row r="151" spans="2:29" ht="15" customHeight="1" x14ac:dyDescent="0.2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AC151" s="54"/>
    </row>
    <row r="152" spans="2:29" ht="15" customHeight="1" x14ac:dyDescent="0.2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AC152" s="31"/>
    </row>
    <row r="153" spans="2:29" ht="15" customHeight="1" x14ac:dyDescent="0.2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AC153" s="31"/>
    </row>
    <row r="154" spans="2:29" ht="15" customHeight="1" x14ac:dyDescent="0.2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AC154" s="31"/>
    </row>
    <row r="155" spans="2:29" ht="15" customHeight="1" x14ac:dyDescent="0.2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AC155" s="31"/>
    </row>
    <row r="156" spans="2:29" ht="15" customHeight="1" x14ac:dyDescent="0.2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AC156" s="31"/>
    </row>
    <row r="157" spans="2:29" ht="15" customHeight="1" x14ac:dyDescent="0.2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AC157" s="31"/>
    </row>
    <row r="158" spans="2:29" ht="15" customHeight="1" x14ac:dyDescent="0.2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AC158" s="31"/>
    </row>
    <row r="159" spans="2:29" ht="15" customHeight="1" x14ac:dyDescent="0.2"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AC159" s="31"/>
    </row>
    <row r="160" spans="2:29" ht="15" customHeight="1" x14ac:dyDescent="0.2"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AC160" s="31"/>
    </row>
    <row r="161" spans="2:29" ht="15" customHeight="1" x14ac:dyDescent="0.2"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AC161" s="31"/>
    </row>
    <row r="162" spans="2:29" ht="15" customHeight="1" x14ac:dyDescent="0.2"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AC162" s="31"/>
    </row>
    <row r="163" spans="2:29" ht="15" customHeight="1" x14ac:dyDescent="0.2"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AC163" s="31"/>
    </row>
    <row r="164" spans="2:29" ht="15" customHeight="1" x14ac:dyDescent="0.2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AC164" s="31"/>
    </row>
    <row r="165" spans="2:29" ht="15" customHeight="1" x14ac:dyDescent="0.2"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AC165" s="31"/>
    </row>
    <row r="166" spans="2:29" ht="15" customHeight="1" x14ac:dyDescent="0.2"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AC166" s="31"/>
    </row>
    <row r="167" spans="2:29" ht="15" customHeight="1" x14ac:dyDescent="0.2"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AC167" s="31"/>
    </row>
    <row r="168" spans="2:29" ht="15" customHeight="1" x14ac:dyDescent="0.2">
      <c r="AC168" s="31"/>
    </row>
    <row r="169" spans="2:29" ht="15" customHeight="1" x14ac:dyDescent="0.2">
      <c r="AC169" s="31"/>
    </row>
    <row r="170" spans="2:29" ht="15" customHeight="1" x14ac:dyDescent="0.2">
      <c r="AC170" s="31"/>
    </row>
    <row r="171" spans="2:29" ht="15" customHeight="1" x14ac:dyDescent="0.2">
      <c r="AC171" s="31"/>
    </row>
    <row r="172" spans="2:29" ht="15" customHeight="1" x14ac:dyDescent="0.2">
      <c r="AC172" s="31"/>
    </row>
    <row r="173" spans="2:29" ht="15" customHeight="1" x14ac:dyDescent="0.2">
      <c r="AC173" s="31"/>
    </row>
    <row r="174" spans="2:29" ht="15" customHeight="1" x14ac:dyDescent="0.2">
      <c r="AC174" s="31"/>
    </row>
    <row r="175" spans="2:29" ht="15" customHeight="1" x14ac:dyDescent="0.2">
      <c r="AC175" s="31"/>
    </row>
    <row r="176" spans="2:29" ht="15" customHeight="1" x14ac:dyDescent="0.2">
      <c r="AC176" s="31"/>
    </row>
    <row r="177" spans="29:29" ht="15" customHeight="1" x14ac:dyDescent="0.2">
      <c r="AC177" s="31"/>
    </row>
    <row r="178" spans="29:29" ht="15" customHeight="1" x14ac:dyDescent="0.2">
      <c r="AC178" s="31"/>
    </row>
    <row r="179" spans="29:29" ht="15" customHeight="1" x14ac:dyDescent="0.2">
      <c r="AC179" s="31"/>
    </row>
    <row r="180" spans="29:29" ht="15" customHeight="1" x14ac:dyDescent="0.2">
      <c r="AC180" s="31"/>
    </row>
    <row r="181" spans="29:29" ht="15" customHeight="1" x14ac:dyDescent="0.2">
      <c r="AC181" s="31"/>
    </row>
    <row r="182" spans="29:29" ht="15" customHeight="1" x14ac:dyDescent="0.2">
      <c r="AC182" s="31"/>
    </row>
    <row r="183" spans="29:29" ht="15" customHeight="1" x14ac:dyDescent="0.2">
      <c r="AC183" s="31"/>
    </row>
    <row r="184" spans="29:29" ht="15" customHeight="1" x14ac:dyDescent="0.2">
      <c r="AC184" s="31"/>
    </row>
    <row r="185" spans="29:29" ht="15" customHeight="1" x14ac:dyDescent="0.2">
      <c r="AC185" s="31"/>
    </row>
    <row r="186" spans="29:29" ht="15" customHeight="1" x14ac:dyDescent="0.2">
      <c r="AC186" s="31"/>
    </row>
    <row r="187" spans="29:29" ht="15" customHeight="1" x14ac:dyDescent="0.2">
      <c r="AC187" s="31"/>
    </row>
    <row r="188" spans="29:29" ht="15" customHeight="1" x14ac:dyDescent="0.2">
      <c r="AC188" s="31"/>
    </row>
    <row r="189" spans="29:29" ht="15" customHeight="1" x14ac:dyDescent="0.2">
      <c r="AC189" s="31"/>
    </row>
    <row r="190" spans="29:29" ht="15" customHeight="1" x14ac:dyDescent="0.2">
      <c r="AC190" s="31"/>
    </row>
    <row r="191" spans="29:29" ht="15" customHeight="1" x14ac:dyDescent="0.2">
      <c r="AC191" s="31"/>
    </row>
    <row r="192" spans="29:29" ht="15" customHeight="1" x14ac:dyDescent="0.2">
      <c r="AC192" s="31"/>
    </row>
    <row r="193" spans="29:29" ht="15" customHeight="1" x14ac:dyDescent="0.2">
      <c r="AC193" s="31"/>
    </row>
  </sheetData>
  <mergeCells count="1">
    <mergeCell ref="AD74:AG74"/>
  </mergeCells>
  <phoneticPr fontId="18" type="noConversion"/>
  <printOptions horizontalCentered="1"/>
  <pageMargins left="0.25" right="0.25" top="0.75" bottom="0.75" header="0.3" footer="0.3"/>
  <pageSetup paperSize="3" scale="6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1533A5F912F043BDFDFB0F024A50EB" ma:contentTypeVersion="" ma:contentTypeDescription="Create a new document." ma:contentTypeScope="" ma:versionID="191e7f1d0a5c4e3fc99b080f0ab5c007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8BA483-1465-4E6E-925B-184ACAC8CF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56297D-50D7-4670-ADF9-D11EAF241E96}">
  <ds:schemaRefs>
    <ds:schemaRef ds:uri="c85253b9-0a55-49a1-98ad-b5b6252d7079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0A95520-8901-4079-B0A9-EED5467DF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10</vt:i4>
      </vt:variant>
    </vt:vector>
  </HeadingPairs>
  <TitlesOfParts>
    <vt:vector size="55" baseType="lpstr">
      <vt:lpstr>Cost Benefit Summary</vt:lpstr>
      <vt:lpstr>Rev Reqt Summary</vt:lpstr>
      <vt:lpstr>100 Basis Point Incentive Value</vt:lpstr>
      <vt:lpstr>Assumptions (Inputs)</vt:lpstr>
      <vt:lpstr>CapEx (Original Dollars)</vt:lpstr>
      <vt:lpstr>CapEx (2014 Dollars discount)</vt:lpstr>
      <vt:lpstr>CapEx (Escalated)</vt:lpstr>
      <vt:lpstr>1-2017 - No scenario</vt:lpstr>
      <vt:lpstr>1-2026</vt:lpstr>
      <vt:lpstr>1 (w 100pt incentive)</vt:lpstr>
      <vt:lpstr>2a-2017</vt:lpstr>
      <vt:lpstr>2a-2026</vt:lpstr>
      <vt:lpstr>2a (w 100pt incentive)</vt:lpstr>
      <vt:lpstr>2b-2017</vt:lpstr>
      <vt:lpstr>2b-2026</vt:lpstr>
      <vt:lpstr>2b-2026 (w 100pt incentive)</vt:lpstr>
      <vt:lpstr>2c-2026</vt:lpstr>
      <vt:lpstr>2c-2026 (w 100pt incentive)</vt:lpstr>
      <vt:lpstr>3a-2017</vt:lpstr>
      <vt:lpstr>3a-2026</vt:lpstr>
      <vt:lpstr>5</vt:lpstr>
      <vt:lpstr>3b-2017</vt:lpstr>
      <vt:lpstr>3b-2026</vt:lpstr>
      <vt:lpstr>3c-2017</vt:lpstr>
      <vt:lpstr>3c-2026</vt:lpstr>
      <vt:lpstr>3d-2017</vt:lpstr>
      <vt:lpstr>3d-2026</vt:lpstr>
      <vt:lpstr>4a-2017</vt:lpstr>
      <vt:lpstr>4a-2026</vt:lpstr>
      <vt:lpstr>4b-2017</vt:lpstr>
      <vt:lpstr>4b-2026</vt:lpstr>
      <vt:lpstr>4c-2017</vt:lpstr>
      <vt:lpstr>4c-2026</vt:lpstr>
      <vt:lpstr>4d-2017</vt:lpstr>
      <vt:lpstr>4d-2026</vt:lpstr>
      <vt:lpstr>4e-2017</vt:lpstr>
      <vt:lpstr>4e-2026</vt:lpstr>
      <vt:lpstr>4f-2017</vt:lpstr>
      <vt:lpstr>4f-2026</vt:lpstr>
      <vt:lpstr>4g-2017</vt:lpstr>
      <vt:lpstr>4g-2026</vt:lpstr>
      <vt:lpstr>Capital Structure</vt:lpstr>
      <vt:lpstr>TaxDepr</vt:lpstr>
      <vt:lpstr>Book Depreciation Rate</vt:lpstr>
      <vt:lpstr>Tax Rates</vt:lpstr>
      <vt:lpstr>FIT_21</vt:lpstr>
      <vt:lpstr>FIT_35</vt:lpstr>
      <vt:lpstr>FIT_Tax_Change</vt:lpstr>
      <vt:lpstr>'100 Basis Point Incentive Value'!Print_Area</vt:lpstr>
      <vt:lpstr>'5'!Print_Area</vt:lpstr>
      <vt:lpstr>'CapEx (Original Dollars)'!Print_Area</vt:lpstr>
      <vt:lpstr>'Rev Reqt Summary'!Print_Area</vt:lpstr>
      <vt:lpstr>'100 Basis Point Incentive Value'!Print_Titles</vt:lpstr>
      <vt:lpstr>'5'!Print_Titles</vt:lpstr>
      <vt:lpstr>'Rev Reqt Summary'!Print_Titles</vt:lpstr>
    </vt:vector>
  </TitlesOfParts>
  <Company>Consolidated Edison of New York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SCIRBONAC</dc:creator>
  <cp:lastModifiedBy>Wynne, Jason</cp:lastModifiedBy>
  <cp:lastPrinted>2018-07-26T16:30:13Z</cp:lastPrinted>
  <dcterms:created xsi:type="dcterms:W3CDTF">2009-12-16T13:10:29Z</dcterms:created>
  <dcterms:modified xsi:type="dcterms:W3CDTF">2019-09-26T18:52:24Z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0x010100A81533A5F912F043BDFDFB0F024A50EB</vt:lpwstr>
  </property>
</Properties>
</file>